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alc_3" sheetId="6" state="visible" r:id="rId9"/>
    <sheet name="Checks" sheetId="7" state="visible" r:id="rId10"/>
  </sheets>
  <definedNames>
    <definedName function="false" hidden="false" name="Asset_COD_1_Achieved" vbProcedure="false">Calc_1!$E$196</definedName>
    <definedName function="false" hidden="false" name="Asset_COD_1_Input" vbProcedure="false">Inputs!$F$159</definedName>
    <definedName function="false" hidden="false" name="Asset_COD_1_Target" vbProcedure="false">Inputs!$F$130</definedName>
    <definedName function="false" hidden="false" name="Asset_COD_2_Achieved" vbProcedure="false">Calc_2!$E$196</definedName>
    <definedName function="false" hidden="false" name="Asset_COD_2_Input" vbProcedure="false">Inputs!$F$160</definedName>
    <definedName function="false" hidden="false" name="Asset_COD_2_Target" vbProcedure="false">Inputs!$F$130</definedName>
    <definedName function="false" hidden="false" name="Asset_COD_3_Achieved" vbProcedure="false">Calc_3!$E$196</definedName>
    <definedName function="false" hidden="false" name="Asset_COD_3_Input" vbProcedure="false">Inputs!$F$161</definedName>
    <definedName function="false" hidden="false" name="Asset_COD_3_Target" vbProcedure="false">Inputs!$F$130</definedName>
    <definedName function="false" hidden="false" name="Asset_COD_Inputs" vbProcedure="false">Inputs!$F$159:$F$161</definedName>
    <definedName function="false" hidden="false" name="Asset_RtB_1_Achieved" vbProcedure="false">Calc_1!$E$183</definedName>
    <definedName function="false" hidden="false" name="Asset_RtB_1_Input" vbProcedure="false">Inputs!$F$156</definedName>
    <definedName function="false" hidden="false" name="Asset_RtB_1_Target" vbProcedure="false">Inputs!$F$129</definedName>
    <definedName function="false" hidden="false" name="Asset_RtB_2_Achieved" vbProcedure="false">Calc_2!$E$183</definedName>
    <definedName function="false" hidden="false" name="Asset_RtB_2_Input" vbProcedure="false">Inputs!$F$157</definedName>
    <definedName function="false" hidden="false" name="Asset_RtB_2_Target" vbProcedure="false">Inputs!$F$129</definedName>
    <definedName function="false" hidden="false" name="Asset_RtB_3_Achieved" vbProcedure="false">Calc_3!$E$183</definedName>
    <definedName function="false" hidden="false" name="Asset_RtB_3_Input" vbProcedure="false">Inputs!$F$158</definedName>
    <definedName function="false" hidden="false" name="Asset_RtB_3_Target" vbProcedure="false">Inputs!$F$129</definedName>
    <definedName function="false" hidden="false" name="Asset_RtB_Inputs" vbProcedure="false">Inputs!$F$156:$F$158</definedName>
    <definedName function="false" hidden="false" name="Bid_Labels" vbProcedure="false">Dashboard!$E$9:$G$9</definedName>
    <definedName function="false" hidden="false" name="Block_Names" vbProcedure="false">Curves!$C$95:$C$101</definedName>
    <definedName function="false" hidden="false" name="Block_Repower" vbProcedure="false">Curves!$E$95:$E$101</definedName>
    <definedName function="false" hidden="false" name="Buyer_RtB_IRR_1_Stored" vbProcedure="false">Dashboard!$I$129:$Z$129</definedName>
    <definedName function="false" hidden="false" name="Buyer_RtB_IRR_2_Stored" vbProcedure="false">Dashboard!$I$130:$Z$130</definedName>
    <definedName function="false" hidden="false" name="Buyer_RtB_IRR_3_Stored" vbProcedure="false">Dashboard!$I$131:$Z$131</definedName>
    <definedName function="false" hidden="false" name="Case_BESS_Curve" vbProcedure="false">Curves!$J$15:$L$15</definedName>
    <definedName function="false" hidden="false" name="Case_COD" vbProcedure="false">Curves!$J$23:$L$23</definedName>
    <definedName function="false" hidden="false" name="Case_Exit" vbProcedure="false">Curves!$J$21:$L$21</definedName>
    <definedName function="false" hidden="false" name="Case_Labels" vbProcedure="false">Curves!$J$13:$L$13</definedName>
    <definedName function="false" hidden="false" name="Case_MVA" vbProcedure="false">Curves!$J$18:$L$18</definedName>
    <definedName function="false" hidden="false" name="Case_MWp" vbProcedure="false">Curves!$J$17:$L$17</definedName>
    <definedName function="false" hidden="false" name="Case_Names" vbProcedure="false">Curves!$J$12:$L$12</definedName>
    <definedName function="false" hidden="false" name="Case_NTP" vbProcedure="false">Curves!$J$22:$L$22</definedName>
    <definedName function="false" hidden="false" name="Case_Offer" vbProcedure="false">Curves!$J$16:$L$16</definedName>
    <definedName function="false" hidden="false" name="Case_PV_Curve" vbProcedure="false">Curves!$J$14:$L$14</definedName>
    <definedName function="false" hidden="false" name="Case_RtB" vbProcedure="false">Curves!$J$20:$L$20</definedName>
    <definedName function="false" hidden="false" name="Case_Table" vbProcedure="false">Curves!$J$12:$L$23</definedName>
    <definedName function="false" hidden="false" name="Case_Yield" vbProcedure="false">Curves!$J$19:$L$19</definedName>
    <definedName function="false" hidden="false" name="ChargeGrid_Data" vbProcedure="false">Curves!$J$83:$AW$91</definedName>
    <definedName function="false" hidden="false" name="ChargeGrid_Labels" vbProcedure="false">Curves!$C$83:$C$91</definedName>
    <definedName function="false" hidden="false" name="ChargeGrid_Years" vbProcedure="false">Curves!$J$82:$AW$82</definedName>
    <definedName function="false" hidden="false" name="ChargeRES_Data" vbProcedure="false">Curves!$J$71:$AW$79</definedName>
    <definedName function="false" hidden="false" name="ChargeRES_Labels" vbProcedure="false">Curves!$C$71:$C$79</definedName>
    <definedName function="false" hidden="false" name="ChargeRES_Years" vbProcedure="false">Curves!$J$70:$AW$70</definedName>
    <definedName function="false" hidden="false" name="Checks_1_Stored" vbProcedure="false">Dashboard!$I$165:$Z$165</definedName>
    <definedName function="false" hidden="false" name="Checks_2_Stored" vbProcedure="false">Dashboard!$I$166:$Z$166</definedName>
    <definedName function="false" hidden="false" name="Checks_3_Stored" vbProcedure="false">Dashboard!$I$167:$Z$167</definedName>
    <definedName function="false" hidden="false" name="COD_IRR_1_Stored" vbProcedure="false">Dashboard!$I$135:$Z$135</definedName>
    <definedName function="false" hidden="false" name="COD_IRR_2_Stored" vbProcedure="false">Dashboard!$I$136:$Z$136</definedName>
    <definedName function="false" hidden="false" name="COD_IRR_3_Stored" vbProcedure="false">Dashboard!$I$137:$Z$137</definedName>
    <definedName function="false" hidden="false" name="COD_MOIC_1_Stored" vbProcedure="false">Dashboard!$I$138:$Z$138</definedName>
    <definedName function="false" hidden="false" name="COD_MOIC_2_Stored" vbProcedure="false">Dashboard!$I$139:$Z$139</definedName>
    <definedName function="false" hidden="false" name="COD_MOIC_3_Stored" vbProcedure="false">Dashboard!$I$140:$Z$140</definedName>
    <definedName function="false" hidden="false" name="Dash_Case" vbProcedure="false">Dashboard!$E$12:$G$12</definedName>
    <definedName function="false" hidden="false" name="Days_In_Year" vbProcedure="false">Inputs!$F$13</definedName>
    <definedName function="false" hidden="false" name="Debt_COD_1_Stored" vbProcedure="false">Dashboard!$I$159:$Z$159</definedName>
    <definedName function="false" hidden="false" name="Debt_COD_2_Stored" vbProcedure="false">Dashboard!$I$160:$Z$160</definedName>
    <definedName function="false" hidden="false" name="Debt_COD_3_Stored" vbProcedure="false">Dashboard!$I$161:$Z$161</definedName>
    <definedName function="false" hidden="false" name="Dep_Cash" vbProcedure="false">Curves!$M$163:$M$169</definedName>
    <definedName function="false" hidden="false" name="Dep_Exit" vbProcedure="false">Curves!$L$163:$L$169</definedName>
    <definedName function="false" hidden="false" name="Dep_Keur" vbProcedure="false">Curves!$I$163:$I$169</definedName>
    <definedName function="false" hidden="false" name="Dep_Paid" vbProcedure="false">Curves!$J$163:$J$169</definedName>
    <definedName function="false" hidden="false" name="Dep_Rel" vbProcedure="false">Curves!$K$163:$K$169</definedName>
    <definedName function="false" hidden="false" name="Discharge_Data" vbProcedure="false">Curves!$J$59:$AW$67</definedName>
    <definedName function="false" hidden="false" name="Discharge_Labels" vbProcedure="false">Curves!$C$59:$C$67</definedName>
    <definedName function="false" hidden="false" name="Discharge_Years" vbProcedure="false">Curves!$J$58:$AW$58</definedName>
    <definedName function="false" hidden="false" name="EB_dR" vbProcedure="false">Curves!$J$149:$N$150</definedName>
    <definedName function="false" hidden="false" name="EB_Floor" vbProcedure="false">Curves!$F$145:$F$146</definedName>
    <definedName function="false" hidden="false" name="EB_LB" vbProcedure="false">Curves!$J$145:$N$146</definedName>
    <definedName function="false" hidden="false" name="EB_Years" vbProcedure="false">Curves!$E$145:$E$146</definedName>
    <definedName function="false" hidden="false" name="Euro_Index" vbProcedure="false">Curves!$J$43:$AW$43</definedName>
    <definedName function="false" hidden="false" name="EW_Date" vbProcedure="false">Curves!$J$154:$J$159</definedName>
    <definedName function="false" hidden="false" name="EW_Keur" vbProcedure="false">Curves!$I$154:$I$159</definedName>
    <definedName function="false" hidden="false" name="EW_Rank" vbProcedure="false">Curves!$K$154:$K$159</definedName>
    <definedName function="false" hidden="false" name="GoalSeek_Topics" vbProcedure="false">Inputs!$F$165</definedName>
    <definedName function="false" hidden="false" name="Hours_In_Day" vbProcedure="false">Inputs!$F$23</definedName>
    <definedName function="false" hidden="false" name="HTM_IRR_1_Stored" vbProcedure="false">Dashboard!$I$144:$Z$144</definedName>
    <definedName function="false" hidden="false" name="HTM_IRR_2_Stored" vbProcedure="false">Dashboard!$I$145:$Z$145</definedName>
    <definedName function="false" hidden="false" name="HTM_IRR_3_Stored" vbProcedure="false">Dashboard!$I$146:$Z$146</definedName>
    <definedName function="false" hidden="false" name="HTM_MOIC_1_Stored" vbProcedure="false">Dashboard!$I$147:$Z$147</definedName>
    <definedName function="false" hidden="false" name="HTM_MOIC_2_Stored" vbProcedure="false">Dashboard!$I$148:$Z$148</definedName>
    <definedName function="false" hidden="false" name="HTM_MOIC_3_Stored" vbProcedure="false">Dashboard!$I$149:$Z$149</definedName>
    <definedName function="false" hidden="false" name="HTM_NPV_1_Stored" vbProcedure="false">Dashboard!$I$150:$Z$150</definedName>
    <definedName function="false" hidden="false" name="HTM_NPV_2_Stored" vbProcedure="false">Dashboard!$I$151:$Z$151</definedName>
    <definedName function="false" hidden="false" name="HTM_NPV_3_Stored" vbProcedure="false">Dashboard!$I$152:$Z$152</definedName>
    <definedName function="false" hidden="false" name="Implied_COD_1_Stored" vbProcedure="false">Dashboard!$I$141:$Z$141</definedName>
    <definedName function="false" hidden="false" name="Implied_COD_2_Stored" vbProcedure="false">Dashboard!$I$142:$Z$142</definedName>
    <definedName function="false" hidden="false" name="Implied_COD_3_Stored" vbProcedure="false">Dashboard!$I$143:$Z$143</definedName>
    <definedName function="false" hidden="false" name="Implied_RtB_1_Stored" vbProcedure="false">Dashboard!$I$132:$Z$132</definedName>
    <definedName function="false" hidden="false" name="Implied_RtB_2_Stored" vbProcedure="false">Dashboard!$I$133:$Z$133</definedName>
    <definedName function="false" hidden="false" name="Implied_RtB_3_Stored" vbProcedure="false">Dashboard!$I$134:$Z$134</definedName>
    <definedName function="false" hidden="false" name="In_Acq" vbProcedure="false">Inputs!$F$25</definedName>
    <definedName function="false" hidden="false" name="In_Augment_Cost" vbProcedure="false">Inputs!$F$55</definedName>
    <definedName function="false" hidden="false" name="In_Augment_Year" vbProcedure="false">Inputs!$F$56</definedName>
    <definedName function="false" hidden="false" name="In_Augment_Year_v3" vbProcedure="false">Inputs!$F$57</definedName>
    <definedName function="false" hidden="false" name="In_Aurora_Avail" vbProcedure="false">Inputs!$F$50</definedName>
    <definedName function="false" hidden="false" name="In_Balancing" vbProcedure="false">Inputs!$F$86</definedName>
    <definedName function="false" hidden="false" name="In_BESS_Avail" vbProcedure="false">Inputs!$F$49</definedName>
    <definedName function="false" hidden="false" name="In_BESS_Block" vbProcedure="false">Inputs!$F$48</definedName>
    <definedName function="false" hidden="false" name="In_BESS_Capex" vbProcedure="false">Inputs!$F$54</definedName>
    <definedName function="false" hidden="false" name="In_BESS_Grid_Charge" vbProcedure="false">Inputs!$F$53</definedName>
    <definedName function="false" hidden="false" name="In_BESS_Haircut" vbProcedure="false">Inputs!$F$52</definedName>
    <definedName function="false" hidden="false" name="In_BESS_Hours" vbProcedure="false">Inputs!$F$47</definedName>
    <definedName function="false" hidden="false" name="In_BESS_MW" vbProcedure="false">Inputs!$F$46</definedName>
    <definedName function="false" hidden="false" name="In_BESS_On" vbProcedure="false">Inputs!$F$45</definedName>
    <definedName function="false" hidden="false" name="In_BESS_Opex" vbProcedure="false">Inputs!$F$58</definedName>
    <definedName function="false" hidden="false" name="In_BESS_RTE" vbProcedure="false">Inputs!$F$51</definedName>
    <definedName function="false" hidden="false" name="In_BG_Base" vbProcedure="false">Inputs!$F$95</definedName>
    <definedName function="false" hidden="false" name="In_BG_Margin" vbProcedure="false">Inputs!$F$96</definedName>
    <definedName function="false" hidden="false" name="In_Buyer_IRR_COD" vbProcedure="false">Inputs!$F$130</definedName>
    <definedName function="false" hidden="false" name="In_Buyer_IRR_RtB" vbProcedure="false">Inputs!$F$129</definedName>
    <definedName function="false" hidden="false" name="In_Cable_Capex" vbProcedure="false">Inputs!$F$69</definedName>
    <definedName function="false" hidden="false" name="In_Cable_OM" vbProcedure="false">Inputs!$F$85</definedName>
    <definedName function="false" hidden="false" name="In_Capex_Adj" vbProcedure="false">Inputs!$F$72</definedName>
    <definedName function="false" hidden="false" name="In_CIT" vbProcedure="false">Inputs!$F$147</definedName>
    <definedName function="false" hidden="false" name="In_Clip_Loss" vbProcedure="false">Inputs!$F$42</definedName>
    <definedName function="false" hidden="false" name="In_COD" vbProcedure="false">Inputs!$F$29</definedName>
    <definedName function="false" hidden="false" name="In_COD_Delay" vbProcedure="false">Inputs!$F$30</definedName>
    <definedName function="false" hidden="false" name="In_COD_Price" vbProcedure="false">Inputs!$F$100</definedName>
    <definedName function="false" hidden="false" name="In_Commitment_Fee" vbProcedure="false">Inputs!$F$142</definedName>
    <definedName function="false" hidden="false" name="In_Debt_Per_MW" vbProcedure="false">Inputs!$F$136</definedName>
    <definedName function="false" hidden="false" name="In_Debt_Rate" vbProcedure="false">Inputs!$F$140</definedName>
    <definedName function="false" hidden="false" name="In_Debt_Tenor" vbProcedure="false">Inputs!$F$139</definedName>
    <definedName function="false" hidden="false" name="In_Degradation" vbProcedure="false">Inputs!$F$41</definedName>
    <definedName function="false" hidden="false" name="In_Dep_BESS_Years" vbProcedure="false">Inputs!$F$151</definedName>
    <definedName function="false" hidden="false" name="In_Dep_Years" vbProcedure="false">Inputs!$F$150</definedName>
    <definedName function="false" hidden="false" name="In_Discount_Rate" vbProcedure="false">Inputs!$F$128</definedName>
    <definedName function="false" hidden="false" name="In_DSA_Per_MWp" vbProcedure="false">Inputs!$F$110</definedName>
    <definedName function="false" hidden="false" name="In_DSCR_Contracted" vbProcedure="false">Inputs!$F$137</definedName>
    <definedName function="false" hidden="false" name="In_DSCR_Merchant" vbProcedure="false">Inputs!$F$138</definedName>
    <definedName function="false" hidden="false" name="In_DSRA_Months" vbProcedure="false">Inputs!$F$143</definedName>
    <definedName function="false" hidden="false" name="In_EW_Interest" vbProcedure="false">Inputs!$F$80</definedName>
    <definedName function="false" hidden="false" name="In_EW_Reimbursed" vbProcedure="false">Inputs!$F$79</definedName>
    <definedName function="false" hidden="false" name="In_EW_To_PSH" vbProcedure="false">Inputs!$F$81</definedName>
    <definedName function="false" hidden="false" name="In_FEP_Share_High" vbProcedure="false">Inputs!$F$104</definedName>
    <definedName function="false" hidden="false" name="In_FEP_Share_Low" vbProcedure="false">Inputs!$F$103</definedName>
    <definedName function="false" hidden="false" name="In_Fix_Augment" vbProcedure="false">Inputs!$F$124</definedName>
    <definedName function="false" hidden="false" name="In_Fix_BESS" vbProcedure="false">Inputs!$F$123</definedName>
    <definedName function="false" hidden="false" name="In_Fix_BG" vbProcedure="false">Inputs!$F$121</definedName>
    <definedName function="false" hidden="false" name="In_Fix_Clip" vbProcedure="false">Inputs!$F$122</definedName>
    <definedName function="false" hidden="false" name="In_Fix_Interest" vbProcedure="false">Inputs!$F$125</definedName>
    <definedName function="false" hidden="false" name="In_Fix_Reimb" vbProcedure="false">Inputs!$F$120</definedName>
    <definedName function="false" hidden="false" name="In_FX" vbProcedure="false">Inputs!$F$94</definedName>
    <definedName function="false" hidden="false" name="In_Gearing" vbProcedure="false">Inputs!$F$135</definedName>
    <definedName function="false" hidden="false" name="In_GoO" vbProcedure="false">Inputs!$F$63</definedName>
    <definedName function="false" hidden="false" name="In_Grid_MVA" vbProcedure="false">Inputs!$F$37</definedName>
    <definedName function="false" hidden="false" name="In_HIPA" vbProcedure="false">Inputs!$F$90</definedName>
    <definedName function="false" hidden="false" name="In_Innovation" vbProcedure="false">Inputs!$F$91</definedName>
    <definedName function="false" hidden="false" name="In_Land_Capex" vbProcedure="false">Inputs!$F$71</definedName>
    <definedName function="false" hidden="false" name="In_Lease" vbProcedure="false">Inputs!$F$87</definedName>
    <definedName function="false" hidden="false" name="In_Life" vbProcedure="false">Inputs!$F$31</definedName>
    <definedName function="false" hidden="false" name="In_Loan_Rate" vbProcedure="false">Inputs!$F$111</definedName>
    <definedName function="false" hidden="false" name="In_Loss_Cap" vbProcedure="false">Inputs!$F$152</definedName>
    <definedName function="false" hidden="false" name="In_Loss_Years" vbProcedure="false">Inputs!$F$153</definedName>
    <definedName function="false" hidden="false" name="In_Milestones_Late_To_Capex" vbProcedure="false">Inputs!$F$78</definedName>
    <definedName function="false" hidden="false" name="In_Milestones_Scope" vbProcedure="false">Inputs!$F$77</definedName>
    <definedName function="false" hidden="false" name="In_Model_Start" vbProcedure="false">Inputs!$F$19</definedName>
    <definedName function="false" hidden="false" name="In_MWp" vbProcedure="false">Inputs!$F$36</definedName>
    <definedName function="false" hidden="false" name="In_NTP" vbProcedure="false">Inputs!$F$28</definedName>
    <definedName function="false" hidden="false" name="In_Offer_BESS" vbProcedure="false">Inputs!$F$65</definedName>
    <definedName function="false" hidden="false" name="In_Offer_PV" vbProcedure="false">Inputs!$F$64</definedName>
    <definedName function="false" hidden="false" name="In_OM" vbProcedure="false">Inputs!$F$84</definedName>
    <definedName function="false" hidden="false" name="In_Opex_Adj" vbProcedure="false">Inputs!$F$89</definedName>
    <definedName function="false" hidden="false" name="In_PreRtB_Devex" vbProcedure="false">Inputs!$F$73</definedName>
    <definedName function="false" hidden="false" name="In_PreRtB_First" vbProcedure="false">Inputs!$F$32</definedName>
    <definedName function="false" hidden="false" name="In_PreRtB_Last" vbProcedure="false">Inputs!$F$33</definedName>
    <definedName function="false" hidden="false" name="In_PreRtB_Reimbursed" vbProcedure="false">Inputs!$F$74</definedName>
    <definedName function="false" hidden="false" name="In_Price_Step" vbProcedure="false">Inputs!$F$101</definedName>
    <definedName function="false" hidden="false" name="In_PSH_Devex" vbProcedure="false">Inputs!$F$114</definedName>
    <definedName function="false" hidden="false" name="In_PSH_Land" vbProcedure="false">Inputs!$F$112</definedName>
    <definedName function="false" hidden="false" name="In_PSH_Land_Step" vbProcedure="false">Inputs!$F$113</definedName>
    <definedName function="false" hidden="false" name="In_PSH_Stays" vbProcedure="false">Inputs!$F$117</definedName>
    <definedName function="false" hidden="false" name="In_PV_Avail" vbProcedure="false">Inputs!$F$40</definedName>
    <definedName function="false" hidden="false" name="In_PV_Capex" vbProcedure="false">Inputs!$F$68</definedName>
    <definedName function="false" hidden="false" name="In_PV_Curve" vbProcedure="false">Inputs!$F$61</definedName>
    <definedName function="false" hidden="false" name="In_PV_Price_Adj" vbProcedure="false">Inputs!$F$62</definedName>
    <definedName function="false" hidden="false" name="In_RH_On" vbProcedure="false">Inputs!$F$148</definedName>
    <definedName function="false" hidden="false" name="In_RH_Rate" vbProcedure="false">Inputs!$F$149</definedName>
    <definedName function="false" hidden="false" name="In_RtB" vbProcedure="false">Inputs!$F$26</definedName>
    <definedName function="false" hidden="false" name="In_RtB_Exit" vbProcedure="false">Inputs!$F$27</definedName>
    <definedName function="false" hidden="false" name="In_RtB_Price" vbProcedure="false">Inputs!$F$99</definedName>
    <definedName function="false" hidden="false" name="In_RTM" vbProcedure="false">Inputs!$F$88</definedName>
    <definedName function="false" hidden="false" name="In_Sale_Costs_COD" vbProcedure="false">Inputs!$F$116</definedName>
    <definedName function="false" hidden="false" name="In_Sale_Costs_RtB" vbProcedure="false">Inputs!$F$115</definedName>
    <definedName function="false" hidden="false" name="In_Sale_Form" vbProcedure="false">Inputs!$F$131</definedName>
    <definedName function="false" hidden="false" name="In_Sale_Gain_Taxed" vbProcedure="false">Inputs!$F$132</definedName>
    <definedName function="false" hidden="false" name="In_Share_Rule" vbProcedure="false">Inputs!$F$102</definedName>
    <definedName function="false" hidden="false" name="In_Share_Slide_End" vbProcedure="false">Inputs!$F$106</definedName>
    <definedName function="false" hidden="false" name="In_Share_Threshold" vbProcedure="false">Inputs!$F$105</definedName>
    <definedName function="false" hidden="false" name="In_SPV_Interest" vbProcedure="false">Inputs!$F$109</definedName>
    <definedName function="false" hidden="false" name="In_SPV_Price" vbProcedure="false">Inputs!$F$108</definedName>
    <definedName function="false" hidden="false" name="In_Substation" vbProcedure="false">Inputs!$F$70</definedName>
    <definedName function="false" hidden="false" name="In_Sweep" vbProcedure="false">Inputs!$F$144</definedName>
    <definedName function="false" hidden="false" name="In_Transaction" vbProcedure="false">Inputs!$F$107</definedName>
    <definedName function="false" hidden="false" name="In_Upfront_Fee" vbProcedure="false">Inputs!$F$141</definedName>
    <definedName function="false" hidden="false" name="In_Yield" vbProcedure="false">Inputs!$F$38</definedName>
    <definedName function="false" hidden="false" name="In_Yield_Adj" vbProcedure="false">Inputs!$F$39</definedName>
    <definedName function="false" hidden="false" name="Live_Results" vbProcedure="false">Dashboard!$E$120:$E$167</definedName>
    <definedName function="false" hidden="false" name="Master_Check" vbProcedure="false">Checks!$F$80</definedName>
    <definedName function="false" hidden="false" name="Million" vbProcedure="false">Inputs!$F$12</definedName>
    <definedName function="false" hidden="false" name="Min_DSCR_1_Stored" vbProcedure="false">Dashboard!$I$162:$Z$162</definedName>
    <definedName function="false" hidden="false" name="Min_DSCR_2_Stored" vbProcedure="false">Dashboard!$I$163:$Z$163</definedName>
    <definedName function="false" hidden="false" name="Min_DSCR_3_Stored" vbProcedure="false">Dashboard!$I$164:$Z$164</definedName>
    <definedName function="false" hidden="false" name="Model_Checks" vbProcedure="false">Checks!$F$78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OB_Bands" vbProcedure="false">Curves!$J$138:$N$138</definedName>
    <definedName function="false" hidden="false" name="OB_Fixed" vbProcedure="false">Curves!$J$134:$N$134</definedName>
    <definedName function="false" hidden="false" name="OB_Grid" vbProcedure="false">Curves!$J$137:$N$137</definedName>
    <definedName function="false" hidden="false" name="OB_Hours" vbProcedure="false">Curves!$J$135:$N$135</definedName>
    <definedName function="false" hidden="false" name="OB_Names" vbProcedure="false">Curves!$J$133:$N$133</definedName>
    <definedName function="false" hidden="false" name="OB_Share" vbProcedure="false">Curves!$J$136:$N$136</definedName>
    <definedName function="false" hidden="false" name="OB_Start" vbProcedure="false">Curves!$J$139:$N$139</definedName>
    <definedName function="false" hidden="false" name="OB_Tenor" vbProcedure="false">Curves!$J$140:$N$140</definedName>
    <definedName function="false" hidden="false" name="OPV_Cost" vbProcedure="false">Curves!$J$128:$M$128</definedName>
    <definedName function="false" hidden="false" name="OPV_Fee" vbProcedure="false">Curves!$J$123:$M$123</definedName>
    <definedName function="false" hidden="false" name="OPV_Fee_Max" vbProcedure="false">Curves!$J$125:$M$125</definedName>
    <definedName function="false" hidden="false" name="OPV_Fee_Min" vbProcedure="false">Curves!$J$124:$M$124</definedName>
    <definedName function="false" hidden="false" name="OPV_Names" vbProcedure="false">Curves!$J$120:$M$120</definedName>
    <definedName function="false" hidden="false" name="OPV_Price" vbProcedure="false">Curves!$J$122:$M$122</definedName>
    <definedName function="false" hidden="false" name="OPV_Start" vbProcedure="false">Curves!$J$126:$M$126</definedName>
    <definedName function="false" hidden="false" name="OPV_Tenor" vbProcedure="false">Curves!$J$127:$M$127</definedName>
    <definedName function="false" hidden="false" name="OPV_Type" vbProcedure="false">Curves!$J$121:$M$121</definedName>
    <definedName function="false" hidden="false" name="Out_Buyer_COD_IRR_1" vbProcedure="false">Dashboard!$E$46</definedName>
    <definedName function="false" hidden="false" name="Out_Buyer_COD_IRR_2" vbProcedure="false">Dashboard!$F$46</definedName>
    <definedName function="false" hidden="false" name="Out_Buyer_COD_IRR_3" vbProcedure="false">Dashboard!$G$46</definedName>
    <definedName function="false" hidden="false" name="Out_Buyer_COD_IRR_L_1" vbProcedure="false">Dashboard!$E$48</definedName>
    <definedName function="false" hidden="false" name="Out_Buyer_COD_IRR_L_2" vbProcedure="false">Dashboard!$F$48</definedName>
    <definedName function="false" hidden="false" name="Out_Buyer_COD_IRR_L_3" vbProcedure="false">Dashboard!$G$48</definedName>
    <definedName function="false" hidden="false" name="Out_Buyer_COD_IRR_Pre_1" vbProcedure="false">Dashboard!$E$47</definedName>
    <definedName function="false" hidden="false" name="Out_Buyer_COD_IRR_Pre_2" vbProcedure="false">Dashboard!$F$47</definedName>
    <definedName function="false" hidden="false" name="Out_Buyer_COD_IRR_Pre_3" vbProcedure="false">Dashboard!$G$47</definedName>
    <definedName function="false" hidden="false" name="Out_Buyer_RtB_IRR_1" vbProcedure="false">Dashboard!$E$31</definedName>
    <definedName function="false" hidden="false" name="Out_Buyer_RtB_IRR_2" vbProcedure="false">Dashboard!$F$31</definedName>
    <definedName function="false" hidden="false" name="Out_Buyer_RtB_IRR_3" vbProcedure="false">Dashboard!$G$31</definedName>
    <definedName function="false" hidden="false" name="Out_Buyer_RtB_IRR_L_1" vbProcedure="false">Dashboard!$E$33</definedName>
    <definedName function="false" hidden="false" name="Out_Buyer_RtB_IRR_L_2" vbProcedure="false">Dashboard!$F$33</definedName>
    <definedName function="false" hidden="false" name="Out_Buyer_RtB_IRR_L_3" vbProcedure="false">Dashboard!$G$33</definedName>
    <definedName function="false" hidden="false" name="Out_Buyer_RtB_IRR_Pre_1" vbProcedure="false">Dashboard!$E$32</definedName>
    <definedName function="false" hidden="false" name="Out_Buyer_RtB_IRR_Pre_2" vbProcedure="false">Dashboard!$F$32</definedName>
    <definedName function="false" hidden="false" name="Out_Buyer_RtB_IRR_Pre_3" vbProcedure="false">Dashboard!$G$32</definedName>
    <definedName function="false" hidden="false" name="Out_Checks_1" vbProcedure="false">Dashboard!$E$117</definedName>
    <definedName function="false" hidden="false" name="Out_Checks_2" vbProcedure="false">Dashboard!$F$117</definedName>
    <definedName function="false" hidden="false" name="Out_Checks_3" vbProcedure="false">Dashboard!$G$117</definedName>
    <definedName function="false" hidden="false" name="Out_COD_IRR_1" vbProcedure="false">Dashboard!$E$39</definedName>
    <definedName function="false" hidden="false" name="Out_COD_IRR_2" vbProcedure="false">Dashboard!$F$39</definedName>
    <definedName function="false" hidden="false" name="Out_COD_IRR_3" vbProcedure="false">Dashboard!$G$39</definedName>
    <definedName function="false" hidden="false" name="Out_COD_IRR_Pre_1" vbProcedure="false">Dashboard!$E$40</definedName>
    <definedName function="false" hidden="false" name="Out_COD_IRR_Pre_2" vbProcedure="false">Dashboard!$F$40</definedName>
    <definedName function="false" hidden="false" name="Out_COD_IRR_Pre_3" vbProcedure="false">Dashboard!$G$40</definedName>
    <definedName function="false" hidden="false" name="Out_COD_JV_IRR_1" vbProcedure="false">Dashboard!$E$43</definedName>
    <definedName function="false" hidden="false" name="Out_COD_JV_IRR_2" vbProcedure="false">Dashboard!$F$43</definedName>
    <definedName function="false" hidden="false" name="Out_COD_JV_IRR_3" vbProcedure="false">Dashboard!$G$43</definedName>
    <definedName function="false" hidden="false" name="Out_COD_JV_IRR_Pre_1" vbProcedure="false">Dashboard!$E$44</definedName>
    <definedName function="false" hidden="false" name="Out_COD_JV_IRR_Pre_2" vbProcedure="false">Dashboard!$F$44</definedName>
    <definedName function="false" hidden="false" name="Out_COD_JV_IRR_Pre_3" vbProcedure="false">Dashboard!$G$44</definedName>
    <definedName function="false" hidden="false" name="Out_COD_MOIC_1" vbProcedure="false">Dashboard!$E$41</definedName>
    <definedName function="false" hidden="false" name="Out_COD_MOIC_2" vbProcedure="false">Dashboard!$F$41</definedName>
    <definedName function="false" hidden="false" name="Out_COD_MOIC_3" vbProcedure="false">Dashboard!$G$41</definedName>
    <definedName function="false" hidden="false" name="Out_COD_NPV_1" vbProcedure="false">Dashboard!$E$42</definedName>
    <definedName function="false" hidden="false" name="Out_COD_NPV_2" vbProcedure="false">Dashboard!$F$42</definedName>
    <definedName function="false" hidden="false" name="Out_COD_NPV_3" vbProcedure="false">Dashboard!$G$42</definedName>
    <definedName function="false" hidden="false" name="Out_COD_Price_1" vbProcedure="false">Dashboard!$E$37</definedName>
    <definedName function="false" hidden="false" name="Out_COD_Price_2" vbProcedure="false">Dashboard!$F$37</definedName>
    <definedName function="false" hidden="false" name="Out_COD_Price_3" vbProcedure="false">Dashboard!$G$37</definedName>
    <definedName function="false" hidden="false" name="Out_COD_Profit_1" vbProcedure="false">Dashboard!$E$38</definedName>
    <definedName function="false" hidden="false" name="Out_COD_Profit_2" vbProcedure="false">Dashboard!$F$38</definedName>
    <definedName function="false" hidden="false" name="Out_COD_Profit_3" vbProcedure="false">Dashboard!$G$38</definedName>
    <definedName function="false" hidden="false" name="Out_Debt_COD_1" vbProcedure="false">Dashboard!$E$80</definedName>
    <definedName function="false" hidden="false" name="Out_Debt_COD_2" vbProcedure="false">Dashboard!$F$80</definedName>
    <definedName function="false" hidden="false" name="Out_Debt_COD_3" vbProcedure="false">Dashboard!$G$80</definedName>
    <definedName function="false" hidden="false" name="Out_Debt_Share_1" vbProcedure="false">Dashboard!$E$87</definedName>
    <definedName function="false" hidden="false" name="Out_Debt_Share_2" vbProcedure="false">Dashboard!$F$87</definedName>
    <definedName function="false" hidden="false" name="Out_Debt_Share_3" vbProcedure="false">Dashboard!$G$87</definedName>
    <definedName function="false" hidden="false" name="Out_EBITDA_Life_1" vbProcedure="false">Dashboard!$E$73</definedName>
    <definedName function="false" hidden="false" name="Out_EBITDA_Life_2" vbProcedure="false">Dashboard!$F$73</definedName>
    <definedName function="false" hidden="false" name="Out_EBITDA_Life_3" vbProcedure="false">Dashboard!$G$73</definedName>
    <definedName function="false" hidden="false" name="Out_EBITDA_Year1_1" vbProcedure="false">Dashboard!$E$71</definedName>
    <definedName function="false" hidden="false" name="Out_EBITDA_Year1_2" vbProcedure="false">Dashboard!$F$71</definedName>
    <definedName function="false" hidden="false" name="Out_EBITDA_Year1_3" vbProcedure="false">Dashboard!$G$71</definedName>
    <definedName function="false" hidden="false" name="Out_Equity_COD_1" vbProcedure="false">Dashboard!$E$81</definedName>
    <definedName function="false" hidden="false" name="Out_Equity_COD_2" vbProcedure="false">Dashboard!$F$81</definedName>
    <definedName function="false" hidden="false" name="Out_Equity_COD_3" vbProcedure="false">Dashboard!$G$81</definedName>
    <definedName function="false" hidden="false" name="Out_Equity_Peak_1" vbProcedure="false">Dashboard!$E$82</definedName>
    <definedName function="false" hidden="false" name="Out_Equity_Peak_2" vbProcedure="false">Dashboard!$F$82</definedName>
    <definedName function="false" hidden="false" name="Out_Equity_Peak_3" vbProcedure="false">Dashboard!$G$82</definedName>
    <definedName function="false" hidden="false" name="Out_FEP_Share_1" vbProcedure="false">Dashboard!$E$20</definedName>
    <definedName function="false" hidden="false" name="Out_FEP_Share_2" vbProcedure="false">Dashboard!$F$20</definedName>
    <definedName function="false" hidden="false" name="Out_FEP_Share_3" vbProcedure="false">Dashboard!$G$20</definedName>
    <definedName function="false" hidden="false" name="Out_Gearing_Uses_1" vbProcedure="false">Dashboard!$E$83</definedName>
    <definedName function="false" hidden="false" name="Out_Gearing_Uses_2" vbProcedure="false">Dashboard!$F$83</definedName>
    <definedName function="false" hidden="false" name="Out_Gearing_Uses_3" vbProcedure="false">Dashboard!$G$83</definedName>
    <definedName function="false" hidden="false" name="Out_Gen_Year1_1" vbProcedure="false">Dashboard!$E$64</definedName>
    <definedName function="false" hidden="false" name="Out_Gen_Year1_2" vbProcedure="false">Dashboard!$F$64</definedName>
    <definedName function="false" hidden="false" name="Out_Gen_Year1_3" vbProcedure="false">Dashboard!$G$64</definedName>
    <definedName function="false" hidden="false" name="Out_HTM_IRR_1" vbProcedure="false">Dashboard!$E$53</definedName>
    <definedName function="false" hidden="false" name="Out_HTM_IRR_2" vbProcedure="false">Dashboard!$F$53</definedName>
    <definedName function="false" hidden="false" name="Out_HTM_IRR_3" vbProcedure="false">Dashboard!$G$53</definedName>
    <definedName function="false" hidden="false" name="Out_HTM_IRR_Pre_1" vbProcedure="false">Dashboard!$E$54</definedName>
    <definedName function="false" hidden="false" name="Out_HTM_IRR_Pre_2" vbProcedure="false">Dashboard!$F$54</definedName>
    <definedName function="false" hidden="false" name="Out_HTM_IRR_Pre_3" vbProcedure="false">Dashboard!$G$54</definedName>
    <definedName function="false" hidden="false" name="Out_HTM_MOIC_1" vbProcedure="false">Dashboard!$E$55</definedName>
    <definedName function="false" hidden="false" name="Out_HTM_MOIC_2" vbProcedure="false">Dashboard!$F$55</definedName>
    <definedName function="false" hidden="false" name="Out_HTM_MOIC_3" vbProcedure="false">Dashboard!$G$55</definedName>
    <definedName function="false" hidden="false" name="Out_HTM_NPV_1" vbProcedure="false">Dashboard!$E$56</definedName>
    <definedName function="false" hidden="false" name="Out_HTM_NPV_2" vbProcedure="false">Dashboard!$F$56</definedName>
    <definedName function="false" hidden="false" name="Out_HTM_NPV_3" vbProcedure="false">Dashboard!$G$56</definedName>
    <definedName function="false" hidden="false" name="Out_HTM_Profit_1" vbProcedure="false">Dashboard!$E$52</definedName>
    <definedName function="false" hidden="false" name="Out_HTM_Profit_2" vbProcedure="false">Dashboard!$F$52</definedName>
    <definedName function="false" hidden="false" name="Out_HTM_Profit_3" vbProcedure="false">Dashboard!$G$52</definedName>
    <definedName function="false" hidden="false" name="Out_Implied_COD_1" vbProcedure="false">Dashboard!$E$49</definedName>
    <definedName function="false" hidden="false" name="Out_Implied_COD_2" vbProcedure="false">Dashboard!$F$49</definedName>
    <definedName function="false" hidden="false" name="Out_Implied_COD_3" vbProcedure="false">Dashboard!$G$49</definedName>
    <definedName function="false" hidden="false" name="Out_Implied_COD_Asset_1" vbProcedure="false">Dashboard!$E$50</definedName>
    <definedName function="false" hidden="false" name="Out_Implied_COD_Asset_2" vbProcedure="false">Dashboard!$F$50</definedName>
    <definedName function="false" hidden="false" name="Out_Implied_COD_Asset_3" vbProcedure="false">Dashboard!$G$50</definedName>
    <definedName function="false" hidden="false" name="Out_Implied_RtB_1" vbProcedure="false">Dashboard!$E$34</definedName>
    <definedName function="false" hidden="false" name="Out_Implied_RtB_2" vbProcedure="false">Dashboard!$F$34</definedName>
    <definedName function="false" hidden="false" name="Out_Implied_RtB_3" vbProcedure="false">Dashboard!$G$34</definedName>
    <definedName function="false" hidden="false" name="Out_Implied_RtB_Asset_1" vbProcedure="false">Dashboard!$E$35</definedName>
    <definedName function="false" hidden="false" name="Out_Implied_RtB_Asset_2" vbProcedure="false">Dashboard!$F$35</definedName>
    <definedName function="false" hidden="false" name="Out_Implied_RtB_Asset_3" vbProcedure="false">Dashboard!$G$35</definedName>
    <definedName function="false" hidden="false" name="Out_Min_DSCR_1" vbProcedure="false">Dashboard!$E$90</definedName>
    <definedName function="false" hidden="false" name="Out_Min_DSCR_2" vbProcedure="false">Dashboard!$F$90</definedName>
    <definedName function="false" hidden="false" name="Out_Min_DSCR_3" vbProcedure="false">Dashboard!$G$90</definedName>
    <definedName function="false" hidden="false" name="Out_MWp_1" vbProcedure="false">Dashboard!$E$62</definedName>
    <definedName function="false" hidden="false" name="Out_MWp_2" vbProcedure="false">Dashboard!$F$62</definedName>
    <definedName function="false" hidden="false" name="Out_MWp_3" vbProcedure="false">Dashboard!$G$62</definedName>
    <definedName function="false" hidden="false" name="Out_Project_IRR_1" vbProcedure="false">Dashboard!$E$57</definedName>
    <definedName function="false" hidden="false" name="Out_Project_IRR_2" vbProcedure="false">Dashboard!$F$57</definedName>
    <definedName function="false" hidden="false" name="Out_Project_IRR_3" vbProcedure="false">Dashboard!$G$57</definedName>
    <definedName function="false" hidden="false" name="Out_Project_IRR_Pre_1" vbProcedure="false">Dashboard!$E$58</definedName>
    <definedName function="false" hidden="false" name="Out_Project_IRR_Pre_2" vbProcedure="false">Dashboard!$F$58</definedName>
    <definedName function="false" hidden="false" name="Out_Project_IRR_Pre_3" vbProcedure="false">Dashboard!$G$58</definedName>
    <definedName function="false" hidden="false" name="Out_Revenue_Life_1" vbProcedure="false">Dashboard!$E$72</definedName>
    <definedName function="false" hidden="false" name="Out_Revenue_Life_2" vbProcedure="false">Dashboard!$F$72</definedName>
    <definedName function="false" hidden="false" name="Out_Revenue_Life_3" vbProcedure="false">Dashboard!$G$72</definedName>
    <definedName function="false" hidden="false" name="Out_Revenue_Year1_1" vbProcedure="false">Dashboard!$E$69</definedName>
    <definedName function="false" hidden="false" name="Out_Revenue_Year1_2" vbProcedure="false">Dashboard!$F$69</definedName>
    <definedName function="false" hidden="false" name="Out_Revenue_Year1_3" vbProcedure="false">Dashboard!$G$69</definedName>
    <definedName function="false" hidden="false" name="Out_RtB_IRR_1" vbProcedure="false">Dashboard!$E$26</definedName>
    <definedName function="false" hidden="false" name="Out_RtB_IRR_2" vbProcedure="false">Dashboard!$F$26</definedName>
    <definedName function="false" hidden="false" name="Out_RtB_IRR_3" vbProcedure="false">Dashboard!$G$26</definedName>
    <definedName function="false" hidden="false" name="Out_RtB_IRR_Pre_1" vbProcedure="false">Dashboard!$E$27</definedName>
    <definedName function="false" hidden="false" name="Out_RtB_IRR_Pre_2" vbProcedure="false">Dashboard!$F$27</definedName>
    <definedName function="false" hidden="false" name="Out_RtB_IRR_Pre_3" vbProcedure="false">Dashboard!$G$27</definedName>
    <definedName function="false" hidden="false" name="Out_RtB_MOIC_1" vbProcedure="false">Dashboard!$E$28</definedName>
    <definedName function="false" hidden="false" name="Out_RtB_MOIC_2" vbProcedure="false">Dashboard!$F$28</definedName>
    <definedName function="false" hidden="false" name="Out_RtB_MOIC_3" vbProcedure="false">Dashboard!$G$28</definedName>
    <definedName function="false" hidden="false" name="Out_RtB_NPV_1" vbProcedure="false">Dashboard!$E$29</definedName>
    <definedName function="false" hidden="false" name="Out_RtB_NPV_2" vbProcedure="false">Dashboard!$F$29</definedName>
    <definedName function="false" hidden="false" name="Out_RtB_NPV_3" vbProcedure="false">Dashboard!$G$29</definedName>
    <definedName function="false" hidden="false" name="Out_RtB_Price_1" vbProcedure="false">Dashboard!$E$24</definedName>
    <definedName function="false" hidden="false" name="Out_RtB_Price_2" vbProcedure="false">Dashboard!$F$24</definedName>
    <definedName function="false" hidden="false" name="Out_RtB_Price_3" vbProcedure="false">Dashboard!$G$24</definedName>
    <definedName function="false" hidden="false" name="Out_RtB_Profit_1" vbProcedure="false">Dashboard!$E$25</definedName>
    <definedName function="false" hidden="false" name="Out_RtB_Profit_2" vbProcedure="false">Dashboard!$F$25</definedName>
    <definedName function="false" hidden="false" name="Out_RtB_Profit_3" vbProcedure="false">Dashboard!$G$25</definedName>
    <definedName function="false" hidden="false" name="Out_Tax_Life_1" vbProcedure="false">Dashboard!$E$91</definedName>
    <definedName function="false" hidden="false" name="Out_Tax_Life_2" vbProcedure="false">Dashboard!$F$91</definedName>
    <definedName function="false" hidden="false" name="Out_Tax_Life_3" vbProcedure="false">Dashboard!$G$91</definedName>
    <definedName function="false" hidden="false" name="Out_Uses_Capex_1" vbProcedure="false">Dashboard!$E$77</definedName>
    <definedName function="false" hidden="false" name="Out_Uses_Capex_2" vbProcedure="false">Dashboard!$F$77</definedName>
    <definedName function="false" hidden="false" name="Out_Uses_Capex_3" vbProcedure="false">Dashboard!$G$77</definedName>
    <definedName function="false" hidden="false" name="Out_Uses_Development_1" vbProcedure="false">Dashboard!$E$76</definedName>
    <definedName function="false" hidden="false" name="Out_Uses_Development_2" vbProcedure="false">Dashboard!$F$76</definedName>
    <definedName function="false" hidden="false" name="Out_Uses_Development_3" vbProcedure="false">Dashboard!$G$76</definedName>
    <definedName function="false" hidden="false" name="Out_Uses_Financing_1" vbProcedure="false">Dashboard!$E$78</definedName>
    <definedName function="false" hidden="false" name="Out_Uses_Financing_2" vbProcedure="false">Dashboard!$F$78</definedName>
    <definedName function="false" hidden="false" name="Out_Uses_Financing_3" vbProcedure="false">Dashboard!$G$78</definedName>
    <definedName function="false" hidden="false" name="Out_Uses_Total_1" vbProcedure="false">Dashboard!$E$79</definedName>
    <definedName function="false" hidden="false" name="Out_Uses_Total_2" vbProcedure="false">Dashboard!$F$79</definedName>
    <definedName function="false" hidden="false" name="Out_Uses_Total_3" vbProcedure="false">Dashboard!$G$79</definedName>
    <definedName function="false" hidden="false" name="Price_Data" vbProcedure="false">Curves!$J$27:$AW$42</definedName>
    <definedName function="false" hidden="false" name="Price_Labels" vbProcedure="false">Curves!$C$27:$C$42</definedName>
    <definedName function="false" hidden="false" name="Price_Years" vbProcedure="false">Curves!$J$26:$AW$26</definedName>
    <definedName function="false" hidden="false" name="Project_IRR_1_Stored" vbProcedure="false">Dashboard!$I$153:$Z$153</definedName>
    <definedName function="false" hidden="false" name="Project_IRR_2_Stored" vbProcedure="false">Dashboard!$I$154:$Z$154</definedName>
    <definedName function="false" hidden="false" name="Project_IRR_3_Stored" vbProcedure="false">Dashboard!$I$155:$Z$155</definedName>
    <definedName function="false" hidden="false" name="Recon_buyer_irr" vbProcedure="false">Curves!$E$177</definedName>
    <definedName function="false" hidden="false" name="Recon_htm_irr" vbProcedure="false">Curves!$E$175</definedName>
    <definedName function="false" hidden="false" name="Recon_life_ebitda" vbProcedure="false">Curves!$E$179</definedName>
    <definedName function="false" hidden="false" name="Recon_life_revenue" vbProcedure="false">Curves!$E$178</definedName>
    <definedName function="false" hidden="false" name="Recon_proj_irr" vbProcedure="false">Curves!$E$176</definedName>
    <definedName function="false" hidden="false" name="Recon_rtb_irr" vbProcedure="false">Curves!$E$174</definedName>
    <definedName function="false" hidden="false" name="Recon_rtb_profit" vbProcedure="false">Curves!$E$173</definedName>
    <definedName function="false" hidden="false" name="Recon_Set" vbProcedure="false">Inputs!$F$24</definedName>
    <definedName function="false" hidden="false" name="Recon_Tol" vbProcedure="false">Curves!$E$180</definedName>
    <definedName function="false" hidden="false" name="Recon_Tol_buyer_irr" vbProcedure="false">Curves!$F$177</definedName>
    <definedName function="false" hidden="false" name="Recon_Tol_htm_irr" vbProcedure="false">Curves!$F$175</definedName>
    <definedName function="false" hidden="false" name="Recon_Tol_life_ebitda" vbProcedure="false">Curves!$F$179</definedName>
    <definedName function="false" hidden="false" name="Recon_Tol_life_revenue" vbProcedure="false">Curves!$F$178</definedName>
    <definedName function="false" hidden="false" name="Recon_Tol_proj_irr" vbProcedure="false">Curves!$F$176</definedName>
    <definedName function="false" hidden="false" name="Recon_Tol_rtb_irr" vbProcedure="false">Curves!$F$174</definedName>
    <definedName function="false" hidden="false" name="Recon_Tol_rtb_profit" vbProcedure="false">Curves!$F$173</definedName>
    <definedName function="false" hidden="false" name="Revenue_Life_1_Stored" vbProcedure="false">Dashboard!$I$156:$Z$156</definedName>
    <definedName function="false" hidden="false" name="Revenue_Life_2_Stored" vbProcedure="false">Dashboard!$I$157:$Z$157</definedName>
    <definedName function="false" hidden="false" name="Revenue_Life_3_Stored" vbProcedure="false">Dashboard!$I$158:$Z$158</definedName>
    <definedName function="false" hidden="false" name="RtB_IRR_1_Stored" vbProcedure="false">Dashboard!$I$123:$Z$123</definedName>
    <definedName function="false" hidden="false" name="RtB_IRR_2_Stored" vbProcedure="false">Dashboard!$I$124:$Z$124</definedName>
    <definedName function="false" hidden="false" name="RtB_IRR_3_Stored" vbProcedure="false">Dashboard!$I$125:$Z$125</definedName>
    <definedName function="false" hidden="false" name="RtB_MOIC_1_Stored" vbProcedure="false">Dashboard!$I$126:$Z$126</definedName>
    <definedName function="false" hidden="false" name="RtB_MOIC_2_Stored" vbProcedure="false">Dashboard!$I$127:$Z$127</definedName>
    <definedName function="false" hidden="false" name="RtB_MOIC_3_Stored" vbProcedure="false">Dashboard!$I$128:$Z$128</definedName>
    <definedName function="false" hidden="false" name="RtB_Profit_1_Stored" vbProcedure="false">Dashboard!$I$120:$Z$120</definedName>
    <definedName function="false" hidden="false" name="RtB_Profit_2_Stored" vbProcedure="false">Dashboard!$I$121:$Z$121</definedName>
    <definedName function="false" hidden="false" name="RtB_Profit_3_Stored" vbProcedure="false">Dashboard!$I$122:$Z$122</definedName>
    <definedName function="false" hidden="false" name="Scenario_Name" vbProcedure="false">Dashboard!$AD$12</definedName>
    <definedName function="false" hidden="false" name="Scenario_Names" vbProcedure="false">Inputs!$H$7:$Y$7</definedName>
    <definedName function="false" hidden="false" name="Scenario_Selected" vbProcedure="false">Inputs!$F$5</definedName>
    <definedName function="false" hidden="false" name="Sens_PP" vbProcedure="false">Inputs!$F$22</definedName>
    <definedName function="false" hidden="false" name="Sens_Step" vbProcedure="false">Inputs!$F$20</definedName>
    <definedName function="false" hidden="false" name="Sens_Step_Large" vbProcedure="false">Inputs!$F$21</definedName>
    <definedName function="false" hidden="false" name="Solver_Topics" vbProcedure="false">Inputs!$F$164</definedName>
    <definedName function="false" hidden="false" name="Stack_Data" vbProcedure="false">Curves!$J$47:$AW$55</definedName>
    <definedName function="false" hidden="false" name="Stack_Labels" vbProcedure="false">Curves!$C$47:$C$55</definedName>
    <definedName function="false" hidden="false" name="Stack_Years" vbProcedure="false">Curves!$J$46:$AW$46</definedName>
    <definedName function="false" hidden="false" name="Stored_Results" vbProcedure="false">Dashboard!$I$120:$Z$167</definedName>
    <definedName function="false" hidden="false" name="Tax_1_Copy" vbProcedure="false">Calc_1!$J$149:$FH$149</definedName>
    <definedName function="false" hidden="false" name="Tax_1_Delta" vbProcedure="false">Calc_1!$I$150</definedName>
    <definedName function="false" hidden="false" name="Tax_1_Paste" vbProcedure="false">Calc_1!$J$115:$FH$115</definedName>
    <definedName function="false" hidden="false" name="Tax_2_Copy" vbProcedure="false">Calc_2!$J$149:$FH$149</definedName>
    <definedName function="false" hidden="false" name="Tax_2_Delta" vbProcedure="false">Calc_2!$I$150</definedName>
    <definedName function="false" hidden="false" name="Tax_2_Paste" vbProcedure="false">Calc_2!$J$115:$FH$115</definedName>
    <definedName function="false" hidden="false" name="Tax_3_Copy" vbProcedure="false">Calc_3!$J$149:$FH$149</definedName>
    <definedName function="false" hidden="false" name="Tax_3_Delta" vbProcedure="false">Calc_3!$I$150</definedName>
    <definedName function="false" hidden="false" name="Tax_3_Paste" vbProcedure="false">Calc_3!$J$115:$FH$115</definedName>
    <definedName function="false" hidden="false" name="Thousand" vbProcedure="false">Inputs!$F$11</definedName>
    <definedName function="false" hidden="false" name="Tolerance" vbProcedure="false">Inputs!$F$16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<sst xmlns="http://schemas.openxmlformats.org/spreadsheetml/2006/main" count="2866" uniqueCount="915">
  <si>
    <t xml:space="preserve">Project Zalahaláp</t>
  </si>
  <si>
    <t xml:space="preserve">63 MWp PV + 50 MW / 200 MWh BESS – sale at RtB, sale at COD or hold</t>
  </si>
  <si>
    <t xml:space="preserve">Version</t>
  </si>
  <si>
    <t xml:space="preserve">v1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</si>
  <si>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</si>
  <si>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</si>
  <si>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</si>
  <si>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</si>
  <si>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</si>
  <si>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Calc_1</t>
  </si>
  <si>
    <t xml:space="preserve">Calc_2</t>
  </si>
  <si>
    <t xml:space="preserve">Calc_3</t>
  </si>
  <si>
    <t xml:space="preserve">Key assumptions</t>
  </si>
  <si>
    <t xml:space="preserve">Live</t>
  </si>
  <si>
    <t xml:space="preserve">x</t>
  </si>
  <si>
    <t xml:space="preserve">Levers (revenue case per sheet; everything else from Inputs, set by the key-assumption set)</t>
  </si>
  <si>
    <t xml:space="preserve">Revenue case: A v3 reconstruction, B Aurora merchant, C offer</t>
  </si>
  <si>
    <t xml:space="preserve">text</t>
  </si>
  <si>
    <t xml:space="preserve">A</t>
  </si>
  <si>
    <t xml:space="preserve">B</t>
  </si>
  <si>
    <t xml:space="preserve">C</t>
  </si>
  <si>
    <t xml:space="preserve">Base</t>
  </si>
  <si>
    <t xml:space="preserve">Case name</t>
  </si>
  <si>
    <t xml:space="preserve">PV price curve</t>
  </si>
  <si>
    <t xml:space="preserve">Key assumptions (live)</t>
  </si>
  <si>
    <t xml:space="preserve">BESS revenue curve (Aurora: fixed dispatch, no re-optimisation)</t>
  </si>
  <si>
    <t xml:space="preserve">RtB price (0 = implied)</t>
  </si>
  <si>
    <t xml:space="preserve">EUR k/MW</t>
  </si>
  <si>
    <t xml:space="preserve">PV offer / BESS offer (case C only)</t>
  </si>
  <si>
    <t xml:space="preserve">COD price (0 = implied)</t>
  </si>
  <si>
    <t xml:space="preserve">BESS built</t>
  </si>
  <si>
    <t xml:space="preserve">MW</t>
  </si>
  <si>
    <t xml:space="preserve">Buyer target IRR, RtB</t>
  </si>
  <si>
    <t xml:space="preserve">%</t>
  </si>
  <si>
    <t xml:space="preserve">BESS energy</t>
  </si>
  <si>
    <t xml:space="preserve">MWh</t>
  </si>
  <si>
    <t xml:space="preserve">Buyer target IRR, COD</t>
  </si>
  <si>
    <t xml:space="preserve">Buyer target IRR at RtB (unlevered, after tax)</t>
  </si>
  <si>
    <t xml:space="preserve">Deal form (0 share, 1 asset)</t>
  </si>
  <si>
    <t xml:space="preserve">flag</t>
  </si>
  <si>
    <t xml:space="preserve">Futureal share of the distributable amount</t>
  </si>
  <si>
    <t xml:space="preserve">PV merchant price change</t>
  </si>
  <si>
    <t xml:space="preserve">Yield, cases B and C</t>
  </si>
  <si>
    <t xml:space="preserve">MWh/MWp</t>
  </si>
  <si>
    <t xml:space="preserve">Returns at a glance</t>
  </si>
  <si>
    <t xml:space="preserve">BESS power</t>
  </si>
  <si>
    <t xml:space="preserve">Sale at RtB</t>
  </si>
  <si>
    <t xml:space="preserve">BESS duration</t>
  </si>
  <si>
    <t xml:space="preserve">h</t>
  </si>
  <si>
    <t xml:space="preserve">RtB price used</t>
  </si>
  <si>
    <t xml:space="preserve">FEP profit</t>
  </si>
  <si>
    <t xml:space="preserve">EUR m</t>
  </si>
  <si>
    <t xml:space="preserve">BESS haircut</t>
  </si>
  <si>
    <t xml:space="preserve">FEP IRR, after tax (unlevered: no debt before NTP)</t>
  </si>
  <si>
    <t xml:space="preserve">PV offer (case C)</t>
  </si>
  <si>
    <t xml:space="preserve">FEP IRR, before tax</t>
  </si>
  <si>
    <t xml:space="preserve">BESS offer (case C)</t>
  </si>
  <si>
    <t xml:space="preserve">FEP MOIC</t>
  </si>
  <si>
    <t xml:space="preserve">Gearing cap</t>
  </si>
  <si>
    <t xml:space="preserve">FEP NPV</t>
  </si>
  <si>
    <t xml:space="preserve">Debt rate</t>
  </si>
  <si>
    <t xml:space="preserve">PSH IRR</t>
  </si>
  <si>
    <t xml:space="preserve">DSCR contracted / merchant</t>
  </si>
  <si>
    <t xml:space="preserve">Buyer IRR at our price, unlevered, after tax</t>
  </si>
  <si>
    <t xml:space="preserve">CIT</t>
  </si>
  <si>
    <t xml:space="preserve">Buyer IRR at our price, unlevered, before tax</t>
  </si>
  <si>
    <t xml:space="preserve">Discount rate</t>
  </si>
  <si>
    <t xml:space="preserve">Buyer IRR at our price, levered, after tax</t>
  </si>
  <si>
    <t xml:space="preserve">FX</t>
  </si>
  <si>
    <t xml:space="preserve">HUF/EUR</t>
  </si>
  <si>
    <t xml:space="preserve">Implied RtB price at the buyer target IRR (share deal)</t>
  </si>
  <si>
    <t xml:space="preserve">COD, cases B and C</t>
  </si>
  <si>
    <t xml:space="preserve">date</t>
  </si>
  <si>
    <t xml:space="preserve">Implied RtB price at the buyer target IRR (asset deal)</t>
  </si>
  <si>
    <t xml:space="preserve">RtB exit, cases B and C</t>
  </si>
  <si>
    <t xml:space="preserve">Sale at COD</t>
  </si>
  <si>
    <t xml:space="preserve">Share rule (1 step, 0 v3)</t>
  </si>
  <si>
    <t xml:space="preserve">COD price used (enterprise value per MWp)</t>
  </si>
  <si>
    <t xml:space="preserve">Early works lines in development</t>
  </si>
  <si>
    <t xml:space="preserve">#</t>
  </si>
  <si>
    <t xml:space="preserve">FEP IRR, levered, after tax</t>
  </si>
  <si>
    <t xml:space="preserve">Not re-optimised in Excel</t>
  </si>
  <si>
    <t xml:space="preserve">FEP IRR, levered, before tax</t>
  </si>
  <si>
    <t xml:space="preserve">Aurora's BESS revenue is a fixed annual series per MW</t>
  </si>
  <si>
    <t xml:space="preserve">for one duration, cycle cap, RTE 0.86, availability</t>
  </si>
  <si>
    <t xml:space="preserve">0.98, DC co-location 1:1:1 and entry year. MW</t>
  </si>
  <si>
    <t xml:space="preserve">JV IRR, unlevered, after tax</t>
  </si>
  <si>
    <t xml:space="preserve">scales it; hours/cycles switch blocks; RTE, grid</t>
  </si>
  <si>
    <t xml:space="preserve">JV IRR, unlevered, before tax</t>
  </si>
  <si>
    <t xml:space="preserve">cap or charging rules act only via the haircut,</t>
  </si>
  <si>
    <t xml:space="preserve">availability and augmentation inputs.</t>
  </si>
  <si>
    <t xml:space="preserve">Implied COD price at the buyer target IRR (share deal)</t>
  </si>
  <si>
    <t xml:space="preserve">Implied COD price at the buyer target IRR (asset deal)</t>
  </si>
  <si>
    <t xml:space="preserve">Hold to maturity</t>
  </si>
  <si>
    <t xml:space="preserve">Project IRR, unlevered, after the SPV's actual tax</t>
  </si>
  <si>
    <t xml:space="preserve">Project IRR, unlevered, before tax</t>
  </si>
  <si>
    <t xml:space="preserve">Capacity and energy</t>
  </si>
  <si>
    <t xml:space="preserve">PV capacity</t>
  </si>
  <si>
    <t xml:space="preserve">MWp</t>
  </si>
  <si>
    <t xml:space="preserve">Grid export capacity</t>
  </si>
  <si>
    <t xml:space="preserve">MVA</t>
  </si>
  <si>
    <t xml:space="preserve">PV generation, first full year</t>
  </si>
  <si>
    <t xml:space="preserve">GWh</t>
  </si>
  <si>
    <t xml:space="preserve">PV clipped, lifetime</t>
  </si>
  <si>
    <t xml:space="preserve">Energy exported, first full year</t>
  </si>
  <si>
    <t xml:space="preserve">BESS discharge, lifetime</t>
  </si>
  <si>
    <t xml:space="preserve">BESS full cycles per year (lifetime average)</t>
  </si>
  <si>
    <t xml:space="preserve">Revenue, first full year</t>
  </si>
  <si>
    <t xml:space="preserve">of which BESS</t>
  </si>
  <si>
    <t xml:space="preserve">EBITDA, first full year</t>
  </si>
  <si>
    <t xml:space="preserve">Lifetime revenue</t>
  </si>
  <si>
    <t xml:space="preserve">Lifetime EBITDA</t>
  </si>
  <si>
    <t xml:space="preserve">Funding to COD (100 %)</t>
  </si>
  <si>
    <t xml:space="preserve">Development, deposits and guarantees (net)</t>
  </si>
  <si>
    <t xml:space="preserve">Construction capex and early works at NTP</t>
  </si>
  <si>
    <t xml:space="preserve">Capitalised interest and debt fees</t>
  </si>
  <si>
    <t xml:space="preserve">Total uses</t>
  </si>
  <si>
    <t xml:space="preserve">Senior debt at COD (incl. capitalised interest)</t>
  </si>
  <si>
    <t xml:space="preserve">Equity to COD</t>
  </si>
  <si>
    <t xml:space="preserve">Peak equity, hold (incl. DSRA)</t>
  </si>
  <si>
    <t xml:space="preserve">Debt share of total uses</t>
  </si>
  <si>
    <t xml:space="preserve">Debt and tax</t>
  </si>
  <si>
    <t xml:space="preserve">Debt capacity at the weighted target DSCR (PV at COD)</t>
  </si>
  <si>
    <t xml:space="preserve">Debt share of construction cost, sized</t>
  </si>
  <si>
    <t xml:space="preserve">Share of the DSCR capacity used</t>
  </si>
  <si>
    <t xml:space="preserve">DSRA funded at COD</t>
  </si>
  <si>
    <t xml:space="preserve">Minimum DSCR</t>
  </si>
  <si>
    <t xml:space="preserve">Lifetime corporate income tax</t>
  </si>
  <si>
    <t xml:space="preserve">Tax losses lapsed</t>
  </si>
  <si>
    <t xml:space="preserve">JV waterfall at the RtB exit (paid)</t>
  </si>
  <si>
    <t xml:space="preserve">Consideration (price × MWp)</t>
  </si>
  <si>
    <t xml:space="preserve">Less sale costs</t>
  </si>
  <si>
    <t xml:space="preserve">Less FEP SPV acquisition price</t>
  </si>
  <si>
    <t xml:space="preserve">Less DSA loan principal</t>
  </si>
  <si>
    <t xml:space="preserve">Less FEP 12 % return</t>
  </si>
  <si>
    <t xml:space="preserve">Less guarantee fees paid by FEP</t>
  </si>
  <si>
    <t xml:space="preserve">Less PSH land apport and return (v3 rule)</t>
  </si>
  <si>
    <t xml:space="preserve">Distributable</t>
  </si>
  <si>
    <t xml:space="preserve">FEP receipts at the exit</t>
  </si>
  <si>
    <t xml:space="preserve">PSH receipts at the exit</t>
  </si>
  <si>
    <t xml:space="preserve">Memo: buyer reimbursements to FEP</t>
  </si>
  <si>
    <t xml:space="preserve">JV waterfall at COD (paid)</t>
  </si>
  <si>
    <t xml:space="preserve">Price (enterprise value)</t>
  </si>
  <si>
    <t xml:space="preserve">Less debt repaid</t>
  </si>
  <si>
    <t xml:space="preserve">Less FEP funding returned</t>
  </si>
  <si>
    <t xml:space="preserve">Less FEP 12 % return to COD</t>
  </si>
  <si>
    <t xml:space="preserve">FEP proceeds at COD</t>
  </si>
  <si>
    <t xml:space="preserve">PSH receipts at COD</t>
  </si>
  <si>
    <t xml:space="preserve">Checks failed in this set (0 = OK)</t>
  </si>
  <si>
    <t xml:space="preserve">Stored results by key-assumption set</t>
  </si>
  <si>
    <t xml:space="preserve">FEP profit – Calc_1</t>
  </si>
  <si>
    <t xml:space="preserve">FEP profit – Calc_2</t>
  </si>
  <si>
    <t xml:space="preserve">FEP profit – Calc_3</t>
  </si>
  <si>
    <t xml:space="preserve">FEP IRR, after tax (unlevered: no debt before NTP) – Calc_1</t>
  </si>
  <si>
    <t xml:space="preserve">FEP IRR, after tax (unlevered: no debt before NTP) – Calc_2</t>
  </si>
  <si>
    <t xml:space="preserve">FEP IRR, after tax (unlevered: no debt before NTP) – Calc_3</t>
  </si>
  <si>
    <t xml:space="preserve">FEP MOIC – Calc_1</t>
  </si>
  <si>
    <t xml:space="preserve">FEP MOIC – Calc_2</t>
  </si>
  <si>
    <t xml:space="preserve">FEP MOIC – Calc_3</t>
  </si>
  <si>
    <t xml:space="preserve">Buyer IRR at our price, unlevered, after tax – Calc_1</t>
  </si>
  <si>
    <t xml:space="preserve">Buyer IRR at our price, unlevered, after tax – Calc_2</t>
  </si>
  <si>
    <t xml:space="preserve">Buyer IRR at our price, unlevered, after tax – Calc_3</t>
  </si>
  <si>
    <t xml:space="preserve">Implied RtB price at the buyer target IRR (share deal) – Calc_1</t>
  </si>
  <si>
    <t xml:space="preserve">Implied RtB price at the buyer target IRR (share deal) – Calc_2</t>
  </si>
  <si>
    <t xml:space="preserve">Implied RtB price at the buyer target IRR (share deal) – Calc_3</t>
  </si>
  <si>
    <t xml:space="preserve">FEP IRR, levered, after tax – Calc_1</t>
  </si>
  <si>
    <t xml:space="preserve">FEP IRR, levered, after tax – Calc_2</t>
  </si>
  <si>
    <t xml:space="preserve">FEP IRR, levered, after tax – Calc_3</t>
  </si>
  <si>
    <t xml:space="preserve">Implied COD price at the buyer target IRR (share deal) – Calc_1</t>
  </si>
  <si>
    <t xml:space="preserve">Implied COD price at the buyer target IRR (share deal) – Calc_2</t>
  </si>
  <si>
    <t xml:space="preserve">Implied COD price at the buyer target IRR (share deal) – Calc_3</t>
  </si>
  <si>
    <t xml:space="preserve">FEP NPV – Calc_1</t>
  </si>
  <si>
    <t xml:space="preserve">FEP NPV – Calc_2</t>
  </si>
  <si>
    <t xml:space="preserve">FEP NPV – Calc_3</t>
  </si>
  <si>
    <t xml:space="preserve">Project IRR, unlevered, after the SPV's actual tax – Calc_1</t>
  </si>
  <si>
    <t xml:space="preserve">Project IRR, unlevered, after the SPV's actual tax – Calc_2</t>
  </si>
  <si>
    <t xml:space="preserve">Project IRR, unlevered, after the SPV's actual tax – Calc_3</t>
  </si>
  <si>
    <t xml:space="preserve">Lifetime revenue – Calc_1</t>
  </si>
  <si>
    <t xml:space="preserve">Lifetime revenue – Calc_2</t>
  </si>
  <si>
    <t xml:space="preserve">Lifetime revenue – Calc_3</t>
  </si>
  <si>
    <t xml:space="preserve">Senior debt at COD (incl. capitalised interest) – Calc_1</t>
  </si>
  <si>
    <t xml:space="preserve">Senior debt at COD (incl. capitalised interest) – Calc_2</t>
  </si>
  <si>
    <t xml:space="preserve">Senior debt at COD (incl. capitalised interest) – Calc_3</t>
  </si>
  <si>
    <t xml:space="preserve">Minimum DSCR – Calc_1</t>
  </si>
  <si>
    <t xml:space="preserve">Minimum DSCR – Calc_2</t>
  </si>
  <si>
    <t xml:space="preserve">Minimum DSCR – Calc_3</t>
  </si>
  <si>
    <t xml:space="preserve">Checks failed in this set (0 = OK) – Calc_1</t>
  </si>
  <si>
    <t xml:space="preserve">Checks failed in this set (0 = OK) – Calc_2</t>
  </si>
  <si>
    <t xml:space="preserve">Checks failed in this set (0 = OK) – Calc_3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</si>
  <si>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</si>
  <si>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</si>
  <si>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</si>
  <si>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</si>
  <si>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</si>
  <si>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</si>
  <si>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Reconciliation (v3 rules)</t>
  </si>
  <si>
    <t xml:space="preserve">PV price −10%</t>
  </si>
  <si>
    <t xml:space="preserve">PV price +10%</t>
  </si>
  <si>
    <t xml:space="preserve">PV yield −10%</t>
  </si>
  <si>
    <t xml:space="preserve">BESS revenue −20%</t>
  </si>
  <si>
    <t xml:space="preserve">Capex +10%</t>
  </si>
  <si>
    <t xml:space="preserve">Opex +10%</t>
  </si>
  <si>
    <t xml:space="preserve">Buyer IRR +1 pp</t>
  </si>
  <si>
    <t xml:space="preserve">RtB and COD price −10%</t>
  </si>
  <si>
    <t xml:space="preserve">Gearing −10 pp</t>
  </si>
  <si>
    <t xml:space="preserve">Debt rate +1 pp</t>
  </si>
  <si>
    <t xml:space="preserve">COD +12 months</t>
  </si>
  <si>
    <t xml:space="preserve">BESS 2 h</t>
  </si>
  <si>
    <t xml:space="preserve">No BESS</t>
  </si>
  <si>
    <t xml:space="preserve">PV and BESS prices −20%</t>
  </si>
  <si>
    <t xml:space="preserve">C: E.ON PPA + option B</t>
  </si>
  <si>
    <t xml:space="preserve">C: MVM 45 + MET floor</t>
  </si>
  <si>
    <t xml:space="preserve">Constants</t>
  </si>
  <si>
    <t xml:space="preserve">Thousand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</si>
  <si>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</si>
  <si>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</si>
  <si>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</si>
  <si>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</si>
  <si>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</si>
  <si>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</si>
  <si>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</si>
  <si>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</si>
  <si>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</si>
  <si>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</si>
  <si>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</si>
  <si>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</si>
  <si>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</si>
  <si>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</si>
  <si>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Sensitivity step (price, yield, capex, opex sets)</t>
  </si>
  <si>
    <t xml:space="preserve">SPEC §10</t>
  </si>
  <si>
    <t xml:space="preserve">Large sensitivity step (BESS revenue, downside sets)</t>
  </si>
  <si>
    <t xml:space="preserve">Rate step (buyer IRR, debt rate sets)</t>
  </si>
  <si>
    <t xml:space="preserve">Hours in a day</t>
  </si>
  <si>
    <t xml:space="preserve">Grid export limit</t>
  </si>
  <si>
    <t xml:space="preserve">Key-assumption set of the reconciliation</t>
  </si>
  <si>
    <t xml:space="preserve">SPEC §10 set 2</t>
  </si>
  <si>
    <t xml:space="preserve">Acquisition, JV start, deposits paid</t>
  </si>
  <si>
    <t xml:space="preserve">ZHLP v3 Stat_inp E39</t>
  </si>
  <si>
    <t xml:space="preserve">Ready to build (cases B, C)</t>
  </si>
  <si>
    <t xml:space="preserve">Teaser p6; placeholder – pending user (SPEC §16 Q5)</t>
  </si>
  <si>
    <t xml:space="preserve">RtB sale closing (exit), cases B, C</t>
  </si>
  <si>
    <t xml:space="preserve">placeholder – pending user (SPEC §16 Q5)</t>
  </si>
  <si>
    <t xml:space="preserve">Notice to proceed (cases B, C)</t>
  </si>
  <si>
    <t xml:space="preserve">Commercial operation, PV and BESS (cases B, C)</t>
  </si>
  <si>
    <t xml:space="preserve">COD delay (construction longer)</t>
  </si>
  <si>
    <t xml:space="preserve">SPEC §10 set 13</t>
  </si>
  <si>
    <t xml:space="preserve">Operating life</t>
  </si>
  <si>
    <t xml:space="preserve">years</t>
  </si>
  <si>
    <t xml:space="preserve">ZHLP v3 Control D30</t>
  </si>
  <si>
    <t xml:space="preserve">Pre-RtB development costs: first month</t>
  </si>
  <si>
    <t xml:space="preserve">ZHLP v3 Control D116</t>
  </si>
  <si>
    <t xml:space="preserve">Pre-RtB development costs: last month</t>
  </si>
  <si>
    <t xml:space="preserve">ZHLP v3 Control D117</t>
  </si>
  <si>
    <t xml:space="preserve">PV and grid (cases B, C; case A on Curves)</t>
  </si>
  <si>
    <t xml:space="preserve">Teaser p1</t>
  </si>
  <si>
    <t xml:space="preserve">Specific yield</t>
  </si>
  <si>
    <t xml:space="preserve">Teaser p1 (v3: 1,250)</t>
  </si>
  <si>
    <t xml:space="preserve">Yield change (P90 proxy)</t>
  </si>
  <si>
    <t xml:space="preserve">SPEC §10 set 5</t>
  </si>
  <si>
    <t xml:space="preserve">PV availability</t>
  </si>
  <si>
    <t xml:space="preserve">ZHLP v3 Control D56</t>
  </si>
  <si>
    <t xml:space="preserve">PV degradation per year</t>
  </si>
  <si>
    <t xml:space="preserve">ZHLP v3 Control D57</t>
  </si>
  <si>
    <t xml:space="preserve">Clipping at the grid limit, share of DC energy</t>
  </si>
  <si>
    <t xml:space="preserve">placeholder – pending user (SPEC §16 Q13)</t>
  </si>
  <si>
    <t xml:space="preserve">BESS</t>
  </si>
  <si>
    <t xml:space="preserve">BESS built (1 = yes)</t>
  </si>
  <si>
    <t xml:space="preserve">Teaser p1; SPEC §10 set 15</t>
  </si>
  <si>
    <t xml:space="preserve">Teaser p1; ZHLP v3 Control D91</t>
  </si>
  <si>
    <t xml:space="preserve">Teaser; placeholder – pending user (SPEC §16 Q6)</t>
  </si>
  <si>
    <t xml:space="preserve">Aurora battery block (Degraded batteries)</t>
  </si>
  <si>
    <t xml:space="preserve">Aurora Q2-26; placeholder – pending user (SPEC §16 Q6)</t>
  </si>
  <si>
    <t xml:space="preserve">2027 solar DC 1.0cy 4h</t>
  </si>
  <si>
    <t xml:space="preserve">2027 solar DC 1.0cy 2h</t>
  </si>
  <si>
    <t xml:space="preserve">BESS availability, project</t>
  </si>
  <si>
    <t xml:space="preserve">placeholder – pending user (SPEC §16 Q6)</t>
  </si>
  <si>
    <t xml:space="preserve">BESS availability inside Aurora's dispatch</t>
  </si>
  <si>
    <t xml:space="preserve">Aurora Q2-26 Inputs C18</t>
  </si>
  <si>
    <t xml:space="preserve">Round-trip efficiency (energy check only)</t>
  </si>
  <si>
    <t xml:space="preserve">Aurora Q2-26 Inputs C17</t>
  </si>
  <si>
    <t xml:space="preserve">Haircut on merchant BESS revenue</t>
  </si>
  <si>
    <t xml:space="preserve">SPEC §6.2; sets 6, 16</t>
  </si>
  <si>
    <t xml:space="preserve">Grid charge on charging, offers that deduct it</t>
  </si>
  <si>
    <t xml:space="preserve">placeholder – pending user (SPEC §16 Q12)</t>
  </si>
  <si>
    <t xml:space="preserve">BESS capex</t>
  </si>
  <si>
    <t xml:space="preserve">EUR k/MWh</t>
  </si>
  <si>
    <t xml:space="preserve">v3 Control D94; placeholder – pending user (SPEC §16 Q6)</t>
  </si>
  <si>
    <t xml:space="preserve">BESS augmentation cost</t>
  </si>
  <si>
    <t xml:space="preserve">v3 Control D100; placeholder – pending user (SPEC §16 Q6)</t>
  </si>
  <si>
    <t xml:space="preserve">Augmentation year (0 = Aurora block repower year)</t>
  </si>
  <si>
    <t xml:space="preserve">year</t>
  </si>
  <si>
    <t xml:space="preserve">SPEC §6.2</t>
  </si>
  <si>
    <t xml:space="preserve">Augmentation year, v3 rule (fix 7 off)</t>
  </si>
  <si>
    <t xml:space="preserve">ZHLP v3 Control D101</t>
  </si>
  <si>
    <t xml:space="preserve">BESS fixed opex</t>
  </si>
  <si>
    <t xml:space="preserve">ZHLP v3 Control D96</t>
  </si>
  <si>
    <t xml:space="preserve">Prices and offers</t>
  </si>
  <si>
    <t xml:space="preserve">PV price curve (Curves, real 2025)</t>
  </si>
  <si>
    <t xml:space="preserve">SPEC §0.2, §6.2 (user: Aurora file only)</t>
  </si>
  <si>
    <t xml:space="preserve">Aurora implied capture – 2027 solar DC 1.0cy 4h</t>
  </si>
  <si>
    <t xml:space="preserve">Aurora implied capture – 2027 solar DC 1.0cy 2h</t>
  </si>
  <si>
    <t xml:space="preserve">SPEC §10 sets 3, 4, 16</t>
  </si>
  <si>
    <t xml:space="preserve">Guarantee of origin price, real 2025</t>
  </si>
  <si>
    <t xml:space="preserve">EUR/MWh</t>
  </si>
  <si>
    <t xml:space="preserve">v3 Control D58; placeholder – pending user (SPEC §16 Q12)</t>
  </si>
  <si>
    <t xml:space="preserve">PV offer in case C (C1, C2a, C2b, C3)</t>
  </si>
  <si>
    <t xml:space="preserve">SPEC §6.3; placeholder – pending user (SPEC §16 Q12)</t>
  </si>
  <si>
    <t xml:space="preserve">C2a</t>
  </si>
  <si>
    <t xml:space="preserve">C1</t>
  </si>
  <si>
    <t xml:space="preserve">C3</t>
  </si>
  <si>
    <t xml:space="preserve">BESS offer in case C (C1A, C1B, C2c, C2d, none)</t>
  </si>
  <si>
    <t xml:space="preserve">C2c</t>
  </si>
  <si>
    <t xml:space="preserve">C1B</t>
  </si>
  <si>
    <t xml:space="preserve">C2d</t>
  </si>
  <si>
    <t xml:space="preserve">Capex</t>
  </si>
  <si>
    <t xml:space="preserve">PV equipment and balance of plant</t>
  </si>
  <si>
    <t xml:space="preserve">EUR k/MWp</t>
  </si>
  <si>
    <t xml:space="preserve">ZHLP v3 Control D82:D83</t>
  </si>
  <si>
    <t xml:space="preserve">MV cable to the grid connection point</t>
  </si>
  <si>
    <t xml:space="preserve">EUR k</t>
  </si>
  <si>
    <t xml:space="preserve">v3 Control D104; placeholder – pending user (SPEC §16 Q13)</t>
  </si>
  <si>
    <t xml:space="preserve">HV substation</t>
  </si>
  <si>
    <t xml:space="preserve">v3 Control D105; placeholder – pending user (SPEC §16 Q13)</t>
  </si>
  <si>
    <t xml:space="preserve">Land to COD (not depreciated)</t>
  </si>
  <si>
    <t xml:space="preserve">ZHLP v3 Control D106</t>
  </si>
  <si>
    <t xml:space="preserve">Capex change</t>
  </si>
  <si>
    <t xml:space="preserve">SPEC §10 set 7</t>
  </si>
  <si>
    <t xml:space="preserve">Pre-RtB development costs</t>
  </si>
  <si>
    <t xml:space="preserve">ZHLP v3 Control D115</t>
  </si>
  <si>
    <t xml:space="preserve">Buyer reimburses pre-RtB costs (1 = yes)</t>
  </si>
  <si>
    <t xml:space="preserve">ZHLP v3 Control D118</t>
  </si>
  <si>
    <t xml:space="preserve">Early works (provisional – to be revisited)</t>
  </si>
  <si>
    <t xml:space="preserve">Early-works lines paid in development (4 or 6)</t>
  </si>
  <si>
    <t xml:space="preserve">provisional – early works to be revisited (user 22-Oct-26)</t>
  </si>
  <si>
    <t xml:space="preserve">Lines outside the scope paid at NTP (1 = yes)</t>
  </si>
  <si>
    <t xml:space="preserve">Buyer reimburses early works at the exit (1 = yes)</t>
  </si>
  <si>
    <t xml:space="preserve">Early works earn the FEP return (1 = yes)</t>
  </si>
  <si>
    <t xml:space="preserve">Early works are PSH milestone income (v3)</t>
  </si>
  <si>
    <t xml:space="preserve">ZHLP v3 Calculation F221</t>
  </si>
  <si>
    <t xml:space="preserve">Opex and levies (real 2025, Aurora euro index)</t>
  </si>
  <si>
    <t xml:space="preserve">O&amp;M and fixed opex</t>
  </si>
  <si>
    <t xml:space="preserve">ZHLP v3 Control D59</t>
  </si>
  <si>
    <t xml:space="preserve">MV cable O&amp;M</t>
  </si>
  <si>
    <t xml:space="preserve">ZHLP v3 Control D62</t>
  </si>
  <si>
    <t xml:space="preserve">Balancing cost</t>
  </si>
  <si>
    <t xml:space="preserve">ZHLP v3 Control D60</t>
  </si>
  <si>
    <t xml:space="preserve">Land lease from COD</t>
  </si>
  <si>
    <t xml:space="preserve">ZHLP v3 Control D61</t>
  </si>
  <si>
    <t xml:space="preserve">Route-to-market fee on PV revenue</t>
  </si>
  <si>
    <t xml:space="preserve">ZHLP v3 Control D77</t>
  </si>
  <si>
    <t xml:space="preserve">Opex change</t>
  </si>
  <si>
    <t xml:space="preserve">SPEC §10 set 8</t>
  </si>
  <si>
    <t xml:space="preserve">Local business tax (HIPA), on revenue</t>
  </si>
  <si>
    <t xml:space="preserve">SPEC §15 item 9 (Bana)</t>
  </si>
  <si>
    <t xml:space="preserve">Innovation contribution, on revenue</t>
  </si>
  <si>
    <t xml:space="preserve">Act LXXVI of 2014, 15. §</t>
  </si>
  <si>
    <t xml:space="preserve">Deposits and guarantees</t>
  </si>
  <si>
    <t xml:space="preserve">FX rate</t>
  </si>
  <si>
    <t xml:space="preserve">ZHLP v3 Stat_inp E23 (Aurora 397.77)</t>
  </si>
  <si>
    <t xml:space="preserve">Bank guarantee base rate (1M EURIBOR)</t>
  </si>
  <si>
    <t xml:space="preserve">ZHLP v3 Dyn_Inp G50:Y50 average</t>
  </si>
  <si>
    <t xml:space="preserve">Bank guarantee margin</t>
  </si>
  <si>
    <t xml:space="preserve">ZHLP v3 Stat_inp E110</t>
  </si>
  <si>
    <t xml:space="preserve">JV, RtB exit and COD sale</t>
  </si>
  <si>
    <t xml:space="preserve">RtB price (0 = implied at the buyer target IRR)</t>
  </si>
  <si>
    <t xml:space="preserve">v3 Stat_inp E24; placeholder – pending user (SPEC §16 Q3)</t>
  </si>
  <si>
    <t xml:space="preserve">COD price (0 = implied at the buyer target IRR)</t>
  </si>
  <si>
    <t xml:space="preserve">placeholder – pending user (SPEC §16 Q8)</t>
  </si>
  <si>
    <t xml:space="preserve">RtB and COD price change</t>
  </si>
  <si>
    <t xml:space="preserve">SPEC §10 set 10</t>
  </si>
  <si>
    <t xml:space="preserve">Share rule (1 = step, 0 = v3 slide)</t>
  </si>
  <si>
    <t xml:space="preserve">SPEC §0.1; set 2 = v3</t>
  </si>
  <si>
    <t xml:space="preserve">Futureal share at or below the threshold</t>
  </si>
  <si>
    <t xml:space="preserve">User 22-Oct-26 (SPEC §0.1)</t>
  </si>
  <si>
    <t xml:space="preserve">Futureal share above the threshold</t>
  </si>
  <si>
    <t xml:space="preserve">Share threshold (60 % at or below)</t>
  </si>
  <si>
    <t xml:space="preserve">User 22-Oct-26: 60 % at 90</t>
  </si>
  <si>
    <t xml:space="preserve">v3 slide: 50 % reached at</t>
  </si>
  <si>
    <t xml:space="preserve">ZHLP v3 Stat_inp J36</t>
  </si>
  <si>
    <t xml:space="preserve">Transaction costs (FEP)</t>
  </si>
  <si>
    <t xml:space="preserve">ZHLP v3 Stat_inp E37</t>
  </si>
  <si>
    <t xml:space="preserve">FEP SPV acquisition price</t>
  </si>
  <si>
    <t xml:space="preserve">JV sheet G19; placeholder – pending user (SPEC §16 Q3)</t>
  </si>
  <si>
    <t xml:space="preserve">SPV price earns the FEP return (1 = yes)</t>
  </si>
  <si>
    <t xml:space="preserve">ZHLP v3 Stat_inp E66</t>
  </si>
  <si>
    <t xml:space="preserve">DSA loan to PSH</t>
  </si>
  <si>
    <t xml:space="preserve">JV sheet F55; placeholder – pending user (SPEC §16 Q3)</t>
  </si>
  <si>
    <t xml:space="preserve">FEP return on loans and costs</t>
  </si>
  <si>
    <t xml:space="preserve">JV sheet G30; v3 Stat_inp E69</t>
  </si>
  <si>
    <t xml:space="preserve">PSH land apport (in kind)</t>
  </si>
  <si>
    <t xml:space="preserve">ZHLP v3 Stat_inp E34</t>
  </si>
  <si>
    <t xml:space="preserve">PSH land and its return repaid before the split</t>
  </si>
  <si>
    <t xml:space="preserve">ZHLP v3 Calculation F155:F156</t>
  </si>
  <si>
    <t xml:space="preserve">PSH own development costs</t>
  </si>
  <si>
    <t xml:space="preserve">ZHLP v3 Stat_inp E79</t>
  </si>
  <si>
    <t xml:space="preserve">Sale costs at the RtB exit</t>
  </si>
  <si>
    <t xml:space="preserve">placeholder – pending user (SPEC §16 Q7)</t>
  </si>
  <si>
    <t xml:space="preserve">Sale costs at COD</t>
  </si>
  <si>
    <t xml:space="preserve">HTM: PSH keeps its share (0 = FEP buys it out)</t>
  </si>
  <si>
    <t xml:space="preserve">placeholder – pending user (SPEC §16 Q4)</t>
  </si>
  <si>
    <t xml:space="preserve">Deliberate fixes vs v3 (SPEC §13; 0 = v3 method)</t>
  </si>
  <si>
    <t xml:space="preserve">Fix 2: pre-RtB costs reimbursed as spent</t>
  </si>
  <si>
    <t xml:space="preserve">v3 RTB_Model H69</t>
  </si>
  <si>
    <t xml:space="preserve">Fix 3: no bank-guarantee phantom</t>
  </si>
  <si>
    <t xml:space="preserve">v3 Calculation H118:H120</t>
  </si>
  <si>
    <t xml:space="preserve">Fix 5: PV export clipped at the grid</t>
  </si>
  <si>
    <t xml:space="preserve">v3 Control D16</t>
  </si>
  <si>
    <t xml:space="preserve">Fix 6: Aurora block total for case A</t>
  </si>
  <si>
    <t xml:space="preserve">v3 Control D97:D98</t>
  </si>
  <si>
    <t xml:space="preserve">Fix 7: augmentation indexed, at repower year</t>
  </si>
  <si>
    <t xml:space="preserve">v3 Control D101</t>
  </si>
  <si>
    <t xml:space="preserve">Fix 8: dated act/365 return, 31-Dec capitalised</t>
  </si>
  <si>
    <t xml:space="preserve">v3 Stat_inp E69</t>
  </si>
  <si>
    <t xml:space="preserve">Valuation</t>
  </si>
  <si>
    <t xml:space="preserve">FEP discount rate (NPV)</t>
  </si>
  <si>
    <t xml:space="preserve">ZHLP v3 Control D9</t>
  </si>
  <si>
    <t xml:space="preserve">Buyer target IRR at RtB (unlevered, post-tax)</t>
  </si>
  <si>
    <t xml:space="preserve">v3 Control D9; placeholder – pending user (SPEC §16 Q8)</t>
  </si>
  <si>
    <t xml:space="preserve">Buyer target IRR at COD (unlevered, post-tax)</t>
  </si>
  <si>
    <t xml:space="preserve">Deal form (0 = share deal, 1 = asset deal)</t>
  </si>
  <si>
    <t xml:space="preserve">FEP gain on the sale taxed (0 = exempt)</t>
  </si>
  <si>
    <t xml:space="preserve">Senior debt (Bana indications, not ZHLP terms)</t>
  </si>
  <si>
    <t xml:space="preserve">Debt share of construction cost (cap)</t>
  </si>
  <si>
    <t xml:space="preserve">placeholder – pending user (SPEC §16 Q9)</t>
  </si>
  <si>
    <t xml:space="preserve">Debt per MWp (0 = gearing only)</t>
  </si>
  <si>
    <t xml:space="preserve">Sizing DSCR on contracted revenue</t>
  </si>
  <si>
    <t xml:space="preserve">Sizing DSCR on merchant and BESS revenue</t>
  </si>
  <si>
    <t xml:space="preserve">Annuity tenor from COD</t>
  </si>
  <si>
    <t xml:space="preserve">All-in fixed interest rate</t>
  </si>
  <si>
    <t xml:space="preserve">Upfront fee on the facility</t>
  </si>
  <si>
    <t xml:space="preserve">Commitment fee on undrawn debt</t>
  </si>
  <si>
    <t xml:space="preserve">DSRA: months of debt service, funded at COD</t>
  </si>
  <si>
    <t xml:space="preserve">Cash sweep, share of cash after debt service</t>
  </si>
  <si>
    <t xml:space="preserve">Tax (Hungary)</t>
  </si>
  <si>
    <t xml:space="preserve">Corporate income tax</t>
  </si>
  <si>
    <t xml:space="preserve">v3 Control D66; placeholder – pending user (SPEC §16 Q10)</t>
  </si>
  <si>
    <t xml:space="preserve">Robin Hood tax applies (1 = yes)</t>
  </si>
  <si>
    <t xml:space="preserve">placeholder – pending user (SPEC §16 Q10)</t>
  </si>
  <si>
    <t xml:space="preserve">Robin Hood tax on positive pre-tax profit</t>
  </si>
  <si>
    <t xml:space="preserve">Thtv. (Bana)</t>
  </si>
  <si>
    <t xml:space="preserve">Tax depreciation: PV, grid, development</t>
  </si>
  <si>
    <t xml:space="preserve">ZHLP v3 Control D65</t>
  </si>
  <si>
    <t xml:space="preserve">Tax depreciation: BESS and augmentation</t>
  </si>
  <si>
    <t xml:space="preserve">Tax losses usable, share of the tax base</t>
  </si>
  <si>
    <t xml:space="preserve">ZHLP v3 Control D102</t>
  </si>
  <si>
    <t xml:space="preserve">Tax losses lapse after NTP +</t>
  </si>
  <si>
    <t xml:space="preserve">Tao. 17. § (Bana); set 2: none</t>
  </si>
  <si>
    <t xml:space="preserve">Solved by GoalSeek.bas (asset deal implied prices)</t>
  </si>
  <si>
    <t xml:space="preserve">Asset-deal implied RtB price, Calc_1</t>
  </si>
  <si>
    <t xml:space="preserve">Solved by GoalSeek.bas</t>
  </si>
  <si>
    <t xml:space="preserve">Asset-deal implied RtB price, Calc_2</t>
  </si>
  <si>
    <t xml:space="preserve">Asset-deal implied RtB price, Calc_3</t>
  </si>
  <si>
    <t xml:space="preserve">Asset-deal implied COD price, Calc_1</t>
  </si>
  <si>
    <t xml:space="preserve">Asset-deal implied COD price, Calc_2</t>
  </si>
  <si>
    <t xml:space="preserve">Asset-deal implied COD price, Calc_3</t>
  </si>
  <si>
    <t xml:space="preserve">Macro control</t>
  </si>
  <si>
    <t xml:space="preserve">Solver Topics</t>
  </si>
  <si>
    <t xml:space="preserve">COPY/PASTE topics for Solver.bas</t>
  </si>
  <si>
    <t xml:space="preserve">Tax_1,Tax_2,Tax_3</t>
  </si>
  <si>
    <t xml:space="preserve">GoalSeek Topics</t>
  </si>
  <si>
    <t xml:space="preserve">Topics for GoalSeek.bas</t>
  </si>
  <si>
    <t xml:space="preserve">Asset_RtB_1,Asset_RtB_2,Asset_RtB_3,Asset_COD_1,Asset_COD_2,Asset_COD_3</t>
  </si>
  <si>
    <t xml:space="preserve">Notes</t>
  </si>
  <si>
    <t xml:space="preserve">Aurora battery revenue blocks (Degraded batteries) are fixed dispatch outputs of Aurora's model: they do NOT re-optimise when inputs change.</t>
  </si>
  <si>
    <t xml:space="preserve">BESS MW scales them linearly; hours and cycles switch blocks. RTE, degradation, grid cap, PV:BESS ratio and charging rules act only through the haircut, availability and augmentation inputs.</t>
  </si>
  <si>
    <t xml:space="preserve">Aurora data: data/aurora_extract.py → data/aurora_curves.csv (source rows cited per curve). Case A curves: data/old_engine/old_curves.csv (ZHLP v3 Aurora_Curve).</t>
  </si>
  <si>
    <t xml:space="preserve">Revenue-case table (one column per case; Calc picks the case on the Dashboard)</t>
  </si>
  <si>
    <t xml:space="preserve">SPEC §6.4</t>
  </si>
  <si>
    <t xml:space="preserve">Case</t>
  </si>
  <si>
    <t xml:space="preserve">v3 reconstruction</t>
  </si>
  <si>
    <t xml:space="preserve">Aurora merchant</t>
  </si>
  <si>
    <t xml:space="preserve">Offer + merchant tail</t>
  </si>
  <si>
    <t xml:space="preserve">ZHLP v3 Control D15:D29</t>
  </si>
  <si>
    <t xml:space="preserve">ZHLP v3 capture</t>
  </si>
  <si>
    <t xml:space="preserve">BESS revenue curve</t>
  </si>
  <si>
    <t xml:space="preserve">Offtake offer applies (1 = yes)</t>
  </si>
  <si>
    <t xml:space="preserve">PV capacity (MWp)</t>
  </si>
  <si>
    <t xml:space="preserve">Grid export capacity (MVA)</t>
  </si>
  <si>
    <t xml:space="preserve">Specific yield (MWh/MWp)</t>
  </si>
  <si>
    <t xml:space="preserve">Ready to build</t>
  </si>
  <si>
    <t xml:space="preserve">RtB sale closing (exit)</t>
  </si>
  <si>
    <t xml:space="preserve">NTP (construction start − 1 day)</t>
  </si>
  <si>
    <t xml:space="preserve">COD (operations from the next day)</t>
  </si>
  <si>
    <t xml:space="preserve">PV price curves, real 2025 (picked by name; v3 Low/High = Central ∓ 15 %)</t>
  </si>
  <si>
    <t xml:space="preserve">v3 Aurora_Curve L; Aurora Degraded batteries s+37/(s+31+s+32)</t>
  </si>
  <si>
    <t xml:space="preserve">Year</t>
  </si>
  <si>
    <t xml:space="preserve">ZHLP v3 capture Low</t>
  </si>
  <si>
    <t xml:space="preserve">ZHLP v3 capture High</t>
  </si>
  <si>
    <t xml:space="preserve">Aurora implied capture – 2027 solar DC 1.5cy 2h</t>
  </si>
  <si>
    <t xml:space="preserve">Aurora implied capture – 2030 solar DC 1.0cy 4h</t>
  </si>
  <si>
    <t xml:space="preserve">Aurora implied capture – 2030 solar DC 1.5cy 2h</t>
  </si>
  <si>
    <t xml:space="preserve">Aurora DA ÷ to-grid – 2027 solar DC 1.0cy 4h</t>
  </si>
  <si>
    <t xml:space="preserve">Aurora DA ÷ to-grid – 2027 solar DC 1.0cy 2h</t>
  </si>
  <si>
    <t xml:space="preserve">Aurora DA ÷ to-grid – 2027 solar DC 1.5cy 2h</t>
  </si>
  <si>
    <t xml:space="preserve">Aurora DA ÷ to-grid – 2030 solar DC 1.0cy 4h</t>
  </si>
  <si>
    <t xml:space="preserve">Aurora DA ÷ to-grid – 2030 solar DC 1.5cy 2h</t>
  </si>
  <si>
    <t xml:space="preserve">Aurora baseload (information)</t>
  </si>
  <si>
    <t xml:space="preserve">Aurora euro inflation index (2025 = 1; +2 % a year after 2060)</t>
  </si>
  <si>
    <t xml:space="preserve">index</t>
  </si>
  <si>
    <t xml:space="preserve">Aurora Common Assumptions row 14</t>
  </si>
  <si>
    <t xml:space="preserve">BESS storage total cashflow, real 2025 (Aurora block row s+27; v3: Aurora_Curve AB)</t>
  </si>
  <si>
    <t xml:space="preserve">Fixed Aurora dispatch: no re-optimisation</t>
  </si>
  <si>
    <t xml:space="preserve">ZHLP v3 BESS net</t>
  </si>
  <si>
    <t xml:space="preserve">2027 solar DC 1.5cy 2h</t>
  </si>
  <si>
    <t xml:space="preserve">2027 standalone 1.0cy 2h</t>
  </si>
  <si>
    <t xml:space="preserve">2030 solar DC 1.0cy 4h</t>
  </si>
  <si>
    <t xml:space="preserve">2030 solar DC 1.5cy 2h</t>
  </si>
  <si>
    <t xml:space="preserve">BESS discharge volume (s+11; v3: U)</t>
  </si>
  <si>
    <t xml:space="preserve">Aurora Q2-26 Degraded batteries</t>
  </si>
  <si>
    <t xml:space="preserve">MWh/MW</t>
  </si>
  <si>
    <t xml:space="preserve">BESS charge from PV (s+13, negative; v3: Z)</t>
  </si>
  <si>
    <t xml:space="preserve">BESS charge from the grid (s+12, negative)</t>
  </si>
  <si>
    <t xml:space="preserve">Aurora battery blocks: repower year (first year with repower count ≥ 1, block row s+1)</t>
  </si>
  <si>
    <t xml:space="preserve">Aurora Degraded batteries</t>
  </si>
  <si>
    <t xml:space="preserve">Block</t>
  </si>
  <si>
    <t xml:space="preserve">Repower</t>
  </si>
  <si>
    <t xml:space="preserve">Information only: components of the storage total, block 2027 solar DC 1.0cy 4h (never added to the total)</t>
  </si>
  <si>
    <t xml:space="preserve">Aurora Degraded batteries s+14…s+26</t>
  </si>
  <si>
    <t xml:space="preserve">s+14 (Degraded batteries!153)</t>
  </si>
  <si>
    <t xml:space="preserve">s+15 (Degraded batteries!154)</t>
  </si>
  <si>
    <t xml:space="preserve">s+16 (Degraded batteries!155)</t>
  </si>
  <si>
    <t xml:space="preserve">s+17 (Degraded batteries!156)</t>
  </si>
  <si>
    <t xml:space="preserve">s+18 (Degraded batteries!157)</t>
  </si>
  <si>
    <t xml:space="preserve">s+19 (Degraded batteries!158)</t>
  </si>
  <si>
    <t xml:space="preserve">s+20 (Degraded batteries!159)</t>
  </si>
  <si>
    <t xml:space="preserve">s+21 (Degraded batteries!160)</t>
  </si>
  <si>
    <t xml:space="preserve">s+22 (Degraded batteries!161)</t>
  </si>
  <si>
    <t xml:space="preserve">s+23 (Degraded batteries!162)</t>
  </si>
  <si>
    <t xml:space="preserve">s+24 (Degraded batteries!163)</t>
  </si>
  <si>
    <t xml:space="preserve">s+25 (Degraded batteries!164)</t>
  </si>
  <si>
    <t xml:space="preserve">s+26 (Degraded batteries!165)</t>
  </si>
  <si>
    <t xml:space="preserve">PV offers (case C): pay-as-produced; indexed = merchant price − fee</t>
  </si>
  <si>
    <t xml:space="preserve">Offer PDFs, SPEC §6.3</t>
  </si>
  <si>
    <t xml:space="preserve">C1 E.ON</t>
  </si>
  <si>
    <t xml:space="preserve">C2a MET</t>
  </si>
  <si>
    <t xml:space="preserve">C2b MET</t>
  </si>
  <si>
    <t xml:space="preserve">C3 MVM</t>
  </si>
  <si>
    <t xml:space="preserve">Offer</t>
  </si>
  <si>
    <t xml:space="preserve">C2b</t>
  </si>
  <si>
    <t xml:space="preserve">Fixed price (1 = yes, 0 = indexed)</t>
  </si>
  <si>
    <t xml:space="preserve">Fixed price (nominal, 3-year tenor)</t>
  </si>
  <si>
    <t xml:space="preserve">Handling fee, share of the price</t>
  </si>
  <si>
    <t xml:space="preserve">Handling fee floor</t>
  </si>
  <si>
    <t xml:space="preserve">Handling fee cap</t>
  </si>
  <si>
    <t xml:space="preserve">Start (blank = day after COD)</t>
  </si>
  <si>
    <t xml:space="preserve">Tenor</t>
  </si>
  <si>
    <t xml:space="preserve">Fixed offer fee (E.ON balance group 250 €/month)</t>
  </si>
  <si>
    <t xml:space="preserve">E.ON p4 §5.1 (fee 7.6 %, min 5); MET p3 (43.96 €/MWh 2028-30) and p4 (fee 5 %, 5.75–10); MVM e-mail (45 €/MWh 2028-32). All indicative; fees applied to the annual price.</t>
  </si>
  <si>
    <t xml:space="preserve">BESS offers (case C): owner revenue = max(floor, fixed + share × (stack − grid charge − fixed) − E.ON fee)</t>
  </si>
  <si>
    <t xml:space="preserve">C1A E.ON</t>
  </si>
  <si>
    <t xml:space="preserve">C1B E.ON</t>
  </si>
  <si>
    <t xml:space="preserve">C2c MET</t>
  </si>
  <si>
    <t xml:space="preserve">C2d MET</t>
  </si>
  <si>
    <t xml:space="preserve">none</t>
  </si>
  <si>
    <t xml:space="preserve">C1A</t>
  </si>
  <si>
    <t xml:space="preserve">Fixed fee (tolling or floor), per MW-year</t>
  </si>
  <si>
    <t xml:space="preserve">Duration in the offer (scales the fixed fee)</t>
  </si>
  <si>
    <t xml:space="preserve">Owner share of the stack above the fixed fee</t>
  </si>
  <si>
    <t xml:space="preserve">Grid charge deducted before the share (1 = yes)</t>
  </si>
  <si>
    <t xml:space="preserve">E.ON option A band table applies (1 = yes)</t>
  </si>
  <si>
    <t xml:space="preserve">E.ON p3-5 (50 MW / 100 MWh; option B 90 %); MET p5-6 (tolling 49.7, floor 45.6 + 50/50, 3 years, 50 MW / 90 MWh, scaled to the built hours). MVM: no BESS instrument.</t>
  </si>
  <si>
    <t xml:space="preserve">E.ON option A: bands on the stack (EUR k/MW-yr) and E.ON fee per band; outside these years option B applies</t>
  </si>
  <si>
    <t xml:space="preserve">E.ON offer p5</t>
  </si>
  <si>
    <t xml:space="preserve">Floor</t>
  </si>
  <si>
    <t xml:space="preserve">Band 1</t>
  </si>
  <si>
    <t xml:space="preserve">Band 2</t>
  </si>
  <si>
    <t xml:space="preserve">Band 3</t>
  </si>
  <si>
    <t xml:space="preserve">Band 4</t>
  </si>
  <si>
    <t xml:space="preserve">Band 5</t>
  </si>
  <si>
    <t xml:space="preserve">Lower bound, 2027</t>
  </si>
  <si>
    <t xml:space="preserve">Lower bound, 2028</t>
  </si>
  <si>
    <t xml:space="preserve">E.ON fee in the band, 2027</t>
  </si>
  <si>
    <t xml:space="preserve">E.ON fee in the band, 2028</t>
  </si>
  <si>
    <t xml:space="preserve">Fee step at the band (marginal), row 147</t>
  </si>
  <si>
    <t xml:space="preserve">Fee step at the band (marginal), row 148</t>
  </si>
  <si>
    <t xml:space="preserve">Early works lines (provisional – early works to be revisited, user 22-Oct-2026)</t>
  </si>
  <si>
    <t xml:space="preserve">ZHLP v3 Stat_inp F44:F58</t>
  </si>
  <si>
    <t xml:space="preserve">Line (rank = order in Stat_inp)</t>
  </si>
  <si>
    <t xml:space="preserve">HUF m</t>
  </si>
  <si>
    <t xml:space="preserve">Paid</t>
  </si>
  <si>
    <t xml:space="preserve">Rank</t>
  </si>
  <si>
    <t xml:space="preserve">Land 1st payment</t>
  </si>
  <si>
    <t xml:space="preserve">Land 2nd payment</t>
  </si>
  <si>
    <t xml:space="preserve">ICS execution design 1st payment</t>
  </si>
  <si>
    <t xml:space="preserve">Critical equipment 1st (HV/ICS/substation, 132 kV transformer)</t>
  </si>
  <si>
    <t xml:space="preserve">ICS design 2nd + 132 kV transformer 2nd (Stat_inp E48)</t>
  </si>
  <si>
    <t xml:space="preserve">Land 3rd payment (Stat_inp E49)</t>
  </si>
  <si>
    <t xml:space="preserve">Grid deposits and guarantees (released blank = at the RtB exit, or at COD on the hold routes)</t>
  </si>
  <si>
    <t xml:space="preserve">ZHLP v3 Stat_inp E84:E106, Dyn_Inp rows 29-33</t>
  </si>
  <si>
    <t xml:space="preserve">Line</t>
  </si>
  <si>
    <t xml:space="preserve">Phantom</t>
  </si>
  <si>
    <t xml:space="preserve">Released</t>
  </si>
  <si>
    <t xml:space="preserve">At exit</t>
  </si>
  <si>
    <t xml:space="preserve">Cash</t>
  </si>
  <si>
    <t xml:space="preserve">Connection fee (reimbursement of seller)</t>
  </si>
  <si>
    <t xml:space="preserve">Capacity guarantee</t>
  </si>
  <si>
    <t xml:space="preserve">Cash additional guarantee (3 instalments paid by seller)</t>
  </si>
  <si>
    <t xml:space="preserve">Additional guarantee, first half</t>
  </si>
  <si>
    <t xml:space="preserve">Additional guarantee, second half</t>
  </si>
  <si>
    <t xml:space="preserve">Additional guarantee, final instalments</t>
  </si>
  <si>
    <t xml:space="preserve">v3 phantom guarantee (Calculation H119 one row high; fix 3)</t>
  </si>
  <si>
    <t xml:space="preserve">Scenario A, reconciliation set: independent Python shadow (reconcile.py) and the original v3 values</t>
  </si>
  <si>
    <t xml:space="preserve">out/reconciliation.md</t>
  </si>
  <si>
    <t xml:space="preserve">Headline (Calc_1)</t>
  </si>
  <si>
    <t xml:space="preserve">Shadow</t>
  </si>
  <si>
    <t xml:space="preserve">v3 original</t>
  </si>
  <si>
    <t xml:space="preserve">FEP profit – sale at RtB</t>
  </si>
  <si>
    <t xml:space="preserve">FEP IRR – sale at RtB</t>
  </si>
  <si>
    <t xml:space="preserve">FEP IRR – hold to maturity</t>
  </si>
  <si>
    <t xml:space="preserve">Project IRR, unlevered, after actual tax</t>
  </si>
  <si>
    <t xml:space="preserve">Buyer IRR at the RtB price, unlevered, after tax</t>
  </si>
  <si>
    <t xml:space="preserve">Tolerance: 0.1 % of the value (0.1 pp on rates)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</si>
  <si>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</si>
  <si>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</si>
  <si>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</si>
  <si>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</si>
  <si>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</si>
  <si>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factor</t>
  </si>
  <si>
    <t xml:space="preserve">Period counter</t>
  </si>
  <si>
    <t xml:space="preserve">Case and timing</t>
  </si>
  <si>
    <t xml:space="preserve">Revenue case (E: lever, F: column of the case table)</t>
  </si>
  <si>
    <t xml:space="preserve">PV capacity (E: MWp) and grid export (F: MVA)</t>
  </si>
  <si>
    <t xml:space="preserve">Specific yield (E: case, F: after the yield set)</t>
  </si>
  <si>
    <t xml:space="preserve">RtB (E) and RtB exit (F)</t>
  </si>
  <si>
    <t xml:space="preserve">NTP (E) and COD (F)</t>
  </si>
  <si>
    <t xml:space="preserve">Acquisition and JV start</t>
  </si>
  <si>
    <t xml:space="preserve">RtB exit (sale closing)</t>
  </si>
  <si>
    <t xml:space="preserve">NTP</t>
  </si>
  <si>
    <t xml:space="preserve">COD</t>
  </si>
  <si>
    <t xml:space="preserve">Exit column on the timeline (buyer view at RtB)</t>
  </si>
  <si>
    <t xml:space="preserve">COD column on the timeline (buyer view at COD)</t>
  </si>
  <si>
    <t xml:space="preserve">After the exit period</t>
  </si>
  <si>
    <t xml:space="preserve">After COD</t>
  </si>
  <si>
    <t xml:space="preserve">Construction spread (NTP → COD)</t>
  </si>
  <si>
    <t xml:space="preserve">Operations (COD → end of life)</t>
  </si>
  <si>
    <t xml:space="preserve">Operating years elapsed at the period start</t>
  </si>
  <si>
    <t xml:space="preserve">DSA loan spread (acquisition → RtB)</t>
  </si>
  <si>
    <t xml:space="preserve">Pre-RtB development cost spread</t>
  </si>
  <si>
    <t xml:space="preserve">Debt repayment period</t>
  </si>
  <si>
    <t xml:space="preserve">Last debt repayment</t>
  </si>
  <si>
    <t xml:space="preserve">Tax depreciation spread: PV, grid, development</t>
  </si>
  <si>
    <t xml:space="preserve">Tax depreciation spread: BESS</t>
  </si>
  <si>
    <t xml:space="preserve">Debt compounding index (E: at COD, F: rate per period)</t>
  </si>
  <si>
    <t xml:space="preserve">31-Dec capitalisation</t>
  </si>
  <si>
    <t xml:space="preserve">First quarter of the year</t>
  </si>
  <si>
    <t xml:space="preserve">Prices (real 2025 curves × Aurora euro index)</t>
  </si>
  <si>
    <t xml:space="preserve">Aurora euro index</t>
  </si>
  <si>
    <t xml:space="preserve">PV price, real 2025 (E: curve)</t>
  </si>
  <si>
    <t xml:space="preserve">PV merchant price, nominal (price set applied)</t>
  </si>
  <si>
    <t xml:space="preserve">Guarantee of origin price, nominal</t>
  </si>
  <si>
    <t xml:space="preserve">BESS storage total cashflow, real 2025 (E: curve)</t>
  </si>
  <si>
    <t xml:space="preserve">BESS merchant revenue per MW-year, nominal (haircut, availability)</t>
  </si>
  <si>
    <t xml:space="preserve">Offtake offers (case C; merchant tail after the tenor)</t>
  </si>
  <si>
    <t xml:space="preserve">Offer applies on this sheet (case table)</t>
  </si>
  <si>
    <t xml:space="preserve">PV offer: column (E), fixed price (F: 1 = yes)</t>
  </si>
  <si>
    <t xml:space="preserve">PV offer handling fee: share (E), floor (F)</t>
  </si>
  <si>
    <t xml:space="preserve">PV offer: fee cap (E), fixed price (F)</t>
  </si>
  <si>
    <t xml:space="preserve">PV offer in force (E: start, F: end)</t>
  </si>
  <si>
    <t xml:space="preserve">PV offer handling fee</t>
  </si>
  <si>
    <t xml:space="preserve">PV price received (offer in force, else merchant)</t>
  </si>
  <si>
    <t xml:space="preserve">BESS offer: column (E), fixed fee per MW-year at the built hours (F)</t>
  </si>
  <si>
    <t xml:space="preserve">BESS offer: owner share (E), grid charge deducted (F)</t>
  </si>
  <si>
    <t xml:space="preserve">BESS offer in force (E: start, F: end)</t>
  </si>
  <si>
    <t xml:space="preserve">E.ON band table row this year (0 = none; E: bands apply)</t>
  </si>
  <si>
    <t xml:space="preserve">Band table row looked up</t>
  </si>
  <si>
    <t xml:space="preserve">E.ON fee on the stack, by band</t>
  </si>
  <si>
    <t xml:space="preserve">Guaranteed floor in band years</t>
  </si>
  <si>
    <t xml:space="preserve">Owner BESS revenue per MW-year under the offer</t>
  </si>
  <si>
    <t xml:space="preserve">BESS revenue per MW-year received</t>
  </si>
  <si>
    <t xml:space="preserve">BESS built (E: MW, F: MWh)</t>
  </si>
  <si>
    <t xml:space="preserve">PV generation after availability and degradation (E: first full year)</t>
  </si>
  <si>
    <t xml:space="preserve">Clipped at the grid limit (fix 5)</t>
  </si>
  <si>
    <t xml:space="preserve">Aurora block: charge from PV per MW (E: curve)</t>
  </si>
  <si>
    <t xml:space="preserve">Aurora block: charge from the grid per MW</t>
  </si>
  <si>
    <t xml:space="preserve">Aurora block: discharge per MW</t>
  </si>
  <si>
    <t xml:space="preserve">PV energy routed to the BESS</t>
  </si>
  <si>
    <t xml:space="preserve">PV energy exported directly</t>
  </si>
  <si>
    <t xml:space="preserve">BESS discharge to the grid</t>
  </si>
  <si>
    <t xml:space="preserve">BESS charge from the grid</t>
  </si>
  <si>
    <t xml:space="preserve">Energy exported (E: first full year)</t>
  </si>
  <si>
    <t xml:space="preserve">Grid export limit (MVA × hours)</t>
  </si>
  <si>
    <t xml:space="preserve">Revenue, opex and EBITDA</t>
  </si>
  <si>
    <t xml:space="preserve">PV revenue (E: first full year)</t>
  </si>
  <si>
    <t xml:space="preserve">Guarantee of origin revenue</t>
  </si>
  <si>
    <t xml:space="preserve">BESS revenue (E: first full year)</t>
  </si>
  <si>
    <t xml:space="preserve">Revenue (E: first full year)</t>
  </si>
  <si>
    <t xml:space="preserve">Of which contracted (fixed-price PV offer, BESS fixed fee)</t>
  </si>
  <si>
    <t xml:space="preserve">O&amp;M and MV cable O&amp;M</t>
  </si>
  <si>
    <t xml:space="preserve">Balancing</t>
  </si>
  <si>
    <t xml:space="preserve">Land lease</t>
  </si>
  <si>
    <t xml:space="preserve">Route-to-market and offer fees</t>
  </si>
  <si>
    <t xml:space="preserve">HIPA and innovation contribution</t>
  </si>
  <si>
    <t xml:space="preserve">EBITDA (E: first full year)</t>
  </si>
  <si>
    <t xml:space="preserve">Development, early works, deposits and guarantees (E: to the exit, F: to COD)</t>
  </si>
  <si>
    <t xml:space="preserve">FEP SPV acquisition price / connection rights</t>
  </si>
  <si>
    <t xml:space="preserve">Early works paid in development (lines in scope)</t>
  </si>
  <si>
    <t xml:space="preserve">Early works outside the scope, paid at NTP</t>
  </si>
  <si>
    <t xml:space="preserve">Cash deposits paid</t>
  </si>
  <si>
    <t xml:space="preserve">Cash deposits released on their date (E: outstanding until exit or COD)</t>
  </si>
  <si>
    <t xml:space="preserve">Cash deposits released at COD (hold routes)</t>
  </si>
  <si>
    <t xml:space="preserve">Guarantees outstanding, dated release (E: all-in rate)</t>
  </si>
  <si>
    <t xml:space="preserve">Guarantees outstanding, released at the exit or COD</t>
  </si>
  <si>
    <t xml:space="preserve">Guarantee fees, hold routes (to COD)</t>
  </si>
  <si>
    <t xml:space="preserve">Guarantee fees, RtB route (to the exit period)</t>
  </si>
  <si>
    <t xml:space="preserve">Construction</t>
  </si>
  <si>
    <t xml:space="preserve">Remaining construction capex (E: total incl. early works, F: of which BESS)</t>
  </si>
  <si>
    <t xml:space="preserve">BESS augmentation year (E: used, F: repower year of the curve)</t>
  </si>
  <si>
    <t xml:space="preserve">BESS augmentation (Q1 of the year; indexed with fix 7)</t>
  </si>
  <si>
    <t xml:space="preserve">Construction cost (E: compounded to COD at the debt rate)</t>
  </si>
  <si>
    <t xml:space="preserve">Debt sizing on CFADS</t>
  </si>
  <si>
    <t xml:space="preserve">Corporate income tax – paste (macro)</t>
  </si>
  <si>
    <t xml:space="preserve">CFADS (EBITDA less tax, after COD)</t>
  </si>
  <si>
    <t xml:space="preserve">1 ÷ target DSCR, weighted by contracted and merchant revenue</t>
  </si>
  <si>
    <t xml:space="preserve">CFADS ÷ target DSCR (E: annuity debt capacity, F: lowest quarter)</t>
  </si>
  <si>
    <t xml:space="preserve">Debt quantum: per MWp (off: whole cost)</t>
  </si>
  <si>
    <t xml:space="preserve">Debt share of construction cost (E), share of the capacity used (F)</t>
  </si>
  <si>
    <t xml:space="preserve">Debt at COD (E) and level annuity per quarter (F)</t>
  </si>
  <si>
    <t xml:space="preserve">Senior debt</t>
  </si>
  <si>
    <t xml:space="preserve">Interest paid</t>
  </si>
  <si>
    <t xml:space="preserve">Scheduled repayment (annuity)</t>
  </si>
  <si>
    <t xml:space="preserve">Scheduled debt service</t>
  </si>
  <si>
    <t xml:space="preserve">Cash sweep</t>
  </si>
  <si>
    <t xml:space="preserve">Debt service incl. sweep</t>
  </si>
  <si>
    <t xml:space="preserve">Opening balance</t>
  </si>
  <si>
    <t xml:space="preserve">Drawdown</t>
  </si>
  <si>
    <t xml:space="preserve">Interest capitalised</t>
  </si>
  <si>
    <t xml:space="preserve">Repayment</t>
  </si>
  <si>
    <t xml:space="preserve">Closing balance (E: at COD)</t>
  </si>
  <si>
    <t xml:space="preserve">Upfront fee</t>
  </si>
  <si>
    <t xml:space="preserve">Commitment fee</t>
  </si>
  <si>
    <t xml:space="preserve">DSRA funded at COD, released at the end (E: balance)</t>
  </si>
  <si>
    <t xml:space="preserve">DSCR on scheduled debt service (E: minimum)</t>
  </si>
  <si>
    <t xml:space="preserve">Tax</t>
  </si>
  <si>
    <t xml:space="preserve">Tax depreciation: PV, grid, development (E: base)</t>
  </si>
  <si>
    <t xml:space="preserve">Tax depreciation: BESS (E: base)</t>
  </si>
  <si>
    <t xml:space="preserve">Tax depreciation: augmentation (E: start, F: end)</t>
  </si>
  <si>
    <t xml:space="preserve">Tax base before losses</t>
  </si>
  <si>
    <t xml:space="preserve">Tax losses: opening</t>
  </si>
  <si>
    <t xml:space="preserve">Losses added</t>
  </si>
  <si>
    <t xml:space="preserve">Losses used (capped)</t>
  </si>
  <si>
    <t xml:space="preserve">Losses lapsed (E: date, NTP + carry-forward period)</t>
  </si>
  <si>
    <t xml:space="preserve">Tax losses: closing</t>
  </si>
  <si>
    <t xml:space="preserve">Corporate income tax and Robin Hood tax – copy</t>
  </si>
  <si>
    <t xml:space="preserve">Corporate income tax and Robin Hood tax – delta</t>
  </si>
  <si>
    <t xml:space="preserve">Project and equity cash flows (100 %)</t>
  </si>
  <si>
    <t xml:space="preserve">Development, deposits and guarantees</t>
  </si>
  <si>
    <t xml:space="preserve">Project cash flow before financing and tax</t>
  </si>
  <si>
    <t xml:space="preserve">Project cash flow before financing, after tax</t>
  </si>
  <si>
    <t xml:space="preserve">Debt flows to equity (draws, fees, service, DSRA)</t>
  </si>
  <si>
    <t xml:space="preserve">Equity cash flow, levered, after tax</t>
  </si>
  <si>
    <t xml:space="preserve">Funding to COD (E: uses and sources)</t>
  </si>
  <si>
    <t xml:space="preserve">Equity to COD (E), peak including the DSRA (F)</t>
  </si>
  <si>
    <t xml:space="preserve">Debt share of total uses (E), check: equity + equity flows to COD (F)</t>
  </si>
  <si>
    <t xml:space="preserve">Buyer view and implied prices (share deal: SPV tax base unchanged)</t>
  </si>
  <si>
    <t xml:space="preserve">Buyer at the RtB exit</t>
  </si>
  <si>
    <t xml:space="preserve">Buyer reimburses at the exit: early works, cash deposits</t>
  </si>
  <si>
    <t xml:space="preserve">Buyer reimburses pre-RtB costs (E: at the exit; fix 2: as spent after it)</t>
  </si>
  <si>
    <t xml:space="preserve">Buyer flows after the exit before the price (unlevered, after tax)</t>
  </si>
  <si>
    <t xml:space="preserve">Implied RtB price at the target IRR (E: share deal, closed form; F: asset deal, goal seek)</t>
  </si>
  <si>
    <t xml:space="preserve">RtB price used (E: k€/MWp, F: consideration)</t>
  </si>
  <si>
    <t xml:space="preserve">Buyer cash flow at the RtB price, unlevered, after tax</t>
  </si>
  <si>
    <t xml:space="preserve">Buyer IRR at RtB, unlevered, after tax</t>
  </si>
  <si>
    <t xml:space="preserve">Buyer cash flow at the RtB price, unlevered, before tax</t>
  </si>
  <si>
    <t xml:space="preserve">Buyer IRR at RtB, unlevered, before tax</t>
  </si>
  <si>
    <t xml:space="preserve">Buyer cash flow at the RtB price, levered, after tax</t>
  </si>
  <si>
    <t xml:space="preserve">Buyer IRR at RtB, levered, after tax</t>
  </si>
  <si>
    <t xml:space="preserve">Asset deal: buyer's depreciation of the solved price</t>
  </si>
  <si>
    <t xml:space="preserve">Asset deal: buyer flows at the solved price, tax saving capped at the SPV's tax</t>
  </si>
  <si>
    <t xml:space="preserve">Asset deal: buyer IRR at the solved RtB price (goal seek → target)</t>
  </si>
  <si>
    <t xml:space="preserve">Buyer at COD</t>
  </si>
  <si>
    <t xml:space="preserve">Buyer flows after COD before the price (unlevered, after tax)</t>
  </si>
  <si>
    <t xml:space="preserve">Implied COD price at the target IRR (E: share deal, closed form; F: asset deal, goal seek)</t>
  </si>
  <si>
    <t xml:space="preserve">COD price used (E: k€/MWp, F: enterprise value)</t>
  </si>
  <si>
    <t xml:space="preserve">Buyer cash flow at the COD price, unlevered, after tax</t>
  </si>
  <si>
    <t xml:space="preserve">Buyer IRR at COD, unlevered, after tax</t>
  </si>
  <si>
    <t xml:space="preserve">Buyer cash flow at the COD price, unlevered, before tax</t>
  </si>
  <si>
    <t xml:space="preserve">Buyer IRR at COD, unlevered, before tax</t>
  </si>
  <si>
    <t xml:space="preserve">Buyer cash flow at COD, levered: pays price less debt, funds the DSRA</t>
  </si>
  <si>
    <t xml:space="preserve">Buyer IRR at COD, levered, after tax</t>
  </si>
  <si>
    <t xml:space="preserve">Asset deal: buyer IRR at the solved COD price (goal seek → target)</t>
  </si>
  <si>
    <t xml:space="preserve">FEP return on loans and costs (12 %; E: to the exit, F: to COD)</t>
  </si>
  <si>
    <t xml:space="preserve">Return per period (E: v3 monthly compounding; fix 8: act/365 simple)</t>
  </si>
  <si>
    <t xml:space="preserve">Principal: DSA, early works, deposits, guarantee fees, SPV price</t>
  </si>
  <si>
    <t xml:space="preserve">Opening balance (principal and capitalised return)</t>
  </si>
  <si>
    <t xml:space="preserve">Return accrued</t>
  </si>
  <si>
    <t xml:space="preserve">Return capitalised (31-Dec with fix 8, else every period)</t>
  </si>
  <si>
    <t xml:space="preserve">Closing balance</t>
  </si>
  <si>
    <t xml:space="preserve">PSH land: opening balance (v3 rule)</t>
  </si>
  <si>
    <t xml:space="preserve">PSH land: return accrued</t>
  </si>
  <si>
    <t xml:space="preserve">PSH land: return capitalised</t>
  </si>
  <si>
    <t xml:space="preserve">PSH land: closing balance</t>
  </si>
  <si>
    <t xml:space="preserve">Sale at RtB (JV split: 221025 sheet, step share rule)</t>
  </si>
  <si>
    <t xml:space="preserve">Share rule inputs (E: low − high share, F: v3 slide width)</t>
  </si>
  <si>
    <t xml:space="preserve">Futureal share by rule (E: step, F: v3 slide)</t>
  </si>
  <si>
    <t xml:space="preserve">Share of the distributable amount (E: Futureal, F: PSH)</t>
  </si>
  <si>
    <t xml:space="preserve">RtB waterfall (E: due, F: paid)</t>
  </si>
  <si>
    <t xml:space="preserve">Cash available: consideration (E and F)</t>
  </si>
  <si>
    <t xml:space="preserve">Sale costs</t>
  </si>
  <si>
    <t xml:space="preserve">DSA loan principal</t>
  </si>
  <si>
    <t xml:space="preserve">FEP 12 % return</t>
  </si>
  <si>
    <t xml:space="preserve">Guarantee fees paid by FEP</t>
  </si>
  <si>
    <t xml:space="preserve">PSH land apport and return (v3 rule)</t>
  </si>
  <si>
    <t xml:space="preserve">Check: paid + distributable − available (E), steps paid above due (F)</t>
  </si>
  <si>
    <t xml:space="preserve">FEP returns – sale at RtB</t>
  </si>
  <si>
    <t xml:space="preserve">FEP outlays – RtB route</t>
  </si>
  <si>
    <t xml:space="preserve">FEP receipts – RtB route</t>
  </si>
  <si>
    <t xml:space="preserve">FEP cash flow before tax on the gain</t>
  </si>
  <si>
    <t xml:space="preserve">Tax on the RtB gain (E: amount)</t>
  </si>
  <si>
    <t xml:space="preserve">FEP cash flow – sale at RtB</t>
  </si>
  <si>
    <t xml:space="preserve">FEP IRR – sale at RtB, after tax</t>
  </si>
  <si>
    <t xml:space="preserve">FEP IRR – sale at RtB, before tax</t>
  </si>
  <si>
    <t xml:space="preserve">FEP MOIC – sale at RtB (receipts after tax ÷ outlays)</t>
  </si>
  <si>
    <t xml:space="preserve">FEP NPV – sale at RtB</t>
  </si>
  <si>
    <t xml:space="preserve">PSH cash flow – sale at RtB</t>
  </si>
  <si>
    <t xml:space="preserve">PSH IRR – sale at RtB</t>
  </si>
  <si>
    <t xml:space="preserve">PSH MOIC – sale at RtB</t>
  </si>
  <si>
    <t xml:space="preserve">Sale at COD (same JV split of the net proceeds)</t>
  </si>
  <si>
    <t xml:space="preserve">FEP contributions to COD (equity, levered)</t>
  </si>
  <si>
    <t xml:space="preserve">Cash available: debt repaid (E), price less debt (F)</t>
  </si>
  <si>
    <t xml:space="preserve">FEP funding returned</t>
  </si>
  <si>
    <t xml:space="preserve">FEP 12 % return to COD</t>
  </si>
  <si>
    <t xml:space="preserve">FEP proceeds at COD (E: tax on the gain)</t>
  </si>
  <si>
    <t xml:space="preserve">FEP cash flow – sale at COD, before tax on the gain</t>
  </si>
  <si>
    <t xml:space="preserve">FEP cash flow – sale at COD</t>
  </si>
  <si>
    <t xml:space="preserve">FEP IRR – sale at COD, levered, after tax</t>
  </si>
  <si>
    <t xml:space="preserve">FEP IRR – sale at COD, levered, before tax</t>
  </si>
  <si>
    <t xml:space="preserve">FEP MOIC – sale at COD</t>
  </si>
  <si>
    <t xml:space="preserve">FEP NPV – sale at COD</t>
  </si>
  <si>
    <t xml:space="preserve">JV (100 %) cash flow to the COD sale, unlevered, after tax</t>
  </si>
  <si>
    <t xml:space="preserve">JV IRR – sale at COD, unlevered, after tax</t>
  </si>
  <si>
    <t xml:space="preserve">JV (100 %) cash flow to the COD sale, unlevered, before tax</t>
  </si>
  <si>
    <t xml:space="preserve">JV IRR – sale at COD, unlevered, before tax</t>
  </si>
  <si>
    <t xml:space="preserve">PSH cash flow – sale at COD</t>
  </si>
  <si>
    <t xml:space="preserve">PSH IRR – sale at COD</t>
  </si>
  <si>
    <t xml:space="preserve">Hold to maturity (FEP buys PSH out at the exit)</t>
  </si>
  <si>
    <t xml:space="preserve">FEP share of equity flows after the exit (E), PSH buy-out at the exit (F)</t>
  </si>
  <si>
    <t xml:space="preserve">FEP share of the equity flows</t>
  </si>
  <si>
    <t xml:space="preserve">FEP cash flow – hold to maturity</t>
  </si>
  <si>
    <t xml:space="preserve">FEP IRR – hold to maturity, levered, after tax</t>
  </si>
  <si>
    <t xml:space="preserve">FEP cash flow – hold to maturity, before tax</t>
  </si>
  <si>
    <t xml:space="preserve">FEP IRR – hold to maturity, levered, before tax</t>
  </si>
  <si>
    <t xml:space="preserve">FEP MOIC – hold to maturity</t>
  </si>
  <si>
    <t xml:space="preserve">FEP NPV – hold to maturity</t>
  </si>
  <si>
    <t xml:space="preserve">FEP capital invested – hold to maturity (outflows)</t>
  </si>
  <si>
    <t xml:space="preserve">PSH cash flow – hold to maturity</t>
  </si>
  <si>
    <t xml:space="preserve">PSH IRR – hold to maturity</t>
  </si>
  <si>
    <t xml:space="preserve">Status</t>
  </si>
  <si>
    <t xml:space="preserve">Fails</t>
  </si>
  <si>
    <t xml:space="preserve">Checks (0 = OK)</t>
  </si>
  <si>
    <t xml:space="preserve">Solver Tax_1: delta = 0</t>
  </si>
  <si>
    <t xml:space="preserve">Solver Tax_2: delta = 0</t>
  </si>
  <si>
    <t xml:space="preserve">Solver Tax_3: delta = 0</t>
  </si>
  <si>
    <t xml:space="preserve">Goal seek Asset_RtB_1: achieved = target</t>
  </si>
  <si>
    <t xml:space="preserve">Goal seek Asset_RtB_2: achieved = target</t>
  </si>
  <si>
    <t xml:space="preserve">Goal seek Asset_RtB_3: achieved = target</t>
  </si>
  <si>
    <t xml:space="preserve">Goal seek Asset_COD_1: achieved = target</t>
  </si>
  <si>
    <t xml:space="preserve">Goal seek Asset_COD_2: achieved = target</t>
  </si>
  <si>
    <t xml:space="preserve">Goal seek Asset_COD_3: achieved = target</t>
  </si>
  <si>
    <t xml:space="preserve">Revenue case, offers and BESS curve found – Calc_1</t>
  </si>
  <si>
    <t xml:space="preserve">Revenue case, offers and BESS curve found – Calc_2</t>
  </si>
  <si>
    <t xml:space="preserve">Revenue case, offers and BESS curve found – Calc_3</t>
  </si>
  <si>
    <t xml:space="preserve">Revenue-case table complete for the selected case – Calc_1</t>
  </si>
  <si>
    <t xml:space="preserve">Revenue-case table complete for the selected case – Calc_2</t>
  </si>
  <si>
    <t xml:space="preserve">Revenue-case table complete for the selected case – Calc_3</t>
  </si>
  <si>
    <t xml:space="preserve">COD falls on a quarter end – Calc_1</t>
  </si>
  <si>
    <t xml:space="preserve">COD falls on a quarter end – Calc_2</t>
  </si>
  <si>
    <t xml:space="preserve">COD falls on a quarter end – Calc_3</t>
  </si>
  <si>
    <t xml:space="preserve">Debt at COD within the DSCR capacity – Calc_1</t>
  </si>
  <si>
    <t xml:space="preserve">Debt at COD within the DSCR capacity – Calc_2</t>
  </si>
  <si>
    <t xml:space="preserve">Debt at COD within the DSCR capacity – Calc_3</t>
  </si>
  <si>
    <t xml:space="preserve">Debt repaid by the end of the tenor – Calc_1</t>
  </si>
  <si>
    <t xml:space="preserve">Debt repaid by the end of the tenor – Calc_2</t>
  </si>
  <si>
    <t xml:space="preserve">Debt repaid by the end of the tenor – Calc_3</t>
  </si>
  <si>
    <t xml:space="preserve">DSCR not below the weighted target – Calc_1</t>
  </si>
  <si>
    <t xml:space="preserve">DSCR not below the weighted target – Calc_2</t>
  </si>
  <si>
    <t xml:space="preserve">DSCR not below the weighted target – Calc_3</t>
  </si>
  <si>
    <t xml:space="preserve">Sources = uses to COD – Calc_1</t>
  </si>
  <si>
    <t xml:space="preserve">Sources = uses to COD – Calc_2</t>
  </si>
  <si>
    <t xml:space="preserve">Sources = uses to COD – Calc_3</t>
  </si>
  <si>
    <t xml:space="preserve">PV energy: generation = direct export + BESS charging + clipped – Calc_1</t>
  </si>
  <si>
    <t xml:space="preserve">PV energy: generation = direct export + BESS charging + clipped – Calc_2</t>
  </si>
  <si>
    <t xml:space="preserve">PV energy: generation = direct export + BESS charging + clipped – Calc_3</t>
  </si>
  <si>
    <t xml:space="preserve">BESS discharge ≤ charge × RTE – Calc_1</t>
  </si>
  <si>
    <t xml:space="preserve">BESS discharge ≤ charge × RTE – Calc_2</t>
  </si>
  <si>
    <t xml:space="preserve">BESS discharge ≤ charge × RTE – Calc_3</t>
  </si>
  <si>
    <t xml:space="preserve">Export ≤ grid capacity × hours – Calc_1</t>
  </si>
  <si>
    <t xml:space="preserve">Export ≤ grid capacity × hours – Calc_2</t>
  </si>
  <si>
    <t xml:space="preserve">Export ≤ grid capacity × hours – Calc_3</t>
  </si>
  <si>
    <t xml:space="preserve">RtB waterfall: paid + distributable = available, no step above its due – Calc_1</t>
  </si>
  <si>
    <t xml:space="preserve">RtB waterfall: paid + distributable = available, no step above its due – Calc_2</t>
  </si>
  <si>
    <t xml:space="preserve">RtB waterfall: paid + distributable = available, no step above its due – Calc_3</t>
  </si>
  <si>
    <t xml:space="preserve">RtB: FEP + PSH + sale costs = consideration – Calc_1</t>
  </si>
  <si>
    <t xml:space="preserve">RtB: FEP + PSH + sale costs = consideration – Calc_2</t>
  </si>
  <si>
    <t xml:space="preserve">RtB: FEP + PSH + sale costs = consideration – Calc_3</t>
  </si>
  <si>
    <t xml:space="preserve">COD waterfall: paid + distributable = available, no step above its due – Calc_1</t>
  </si>
  <si>
    <t xml:space="preserve">COD waterfall: paid + distributable = available, no step above its due – Calc_2</t>
  </si>
  <si>
    <t xml:space="preserve">COD waterfall: paid + distributable = available, no step above its due – Calc_3</t>
  </si>
  <si>
    <t xml:space="preserve">COD: FEP + PSH + sale costs = price less debt – Calc_1</t>
  </si>
  <si>
    <t xml:space="preserve">COD: FEP + PSH + sale costs = price less debt – Calc_2</t>
  </si>
  <si>
    <t xml:space="preserve">COD: FEP + PSH + sale costs = price less debt – Calc_3</t>
  </si>
  <si>
    <t xml:space="preserve">XIRR returned a number: FEP routes – Calc_1</t>
  </si>
  <si>
    <t xml:space="preserve">XIRR returned a number: FEP routes – Calc_2</t>
  </si>
  <si>
    <t xml:space="preserve">XIRR returned a number: FEP routes – Calc_3</t>
  </si>
  <si>
    <t xml:space="preserve">XIRR returned a number: project and buyers – Calc_1</t>
  </si>
  <si>
    <t xml:space="preserve">XIRR returned a number: project and buyers – Calc_2</t>
  </si>
  <si>
    <t xml:space="preserve">XIRR returned a number: project and buyers – Calc_3</t>
  </si>
  <si>
    <t xml:space="preserve">Scenario A = shadow, reconciliation set: FEP profit – sale at RtB – Calc_1</t>
  </si>
  <si>
    <t xml:space="preserve">Scenario A = shadow, reconciliation set: FEP IRR – sale at RtB – Calc_1</t>
  </si>
  <si>
    <t xml:space="preserve">Scenario A = shadow, reconciliation set: FEP IRR – hold to maturity – Calc_1</t>
  </si>
  <si>
    <t xml:space="preserve">Scenario A = shadow, reconciliation set: Project IRR, unlevered, after actual tax – Calc_1</t>
  </si>
  <si>
    <t xml:space="preserve">Scenario A = shadow, reconciliation set: Buyer IRR at the RtB price, unlevered, after tax – Calc_1</t>
  </si>
  <si>
    <t xml:space="preserve">Scenario A = shadow, reconciliation set: Lifetime revenue – Calc_1</t>
  </si>
  <si>
    <t xml:space="preserve">Scenario A = shadow, reconciliation set: Lifetime EBITDA – Calc_1</t>
  </si>
  <si>
    <t xml:space="preserve">Stored results = live case</t>
  </si>
  <si>
    <t xml:space="preserve">Checks excluding stored = live</t>
  </si>
</sst>
</file>

<file path=xl/styles.xml><?xml version="1.0" encoding="utf-8"?>
<styleSheet xmlns="http://schemas.openxmlformats.org/spreadsheetml/2006/main">
  <numFmts count="14">
    <numFmt numFmtId="164" formatCode="General"/>
    <numFmt numFmtId="165" formatCode="@"/>
    <numFmt numFmtId="166" formatCode="dd\-mmm\-yy"/>
    <numFmt numFmtId="167" formatCode="#,##0.0;\(#,##0.0\);\–"/>
    <numFmt numFmtId="168" formatCode="0.0%;\(0.0%\);\–"/>
    <numFmt numFmtId="169" formatCode="#,##0;\(#,##0\);\–"/>
    <numFmt numFmtId="170" formatCode="0;\-0;\–"/>
    <numFmt numFmtId="171" formatCode="#,##0.00;\(#,##0.00\);\–"/>
    <numFmt numFmtId="172" formatCode="0.00\x"/>
    <numFmt numFmtId="173" formatCode="0"/>
    <numFmt numFmtId="174" formatCode="0.00%"/>
    <numFmt numFmtId="175" formatCode="0.000;\(0.000\);\–"/>
    <numFmt numFmtId="176" formatCode="0.0%"/>
    <numFmt numFmtId="177" formatCode="0.000%"/>
  </numFmts>
  <fonts count="16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B05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  <font>
      <i val="true"/>
      <sz val="10"/>
      <color rgb="FFFFFFFF"/>
      <name val="Aptos Narrow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  <fill>
      <patternFill patternType="solid">
        <fgColor rgb="FFE6F4EC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6" borderId="0" xfId="3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6" borderId="0" xfId="3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5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E6F4EC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DEDE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AD169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7" min="5" style="0" width="12"/>
    <col collapsed="false" customWidth="true" hidden="false" outlineLevel="0" max="8" min="8" style="0" width="2"/>
    <col collapsed="false" customWidth="true" hidden="false" outlineLevel="0" max="26" min="9" style="0" width="12"/>
    <col collapsed="false" customWidth="true" hidden="false" outlineLevel="0" max="27" min="27" style="0" width="3"/>
    <col collapsed="false" customWidth="true" hidden="false" outlineLevel="0" max="28" min="28" style="0" width="34"/>
    <col collapsed="false" customWidth="true" hidden="false" outlineLevel="0" max="29" min="29" style="0" width="10"/>
    <col collapsed="false" customWidth="true" hidden="false" outlineLevel="0" max="30" min="30" style="0" width="12"/>
    <col collapsed="false" customWidth="false" hidden="true" outlineLevel="1" max="16384" min="31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Zalahaláp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46317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G9" s="8" t="s">
        <v>11</v>
      </c>
      <c r="AB9" s="7" t="s">
        <v>12</v>
      </c>
      <c r="AC9" s="7" t="s">
        <v>8</v>
      </c>
      <c r="AD9" s="8" t="s">
        <v>13</v>
      </c>
    </row>
    <row r="11" customFormat="false" ht="15" hidden="false" customHeight="false" outlineLevel="0" collapsed="false">
      <c r="A11" s="9" t="s">
        <v>14</v>
      </c>
      <c r="B11" s="9"/>
      <c r="C11" s="9" t="s">
        <v>15</v>
      </c>
      <c r="D11" s="9"/>
      <c r="E11" s="10" t="s">
        <v>9</v>
      </c>
      <c r="F11" s="10" t="s">
        <v>10</v>
      </c>
      <c r="G11" s="10" t="s">
        <v>11</v>
      </c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B11" s="9" t="s">
        <v>5</v>
      </c>
      <c r="AC11" s="9"/>
      <c r="AD11" s="9"/>
    </row>
    <row r="12" customFormat="false" ht="15" hidden="false" customHeight="false" outlineLevel="0" collapsed="false">
      <c r="C12" s="0" t="s">
        <v>16</v>
      </c>
      <c r="D12" s="11" t="s">
        <v>17</v>
      </c>
      <c r="E12" s="3" t="s">
        <v>18</v>
      </c>
      <c r="F12" s="3" t="s">
        <v>19</v>
      </c>
      <c r="G12" s="3" t="s">
        <v>20</v>
      </c>
      <c r="AB12" s="12" t="s">
        <v>5</v>
      </c>
      <c r="AC12" s="11" t="s">
        <v>17</v>
      </c>
      <c r="AD12" s="13" t="s">
        <v>21</v>
      </c>
    </row>
    <row r="13" customFormat="false" ht="15" hidden="false" customHeight="false" outlineLevel="0" collapsed="false">
      <c r="C13" s="0" t="s">
        <v>22</v>
      </c>
      <c r="D13" s="11" t="s">
        <v>17</v>
      </c>
      <c r="E13" s="14" t="str">
        <f aca="false">INDEX(Case_Labels,1,Calc_1!$F12)</f>
        <v>v3 reconstruction</v>
      </c>
      <c r="F13" s="14" t="str">
        <f aca="false">INDEX(Case_Labels,1,Calc_2!$F12)</f>
        <v>Aurora merchant</v>
      </c>
      <c r="G13" s="14" t="str">
        <f aca="false">INDEX(Case_Labels,1,Calc_3!$F12)</f>
        <v>Offer + merchant tail</v>
      </c>
    </row>
    <row r="14" customFormat="false" ht="15" hidden="false" customHeight="false" outlineLevel="0" collapsed="false">
      <c r="C14" s="0" t="s">
        <v>23</v>
      </c>
      <c r="D14" s="11" t="s">
        <v>17</v>
      </c>
      <c r="E14" s="15" t="str">
        <f aca="false">Calc_1!$E40</f>
        <v>ZHLP v3 capture</v>
      </c>
      <c r="F14" s="15" t="str">
        <f aca="false">Calc_2!$E40</f>
        <v>Aurora implied capture – 2027 solar DC 1.0cy 4h</v>
      </c>
      <c r="G14" s="15" t="str">
        <f aca="false">Calc_3!$E40</f>
        <v>Aurora implied capture – 2027 solar DC 1.0cy 4h</v>
      </c>
      <c r="AB14" s="9" t="s">
        <v>24</v>
      </c>
      <c r="AC14" s="9"/>
      <c r="AD14" s="9"/>
    </row>
    <row r="15" customFormat="false" ht="15" hidden="false" customHeight="false" outlineLevel="0" collapsed="false">
      <c r="C15" s="0" t="s">
        <v>25</v>
      </c>
      <c r="D15" s="11" t="s">
        <v>17</v>
      </c>
      <c r="E15" s="15" t="str">
        <f aca="false">Calc_1!$E43</f>
        <v>2027 solar DC 1.0cy 4h</v>
      </c>
      <c r="F15" s="15" t="str">
        <f aca="false">Calc_2!$E43</f>
        <v>2027 solar DC 1.0cy 4h</v>
      </c>
      <c r="G15" s="15" t="str">
        <f aca="false">Calc_3!$E43</f>
        <v>2027 solar DC 1.0cy 4h</v>
      </c>
      <c r="AB15" s="12" t="s">
        <v>26</v>
      </c>
      <c r="AC15" s="11" t="s">
        <v>27</v>
      </c>
      <c r="AD15" s="16" t="n">
        <f aca="false">In_RtB_Price</f>
        <v>90</v>
      </c>
    </row>
    <row r="16" customFormat="false" ht="15" hidden="false" customHeight="false" outlineLevel="0" collapsed="false">
      <c r="C16" s="0" t="s">
        <v>28</v>
      </c>
      <c r="D16" s="11" t="s">
        <v>17</v>
      </c>
      <c r="E16" s="14" t="str">
        <f aca="false">IF(Calc_1!$E47=1,In_Offer_PV&amp;" / "&amp;In_Offer_BESS,"–")</f>
        <v>–</v>
      </c>
      <c r="F16" s="14" t="str">
        <f aca="false">IF(Calc_2!$E47=1,In_Offer_PV&amp;" / "&amp;In_Offer_BESS,"–")</f>
        <v>–</v>
      </c>
      <c r="G16" s="14" t="str">
        <f aca="false">IF(Calc_3!$E47=1,In_Offer_PV&amp;" / "&amp;In_Offer_BESS,"–")</f>
        <v>C2a / C2c</v>
      </c>
      <c r="AB16" s="12" t="s">
        <v>29</v>
      </c>
      <c r="AC16" s="11" t="s">
        <v>27</v>
      </c>
      <c r="AD16" s="16" t="n">
        <f aca="false">In_COD_Price</f>
        <v>0</v>
      </c>
    </row>
    <row r="17" customFormat="false" ht="15" hidden="false" customHeight="false" outlineLevel="0" collapsed="false">
      <c r="C17" s="0" t="s">
        <v>30</v>
      </c>
      <c r="D17" s="11" t="s">
        <v>31</v>
      </c>
      <c r="E17" s="16" t="n">
        <f aca="false">Calc_1!$E66</f>
        <v>50</v>
      </c>
      <c r="F17" s="16" t="n">
        <f aca="false">Calc_2!$E66</f>
        <v>50</v>
      </c>
      <c r="G17" s="16" t="n">
        <f aca="false">Calc_3!$E66</f>
        <v>50</v>
      </c>
      <c r="AB17" s="12" t="s">
        <v>32</v>
      </c>
      <c r="AC17" s="11" t="s">
        <v>33</v>
      </c>
      <c r="AD17" s="17" t="n">
        <f aca="false">In_Buyer_IRR_RtB</f>
        <v>0.08</v>
      </c>
    </row>
    <row r="18" customFormat="false" ht="15" hidden="false" customHeight="false" outlineLevel="0" collapsed="false">
      <c r="C18" s="0" t="s">
        <v>34</v>
      </c>
      <c r="D18" s="11" t="s">
        <v>35</v>
      </c>
      <c r="E18" s="18" t="n">
        <f aca="false">Calc_1!$F66</f>
        <v>200</v>
      </c>
      <c r="F18" s="18" t="n">
        <f aca="false">Calc_2!$F66</f>
        <v>200</v>
      </c>
      <c r="G18" s="18" t="n">
        <f aca="false">Calc_3!$F66</f>
        <v>200</v>
      </c>
      <c r="AB18" s="12" t="s">
        <v>36</v>
      </c>
      <c r="AC18" s="11" t="s">
        <v>33</v>
      </c>
      <c r="AD18" s="17" t="n">
        <f aca="false">In_Buyer_IRR_COD</f>
        <v>0.08</v>
      </c>
    </row>
    <row r="19" customFormat="false" ht="15" hidden="false" customHeight="false" outlineLevel="0" collapsed="false">
      <c r="C19" s="0" t="s">
        <v>37</v>
      </c>
      <c r="D19" s="11" t="s">
        <v>33</v>
      </c>
      <c r="E19" s="17" t="n">
        <f aca="false">In_Buyer_IRR_RtB</f>
        <v>0.08</v>
      </c>
      <c r="F19" s="17" t="n">
        <f aca="false">In_Buyer_IRR_RtB</f>
        <v>0.08</v>
      </c>
      <c r="G19" s="17" t="n">
        <f aca="false">In_Buyer_IRR_RtB</f>
        <v>0.08</v>
      </c>
      <c r="AB19" s="12" t="s">
        <v>38</v>
      </c>
      <c r="AC19" s="11" t="s">
        <v>39</v>
      </c>
      <c r="AD19" s="19" t="n">
        <f aca="false">In_Sale_Form</f>
        <v>0</v>
      </c>
    </row>
    <row r="20" customFormat="false" ht="15" hidden="false" customHeight="false" outlineLevel="0" collapsed="false">
      <c r="C20" s="0" t="s">
        <v>40</v>
      </c>
      <c r="D20" s="11" t="s">
        <v>33</v>
      </c>
      <c r="E20" s="17" t="n">
        <f aca="false">Calc_1!$E213</f>
        <v>0.6</v>
      </c>
      <c r="F20" s="17" t="n">
        <f aca="false">Calc_2!$E213</f>
        <v>0.6</v>
      </c>
      <c r="G20" s="17" t="n">
        <f aca="false">Calc_3!$E213</f>
        <v>0.6</v>
      </c>
      <c r="AB20" s="12" t="s">
        <v>41</v>
      </c>
      <c r="AC20" s="11" t="s">
        <v>33</v>
      </c>
      <c r="AD20" s="17" t="n">
        <f aca="false">In_PV_Price_Adj</f>
        <v>0</v>
      </c>
    </row>
    <row r="21" customFormat="false" ht="15" hidden="false" customHeight="false" outlineLevel="0" collapsed="false">
      <c r="AB21" s="0" t="s">
        <v>42</v>
      </c>
      <c r="AC21" s="11" t="s">
        <v>43</v>
      </c>
      <c r="AD21" s="18" t="n">
        <f aca="false">In_Yield</f>
        <v>1265</v>
      </c>
    </row>
    <row r="22" customFormat="false" ht="15" hidden="false" customHeight="false" outlineLevel="0" collapsed="false">
      <c r="A22" s="9" t="s">
        <v>14</v>
      </c>
      <c r="B22" s="9"/>
      <c r="C22" s="9" t="s">
        <v>44</v>
      </c>
      <c r="D22" s="9"/>
      <c r="E22" s="10" t="s">
        <v>9</v>
      </c>
      <c r="F22" s="10" t="s">
        <v>10</v>
      </c>
      <c r="G22" s="10" t="s">
        <v>11</v>
      </c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B22" s="12" t="s">
        <v>45</v>
      </c>
      <c r="AC22" s="11" t="s">
        <v>31</v>
      </c>
      <c r="AD22" s="16" t="n">
        <f aca="false">In_BESS_MW</f>
        <v>50</v>
      </c>
    </row>
    <row r="23" customFormat="false" ht="15" hidden="false" customHeight="false" outlineLevel="0" collapsed="false">
      <c r="A23" s="20"/>
      <c r="B23" s="20"/>
      <c r="C23" s="20" t="s">
        <v>46</v>
      </c>
      <c r="D23" s="20"/>
      <c r="E23" s="21" t="s">
        <v>9</v>
      </c>
      <c r="F23" s="21" t="s">
        <v>10</v>
      </c>
      <c r="G23" s="21" t="s">
        <v>11</v>
      </c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B23" s="12" t="s">
        <v>47</v>
      </c>
      <c r="AC23" s="11" t="s">
        <v>48</v>
      </c>
      <c r="AD23" s="16" t="n">
        <f aca="false">In_BESS_Hours</f>
        <v>4</v>
      </c>
    </row>
    <row r="24" customFormat="false" ht="15" hidden="false" customHeight="false" outlineLevel="0" collapsed="false">
      <c r="C24" s="0" t="s">
        <v>49</v>
      </c>
      <c r="D24" s="11" t="s">
        <v>27</v>
      </c>
      <c r="E24" s="16" t="n">
        <f aca="false">Calc_1!$E174</f>
        <v>90</v>
      </c>
      <c r="F24" s="16" t="n">
        <f aca="false">Calc_2!$E174</f>
        <v>90</v>
      </c>
      <c r="G24" s="16" t="n">
        <f aca="false">Calc_3!$E174</f>
        <v>90</v>
      </c>
      <c r="AB24" s="12" t="s">
        <v>30</v>
      </c>
      <c r="AC24" s="11" t="s">
        <v>39</v>
      </c>
      <c r="AD24" s="19" t="n">
        <f aca="false">In_BESS_On</f>
        <v>1</v>
      </c>
    </row>
    <row r="25" customFormat="false" ht="15" hidden="false" customHeight="false" outlineLevel="0" collapsed="false">
      <c r="C25" s="0" t="s">
        <v>50</v>
      </c>
      <c r="D25" s="11" t="s">
        <v>51</v>
      </c>
      <c r="E25" s="22" t="n">
        <f aca="false">Calc_1!$I231/Thousand</f>
        <v>2.29315726954357</v>
      </c>
      <c r="F25" s="22" t="n">
        <f aca="false">Calc_2!$I231/Thousand</f>
        <v>2.40048469723771</v>
      </c>
      <c r="G25" s="22" t="n">
        <f aca="false">Calc_3!$I231/Thousand</f>
        <v>2.40048469723771</v>
      </c>
      <c r="AB25" s="12" t="s">
        <v>52</v>
      </c>
      <c r="AC25" s="11" t="s">
        <v>33</v>
      </c>
      <c r="AD25" s="17" t="n">
        <f aca="false">In_BESS_Haircut</f>
        <v>0</v>
      </c>
    </row>
    <row r="26" customFormat="false" ht="15" hidden="false" customHeight="false" outlineLevel="0" collapsed="false">
      <c r="C26" s="23" t="s">
        <v>53</v>
      </c>
      <c r="D26" s="11" t="s">
        <v>33</v>
      </c>
      <c r="E26" s="24" t="n">
        <f aca="false">Calc_1!$E232</f>
        <v>0.855291699172596</v>
      </c>
      <c r="F26" s="24" t="n">
        <f aca="false">Calc_2!$E232</f>
        <v>0.632448788106442</v>
      </c>
      <c r="G26" s="24" t="n">
        <f aca="false">Calc_3!$E232</f>
        <v>0.632448788106442</v>
      </c>
      <c r="AB26" s="12" t="s">
        <v>54</v>
      </c>
      <c r="AC26" s="11" t="s">
        <v>17</v>
      </c>
      <c r="AD26" s="15" t="str">
        <f aca="false">In_Offer_PV</f>
        <v>C2a</v>
      </c>
    </row>
    <row r="27" customFormat="false" ht="15" hidden="false" customHeight="false" outlineLevel="0" collapsed="false">
      <c r="C27" s="0" t="s">
        <v>55</v>
      </c>
      <c r="D27" s="11" t="s">
        <v>33</v>
      </c>
      <c r="E27" s="17" t="n">
        <f aca="false">Calc_1!$E233</f>
        <v>0.855291699172596</v>
      </c>
      <c r="F27" s="17" t="n">
        <f aca="false">Calc_2!$E233</f>
        <v>0.632448788106442</v>
      </c>
      <c r="G27" s="17" t="n">
        <f aca="false">Calc_3!$E233</f>
        <v>0.632448788106442</v>
      </c>
      <c r="AB27" s="12" t="s">
        <v>56</v>
      </c>
      <c r="AC27" s="11" t="s">
        <v>17</v>
      </c>
      <c r="AD27" s="15" t="str">
        <f aca="false">In_Offer_BESS</f>
        <v>C2c</v>
      </c>
    </row>
    <row r="28" customFormat="false" ht="15" hidden="false" customHeight="false" outlineLevel="0" collapsed="false">
      <c r="C28" s="0" t="s">
        <v>57</v>
      </c>
      <c r="D28" s="11" t="s">
        <v>14</v>
      </c>
      <c r="E28" s="25" t="n">
        <f aca="false">Calc_1!$E234</f>
        <v>1.30843298123448</v>
      </c>
      <c r="F28" s="25" t="n">
        <f aca="false">Calc_2!$E234</f>
        <v>1.32126025455862</v>
      </c>
      <c r="G28" s="25" t="n">
        <f aca="false">Calc_3!$E234</f>
        <v>1.32126025455862</v>
      </c>
      <c r="AB28" s="12" t="s">
        <v>58</v>
      </c>
      <c r="AC28" s="11" t="s">
        <v>33</v>
      </c>
      <c r="AD28" s="17" t="n">
        <f aca="false">In_Gearing</f>
        <v>0.55</v>
      </c>
    </row>
    <row r="29" customFormat="false" ht="15" hidden="false" customHeight="false" outlineLevel="0" collapsed="false">
      <c r="C29" s="0" t="s">
        <v>59</v>
      </c>
      <c r="D29" s="11" t="s">
        <v>51</v>
      </c>
      <c r="E29" s="22" t="n">
        <f aca="false">Calc_1!$E235/Thousand</f>
        <v>1.92294559664135</v>
      </c>
      <c r="F29" s="22" t="n">
        <f aca="false">Calc_2!$E235/Thousand</f>
        <v>1.91188797736455</v>
      </c>
      <c r="G29" s="22" t="n">
        <f aca="false">Calc_3!$E235/Thousand</f>
        <v>1.91188797736455</v>
      </c>
      <c r="AB29" s="12" t="s">
        <v>60</v>
      </c>
      <c r="AC29" s="11" t="s">
        <v>33</v>
      </c>
      <c r="AD29" s="17" t="n">
        <f aca="false">In_Debt_Rate</f>
        <v>0.05</v>
      </c>
    </row>
    <row r="30" customFormat="false" ht="15" hidden="false" customHeight="false" outlineLevel="0" collapsed="false">
      <c r="C30" s="0" t="s">
        <v>61</v>
      </c>
      <c r="D30" s="11" t="s">
        <v>33</v>
      </c>
      <c r="E30" s="17" t="n">
        <f aca="false">Calc_1!$E237</f>
        <v>9.03569151582823</v>
      </c>
      <c r="F30" s="17" t="n">
        <f aca="false">Calc_2!$E237</f>
        <v>5.47959832714897</v>
      </c>
      <c r="G30" s="17" t="n">
        <f aca="false">Calc_3!$E237</f>
        <v>5.47959832714897</v>
      </c>
      <c r="AB30" s="12" t="s">
        <v>62</v>
      </c>
      <c r="AC30" s="11" t="s">
        <v>14</v>
      </c>
      <c r="AD30" s="25" t="n">
        <f aca="false">In_DSCR_Merchant</f>
        <v>1.35</v>
      </c>
    </row>
    <row r="31" customFormat="false" ht="15" hidden="false" customHeight="false" outlineLevel="0" collapsed="false">
      <c r="C31" s="0" t="s">
        <v>63</v>
      </c>
      <c r="D31" s="11" t="s">
        <v>33</v>
      </c>
      <c r="E31" s="17" t="n">
        <f aca="false">Calc_1!$E176</f>
        <v>0.10544414246537</v>
      </c>
      <c r="F31" s="17" t="n">
        <f aca="false">Calc_2!$E176</f>
        <v>0.0882584240961923</v>
      </c>
      <c r="G31" s="17" t="n">
        <f aca="false">Calc_3!$E176</f>
        <v>0.0774440052612581</v>
      </c>
      <c r="AB31" s="12" t="s">
        <v>64</v>
      </c>
      <c r="AC31" s="11" t="s">
        <v>33</v>
      </c>
      <c r="AD31" s="17" t="n">
        <f aca="false">In_CIT</f>
        <v>0.09</v>
      </c>
    </row>
    <row r="32" customFormat="false" ht="15" hidden="false" customHeight="false" outlineLevel="0" collapsed="false">
      <c r="C32" s="0" t="s">
        <v>65</v>
      </c>
      <c r="D32" s="11" t="s">
        <v>33</v>
      </c>
      <c r="E32" s="17" t="n">
        <f aca="false">Calc_1!$E178</f>
        <v>0.111682228033204</v>
      </c>
      <c r="F32" s="17" t="n">
        <f aca="false">Calc_2!$E178</f>
        <v>0.0936530915072441</v>
      </c>
      <c r="G32" s="17" t="n">
        <f aca="false">Calc_3!$E178</f>
        <v>0.0816212059249691</v>
      </c>
      <c r="AB32" s="12" t="s">
        <v>66</v>
      </c>
      <c r="AC32" s="11" t="s">
        <v>33</v>
      </c>
      <c r="AD32" s="17" t="n">
        <f aca="false">In_Discount_Rate</f>
        <v>0.08</v>
      </c>
    </row>
    <row r="33" customFormat="false" ht="15" hidden="false" customHeight="false" outlineLevel="0" collapsed="false">
      <c r="C33" s="0" t="s">
        <v>67</v>
      </c>
      <c r="D33" s="11" t="s">
        <v>33</v>
      </c>
      <c r="E33" s="17" t="n">
        <f aca="false">Calc_1!$E180</f>
        <v>0.124913135133868</v>
      </c>
      <c r="F33" s="17" t="n">
        <f aca="false">Calc_2!$E180</f>
        <v>0.100573700222349</v>
      </c>
      <c r="G33" s="17" t="n">
        <f aca="false">Calc_3!$E180</f>
        <v>0.0838857379713496</v>
      </c>
      <c r="AB33" s="12" t="s">
        <v>68</v>
      </c>
      <c r="AC33" s="11" t="s">
        <v>69</v>
      </c>
      <c r="AD33" s="18" t="n">
        <f aca="false">In_FX</f>
        <v>400</v>
      </c>
    </row>
    <row r="34" customFormat="false" ht="15" hidden="false" customHeight="false" outlineLevel="0" collapsed="false">
      <c r="C34" s="23" t="s">
        <v>70</v>
      </c>
      <c r="D34" s="11" t="s">
        <v>27</v>
      </c>
      <c r="E34" s="26" t="n">
        <f aca="false">Calc_1!$E173</f>
        <v>350.218460539068</v>
      </c>
      <c r="F34" s="26" t="n">
        <f aca="false">Calc_2!$E173</f>
        <v>165.365062711642</v>
      </c>
      <c r="G34" s="26" t="n">
        <f aca="false">Calc_3!$E173</f>
        <v>64.774852341583</v>
      </c>
      <c r="AB34" s="12" t="s">
        <v>71</v>
      </c>
      <c r="AC34" s="11" t="s">
        <v>72</v>
      </c>
      <c r="AD34" s="27" t="n">
        <f aca="false">In_COD</f>
        <v>46843</v>
      </c>
    </row>
    <row r="35" customFormat="false" ht="15" hidden="false" customHeight="false" outlineLevel="0" collapsed="false">
      <c r="C35" s="0" t="s">
        <v>73</v>
      </c>
      <c r="D35" s="11" t="s">
        <v>27</v>
      </c>
      <c r="E35" s="16" t="n">
        <f aca="false">Calc_1!$F173</f>
        <v>361.634396741831</v>
      </c>
      <c r="F35" s="16" t="n">
        <f aca="false">Calc_2!$F173</f>
        <v>170.862104346481</v>
      </c>
      <c r="G35" s="16" t="n">
        <f aca="false">Calc_3!$F173</f>
        <v>66.8942550533791</v>
      </c>
      <c r="AB35" s="12" t="s">
        <v>74</v>
      </c>
      <c r="AC35" s="11" t="s">
        <v>72</v>
      </c>
      <c r="AD35" s="27" t="n">
        <f aca="false">In_RtB_Exit</f>
        <v>46477</v>
      </c>
    </row>
    <row r="36" customFormat="false" ht="15" hidden="false" customHeight="false" outlineLevel="0" collapsed="false">
      <c r="A36" s="20"/>
      <c r="B36" s="20"/>
      <c r="C36" s="20" t="s">
        <v>75</v>
      </c>
      <c r="D36" s="20"/>
      <c r="E36" s="21" t="s">
        <v>9</v>
      </c>
      <c r="F36" s="21" t="s">
        <v>10</v>
      </c>
      <c r="G36" s="21" t="s">
        <v>11</v>
      </c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B36" s="12" t="s">
        <v>76</v>
      </c>
      <c r="AC36" s="11" t="s">
        <v>39</v>
      </c>
      <c r="AD36" s="19" t="n">
        <f aca="false">In_Share_Rule</f>
        <v>1</v>
      </c>
    </row>
    <row r="37" customFormat="false" ht="15" hidden="false" customHeight="false" outlineLevel="0" collapsed="false">
      <c r="C37" s="0" t="s">
        <v>77</v>
      </c>
      <c r="D37" s="11" t="s">
        <v>27</v>
      </c>
      <c r="E37" s="16" t="n">
        <f aca="false">Calc_1!$E187</f>
        <v>1410.48795366631</v>
      </c>
      <c r="F37" s="16" t="n">
        <f aca="false">Calc_2!$E187</f>
        <v>1172.21839764909</v>
      </c>
      <c r="G37" s="16" t="n">
        <f aca="false">Calc_3!$E187</f>
        <v>1063.55806159732</v>
      </c>
      <c r="AB37" s="12" t="s">
        <v>78</v>
      </c>
      <c r="AC37" s="11" t="s">
        <v>79</v>
      </c>
      <c r="AD37" s="28" t="n">
        <f aca="false">In_Milestones_Scope</f>
        <v>4</v>
      </c>
    </row>
    <row r="38" customFormat="false" ht="15" hidden="false" customHeight="false" outlineLevel="0" collapsed="false">
      <c r="C38" s="0" t="s">
        <v>50</v>
      </c>
      <c r="D38" s="11" t="s">
        <v>51</v>
      </c>
      <c r="E38" s="22" t="n">
        <f aca="false">Calc_1!$I252/Thousand</f>
        <v>13.1534049620431</v>
      </c>
      <c r="F38" s="22" t="n">
        <f aca="false">Calc_2!$I252/Thousand</f>
        <v>5.52174522012987</v>
      </c>
      <c r="G38" s="22" t="n">
        <f aca="false">Calc_3!$I252/Thousand</f>
        <v>1.41438451737314</v>
      </c>
    </row>
    <row r="39" customFormat="false" ht="15" hidden="false" customHeight="false" outlineLevel="0" collapsed="false">
      <c r="C39" s="23" t="s">
        <v>80</v>
      </c>
      <c r="D39" s="11" t="s">
        <v>33</v>
      </c>
      <c r="E39" s="24" t="n">
        <f aca="false">Calc_1!$E253</f>
        <v>0.595972884445015</v>
      </c>
      <c r="F39" s="24" t="n">
        <f aca="false">Calc_2!$E253</f>
        <v>0.311021592885911</v>
      </c>
      <c r="G39" s="24" t="n">
        <f aca="false">Calc_3!$E253</f>
        <v>0.0821307941219324</v>
      </c>
      <c r="AB39" s="9" t="s">
        <v>81</v>
      </c>
      <c r="AC39" s="9"/>
      <c r="AD39" s="9"/>
    </row>
    <row r="40" customFormat="false" ht="15" hidden="false" customHeight="false" outlineLevel="0" collapsed="false">
      <c r="C40" s="0" t="s">
        <v>82</v>
      </c>
      <c r="D40" s="11" t="s">
        <v>33</v>
      </c>
      <c r="E40" s="17" t="n">
        <f aca="false">Calc_1!$E254</f>
        <v>0.595972884445015</v>
      </c>
      <c r="F40" s="17" t="n">
        <f aca="false">Calc_2!$E254</f>
        <v>0.311021592885911</v>
      </c>
      <c r="G40" s="17" t="n">
        <f aca="false">Calc_3!$E254</f>
        <v>0.0821307941219324</v>
      </c>
      <c r="AB40" s="12" t="s">
        <v>83</v>
      </c>
    </row>
    <row r="41" customFormat="false" ht="15" hidden="false" customHeight="false" outlineLevel="0" collapsed="false">
      <c r="C41" s="0" t="s">
        <v>57</v>
      </c>
      <c r="D41" s="11" t="s">
        <v>14</v>
      </c>
      <c r="E41" s="25" t="n">
        <f aca="false">Calc_1!$E255</f>
        <v>1.49081056857245</v>
      </c>
      <c r="F41" s="25" t="n">
        <f aca="false">Calc_2!$E255</f>
        <v>1.22026753727093</v>
      </c>
      <c r="G41" s="25" t="n">
        <f aca="false">Calc_3!$E255</f>
        <v>1.05642110998895</v>
      </c>
      <c r="AB41" s="12" t="s">
        <v>84</v>
      </c>
    </row>
    <row r="42" customFormat="false" ht="15" hidden="false" customHeight="false" outlineLevel="0" collapsed="false">
      <c r="C42" s="0" t="s">
        <v>59</v>
      </c>
      <c r="D42" s="11" t="s">
        <v>51</v>
      </c>
      <c r="E42" s="22" t="n">
        <f aca="false">Calc_1!$E256/Thousand</f>
        <v>9.67173465924259</v>
      </c>
      <c r="F42" s="22" t="n">
        <f aca="false">Calc_2!$E256/Thousand</f>
        <v>3.48564003641786</v>
      </c>
      <c r="G42" s="22" t="n">
        <f aca="false">Calc_3!$E256/Thousand</f>
        <v>0.0311631849740988</v>
      </c>
      <c r="AB42" s="12" t="s">
        <v>85</v>
      </c>
    </row>
    <row r="43" customFormat="false" ht="15" hidden="false" customHeight="false" outlineLevel="0" collapsed="false">
      <c r="C43" s="0" t="s">
        <v>86</v>
      </c>
      <c r="D43" s="11" t="s">
        <v>33</v>
      </c>
      <c r="E43" s="17" t="n">
        <f aca="false">Calc_1!$E258</f>
        <v>0.737615072568197</v>
      </c>
      <c r="F43" s="17" t="n">
        <f aca="false">Calc_2!$E258</f>
        <v>0.443160609316205</v>
      </c>
      <c r="G43" s="17" t="n">
        <f aca="false">Calc_3!$E258</f>
        <v>0.169913366221037</v>
      </c>
      <c r="AB43" s="12" t="s">
        <v>87</v>
      </c>
    </row>
    <row r="44" customFormat="false" ht="15" hidden="false" customHeight="false" outlineLevel="0" collapsed="false">
      <c r="C44" s="0" t="s">
        <v>88</v>
      </c>
      <c r="D44" s="11" t="s">
        <v>33</v>
      </c>
      <c r="E44" s="17" t="n">
        <f aca="false">Calc_1!$E260</f>
        <v>0.737615072568197</v>
      </c>
      <c r="F44" s="17" t="n">
        <f aca="false">Calc_2!$E260</f>
        <v>0.443160609316205</v>
      </c>
      <c r="G44" s="17" t="n">
        <f aca="false">Calc_3!$E260</f>
        <v>0.169913366221037</v>
      </c>
      <c r="AB44" s="12" t="s">
        <v>89</v>
      </c>
    </row>
    <row r="45" customFormat="false" ht="15" hidden="false" customHeight="false" outlineLevel="0" collapsed="false">
      <c r="C45" s="0" t="s">
        <v>61</v>
      </c>
      <c r="D45" s="11" t="s">
        <v>33</v>
      </c>
      <c r="E45" s="17" t="n">
        <f aca="false">Calc_1!$E262</f>
        <v>4.85112766690352</v>
      </c>
      <c r="F45" s="17" t="n">
        <f aca="false">Calc_2!$E262</f>
        <v>2.73275489420528</v>
      </c>
      <c r="G45" s="17" t="n">
        <f aca="false">Calc_3!$E262</f>
        <v>0.041077858736979</v>
      </c>
      <c r="AB45" s="12" t="s">
        <v>90</v>
      </c>
    </row>
    <row r="46" customFormat="false" ht="15" hidden="false" customHeight="false" outlineLevel="0" collapsed="false">
      <c r="C46" s="0" t="s">
        <v>63</v>
      </c>
      <c r="D46" s="11" t="s">
        <v>33</v>
      </c>
      <c r="E46" s="17" t="n">
        <f aca="false">Calc_1!$E189</f>
        <v>0.08</v>
      </c>
      <c r="F46" s="17" t="n">
        <f aca="false">Calc_2!$E189</f>
        <v>0.0800000000000001</v>
      </c>
      <c r="G46" s="17" t="n">
        <f aca="false">Calc_3!$E189</f>
        <v>0.0800000000000001</v>
      </c>
    </row>
    <row r="47" customFormat="false" ht="15" hidden="false" customHeight="false" outlineLevel="0" collapsed="false">
      <c r="C47" s="0" t="s">
        <v>65</v>
      </c>
      <c r="D47" s="11" t="s">
        <v>33</v>
      </c>
      <c r="E47" s="17" t="n">
        <f aca="false">Calc_1!$E191</f>
        <v>0.0857545806835121</v>
      </c>
      <c r="F47" s="17" t="n">
        <f aca="false">Calc_2!$E191</f>
        <v>0.0853787578276514</v>
      </c>
      <c r="G47" s="17" t="n">
        <f aca="false">Calc_3!$E191</f>
        <v>0.0843701449123443</v>
      </c>
    </row>
    <row r="48" customFormat="false" ht="15" hidden="false" customHeight="false" outlineLevel="0" collapsed="false">
      <c r="C48" s="0" t="s">
        <v>67</v>
      </c>
      <c r="D48" s="11" t="s">
        <v>33</v>
      </c>
      <c r="E48" s="17" t="n">
        <f aca="false">Calc_1!$E193</f>
        <v>0.0865884414663844</v>
      </c>
      <c r="F48" s="17" t="n">
        <f aca="false">Calc_2!$E193</f>
        <v>0.0890897126919224</v>
      </c>
      <c r="G48" s="17" t="n">
        <f aca="false">Calc_3!$E193</f>
        <v>0.089249681434033</v>
      </c>
    </row>
    <row r="49" customFormat="false" ht="15" hidden="false" customHeight="false" outlineLevel="0" collapsed="false">
      <c r="C49" s="23" t="s">
        <v>91</v>
      </c>
      <c r="D49" s="11" t="s">
        <v>27</v>
      </c>
      <c r="E49" s="26" t="n">
        <f aca="false">Calc_1!$E186</f>
        <v>1410.48795366631</v>
      </c>
      <c r="F49" s="26" t="n">
        <f aca="false">Calc_2!$E186</f>
        <v>1172.21839764909</v>
      </c>
      <c r="G49" s="26" t="n">
        <f aca="false">Calc_3!$E186</f>
        <v>1063.55806159732</v>
      </c>
    </row>
    <row r="50" customFormat="false" ht="15" hidden="false" customHeight="false" outlineLevel="0" collapsed="false">
      <c r="C50" s="0" t="s">
        <v>92</v>
      </c>
      <c r="D50" s="11" t="s">
        <v>27</v>
      </c>
      <c r="E50" s="16" t="n">
        <f aca="false">Calc_1!$F186</f>
        <v>1460.12201617687</v>
      </c>
      <c r="F50" s="16" t="n">
        <f aca="false">Calc_2!$F186</f>
        <v>1210.18731172553</v>
      </c>
      <c r="G50" s="16" t="n">
        <f aca="false">Calc_3!$F186</f>
        <v>1091.47282838397</v>
      </c>
    </row>
    <row r="51" customFormat="false" ht="15" hidden="false" customHeight="false" outlineLevel="0" collapsed="false">
      <c r="A51" s="20"/>
      <c r="B51" s="20"/>
      <c r="C51" s="20" t="s">
        <v>93</v>
      </c>
      <c r="D51" s="20"/>
      <c r="E51" s="21" t="s">
        <v>9</v>
      </c>
      <c r="F51" s="21" t="s">
        <v>10</v>
      </c>
      <c r="G51" s="21" t="s">
        <v>11</v>
      </c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customFormat="false" ht="15" hidden="false" customHeight="false" outlineLevel="0" collapsed="false">
      <c r="C52" s="0" t="s">
        <v>50</v>
      </c>
      <c r="D52" s="11" t="s">
        <v>51</v>
      </c>
      <c r="E52" s="22" t="n">
        <f aca="false">Calc_1!$I267/Thousand</f>
        <v>175.828184673256</v>
      </c>
      <c r="F52" s="22" t="n">
        <f aca="false">Calc_2!$I267/Thousand</f>
        <v>125.542233589417</v>
      </c>
      <c r="G52" s="22" t="n">
        <f aca="false">Calc_3!$I267/Thousand</f>
        <v>118.057559711056</v>
      </c>
    </row>
    <row r="53" customFormat="false" ht="15" hidden="false" customHeight="false" outlineLevel="0" collapsed="false">
      <c r="C53" s="23" t="s">
        <v>80</v>
      </c>
      <c r="D53" s="11" t="s">
        <v>33</v>
      </c>
      <c r="E53" s="24" t="n">
        <f aca="false">Calc_1!$E268</f>
        <v>0.132378806290483</v>
      </c>
      <c r="F53" s="24" t="n">
        <f aca="false">Calc_2!$E268</f>
        <v>0.107245915777373</v>
      </c>
      <c r="G53" s="24" t="n">
        <f aca="false">Calc_3!$E268</f>
        <v>0.0889549485924624</v>
      </c>
    </row>
    <row r="54" customFormat="false" ht="15" hidden="false" customHeight="false" outlineLevel="0" collapsed="false">
      <c r="C54" s="0" t="s">
        <v>82</v>
      </c>
      <c r="D54" s="11" t="s">
        <v>33</v>
      </c>
      <c r="E54" s="17" t="n">
        <f aca="false">Calc_1!$E270</f>
        <v>0.141887136186228</v>
      </c>
      <c r="F54" s="17" t="n">
        <f aca="false">Calc_2!$E270</f>
        <v>0.115413240786232</v>
      </c>
      <c r="G54" s="17" t="n">
        <f aca="false">Calc_3!$E270</f>
        <v>0.0946749713422786</v>
      </c>
    </row>
    <row r="55" customFormat="false" ht="15" hidden="false" customHeight="false" outlineLevel="0" collapsed="false">
      <c r="C55" s="0" t="s">
        <v>57</v>
      </c>
      <c r="D55" s="11" t="s">
        <v>14</v>
      </c>
      <c r="E55" s="25" t="n">
        <f aca="false">Calc_1!$E271</f>
        <v>3.5713921965783</v>
      </c>
      <c r="F55" s="25" t="n">
        <f aca="false">Calc_2!$E271</f>
        <v>2.81274845559597</v>
      </c>
      <c r="G55" s="25" t="n">
        <f aca="false">Calc_3!$E271</f>
        <v>2.70467461760761</v>
      </c>
    </row>
    <row r="56" customFormat="false" ht="15" hidden="false" customHeight="false" outlineLevel="0" collapsed="false">
      <c r="C56" s="0" t="s">
        <v>59</v>
      </c>
      <c r="D56" s="11" t="s">
        <v>51</v>
      </c>
      <c r="E56" s="22" t="n">
        <f aca="false">Calc_1!$E272/Thousand</f>
        <v>19.6846477790659</v>
      </c>
      <c r="F56" s="22" t="n">
        <f aca="false">Calc_2!$E272/Thousand</f>
        <v>9.25285741475479</v>
      </c>
      <c r="G56" s="22" t="n">
        <f aca="false">Calc_3!$E272/Thousand</f>
        <v>3.49539599568186</v>
      </c>
    </row>
    <row r="57" customFormat="false" ht="15" hidden="false" customHeight="false" outlineLevel="0" collapsed="false">
      <c r="C57" s="0" t="s">
        <v>94</v>
      </c>
      <c r="D57" s="11" t="s">
        <v>33</v>
      </c>
      <c r="E57" s="17" t="n">
        <f aca="false">Calc_1!$E156</f>
        <v>0.112962888695541</v>
      </c>
      <c r="F57" s="17" t="n">
        <f aca="false">Calc_2!$E156</f>
        <v>0.0954177888891287</v>
      </c>
      <c r="G57" s="17" t="n">
        <f aca="false">Calc_3!$E156</f>
        <v>0.0834777758039525</v>
      </c>
    </row>
    <row r="58" customFormat="false" ht="15" hidden="false" customHeight="false" outlineLevel="0" collapsed="false">
      <c r="C58" s="0" t="s">
        <v>95</v>
      </c>
      <c r="D58" s="11" t="s">
        <v>33</v>
      </c>
      <c r="E58" s="17" t="n">
        <f aca="false">Calc_1!$E157</f>
        <v>0.119429952846414</v>
      </c>
      <c r="F58" s="17" t="n">
        <f aca="false">Calc_2!$E157</f>
        <v>0.10099654929413</v>
      </c>
      <c r="G58" s="17" t="n">
        <f aca="false">Calc_3!$E157</f>
        <v>0.087720385574165</v>
      </c>
    </row>
    <row r="59" customFormat="false" ht="15" hidden="false" customHeight="false" outlineLevel="0" collapsed="false">
      <c r="C59" s="0" t="s">
        <v>61</v>
      </c>
      <c r="D59" s="11" t="s">
        <v>33</v>
      </c>
      <c r="E59" s="17" t="n">
        <f aca="false">Calc_1!$E275</f>
        <v>9.03569151582823</v>
      </c>
      <c r="F59" s="17" t="n">
        <f aca="false">Calc_2!$E275</f>
        <v>5.47959832714897</v>
      </c>
      <c r="G59" s="17" t="n">
        <f aca="false">Calc_3!$E275</f>
        <v>5.47959832714897</v>
      </c>
    </row>
    <row r="61" customFormat="false" ht="15" hidden="false" customHeight="false" outlineLevel="0" collapsed="false">
      <c r="A61" s="9" t="s">
        <v>14</v>
      </c>
      <c r="B61" s="9"/>
      <c r="C61" s="9" t="s">
        <v>96</v>
      </c>
      <c r="D61" s="9"/>
      <c r="E61" s="10" t="s">
        <v>9</v>
      </c>
      <c r="F61" s="10" t="s">
        <v>10</v>
      </c>
      <c r="G61" s="10" t="s">
        <v>11</v>
      </c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customFormat="false" ht="15" hidden="false" customHeight="false" outlineLevel="0" collapsed="false">
      <c r="C62" s="0" t="s">
        <v>97</v>
      </c>
      <c r="D62" s="11" t="s">
        <v>98</v>
      </c>
      <c r="E62" s="16" t="n">
        <f aca="false">Calc_1!$E13</f>
        <v>61</v>
      </c>
      <c r="F62" s="16" t="n">
        <f aca="false">Calc_2!$E13</f>
        <v>63</v>
      </c>
      <c r="G62" s="16" t="n">
        <f aca="false">Calc_3!$E13</f>
        <v>63</v>
      </c>
    </row>
    <row r="63" customFormat="false" ht="15" hidden="false" customHeight="false" outlineLevel="0" collapsed="false">
      <c r="C63" s="0" t="s">
        <v>99</v>
      </c>
      <c r="D63" s="11" t="s">
        <v>100</v>
      </c>
      <c r="E63" s="16" t="n">
        <f aca="false">Calc_1!$F13</f>
        <v>50</v>
      </c>
      <c r="F63" s="16" t="n">
        <f aca="false">Calc_2!$F13</f>
        <v>49.9</v>
      </c>
      <c r="G63" s="16" t="n">
        <f aca="false">Calc_3!$F13</f>
        <v>49.9</v>
      </c>
    </row>
    <row r="64" customFormat="false" ht="15" hidden="false" customHeight="false" outlineLevel="0" collapsed="false">
      <c r="C64" s="0" t="s">
        <v>101</v>
      </c>
      <c r="D64" s="11" t="s">
        <v>102</v>
      </c>
      <c r="E64" s="29" t="n">
        <f aca="false">Calc_1!$E67/Thousand</f>
        <v>75.6119918179341</v>
      </c>
      <c r="F64" s="29" t="n">
        <f aca="false">Calc_2!$E67/Thousand</f>
        <v>79.0281663990854</v>
      </c>
      <c r="G64" s="29" t="n">
        <f aca="false">Calc_3!$E67/Thousand</f>
        <v>79.0281663990854</v>
      </c>
    </row>
    <row r="65" customFormat="false" ht="15" hidden="false" customHeight="false" outlineLevel="0" collapsed="false">
      <c r="C65" s="0" t="s">
        <v>103</v>
      </c>
      <c r="D65" s="11" t="s">
        <v>102</v>
      </c>
      <c r="E65" s="29" t="n">
        <f aca="false">(-Calc_1!$I68)/Thousand</f>
        <v>50.4600138443408</v>
      </c>
      <c r="F65" s="29" t="n">
        <f aca="false">(-Calc_2!$I68)/Thousand</f>
        <v>52.7398138140949</v>
      </c>
      <c r="G65" s="29" t="n">
        <f aca="false">(-Calc_3!$I68)/Thousand</f>
        <v>52.7398138140949</v>
      </c>
    </row>
    <row r="66" customFormat="false" ht="15" hidden="false" customHeight="false" outlineLevel="0" collapsed="false">
      <c r="C66" s="0" t="s">
        <v>104</v>
      </c>
      <c r="D66" s="11" t="s">
        <v>102</v>
      </c>
      <c r="E66" s="29" t="n">
        <f aca="false">Calc_1!$E76/Thousand</f>
        <v>90.4956494815754</v>
      </c>
      <c r="F66" s="29" t="n">
        <f aca="false">Calc_2!$E76/Thousand</f>
        <v>93.8435005711037</v>
      </c>
      <c r="G66" s="29" t="n">
        <f aca="false">Calc_3!$E76/Thousand</f>
        <v>93.8435005711037</v>
      </c>
    </row>
    <row r="67" customFormat="false" ht="15" hidden="false" customHeight="false" outlineLevel="0" collapsed="false">
      <c r="C67" s="0" t="s">
        <v>105</v>
      </c>
      <c r="D67" s="11" t="s">
        <v>102</v>
      </c>
      <c r="E67" s="29" t="n">
        <f aca="false">Calc_1!$I74/Thousand</f>
        <v>2093.73436923288</v>
      </c>
      <c r="F67" s="29" t="n">
        <f aca="false">Calc_2!$I74/Thousand</f>
        <v>2093.73436923288</v>
      </c>
      <c r="G67" s="29" t="n">
        <f aca="false">Calc_3!$I74/Thousand</f>
        <v>2093.73436923288</v>
      </c>
    </row>
    <row r="68" customFormat="false" ht="15" hidden="false" customHeight="false" outlineLevel="0" collapsed="false">
      <c r="C68" s="0" t="s">
        <v>106</v>
      </c>
      <c r="D68" s="11" t="s">
        <v>79</v>
      </c>
      <c r="E68" s="29" t="n">
        <f aca="false">Calc_1!$I74/MAX(1,Calc_1!$F66)/In_Life</f>
        <v>299.104909890411</v>
      </c>
      <c r="F68" s="29" t="n">
        <f aca="false">Calc_2!$I74/MAX(1,Calc_2!$F66)/In_Life</f>
        <v>299.104909890411</v>
      </c>
      <c r="G68" s="29" t="n">
        <f aca="false">Calc_3!$I74/MAX(1,Calc_3!$F66)/In_Life</f>
        <v>299.104909890411</v>
      </c>
    </row>
    <row r="69" customFormat="false" ht="15" hidden="false" customHeight="false" outlineLevel="0" collapsed="false">
      <c r="C69" s="0" t="s">
        <v>107</v>
      </c>
      <c r="D69" s="11" t="s">
        <v>51</v>
      </c>
      <c r="E69" s="22" t="n">
        <f aca="false">Calc_1!$E83/Thousand</f>
        <v>12.3513067199653</v>
      </c>
      <c r="F69" s="22" t="n">
        <f aca="false">Calc_2!$E83/Thousand</f>
        <v>12.0385973186669</v>
      </c>
      <c r="G69" s="22" t="n">
        <f aca="false">Calc_3!$E83/Thousand</f>
        <v>9.07360494681439</v>
      </c>
    </row>
    <row r="70" customFormat="false" ht="15" hidden="false" customHeight="false" outlineLevel="0" collapsed="false">
      <c r="C70" s="0" t="s">
        <v>108</v>
      </c>
      <c r="D70" s="11" t="s">
        <v>51</v>
      </c>
      <c r="E70" s="22" t="n">
        <f aca="false">Calc_1!$E82/Thousand</f>
        <v>6.83382410426452</v>
      </c>
      <c r="F70" s="22" t="n">
        <f aca="false">Calc_2!$E82/Thousand</f>
        <v>6.83382410426452</v>
      </c>
      <c r="G70" s="22" t="n">
        <f aca="false">Calc_3!$E82/Thousand</f>
        <v>5.52222222222222</v>
      </c>
    </row>
    <row r="71" customFormat="false" ht="15" hidden="false" customHeight="false" outlineLevel="0" collapsed="false">
      <c r="C71" s="0" t="s">
        <v>109</v>
      </c>
      <c r="D71" s="11" t="s">
        <v>51</v>
      </c>
      <c r="E71" s="22" t="n">
        <f aca="false">Calc_1!$E91/Thousand</f>
        <v>8.57548720289816</v>
      </c>
      <c r="F71" s="22" t="n">
        <f aca="false">Calc_2!$E91/Thousand</f>
        <v>8.20860667103909</v>
      </c>
      <c r="G71" s="22" t="n">
        <f aca="false">Calc_3!$E91/Thousand</f>
        <v>5.31180912373923</v>
      </c>
    </row>
    <row r="72" customFormat="false" ht="15" hidden="false" customHeight="false" outlineLevel="0" collapsed="false">
      <c r="C72" s="0" t="s">
        <v>110</v>
      </c>
      <c r="D72" s="11" t="s">
        <v>51</v>
      </c>
      <c r="E72" s="22" t="n">
        <f aca="false">Calc_1!$I83/Thousand</f>
        <v>488.962501637631</v>
      </c>
      <c r="F72" s="22" t="n">
        <f aca="false">Calc_2!$I83/Thousand</f>
        <v>436.093761787544</v>
      </c>
      <c r="G72" s="22" t="n">
        <f aca="false">Calc_3!$I83/Thousand</f>
        <v>427.67521895249</v>
      </c>
    </row>
    <row r="73" customFormat="false" ht="15" hidden="false" customHeight="false" outlineLevel="0" collapsed="false">
      <c r="C73" s="0" t="s">
        <v>111</v>
      </c>
      <c r="D73" s="11" t="s">
        <v>51</v>
      </c>
      <c r="E73" s="22" t="n">
        <f aca="false">Calc_1!$I91/Thousand</f>
        <v>306.594600409539</v>
      </c>
      <c r="F73" s="22" t="n">
        <f aca="false">Calc_2!$I91/Thousand</f>
        <v>251.963499109274</v>
      </c>
      <c r="G73" s="22" t="n">
        <f aca="false">Calc_3!$I91/Thousand</f>
        <v>243.738582759427</v>
      </c>
    </row>
    <row r="75" customFormat="false" ht="15" hidden="false" customHeight="false" outlineLevel="0" collapsed="false">
      <c r="A75" s="9" t="s">
        <v>14</v>
      </c>
      <c r="B75" s="9"/>
      <c r="C75" s="9" t="s">
        <v>112</v>
      </c>
      <c r="D75" s="9"/>
      <c r="E75" s="10" t="s">
        <v>9</v>
      </c>
      <c r="F75" s="10" t="s">
        <v>10</v>
      </c>
      <c r="G75" s="10" t="s">
        <v>11</v>
      </c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customFormat="false" ht="15" hidden="false" customHeight="false" outlineLevel="0" collapsed="false">
      <c r="C76" s="0" t="s">
        <v>113</v>
      </c>
      <c r="D76" s="11" t="s">
        <v>51</v>
      </c>
      <c r="E76" s="22" t="n">
        <f aca="false">Calc_1!$E161/Thousand</f>
        <v>5.69508750061644</v>
      </c>
      <c r="F76" s="22" t="n">
        <f aca="false">Calc_2!$E161/Thousand</f>
        <v>5.72508750061644</v>
      </c>
      <c r="G76" s="22" t="n">
        <f aca="false">Calc_3!$E161/Thousand</f>
        <v>5.72508750061644</v>
      </c>
    </row>
    <row r="77" customFormat="false" ht="15" hidden="false" customHeight="false" outlineLevel="0" collapsed="false">
      <c r="C77" s="0" t="s">
        <v>114</v>
      </c>
      <c r="D77" s="11" t="s">
        <v>51</v>
      </c>
      <c r="E77" s="22" t="n">
        <f aca="false">Calc_1!$E162/Thousand</f>
        <v>56.385</v>
      </c>
      <c r="F77" s="22" t="n">
        <f aca="false">Calc_2!$E162/Thousand</f>
        <v>57.085</v>
      </c>
      <c r="G77" s="22" t="n">
        <f aca="false">Calc_3!$E162/Thousand</f>
        <v>57.085</v>
      </c>
    </row>
    <row r="78" customFormat="false" ht="15" hidden="false" customHeight="false" outlineLevel="0" collapsed="false">
      <c r="C78" s="0" t="s">
        <v>115</v>
      </c>
      <c r="D78" s="11" t="s">
        <v>51</v>
      </c>
      <c r="E78" s="22" t="n">
        <f aca="false">Calc_1!$E163/Thousand</f>
        <v>1.32495397065432</v>
      </c>
      <c r="F78" s="22" t="n">
        <f aca="false">Calc_2!$E163/Thousand</f>
        <v>1.10231595498007</v>
      </c>
      <c r="G78" s="22" t="n">
        <f aca="false">Calc_3!$E163/Thousand</f>
        <v>1.10231595498007</v>
      </c>
    </row>
    <row r="79" customFormat="false" ht="15" hidden="false" customHeight="false" outlineLevel="0" collapsed="false">
      <c r="C79" s="23" t="s">
        <v>116</v>
      </c>
      <c r="D79" s="11" t="s">
        <v>51</v>
      </c>
      <c r="E79" s="30" t="n">
        <f aca="false">Calc_1!$E164/Thousand</f>
        <v>63.4050414712708</v>
      </c>
      <c r="F79" s="30" t="n">
        <f aca="false">Calc_2!$E164/Thousand</f>
        <v>63.9124034555965</v>
      </c>
      <c r="G79" s="30" t="n">
        <f aca="false">Calc_3!$E164/Thousand</f>
        <v>63.9124034555965</v>
      </c>
    </row>
    <row r="80" customFormat="false" ht="15" hidden="false" customHeight="false" outlineLevel="0" collapsed="false">
      <c r="C80" s="0" t="s">
        <v>117</v>
      </c>
      <c r="D80" s="11" t="s">
        <v>51</v>
      </c>
      <c r="E80" s="22" t="n">
        <f aca="false">Calc_1!$E133/Thousand</f>
        <v>31.6108432813422</v>
      </c>
      <c r="F80" s="22" t="n">
        <f aca="false">Calc_2!$E133/Thousand</f>
        <v>31.8023951678711</v>
      </c>
      <c r="G80" s="22" t="n">
        <f aca="false">Calc_3!$E133/Thousand</f>
        <v>31.8023951678711</v>
      </c>
    </row>
    <row r="81" customFormat="false" ht="15" hidden="false" customHeight="false" outlineLevel="0" collapsed="false">
      <c r="C81" s="23" t="s">
        <v>118</v>
      </c>
      <c r="D81" s="11" t="s">
        <v>51</v>
      </c>
      <c r="E81" s="30" t="n">
        <f aca="false">Calc_1!$E165/Thousand</f>
        <v>31.7941981899285</v>
      </c>
      <c r="F81" s="30" t="n">
        <f aca="false">Calc_2!$E165/Thousand</f>
        <v>32.1100082877254</v>
      </c>
      <c r="G81" s="30" t="n">
        <f aca="false">Calc_3!$E165/Thousand</f>
        <v>32.1100082877254</v>
      </c>
    </row>
    <row r="82" customFormat="false" ht="15" hidden="false" customHeight="false" outlineLevel="0" collapsed="false">
      <c r="C82" s="0" t="s">
        <v>119</v>
      </c>
      <c r="D82" s="11" t="s">
        <v>51</v>
      </c>
      <c r="E82" s="22" t="n">
        <f aca="false">Calc_1!$F165/Thousand</f>
        <v>33.2982376931965</v>
      </c>
      <c r="F82" s="22" t="n">
        <f aca="false">Calc_2!$F165/Thousand</f>
        <v>33.6231618029702</v>
      </c>
      <c r="G82" s="22" t="n">
        <f aca="false">Calc_3!$F165/Thousand</f>
        <v>33.6231618029702</v>
      </c>
    </row>
    <row r="83" customFormat="false" ht="15" hidden="false" customHeight="false" outlineLevel="0" collapsed="false">
      <c r="C83" s="0" t="s">
        <v>120</v>
      </c>
      <c r="D83" s="11" t="s">
        <v>33</v>
      </c>
      <c r="E83" s="17" t="n">
        <f aca="false">Calc_1!$E166</f>
        <v>0.498554098346664</v>
      </c>
      <c r="F83" s="17" t="n">
        <f aca="false">Calc_2!$E166</f>
        <v>0.497593478705053</v>
      </c>
      <c r="G83" s="17" t="n">
        <f aca="false">Calc_3!$E166</f>
        <v>0.497593478705053</v>
      </c>
    </row>
    <row r="85" customFormat="false" ht="15" hidden="false" customHeight="false" outlineLevel="0" collapsed="false">
      <c r="A85" s="9" t="s">
        <v>14</v>
      </c>
      <c r="B85" s="9"/>
      <c r="C85" s="9" t="s">
        <v>121</v>
      </c>
      <c r="D85" s="9"/>
      <c r="E85" s="10" t="s">
        <v>9</v>
      </c>
      <c r="F85" s="10" t="s">
        <v>10</v>
      </c>
      <c r="G85" s="10" t="s">
        <v>11</v>
      </c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customFormat="false" ht="15" hidden="false" customHeight="false" outlineLevel="0" collapsed="false">
      <c r="C86" s="0" t="s">
        <v>122</v>
      </c>
      <c r="D86" s="11" t="s">
        <v>51</v>
      </c>
      <c r="E86" s="22" t="n">
        <f aca="false">Calc_1!$E118/Thousand</f>
        <v>52.170633164817</v>
      </c>
      <c r="F86" s="22" t="n">
        <f aca="false">Calc_2!$E118/Thousand</f>
        <v>42.5899329297185</v>
      </c>
      <c r="G86" s="22" t="n">
        <f aca="false">Calc_3!$E118/Thousand</f>
        <v>42.5899329297185</v>
      </c>
    </row>
    <row r="87" customFormat="false" ht="15" hidden="false" customHeight="false" outlineLevel="0" collapsed="false">
      <c r="C87" s="0" t="s">
        <v>123</v>
      </c>
      <c r="D87" s="11" t="s">
        <v>33</v>
      </c>
      <c r="E87" s="17" t="n">
        <f aca="false">Calc_1!$E120</f>
        <v>0.55</v>
      </c>
      <c r="F87" s="17" t="n">
        <f aca="false">Calc_2!$E120</f>
        <v>0.55</v>
      </c>
      <c r="G87" s="17" t="n">
        <f aca="false">Calc_3!$E120</f>
        <v>0.55</v>
      </c>
    </row>
    <row r="88" customFormat="false" ht="15" hidden="false" customHeight="false" outlineLevel="0" collapsed="false">
      <c r="C88" s="0" t="s">
        <v>124</v>
      </c>
      <c r="D88" s="11" t="s">
        <v>33</v>
      </c>
      <c r="E88" s="17" t="n">
        <f aca="false">Calc_1!$F120</f>
        <v>0.605912586521186</v>
      </c>
      <c r="F88" s="17" t="n">
        <f aca="false">Calc_2!$F120</f>
        <v>0.746711557878034</v>
      </c>
      <c r="G88" s="17" t="n">
        <f aca="false">Calc_3!$F120</f>
        <v>0.746711557878034</v>
      </c>
    </row>
    <row r="89" customFormat="false" ht="15" hidden="false" customHeight="false" outlineLevel="0" collapsed="false">
      <c r="C89" s="0" t="s">
        <v>125</v>
      </c>
      <c r="D89" s="11" t="s">
        <v>51</v>
      </c>
      <c r="E89" s="22" t="n">
        <f aca="false">Calc_1!$E136/Thousand</f>
        <v>1.50403950326795</v>
      </c>
      <c r="F89" s="22" t="n">
        <f aca="false">Calc_2!$E136/Thousand</f>
        <v>1.51315351524481</v>
      </c>
      <c r="G89" s="22" t="n">
        <f aca="false">Calc_3!$E136/Thousand</f>
        <v>1.51315351524481</v>
      </c>
    </row>
    <row r="90" customFormat="false" ht="15" hidden="false" customHeight="false" outlineLevel="0" collapsed="false">
      <c r="C90" s="0" t="s">
        <v>126</v>
      </c>
      <c r="D90" s="11" t="s">
        <v>14</v>
      </c>
      <c r="E90" s="25" t="n">
        <f aca="false">Calc_1!$E137</f>
        <v>2.22804416021617</v>
      </c>
      <c r="F90" s="25" t="n">
        <f aca="false">Calc_2!$E137</f>
        <v>1.80792701781176</v>
      </c>
      <c r="G90" s="25" t="n">
        <f aca="false">Calc_3!$E137</f>
        <v>1.70344101419121</v>
      </c>
    </row>
    <row r="91" customFormat="false" ht="15" hidden="false" customHeight="false" outlineLevel="0" collapsed="false">
      <c r="C91" s="0" t="s">
        <v>127</v>
      </c>
      <c r="D91" s="11" t="s">
        <v>51</v>
      </c>
      <c r="E91" s="22" t="n">
        <f aca="false">(SUM(Calc_1!$J149:$FH149))/Thousand</f>
        <v>-17.6195807209415</v>
      </c>
      <c r="F91" s="22" t="n">
        <f aca="false">(SUM(Calc_2!$J149:$FH149))/Thousand</f>
        <v>-12.6497508627784</v>
      </c>
      <c r="G91" s="22" t="n">
        <f aca="false">(SUM(Calc_3!$J149:$FH149))/Thousand</f>
        <v>-11.9095083912921</v>
      </c>
    </row>
    <row r="92" customFormat="false" ht="15" hidden="false" customHeight="false" outlineLevel="0" collapsed="false">
      <c r="C92" s="0" t="s">
        <v>128</v>
      </c>
      <c r="D92" s="11" t="s">
        <v>51</v>
      </c>
      <c r="E92" s="22" t="n">
        <f aca="false">(-Calc_1!$I147)/Thousand</f>
        <v>-0</v>
      </c>
      <c r="F92" s="22" t="n">
        <f aca="false">(-Calc_2!$I147)/Thousand</f>
        <v>-0</v>
      </c>
      <c r="G92" s="22" t="n">
        <f aca="false">(-Calc_3!$I147)/Thousand</f>
        <v>-0</v>
      </c>
    </row>
    <row r="94" customFormat="false" ht="15" hidden="false" customHeight="false" outlineLevel="0" collapsed="false">
      <c r="A94" s="9" t="s">
        <v>14</v>
      </c>
      <c r="B94" s="9"/>
      <c r="C94" s="9" t="s">
        <v>129</v>
      </c>
      <c r="D94" s="9"/>
      <c r="E94" s="10" t="s">
        <v>9</v>
      </c>
      <c r="F94" s="10" t="s">
        <v>10</v>
      </c>
      <c r="G94" s="10" t="s">
        <v>11</v>
      </c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customFormat="false" ht="15" hidden="false" customHeight="false" outlineLevel="0" collapsed="false">
      <c r="C95" s="23" t="s">
        <v>130</v>
      </c>
      <c r="D95" s="11" t="s">
        <v>51</v>
      </c>
      <c r="E95" s="30" t="n">
        <f aca="false">Calc_1!$E215/Thousand</f>
        <v>5.49</v>
      </c>
      <c r="F95" s="30" t="n">
        <f aca="false">Calc_2!$E215/Thousand</f>
        <v>5.67</v>
      </c>
      <c r="G95" s="30" t="n">
        <f aca="false">Calc_3!$E215/Thousand</f>
        <v>5.67</v>
      </c>
    </row>
    <row r="96" customFormat="false" ht="15" hidden="false" customHeight="false" outlineLevel="0" collapsed="false">
      <c r="C96" s="0" t="s">
        <v>131</v>
      </c>
      <c r="D96" s="11" t="s">
        <v>51</v>
      </c>
      <c r="E96" s="22" t="n">
        <f aca="false">(-Calc_1!$F216)/Thousand</f>
        <v>-0</v>
      </c>
      <c r="F96" s="22" t="n">
        <f aca="false">(-Calc_2!$F216)/Thousand</f>
        <v>-0</v>
      </c>
      <c r="G96" s="22" t="n">
        <f aca="false">(-Calc_3!$F216)/Thousand</f>
        <v>-0</v>
      </c>
    </row>
    <row r="97" customFormat="false" ht="15" hidden="false" customHeight="false" outlineLevel="0" collapsed="false">
      <c r="C97" s="0" t="s">
        <v>132</v>
      </c>
      <c r="D97" s="11" t="s">
        <v>51</v>
      </c>
      <c r="E97" s="22" t="n">
        <f aca="false">(-Calc_1!$F217)/Thousand</f>
        <v>-0.549</v>
      </c>
      <c r="F97" s="22" t="n">
        <f aca="false">(-Calc_2!$F217)/Thousand</f>
        <v>-0.549</v>
      </c>
      <c r="G97" s="22" t="n">
        <f aca="false">(-Calc_3!$F217)/Thousand</f>
        <v>-0.549</v>
      </c>
    </row>
    <row r="98" customFormat="false" ht="15" hidden="false" customHeight="false" outlineLevel="0" collapsed="false">
      <c r="C98" s="0" t="s">
        <v>133</v>
      </c>
      <c r="D98" s="11" t="s">
        <v>51</v>
      </c>
      <c r="E98" s="22" t="n">
        <f aca="false">(-Calc_1!$F218)/Thousand</f>
        <v>-0.915</v>
      </c>
      <c r="F98" s="22" t="n">
        <f aca="false">(-Calc_2!$F218)/Thousand</f>
        <v>-0.945</v>
      </c>
      <c r="G98" s="22" t="n">
        <f aca="false">(-Calc_3!$F218)/Thousand</f>
        <v>-0.945</v>
      </c>
    </row>
    <row r="99" customFormat="false" ht="15" hidden="false" customHeight="false" outlineLevel="0" collapsed="false">
      <c r="C99" s="0" t="s">
        <v>134</v>
      </c>
      <c r="D99" s="11" t="s">
        <v>51</v>
      </c>
      <c r="E99" s="22" t="n">
        <f aca="false">(-Calc_1!$F219)/Thousand</f>
        <v>-0.235126678482222</v>
      </c>
      <c r="F99" s="22" t="n">
        <f aca="false">(-Calc_2!$F219)/Thousand</f>
        <v>-0.289280329224406</v>
      </c>
      <c r="G99" s="22" t="n">
        <f aca="false">(-Calc_3!$F219)/Thousand</f>
        <v>-0.289280329224406</v>
      </c>
    </row>
    <row r="100" customFormat="false" ht="15" hidden="false" customHeight="false" outlineLevel="0" collapsed="false">
      <c r="C100" s="0" t="s">
        <v>135</v>
      </c>
      <c r="D100" s="11" t="s">
        <v>51</v>
      </c>
      <c r="E100" s="22" t="n">
        <f aca="false">(-Calc_1!$F220)/Thousand</f>
        <v>-0.0274890030821918</v>
      </c>
      <c r="F100" s="22" t="n">
        <f aca="false">(-Calc_2!$F220)/Thousand</f>
        <v>-0.0347123907534247</v>
      </c>
      <c r="G100" s="22" t="n">
        <f aca="false">(-Calc_3!$F220)/Thousand</f>
        <v>-0.0347123907534247</v>
      </c>
    </row>
    <row r="101" customFormat="false" ht="15" hidden="false" customHeight="false" outlineLevel="0" collapsed="false">
      <c r="C101" s="0" t="s">
        <v>136</v>
      </c>
      <c r="D101" s="11" t="s">
        <v>51</v>
      </c>
      <c r="E101" s="22" t="n">
        <f aca="false">(-Calc_1!$F221)/Thousand</f>
        <v>-0</v>
      </c>
      <c r="F101" s="22" t="n">
        <f aca="false">(-Calc_2!$F221)/Thousand</f>
        <v>-0</v>
      </c>
      <c r="G101" s="22" t="n">
        <f aca="false">(-Calc_3!$F221)/Thousand</f>
        <v>-0</v>
      </c>
    </row>
    <row r="102" customFormat="false" ht="15" hidden="false" customHeight="false" outlineLevel="0" collapsed="false">
      <c r="C102" s="23" t="s">
        <v>137</v>
      </c>
      <c r="D102" s="11" t="s">
        <v>51</v>
      </c>
      <c r="E102" s="30" t="n">
        <f aca="false">Calc_1!$F222/Thousand</f>
        <v>3.76338431843559</v>
      </c>
      <c r="F102" s="30" t="n">
        <f aca="false">Calc_2!$F222/Thousand</f>
        <v>3.85200728002217</v>
      </c>
      <c r="G102" s="30" t="n">
        <f aca="false">Calc_3!$F222/Thousand</f>
        <v>3.85200728002217</v>
      </c>
    </row>
    <row r="103" customFormat="false" ht="15" hidden="false" customHeight="false" outlineLevel="0" collapsed="false">
      <c r="C103" s="23" t="s">
        <v>138</v>
      </c>
      <c r="D103" s="11" t="s">
        <v>51</v>
      </c>
      <c r="E103" s="30" t="n">
        <f aca="false">Calc_1!$F224/Thousand</f>
        <v>3.98464627262577</v>
      </c>
      <c r="F103" s="30" t="n">
        <f aca="false">Calc_2!$F224/Thousand</f>
        <v>4.12919708799113</v>
      </c>
      <c r="G103" s="30" t="n">
        <f aca="false">Calc_3!$F224/Thousand</f>
        <v>4.12919708799113</v>
      </c>
    </row>
    <row r="104" customFormat="false" ht="15" hidden="false" customHeight="false" outlineLevel="0" collapsed="false">
      <c r="C104" s="23" t="s">
        <v>139</v>
      </c>
      <c r="D104" s="11" t="s">
        <v>51</v>
      </c>
      <c r="E104" s="30" t="n">
        <f aca="false">Calc_1!$F225/Thousand</f>
        <v>1.50535372737423</v>
      </c>
      <c r="F104" s="30" t="n">
        <f aca="false">Calc_2!$F225/Thousand</f>
        <v>1.54080291200887</v>
      </c>
      <c r="G104" s="30" t="n">
        <f aca="false">Calc_3!$F225/Thousand</f>
        <v>1.54080291200887</v>
      </c>
    </row>
    <row r="105" customFormat="false" ht="15" hidden="false" customHeight="false" outlineLevel="0" collapsed="false">
      <c r="C105" s="0" t="s">
        <v>140</v>
      </c>
      <c r="D105" s="11" t="s">
        <v>51</v>
      </c>
      <c r="E105" s="22" t="n">
        <f aca="false">(Calc_1!$I170+Calc_1!$I171)/Thousand</f>
        <v>4.5295</v>
      </c>
      <c r="F105" s="22" t="n">
        <f aca="false">(Calc_2!$I170+Calc_2!$I171)/Thousand</f>
        <v>4.5295</v>
      </c>
      <c r="G105" s="22" t="n">
        <f aca="false">(Calc_3!$I170+Calc_3!$I171)/Thousand</f>
        <v>4.5295</v>
      </c>
    </row>
    <row r="107" customFormat="false" ht="15" hidden="false" customHeight="false" outlineLevel="0" collapsed="false">
      <c r="A107" s="9" t="s">
        <v>14</v>
      </c>
      <c r="B107" s="9"/>
      <c r="C107" s="9" t="s">
        <v>141</v>
      </c>
      <c r="D107" s="9"/>
      <c r="E107" s="10" t="s">
        <v>9</v>
      </c>
      <c r="F107" s="10" t="s">
        <v>10</v>
      </c>
      <c r="G107" s="10" t="s">
        <v>11</v>
      </c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customFormat="false" ht="15" hidden="false" customHeight="false" outlineLevel="0" collapsed="false">
      <c r="C108" s="23" t="s">
        <v>142</v>
      </c>
      <c r="D108" s="11" t="s">
        <v>51</v>
      </c>
      <c r="E108" s="30" t="n">
        <f aca="false">Calc_1!$F187/Thousand</f>
        <v>86.0397651736446</v>
      </c>
      <c r="F108" s="30" t="n">
        <f aca="false">Calc_2!$F187/Thousand</f>
        <v>73.8497590518926</v>
      </c>
      <c r="G108" s="30" t="n">
        <f aca="false">Calc_3!$F187/Thousand</f>
        <v>67.0041578806314</v>
      </c>
    </row>
    <row r="109" customFormat="false" ht="15" hidden="false" customHeight="false" outlineLevel="0" collapsed="false">
      <c r="C109" s="0" t="s">
        <v>143</v>
      </c>
      <c r="D109" s="11" t="s">
        <v>51</v>
      </c>
      <c r="E109" s="22" t="n">
        <f aca="false">(-Calc_1!$E242)/Thousand</f>
        <v>-31.6108432813422</v>
      </c>
      <c r="F109" s="22" t="n">
        <f aca="false">(-Calc_2!$E242)/Thousand</f>
        <v>-31.8023951678711</v>
      </c>
      <c r="G109" s="22" t="n">
        <f aca="false">(-Calc_3!$E242)/Thousand</f>
        <v>-31.8023951678711</v>
      </c>
    </row>
    <row r="110" customFormat="false" ht="15" hidden="false" customHeight="false" outlineLevel="0" collapsed="false">
      <c r="C110" s="0" t="s">
        <v>131</v>
      </c>
      <c r="D110" s="11" t="s">
        <v>51</v>
      </c>
      <c r="E110" s="22" t="n">
        <f aca="false">(-Calc_1!$F243)/Thousand</f>
        <v>-0</v>
      </c>
      <c r="F110" s="22" t="n">
        <f aca="false">(-Calc_2!$F243)/Thousand</f>
        <v>-0</v>
      </c>
      <c r="G110" s="22" t="n">
        <f aca="false">(-Calc_3!$F243)/Thousand</f>
        <v>-0</v>
      </c>
    </row>
    <row r="111" customFormat="false" ht="15" hidden="false" customHeight="false" outlineLevel="0" collapsed="false">
      <c r="C111" s="0" t="s">
        <v>144</v>
      </c>
      <c r="D111" s="11" t="s">
        <v>51</v>
      </c>
      <c r="E111" s="22" t="n">
        <f aca="false">(-Calc_1!$F244)/Thousand</f>
        <v>-33.8607376931965</v>
      </c>
      <c r="F111" s="22" t="n">
        <f aca="false">(-Calc_2!$F244)/Thousand</f>
        <v>-34.1856618029702</v>
      </c>
      <c r="G111" s="22" t="n">
        <f aca="false">(-Calc_3!$F244)/Thousand</f>
        <v>-34.1856618029702</v>
      </c>
    </row>
    <row r="112" customFormat="false" ht="15" hidden="false" customHeight="false" outlineLevel="0" collapsed="false">
      <c r="C112" s="0" t="s">
        <v>145</v>
      </c>
      <c r="D112" s="11" t="s">
        <v>51</v>
      </c>
      <c r="E112" s="22" t="n">
        <f aca="false">(-Calc_1!$F245)/Thousand</f>
        <v>-0.624986106448773</v>
      </c>
      <c r="F112" s="22" t="n">
        <f aca="false">(-Calc_2!$F245)/Thousand</f>
        <v>-0.605559928747787</v>
      </c>
      <c r="G112" s="22" t="n">
        <f aca="false">(-Calc_3!$F245)/Thousand</f>
        <v>-0.605559928747787</v>
      </c>
    </row>
    <row r="113" customFormat="false" ht="15" hidden="false" customHeight="false" outlineLevel="0" collapsed="false">
      <c r="C113" s="0" t="s">
        <v>136</v>
      </c>
      <c r="D113" s="11" t="s">
        <v>51</v>
      </c>
      <c r="E113" s="22" t="n">
        <f aca="false">(-Calc_1!$F246)/Thousand</f>
        <v>-0</v>
      </c>
      <c r="F113" s="22" t="n">
        <f aca="false">(-Calc_2!$F246)/Thousand</f>
        <v>-0</v>
      </c>
      <c r="G113" s="22" t="n">
        <f aca="false">(-Calc_3!$F246)/Thousand</f>
        <v>-0</v>
      </c>
    </row>
    <row r="114" customFormat="false" ht="15" hidden="false" customHeight="false" outlineLevel="0" collapsed="false">
      <c r="C114" s="23" t="s">
        <v>137</v>
      </c>
      <c r="D114" s="11" t="s">
        <v>51</v>
      </c>
      <c r="E114" s="30" t="n">
        <f aca="false">Calc_1!$F247/Thousand</f>
        <v>19.9431980926572</v>
      </c>
      <c r="F114" s="30" t="n">
        <f aca="false">Calc_2!$F247/Thousand</f>
        <v>7.25614215230347</v>
      </c>
      <c r="G114" s="30" t="n">
        <f aca="false">Calc_3!$F247/Thousand</f>
        <v>0.41054098104225</v>
      </c>
    </row>
    <row r="115" customFormat="false" ht="15" hidden="false" customHeight="false" outlineLevel="0" collapsed="false">
      <c r="C115" s="23" t="s">
        <v>146</v>
      </c>
      <c r="D115" s="11" t="s">
        <v>51</v>
      </c>
      <c r="E115" s="30" t="n">
        <f aca="false">Calc_1!$F249/Thousand</f>
        <v>46.4516426552395</v>
      </c>
      <c r="F115" s="30" t="n">
        <f aca="false">Calc_2!$F249/Thousand</f>
        <v>39.1449070231001</v>
      </c>
      <c r="G115" s="30" t="n">
        <f aca="false">Calc_3!$F249/Thousand</f>
        <v>35.0375463203434</v>
      </c>
    </row>
    <row r="116" customFormat="false" ht="15" hidden="false" customHeight="false" outlineLevel="0" collapsed="false">
      <c r="C116" s="23" t="s">
        <v>147</v>
      </c>
      <c r="D116" s="11" t="s">
        <v>51</v>
      </c>
      <c r="E116" s="30" t="n">
        <f aca="false">Calc_1!$F250/Thousand</f>
        <v>7.97727923706286</v>
      </c>
      <c r="F116" s="30" t="n">
        <f aca="false">Calc_2!$F250/Thousand</f>
        <v>2.90245686092139</v>
      </c>
      <c r="G116" s="30" t="n">
        <f aca="false">Calc_3!$F250/Thousand</f>
        <v>0.1642163924169</v>
      </c>
    </row>
    <row r="117" customFormat="false" ht="15" hidden="false" customHeight="false" outlineLevel="0" collapsed="false">
      <c r="C117" s="0" t="s">
        <v>148</v>
      </c>
      <c r="D117" s="11" t="s">
        <v>79</v>
      </c>
      <c r="E117" s="28" t="n">
        <f aca="false">Model_Checks</f>
        <v>0</v>
      </c>
      <c r="F117" s="28" t="n">
        <f aca="false">Model_Checks</f>
        <v>0</v>
      </c>
      <c r="G117" s="28" t="n">
        <f aca="false">Model_Checks</f>
        <v>0</v>
      </c>
    </row>
    <row r="119" customFormat="false" ht="15" hidden="false" customHeight="false" outlineLevel="0" collapsed="false">
      <c r="A119" s="9" t="s">
        <v>14</v>
      </c>
      <c r="B119" s="9"/>
      <c r="C119" s="9" t="s">
        <v>149</v>
      </c>
      <c r="D119" s="9"/>
      <c r="E119" s="10" t="s">
        <v>13</v>
      </c>
      <c r="F119" s="10"/>
      <c r="G119" s="10"/>
      <c r="H119" s="9"/>
      <c r="I119" s="10" t="str">
        <f aca="false">Inputs!H$7</f>
        <v>Base</v>
      </c>
      <c r="J119" s="10" t="str">
        <f aca="false">Inputs!I$7</f>
        <v>Reconciliation (v3 rules)</v>
      </c>
      <c r="K119" s="10" t="str">
        <f aca="false">Inputs!J$7</f>
        <v>PV price −10%</v>
      </c>
      <c r="L119" s="10" t="str">
        <f aca="false">Inputs!K$7</f>
        <v>PV price +10%</v>
      </c>
      <c r="M119" s="10" t="str">
        <f aca="false">Inputs!L$7</f>
        <v>PV yield −10%</v>
      </c>
      <c r="N119" s="10" t="str">
        <f aca="false">Inputs!M$7</f>
        <v>BESS revenue −20%</v>
      </c>
      <c r="O119" s="10" t="str">
        <f aca="false">Inputs!N$7</f>
        <v>Capex +10%</v>
      </c>
      <c r="P119" s="10" t="str">
        <f aca="false">Inputs!O$7</f>
        <v>Opex +10%</v>
      </c>
      <c r="Q119" s="10" t="str">
        <f aca="false">Inputs!P$7</f>
        <v>Buyer IRR +1 pp</v>
      </c>
      <c r="R119" s="10" t="str">
        <f aca="false">Inputs!Q$7</f>
        <v>RtB and COD price −10%</v>
      </c>
      <c r="S119" s="10" t="str">
        <f aca="false">Inputs!R$7</f>
        <v>Gearing −10 pp</v>
      </c>
      <c r="T119" s="10" t="str">
        <f aca="false">Inputs!S$7</f>
        <v>Debt rate +1 pp</v>
      </c>
      <c r="U119" s="10" t="str">
        <f aca="false">Inputs!T$7</f>
        <v>COD +12 months</v>
      </c>
      <c r="V119" s="10" t="str">
        <f aca="false">Inputs!U$7</f>
        <v>BESS 2 h</v>
      </c>
      <c r="W119" s="10" t="str">
        <f aca="false">Inputs!V$7</f>
        <v>No BESS</v>
      </c>
      <c r="X119" s="10" t="str">
        <f aca="false">Inputs!W$7</f>
        <v>PV and BESS prices −20%</v>
      </c>
      <c r="Y119" s="10" t="str">
        <f aca="false">Inputs!X$7</f>
        <v>C: E.ON PPA + option B</v>
      </c>
      <c r="Z119" s="10" t="str">
        <f aca="false">Inputs!Y$7</f>
        <v>C: MVM 45 + MET floor</v>
      </c>
    </row>
    <row r="120" customFormat="false" ht="15" hidden="false" customHeight="false" outlineLevel="0" collapsed="false">
      <c r="C120" s="0" t="s">
        <v>150</v>
      </c>
      <c r="D120" s="11" t="s">
        <v>51</v>
      </c>
      <c r="E120" s="22" t="n">
        <f aca="false">Calc_1!$I231/Thousand</f>
        <v>2.29315726954357</v>
      </c>
      <c r="I120" s="31" t="n">
        <v>2.29315726954357</v>
      </c>
      <c r="J120" s="31" t="n">
        <v>2.94143606758447</v>
      </c>
      <c r="K120" s="31" t="n">
        <v>2.29315726954357</v>
      </c>
      <c r="L120" s="31" t="n">
        <v>2.29315726954357</v>
      </c>
      <c r="M120" s="31" t="n">
        <v>2.29315726954357</v>
      </c>
      <c r="N120" s="31" t="n">
        <v>2.29315726954357</v>
      </c>
      <c r="O120" s="31" t="n">
        <v>2.29315726954357</v>
      </c>
      <c r="P120" s="31" t="n">
        <v>2.29315726954357</v>
      </c>
      <c r="Q120" s="31" t="n">
        <v>2.29315726954357</v>
      </c>
      <c r="R120" s="31" t="n">
        <v>1.96375726954357</v>
      </c>
      <c r="S120" s="31" t="n">
        <v>2.29315726954357</v>
      </c>
      <c r="T120" s="31" t="n">
        <v>2.29315726954357</v>
      </c>
      <c r="U120" s="31" t="n">
        <v>2.29315726954357</v>
      </c>
      <c r="V120" s="31" t="n">
        <v>2.29315726954357</v>
      </c>
      <c r="W120" s="31" t="n">
        <v>2.29315726954357</v>
      </c>
      <c r="X120" s="31" t="n">
        <v>2.29315726954357</v>
      </c>
      <c r="Y120" s="31" t="n">
        <v>2.29315726954357</v>
      </c>
      <c r="Z120" s="31" t="n">
        <v>2.29315726954357</v>
      </c>
    </row>
    <row r="121" customFormat="false" ht="15" hidden="false" customHeight="false" outlineLevel="0" collapsed="false">
      <c r="C121" s="0" t="s">
        <v>151</v>
      </c>
      <c r="D121" s="11" t="s">
        <v>51</v>
      </c>
      <c r="E121" s="22" t="n">
        <f aca="false">Calc_2!$I231/Thousand</f>
        <v>2.40048469723771</v>
      </c>
      <c r="I121" s="31" t="n">
        <v>2.40048469723771</v>
      </c>
      <c r="J121" s="31" t="n">
        <v>3.06614287418573</v>
      </c>
      <c r="K121" s="31" t="n">
        <v>2.40048469723771</v>
      </c>
      <c r="L121" s="31" t="n">
        <v>2.40048469723771</v>
      </c>
      <c r="M121" s="31" t="n">
        <v>2.40048469723771</v>
      </c>
      <c r="N121" s="31" t="n">
        <v>2.40048469723771</v>
      </c>
      <c r="O121" s="31" t="n">
        <v>2.40048469723771</v>
      </c>
      <c r="P121" s="31" t="n">
        <v>2.40048469723771</v>
      </c>
      <c r="Q121" s="31" t="n">
        <v>2.40048469723771</v>
      </c>
      <c r="R121" s="31" t="n">
        <v>2.06028469723771</v>
      </c>
      <c r="S121" s="31" t="n">
        <v>2.40048469723771</v>
      </c>
      <c r="T121" s="31" t="n">
        <v>2.40048469723771</v>
      </c>
      <c r="U121" s="31" t="n">
        <v>2.40048469723771</v>
      </c>
      <c r="V121" s="31" t="n">
        <v>2.40048469723771</v>
      </c>
      <c r="W121" s="31" t="n">
        <v>2.40048469723771</v>
      </c>
      <c r="X121" s="31" t="n">
        <v>2.40048469723771</v>
      </c>
      <c r="Y121" s="31" t="n">
        <v>2.40048469723771</v>
      </c>
      <c r="Z121" s="31" t="n">
        <v>2.40048469723771</v>
      </c>
    </row>
    <row r="122" customFormat="false" ht="15" hidden="false" customHeight="false" outlineLevel="0" collapsed="false">
      <c r="C122" s="0" t="s">
        <v>152</v>
      </c>
      <c r="D122" s="11" t="s">
        <v>51</v>
      </c>
      <c r="E122" s="22" t="n">
        <f aca="false">Calc_3!$I231/Thousand</f>
        <v>2.40048469723771</v>
      </c>
      <c r="I122" s="31" t="n">
        <v>2.40048469723771</v>
      </c>
      <c r="J122" s="31" t="n">
        <v>3.06614287418573</v>
      </c>
      <c r="K122" s="31" t="n">
        <v>2.40048469723771</v>
      </c>
      <c r="L122" s="31" t="n">
        <v>2.40048469723771</v>
      </c>
      <c r="M122" s="31" t="n">
        <v>2.40048469723771</v>
      </c>
      <c r="N122" s="31" t="n">
        <v>2.40048469723771</v>
      </c>
      <c r="O122" s="31" t="n">
        <v>2.40048469723771</v>
      </c>
      <c r="P122" s="31" t="n">
        <v>2.40048469723771</v>
      </c>
      <c r="Q122" s="31" t="n">
        <v>2.40048469723771</v>
      </c>
      <c r="R122" s="31" t="n">
        <v>2.06028469723771</v>
      </c>
      <c r="S122" s="31" t="n">
        <v>2.40048469723771</v>
      </c>
      <c r="T122" s="31" t="n">
        <v>2.40048469723771</v>
      </c>
      <c r="U122" s="31" t="n">
        <v>2.40048469723771</v>
      </c>
      <c r="V122" s="31" t="n">
        <v>2.40048469723771</v>
      </c>
      <c r="W122" s="31" t="n">
        <v>2.40048469723771</v>
      </c>
      <c r="X122" s="31" t="n">
        <v>2.40048469723771</v>
      </c>
      <c r="Y122" s="31" t="n">
        <v>2.40048469723771</v>
      </c>
      <c r="Z122" s="31" t="n">
        <v>2.40048469723771</v>
      </c>
    </row>
    <row r="123" customFormat="false" ht="15" hidden="false" customHeight="false" outlineLevel="0" collapsed="false">
      <c r="C123" s="0" t="s">
        <v>153</v>
      </c>
      <c r="D123" s="11" t="s">
        <v>33</v>
      </c>
      <c r="E123" s="17" t="n">
        <f aca="false">Calc_1!$E232</f>
        <v>0.855291699172596</v>
      </c>
      <c r="I123" s="32" t="n">
        <v>0.855291699172596</v>
      </c>
      <c r="J123" s="32" t="n">
        <v>1.70605101075144</v>
      </c>
      <c r="K123" s="32" t="n">
        <v>0.855291699172596</v>
      </c>
      <c r="L123" s="32" t="n">
        <v>0.855291699172596</v>
      </c>
      <c r="M123" s="32" t="n">
        <v>0.855291699172596</v>
      </c>
      <c r="N123" s="32" t="n">
        <v>0.855291699172596</v>
      </c>
      <c r="O123" s="32" t="n">
        <v>0.855291699172596</v>
      </c>
      <c r="P123" s="32" t="n">
        <v>0.855291699172596</v>
      </c>
      <c r="Q123" s="32" t="n">
        <v>0.855291699172596</v>
      </c>
      <c r="R123" s="32" t="n">
        <v>0.731682469012998</v>
      </c>
      <c r="S123" s="32" t="n">
        <v>0.855291699172596</v>
      </c>
      <c r="T123" s="32" t="n">
        <v>0.855291699172596</v>
      </c>
      <c r="U123" s="32" t="n">
        <v>0.855291699172596</v>
      </c>
      <c r="V123" s="32" t="n">
        <v>0.855291699172596</v>
      </c>
      <c r="W123" s="32" t="n">
        <v>0.855291699172596</v>
      </c>
      <c r="X123" s="32" t="n">
        <v>0.855291699172596</v>
      </c>
      <c r="Y123" s="32" t="n">
        <v>0.855291699172596</v>
      </c>
      <c r="Z123" s="32" t="n">
        <v>0.855291699172596</v>
      </c>
    </row>
    <row r="124" customFormat="false" ht="15" hidden="false" customHeight="false" outlineLevel="0" collapsed="false">
      <c r="C124" s="0" t="s">
        <v>154</v>
      </c>
      <c r="D124" s="11" t="s">
        <v>33</v>
      </c>
      <c r="E124" s="17" t="n">
        <f aca="false">Calc_2!$E232</f>
        <v>0.632448788106442</v>
      </c>
      <c r="I124" s="32" t="n">
        <v>0.632448788106442</v>
      </c>
      <c r="J124" s="32" t="n">
        <v>1.00378129761278</v>
      </c>
      <c r="K124" s="32" t="n">
        <v>0.632448788106442</v>
      </c>
      <c r="L124" s="32" t="n">
        <v>0.632448788106442</v>
      </c>
      <c r="M124" s="32" t="n">
        <v>0.632448788106442</v>
      </c>
      <c r="N124" s="32" t="n">
        <v>0.632448788106442</v>
      </c>
      <c r="O124" s="32" t="n">
        <v>0.632448788106442</v>
      </c>
      <c r="P124" s="32" t="n">
        <v>0.632448788106442</v>
      </c>
      <c r="Q124" s="32" t="n">
        <v>0.632448788106442</v>
      </c>
      <c r="R124" s="32" t="n">
        <v>0.544989858911996</v>
      </c>
      <c r="S124" s="32" t="n">
        <v>0.632448788106442</v>
      </c>
      <c r="T124" s="32" t="n">
        <v>0.632448788106442</v>
      </c>
      <c r="U124" s="32" t="n">
        <v>0.632448788106442</v>
      </c>
      <c r="V124" s="32" t="n">
        <v>0.632448788106442</v>
      </c>
      <c r="W124" s="32" t="n">
        <v>0.632448788106442</v>
      </c>
      <c r="X124" s="32" t="n">
        <v>0.632448788106442</v>
      </c>
      <c r="Y124" s="32" t="n">
        <v>0.632448788106442</v>
      </c>
      <c r="Z124" s="32" t="n">
        <v>0.632448788106442</v>
      </c>
    </row>
    <row r="125" customFormat="false" ht="15" hidden="false" customHeight="false" outlineLevel="0" collapsed="false">
      <c r="C125" s="0" t="s">
        <v>155</v>
      </c>
      <c r="D125" s="11" t="s">
        <v>33</v>
      </c>
      <c r="E125" s="17" t="n">
        <f aca="false">Calc_3!$E232</f>
        <v>0.632448788106442</v>
      </c>
      <c r="I125" s="32" t="n">
        <v>0.632448788106442</v>
      </c>
      <c r="J125" s="32" t="n">
        <v>1.00378129761278</v>
      </c>
      <c r="K125" s="32" t="n">
        <v>0.632448788106442</v>
      </c>
      <c r="L125" s="32" t="n">
        <v>0.632448788106442</v>
      </c>
      <c r="M125" s="32" t="n">
        <v>0.632448788106442</v>
      </c>
      <c r="N125" s="32" t="n">
        <v>0.632448788106442</v>
      </c>
      <c r="O125" s="32" t="n">
        <v>0.632448788106442</v>
      </c>
      <c r="P125" s="32" t="n">
        <v>0.632448788106442</v>
      </c>
      <c r="Q125" s="32" t="n">
        <v>0.632448788106442</v>
      </c>
      <c r="R125" s="32" t="n">
        <v>0.544989858911996</v>
      </c>
      <c r="S125" s="32" t="n">
        <v>0.632448788106442</v>
      </c>
      <c r="T125" s="32" t="n">
        <v>0.632448788106442</v>
      </c>
      <c r="U125" s="32" t="n">
        <v>0.632448788106442</v>
      </c>
      <c r="V125" s="32" t="n">
        <v>0.632448788106442</v>
      </c>
      <c r="W125" s="32" t="n">
        <v>0.632448788106442</v>
      </c>
      <c r="X125" s="32" t="n">
        <v>0.632448788106442</v>
      </c>
      <c r="Y125" s="32" t="n">
        <v>0.632448788106442</v>
      </c>
      <c r="Z125" s="32" t="n">
        <v>0.632448788106442</v>
      </c>
    </row>
    <row r="126" customFormat="false" ht="15" hidden="false" customHeight="false" outlineLevel="0" collapsed="false">
      <c r="C126" s="0" t="s">
        <v>156</v>
      </c>
      <c r="D126" s="11" t="s">
        <v>14</v>
      </c>
      <c r="E126" s="25" t="n">
        <f aca="false">Calc_1!$E234</f>
        <v>1.30843298123448</v>
      </c>
      <c r="I126" s="33" t="n">
        <v>1.30843298123448</v>
      </c>
      <c r="J126" s="33" t="n">
        <v>1.42624058899444</v>
      </c>
      <c r="K126" s="33" t="n">
        <v>1.30843298123448</v>
      </c>
      <c r="L126" s="33" t="n">
        <v>1.30843298123448</v>
      </c>
      <c r="M126" s="33" t="n">
        <v>1.30843298123448</v>
      </c>
      <c r="N126" s="33" t="n">
        <v>1.30843298123448</v>
      </c>
      <c r="O126" s="33" t="n">
        <v>1.30843298123448</v>
      </c>
      <c r="P126" s="33" t="n">
        <v>1.30843298123448</v>
      </c>
      <c r="Q126" s="33" t="n">
        <v>1.30843298123448</v>
      </c>
      <c r="R126" s="33" t="n">
        <v>1.26412820311568</v>
      </c>
      <c r="S126" s="33" t="n">
        <v>1.30843298123448</v>
      </c>
      <c r="T126" s="33" t="n">
        <v>1.30843298123448</v>
      </c>
      <c r="U126" s="33" t="n">
        <v>1.30843298123448</v>
      </c>
      <c r="V126" s="33" t="n">
        <v>1.30843298123448</v>
      </c>
      <c r="W126" s="33" t="n">
        <v>1.30843298123448</v>
      </c>
      <c r="X126" s="33" t="n">
        <v>1.30843298123448</v>
      </c>
      <c r="Y126" s="33" t="n">
        <v>1.30843298123448</v>
      </c>
      <c r="Z126" s="33" t="n">
        <v>1.30843298123448</v>
      </c>
    </row>
    <row r="127" customFormat="false" ht="15" hidden="false" customHeight="false" outlineLevel="0" collapsed="false">
      <c r="C127" s="0" t="s">
        <v>157</v>
      </c>
      <c r="D127" s="11" t="s">
        <v>14</v>
      </c>
      <c r="E127" s="25" t="n">
        <f aca="false">Calc_2!$E234</f>
        <v>1.32126025455862</v>
      </c>
      <c r="I127" s="33" t="n">
        <v>1.32126025455862</v>
      </c>
      <c r="J127" s="33" t="n">
        <v>1.44315207309088</v>
      </c>
      <c r="K127" s="33" t="n">
        <v>1.32126025455862</v>
      </c>
      <c r="L127" s="33" t="n">
        <v>1.32126025455862</v>
      </c>
      <c r="M127" s="33" t="n">
        <v>1.32126025455862</v>
      </c>
      <c r="N127" s="33" t="n">
        <v>1.32126025455862</v>
      </c>
      <c r="O127" s="33" t="n">
        <v>1.32126025455862</v>
      </c>
      <c r="P127" s="33" t="n">
        <v>1.32126025455862</v>
      </c>
      <c r="Q127" s="33" t="n">
        <v>1.32126025455862</v>
      </c>
      <c r="R127" s="33" t="n">
        <v>1.27573080847358</v>
      </c>
      <c r="S127" s="33" t="n">
        <v>1.32126025455862</v>
      </c>
      <c r="T127" s="33" t="n">
        <v>1.32126025455862</v>
      </c>
      <c r="U127" s="33" t="n">
        <v>1.32126025455862</v>
      </c>
      <c r="V127" s="33" t="n">
        <v>1.32126025455862</v>
      </c>
      <c r="W127" s="33" t="n">
        <v>1.32126025455862</v>
      </c>
      <c r="X127" s="33" t="n">
        <v>1.32126025455862</v>
      </c>
      <c r="Y127" s="33" t="n">
        <v>1.32126025455862</v>
      </c>
      <c r="Z127" s="33" t="n">
        <v>1.32126025455862</v>
      </c>
    </row>
    <row r="128" customFormat="false" ht="15" hidden="false" customHeight="false" outlineLevel="0" collapsed="false">
      <c r="C128" s="0" t="s">
        <v>158</v>
      </c>
      <c r="D128" s="11" t="s">
        <v>14</v>
      </c>
      <c r="E128" s="25" t="n">
        <f aca="false">Calc_3!$E234</f>
        <v>1.32126025455862</v>
      </c>
      <c r="I128" s="33" t="n">
        <v>1.32126025455862</v>
      </c>
      <c r="J128" s="33" t="n">
        <v>1.44315207309088</v>
      </c>
      <c r="K128" s="33" t="n">
        <v>1.32126025455862</v>
      </c>
      <c r="L128" s="33" t="n">
        <v>1.32126025455862</v>
      </c>
      <c r="M128" s="33" t="n">
        <v>1.32126025455862</v>
      </c>
      <c r="N128" s="33" t="n">
        <v>1.32126025455862</v>
      </c>
      <c r="O128" s="33" t="n">
        <v>1.32126025455862</v>
      </c>
      <c r="P128" s="33" t="n">
        <v>1.32126025455862</v>
      </c>
      <c r="Q128" s="33" t="n">
        <v>1.32126025455862</v>
      </c>
      <c r="R128" s="33" t="n">
        <v>1.27573080847358</v>
      </c>
      <c r="S128" s="33" t="n">
        <v>1.32126025455862</v>
      </c>
      <c r="T128" s="33" t="n">
        <v>1.32126025455862</v>
      </c>
      <c r="U128" s="33" t="n">
        <v>1.32126025455862</v>
      </c>
      <c r="V128" s="33" t="n">
        <v>1.32126025455862</v>
      </c>
      <c r="W128" s="33" t="n">
        <v>1.32126025455862</v>
      </c>
      <c r="X128" s="33" t="n">
        <v>1.32126025455862</v>
      </c>
      <c r="Y128" s="33" t="n">
        <v>1.32126025455862</v>
      </c>
      <c r="Z128" s="33" t="n">
        <v>1.32126025455862</v>
      </c>
    </row>
    <row r="129" customFormat="false" ht="15" hidden="false" customHeight="false" outlineLevel="0" collapsed="false">
      <c r="C129" s="0" t="s">
        <v>159</v>
      </c>
      <c r="D129" s="11" t="s">
        <v>33</v>
      </c>
      <c r="E129" s="17" t="n">
        <f aca="false">Calc_1!$E176</f>
        <v>0.10544414246537</v>
      </c>
      <c r="I129" s="32" t="n">
        <v>0.10544414246537</v>
      </c>
      <c r="J129" s="32" t="n">
        <v>0.0521870647623441</v>
      </c>
      <c r="K129" s="32" t="n">
        <v>0.096586199677641</v>
      </c>
      <c r="L129" s="32" t="n">
        <v>0.114056039851352</v>
      </c>
      <c r="M129" s="32" t="n">
        <v>0.097071578497009</v>
      </c>
      <c r="N129" s="32" t="n">
        <v>0.0848818668176921</v>
      </c>
      <c r="O129" s="32" t="n">
        <v>0.0962244352437158</v>
      </c>
      <c r="P129" s="32" t="n">
        <v>0.0989905166559515</v>
      </c>
      <c r="Q129" s="32" t="n">
        <v>0.10544414246537</v>
      </c>
      <c r="R129" s="32" t="n">
        <v>0.106565298682152</v>
      </c>
      <c r="S129" s="32" t="n">
        <v>0.105175872597575</v>
      </c>
      <c r="T129" s="32" t="n">
        <v>0.105749376149661</v>
      </c>
      <c r="U129" s="32" t="n">
        <v>0.0954903667431332</v>
      </c>
      <c r="V129" s="32" t="n">
        <v>0.0961251917768661</v>
      </c>
      <c r="W129" s="32" t="n">
        <v>0.0727844500278155</v>
      </c>
      <c r="X129" s="32" t="n">
        <v>0.0653322077121017</v>
      </c>
      <c r="Y129" s="32" t="n">
        <v>0.10544414246537</v>
      </c>
      <c r="Z129" s="32" t="n">
        <v>0.10544414246537</v>
      </c>
    </row>
    <row r="130" customFormat="false" ht="15" hidden="false" customHeight="false" outlineLevel="0" collapsed="false">
      <c r="C130" s="0" t="s">
        <v>160</v>
      </c>
      <c r="D130" s="11" t="s">
        <v>33</v>
      </c>
      <c r="E130" s="17" t="n">
        <f aca="false">Calc_2!$E176</f>
        <v>0.0882584240961923</v>
      </c>
      <c r="I130" s="32" t="n">
        <v>0.0882584240961923</v>
      </c>
      <c r="J130" s="32" t="n">
        <v>0.094902030544762</v>
      </c>
      <c r="K130" s="32" t="n">
        <v>0.080003122767452</v>
      </c>
      <c r="L130" s="32" t="n">
        <v>0.0963114991650092</v>
      </c>
      <c r="M130" s="32" t="n">
        <v>0.0805828110531612</v>
      </c>
      <c r="N130" s="32" t="n">
        <v>0.0645900484057616</v>
      </c>
      <c r="O130" s="32" t="n">
        <v>0.0794657441380254</v>
      </c>
      <c r="P130" s="32" t="n">
        <v>0.0806882125648385</v>
      </c>
      <c r="Q130" s="32" t="n">
        <v>0.0882584240961923</v>
      </c>
      <c r="R130" s="32" t="n">
        <v>0.0893318734285001</v>
      </c>
      <c r="S130" s="32" t="n">
        <v>0.0879834230094732</v>
      </c>
      <c r="T130" s="32" t="n">
        <v>0.0885729806295545</v>
      </c>
      <c r="U130" s="32" t="n">
        <v>0.0787729261803141</v>
      </c>
      <c r="V130" s="32" t="n">
        <v>0.0742341481973808</v>
      </c>
      <c r="W130" s="32" t="n">
        <v>0.0408615203006342</v>
      </c>
      <c r="X130" s="32" t="n">
        <v>0.0456254176643643</v>
      </c>
      <c r="Y130" s="32" t="n">
        <v>0.0882584240961923</v>
      </c>
      <c r="Z130" s="32" t="n">
        <v>0.0882584240961923</v>
      </c>
    </row>
    <row r="131" customFormat="false" ht="15" hidden="false" customHeight="false" outlineLevel="0" collapsed="false">
      <c r="C131" s="0" t="s">
        <v>161</v>
      </c>
      <c r="D131" s="11" t="s">
        <v>33</v>
      </c>
      <c r="E131" s="17" t="n">
        <f aca="false">Calc_3!$E176</f>
        <v>0.0774440052612581</v>
      </c>
      <c r="I131" s="32" t="n">
        <v>0.0774440052612581</v>
      </c>
      <c r="J131" s="32" t="n">
        <v>0.0838792216415842</v>
      </c>
      <c r="K131" s="32" t="n">
        <v>0.0711975840234249</v>
      </c>
      <c r="L131" s="32" t="n">
        <v>0.0833944477069371</v>
      </c>
      <c r="M131" s="32" t="n">
        <v>0.0706868695832015</v>
      </c>
      <c r="N131" s="32" t="n">
        <v>0.059221431208009</v>
      </c>
      <c r="O131" s="32" t="n">
        <v>0.0699878556049792</v>
      </c>
      <c r="P131" s="32" t="n">
        <v>0.0702213493759673</v>
      </c>
      <c r="Q131" s="32" t="n">
        <v>0.0774440052612581</v>
      </c>
      <c r="R131" s="32" t="n">
        <v>0.078341786181519</v>
      </c>
      <c r="S131" s="32" t="n">
        <v>0.0772087235573577</v>
      </c>
      <c r="T131" s="32" t="n">
        <v>0.0777145433092037</v>
      </c>
      <c r="U131" s="32" t="n">
        <v>0.0743197157798065</v>
      </c>
      <c r="V131" s="32" t="n">
        <v>0.0597741570227007</v>
      </c>
      <c r="W131" s="32" t="n">
        <v>0.0348027820880875</v>
      </c>
      <c r="X131" s="32" t="n">
        <v>0.0436005249631724</v>
      </c>
      <c r="Y131" s="32" t="n">
        <v>0.083972065570594</v>
      </c>
      <c r="Z131" s="32" t="n">
        <v>0.0772622886058482</v>
      </c>
    </row>
    <row r="132" customFormat="false" ht="15" hidden="false" customHeight="false" outlineLevel="0" collapsed="false">
      <c r="C132" s="0" t="s">
        <v>162</v>
      </c>
      <c r="D132" s="11" t="s">
        <v>27</v>
      </c>
      <c r="E132" s="16" t="n">
        <f aca="false">Calc_1!$E173</f>
        <v>350.218460539068</v>
      </c>
      <c r="I132" s="34" t="n">
        <v>350.218460539068</v>
      </c>
      <c r="J132" s="34" t="n">
        <v>-175.969240299199</v>
      </c>
      <c r="K132" s="34" t="n">
        <v>256.776500102752</v>
      </c>
      <c r="L132" s="34" t="n">
        <v>443.660420975382</v>
      </c>
      <c r="M132" s="34" t="n">
        <v>261.843883172872</v>
      </c>
      <c r="N132" s="34" t="n">
        <v>138.328482723636</v>
      </c>
      <c r="O132" s="34" t="n">
        <v>268.703652294298</v>
      </c>
      <c r="P132" s="34" t="n">
        <v>281.280595495096</v>
      </c>
      <c r="Q132" s="34" t="n">
        <v>233.490762918536</v>
      </c>
      <c r="R132" s="34" t="n">
        <v>350.218460539068</v>
      </c>
      <c r="S132" s="34" t="n">
        <v>347.747464820864</v>
      </c>
      <c r="T132" s="34" t="n">
        <v>353.059070987704</v>
      </c>
      <c r="U132" s="34" t="n">
        <v>258.619260773003</v>
      </c>
      <c r="V132" s="34" t="n">
        <v>229.698202209701</v>
      </c>
      <c r="W132" s="34" t="n">
        <v>36.8240439884737</v>
      </c>
      <c r="X132" s="34" t="n">
        <v>-48.5576602796032</v>
      </c>
      <c r="Y132" s="34" t="n">
        <v>350.218460539068</v>
      </c>
      <c r="Z132" s="34" t="n">
        <v>350.218460539068</v>
      </c>
    </row>
    <row r="133" customFormat="false" ht="15" hidden="false" customHeight="false" outlineLevel="0" collapsed="false">
      <c r="C133" s="0" t="s">
        <v>163</v>
      </c>
      <c r="D133" s="11" t="s">
        <v>27</v>
      </c>
      <c r="E133" s="16" t="n">
        <f aca="false">Calc_2!$E173</f>
        <v>165.365062711642</v>
      </c>
      <c r="I133" s="34" t="n">
        <v>165.365062711642</v>
      </c>
      <c r="J133" s="34" t="n">
        <v>234.497095691086</v>
      </c>
      <c r="K133" s="34" t="n">
        <v>90.0281112176101</v>
      </c>
      <c r="L133" s="34" t="n">
        <v>240.702014205674</v>
      </c>
      <c r="M133" s="34" t="n">
        <v>95.2545482520251</v>
      </c>
      <c r="N133" s="34" t="n">
        <v>-43.7287467261434</v>
      </c>
      <c r="O133" s="34" t="n">
        <v>84.7343785774408</v>
      </c>
      <c r="P133" s="34" t="n">
        <v>96.1482230530536</v>
      </c>
      <c r="Q133" s="34" t="n">
        <v>75.4838124515403</v>
      </c>
      <c r="R133" s="34" t="n">
        <v>165.365062711642</v>
      </c>
      <c r="S133" s="34" t="n">
        <v>162.93895521914</v>
      </c>
      <c r="T133" s="34" t="n">
        <v>168.144831052882</v>
      </c>
      <c r="U133" s="34" t="n">
        <v>78.0598195093501</v>
      </c>
      <c r="V133" s="34" t="n">
        <v>46.4149017143456</v>
      </c>
      <c r="W133" s="34" t="n">
        <v>-148.084380972705</v>
      </c>
      <c r="X133" s="34" t="n">
        <v>-196.088916295254</v>
      </c>
      <c r="Y133" s="34" t="n">
        <v>165.365062711642</v>
      </c>
      <c r="Z133" s="34" t="n">
        <v>165.365062711642</v>
      </c>
    </row>
    <row r="134" customFormat="false" ht="15" hidden="false" customHeight="false" outlineLevel="0" collapsed="false">
      <c r="C134" s="0" t="s">
        <v>164</v>
      </c>
      <c r="D134" s="11" t="s">
        <v>27</v>
      </c>
      <c r="E134" s="16" t="n">
        <f aca="false">Calc_3!$E173</f>
        <v>64.774852341583</v>
      </c>
      <c r="I134" s="34" t="n">
        <v>64.774852341583</v>
      </c>
      <c r="J134" s="34" t="n">
        <v>130.659467493592</v>
      </c>
      <c r="K134" s="34" t="n">
        <v>5.26080237016733</v>
      </c>
      <c r="L134" s="34" t="n">
        <v>124.288902312999</v>
      </c>
      <c r="M134" s="34" t="n">
        <v>-0.523879280061677</v>
      </c>
      <c r="N134" s="34" t="n">
        <v>-98.5616189321823</v>
      </c>
      <c r="O134" s="34" t="n">
        <v>-16.1067758665518</v>
      </c>
      <c r="P134" s="34" t="n">
        <v>-4.55083814241571</v>
      </c>
      <c r="Q134" s="34" t="n">
        <v>-23.1430311589428</v>
      </c>
      <c r="R134" s="34" t="n">
        <v>64.774852341583</v>
      </c>
      <c r="S134" s="34" t="n">
        <v>62.4265392645791</v>
      </c>
      <c r="T134" s="34" t="n">
        <v>67.4665439757303</v>
      </c>
      <c r="U134" s="34" t="n">
        <v>32.858299898741</v>
      </c>
      <c r="V134" s="34" t="n">
        <v>-81.0291208196977</v>
      </c>
      <c r="W134" s="34" t="n">
        <v>-199.647986506328</v>
      </c>
      <c r="X134" s="34" t="n">
        <v>-219.21412816981</v>
      </c>
      <c r="Y134" s="34" t="n">
        <v>127.311695554113</v>
      </c>
      <c r="Z134" s="34" t="n">
        <v>63.1154648016758</v>
      </c>
    </row>
    <row r="135" customFormat="false" ht="15" hidden="false" customHeight="false" outlineLevel="0" collapsed="false">
      <c r="C135" s="0" t="s">
        <v>165</v>
      </c>
      <c r="D135" s="11" t="s">
        <v>33</v>
      </c>
      <c r="E135" s="17" t="n">
        <f aca="false">Calc_1!$E253</f>
        <v>0.595972884445015</v>
      </c>
      <c r="I135" s="32" t="n">
        <v>0.595972884445015</v>
      </c>
      <c r="J135" s="32" t="n">
        <v>-0.331305453163817</v>
      </c>
      <c r="K135" s="32" t="n">
        <v>0.434818478281194</v>
      </c>
      <c r="L135" s="32" t="n">
        <v>0.750032910012352</v>
      </c>
      <c r="M135" s="32" t="n">
        <v>0.443747572101349</v>
      </c>
      <c r="N135" s="32" t="n">
        <v>0.219702752591842</v>
      </c>
      <c r="O135" s="32" t="n">
        <v>0.434765710071077</v>
      </c>
      <c r="P135" s="32" t="n">
        <v>0.47779199948539</v>
      </c>
      <c r="Q135" s="32" t="n">
        <v>0.405303403803743</v>
      </c>
      <c r="R135" s="32" t="n">
        <v>0.373118105244732</v>
      </c>
      <c r="S135" s="32" t="n">
        <v>0.560948434321664</v>
      </c>
      <c r="T135" s="32" t="n">
        <v>0.594917185167602</v>
      </c>
      <c r="U135" s="32" t="n">
        <v>0.25361979803217</v>
      </c>
      <c r="V135" s="32" t="n">
        <v>0.427523419108445</v>
      </c>
      <c r="W135" s="32" t="n">
        <v>0.0320408631708057</v>
      </c>
      <c r="X135" s="32" t="n">
        <v>-0.282187006617766</v>
      </c>
      <c r="Y135" s="32" t="n">
        <v>0.595972884445015</v>
      </c>
      <c r="Z135" s="32" t="n">
        <v>0.595972884445015</v>
      </c>
    </row>
    <row r="136" customFormat="false" ht="15" hidden="false" customHeight="false" outlineLevel="0" collapsed="false">
      <c r="C136" s="0" t="s">
        <v>166</v>
      </c>
      <c r="D136" s="11" t="s">
        <v>33</v>
      </c>
      <c r="E136" s="17" t="n">
        <f aca="false">Calc_2!$E253</f>
        <v>0.311021592885911</v>
      </c>
      <c r="I136" s="32" t="n">
        <v>0.311021592885911</v>
      </c>
      <c r="J136" s="32" t="n">
        <v>0.465163519964875</v>
      </c>
      <c r="K136" s="32" t="n">
        <v>0.140965236451443</v>
      </c>
      <c r="L136" s="32" t="n">
        <v>0.472881577516889</v>
      </c>
      <c r="M136" s="32" t="n">
        <v>0.153028414331804</v>
      </c>
      <c r="N136" s="32" t="n">
        <v>-0.35023812804169</v>
      </c>
      <c r="O136" s="32" t="n">
        <v>0.119073161257984</v>
      </c>
      <c r="P136" s="32" t="n">
        <v>0.155087185052407</v>
      </c>
      <c r="Q136" s="32" t="n">
        <v>0.115187282411723</v>
      </c>
      <c r="R136" s="32" t="n">
        <v>0.0605040814913472</v>
      </c>
      <c r="S136" s="32" t="n">
        <v>0.300323950671815</v>
      </c>
      <c r="T136" s="32" t="n">
        <v>0.311005861382237</v>
      </c>
      <c r="U136" s="32" t="n">
        <v>0.0880636391477647</v>
      </c>
      <c r="V136" s="32" t="n">
        <v>0.0389112693896525</v>
      </c>
      <c r="W136" s="32" t="n">
        <v>-0.841504258928759</v>
      </c>
      <c r="X136" s="32" t="n">
        <v>-0.839251306856506</v>
      </c>
      <c r="Y136" s="32" t="n">
        <v>0.311021592885911</v>
      </c>
      <c r="Z136" s="32" t="n">
        <v>0.311021592885911</v>
      </c>
    </row>
    <row r="137" customFormat="false" ht="15" hidden="false" customHeight="false" outlineLevel="0" collapsed="false">
      <c r="C137" s="0" t="s">
        <v>167</v>
      </c>
      <c r="D137" s="11" t="s">
        <v>33</v>
      </c>
      <c r="E137" s="17" t="n">
        <f aca="false">Calc_3!$E253</f>
        <v>0.0821307941219324</v>
      </c>
      <c r="I137" s="32" t="n">
        <v>0.0821307941219324</v>
      </c>
      <c r="J137" s="32" t="n">
        <v>0.279285204916986</v>
      </c>
      <c r="K137" s="32" t="n">
        <v>-0.14708828526445</v>
      </c>
      <c r="L137" s="32" t="n">
        <v>0.219324578720732</v>
      </c>
      <c r="M137" s="32" t="n">
        <v>-0.170869806022426</v>
      </c>
      <c r="N137" s="32" t="n">
        <v>-0.574895357000663</v>
      </c>
      <c r="O137" s="32" t="n">
        <v>-0.233743510434492</v>
      </c>
      <c r="P137" s="32" t="n">
        <v>-0.187471526683585</v>
      </c>
      <c r="Q137" s="32" t="n">
        <v>-0.254059352778152</v>
      </c>
      <c r="R137" s="32" t="n">
        <v>-0.308384039288944</v>
      </c>
      <c r="S137" s="32" t="n">
        <v>0.0863122443555767</v>
      </c>
      <c r="T137" s="32" t="n">
        <v>0.0819208162090903</v>
      </c>
      <c r="U137" s="32" t="n">
        <v>0.0350174150512296</v>
      </c>
      <c r="V137" s="32" t="n">
        <v>-0.482467976213629</v>
      </c>
      <c r="W137" s="32" t="n">
        <v>-0.924075138969545</v>
      </c>
      <c r="X137" s="32" t="n">
        <v>-0.892968213380752</v>
      </c>
      <c r="Y137" s="32" t="n">
        <v>0.226156368328314</v>
      </c>
      <c r="Z137" s="32" t="n">
        <v>0.0782334341270896</v>
      </c>
    </row>
    <row r="138" customFormat="false" ht="15" hidden="false" customHeight="false" outlineLevel="0" collapsed="false">
      <c r="C138" s="0" t="s">
        <v>156</v>
      </c>
      <c r="D138" s="11" t="s">
        <v>14</v>
      </c>
      <c r="E138" s="25" t="n">
        <f aca="false">Calc_1!$E255</f>
        <v>1.49081056857245</v>
      </c>
      <c r="I138" s="33" t="n">
        <v>1.49081056857245</v>
      </c>
      <c r="J138" s="33" t="n">
        <v>0.792847748856551</v>
      </c>
      <c r="K138" s="33" t="n">
        <v>1.3503172914815</v>
      </c>
      <c r="L138" s="33" t="n">
        <v>1.6313038456634</v>
      </c>
      <c r="M138" s="33" t="n">
        <v>1.35793628032197</v>
      </c>
      <c r="N138" s="33" t="n">
        <v>1.172226527452</v>
      </c>
      <c r="O138" s="33" t="n">
        <v>1.34047416549772</v>
      </c>
      <c r="P138" s="33" t="n">
        <v>1.38716006155765</v>
      </c>
      <c r="Q138" s="33" t="n">
        <v>1.32526630617922</v>
      </c>
      <c r="R138" s="33" t="n">
        <v>1.29817956761151</v>
      </c>
      <c r="S138" s="33" t="n">
        <v>1.43209117468419</v>
      </c>
      <c r="T138" s="33" t="n">
        <v>1.48987762545489</v>
      </c>
      <c r="U138" s="33" t="n">
        <v>1.38119865940161</v>
      </c>
      <c r="V138" s="33" t="n">
        <v>1.36752803694199</v>
      </c>
      <c r="W138" s="33" t="n">
        <v>1.02789930628446</v>
      </c>
      <c r="X138" s="33" t="n">
        <v>0.789187550207478</v>
      </c>
      <c r="Y138" s="33" t="n">
        <v>1.49081056857245</v>
      </c>
      <c r="Z138" s="33" t="n">
        <v>1.49081056857245</v>
      </c>
    </row>
    <row r="139" customFormat="false" ht="15" hidden="false" customHeight="false" outlineLevel="0" collapsed="false">
      <c r="C139" s="0" t="s">
        <v>157</v>
      </c>
      <c r="D139" s="11" t="s">
        <v>14</v>
      </c>
      <c r="E139" s="25" t="n">
        <f aca="false">Calc_2!$E255</f>
        <v>1.22026753727093</v>
      </c>
      <c r="I139" s="33" t="n">
        <v>1.22026753727093</v>
      </c>
      <c r="J139" s="33" t="n">
        <v>1.23787597642915</v>
      </c>
      <c r="K139" s="33" t="n">
        <v>1.09755489655568</v>
      </c>
      <c r="L139" s="33" t="n">
        <v>1.34298017798618</v>
      </c>
      <c r="M139" s="33" t="n">
        <v>1.10606798179879</v>
      </c>
      <c r="N139" s="33" t="n">
        <v>0.768411595117638</v>
      </c>
      <c r="O139" s="33" t="n">
        <v>1.07967346241485</v>
      </c>
      <c r="P139" s="33" t="n">
        <v>1.10752364455923</v>
      </c>
      <c r="Q139" s="33" t="n">
        <v>1.07945471847225</v>
      </c>
      <c r="R139" s="33" t="n">
        <v>1.04145569585321</v>
      </c>
      <c r="S139" s="33" t="n">
        <v>1.19826778979253</v>
      </c>
      <c r="T139" s="33" t="n">
        <v>1.22025624864412</v>
      </c>
      <c r="U139" s="33" t="n">
        <v>1.11285418064932</v>
      </c>
      <c r="V139" s="33" t="n">
        <v>1.02845250514601</v>
      </c>
      <c r="W139" s="33" t="n">
        <v>0.387921103704269</v>
      </c>
      <c r="X139" s="33" t="n">
        <v>0.423704372589063</v>
      </c>
      <c r="Y139" s="33" t="n">
        <v>1.22026753727093</v>
      </c>
      <c r="Z139" s="33" t="n">
        <v>1.22026753727093</v>
      </c>
    </row>
    <row r="140" customFormat="false" ht="15" hidden="false" customHeight="false" outlineLevel="0" collapsed="false">
      <c r="C140" s="0" t="s">
        <v>158</v>
      </c>
      <c r="D140" s="11" t="s">
        <v>14</v>
      </c>
      <c r="E140" s="25" t="n">
        <f aca="false">Calc_3!$E255</f>
        <v>1.05642110998895</v>
      </c>
      <c r="I140" s="33" t="n">
        <v>1.05642110998895</v>
      </c>
      <c r="J140" s="33" t="n">
        <v>1.14258059472857</v>
      </c>
      <c r="K140" s="33" t="n">
        <v>0.901406024762032</v>
      </c>
      <c r="L140" s="33" t="n">
        <v>1.15336060763017</v>
      </c>
      <c r="M140" s="33" t="n">
        <v>0.885702054202228</v>
      </c>
      <c r="N140" s="33" t="n">
        <v>0.619553997949928</v>
      </c>
      <c r="O140" s="33" t="n">
        <v>0.848297528259632</v>
      </c>
      <c r="P140" s="33" t="n">
        <v>0.874769863419099</v>
      </c>
      <c r="Q140" s="33" t="n">
        <v>0.831127909277269</v>
      </c>
      <c r="R140" s="33" t="n">
        <v>0.79568605493024</v>
      </c>
      <c r="S140" s="33" t="n">
        <v>1.05570878004745</v>
      </c>
      <c r="T140" s="33" t="n">
        <v>1.05627569437689</v>
      </c>
      <c r="U140" s="33" t="n">
        <v>1.04390084538318</v>
      </c>
      <c r="V140" s="33" t="n">
        <v>0.67837085111948</v>
      </c>
      <c r="W140" s="33" t="n">
        <v>0.310985900352778</v>
      </c>
      <c r="X140" s="33" t="n">
        <v>0.366521875457669</v>
      </c>
      <c r="Y140" s="33" t="n">
        <v>1.15828428629777</v>
      </c>
      <c r="Z140" s="33" t="n">
        <v>1.0537182155533</v>
      </c>
    </row>
    <row r="141" customFormat="false" ht="15" hidden="false" customHeight="false" outlineLevel="0" collapsed="false">
      <c r="C141" s="0" t="s">
        <v>168</v>
      </c>
      <c r="D141" s="11" t="s">
        <v>27</v>
      </c>
      <c r="E141" s="16" t="n">
        <f aca="false">Calc_1!$E186</f>
        <v>1410.48795366631</v>
      </c>
      <c r="I141" s="34" t="n">
        <v>1410.48795366631</v>
      </c>
      <c r="J141" s="34" t="n">
        <v>832.911394590293</v>
      </c>
      <c r="K141" s="34" t="n">
        <v>1307.6155842557</v>
      </c>
      <c r="L141" s="34" t="n">
        <v>1513.36032307691</v>
      </c>
      <c r="M141" s="34" t="n">
        <v>1313.19438098364</v>
      </c>
      <c r="N141" s="34" t="n">
        <v>1177.2134807159</v>
      </c>
      <c r="O141" s="34" t="n">
        <v>1416.19557609172</v>
      </c>
      <c r="P141" s="34" t="n">
        <v>1334.59269755152</v>
      </c>
      <c r="Q141" s="34" t="n">
        <v>1289.27268367372</v>
      </c>
      <c r="R141" s="34" t="n">
        <v>1410.48795366631</v>
      </c>
      <c r="S141" s="34" t="n">
        <v>1407.7675785463</v>
      </c>
      <c r="T141" s="34" t="n">
        <v>1413.6152460097</v>
      </c>
      <c r="U141" s="34" t="n">
        <v>1378.08236032158</v>
      </c>
      <c r="V141" s="34" t="n">
        <v>1092.13863406948</v>
      </c>
      <c r="W141" s="34" t="n">
        <v>694.133268267948</v>
      </c>
      <c r="X141" s="34" t="n">
        <v>971.466295500808</v>
      </c>
      <c r="Y141" s="34" t="n">
        <v>1410.48795366631</v>
      </c>
      <c r="Z141" s="34" t="n">
        <v>1410.48795366631</v>
      </c>
    </row>
    <row r="142" customFormat="false" ht="15" hidden="false" customHeight="false" outlineLevel="0" collapsed="false">
      <c r="C142" s="0" t="s">
        <v>169</v>
      </c>
      <c r="D142" s="11" t="s">
        <v>27</v>
      </c>
      <c r="E142" s="16" t="n">
        <f aca="false">Calc_2!$E186</f>
        <v>1172.21839764909</v>
      </c>
      <c r="I142" s="34" t="n">
        <v>1172.21839764909</v>
      </c>
      <c r="J142" s="34" t="n">
        <v>1247.85309887125</v>
      </c>
      <c r="K142" s="34" t="n">
        <v>1090.83733247047</v>
      </c>
      <c r="L142" s="34" t="n">
        <v>1253.59946282771</v>
      </c>
      <c r="M142" s="34" t="n">
        <v>1096.48307475914</v>
      </c>
      <c r="N142" s="34" t="n">
        <v>946.349463522511</v>
      </c>
      <c r="O142" s="34" t="n">
        <v>1177.77685030504</v>
      </c>
      <c r="P142" s="34" t="n">
        <v>1097.44844707364</v>
      </c>
      <c r="Q142" s="34" t="n">
        <v>1078.83358319276</v>
      </c>
      <c r="R142" s="34" t="n">
        <v>1172.21839764909</v>
      </c>
      <c r="S142" s="34" t="n">
        <v>1169.59764902491</v>
      </c>
      <c r="T142" s="34" t="n">
        <v>1175.22118053416</v>
      </c>
      <c r="U142" s="34" t="n">
        <v>1128.75501618268</v>
      </c>
      <c r="V142" s="34" t="n">
        <v>865.692382149205</v>
      </c>
      <c r="W142" s="34" t="n">
        <v>477.556109338755</v>
      </c>
      <c r="X142" s="34" t="n">
        <v>781.765781220048</v>
      </c>
      <c r="Y142" s="34" t="n">
        <v>1172.21839764909</v>
      </c>
      <c r="Z142" s="34" t="n">
        <v>1172.21839764909</v>
      </c>
    </row>
    <row r="143" customFormat="false" ht="15" hidden="false" customHeight="false" outlineLevel="0" collapsed="false">
      <c r="C143" s="0" t="s">
        <v>170</v>
      </c>
      <c r="D143" s="11" t="s">
        <v>27</v>
      </c>
      <c r="E143" s="16" t="n">
        <f aca="false">Calc_3!$E186</f>
        <v>1063.55806159732</v>
      </c>
      <c r="I143" s="34" t="n">
        <v>1063.55806159732</v>
      </c>
      <c r="J143" s="34" t="n">
        <v>1135.68481198479</v>
      </c>
      <c r="K143" s="34" t="n">
        <v>999.269333639553</v>
      </c>
      <c r="L143" s="34" t="n">
        <v>1127.84678955509</v>
      </c>
      <c r="M143" s="34" t="n">
        <v>993.020560028742</v>
      </c>
      <c r="N143" s="34" t="n">
        <v>887.117473663136</v>
      </c>
      <c r="O143" s="34" t="n">
        <v>1068.84543750233</v>
      </c>
      <c r="P143" s="34" t="n">
        <v>988.670527340269</v>
      </c>
      <c r="Q143" s="34" t="n">
        <v>971.304938788818</v>
      </c>
      <c r="R143" s="34" t="n">
        <v>1063.55806159732</v>
      </c>
      <c r="S143" s="34" t="n">
        <v>1061.02134865912</v>
      </c>
      <c r="T143" s="34" t="n">
        <v>1066.46570157977</v>
      </c>
      <c r="U143" s="34" t="n">
        <v>1076.02084576689</v>
      </c>
      <c r="V143" s="34" t="n">
        <v>728.023813156333</v>
      </c>
      <c r="W143" s="34" t="n">
        <v>421.855672042602</v>
      </c>
      <c r="X143" s="34" t="n">
        <v>756.785285759175</v>
      </c>
      <c r="Y143" s="34" t="n">
        <v>1131.11209467958</v>
      </c>
      <c r="Z143" s="34" t="n">
        <v>1061.76554513809</v>
      </c>
    </row>
    <row r="144" customFormat="false" ht="15" hidden="false" customHeight="false" outlineLevel="0" collapsed="false">
      <c r="C144" s="0" t="s">
        <v>165</v>
      </c>
      <c r="D144" s="11" t="s">
        <v>33</v>
      </c>
      <c r="E144" s="17" t="n">
        <f aca="false">Calc_1!$E268</f>
        <v>0.132378806290483</v>
      </c>
      <c r="I144" s="32" t="n">
        <v>0.132378806290483</v>
      </c>
      <c r="J144" s="32" t="n">
        <v>0.0560429588198539</v>
      </c>
      <c r="K144" s="32" t="n">
        <v>0.118634143693487</v>
      </c>
      <c r="L144" s="32" t="n">
        <v>0.145957874684293</v>
      </c>
      <c r="M144" s="32" t="n">
        <v>0.119377093306506</v>
      </c>
      <c r="N144" s="32" t="n">
        <v>0.1006410392056</v>
      </c>
      <c r="O144" s="32" t="n">
        <v>0.117587989391785</v>
      </c>
      <c r="P144" s="32" t="n">
        <v>0.122434100422375</v>
      </c>
      <c r="Q144" s="32" t="n">
        <v>0.132378806290483</v>
      </c>
      <c r="R144" s="32" t="n">
        <v>0.133276703101324</v>
      </c>
      <c r="S144" s="32" t="n">
        <v>0.12606873262317</v>
      </c>
      <c r="T144" s="32" t="n">
        <v>0.127646927597471</v>
      </c>
      <c r="U144" s="32" t="n">
        <v>0.11514735897343</v>
      </c>
      <c r="V144" s="32" t="n">
        <v>0.117295536112989</v>
      </c>
      <c r="W144" s="32" t="n">
        <v>0.0826126836343291</v>
      </c>
      <c r="X144" s="32" t="n">
        <v>0.0722235261814148</v>
      </c>
      <c r="Y144" s="32" t="n">
        <v>0.132378806290483</v>
      </c>
      <c r="Z144" s="32" t="n">
        <v>0.132378806290483</v>
      </c>
    </row>
    <row r="145" customFormat="false" ht="15" hidden="false" customHeight="false" outlineLevel="0" collapsed="false">
      <c r="C145" s="0" t="s">
        <v>166</v>
      </c>
      <c r="D145" s="11" t="s">
        <v>33</v>
      </c>
      <c r="E145" s="17" t="n">
        <f aca="false">Calc_2!$E268</f>
        <v>0.107245915777373</v>
      </c>
      <c r="I145" s="32" t="n">
        <v>0.107245915777373</v>
      </c>
      <c r="J145" s="32" t="n">
        <v>0.100341758417571</v>
      </c>
      <c r="K145" s="32" t="n">
        <v>0.0945870118177134</v>
      </c>
      <c r="L145" s="32" t="n">
        <v>0.119853988905596</v>
      </c>
      <c r="M145" s="32" t="n">
        <v>0.0954549336343565</v>
      </c>
      <c r="N145" s="32" t="n">
        <v>0.0718433125512287</v>
      </c>
      <c r="O145" s="32" t="n">
        <v>0.0932849785244904</v>
      </c>
      <c r="P145" s="32" t="n">
        <v>0.095817807804635</v>
      </c>
      <c r="Q145" s="32" t="n">
        <v>0.107245915777373</v>
      </c>
      <c r="R145" s="32" t="n">
        <v>0.108044931908452</v>
      </c>
      <c r="S145" s="32" t="n">
        <v>0.103002628052912</v>
      </c>
      <c r="T145" s="32" t="n">
        <v>0.102499574425849</v>
      </c>
      <c r="U145" s="32" t="n">
        <v>0.0914814112522559</v>
      </c>
      <c r="V145" s="32" t="n">
        <v>0.0863913082947471</v>
      </c>
      <c r="W145" s="32" t="n">
        <v>0.041736542138191</v>
      </c>
      <c r="X145" s="32" t="n">
        <v>0.0457043372709096</v>
      </c>
      <c r="Y145" s="32" t="n">
        <v>0.107245915777373</v>
      </c>
      <c r="Z145" s="32" t="n">
        <v>0.107245915777373</v>
      </c>
    </row>
    <row r="146" customFormat="false" ht="15" hidden="false" customHeight="false" outlineLevel="0" collapsed="false">
      <c r="C146" s="0" t="s">
        <v>167</v>
      </c>
      <c r="D146" s="11" t="s">
        <v>33</v>
      </c>
      <c r="E146" s="17" t="n">
        <f aca="false">Calc_3!$E268</f>
        <v>0.0889549485924624</v>
      </c>
      <c r="I146" s="32" t="n">
        <v>0.0889549485924624</v>
      </c>
      <c r="J146" s="32" t="n">
        <v>0.0884744336840676</v>
      </c>
      <c r="K146" s="32" t="n">
        <v>0.0802333040649112</v>
      </c>
      <c r="L146" s="32" t="n">
        <v>0.0973000998206405</v>
      </c>
      <c r="M146" s="32" t="n">
        <v>0.079374799459661</v>
      </c>
      <c r="N146" s="32" t="n">
        <v>0.0637396835680441</v>
      </c>
      <c r="O146" s="32" t="n">
        <v>0.0780341557810048</v>
      </c>
      <c r="P146" s="32" t="n">
        <v>0.0787719769547885</v>
      </c>
      <c r="Q146" s="32" t="n">
        <v>0.0889549485924624</v>
      </c>
      <c r="R146" s="32" t="n">
        <v>0.0895379734771812</v>
      </c>
      <c r="S146" s="32" t="n">
        <v>0.086677513632561</v>
      </c>
      <c r="T146" s="32" t="n">
        <v>0.085075714304344</v>
      </c>
      <c r="U146" s="32" t="n">
        <v>0.0843327372493468</v>
      </c>
      <c r="V146" s="32" t="n">
        <v>0.0643208558564301</v>
      </c>
      <c r="W146" s="32" t="n">
        <v>0.0352887200149327</v>
      </c>
      <c r="X146" s="32" t="n">
        <v>0.0430703877706851</v>
      </c>
      <c r="Y146" s="32" t="n">
        <v>0.0997633730555902</v>
      </c>
      <c r="Z146" s="32" t="n">
        <v>0.0887779692827198</v>
      </c>
    </row>
    <row r="147" customFormat="false" ht="15" hidden="false" customHeight="false" outlineLevel="0" collapsed="false">
      <c r="C147" s="0" t="s">
        <v>156</v>
      </c>
      <c r="D147" s="11" t="s">
        <v>14</v>
      </c>
      <c r="E147" s="25" t="n">
        <f aca="false">Calc_1!$E271</f>
        <v>3.5713921965783</v>
      </c>
      <c r="I147" s="33" t="n">
        <v>3.5713921965783</v>
      </c>
      <c r="J147" s="33" t="n">
        <v>1.9771837720325</v>
      </c>
      <c r="K147" s="33" t="n">
        <v>3.27005041016785</v>
      </c>
      <c r="L147" s="33" t="n">
        <v>3.87404717079559</v>
      </c>
      <c r="M147" s="33" t="n">
        <v>3.28669937655782</v>
      </c>
      <c r="N147" s="33" t="n">
        <v>2.90176896570683</v>
      </c>
      <c r="O147" s="33" t="n">
        <v>3.38008060606591</v>
      </c>
      <c r="P147" s="33" t="n">
        <v>3.33973297119121</v>
      </c>
      <c r="Q147" s="33" t="n">
        <v>3.5713921965783</v>
      </c>
      <c r="R147" s="33" t="n">
        <v>3.58289878834213</v>
      </c>
      <c r="S147" s="33" t="n">
        <v>3.42193368360879</v>
      </c>
      <c r="T147" s="33" t="n">
        <v>3.52439077048616</v>
      </c>
      <c r="U147" s="33" t="n">
        <v>3.57010029895405</v>
      </c>
      <c r="V147" s="33" t="n">
        <v>3.90326425893318</v>
      </c>
      <c r="W147" s="33" t="n">
        <v>4.28923182414885</v>
      </c>
      <c r="X147" s="33" t="n">
        <v>2.30577763523348</v>
      </c>
      <c r="Y147" s="33" t="n">
        <v>3.5713921965783</v>
      </c>
      <c r="Z147" s="33" t="n">
        <v>3.5713921965783</v>
      </c>
    </row>
    <row r="148" customFormat="false" ht="15" hidden="false" customHeight="false" outlineLevel="0" collapsed="false">
      <c r="C148" s="0" t="s">
        <v>157</v>
      </c>
      <c r="D148" s="11" t="s">
        <v>14</v>
      </c>
      <c r="E148" s="25" t="n">
        <f aca="false">Calc_2!$E271</f>
        <v>2.81274845559597</v>
      </c>
      <c r="I148" s="33" t="n">
        <v>2.81274845559597</v>
      </c>
      <c r="J148" s="33" t="n">
        <v>2.90318535756898</v>
      </c>
      <c r="K148" s="33" t="n">
        <v>2.58579831615137</v>
      </c>
      <c r="L148" s="33" t="n">
        <v>3.04042869599922</v>
      </c>
      <c r="M148" s="33" t="n">
        <v>2.60290392253724</v>
      </c>
      <c r="N148" s="33" t="n">
        <v>2.15469411097602</v>
      </c>
      <c r="O148" s="33" t="n">
        <v>2.65151625648366</v>
      </c>
      <c r="P148" s="33" t="n">
        <v>2.58131884584728</v>
      </c>
      <c r="Q148" s="33" t="n">
        <v>2.81274845559597</v>
      </c>
      <c r="R148" s="33" t="n">
        <v>2.82199003541345</v>
      </c>
      <c r="S148" s="33" t="n">
        <v>2.71633788200641</v>
      </c>
      <c r="T148" s="33" t="n">
        <v>2.76814834980995</v>
      </c>
      <c r="U148" s="33" t="n">
        <v>2.78185815872443</v>
      </c>
      <c r="V148" s="33" t="n">
        <v>2.7775763756324</v>
      </c>
      <c r="W148" s="33" t="n">
        <v>2.16164181761806</v>
      </c>
      <c r="X148" s="33" t="n">
        <v>1.69366816490227</v>
      </c>
      <c r="Y148" s="33" t="n">
        <v>2.81274845559597</v>
      </c>
      <c r="Z148" s="33" t="n">
        <v>2.81274845559597</v>
      </c>
    </row>
    <row r="149" customFormat="false" ht="15" hidden="false" customHeight="false" outlineLevel="0" collapsed="false">
      <c r="C149" s="0" t="s">
        <v>158</v>
      </c>
      <c r="D149" s="11" t="s">
        <v>14</v>
      </c>
      <c r="E149" s="25" t="n">
        <f aca="false">Calc_3!$E271</f>
        <v>2.70467461760761</v>
      </c>
      <c r="I149" s="33" t="n">
        <v>2.70467461760761</v>
      </c>
      <c r="J149" s="33" t="n">
        <v>2.81236372267137</v>
      </c>
      <c r="K149" s="33" t="n">
        <v>2.49523607649497</v>
      </c>
      <c r="L149" s="33" t="n">
        <v>2.91478692468497</v>
      </c>
      <c r="M149" s="33" t="n">
        <v>2.50031828522457</v>
      </c>
      <c r="N149" s="33" t="n">
        <v>2.09684128170546</v>
      </c>
      <c r="O149" s="33" t="n">
        <v>2.54758913033951</v>
      </c>
      <c r="P149" s="33" t="n">
        <v>2.47342686426207</v>
      </c>
      <c r="Q149" s="33" t="n">
        <v>2.70467461760761</v>
      </c>
      <c r="R149" s="33" t="n">
        <v>2.7135611095046</v>
      </c>
      <c r="S149" s="33" t="n">
        <v>2.61595594095467</v>
      </c>
      <c r="T149" s="33" t="n">
        <v>2.66024200551133</v>
      </c>
      <c r="U149" s="33" t="n">
        <v>2.73084990146557</v>
      </c>
      <c r="V149" s="33" t="n">
        <v>2.49769739154391</v>
      </c>
      <c r="W149" s="33" t="n">
        <v>1.96188904101726</v>
      </c>
      <c r="X149" s="33" t="n">
        <v>1.67158618354097</v>
      </c>
      <c r="Y149" s="33" t="n">
        <v>2.77070946090666</v>
      </c>
      <c r="Z149" s="33" t="n">
        <v>2.6967945050592</v>
      </c>
    </row>
    <row r="150" customFormat="false" ht="15" hidden="false" customHeight="false" outlineLevel="0" collapsed="false">
      <c r="C150" s="0" t="s">
        <v>171</v>
      </c>
      <c r="D150" s="11" t="s">
        <v>51</v>
      </c>
      <c r="E150" s="22" t="n">
        <f aca="false">Calc_1!$E272/Thousand</f>
        <v>19.6846477790659</v>
      </c>
      <c r="I150" s="31" t="n">
        <v>19.6846477790659</v>
      </c>
      <c r="J150" s="31" t="n">
        <v>-12.4153133409418</v>
      </c>
      <c r="K150" s="31" t="n">
        <v>14.4069074210888</v>
      </c>
      <c r="L150" s="31" t="n">
        <v>24.9623881370429</v>
      </c>
      <c r="M150" s="31" t="n">
        <v>14.6931207241233</v>
      </c>
      <c r="N150" s="31" t="n">
        <v>7.71678792097211</v>
      </c>
      <c r="O150" s="31" t="n">
        <v>15.3869439674588</v>
      </c>
      <c r="P150" s="31" t="n">
        <v>15.790935031212</v>
      </c>
      <c r="Q150" s="31" t="n">
        <v>19.6846477790659</v>
      </c>
      <c r="R150" s="31" t="n">
        <v>19.8879811123992</v>
      </c>
      <c r="S150" s="31" t="n">
        <v>18.9879590033769</v>
      </c>
      <c r="T150" s="31" t="n">
        <v>18.1879065177246</v>
      </c>
      <c r="U150" s="31" t="n">
        <v>14.5641618518232</v>
      </c>
      <c r="V150" s="31" t="n">
        <v>12.2815333994028</v>
      </c>
      <c r="W150" s="31" t="n">
        <v>0.791763562884615</v>
      </c>
      <c r="X150" s="31" t="n">
        <v>-2.83881830421088</v>
      </c>
      <c r="Y150" s="31" t="n">
        <v>19.6846477790659</v>
      </c>
      <c r="Z150" s="31" t="n">
        <v>19.6846477790659</v>
      </c>
    </row>
    <row r="151" customFormat="false" ht="15" hidden="false" customHeight="false" outlineLevel="0" collapsed="false">
      <c r="C151" s="0" t="s">
        <v>172</v>
      </c>
      <c r="D151" s="11" t="s">
        <v>51</v>
      </c>
      <c r="E151" s="22" t="n">
        <f aca="false">Calc_2!$E272/Thousand</f>
        <v>9.25285741475479</v>
      </c>
      <c r="I151" s="31" t="n">
        <v>9.25285741475479</v>
      </c>
      <c r="J151" s="31" t="n">
        <v>10.840691947829</v>
      </c>
      <c r="K151" s="31" t="n">
        <v>4.94081163950741</v>
      </c>
      <c r="L151" s="31" t="n">
        <v>13.5649031900022</v>
      </c>
      <c r="M151" s="31" t="n">
        <v>5.23995615341346</v>
      </c>
      <c r="N151" s="31" t="n">
        <v>-2.71500244333897</v>
      </c>
      <c r="O151" s="31" t="n">
        <v>4.94067759415177</v>
      </c>
      <c r="P151" s="31" t="n">
        <v>5.29110723629907</v>
      </c>
      <c r="Q151" s="31" t="n">
        <v>9.25285741475479</v>
      </c>
      <c r="R151" s="31" t="n">
        <v>9.4589098828072</v>
      </c>
      <c r="S151" s="31" t="n">
        <v>8.56357394509853</v>
      </c>
      <c r="T151" s="31" t="n">
        <v>7.77685697669306</v>
      </c>
      <c r="U151" s="31" t="n">
        <v>4.31139060269019</v>
      </c>
      <c r="V151" s="31" t="n">
        <v>1.86261249429138</v>
      </c>
      <c r="W151" s="31" t="n">
        <v>-10.0921692990221</v>
      </c>
      <c r="X151" s="31" t="n">
        <v>-11.7985448404763</v>
      </c>
      <c r="Y151" s="31" t="n">
        <v>9.25285741475479</v>
      </c>
      <c r="Z151" s="31" t="n">
        <v>9.25285741475479</v>
      </c>
    </row>
    <row r="152" customFormat="false" ht="15" hidden="false" customHeight="false" outlineLevel="0" collapsed="false">
      <c r="C152" s="0" t="s">
        <v>173</v>
      </c>
      <c r="D152" s="11" t="s">
        <v>51</v>
      </c>
      <c r="E152" s="22" t="n">
        <f aca="false">Calc_3!$E272/Thousand</f>
        <v>3.49539599568186</v>
      </c>
      <c r="I152" s="31" t="n">
        <v>3.49539599568186</v>
      </c>
      <c r="J152" s="31" t="n">
        <v>4.89735873482822</v>
      </c>
      <c r="K152" s="31" t="n">
        <v>0.0890024177915434</v>
      </c>
      <c r="L152" s="31" t="n">
        <v>6.9017895735722</v>
      </c>
      <c r="M152" s="31" t="n">
        <v>-0.242094229688235</v>
      </c>
      <c r="N152" s="31" t="n">
        <v>-5.85346040124373</v>
      </c>
      <c r="O152" s="31" t="n">
        <v>-0.83114705985927</v>
      </c>
      <c r="P152" s="31" t="n">
        <v>-0.472584455336466</v>
      </c>
      <c r="Q152" s="31" t="n">
        <v>3.49539599568186</v>
      </c>
      <c r="R152" s="31" t="n">
        <v>3.70144846373428</v>
      </c>
      <c r="S152" s="31" t="n">
        <v>2.81056522916841</v>
      </c>
      <c r="T152" s="31" t="n">
        <v>2.01435432904392</v>
      </c>
      <c r="U152" s="31" t="n">
        <v>1.72420041505527</v>
      </c>
      <c r="V152" s="31" t="n">
        <v>-5.79435640262866</v>
      </c>
      <c r="W152" s="31" t="n">
        <v>-13.4021419914676</v>
      </c>
      <c r="X152" s="31" t="n">
        <v>-13.1221578907506</v>
      </c>
      <c r="Y152" s="31" t="n">
        <v>7.07480457572322</v>
      </c>
      <c r="Z152" s="31" t="n">
        <v>3.4004179684448</v>
      </c>
    </row>
    <row r="153" customFormat="false" ht="15" hidden="false" customHeight="false" outlineLevel="0" collapsed="false">
      <c r="C153" s="0" t="s">
        <v>174</v>
      </c>
      <c r="D153" s="11" t="s">
        <v>33</v>
      </c>
      <c r="E153" s="17" t="n">
        <f aca="false">Calc_1!$E156</f>
        <v>0.112962888695541</v>
      </c>
      <c r="I153" s="32" t="n">
        <v>0.112962888695541</v>
      </c>
      <c r="J153" s="32" t="n">
        <v>0.0591182810966281</v>
      </c>
      <c r="K153" s="32" t="n">
        <v>0.103704883143552</v>
      </c>
      <c r="L153" s="32" t="n">
        <v>0.121972018373683</v>
      </c>
      <c r="M153" s="32" t="n">
        <v>0.104211075327532</v>
      </c>
      <c r="N153" s="32" t="n">
        <v>0.0914239165207709</v>
      </c>
      <c r="O153" s="32" t="n">
        <v>0.10267546010205</v>
      </c>
      <c r="P153" s="32" t="n">
        <v>0.106237292530122</v>
      </c>
      <c r="Q153" s="32" t="n">
        <v>0.112962888695541</v>
      </c>
      <c r="R153" s="32" t="n">
        <v>0.112962888695541</v>
      </c>
      <c r="S153" s="32" t="n">
        <v>0.112671514758742</v>
      </c>
      <c r="T153" s="32" t="n">
        <v>0.113293239523061</v>
      </c>
      <c r="U153" s="32" t="n">
        <v>0.102066726235711</v>
      </c>
      <c r="V153" s="32" t="n">
        <v>0.104436521199718</v>
      </c>
      <c r="W153" s="32" t="n">
        <v>0.0808097890387976</v>
      </c>
      <c r="X153" s="32" t="n">
        <v>0.0710707416294903</v>
      </c>
      <c r="Y153" s="32" t="n">
        <v>0.112962888695541</v>
      </c>
      <c r="Z153" s="32" t="n">
        <v>0.112962888695541</v>
      </c>
    </row>
    <row r="154" customFormat="false" ht="15" hidden="false" customHeight="false" outlineLevel="0" collapsed="false">
      <c r="C154" s="0" t="s">
        <v>175</v>
      </c>
      <c r="D154" s="11" t="s">
        <v>33</v>
      </c>
      <c r="E154" s="17" t="n">
        <f aca="false">Calc_2!$E156</f>
        <v>0.0954177888891287</v>
      </c>
      <c r="I154" s="32" t="n">
        <v>0.0954177888891287</v>
      </c>
      <c r="J154" s="32" t="n">
        <v>0.104919779439352</v>
      </c>
      <c r="K154" s="32" t="n">
        <v>0.0867923060497114</v>
      </c>
      <c r="L154" s="32" t="n">
        <v>0.103837524429721</v>
      </c>
      <c r="M154" s="32" t="n">
        <v>0.0873940079837728</v>
      </c>
      <c r="N154" s="32" t="n">
        <v>0.070766062192052</v>
      </c>
      <c r="O154" s="32" t="n">
        <v>0.0856095024375222</v>
      </c>
      <c r="P154" s="32" t="n">
        <v>0.0875692783358979</v>
      </c>
      <c r="Q154" s="32" t="n">
        <v>0.0954177888891287</v>
      </c>
      <c r="R154" s="32" t="n">
        <v>0.0954177888891287</v>
      </c>
      <c r="S154" s="32" t="n">
        <v>0.0951190945102752</v>
      </c>
      <c r="T154" s="32" t="n">
        <v>0.0957582981266138</v>
      </c>
      <c r="U154" s="32" t="n">
        <v>0.084982690818434</v>
      </c>
      <c r="V154" s="32" t="n">
        <v>0.0820131101119447</v>
      </c>
      <c r="W154" s="32" t="n">
        <v>0.0481610982793836</v>
      </c>
      <c r="X154" s="32" t="n">
        <v>0.0510255968534121</v>
      </c>
      <c r="Y154" s="32" t="n">
        <v>0.0954177888891287</v>
      </c>
      <c r="Z154" s="32" t="n">
        <v>0.0954177888891287</v>
      </c>
    </row>
    <row r="155" customFormat="false" ht="15" hidden="false" customHeight="false" outlineLevel="0" collapsed="false">
      <c r="C155" s="0" t="s">
        <v>176</v>
      </c>
      <c r="D155" s="11" t="s">
        <v>33</v>
      </c>
      <c r="E155" s="17" t="n">
        <f aca="false">Calc_3!$E156</f>
        <v>0.0834777758039525</v>
      </c>
      <c r="I155" s="32" t="n">
        <v>0.0834777758039525</v>
      </c>
      <c r="J155" s="32" t="n">
        <v>0.0922658091474744</v>
      </c>
      <c r="K155" s="32" t="n">
        <v>0.0770617641107607</v>
      </c>
      <c r="L155" s="32" t="n">
        <v>0.0895883924432416</v>
      </c>
      <c r="M155" s="32" t="n">
        <v>0.0764652429718208</v>
      </c>
      <c r="N155" s="32" t="n">
        <v>0.0648268540713891</v>
      </c>
      <c r="O155" s="32" t="n">
        <v>0.075232057894606</v>
      </c>
      <c r="P155" s="32" t="n">
        <v>0.0760085182125679</v>
      </c>
      <c r="Q155" s="32" t="n">
        <v>0.0834777758039525</v>
      </c>
      <c r="R155" s="32" t="n">
        <v>0.0834777758039525</v>
      </c>
      <c r="S155" s="32" t="n">
        <v>0.0832243448565457</v>
      </c>
      <c r="T155" s="32" t="n">
        <v>0.0837683510996375</v>
      </c>
      <c r="U155" s="32" t="n">
        <v>0.0800752803944181</v>
      </c>
      <c r="V155" s="32" t="n">
        <v>0.0658377357425356</v>
      </c>
      <c r="W155" s="32" t="n">
        <v>0.0412969575334356</v>
      </c>
      <c r="X155" s="32" t="n">
        <v>0.0487773492143713</v>
      </c>
      <c r="Y155" s="32" t="n">
        <v>0.0906842425678479</v>
      </c>
      <c r="Z155" s="32" t="n">
        <v>0.0833190250049478</v>
      </c>
    </row>
    <row r="156" customFormat="false" ht="15" hidden="false" customHeight="false" outlineLevel="0" collapsed="false">
      <c r="C156" s="0" t="s">
        <v>177</v>
      </c>
      <c r="D156" s="11" t="s">
        <v>51</v>
      </c>
      <c r="E156" s="22" t="n">
        <f aca="false">Calc_1!$I83/Thousand</f>
        <v>488.962501637631</v>
      </c>
      <c r="I156" s="31" t="n">
        <v>488.962501637631</v>
      </c>
      <c r="J156" s="31" t="n">
        <v>348.984637429285</v>
      </c>
      <c r="K156" s="31" t="n">
        <v>466.165817498987</v>
      </c>
      <c r="L156" s="31" t="n">
        <v>511.759185776275</v>
      </c>
      <c r="M156" s="31" t="n">
        <v>465.510016353648</v>
      </c>
      <c r="N156" s="31" t="n">
        <v>438.074971878069</v>
      </c>
      <c r="O156" s="31" t="n">
        <v>488.962501637631</v>
      </c>
      <c r="P156" s="31" t="n">
        <v>488.962501637631</v>
      </c>
      <c r="Q156" s="31" t="n">
        <v>488.962501637631</v>
      </c>
      <c r="R156" s="31" t="n">
        <v>488.962501637631</v>
      </c>
      <c r="S156" s="31" t="n">
        <v>488.962501637631</v>
      </c>
      <c r="T156" s="31" t="n">
        <v>488.962501637631</v>
      </c>
      <c r="U156" s="31" t="n">
        <v>494.388980215918</v>
      </c>
      <c r="V156" s="31" t="n">
        <v>408.717668541227</v>
      </c>
      <c r="W156" s="31" t="n">
        <v>234.524852839822</v>
      </c>
      <c r="X156" s="31" t="n">
        <v>392.481603600781</v>
      </c>
      <c r="Y156" s="31" t="n">
        <v>488.962501637631</v>
      </c>
      <c r="Z156" s="31" t="n">
        <v>488.962501637631</v>
      </c>
    </row>
    <row r="157" customFormat="false" ht="15" hidden="false" customHeight="false" outlineLevel="0" collapsed="false">
      <c r="C157" s="0" t="s">
        <v>178</v>
      </c>
      <c r="D157" s="11" t="s">
        <v>51</v>
      </c>
      <c r="E157" s="22" t="n">
        <f aca="false">Calc_2!$I83/Thousand</f>
        <v>436.093761787544</v>
      </c>
      <c r="I157" s="31" t="n">
        <v>436.093761787544</v>
      </c>
      <c r="J157" s="31" t="n">
        <v>439.801029399579</v>
      </c>
      <c r="K157" s="31" t="n">
        <v>418.613580944672</v>
      </c>
      <c r="L157" s="31" t="n">
        <v>453.573942630416</v>
      </c>
      <c r="M157" s="31" t="n">
        <v>417.92815048857</v>
      </c>
      <c r="N157" s="31" t="n">
        <v>385.206232027982</v>
      </c>
      <c r="O157" s="31" t="n">
        <v>436.093761787544</v>
      </c>
      <c r="P157" s="31" t="n">
        <v>436.093761787544</v>
      </c>
      <c r="Q157" s="31" t="n">
        <v>436.093761787544</v>
      </c>
      <c r="R157" s="31" t="n">
        <v>436.093761787544</v>
      </c>
      <c r="S157" s="31" t="n">
        <v>436.093761787544</v>
      </c>
      <c r="T157" s="31" t="n">
        <v>436.093761787544</v>
      </c>
      <c r="U157" s="31" t="n">
        <v>439.095728331273</v>
      </c>
      <c r="V157" s="31" t="n">
        <v>356.267264290535</v>
      </c>
      <c r="W157" s="31" t="n">
        <v>181.656112989735</v>
      </c>
      <c r="X157" s="31" t="n">
        <v>350.245870342238</v>
      </c>
      <c r="Y157" s="31" t="n">
        <v>436.093761787544</v>
      </c>
      <c r="Z157" s="31" t="n">
        <v>436.093761787544</v>
      </c>
    </row>
    <row r="158" customFormat="false" ht="15" hidden="false" customHeight="false" outlineLevel="0" collapsed="false">
      <c r="C158" s="0" t="s">
        <v>179</v>
      </c>
      <c r="D158" s="11" t="s">
        <v>51</v>
      </c>
      <c r="E158" s="22" t="n">
        <f aca="false">Calc_3!$I83/Thousand</f>
        <v>427.67521895249</v>
      </c>
      <c r="I158" s="31" t="n">
        <v>427.67521895249</v>
      </c>
      <c r="J158" s="31" t="n">
        <v>431.297655401357</v>
      </c>
      <c r="K158" s="31" t="n">
        <v>411.547796418603</v>
      </c>
      <c r="L158" s="31" t="n">
        <v>443.802641486377</v>
      </c>
      <c r="M158" s="31" t="n">
        <v>409.925280353041</v>
      </c>
      <c r="N158" s="31" t="n">
        <v>380.681056927099</v>
      </c>
      <c r="O158" s="31" t="n">
        <v>427.67521895249</v>
      </c>
      <c r="P158" s="31" t="n">
        <v>427.67521895249</v>
      </c>
      <c r="Q158" s="31" t="n">
        <v>427.67521895249</v>
      </c>
      <c r="R158" s="31" t="n">
        <v>427.67521895249</v>
      </c>
      <c r="S158" s="31" t="n">
        <v>427.67521895249</v>
      </c>
      <c r="T158" s="31" t="n">
        <v>427.67521895249</v>
      </c>
      <c r="U158" s="31" t="n">
        <v>435.109847851469</v>
      </c>
      <c r="V158" s="31" t="n">
        <v>345.809179985164</v>
      </c>
      <c r="W158" s="31" t="n">
        <v>177.499385994486</v>
      </c>
      <c r="X158" s="31" t="n">
        <v>348.426211859325</v>
      </c>
      <c r="Y158" s="31" t="n">
        <v>432.828295124894</v>
      </c>
      <c r="Z158" s="31" t="n">
        <v>427.061388017375</v>
      </c>
    </row>
    <row r="159" customFormat="false" ht="15" hidden="false" customHeight="false" outlineLevel="0" collapsed="false">
      <c r="C159" s="0" t="s">
        <v>180</v>
      </c>
      <c r="D159" s="11" t="s">
        <v>51</v>
      </c>
      <c r="E159" s="22" t="n">
        <f aca="false">Calc_1!$E133/Thousand</f>
        <v>31.6108432813422</v>
      </c>
      <c r="I159" s="31" t="n">
        <v>31.6108432813422</v>
      </c>
      <c r="J159" s="31" t="n">
        <v>0</v>
      </c>
      <c r="K159" s="31" t="n">
        <v>31.6108432813422</v>
      </c>
      <c r="L159" s="31" t="n">
        <v>31.6108432813422</v>
      </c>
      <c r="M159" s="31" t="n">
        <v>31.6108432813422</v>
      </c>
      <c r="N159" s="31" t="n">
        <v>31.6108432813422</v>
      </c>
      <c r="O159" s="31" t="n">
        <v>34.7798966279779</v>
      </c>
      <c r="P159" s="31" t="n">
        <v>31.6108432813422</v>
      </c>
      <c r="Q159" s="31" t="n">
        <v>31.6108432813422</v>
      </c>
      <c r="R159" s="31" t="n">
        <v>31.6108432813422</v>
      </c>
      <c r="S159" s="31" t="n">
        <v>25.8634172301891</v>
      </c>
      <c r="T159" s="31" t="n">
        <v>31.7319060099173</v>
      </c>
      <c r="U159" s="31" t="n">
        <v>32.4286091839445</v>
      </c>
      <c r="V159" s="31" t="n">
        <v>25.4464601137043</v>
      </c>
      <c r="W159" s="31" t="n">
        <v>19.2820769460664</v>
      </c>
      <c r="X159" s="31" t="n">
        <v>31.6108432813422</v>
      </c>
      <c r="Y159" s="31" t="n">
        <v>31.6108432813422</v>
      </c>
      <c r="Z159" s="31" t="n">
        <v>31.6108432813422</v>
      </c>
    </row>
    <row r="160" customFormat="false" ht="15" hidden="false" customHeight="false" outlineLevel="0" collapsed="false">
      <c r="C160" s="0" t="s">
        <v>181</v>
      </c>
      <c r="D160" s="11" t="s">
        <v>51</v>
      </c>
      <c r="E160" s="22" t="n">
        <f aca="false">Calc_2!$E133/Thousand</f>
        <v>31.8023951678711</v>
      </c>
      <c r="I160" s="31" t="n">
        <v>31.8023951678711</v>
      </c>
      <c r="J160" s="31" t="n">
        <v>0</v>
      </c>
      <c r="K160" s="31" t="n">
        <v>31.8023951678711</v>
      </c>
      <c r="L160" s="31" t="n">
        <v>31.8023951678711</v>
      </c>
      <c r="M160" s="31" t="n">
        <v>31.8023951678711</v>
      </c>
      <c r="N160" s="31" t="n">
        <v>31.8023951678711</v>
      </c>
      <c r="O160" s="31" t="n">
        <v>34.9908122616211</v>
      </c>
      <c r="P160" s="31" t="n">
        <v>31.8023951678711</v>
      </c>
      <c r="Q160" s="31" t="n">
        <v>31.8023951678711</v>
      </c>
      <c r="R160" s="31" t="n">
        <v>31.8023951678711</v>
      </c>
      <c r="S160" s="31" t="n">
        <v>26.0201415009854</v>
      </c>
      <c r="T160" s="31" t="n">
        <v>31.8839583560313</v>
      </c>
      <c r="U160" s="31" t="n">
        <v>32.6230356342769</v>
      </c>
      <c r="V160" s="31" t="n">
        <v>25.6761789178711</v>
      </c>
      <c r="W160" s="31" t="n">
        <v>17.0284518338161</v>
      </c>
      <c r="X160" s="31" t="n">
        <v>27.9897153291045</v>
      </c>
      <c r="Y160" s="31" t="n">
        <v>31.8023951678711</v>
      </c>
      <c r="Z160" s="31" t="n">
        <v>31.8023951678711</v>
      </c>
    </row>
    <row r="161" customFormat="false" ht="15" hidden="false" customHeight="false" outlineLevel="0" collapsed="false">
      <c r="C161" s="0" t="s">
        <v>182</v>
      </c>
      <c r="D161" s="11" t="s">
        <v>51</v>
      </c>
      <c r="E161" s="22" t="n">
        <f aca="false">Calc_3!$E133/Thousand</f>
        <v>31.8023951678711</v>
      </c>
      <c r="I161" s="31" t="n">
        <v>31.8023951678711</v>
      </c>
      <c r="J161" s="31" t="n">
        <v>0</v>
      </c>
      <c r="K161" s="31" t="n">
        <v>31.8023951678711</v>
      </c>
      <c r="L161" s="31" t="n">
        <v>31.8023951678711</v>
      </c>
      <c r="M161" s="31" t="n">
        <v>31.8023951678711</v>
      </c>
      <c r="N161" s="31" t="n">
        <v>31.8023951678711</v>
      </c>
      <c r="O161" s="31" t="n">
        <v>34.9908122616211</v>
      </c>
      <c r="P161" s="31" t="n">
        <v>31.8023951678711</v>
      </c>
      <c r="Q161" s="31" t="n">
        <v>31.8023951678711</v>
      </c>
      <c r="R161" s="31" t="n">
        <v>31.8023951678711</v>
      </c>
      <c r="S161" s="31" t="n">
        <v>26.0201415009854</v>
      </c>
      <c r="T161" s="31" t="n">
        <v>31.8839583560313</v>
      </c>
      <c r="U161" s="31" t="n">
        <v>32.6230356342769</v>
      </c>
      <c r="V161" s="31" t="n">
        <v>21.8701962623682</v>
      </c>
      <c r="W161" s="31" t="n">
        <v>13.2659471441629</v>
      </c>
      <c r="X161" s="31" t="n">
        <v>27.9897153291045</v>
      </c>
      <c r="Y161" s="31" t="n">
        <v>31.8023951678711</v>
      </c>
      <c r="Z161" s="31" t="n">
        <v>31.8023951678711</v>
      </c>
    </row>
    <row r="162" customFormat="false" ht="15" hidden="false" customHeight="false" outlineLevel="0" collapsed="false">
      <c r="C162" s="0" t="s">
        <v>183</v>
      </c>
      <c r="D162" s="11" t="s">
        <v>14</v>
      </c>
      <c r="E162" s="25" t="n">
        <f aca="false">Calc_1!$E137</f>
        <v>2.22804416021617</v>
      </c>
      <c r="I162" s="33" t="n">
        <v>2.22804416021617</v>
      </c>
      <c r="J162" s="33" t="n">
        <v>0</v>
      </c>
      <c r="K162" s="33" t="n">
        <v>2.05642632300384</v>
      </c>
      <c r="L162" s="33" t="n">
        <v>2.3996619974285</v>
      </c>
      <c r="M162" s="33" t="n">
        <v>2.06576043107328</v>
      </c>
      <c r="N162" s="33" t="n">
        <v>1.89334247762288</v>
      </c>
      <c r="O162" s="33" t="n">
        <v>2.02973118899943</v>
      </c>
      <c r="P162" s="33" t="n">
        <v>2.10140419018904</v>
      </c>
      <c r="Q162" s="33" t="n">
        <v>2.22804416021617</v>
      </c>
      <c r="R162" s="33" t="n">
        <v>2.22804416021617</v>
      </c>
      <c r="S162" s="33" t="n">
        <v>2.71922673334476</v>
      </c>
      <c r="T162" s="33" t="n">
        <v>2.08363402661162</v>
      </c>
      <c r="U162" s="33" t="n">
        <v>2.20331960010276</v>
      </c>
      <c r="V162" s="33" t="n">
        <v>2.10120617508525</v>
      </c>
      <c r="W162" s="33" t="n">
        <v>1.67488171729697</v>
      </c>
      <c r="X162" s="33" t="n">
        <v>1.55010680319822</v>
      </c>
      <c r="Y162" s="33" t="n">
        <v>2.22804416021617</v>
      </c>
      <c r="Z162" s="33" t="n">
        <v>2.22804416021617</v>
      </c>
    </row>
    <row r="163" customFormat="false" ht="15" hidden="false" customHeight="false" outlineLevel="0" collapsed="false">
      <c r="C163" s="0" t="s">
        <v>184</v>
      </c>
      <c r="D163" s="11" t="s">
        <v>14</v>
      </c>
      <c r="E163" s="25" t="n">
        <f aca="false">Calc_2!$E137</f>
        <v>1.80792701781176</v>
      </c>
      <c r="I163" s="33" t="n">
        <v>1.80792701781176</v>
      </c>
      <c r="J163" s="33" t="n">
        <v>0</v>
      </c>
      <c r="K163" s="33" t="n">
        <v>1.67036870903285</v>
      </c>
      <c r="L163" s="33" t="n">
        <v>1.94548532659066</v>
      </c>
      <c r="M163" s="33" t="n">
        <v>1.68073964673274</v>
      </c>
      <c r="N163" s="33" t="n">
        <v>1.46345048324781</v>
      </c>
      <c r="O163" s="33" t="n">
        <v>1.6464528159033</v>
      </c>
      <c r="P163" s="33" t="n">
        <v>1.66948204691625</v>
      </c>
      <c r="Q163" s="33" t="n">
        <v>1.80792701781176</v>
      </c>
      <c r="R163" s="33" t="n">
        <v>1.80792701781176</v>
      </c>
      <c r="S163" s="33" t="n">
        <v>2.20935358438429</v>
      </c>
      <c r="T163" s="33" t="n">
        <v>1.68979675070175</v>
      </c>
      <c r="U163" s="33" t="n">
        <v>1.74209070939579</v>
      </c>
      <c r="V163" s="33" t="n">
        <v>1.54889634242491</v>
      </c>
      <c r="W163" s="33" t="n">
        <v>1.35</v>
      </c>
      <c r="X163" s="33" t="n">
        <v>1.35</v>
      </c>
      <c r="Y163" s="33" t="n">
        <v>1.80792701781176</v>
      </c>
      <c r="Z163" s="33" t="n">
        <v>1.80792701781176</v>
      </c>
    </row>
    <row r="164" customFormat="false" ht="15" hidden="false" customHeight="false" outlineLevel="0" collapsed="false">
      <c r="C164" s="0" t="s">
        <v>185</v>
      </c>
      <c r="D164" s="11" t="s">
        <v>14</v>
      </c>
      <c r="E164" s="25" t="n">
        <f aca="false">Calc_3!$E137</f>
        <v>1.70344101419121</v>
      </c>
      <c r="I164" s="33" t="n">
        <v>1.70344101419121</v>
      </c>
      <c r="J164" s="33" t="n">
        <v>0</v>
      </c>
      <c r="K164" s="33" t="n">
        <v>1.67036870903285</v>
      </c>
      <c r="L164" s="33" t="n">
        <v>1.70344101419121</v>
      </c>
      <c r="M164" s="33" t="n">
        <v>1.60753909364025</v>
      </c>
      <c r="N164" s="33" t="n">
        <v>1.46345048324781</v>
      </c>
      <c r="O164" s="33" t="n">
        <v>1.55107510372167</v>
      </c>
      <c r="P164" s="33" t="n">
        <v>1.58844073149096</v>
      </c>
      <c r="Q164" s="33" t="n">
        <v>1.70344101419121</v>
      </c>
      <c r="R164" s="33" t="n">
        <v>1.70344101419121</v>
      </c>
      <c r="S164" s="33" t="n">
        <v>2.07711624503331</v>
      </c>
      <c r="T164" s="33" t="n">
        <v>1.59472741709255</v>
      </c>
      <c r="U164" s="33" t="n">
        <v>1.66543113778459</v>
      </c>
      <c r="V164" s="33" t="n">
        <v>1.20316807790379</v>
      </c>
      <c r="W164" s="33" t="n">
        <v>1.20564532516121</v>
      </c>
      <c r="X164" s="33" t="n">
        <v>1.35</v>
      </c>
      <c r="Y164" s="33" t="n">
        <v>1.80792701781176</v>
      </c>
      <c r="Z164" s="33" t="n">
        <v>1.74303479467709</v>
      </c>
    </row>
    <row r="165" customFormat="false" ht="15" hidden="false" customHeight="false" outlineLevel="0" collapsed="false">
      <c r="C165" s="0" t="s">
        <v>186</v>
      </c>
      <c r="D165" s="11" t="s">
        <v>79</v>
      </c>
      <c r="E165" s="28" t="n">
        <f aca="false">Model_Checks</f>
        <v>0</v>
      </c>
      <c r="I165" s="35" t="n">
        <v>0</v>
      </c>
      <c r="J165" s="35" t="n">
        <v>0</v>
      </c>
      <c r="K165" s="35" t="n">
        <v>0</v>
      </c>
      <c r="L165" s="35" t="n">
        <v>0</v>
      </c>
      <c r="M165" s="35" t="n">
        <v>0</v>
      </c>
      <c r="N165" s="35" t="n">
        <v>0</v>
      </c>
      <c r="O165" s="35" t="n">
        <v>0</v>
      </c>
      <c r="P165" s="35" t="n">
        <v>0</v>
      </c>
      <c r="Q165" s="35" t="n">
        <v>0</v>
      </c>
      <c r="R165" s="35" t="n">
        <v>0</v>
      </c>
      <c r="S165" s="35" t="n">
        <v>0</v>
      </c>
      <c r="T165" s="35" t="n">
        <v>0</v>
      </c>
      <c r="U165" s="35" t="n">
        <v>0</v>
      </c>
      <c r="V165" s="35" t="n">
        <v>0</v>
      </c>
      <c r="W165" s="35" t="n">
        <v>0</v>
      </c>
      <c r="X165" s="35" t="n">
        <v>0</v>
      </c>
      <c r="Y165" s="35" t="n">
        <v>0</v>
      </c>
      <c r="Z165" s="35" t="n">
        <v>0</v>
      </c>
    </row>
    <row r="166" customFormat="false" ht="15" hidden="false" customHeight="false" outlineLevel="0" collapsed="false">
      <c r="C166" s="0" t="s">
        <v>187</v>
      </c>
      <c r="D166" s="11" t="s">
        <v>79</v>
      </c>
      <c r="E166" s="28" t="n">
        <f aca="false">Model_Checks</f>
        <v>0</v>
      </c>
      <c r="I166" s="35" t="n">
        <v>0</v>
      </c>
      <c r="J166" s="35" t="n">
        <v>0</v>
      </c>
      <c r="K166" s="35" t="n">
        <v>0</v>
      </c>
      <c r="L166" s="35" t="n">
        <v>0</v>
      </c>
      <c r="M166" s="35" t="n">
        <v>0</v>
      </c>
      <c r="N166" s="35" t="n">
        <v>0</v>
      </c>
      <c r="O166" s="35" t="n">
        <v>0</v>
      </c>
      <c r="P166" s="35" t="n">
        <v>0</v>
      </c>
      <c r="Q166" s="35" t="n">
        <v>0</v>
      </c>
      <c r="R166" s="35" t="n">
        <v>0</v>
      </c>
      <c r="S166" s="35" t="n">
        <v>0</v>
      </c>
      <c r="T166" s="35" t="n">
        <v>0</v>
      </c>
      <c r="U166" s="35" t="n">
        <v>0</v>
      </c>
      <c r="V166" s="35" t="n">
        <v>0</v>
      </c>
      <c r="W166" s="35" t="n">
        <v>0</v>
      </c>
      <c r="X166" s="35" t="n">
        <v>0</v>
      </c>
      <c r="Y166" s="35" t="n">
        <v>0</v>
      </c>
      <c r="Z166" s="35" t="n">
        <v>0</v>
      </c>
    </row>
    <row r="167" customFormat="false" ht="15" hidden="false" customHeight="false" outlineLevel="0" collapsed="false">
      <c r="C167" s="0" t="s">
        <v>188</v>
      </c>
      <c r="D167" s="11" t="s">
        <v>79</v>
      </c>
      <c r="E167" s="28" t="n">
        <f aca="false">Model_Checks</f>
        <v>0</v>
      </c>
      <c r="I167" s="35" t="n">
        <v>0</v>
      </c>
      <c r="J167" s="35" t="n">
        <v>0</v>
      </c>
      <c r="K167" s="35" t="n">
        <v>0</v>
      </c>
      <c r="L167" s="35" t="n">
        <v>0</v>
      </c>
      <c r="M167" s="35" t="n">
        <v>0</v>
      </c>
      <c r="N167" s="35" t="n">
        <v>0</v>
      </c>
      <c r="O167" s="35" t="n">
        <v>0</v>
      </c>
      <c r="P167" s="35" t="n">
        <v>0</v>
      </c>
      <c r="Q167" s="35" t="n">
        <v>0</v>
      </c>
      <c r="R167" s="35" t="n">
        <v>0</v>
      </c>
      <c r="S167" s="35" t="n">
        <v>0</v>
      </c>
      <c r="T167" s="35" t="n">
        <v>0</v>
      </c>
      <c r="U167" s="35" t="n">
        <v>0</v>
      </c>
      <c r="V167" s="35" t="n">
        <v>0</v>
      </c>
      <c r="W167" s="35" t="n">
        <v>0</v>
      </c>
      <c r="X167" s="35" t="n">
        <v>0</v>
      </c>
      <c r="Y167" s="35" t="n">
        <v>0</v>
      </c>
      <c r="Z167" s="35" t="n">
        <v>0</v>
      </c>
    </row>
    <row r="169" customFormat="false" ht="15" hidden="false" customHeight="false" outlineLevel="0" collapsed="false">
      <c r="C169" s="36" t="s">
        <v>189</v>
      </c>
    </row>
  </sheetData>
  <conditionalFormatting sqref="E8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dataValidations count="2">
    <dataValidation allowBlank="false" errorStyle="stop" operator="between" showDropDown="false" showErrorMessage="false" showInputMessage="false" sqref="E12:G12" type="list">
      <formula1>Case_Names</formula1>
      <formula2>0</formula2>
    </dataValidation>
    <dataValidation allowBlank="false" errorStyle="stop" operator="between" showDropDown="false" showErrorMessage="false" showInputMessage="false" sqref="AD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Z16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25" min="8" style="0" width="12"/>
    <col collapsed="false" customWidth="true" hidden="false" outlineLevel="0" max="26" min="26" style="0" width="2"/>
    <col collapsed="false" customWidth="false" hidden="true" outlineLevel="1" max="16384" min="27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Zalahaláp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4" customFormat="false" ht="15" hidden="false" customHeight="false" outlineLevel="0" collapsed="false">
      <c r="B4" s="0" t="s">
        <v>190</v>
      </c>
      <c r="D4" s="0" t="s">
        <v>191</v>
      </c>
      <c r="F4" s="37" t="str">
        <f aca="false">Scenario_Name</f>
        <v>Base</v>
      </c>
    </row>
    <row r="5" customFormat="false" ht="15" hidden="false" customHeight="false" outlineLevel="0" collapsed="false">
      <c r="B5" s="0" t="s">
        <v>192</v>
      </c>
      <c r="F5" s="38" t="n">
        <f aca="false">MATCH(Scenario_Name,Scenario_Names,0)</f>
        <v>1</v>
      </c>
    </row>
    <row r="7" customFormat="false" ht="15" hidden="false" customHeight="false" outlineLevel="0" collapsed="false">
      <c r="B7" s="7" t="s">
        <v>193</v>
      </c>
      <c r="C7" s="7" t="s">
        <v>8</v>
      </c>
      <c r="D7" s="7" t="s">
        <v>194</v>
      </c>
      <c r="F7" s="8" t="s">
        <v>13</v>
      </c>
      <c r="H7" s="39" t="s">
        <v>21</v>
      </c>
      <c r="I7" s="39" t="s">
        <v>195</v>
      </c>
      <c r="J7" s="39" t="s">
        <v>196</v>
      </c>
      <c r="K7" s="39" t="s">
        <v>197</v>
      </c>
      <c r="L7" s="39" t="s">
        <v>198</v>
      </c>
      <c r="M7" s="39" t="s">
        <v>199</v>
      </c>
      <c r="N7" s="39" t="s">
        <v>200</v>
      </c>
      <c r="O7" s="39" t="s">
        <v>201</v>
      </c>
      <c r="P7" s="39" t="s">
        <v>202</v>
      </c>
      <c r="Q7" s="39" t="s">
        <v>203</v>
      </c>
      <c r="R7" s="39" t="s">
        <v>204</v>
      </c>
      <c r="S7" s="39" t="s">
        <v>205</v>
      </c>
      <c r="T7" s="39" t="s">
        <v>206</v>
      </c>
      <c r="U7" s="39" t="s">
        <v>207</v>
      </c>
      <c r="V7" s="39" t="s">
        <v>208</v>
      </c>
      <c r="W7" s="39" t="s">
        <v>209</v>
      </c>
      <c r="X7" s="39" t="s">
        <v>210</v>
      </c>
      <c r="Y7" s="39" t="s">
        <v>211</v>
      </c>
    </row>
    <row r="10" customFormat="false" ht="15" hidden="false" customHeight="false" outlineLevel="0" collapsed="false">
      <c r="A10" s="9" t="s">
        <v>14</v>
      </c>
      <c r="B10" s="9"/>
      <c r="C10" s="9" t="s">
        <v>212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customFormat="false" ht="15" hidden="false" customHeight="false" outlineLevel="0" collapsed="false">
      <c r="B11" s="0" t="s">
        <v>213</v>
      </c>
      <c r="C11" s="11" t="s">
        <v>79</v>
      </c>
      <c r="D11" s="12" t="s">
        <v>214</v>
      </c>
      <c r="F11" s="39" t="n">
        <v>1000</v>
      </c>
    </row>
    <row r="12" customFormat="false" ht="15" hidden="false" customHeight="false" outlineLevel="0" collapsed="false">
      <c r="B12" s="0" t="s">
        <v>215</v>
      </c>
      <c r="C12" s="11" t="s">
        <v>79</v>
      </c>
      <c r="D12" s="12" t="s">
        <v>214</v>
      </c>
      <c r="F12" s="39" t="n">
        <v>1000000</v>
      </c>
    </row>
    <row r="13" customFormat="false" ht="15" hidden="false" customHeight="false" outlineLevel="0" collapsed="false">
      <c r="B13" s="0" t="s">
        <v>216</v>
      </c>
      <c r="C13" s="11" t="s">
        <v>217</v>
      </c>
      <c r="D13" s="12" t="s">
        <v>218</v>
      </c>
      <c r="F13" s="39" t="n">
        <v>365</v>
      </c>
    </row>
    <row r="14" customFormat="false" ht="15" hidden="false" customHeight="false" outlineLevel="0" collapsed="false">
      <c r="B14" s="0" t="s">
        <v>219</v>
      </c>
      <c r="C14" s="11" t="s">
        <v>220</v>
      </c>
      <c r="F14" s="39" t="n">
        <v>12</v>
      </c>
    </row>
    <row r="15" customFormat="false" ht="15" hidden="false" customHeight="false" outlineLevel="0" collapsed="false">
      <c r="B15" s="0" t="s">
        <v>221</v>
      </c>
      <c r="C15" s="11" t="s">
        <v>220</v>
      </c>
      <c r="D15" s="12" t="s">
        <v>222</v>
      </c>
      <c r="F15" s="39" t="n">
        <v>3</v>
      </c>
    </row>
    <row r="16" customFormat="false" ht="15" hidden="false" customHeight="false" outlineLevel="0" collapsed="false">
      <c r="B16" s="0" t="s">
        <v>223</v>
      </c>
      <c r="C16" s="11" t="s">
        <v>79</v>
      </c>
      <c r="D16" s="12" t="s">
        <v>224</v>
      </c>
      <c r="F16" s="39" t="n">
        <v>1E-006</v>
      </c>
    </row>
    <row r="18" customFormat="false" ht="15" hidden="false" customHeight="false" outlineLevel="0" collapsed="false">
      <c r="A18" s="9" t="s">
        <v>14</v>
      </c>
      <c r="B18" s="9"/>
      <c r="C18" s="9" t="s">
        <v>225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customFormat="false" ht="15" hidden="false" customHeight="false" outlineLevel="0" collapsed="false">
      <c r="B19" s="0" t="s">
        <v>226</v>
      </c>
      <c r="C19" s="11" t="s">
        <v>72</v>
      </c>
      <c r="D19" s="12" t="s">
        <v>227</v>
      </c>
      <c r="F19" s="40" t="n">
        <f aca="false">IF(INDEX($H19:$Y19,1,Scenario_Selected)="",$H19,INDEX($H19:$Y19,1,Scenario_Selected))</f>
        <v>45931</v>
      </c>
      <c r="H19" s="4" t="n">
        <v>45931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</row>
    <row r="20" customFormat="false" ht="15" hidden="false" customHeight="false" outlineLevel="0" collapsed="false">
      <c r="B20" s="0" t="s">
        <v>228</v>
      </c>
      <c r="C20" s="11" t="s">
        <v>33</v>
      </c>
      <c r="D20" s="12" t="s">
        <v>229</v>
      </c>
      <c r="F20" s="39" t="n">
        <v>0.1</v>
      </c>
    </row>
    <row r="21" customFormat="false" ht="15" hidden="false" customHeight="false" outlineLevel="0" collapsed="false">
      <c r="B21" s="0" t="s">
        <v>230</v>
      </c>
      <c r="C21" s="11" t="s">
        <v>33</v>
      </c>
      <c r="D21" s="12" t="s">
        <v>229</v>
      </c>
      <c r="F21" s="39" t="n">
        <v>0.2</v>
      </c>
    </row>
    <row r="22" customFormat="false" ht="15" hidden="false" customHeight="false" outlineLevel="0" collapsed="false">
      <c r="B22" s="0" t="s">
        <v>231</v>
      </c>
      <c r="C22" s="11" t="s">
        <v>33</v>
      </c>
      <c r="D22" s="12" t="s">
        <v>229</v>
      </c>
      <c r="F22" s="39" t="n">
        <v>0.01</v>
      </c>
    </row>
    <row r="23" customFormat="false" ht="15" hidden="false" customHeight="false" outlineLevel="0" collapsed="false">
      <c r="B23" s="0" t="s">
        <v>232</v>
      </c>
      <c r="C23" s="11" t="s">
        <v>48</v>
      </c>
      <c r="D23" s="12" t="s">
        <v>233</v>
      </c>
      <c r="F23" s="39" t="n">
        <v>24</v>
      </c>
    </row>
    <row r="24" customFormat="false" ht="15" hidden="false" customHeight="false" outlineLevel="0" collapsed="false">
      <c r="B24" s="0" t="s">
        <v>234</v>
      </c>
      <c r="C24" s="11" t="s">
        <v>79</v>
      </c>
      <c r="D24" s="12" t="s">
        <v>235</v>
      </c>
      <c r="F24" s="39" t="n">
        <v>2</v>
      </c>
    </row>
    <row r="25" customFormat="false" ht="15" hidden="false" customHeight="false" outlineLevel="0" collapsed="false">
      <c r="B25" s="0" t="s">
        <v>236</v>
      </c>
      <c r="C25" s="11" t="s">
        <v>72</v>
      </c>
      <c r="D25" s="12" t="s">
        <v>237</v>
      </c>
      <c r="F25" s="40" t="n">
        <f aca="false">IF(INDEX($H25:$Y25,1,Scenario_Selected)="",$H25,INDEX($H25:$Y25,1,Scenario_Selected))</f>
        <v>45991</v>
      </c>
      <c r="H25" s="4" t="n">
        <v>45991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</row>
    <row r="26" customFormat="false" ht="15" hidden="false" customHeight="false" outlineLevel="0" collapsed="false">
      <c r="B26" s="0" t="s">
        <v>238</v>
      </c>
      <c r="C26" s="11" t="s">
        <v>72</v>
      </c>
      <c r="D26" s="12" t="s">
        <v>239</v>
      </c>
      <c r="F26" s="40" t="n">
        <f aca="false">IF(INDEX($H26:$Y26,1,Scenario_Selected)="",$H26,INDEX($H26:$Y26,1,Scenario_Selected))</f>
        <v>46387</v>
      </c>
      <c r="H26" s="4" t="n">
        <v>46387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</row>
    <row r="27" customFormat="false" ht="15" hidden="false" customHeight="false" outlineLevel="0" collapsed="false">
      <c r="B27" s="0" t="s">
        <v>240</v>
      </c>
      <c r="C27" s="11" t="s">
        <v>72</v>
      </c>
      <c r="D27" s="12" t="s">
        <v>241</v>
      </c>
      <c r="F27" s="40" t="n">
        <f aca="false">IF(INDEX($H27:$Y27,1,Scenario_Selected)="",$H27,INDEX($H27:$Y27,1,Scenario_Selected))</f>
        <v>46477</v>
      </c>
      <c r="H27" s="4" t="n">
        <v>46477</v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</row>
    <row r="28" customFormat="false" ht="15" hidden="false" customHeight="false" outlineLevel="0" collapsed="false">
      <c r="B28" s="0" t="s">
        <v>242</v>
      </c>
      <c r="C28" s="11" t="s">
        <v>72</v>
      </c>
      <c r="D28" s="12" t="s">
        <v>241</v>
      </c>
      <c r="F28" s="40" t="n">
        <f aca="false">IF(INDEX($H28:$Y28,1,Scenario_Selected)="",$H28,INDEX($H28:$Y28,1,Scenario_Selected))</f>
        <v>46568</v>
      </c>
      <c r="H28" s="4" t="n">
        <v>46568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</row>
    <row r="29" customFormat="false" ht="15" hidden="false" customHeight="false" outlineLevel="0" collapsed="false">
      <c r="B29" s="0" t="s">
        <v>243</v>
      </c>
      <c r="C29" s="11" t="s">
        <v>72</v>
      </c>
      <c r="D29" s="12" t="s">
        <v>239</v>
      </c>
      <c r="F29" s="40" t="n">
        <f aca="false">IF(INDEX($H29:$Y29,1,Scenario_Selected)="",$H29,INDEX($H29:$Y29,1,Scenario_Selected))</f>
        <v>46843</v>
      </c>
      <c r="H29" s="4" t="n">
        <v>46843</v>
      </c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</row>
    <row r="30" customFormat="false" ht="15" hidden="false" customHeight="false" outlineLevel="0" collapsed="false">
      <c r="B30" s="0" t="s">
        <v>244</v>
      </c>
      <c r="C30" s="11" t="s">
        <v>220</v>
      </c>
      <c r="D30" s="12" t="s">
        <v>245</v>
      </c>
      <c r="F30" s="38" t="n">
        <f aca="false">IF(INDEX($H30:$Y30,1,Scenario_Selected)="",$H30,INDEX($H30:$Y30,1,Scenario_Selected))</f>
        <v>0</v>
      </c>
      <c r="H30" s="41" t="n">
        <v>0</v>
      </c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 t="n">
        <v>12</v>
      </c>
      <c r="U30" s="41"/>
      <c r="V30" s="41"/>
      <c r="W30" s="41"/>
      <c r="X30" s="41"/>
      <c r="Y30" s="41"/>
    </row>
    <row r="31" customFormat="false" ht="15" hidden="false" customHeight="false" outlineLevel="0" collapsed="false">
      <c r="B31" s="0" t="s">
        <v>246</v>
      </c>
      <c r="C31" s="11" t="s">
        <v>247</v>
      </c>
      <c r="D31" s="12" t="s">
        <v>248</v>
      </c>
      <c r="F31" s="38" t="n">
        <f aca="false">IF(INDEX($H31:$Y31,1,Scenario_Selected)="",$H31,INDEX($H31:$Y31,1,Scenario_Selected))</f>
        <v>35</v>
      </c>
      <c r="H31" s="41" t="n">
        <v>35</v>
      </c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</row>
    <row r="32" customFormat="false" ht="15" hidden="false" customHeight="false" outlineLevel="0" collapsed="false">
      <c r="B32" s="0" t="s">
        <v>249</v>
      </c>
      <c r="C32" s="11" t="s">
        <v>72</v>
      </c>
      <c r="D32" s="12" t="s">
        <v>250</v>
      </c>
      <c r="F32" s="40" t="n">
        <f aca="false">IF(INDEX($H32:$Y32,1,Scenario_Selected)="",$H32,INDEX($H32:$Y32,1,Scenario_Selected))</f>
        <v>46326</v>
      </c>
      <c r="H32" s="4" t="n">
        <v>46326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</row>
    <row r="33" customFormat="false" ht="15" hidden="false" customHeight="false" outlineLevel="0" collapsed="false">
      <c r="B33" s="0" t="s">
        <v>251</v>
      </c>
      <c r="C33" s="11" t="s">
        <v>72</v>
      </c>
      <c r="D33" s="12" t="s">
        <v>252</v>
      </c>
      <c r="F33" s="40" t="n">
        <f aca="false">IF(INDEX($H33:$Y33,1,Scenario_Selected)="",$H33,INDEX($H33:$Y33,1,Scenario_Selected))</f>
        <v>46477</v>
      </c>
      <c r="H33" s="4" t="n">
        <v>46477</v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</row>
    <row r="35" customFormat="false" ht="15" hidden="false" customHeight="false" outlineLevel="0" collapsed="false">
      <c r="A35" s="9" t="s">
        <v>14</v>
      </c>
      <c r="B35" s="9"/>
      <c r="C35" s="9" t="s">
        <v>253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customFormat="false" ht="15" hidden="false" customHeight="false" outlineLevel="0" collapsed="false">
      <c r="B36" s="0" t="s">
        <v>97</v>
      </c>
      <c r="C36" s="11" t="s">
        <v>98</v>
      </c>
      <c r="D36" s="12" t="s">
        <v>254</v>
      </c>
      <c r="F36" s="29" t="n">
        <f aca="false">IF(INDEX($H36:$Y36,1,Scenario_Selected)="",$H36,INDEX($H36:$Y36,1,Scenario_Selected))</f>
        <v>63</v>
      </c>
      <c r="H36" s="42" t="n">
        <v>63</v>
      </c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</row>
    <row r="37" customFormat="false" ht="15" hidden="false" customHeight="false" outlineLevel="0" collapsed="false">
      <c r="B37" s="0" t="s">
        <v>99</v>
      </c>
      <c r="C37" s="11" t="s">
        <v>100</v>
      </c>
      <c r="D37" s="12" t="s">
        <v>254</v>
      </c>
      <c r="F37" s="29" t="n">
        <f aca="false">IF(INDEX($H37:$Y37,1,Scenario_Selected)="",$H37,INDEX($H37:$Y37,1,Scenario_Selected))</f>
        <v>49.9</v>
      </c>
      <c r="H37" s="42" t="n">
        <v>49.9</v>
      </c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</row>
    <row r="38" customFormat="false" ht="15" hidden="false" customHeight="false" outlineLevel="0" collapsed="false">
      <c r="B38" s="0" t="s">
        <v>255</v>
      </c>
      <c r="C38" s="11" t="s">
        <v>43</v>
      </c>
      <c r="D38" s="12" t="s">
        <v>256</v>
      </c>
      <c r="F38" s="43" t="n">
        <f aca="false">IF(INDEX($H38:$Y38,1,Scenario_Selected)="",$H38,INDEX($H38:$Y38,1,Scenario_Selected))</f>
        <v>1265</v>
      </c>
      <c r="H38" s="44" t="n">
        <v>1265</v>
      </c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</row>
    <row r="39" customFormat="false" ht="15" hidden="false" customHeight="false" outlineLevel="0" collapsed="false">
      <c r="B39" s="0" t="s">
        <v>257</v>
      </c>
      <c r="C39" s="11" t="s">
        <v>33</v>
      </c>
      <c r="D39" s="12" t="s">
        <v>258</v>
      </c>
      <c r="F39" s="45" t="n">
        <f aca="false">IF(INDEX($H39:$Y39,1,Scenario_Selected)="",$H39,INDEX($H39:$Y39,1,Scenario_Selected))</f>
        <v>0</v>
      </c>
      <c r="H39" s="46" t="n">
        <v>0</v>
      </c>
      <c r="I39" s="46"/>
      <c r="J39" s="46"/>
      <c r="K39" s="46"/>
      <c r="L39" s="46" t="n">
        <f aca="false">-Sens_Step</f>
        <v>-0.1</v>
      </c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</row>
    <row r="40" customFormat="false" ht="15" hidden="false" customHeight="false" outlineLevel="0" collapsed="false">
      <c r="B40" s="0" t="s">
        <v>259</v>
      </c>
      <c r="C40" s="11" t="s">
        <v>33</v>
      </c>
      <c r="D40" s="12" t="s">
        <v>260</v>
      </c>
      <c r="F40" s="45" t="n">
        <f aca="false">IF(INDEX($H40:$Y40,1,Scenario_Selected)="",$H40,INDEX($H40:$Y40,1,Scenario_Selected))</f>
        <v>0.995</v>
      </c>
      <c r="H40" s="46" t="n">
        <v>0.995</v>
      </c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</row>
    <row r="41" customFormat="false" ht="15" hidden="false" customHeight="false" outlineLevel="0" collapsed="false">
      <c r="B41" s="0" t="s">
        <v>261</v>
      </c>
      <c r="C41" s="11" t="s">
        <v>33</v>
      </c>
      <c r="D41" s="12" t="s">
        <v>262</v>
      </c>
      <c r="F41" s="47" t="n">
        <f aca="false">IF(INDEX($H41:$Y41,1,Scenario_Selected)="",$H41,INDEX($H41:$Y41,1,Scenario_Selected))</f>
        <v>0.003</v>
      </c>
      <c r="H41" s="48" t="n">
        <v>0.003</v>
      </c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</row>
    <row r="42" customFormat="false" ht="15" hidden="false" customHeight="false" outlineLevel="0" collapsed="false">
      <c r="B42" s="0" t="s">
        <v>263</v>
      </c>
      <c r="C42" s="11" t="s">
        <v>33</v>
      </c>
      <c r="D42" s="12" t="s">
        <v>264</v>
      </c>
      <c r="F42" s="45" t="n">
        <f aca="false">IF(INDEX($H42:$Y42,1,Scenario_Selected)="",$H42,INDEX($H42:$Y42,1,Scenario_Selected))</f>
        <v>0.02</v>
      </c>
      <c r="H42" s="46" t="n">
        <v>0.02</v>
      </c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</row>
    <row r="44" customFormat="false" ht="15" hidden="false" customHeight="false" outlineLevel="0" collapsed="false">
      <c r="A44" s="9" t="s">
        <v>14</v>
      </c>
      <c r="B44" s="9"/>
      <c r="C44" s="9" t="s">
        <v>265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customFormat="false" ht="15" hidden="false" customHeight="false" outlineLevel="0" collapsed="false">
      <c r="B45" s="0" t="s">
        <v>266</v>
      </c>
      <c r="C45" s="11" t="s">
        <v>39</v>
      </c>
      <c r="D45" s="12" t="s">
        <v>267</v>
      </c>
      <c r="F45" s="49" t="n">
        <f aca="false">IF(INDEX($H45:$Y45,1,Scenario_Selected)="",$H45,INDEX($H45:$Y45,1,Scenario_Selected))</f>
        <v>1</v>
      </c>
      <c r="H45" s="50" t="n">
        <v>1</v>
      </c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 t="n">
        <v>0</v>
      </c>
      <c r="W45" s="50"/>
      <c r="X45" s="50"/>
      <c r="Y45" s="50"/>
    </row>
    <row r="46" customFormat="false" ht="15" hidden="false" customHeight="false" outlineLevel="0" collapsed="false">
      <c r="B46" s="0" t="s">
        <v>45</v>
      </c>
      <c r="C46" s="11" t="s">
        <v>31</v>
      </c>
      <c r="D46" s="12" t="s">
        <v>268</v>
      </c>
      <c r="F46" s="29" t="n">
        <f aca="false">IF(INDEX($H46:$Y46,1,Scenario_Selected)="",$H46,INDEX($H46:$Y46,1,Scenario_Selected))</f>
        <v>50</v>
      </c>
      <c r="H46" s="42" t="n">
        <v>50</v>
      </c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</row>
    <row r="47" customFormat="false" ht="15" hidden="false" customHeight="false" outlineLevel="0" collapsed="false">
      <c r="B47" s="0" t="s">
        <v>47</v>
      </c>
      <c r="C47" s="11" t="s">
        <v>48</v>
      </c>
      <c r="D47" s="12" t="s">
        <v>269</v>
      </c>
      <c r="F47" s="29" t="n">
        <f aca="false">IF(INDEX($H47:$Y47,1,Scenario_Selected)="",$H47,INDEX($H47:$Y47,1,Scenario_Selected))</f>
        <v>4</v>
      </c>
      <c r="H47" s="42" t="n">
        <v>4</v>
      </c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 t="n">
        <v>2</v>
      </c>
      <c r="V47" s="42"/>
      <c r="W47" s="42"/>
      <c r="X47" s="42"/>
      <c r="Y47" s="42"/>
    </row>
    <row r="48" customFormat="false" ht="15" hidden="false" customHeight="false" outlineLevel="0" collapsed="false">
      <c r="B48" s="0" t="s">
        <v>270</v>
      </c>
      <c r="C48" s="11" t="s">
        <v>17</v>
      </c>
      <c r="D48" s="12" t="s">
        <v>271</v>
      </c>
      <c r="F48" s="14" t="str">
        <f aca="false">IF(INDEX($H48:$Y48,1,Scenario_Selected)="",$H48,INDEX($H48:$Y48,1,Scenario_Selected))</f>
        <v>2027 solar DC 1.0cy 4h</v>
      </c>
      <c r="H48" s="3" t="s">
        <v>272</v>
      </c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 t="s">
        <v>273</v>
      </c>
      <c r="V48" s="3"/>
      <c r="W48" s="3"/>
      <c r="X48" s="3"/>
      <c r="Y48" s="3"/>
    </row>
    <row r="49" customFormat="false" ht="15" hidden="false" customHeight="false" outlineLevel="0" collapsed="false">
      <c r="B49" s="0" t="s">
        <v>274</v>
      </c>
      <c r="C49" s="11" t="s">
        <v>33</v>
      </c>
      <c r="D49" s="12" t="s">
        <v>275</v>
      </c>
      <c r="F49" s="45" t="n">
        <f aca="false">IF(INDEX($H49:$Y49,1,Scenario_Selected)="",$H49,INDEX($H49:$Y49,1,Scenario_Selected))</f>
        <v>0.98</v>
      </c>
      <c r="H49" s="46" t="n">
        <v>0.98</v>
      </c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</row>
    <row r="50" customFormat="false" ht="15" hidden="false" customHeight="false" outlineLevel="0" collapsed="false">
      <c r="B50" s="0" t="s">
        <v>276</v>
      </c>
      <c r="C50" s="11" t="s">
        <v>33</v>
      </c>
      <c r="D50" s="12" t="s">
        <v>277</v>
      </c>
      <c r="F50" s="45" t="n">
        <f aca="false">IF(INDEX($H50:$Y50,1,Scenario_Selected)="",$H50,INDEX($H50:$Y50,1,Scenario_Selected))</f>
        <v>0.98</v>
      </c>
      <c r="H50" s="46" t="n">
        <v>0.98</v>
      </c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</row>
    <row r="51" customFormat="false" ht="15" hidden="false" customHeight="false" outlineLevel="0" collapsed="false">
      <c r="B51" s="0" t="s">
        <v>278</v>
      </c>
      <c r="C51" s="11" t="s">
        <v>33</v>
      </c>
      <c r="D51" s="12" t="s">
        <v>279</v>
      </c>
      <c r="F51" s="45" t="n">
        <f aca="false">IF(INDEX($H51:$Y51,1,Scenario_Selected)="",$H51,INDEX($H51:$Y51,1,Scenario_Selected))</f>
        <v>0.86</v>
      </c>
      <c r="H51" s="46" t="n">
        <v>0.86</v>
      </c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</row>
    <row r="52" customFormat="false" ht="15" hidden="false" customHeight="false" outlineLevel="0" collapsed="false">
      <c r="B52" s="0" t="s">
        <v>280</v>
      </c>
      <c r="C52" s="11" t="s">
        <v>33</v>
      </c>
      <c r="D52" s="12" t="s">
        <v>281</v>
      </c>
      <c r="F52" s="45" t="n">
        <f aca="false">IF(INDEX($H52:$Y52,1,Scenario_Selected)="",$H52,INDEX($H52:$Y52,1,Scenario_Selected))</f>
        <v>0</v>
      </c>
      <c r="H52" s="46" t="n">
        <v>0</v>
      </c>
      <c r="I52" s="46"/>
      <c r="J52" s="46"/>
      <c r="K52" s="46"/>
      <c r="L52" s="46"/>
      <c r="M52" s="46" t="n">
        <f aca="false">Sens_Step_Large</f>
        <v>0.2</v>
      </c>
      <c r="N52" s="46"/>
      <c r="O52" s="46"/>
      <c r="P52" s="46"/>
      <c r="Q52" s="46"/>
      <c r="R52" s="46"/>
      <c r="S52" s="46"/>
      <c r="T52" s="46"/>
      <c r="U52" s="46"/>
      <c r="V52" s="46"/>
      <c r="W52" s="46" t="n">
        <f aca="false">Sens_Step_Large</f>
        <v>0.2</v>
      </c>
      <c r="X52" s="46"/>
      <c r="Y52" s="46"/>
    </row>
    <row r="53" customFormat="false" ht="15" hidden="false" customHeight="false" outlineLevel="0" collapsed="false">
      <c r="B53" s="0" t="s">
        <v>282</v>
      </c>
      <c r="C53" s="11" t="s">
        <v>27</v>
      </c>
      <c r="D53" s="12" t="s">
        <v>283</v>
      </c>
      <c r="F53" s="43" t="n">
        <f aca="false">IF(INDEX($H53:$Y53,1,Scenario_Selected)="",$H53,INDEX($H53:$Y53,1,Scenario_Selected))</f>
        <v>0</v>
      </c>
      <c r="H53" s="44" t="n">
        <v>0</v>
      </c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</row>
    <row r="54" customFormat="false" ht="15" hidden="false" customHeight="false" outlineLevel="0" collapsed="false">
      <c r="B54" s="0" t="s">
        <v>284</v>
      </c>
      <c r="C54" s="11" t="s">
        <v>285</v>
      </c>
      <c r="D54" s="12" t="s">
        <v>286</v>
      </c>
      <c r="F54" s="43" t="n">
        <f aca="false">IF(INDEX($H54:$Y54,1,Scenario_Selected)="",$H54,INDEX($H54:$Y54,1,Scenario_Selected))</f>
        <v>110</v>
      </c>
      <c r="H54" s="44" t="n">
        <v>110</v>
      </c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</row>
    <row r="55" customFormat="false" ht="15" hidden="false" customHeight="false" outlineLevel="0" collapsed="false">
      <c r="B55" s="0" t="s">
        <v>287</v>
      </c>
      <c r="C55" s="11" t="s">
        <v>285</v>
      </c>
      <c r="D55" s="12" t="s">
        <v>288</v>
      </c>
      <c r="F55" s="43" t="n">
        <f aca="false">IF(INDEX($H55:$Y55,1,Scenario_Selected)="",$H55,INDEX($H55:$Y55,1,Scenario_Selected))</f>
        <v>110</v>
      </c>
      <c r="H55" s="44" t="n">
        <v>110</v>
      </c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</row>
    <row r="56" customFormat="false" ht="15" hidden="false" customHeight="false" outlineLevel="0" collapsed="false">
      <c r="B56" s="0" t="s">
        <v>289</v>
      </c>
      <c r="C56" s="11" t="s">
        <v>290</v>
      </c>
      <c r="D56" s="12" t="s">
        <v>291</v>
      </c>
      <c r="F56" s="38" t="n">
        <f aca="false">IF(INDEX($H56:$Y56,1,Scenario_Selected)="",$H56,INDEX($H56:$Y56,1,Scenario_Selected))</f>
        <v>0</v>
      </c>
      <c r="H56" s="41" t="n">
        <v>0</v>
      </c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</row>
    <row r="57" customFormat="false" ht="15" hidden="false" customHeight="false" outlineLevel="0" collapsed="false">
      <c r="B57" s="0" t="s">
        <v>292</v>
      </c>
      <c r="C57" s="11" t="s">
        <v>290</v>
      </c>
      <c r="D57" s="12" t="s">
        <v>293</v>
      </c>
      <c r="F57" s="38" t="n">
        <f aca="false">IF(INDEX($H57:$Y57,1,Scenario_Selected)="",$H57,INDEX($H57:$Y57,1,Scenario_Selected))</f>
        <v>2048</v>
      </c>
      <c r="H57" s="41" t="n">
        <v>2048</v>
      </c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</row>
    <row r="58" customFormat="false" ht="15" hidden="false" customHeight="false" outlineLevel="0" collapsed="false">
      <c r="B58" s="0" t="s">
        <v>294</v>
      </c>
      <c r="C58" s="11" t="s">
        <v>27</v>
      </c>
      <c r="D58" s="12" t="s">
        <v>295</v>
      </c>
      <c r="F58" s="29" t="n">
        <f aca="false">IF(INDEX($H58:$Y58,1,Scenario_Selected)="",$H58,INDEX($H58:$Y58,1,Scenario_Selected))</f>
        <v>30.8</v>
      </c>
      <c r="H58" s="42" t="n">
        <v>30.8</v>
      </c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</row>
    <row r="60" customFormat="false" ht="15" hidden="false" customHeight="false" outlineLevel="0" collapsed="false">
      <c r="A60" s="9" t="s">
        <v>14</v>
      </c>
      <c r="B60" s="9"/>
      <c r="C60" s="9" t="s">
        <v>296</v>
      </c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customFormat="false" ht="15" hidden="false" customHeight="false" outlineLevel="0" collapsed="false">
      <c r="B61" s="0" t="s">
        <v>297</v>
      </c>
      <c r="C61" s="11" t="s">
        <v>17</v>
      </c>
      <c r="D61" s="12" t="s">
        <v>298</v>
      </c>
      <c r="F61" s="14" t="str">
        <f aca="false">IF(INDEX($H61:$Y61,1,Scenario_Selected)="",$H61,INDEX($H61:$Y61,1,Scenario_Selected))</f>
        <v>Aurora implied capture – 2027 solar DC 1.0cy 4h</v>
      </c>
      <c r="H61" s="3" t="s">
        <v>299</v>
      </c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 t="s">
        <v>300</v>
      </c>
      <c r="V61" s="3"/>
      <c r="W61" s="3"/>
      <c r="X61" s="3"/>
      <c r="Y61" s="3"/>
    </row>
    <row r="62" customFormat="false" ht="15" hidden="false" customHeight="false" outlineLevel="0" collapsed="false">
      <c r="B62" s="0" t="s">
        <v>41</v>
      </c>
      <c r="C62" s="11" t="s">
        <v>33</v>
      </c>
      <c r="D62" s="12" t="s">
        <v>301</v>
      </c>
      <c r="F62" s="45" t="n">
        <f aca="false">IF(INDEX($H62:$Y62,1,Scenario_Selected)="",$H62,INDEX($H62:$Y62,1,Scenario_Selected))</f>
        <v>0</v>
      </c>
      <c r="H62" s="46" t="n">
        <v>0</v>
      </c>
      <c r="I62" s="46"/>
      <c r="J62" s="46" t="n">
        <f aca="false">-Sens_Step</f>
        <v>-0.1</v>
      </c>
      <c r="K62" s="46" t="n">
        <f aca="false">Sens_Step</f>
        <v>0.1</v>
      </c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 t="n">
        <f aca="false">-Sens_Step_Large</f>
        <v>-0.2</v>
      </c>
      <c r="X62" s="46"/>
      <c r="Y62" s="46"/>
    </row>
    <row r="63" customFormat="false" ht="15" hidden="false" customHeight="false" outlineLevel="0" collapsed="false">
      <c r="B63" s="0" t="s">
        <v>302</v>
      </c>
      <c r="C63" s="11" t="s">
        <v>303</v>
      </c>
      <c r="D63" s="12" t="s">
        <v>304</v>
      </c>
      <c r="F63" s="22" t="n">
        <f aca="false">IF(INDEX($H63:$Y63,1,Scenario_Selected)="",$H63,INDEX($H63:$Y63,1,Scenario_Selected))</f>
        <v>1.75</v>
      </c>
      <c r="H63" s="51" t="n">
        <v>1.75</v>
      </c>
      <c r="I63" s="51"/>
      <c r="J63" s="51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</row>
    <row r="64" customFormat="false" ht="15" hidden="false" customHeight="false" outlineLevel="0" collapsed="false">
      <c r="B64" s="0" t="s">
        <v>305</v>
      </c>
      <c r="C64" s="11" t="s">
        <v>17</v>
      </c>
      <c r="D64" s="12" t="s">
        <v>306</v>
      </c>
      <c r="F64" s="14" t="str">
        <f aca="false">IF(INDEX($H64:$Y64,1,Scenario_Selected)="",$H64,INDEX($H64:$Y64,1,Scenario_Selected))</f>
        <v>C2a</v>
      </c>
      <c r="H64" s="3" t="s">
        <v>307</v>
      </c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 t="s">
        <v>308</v>
      </c>
      <c r="Y64" s="3" t="s">
        <v>309</v>
      </c>
    </row>
    <row r="65" customFormat="false" ht="15" hidden="false" customHeight="false" outlineLevel="0" collapsed="false">
      <c r="B65" s="0" t="s">
        <v>310</v>
      </c>
      <c r="C65" s="11" t="s">
        <v>17</v>
      </c>
      <c r="D65" s="12" t="s">
        <v>306</v>
      </c>
      <c r="F65" s="14" t="str">
        <f aca="false">IF(INDEX($H65:$Y65,1,Scenario_Selected)="",$H65,INDEX($H65:$Y65,1,Scenario_Selected))</f>
        <v>C2c</v>
      </c>
      <c r="H65" s="3" t="s">
        <v>311</v>
      </c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 t="s">
        <v>312</v>
      </c>
      <c r="Y65" s="3" t="s">
        <v>313</v>
      </c>
    </row>
    <row r="67" customFormat="false" ht="15" hidden="false" customHeight="false" outlineLevel="0" collapsed="false">
      <c r="A67" s="9" t="s">
        <v>14</v>
      </c>
      <c r="B67" s="9"/>
      <c r="C67" s="9" t="s">
        <v>314</v>
      </c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customFormat="false" ht="15" hidden="false" customHeight="false" outlineLevel="0" collapsed="false">
      <c r="B68" s="0" t="s">
        <v>315</v>
      </c>
      <c r="C68" s="11" t="s">
        <v>316</v>
      </c>
      <c r="D68" s="12" t="s">
        <v>317</v>
      </c>
      <c r="F68" s="43" t="n">
        <f aca="false">IF(INDEX($H68:$Y68,1,Scenario_Selected)="",$H68,INDEX($H68:$Y68,1,Scenario_Selected))</f>
        <v>350</v>
      </c>
      <c r="H68" s="44" t="n">
        <v>350</v>
      </c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</row>
    <row r="69" customFormat="false" ht="15" hidden="false" customHeight="false" outlineLevel="0" collapsed="false">
      <c r="B69" s="0" t="s">
        <v>318</v>
      </c>
      <c r="C69" s="11" t="s">
        <v>319</v>
      </c>
      <c r="D69" s="12" t="s">
        <v>320</v>
      </c>
      <c r="F69" s="43" t="n">
        <f aca="false">IF(INDEX($H69:$Y69,1,Scenario_Selected)="",$H69,INDEX($H69:$Y69,1,Scenario_Selected))</f>
        <v>3700</v>
      </c>
      <c r="H69" s="44" t="n">
        <v>3700</v>
      </c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</row>
    <row r="70" customFormat="false" ht="15" hidden="false" customHeight="false" outlineLevel="0" collapsed="false">
      <c r="B70" s="0" t="s">
        <v>321</v>
      </c>
      <c r="C70" s="11" t="s">
        <v>319</v>
      </c>
      <c r="D70" s="12" t="s">
        <v>322</v>
      </c>
      <c r="F70" s="43" t="n">
        <f aca="false">IF(INDEX($H70:$Y70,1,Scenario_Selected)="",$H70,INDEX($H70:$Y70,1,Scenario_Selected))</f>
        <v>9500</v>
      </c>
      <c r="H70" s="44" t="n">
        <v>9500</v>
      </c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</row>
    <row r="71" customFormat="false" ht="15" hidden="false" customHeight="false" outlineLevel="0" collapsed="false">
      <c r="B71" s="0" t="s">
        <v>323</v>
      </c>
      <c r="C71" s="11" t="s">
        <v>319</v>
      </c>
      <c r="D71" s="12" t="s">
        <v>324</v>
      </c>
      <c r="F71" s="43" t="n">
        <f aca="false">IF(INDEX($H71:$Y71,1,Scenario_Selected)="",$H71,INDEX($H71:$Y71,1,Scenario_Selected))</f>
        <v>620</v>
      </c>
      <c r="H71" s="44" t="n">
        <v>620</v>
      </c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</row>
    <row r="72" customFormat="false" ht="15" hidden="false" customHeight="false" outlineLevel="0" collapsed="false">
      <c r="B72" s="0" t="s">
        <v>325</v>
      </c>
      <c r="C72" s="11" t="s">
        <v>33</v>
      </c>
      <c r="D72" s="12" t="s">
        <v>326</v>
      </c>
      <c r="F72" s="45" t="n">
        <f aca="false">IF(INDEX($H72:$Y72,1,Scenario_Selected)="",$H72,INDEX($H72:$Y72,1,Scenario_Selected))</f>
        <v>0</v>
      </c>
      <c r="H72" s="46" t="n">
        <v>0</v>
      </c>
      <c r="I72" s="46"/>
      <c r="J72" s="46"/>
      <c r="K72" s="46"/>
      <c r="L72" s="46"/>
      <c r="M72" s="46"/>
      <c r="N72" s="46" t="n">
        <f aca="false">Sens_Step</f>
        <v>0.1</v>
      </c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</row>
    <row r="73" customFormat="false" ht="15" hidden="false" customHeight="false" outlineLevel="0" collapsed="false">
      <c r="B73" s="0" t="s">
        <v>327</v>
      </c>
      <c r="C73" s="11" t="s">
        <v>319</v>
      </c>
      <c r="D73" s="12" t="s">
        <v>328</v>
      </c>
      <c r="F73" s="43" t="n">
        <f aca="false">IF(INDEX($H73:$Y73,1,Scenario_Selected)="",$H73,INDEX($H73:$Y73,1,Scenario_Selected))</f>
        <v>3182</v>
      </c>
      <c r="H73" s="44" t="n">
        <v>3182</v>
      </c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</row>
    <row r="74" customFormat="false" ht="15" hidden="false" customHeight="false" outlineLevel="0" collapsed="false">
      <c r="B74" s="0" t="s">
        <v>329</v>
      </c>
      <c r="C74" s="11" t="s">
        <v>39</v>
      </c>
      <c r="D74" s="12" t="s">
        <v>330</v>
      </c>
      <c r="F74" s="49" t="n">
        <f aca="false">IF(INDEX($H74:$Y74,1,Scenario_Selected)="",$H74,INDEX($H74:$Y74,1,Scenario_Selected))</f>
        <v>1</v>
      </c>
      <c r="H74" s="50" t="n">
        <v>1</v>
      </c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</row>
    <row r="76" customFormat="false" ht="15" hidden="false" customHeight="false" outlineLevel="0" collapsed="false">
      <c r="A76" s="9" t="s">
        <v>14</v>
      </c>
      <c r="B76" s="9"/>
      <c r="C76" s="9" t="s">
        <v>331</v>
      </c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customFormat="false" ht="15" hidden="false" customHeight="false" outlineLevel="0" collapsed="false">
      <c r="B77" s="0" t="s">
        <v>332</v>
      </c>
      <c r="C77" s="11" t="s">
        <v>79</v>
      </c>
      <c r="D77" s="12" t="s">
        <v>333</v>
      </c>
      <c r="F77" s="38" t="n">
        <f aca="false">IF(INDEX($H77:$Y77,1,Scenario_Selected)="",$H77,INDEX($H77:$Y77,1,Scenario_Selected))</f>
        <v>4</v>
      </c>
      <c r="H77" s="41" t="n">
        <v>4</v>
      </c>
      <c r="I77" s="41" t="n">
        <v>6</v>
      </c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</row>
    <row r="78" customFormat="false" ht="15" hidden="false" customHeight="false" outlineLevel="0" collapsed="false">
      <c r="B78" s="0" t="s">
        <v>334</v>
      </c>
      <c r="C78" s="11" t="s">
        <v>39</v>
      </c>
      <c r="D78" s="12" t="s">
        <v>333</v>
      </c>
      <c r="F78" s="49" t="n">
        <f aca="false">IF(INDEX($H78:$Y78,1,Scenario_Selected)="",$H78,INDEX($H78:$Y78,1,Scenario_Selected))</f>
        <v>1</v>
      </c>
      <c r="H78" s="50" t="n">
        <v>1</v>
      </c>
      <c r="I78" s="50"/>
      <c r="J78" s="50"/>
      <c r="K78" s="50"/>
      <c r="L78" s="50"/>
      <c r="M78" s="50"/>
      <c r="N78" s="50"/>
      <c r="O78" s="50"/>
      <c r="P78" s="50"/>
      <c r="Q78" s="50"/>
      <c r="R78" s="50"/>
      <c r="S78" s="50"/>
      <c r="T78" s="50"/>
      <c r="U78" s="50"/>
      <c r="V78" s="50"/>
      <c r="W78" s="50"/>
      <c r="X78" s="50"/>
      <c r="Y78" s="50"/>
    </row>
    <row r="79" customFormat="false" ht="15" hidden="false" customHeight="false" outlineLevel="0" collapsed="false">
      <c r="B79" s="0" t="s">
        <v>335</v>
      </c>
      <c r="C79" s="11" t="s">
        <v>39</v>
      </c>
      <c r="D79" s="12" t="s">
        <v>333</v>
      </c>
      <c r="F79" s="49" t="n">
        <f aca="false">IF(INDEX($H79:$Y79,1,Scenario_Selected)="",$H79,INDEX($H79:$Y79,1,Scenario_Selected))</f>
        <v>1</v>
      </c>
      <c r="H79" s="50" t="n">
        <v>1</v>
      </c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  <c r="V79" s="50"/>
      <c r="W79" s="50"/>
      <c r="X79" s="50"/>
      <c r="Y79" s="50"/>
    </row>
    <row r="80" customFormat="false" ht="15" hidden="false" customHeight="false" outlineLevel="0" collapsed="false">
      <c r="B80" s="0" t="s">
        <v>336</v>
      </c>
      <c r="C80" s="11" t="s">
        <v>39</v>
      </c>
      <c r="D80" s="12" t="s">
        <v>333</v>
      </c>
      <c r="F80" s="49" t="n">
        <f aca="false">IF(INDEX($H80:$Y80,1,Scenario_Selected)="",$H80,INDEX($H80:$Y80,1,Scenario_Selected))</f>
        <v>1</v>
      </c>
      <c r="H80" s="50" t="n">
        <v>1</v>
      </c>
      <c r="I80" s="50"/>
      <c r="J80" s="50"/>
      <c r="K80" s="50"/>
      <c r="L80" s="50"/>
      <c r="M80" s="50"/>
      <c r="N80" s="50"/>
      <c r="O80" s="50"/>
      <c r="P80" s="50"/>
      <c r="Q80" s="50"/>
      <c r="R80" s="50"/>
      <c r="S80" s="50"/>
      <c r="T80" s="50"/>
      <c r="U80" s="50"/>
      <c r="V80" s="50"/>
      <c r="W80" s="50"/>
      <c r="X80" s="50"/>
      <c r="Y80" s="50"/>
    </row>
    <row r="81" customFormat="false" ht="15" hidden="false" customHeight="false" outlineLevel="0" collapsed="false">
      <c r="B81" s="0" t="s">
        <v>337</v>
      </c>
      <c r="C81" s="11" t="s">
        <v>39</v>
      </c>
      <c r="D81" s="12" t="s">
        <v>338</v>
      </c>
      <c r="F81" s="49" t="n">
        <f aca="false">IF(INDEX($H81:$Y81,1,Scenario_Selected)="",$H81,INDEX($H81:$Y81,1,Scenario_Selected))</f>
        <v>0</v>
      </c>
      <c r="H81" s="50" t="n">
        <v>0</v>
      </c>
      <c r="I81" s="50" t="n">
        <v>1</v>
      </c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50"/>
      <c r="X81" s="50"/>
      <c r="Y81" s="50"/>
    </row>
    <row r="83" customFormat="false" ht="15" hidden="false" customHeight="false" outlineLevel="0" collapsed="false">
      <c r="A83" s="9" t="s">
        <v>14</v>
      </c>
      <c r="B83" s="9"/>
      <c r="C83" s="9" t="s">
        <v>339</v>
      </c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customFormat="false" ht="15" hidden="false" customHeight="false" outlineLevel="0" collapsed="false">
      <c r="B84" s="0" t="s">
        <v>340</v>
      </c>
      <c r="C84" s="11" t="s">
        <v>316</v>
      </c>
      <c r="D84" s="12" t="s">
        <v>341</v>
      </c>
      <c r="F84" s="22" t="n">
        <f aca="false">IF(INDEX($H84:$Y84,1,Scenario_Selected)="",$H84,INDEX($H84:$Y84,1,Scenario_Selected))</f>
        <v>14.96</v>
      </c>
      <c r="H84" s="51" t="n">
        <v>14.96</v>
      </c>
      <c r="I84" s="51"/>
      <c r="J84" s="51"/>
      <c r="K84" s="51"/>
      <c r="L84" s="51"/>
      <c r="M84" s="51"/>
      <c r="N84" s="51"/>
      <c r="O84" s="51"/>
      <c r="P84" s="51"/>
      <c r="Q84" s="51"/>
      <c r="R84" s="51"/>
      <c r="S84" s="51"/>
      <c r="T84" s="51"/>
      <c r="U84" s="51"/>
      <c r="V84" s="51"/>
      <c r="W84" s="51"/>
      <c r="X84" s="51"/>
      <c r="Y84" s="51"/>
    </row>
    <row r="85" customFormat="false" ht="15" hidden="false" customHeight="false" outlineLevel="0" collapsed="false">
      <c r="B85" s="0" t="s">
        <v>342</v>
      </c>
      <c r="C85" s="11" t="s">
        <v>316</v>
      </c>
      <c r="D85" s="12" t="s">
        <v>343</v>
      </c>
      <c r="F85" s="29" t="n">
        <f aca="false">IF(INDEX($H85:$Y85,1,Scenario_Selected)="",$H85,INDEX($H85:$Y85,1,Scenario_Selected))</f>
        <v>5</v>
      </c>
      <c r="H85" s="42" t="n">
        <v>5</v>
      </c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</row>
    <row r="86" customFormat="false" ht="15" hidden="false" customHeight="false" outlineLevel="0" collapsed="false">
      <c r="B86" s="0" t="s">
        <v>344</v>
      </c>
      <c r="C86" s="11" t="s">
        <v>303</v>
      </c>
      <c r="D86" s="12" t="s">
        <v>345</v>
      </c>
      <c r="F86" s="29" t="n">
        <f aca="false">IF(INDEX($H86:$Y86,1,Scenario_Selected)="",$H86,INDEX($H86:$Y86,1,Scenario_Selected))</f>
        <v>5</v>
      </c>
      <c r="H86" s="42" t="n">
        <v>5</v>
      </c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</row>
    <row r="87" customFormat="false" ht="15" hidden="false" customHeight="false" outlineLevel="0" collapsed="false">
      <c r="B87" s="0" t="s">
        <v>346</v>
      </c>
      <c r="C87" s="11" t="s">
        <v>319</v>
      </c>
      <c r="D87" s="12" t="s">
        <v>347</v>
      </c>
      <c r="F87" s="43" t="n">
        <f aca="false">IF(INDEX($H87:$Y87,1,Scenario_Selected)="",$H87,INDEX($H87:$Y87,1,Scenario_Selected))</f>
        <v>96</v>
      </c>
      <c r="H87" s="44" t="n">
        <v>96</v>
      </c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</row>
    <row r="88" customFormat="false" ht="15" hidden="false" customHeight="false" outlineLevel="0" collapsed="false">
      <c r="B88" s="0" t="s">
        <v>348</v>
      </c>
      <c r="C88" s="11" t="s">
        <v>33</v>
      </c>
      <c r="D88" s="12" t="s">
        <v>349</v>
      </c>
      <c r="F88" s="45" t="n">
        <f aca="false">IF(INDEX($H88:$Y88,1,Scenario_Selected)="",$H88,INDEX($H88:$Y88,1,Scenario_Selected))</f>
        <v>0</v>
      </c>
      <c r="H88" s="46" t="n">
        <v>0</v>
      </c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</row>
    <row r="89" customFormat="false" ht="15" hidden="false" customHeight="false" outlineLevel="0" collapsed="false">
      <c r="B89" s="0" t="s">
        <v>350</v>
      </c>
      <c r="C89" s="11" t="s">
        <v>33</v>
      </c>
      <c r="D89" s="12" t="s">
        <v>351</v>
      </c>
      <c r="F89" s="45" t="n">
        <f aca="false">IF(INDEX($H89:$Y89,1,Scenario_Selected)="",$H89,INDEX($H89:$Y89,1,Scenario_Selected))</f>
        <v>0</v>
      </c>
      <c r="H89" s="46" t="n">
        <v>0</v>
      </c>
      <c r="I89" s="46"/>
      <c r="J89" s="46"/>
      <c r="K89" s="46"/>
      <c r="L89" s="46"/>
      <c r="M89" s="46"/>
      <c r="N89" s="46"/>
      <c r="O89" s="46" t="n">
        <f aca="false">Sens_Step</f>
        <v>0.1</v>
      </c>
      <c r="P89" s="46"/>
      <c r="Q89" s="46"/>
      <c r="R89" s="46"/>
      <c r="S89" s="46"/>
      <c r="T89" s="46"/>
      <c r="U89" s="46"/>
      <c r="V89" s="46"/>
      <c r="W89" s="46"/>
      <c r="X89" s="46"/>
      <c r="Y89" s="46"/>
    </row>
    <row r="90" customFormat="false" ht="15" hidden="false" customHeight="false" outlineLevel="0" collapsed="false">
      <c r="B90" s="0" t="s">
        <v>352</v>
      </c>
      <c r="C90" s="11" t="s">
        <v>33</v>
      </c>
      <c r="D90" s="12" t="s">
        <v>353</v>
      </c>
      <c r="F90" s="45" t="n">
        <f aca="false">IF(INDEX($H90:$Y90,1,Scenario_Selected)="",$H90,INDEX($H90:$Y90,1,Scenario_Selected))</f>
        <v>0.02</v>
      </c>
      <c r="H90" s="46" t="n">
        <v>0.02</v>
      </c>
      <c r="I90" s="46" t="n">
        <v>0</v>
      </c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</row>
    <row r="91" customFormat="false" ht="15" hidden="false" customHeight="false" outlineLevel="0" collapsed="false">
      <c r="B91" s="0" t="s">
        <v>354</v>
      </c>
      <c r="C91" s="11" t="s">
        <v>33</v>
      </c>
      <c r="D91" s="12" t="s">
        <v>355</v>
      </c>
      <c r="F91" s="47" t="n">
        <f aca="false">IF(INDEX($H91:$Y91,1,Scenario_Selected)="",$H91,INDEX($H91:$Y91,1,Scenario_Selected))</f>
        <v>0.003</v>
      </c>
      <c r="H91" s="48" t="n">
        <v>0.003</v>
      </c>
      <c r="I91" s="48" t="n">
        <v>0</v>
      </c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</row>
    <row r="93" customFormat="false" ht="15" hidden="false" customHeight="false" outlineLevel="0" collapsed="false">
      <c r="A93" s="9" t="s">
        <v>14</v>
      </c>
      <c r="B93" s="9"/>
      <c r="C93" s="9" t="s">
        <v>356</v>
      </c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customFormat="false" ht="15" hidden="false" customHeight="false" outlineLevel="0" collapsed="false">
      <c r="B94" s="0" t="s">
        <v>357</v>
      </c>
      <c r="C94" s="11" t="s">
        <v>69</v>
      </c>
      <c r="D94" s="12" t="s">
        <v>358</v>
      </c>
      <c r="F94" s="43" t="n">
        <f aca="false">IF(INDEX($H94:$Y94,1,Scenario_Selected)="",$H94,INDEX($H94:$Y94,1,Scenario_Selected))</f>
        <v>400</v>
      </c>
      <c r="H94" s="44" t="n">
        <v>400</v>
      </c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</row>
    <row r="95" customFormat="false" ht="15" hidden="false" customHeight="false" outlineLevel="0" collapsed="false">
      <c r="B95" s="0" t="s">
        <v>359</v>
      </c>
      <c r="C95" s="11" t="s">
        <v>33</v>
      </c>
      <c r="D95" s="12" t="s">
        <v>360</v>
      </c>
      <c r="F95" s="47" t="n">
        <f aca="false">IF(INDEX($H95:$Y95,1,Scenario_Selected)="",$H95,INDEX($H95:$Y95,1,Scenario_Selected))</f>
        <v>0.0187</v>
      </c>
      <c r="H95" s="48" t="n">
        <v>0.0187</v>
      </c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</row>
    <row r="96" customFormat="false" ht="15" hidden="false" customHeight="false" outlineLevel="0" collapsed="false">
      <c r="B96" s="0" t="s">
        <v>361</v>
      </c>
      <c r="C96" s="11" t="s">
        <v>33</v>
      </c>
      <c r="D96" s="12" t="s">
        <v>362</v>
      </c>
      <c r="F96" s="47" t="n">
        <f aca="false">IF(INDEX($H96:$Y96,1,Scenario_Selected)="",$H96,INDEX($H96:$Y96,1,Scenario_Selected))</f>
        <v>0.0175</v>
      </c>
      <c r="H96" s="48" t="n">
        <v>0.0175</v>
      </c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</row>
    <row r="98" customFormat="false" ht="15" hidden="false" customHeight="false" outlineLevel="0" collapsed="false">
      <c r="A98" s="9" t="s">
        <v>14</v>
      </c>
      <c r="B98" s="9"/>
      <c r="C98" s="9" t="s">
        <v>363</v>
      </c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customFormat="false" ht="15" hidden="false" customHeight="false" outlineLevel="0" collapsed="false">
      <c r="B99" s="0" t="s">
        <v>364</v>
      </c>
      <c r="C99" s="11" t="s">
        <v>316</v>
      </c>
      <c r="D99" s="12" t="s">
        <v>365</v>
      </c>
      <c r="F99" s="43" t="n">
        <f aca="false">IF(INDEX($H99:$Y99,1,Scenario_Selected)="",$H99,INDEX($H99:$Y99,1,Scenario_Selected))</f>
        <v>90</v>
      </c>
      <c r="H99" s="44" t="n">
        <v>90</v>
      </c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</row>
    <row r="100" customFormat="false" ht="15" hidden="false" customHeight="false" outlineLevel="0" collapsed="false">
      <c r="B100" s="0" t="s">
        <v>366</v>
      </c>
      <c r="C100" s="11" t="s">
        <v>316</v>
      </c>
      <c r="D100" s="12" t="s">
        <v>367</v>
      </c>
      <c r="F100" s="43" t="n">
        <f aca="false">IF(INDEX($H100:$Y100,1,Scenario_Selected)="",$H100,INDEX($H100:$Y100,1,Scenario_Selected))</f>
        <v>0</v>
      </c>
      <c r="H100" s="44" t="n">
        <v>0</v>
      </c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</row>
    <row r="101" customFormat="false" ht="15" hidden="false" customHeight="false" outlineLevel="0" collapsed="false">
      <c r="B101" s="0" t="s">
        <v>368</v>
      </c>
      <c r="C101" s="11" t="s">
        <v>33</v>
      </c>
      <c r="D101" s="12" t="s">
        <v>369</v>
      </c>
      <c r="F101" s="45" t="n">
        <f aca="false">IF(INDEX($H101:$Y101,1,Scenario_Selected)="",$H101,INDEX($H101:$Y101,1,Scenario_Selected))</f>
        <v>0</v>
      </c>
      <c r="H101" s="46" t="n">
        <v>0</v>
      </c>
      <c r="I101" s="46"/>
      <c r="J101" s="46"/>
      <c r="K101" s="46"/>
      <c r="L101" s="46"/>
      <c r="M101" s="46"/>
      <c r="N101" s="46"/>
      <c r="O101" s="46"/>
      <c r="P101" s="46"/>
      <c r="Q101" s="46" t="n">
        <f aca="false">-Sens_Step</f>
        <v>-0.1</v>
      </c>
      <c r="R101" s="46"/>
      <c r="S101" s="46"/>
      <c r="T101" s="46"/>
      <c r="U101" s="46"/>
      <c r="V101" s="46"/>
      <c r="W101" s="46"/>
      <c r="X101" s="46"/>
      <c r="Y101" s="46"/>
    </row>
    <row r="102" customFormat="false" ht="15" hidden="false" customHeight="false" outlineLevel="0" collapsed="false">
      <c r="B102" s="0" t="s">
        <v>370</v>
      </c>
      <c r="C102" s="11" t="s">
        <v>39</v>
      </c>
      <c r="D102" s="12" t="s">
        <v>371</v>
      </c>
      <c r="F102" s="49" t="n">
        <f aca="false">IF(INDEX($H102:$Y102,1,Scenario_Selected)="",$H102,INDEX($H102:$Y102,1,Scenario_Selected))</f>
        <v>1</v>
      </c>
      <c r="H102" s="50" t="n">
        <v>1</v>
      </c>
      <c r="I102" s="50" t="n">
        <v>0</v>
      </c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</row>
    <row r="103" customFormat="false" ht="15" hidden="false" customHeight="false" outlineLevel="0" collapsed="false">
      <c r="B103" s="0" t="s">
        <v>372</v>
      </c>
      <c r="C103" s="11" t="s">
        <v>33</v>
      </c>
      <c r="D103" s="12" t="s">
        <v>373</v>
      </c>
      <c r="F103" s="45" t="n">
        <f aca="false">IF(INDEX($H103:$Y103,1,Scenario_Selected)="",$H103,INDEX($H103:$Y103,1,Scenario_Selected))</f>
        <v>0.6</v>
      </c>
      <c r="H103" s="46" t="n">
        <v>0.6</v>
      </c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</row>
    <row r="104" customFormat="false" ht="15" hidden="false" customHeight="false" outlineLevel="0" collapsed="false">
      <c r="B104" s="0" t="s">
        <v>374</v>
      </c>
      <c r="C104" s="11" t="s">
        <v>33</v>
      </c>
      <c r="D104" s="12" t="s">
        <v>373</v>
      </c>
      <c r="F104" s="45" t="n">
        <f aca="false">IF(INDEX($H104:$Y104,1,Scenario_Selected)="",$H104,INDEX($H104:$Y104,1,Scenario_Selected))</f>
        <v>0.5</v>
      </c>
      <c r="H104" s="46" t="n">
        <v>0.5</v>
      </c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</row>
    <row r="105" customFormat="false" ht="15" hidden="false" customHeight="false" outlineLevel="0" collapsed="false">
      <c r="B105" s="0" t="s">
        <v>375</v>
      </c>
      <c r="C105" s="11" t="s">
        <v>316</v>
      </c>
      <c r="D105" s="12" t="s">
        <v>376</v>
      </c>
      <c r="F105" s="43" t="n">
        <f aca="false">IF(INDEX($H105:$Y105,1,Scenario_Selected)="",$H105,INDEX($H105:$Y105,1,Scenario_Selected))</f>
        <v>90</v>
      </c>
      <c r="H105" s="44" t="n">
        <v>90</v>
      </c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</row>
    <row r="106" customFormat="false" ht="15" hidden="false" customHeight="false" outlineLevel="0" collapsed="false">
      <c r="B106" s="0" t="s">
        <v>377</v>
      </c>
      <c r="C106" s="11" t="s">
        <v>316</v>
      </c>
      <c r="D106" s="12" t="s">
        <v>378</v>
      </c>
      <c r="F106" s="43" t="n">
        <f aca="false">IF(INDEX($H106:$Y106,1,Scenario_Selected)="",$H106,INDEX($H106:$Y106,1,Scenario_Selected))</f>
        <v>100</v>
      </c>
      <c r="H106" s="44" t="n">
        <v>100</v>
      </c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</row>
    <row r="107" customFormat="false" ht="15" hidden="false" customHeight="false" outlineLevel="0" collapsed="false">
      <c r="B107" s="0" t="s">
        <v>379</v>
      </c>
      <c r="C107" s="11" t="s">
        <v>319</v>
      </c>
      <c r="D107" s="12" t="s">
        <v>380</v>
      </c>
      <c r="F107" s="43" t="n">
        <f aca="false">IF(INDEX($H107:$Y107,1,Scenario_Selected)="",$H107,INDEX($H107:$Y107,1,Scenario_Selected))</f>
        <v>200</v>
      </c>
      <c r="H107" s="44" t="n">
        <v>200</v>
      </c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</row>
    <row r="108" customFormat="false" ht="15" hidden="false" customHeight="false" outlineLevel="0" collapsed="false">
      <c r="B108" s="0" t="s">
        <v>381</v>
      </c>
      <c r="C108" s="11" t="s">
        <v>319</v>
      </c>
      <c r="D108" s="12" t="s">
        <v>382</v>
      </c>
      <c r="F108" s="43" t="n">
        <f aca="false">IF(INDEX($H108:$Y108,1,Scenario_Selected)="",$H108,INDEX($H108:$Y108,1,Scenario_Selected))</f>
        <v>549</v>
      </c>
      <c r="H108" s="44" t="n">
        <v>549</v>
      </c>
      <c r="I108" s="44" t="n">
        <v>150</v>
      </c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</row>
    <row r="109" customFormat="false" ht="15" hidden="false" customHeight="false" outlineLevel="0" collapsed="false">
      <c r="B109" s="0" t="s">
        <v>383</v>
      </c>
      <c r="C109" s="11" t="s">
        <v>39</v>
      </c>
      <c r="D109" s="12" t="s">
        <v>384</v>
      </c>
      <c r="F109" s="49" t="n">
        <f aca="false">IF(INDEX($H109:$Y109,1,Scenario_Selected)="",$H109,INDEX($H109:$Y109,1,Scenario_Selected))</f>
        <v>0</v>
      </c>
      <c r="H109" s="50" t="n">
        <v>0</v>
      </c>
      <c r="I109" s="50" t="n">
        <v>1</v>
      </c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</row>
    <row r="110" customFormat="false" ht="15" hidden="false" customHeight="false" outlineLevel="0" collapsed="false">
      <c r="B110" s="0" t="s">
        <v>385</v>
      </c>
      <c r="C110" s="11" t="s">
        <v>316</v>
      </c>
      <c r="D110" s="12" t="s">
        <v>386</v>
      </c>
      <c r="F110" s="43" t="n">
        <f aca="false">IF(INDEX($H110:$Y110,1,Scenario_Selected)="",$H110,INDEX($H110:$Y110,1,Scenario_Selected))</f>
        <v>15</v>
      </c>
      <c r="H110" s="44" t="n">
        <v>15</v>
      </c>
      <c r="I110" s="44" t="n">
        <v>0</v>
      </c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</row>
    <row r="111" customFormat="false" ht="15" hidden="false" customHeight="false" outlineLevel="0" collapsed="false">
      <c r="B111" s="0" t="s">
        <v>387</v>
      </c>
      <c r="C111" s="11" t="s">
        <v>33</v>
      </c>
      <c r="D111" s="12" t="s">
        <v>388</v>
      </c>
      <c r="F111" s="45" t="n">
        <f aca="false">IF(INDEX($H111:$Y111,1,Scenario_Selected)="",$H111,INDEX($H111:$Y111,1,Scenario_Selected))</f>
        <v>0.12</v>
      </c>
      <c r="H111" s="46" t="n">
        <v>0.12</v>
      </c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</row>
    <row r="112" customFormat="false" ht="15" hidden="false" customHeight="false" outlineLevel="0" collapsed="false">
      <c r="B112" s="0" t="s">
        <v>389</v>
      </c>
      <c r="C112" s="11" t="s">
        <v>319</v>
      </c>
      <c r="D112" s="12" t="s">
        <v>390</v>
      </c>
      <c r="F112" s="43" t="n">
        <f aca="false">IF(INDEX($H112:$Y112,1,Scenario_Selected)="",$H112,INDEX($H112:$Y112,1,Scenario_Selected))</f>
        <v>150</v>
      </c>
      <c r="H112" s="44" t="n">
        <v>150</v>
      </c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</row>
    <row r="113" customFormat="false" ht="15" hidden="false" customHeight="false" outlineLevel="0" collapsed="false">
      <c r="B113" s="0" t="s">
        <v>391</v>
      </c>
      <c r="C113" s="11" t="s">
        <v>39</v>
      </c>
      <c r="D113" s="12" t="s">
        <v>392</v>
      </c>
      <c r="F113" s="49" t="n">
        <f aca="false">IF(INDEX($H113:$Y113,1,Scenario_Selected)="",$H113,INDEX($H113:$Y113,1,Scenario_Selected))</f>
        <v>0</v>
      </c>
      <c r="H113" s="50" t="n">
        <v>0</v>
      </c>
      <c r="I113" s="50" t="n">
        <v>1</v>
      </c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  <c r="V113" s="50"/>
      <c r="W113" s="50"/>
      <c r="X113" s="50"/>
      <c r="Y113" s="50"/>
    </row>
    <row r="114" customFormat="false" ht="15" hidden="false" customHeight="false" outlineLevel="0" collapsed="false">
      <c r="B114" s="0" t="s">
        <v>393</v>
      </c>
      <c r="C114" s="11" t="s">
        <v>316</v>
      </c>
      <c r="D114" s="12" t="s">
        <v>394</v>
      </c>
      <c r="F114" s="43" t="n">
        <f aca="false">IF(INDEX($H114:$Y114,1,Scenario_Selected)="",$H114,INDEX($H114:$Y114,1,Scenario_Selected))</f>
        <v>15</v>
      </c>
      <c r="H114" s="44" t="n">
        <v>15</v>
      </c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</row>
    <row r="115" customFormat="false" ht="15" hidden="false" customHeight="false" outlineLevel="0" collapsed="false">
      <c r="B115" s="0" t="s">
        <v>395</v>
      </c>
      <c r="C115" s="11" t="s">
        <v>319</v>
      </c>
      <c r="D115" s="12" t="s">
        <v>396</v>
      </c>
      <c r="F115" s="43" t="n">
        <f aca="false">IF(INDEX($H115:$Y115,1,Scenario_Selected)="",$H115,INDEX($H115:$Y115,1,Scenario_Selected))</f>
        <v>0</v>
      </c>
      <c r="H115" s="44" t="n">
        <v>0</v>
      </c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</row>
    <row r="116" customFormat="false" ht="15" hidden="false" customHeight="false" outlineLevel="0" collapsed="false">
      <c r="B116" s="0" t="s">
        <v>397</v>
      </c>
      <c r="C116" s="11" t="s">
        <v>319</v>
      </c>
      <c r="D116" s="12" t="s">
        <v>396</v>
      </c>
      <c r="F116" s="43" t="n">
        <f aca="false">IF(INDEX($H116:$Y116,1,Scenario_Selected)="",$H116,INDEX($H116:$Y116,1,Scenario_Selected))</f>
        <v>0</v>
      </c>
      <c r="H116" s="44" t="n">
        <v>0</v>
      </c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</row>
    <row r="117" customFormat="false" ht="15" hidden="false" customHeight="false" outlineLevel="0" collapsed="false">
      <c r="B117" s="0" t="s">
        <v>398</v>
      </c>
      <c r="C117" s="11" t="s">
        <v>39</v>
      </c>
      <c r="D117" s="12" t="s">
        <v>399</v>
      </c>
      <c r="F117" s="49" t="n">
        <f aca="false">IF(INDEX($H117:$Y117,1,Scenario_Selected)="",$H117,INDEX($H117:$Y117,1,Scenario_Selected))</f>
        <v>0</v>
      </c>
      <c r="H117" s="50" t="n">
        <v>0</v>
      </c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T117" s="50"/>
      <c r="U117" s="50"/>
      <c r="V117" s="50"/>
      <c r="W117" s="50"/>
      <c r="X117" s="50"/>
      <c r="Y117" s="50"/>
    </row>
    <row r="119" customFormat="false" ht="15" hidden="false" customHeight="false" outlineLevel="0" collapsed="false">
      <c r="A119" s="9" t="s">
        <v>14</v>
      </c>
      <c r="B119" s="9"/>
      <c r="C119" s="9" t="s">
        <v>400</v>
      </c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customFormat="false" ht="15" hidden="false" customHeight="false" outlineLevel="0" collapsed="false">
      <c r="B120" s="0" t="s">
        <v>401</v>
      </c>
      <c r="C120" s="11" t="s">
        <v>39</v>
      </c>
      <c r="D120" s="12" t="s">
        <v>402</v>
      </c>
      <c r="F120" s="49" t="n">
        <f aca="false">IF(INDEX($H120:$Y120,1,Scenario_Selected)="",$H120,INDEX($H120:$Y120,1,Scenario_Selected))</f>
        <v>1</v>
      </c>
      <c r="H120" s="50" t="n">
        <v>1</v>
      </c>
      <c r="I120" s="50" t="n">
        <v>0</v>
      </c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</row>
    <row r="121" customFormat="false" ht="15" hidden="false" customHeight="false" outlineLevel="0" collapsed="false">
      <c r="B121" s="0" t="s">
        <v>403</v>
      </c>
      <c r="C121" s="11" t="s">
        <v>39</v>
      </c>
      <c r="D121" s="12" t="s">
        <v>404</v>
      </c>
      <c r="F121" s="49" t="n">
        <f aca="false">IF(INDEX($H121:$Y121,1,Scenario_Selected)="",$H121,INDEX($H121:$Y121,1,Scenario_Selected))</f>
        <v>1</v>
      </c>
      <c r="H121" s="50" t="n">
        <v>1</v>
      </c>
      <c r="I121" s="50" t="n">
        <v>0</v>
      </c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50"/>
      <c r="Y121" s="50"/>
    </row>
    <row r="122" customFormat="false" ht="15" hidden="false" customHeight="false" outlineLevel="0" collapsed="false">
      <c r="B122" s="0" t="s">
        <v>405</v>
      </c>
      <c r="C122" s="11" t="s">
        <v>39</v>
      </c>
      <c r="D122" s="12" t="s">
        <v>406</v>
      </c>
      <c r="F122" s="49" t="n">
        <f aca="false">IF(INDEX($H122:$Y122,1,Scenario_Selected)="",$H122,INDEX($H122:$Y122,1,Scenario_Selected))</f>
        <v>1</v>
      </c>
      <c r="H122" s="50" t="n">
        <v>1</v>
      </c>
      <c r="I122" s="50" t="n">
        <v>0</v>
      </c>
      <c r="J122" s="50"/>
      <c r="K122" s="50"/>
      <c r="L122" s="50"/>
      <c r="M122" s="50"/>
      <c r="N122" s="50"/>
      <c r="O122" s="50"/>
      <c r="P122" s="50"/>
      <c r="Q122" s="50"/>
      <c r="R122" s="50"/>
      <c r="S122" s="50"/>
      <c r="T122" s="50"/>
      <c r="U122" s="50"/>
      <c r="V122" s="50"/>
      <c r="W122" s="50"/>
      <c r="X122" s="50"/>
      <c r="Y122" s="50"/>
    </row>
    <row r="123" customFormat="false" ht="15" hidden="false" customHeight="false" outlineLevel="0" collapsed="false">
      <c r="B123" s="0" t="s">
        <v>407</v>
      </c>
      <c r="C123" s="11" t="s">
        <v>39</v>
      </c>
      <c r="D123" s="12" t="s">
        <v>408</v>
      </c>
      <c r="F123" s="49" t="n">
        <f aca="false">IF(INDEX($H123:$Y123,1,Scenario_Selected)="",$H123,INDEX($H123:$Y123,1,Scenario_Selected))</f>
        <v>1</v>
      </c>
      <c r="H123" s="50" t="n">
        <v>1</v>
      </c>
      <c r="I123" s="50" t="n">
        <v>0</v>
      </c>
      <c r="J123" s="50"/>
      <c r="K123" s="50"/>
      <c r="L123" s="50"/>
      <c r="M123" s="50"/>
      <c r="N123" s="50"/>
      <c r="O123" s="50"/>
      <c r="P123" s="50"/>
      <c r="Q123" s="50"/>
      <c r="R123" s="50"/>
      <c r="S123" s="50"/>
      <c r="T123" s="50"/>
      <c r="U123" s="50"/>
      <c r="V123" s="50"/>
      <c r="W123" s="50"/>
      <c r="X123" s="50"/>
      <c r="Y123" s="50"/>
    </row>
    <row r="124" customFormat="false" ht="15" hidden="false" customHeight="false" outlineLevel="0" collapsed="false">
      <c r="B124" s="0" t="s">
        <v>409</v>
      </c>
      <c r="C124" s="11" t="s">
        <v>39</v>
      </c>
      <c r="D124" s="12" t="s">
        <v>410</v>
      </c>
      <c r="F124" s="49" t="n">
        <f aca="false">IF(INDEX($H124:$Y124,1,Scenario_Selected)="",$H124,INDEX($H124:$Y124,1,Scenario_Selected))</f>
        <v>1</v>
      </c>
      <c r="H124" s="50" t="n">
        <v>1</v>
      </c>
      <c r="I124" s="50" t="n">
        <v>0</v>
      </c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  <c r="V124" s="50"/>
      <c r="W124" s="50"/>
      <c r="X124" s="50"/>
      <c r="Y124" s="50"/>
    </row>
    <row r="125" customFormat="false" ht="15" hidden="false" customHeight="false" outlineLevel="0" collapsed="false">
      <c r="B125" s="0" t="s">
        <v>411</v>
      </c>
      <c r="C125" s="11" t="s">
        <v>39</v>
      </c>
      <c r="D125" s="12" t="s">
        <v>412</v>
      </c>
      <c r="F125" s="49" t="n">
        <f aca="false">IF(INDEX($H125:$Y125,1,Scenario_Selected)="",$H125,INDEX($H125:$Y125,1,Scenario_Selected))</f>
        <v>1</v>
      </c>
      <c r="H125" s="50" t="n">
        <v>1</v>
      </c>
      <c r="I125" s="50" t="n">
        <v>0</v>
      </c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50"/>
      <c r="Y125" s="50"/>
    </row>
    <row r="127" customFormat="false" ht="15" hidden="false" customHeight="false" outlineLevel="0" collapsed="false">
      <c r="A127" s="9" t="s">
        <v>14</v>
      </c>
      <c r="B127" s="9"/>
      <c r="C127" s="9" t="s">
        <v>413</v>
      </c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customFormat="false" ht="15" hidden="false" customHeight="false" outlineLevel="0" collapsed="false">
      <c r="B128" s="0" t="s">
        <v>414</v>
      </c>
      <c r="C128" s="11" t="s">
        <v>33</v>
      </c>
      <c r="D128" s="12" t="s">
        <v>415</v>
      </c>
      <c r="F128" s="45" t="n">
        <f aca="false">IF(INDEX($H128:$Y128,1,Scenario_Selected)="",$H128,INDEX($H128:$Y128,1,Scenario_Selected))</f>
        <v>0.08</v>
      </c>
      <c r="H128" s="46" t="n">
        <v>0.08</v>
      </c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</row>
    <row r="129" customFormat="false" ht="15" hidden="false" customHeight="false" outlineLevel="0" collapsed="false">
      <c r="B129" s="0" t="s">
        <v>416</v>
      </c>
      <c r="C129" s="11" t="s">
        <v>33</v>
      </c>
      <c r="D129" s="12" t="s">
        <v>417</v>
      </c>
      <c r="F129" s="45" t="n">
        <f aca="false">IF(INDEX($H129:$Y129,1,Scenario_Selected)="",$H129,INDEX($H129:$Y129,1,Scenario_Selected))</f>
        <v>0.08</v>
      </c>
      <c r="H129" s="46" t="n">
        <v>0.08</v>
      </c>
      <c r="I129" s="46"/>
      <c r="J129" s="46"/>
      <c r="K129" s="46"/>
      <c r="L129" s="46"/>
      <c r="M129" s="46"/>
      <c r="N129" s="46"/>
      <c r="O129" s="46"/>
      <c r="P129" s="46" t="n">
        <f aca="false">H129+Sens_PP</f>
        <v>0.09</v>
      </c>
      <c r="Q129" s="46"/>
      <c r="R129" s="46"/>
      <c r="S129" s="46"/>
      <c r="T129" s="46"/>
      <c r="U129" s="46"/>
      <c r="V129" s="46"/>
      <c r="W129" s="46"/>
      <c r="X129" s="46"/>
      <c r="Y129" s="46"/>
    </row>
    <row r="130" customFormat="false" ht="15" hidden="false" customHeight="false" outlineLevel="0" collapsed="false">
      <c r="B130" s="0" t="s">
        <v>418</v>
      </c>
      <c r="C130" s="11" t="s">
        <v>33</v>
      </c>
      <c r="D130" s="12" t="s">
        <v>417</v>
      </c>
      <c r="F130" s="45" t="n">
        <f aca="false">IF(INDEX($H130:$Y130,1,Scenario_Selected)="",$H130,INDEX($H130:$Y130,1,Scenario_Selected))</f>
        <v>0.08</v>
      </c>
      <c r="H130" s="46" t="n">
        <v>0.08</v>
      </c>
      <c r="I130" s="46"/>
      <c r="J130" s="46"/>
      <c r="K130" s="46"/>
      <c r="L130" s="46"/>
      <c r="M130" s="46"/>
      <c r="N130" s="46"/>
      <c r="O130" s="46"/>
      <c r="P130" s="46" t="n">
        <f aca="false">H130+Sens_PP</f>
        <v>0.09</v>
      </c>
      <c r="Q130" s="46"/>
      <c r="R130" s="46"/>
      <c r="S130" s="46"/>
      <c r="T130" s="46"/>
      <c r="U130" s="46"/>
      <c r="V130" s="46"/>
      <c r="W130" s="46"/>
      <c r="X130" s="46"/>
      <c r="Y130" s="46"/>
    </row>
    <row r="131" customFormat="false" ht="15" hidden="false" customHeight="false" outlineLevel="0" collapsed="false">
      <c r="B131" s="0" t="s">
        <v>419</v>
      </c>
      <c r="C131" s="11" t="s">
        <v>39</v>
      </c>
      <c r="D131" s="12" t="s">
        <v>396</v>
      </c>
      <c r="F131" s="49" t="n">
        <f aca="false">IF(INDEX($H131:$Y131,1,Scenario_Selected)="",$H131,INDEX($H131:$Y131,1,Scenario_Selected))</f>
        <v>0</v>
      </c>
      <c r="H131" s="50" t="n">
        <v>0</v>
      </c>
      <c r="I131" s="50"/>
      <c r="J131" s="50"/>
      <c r="K131" s="50"/>
      <c r="L131" s="50"/>
      <c r="M131" s="50"/>
      <c r="N131" s="50"/>
      <c r="O131" s="50"/>
      <c r="P131" s="50"/>
      <c r="Q131" s="50"/>
      <c r="R131" s="50"/>
      <c r="S131" s="50"/>
      <c r="T131" s="50"/>
      <c r="U131" s="50"/>
      <c r="V131" s="50"/>
      <c r="W131" s="50"/>
      <c r="X131" s="50"/>
      <c r="Y131" s="50"/>
    </row>
    <row r="132" customFormat="false" ht="15" hidden="false" customHeight="false" outlineLevel="0" collapsed="false">
      <c r="B132" s="0" t="s">
        <v>420</v>
      </c>
      <c r="C132" s="11" t="s">
        <v>39</v>
      </c>
      <c r="D132" s="12" t="s">
        <v>396</v>
      </c>
      <c r="F132" s="49" t="n">
        <f aca="false">IF(INDEX($H132:$Y132,1,Scenario_Selected)="",$H132,INDEX($H132:$Y132,1,Scenario_Selected))</f>
        <v>0</v>
      </c>
      <c r="H132" s="50" t="n">
        <v>0</v>
      </c>
      <c r="I132" s="50"/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0"/>
      <c r="V132" s="50"/>
      <c r="W132" s="50"/>
      <c r="X132" s="50"/>
      <c r="Y132" s="50"/>
    </row>
    <row r="134" customFormat="false" ht="15" hidden="false" customHeight="false" outlineLevel="0" collapsed="false">
      <c r="A134" s="9" t="s">
        <v>14</v>
      </c>
      <c r="B134" s="9"/>
      <c r="C134" s="9" t="s">
        <v>421</v>
      </c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customFormat="false" ht="15" hidden="false" customHeight="false" outlineLevel="0" collapsed="false">
      <c r="B135" s="0" t="s">
        <v>422</v>
      </c>
      <c r="C135" s="11" t="s">
        <v>33</v>
      </c>
      <c r="D135" s="12" t="s">
        <v>423</v>
      </c>
      <c r="F135" s="45" t="n">
        <f aca="false">IF(INDEX($H135:$Y135,1,Scenario_Selected)="",$H135,INDEX($H135:$Y135,1,Scenario_Selected))</f>
        <v>0.55</v>
      </c>
      <c r="H135" s="46" t="n">
        <v>0.55</v>
      </c>
      <c r="I135" s="46" t="n">
        <v>0</v>
      </c>
      <c r="J135" s="46"/>
      <c r="K135" s="46"/>
      <c r="L135" s="46"/>
      <c r="M135" s="46"/>
      <c r="N135" s="46"/>
      <c r="O135" s="46"/>
      <c r="P135" s="46"/>
      <c r="Q135" s="46"/>
      <c r="R135" s="46" t="n">
        <f aca="false">H135-Sens_Step</f>
        <v>0.45</v>
      </c>
      <c r="S135" s="46"/>
      <c r="T135" s="46"/>
      <c r="U135" s="46"/>
      <c r="V135" s="46"/>
      <c r="W135" s="46"/>
      <c r="X135" s="46"/>
      <c r="Y135" s="46"/>
    </row>
    <row r="136" customFormat="false" ht="15" hidden="false" customHeight="false" outlineLevel="0" collapsed="false">
      <c r="B136" s="0" t="s">
        <v>424</v>
      </c>
      <c r="C136" s="11" t="s">
        <v>316</v>
      </c>
      <c r="D136" s="12" t="s">
        <v>423</v>
      </c>
      <c r="F136" s="43" t="n">
        <f aca="false">IF(INDEX($H136:$Y136,1,Scenario_Selected)="",$H136,INDEX($H136:$Y136,1,Scenario_Selected))</f>
        <v>0</v>
      </c>
      <c r="H136" s="44" t="n">
        <v>0</v>
      </c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</row>
    <row r="137" customFormat="false" ht="15" hidden="false" customHeight="false" outlineLevel="0" collapsed="false">
      <c r="B137" s="0" t="s">
        <v>425</v>
      </c>
      <c r="C137" s="11" t="s">
        <v>14</v>
      </c>
      <c r="D137" s="12" t="s">
        <v>423</v>
      </c>
      <c r="F137" s="52" t="n">
        <f aca="false">IF(INDEX($H137:$Y137,1,Scenario_Selected)="",$H137,INDEX($H137:$Y137,1,Scenario_Selected))</f>
        <v>1.2</v>
      </c>
      <c r="H137" s="53" t="n">
        <v>1.2</v>
      </c>
      <c r="I137" s="53"/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</row>
    <row r="138" customFormat="false" ht="15" hidden="false" customHeight="false" outlineLevel="0" collapsed="false">
      <c r="B138" s="0" t="s">
        <v>426</v>
      </c>
      <c r="C138" s="11" t="s">
        <v>14</v>
      </c>
      <c r="D138" s="12" t="s">
        <v>423</v>
      </c>
      <c r="F138" s="52" t="n">
        <f aca="false">IF(INDEX($H138:$Y138,1,Scenario_Selected)="",$H138,INDEX($H138:$Y138,1,Scenario_Selected))</f>
        <v>1.35</v>
      </c>
      <c r="H138" s="53" t="n">
        <v>1.35</v>
      </c>
      <c r="I138" s="53"/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</row>
    <row r="139" customFormat="false" ht="15" hidden="false" customHeight="false" outlineLevel="0" collapsed="false">
      <c r="B139" s="0" t="s">
        <v>427</v>
      </c>
      <c r="C139" s="11" t="s">
        <v>247</v>
      </c>
      <c r="D139" s="12" t="s">
        <v>423</v>
      </c>
      <c r="F139" s="38" t="n">
        <f aca="false">IF(INDEX($H139:$Y139,1,Scenario_Selected)="",$H139,INDEX($H139:$Y139,1,Scenario_Selected))</f>
        <v>15</v>
      </c>
      <c r="H139" s="41" t="n">
        <v>15</v>
      </c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</row>
    <row r="140" customFormat="false" ht="15" hidden="false" customHeight="false" outlineLevel="0" collapsed="false">
      <c r="B140" s="0" t="s">
        <v>428</v>
      </c>
      <c r="C140" s="11" t="s">
        <v>33</v>
      </c>
      <c r="D140" s="12" t="s">
        <v>423</v>
      </c>
      <c r="F140" s="45" t="n">
        <f aca="false">IF(INDEX($H140:$Y140,1,Scenario_Selected)="",$H140,INDEX($H140:$Y140,1,Scenario_Selected))</f>
        <v>0.05</v>
      </c>
      <c r="H140" s="46" t="n">
        <v>0.05</v>
      </c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 t="n">
        <f aca="false">H140+Sens_PP</f>
        <v>0.06</v>
      </c>
      <c r="T140" s="46"/>
      <c r="U140" s="46"/>
      <c r="V140" s="46"/>
      <c r="W140" s="46"/>
      <c r="X140" s="46"/>
      <c r="Y140" s="46"/>
    </row>
    <row r="141" customFormat="false" ht="15" hidden="false" customHeight="false" outlineLevel="0" collapsed="false">
      <c r="B141" s="0" t="s">
        <v>429</v>
      </c>
      <c r="C141" s="11" t="s">
        <v>33</v>
      </c>
      <c r="D141" s="12" t="s">
        <v>423</v>
      </c>
      <c r="F141" s="47" t="n">
        <f aca="false">IF(INDEX($H141:$Y141,1,Scenario_Selected)="",$H141,INDEX($H141:$Y141,1,Scenario_Selected))</f>
        <v>0.0175</v>
      </c>
      <c r="H141" s="48" t="n">
        <v>0.0175</v>
      </c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</row>
    <row r="142" customFormat="false" ht="15" hidden="false" customHeight="false" outlineLevel="0" collapsed="false">
      <c r="B142" s="0" t="s">
        <v>430</v>
      </c>
      <c r="C142" s="11" t="s">
        <v>33</v>
      </c>
      <c r="D142" s="12" t="s">
        <v>423</v>
      </c>
      <c r="F142" s="47" t="n">
        <f aca="false">IF(INDEX($H142:$Y142,1,Scenario_Selected)="",$H142,INDEX($H142:$Y142,1,Scenario_Selected))</f>
        <v>0.009</v>
      </c>
      <c r="H142" s="48" t="n">
        <v>0.009</v>
      </c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</row>
    <row r="143" customFormat="false" ht="15" hidden="false" customHeight="false" outlineLevel="0" collapsed="false">
      <c r="B143" s="0" t="s">
        <v>431</v>
      </c>
      <c r="C143" s="11" t="s">
        <v>220</v>
      </c>
      <c r="D143" s="12" t="s">
        <v>423</v>
      </c>
      <c r="F143" s="38" t="n">
        <f aca="false">IF(INDEX($H143:$Y143,1,Scenario_Selected)="",$H143,INDEX($H143:$Y143,1,Scenario_Selected))</f>
        <v>6</v>
      </c>
      <c r="H143" s="41" t="n">
        <v>6</v>
      </c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</row>
    <row r="144" customFormat="false" ht="15" hidden="false" customHeight="false" outlineLevel="0" collapsed="false">
      <c r="B144" s="0" t="s">
        <v>432</v>
      </c>
      <c r="C144" s="11" t="s">
        <v>33</v>
      </c>
      <c r="D144" s="12" t="s">
        <v>423</v>
      </c>
      <c r="F144" s="45" t="n">
        <f aca="false">IF(INDEX($H144:$Y144,1,Scenario_Selected)="",$H144,INDEX($H144:$Y144,1,Scenario_Selected))</f>
        <v>0</v>
      </c>
      <c r="H144" s="46" t="n">
        <v>0</v>
      </c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</row>
    <row r="146" customFormat="false" ht="15" hidden="false" customHeight="false" outlineLevel="0" collapsed="false">
      <c r="A146" s="9" t="s">
        <v>14</v>
      </c>
      <c r="B146" s="9"/>
      <c r="C146" s="9" t="s">
        <v>433</v>
      </c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customFormat="false" ht="15" hidden="false" customHeight="false" outlineLevel="0" collapsed="false">
      <c r="B147" s="0" t="s">
        <v>434</v>
      </c>
      <c r="C147" s="11" t="s">
        <v>33</v>
      </c>
      <c r="D147" s="12" t="s">
        <v>435</v>
      </c>
      <c r="F147" s="45" t="n">
        <f aca="false">IF(INDEX($H147:$Y147,1,Scenario_Selected)="",$H147,INDEX($H147:$Y147,1,Scenario_Selected))</f>
        <v>0.09</v>
      </c>
      <c r="H147" s="46" t="n">
        <v>0.09</v>
      </c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</row>
    <row r="148" customFormat="false" ht="15" hidden="false" customHeight="false" outlineLevel="0" collapsed="false">
      <c r="B148" s="0" t="s">
        <v>436</v>
      </c>
      <c r="C148" s="11" t="s">
        <v>39</v>
      </c>
      <c r="D148" s="12" t="s">
        <v>437</v>
      </c>
      <c r="F148" s="49" t="n">
        <f aca="false">IF(INDEX($H148:$Y148,1,Scenario_Selected)="",$H148,INDEX($H148:$Y148,1,Scenario_Selected))</f>
        <v>0</v>
      </c>
      <c r="H148" s="50" t="n">
        <v>0</v>
      </c>
      <c r="I148" s="50"/>
      <c r="J148" s="50"/>
      <c r="K148" s="50"/>
      <c r="L148" s="50"/>
      <c r="M148" s="50"/>
      <c r="N148" s="50"/>
      <c r="O148" s="50"/>
      <c r="P148" s="50"/>
      <c r="Q148" s="50"/>
      <c r="R148" s="50"/>
      <c r="S148" s="50"/>
      <c r="T148" s="50"/>
      <c r="U148" s="50"/>
      <c r="V148" s="50"/>
      <c r="W148" s="50"/>
      <c r="X148" s="50"/>
      <c r="Y148" s="50"/>
    </row>
    <row r="149" customFormat="false" ht="15" hidden="false" customHeight="false" outlineLevel="0" collapsed="false">
      <c r="B149" s="0" t="s">
        <v>438</v>
      </c>
      <c r="C149" s="11" t="s">
        <v>33</v>
      </c>
      <c r="D149" s="12" t="s">
        <v>439</v>
      </c>
      <c r="F149" s="45" t="n">
        <f aca="false">IF(INDEX($H149:$Y149,1,Scenario_Selected)="",$H149,INDEX($H149:$Y149,1,Scenario_Selected))</f>
        <v>0.31</v>
      </c>
      <c r="H149" s="46" t="n">
        <v>0.31</v>
      </c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</row>
    <row r="150" customFormat="false" ht="15" hidden="false" customHeight="false" outlineLevel="0" collapsed="false">
      <c r="B150" s="0" t="s">
        <v>440</v>
      </c>
      <c r="C150" s="11" t="s">
        <v>247</v>
      </c>
      <c r="D150" s="12" t="s">
        <v>441</v>
      </c>
      <c r="F150" s="38" t="n">
        <f aca="false">IF(INDEX($H150:$Y150,1,Scenario_Selected)="",$H150,INDEX($H150:$Y150,1,Scenario_Selected))</f>
        <v>30</v>
      </c>
      <c r="H150" s="41" t="n">
        <v>30</v>
      </c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</row>
    <row r="151" customFormat="false" ht="15" hidden="false" customHeight="false" outlineLevel="0" collapsed="false">
      <c r="B151" s="0" t="s">
        <v>442</v>
      </c>
      <c r="C151" s="11" t="s">
        <v>247</v>
      </c>
      <c r="D151" s="12" t="s">
        <v>437</v>
      </c>
      <c r="F151" s="38" t="n">
        <f aca="false">IF(INDEX($H151:$Y151,1,Scenario_Selected)="",$H151,INDEX($H151:$Y151,1,Scenario_Selected))</f>
        <v>10</v>
      </c>
      <c r="H151" s="41" t="n">
        <v>10</v>
      </c>
      <c r="I151" s="41" t="n">
        <v>30</v>
      </c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</row>
    <row r="152" customFormat="false" ht="15" hidden="false" customHeight="false" outlineLevel="0" collapsed="false">
      <c r="B152" s="0" t="s">
        <v>443</v>
      </c>
      <c r="C152" s="11" t="s">
        <v>33</v>
      </c>
      <c r="D152" s="12" t="s">
        <v>444</v>
      </c>
      <c r="F152" s="45" t="n">
        <f aca="false">IF(INDEX($H152:$Y152,1,Scenario_Selected)="",$H152,INDEX($H152:$Y152,1,Scenario_Selected))</f>
        <v>0.5</v>
      </c>
      <c r="H152" s="46" t="n">
        <v>0.5</v>
      </c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</row>
    <row r="153" customFormat="false" ht="15" hidden="false" customHeight="false" outlineLevel="0" collapsed="false">
      <c r="B153" s="0" t="s">
        <v>445</v>
      </c>
      <c r="C153" s="11" t="s">
        <v>247</v>
      </c>
      <c r="D153" s="12" t="s">
        <v>446</v>
      </c>
      <c r="F153" s="38" t="n">
        <f aca="false">IF(INDEX($H153:$Y153,1,Scenario_Selected)="",$H153,INDEX($H153:$Y153,1,Scenario_Selected))</f>
        <v>5</v>
      </c>
      <c r="H153" s="41" t="n">
        <v>5</v>
      </c>
      <c r="I153" s="41" t="n">
        <v>40</v>
      </c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</row>
    <row r="155" customFormat="false" ht="15" hidden="false" customHeight="false" outlineLevel="0" collapsed="false">
      <c r="A155" s="9" t="s">
        <v>14</v>
      </c>
      <c r="B155" s="9"/>
      <c r="C155" s="9" t="s">
        <v>447</v>
      </c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customFormat="false" ht="15" hidden="false" customHeight="false" outlineLevel="0" collapsed="false">
      <c r="B156" s="0" t="s">
        <v>448</v>
      </c>
      <c r="C156" s="11" t="s">
        <v>316</v>
      </c>
      <c r="D156" s="12" t="s">
        <v>449</v>
      </c>
      <c r="F156" s="34" t="n">
        <v>361.634396741831</v>
      </c>
    </row>
    <row r="157" customFormat="false" ht="15" hidden="false" customHeight="false" outlineLevel="0" collapsed="false">
      <c r="B157" s="0" t="s">
        <v>450</v>
      </c>
      <c r="C157" s="11" t="s">
        <v>316</v>
      </c>
      <c r="D157" s="12" t="s">
        <v>449</v>
      </c>
      <c r="F157" s="34" t="n">
        <v>170.862104346481</v>
      </c>
    </row>
    <row r="158" customFormat="false" ht="15" hidden="false" customHeight="false" outlineLevel="0" collapsed="false">
      <c r="B158" s="0" t="s">
        <v>451</v>
      </c>
      <c r="C158" s="11" t="s">
        <v>316</v>
      </c>
      <c r="D158" s="12" t="s">
        <v>449</v>
      </c>
      <c r="F158" s="34" t="n">
        <v>66.8942550533791</v>
      </c>
    </row>
    <row r="159" customFormat="false" ht="15" hidden="false" customHeight="false" outlineLevel="0" collapsed="false">
      <c r="B159" s="0" t="s">
        <v>452</v>
      </c>
      <c r="C159" s="11" t="s">
        <v>316</v>
      </c>
      <c r="D159" s="12" t="s">
        <v>449</v>
      </c>
      <c r="F159" s="34" t="n">
        <v>1460.12201617687</v>
      </c>
    </row>
    <row r="160" customFormat="false" ht="15" hidden="false" customHeight="false" outlineLevel="0" collapsed="false">
      <c r="B160" s="0" t="s">
        <v>453</v>
      </c>
      <c r="C160" s="11" t="s">
        <v>316</v>
      </c>
      <c r="D160" s="12" t="s">
        <v>449</v>
      </c>
      <c r="F160" s="34" t="n">
        <v>1210.18731172553</v>
      </c>
    </row>
    <row r="161" customFormat="false" ht="15" hidden="false" customHeight="false" outlineLevel="0" collapsed="false">
      <c r="B161" s="0" t="s">
        <v>454</v>
      </c>
      <c r="C161" s="11" t="s">
        <v>316</v>
      </c>
      <c r="D161" s="12" t="s">
        <v>449</v>
      </c>
      <c r="F161" s="34" t="n">
        <v>1091.47282838397</v>
      </c>
    </row>
    <row r="163" customFormat="false" ht="15" hidden="false" customHeight="false" outlineLevel="0" collapsed="false">
      <c r="A163" s="9" t="s">
        <v>14</v>
      </c>
      <c r="B163" s="9"/>
      <c r="C163" s="9" t="s">
        <v>455</v>
      </c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customFormat="false" ht="15" hidden="false" customHeight="false" outlineLevel="0" collapsed="false">
      <c r="B164" s="0" t="s">
        <v>456</v>
      </c>
      <c r="C164" s="11" t="s">
        <v>17</v>
      </c>
      <c r="D164" s="12" t="s">
        <v>457</v>
      </c>
      <c r="F164" s="3" t="s">
        <v>458</v>
      </c>
    </row>
    <row r="165" customFormat="false" ht="15" hidden="false" customHeight="false" outlineLevel="0" collapsed="false">
      <c r="B165" s="0" t="s">
        <v>459</v>
      </c>
      <c r="C165" s="11" t="s">
        <v>17</v>
      </c>
      <c r="D165" s="12" t="s">
        <v>460</v>
      </c>
      <c r="F165" s="3" t="s">
        <v>461</v>
      </c>
    </row>
    <row r="167" customFormat="false" ht="15" hidden="false" customHeight="false" outlineLevel="0" collapsed="false">
      <c r="C167" s="36" t="s">
        <v>189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FH182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64" min="10" style="0" width="11"/>
    <col collapsed="false" customWidth="false" hidden="true" outlineLevel="1" max="16384" min="165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Zalahaláp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</row>
    <row r="5" customFormat="false" ht="15" hidden="false" customHeight="false" outlineLevel="0" collapsed="false">
      <c r="A5" s="9" t="s">
        <v>14</v>
      </c>
      <c r="B5" s="9"/>
      <c r="C5" s="9" t="s">
        <v>462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</row>
    <row r="6" customFormat="false" ht="15" hidden="false" customHeight="false" outlineLevel="0" collapsed="false">
      <c r="C6" s="0" t="s">
        <v>463</v>
      </c>
    </row>
    <row r="7" customFormat="false" ht="15" hidden="false" customHeight="false" outlineLevel="0" collapsed="false">
      <c r="C7" s="0" t="s">
        <v>464</v>
      </c>
    </row>
    <row r="8" customFormat="false" ht="15" hidden="false" customHeight="false" outlineLevel="0" collapsed="false">
      <c r="C8" s="0" t="s">
        <v>465</v>
      </c>
    </row>
    <row r="10" customFormat="false" ht="15" hidden="false" customHeight="false" outlineLevel="0" collapsed="false">
      <c r="A10" s="9" t="s">
        <v>14</v>
      </c>
      <c r="B10" s="9"/>
      <c r="C10" s="9" t="s">
        <v>466</v>
      </c>
      <c r="D10" s="9"/>
      <c r="E10" s="9" t="s">
        <v>467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</row>
    <row r="11" customFormat="false" ht="15" hidden="false" customHeight="false" outlineLevel="0" collapsed="false">
      <c r="C11" s="8" t="s">
        <v>7</v>
      </c>
      <c r="J11" s="8" t="s">
        <v>18</v>
      </c>
      <c r="K11" s="8" t="s">
        <v>19</v>
      </c>
      <c r="L11" s="8" t="s">
        <v>20</v>
      </c>
    </row>
    <row r="12" customFormat="false" ht="15" hidden="false" customHeight="false" outlineLevel="0" collapsed="false">
      <c r="C12" s="0" t="s">
        <v>468</v>
      </c>
      <c r="D12" s="11" t="s">
        <v>17</v>
      </c>
      <c r="J12" s="3" t="s">
        <v>18</v>
      </c>
      <c r="K12" s="3" t="s">
        <v>19</v>
      </c>
      <c r="L12" s="3" t="s">
        <v>20</v>
      </c>
    </row>
    <row r="13" customFormat="false" ht="15" hidden="false" customHeight="false" outlineLevel="0" collapsed="false">
      <c r="C13" s="0" t="s">
        <v>22</v>
      </c>
      <c r="D13" s="11" t="s">
        <v>17</v>
      </c>
      <c r="J13" s="3" t="s">
        <v>469</v>
      </c>
      <c r="K13" s="3" t="s">
        <v>470</v>
      </c>
      <c r="L13" s="3" t="s">
        <v>471</v>
      </c>
    </row>
    <row r="14" customFormat="false" ht="15" hidden="false" customHeight="false" outlineLevel="0" collapsed="false">
      <c r="C14" s="0" t="s">
        <v>23</v>
      </c>
      <c r="D14" s="11" t="s">
        <v>17</v>
      </c>
      <c r="E14" s="12" t="s">
        <v>472</v>
      </c>
      <c r="J14" s="3" t="s">
        <v>473</v>
      </c>
      <c r="K14" s="14" t="str">
        <f aca="false">In_PV_Curve</f>
        <v>Aurora implied capture – 2027 solar DC 1.0cy 4h</v>
      </c>
      <c r="L14" s="14" t="str">
        <f aca="false">In_PV_Curve</f>
        <v>Aurora implied capture – 2027 solar DC 1.0cy 4h</v>
      </c>
    </row>
    <row r="15" customFormat="false" ht="15" hidden="false" customHeight="false" outlineLevel="0" collapsed="false">
      <c r="C15" s="0" t="s">
        <v>474</v>
      </c>
      <c r="D15" s="11" t="s">
        <v>17</v>
      </c>
      <c r="E15" s="12" t="s">
        <v>472</v>
      </c>
      <c r="J15" s="14" t="str">
        <f aca="false">IF(In_Fix_BESS=1,In_BESS_Block,"ZHLP v3 BESS net")</f>
        <v>2027 solar DC 1.0cy 4h</v>
      </c>
      <c r="K15" s="14" t="str">
        <f aca="false">In_BESS_Block</f>
        <v>2027 solar DC 1.0cy 4h</v>
      </c>
      <c r="L15" s="14" t="str">
        <f aca="false">In_BESS_Block</f>
        <v>2027 solar DC 1.0cy 4h</v>
      </c>
    </row>
    <row r="16" customFormat="false" ht="15" hidden="false" customHeight="false" outlineLevel="0" collapsed="false">
      <c r="C16" s="0" t="s">
        <v>475</v>
      </c>
      <c r="D16" s="11" t="s">
        <v>39</v>
      </c>
      <c r="J16" s="50" t="n">
        <v>0</v>
      </c>
      <c r="K16" s="50" t="n">
        <v>0</v>
      </c>
      <c r="L16" s="50" t="n">
        <v>1</v>
      </c>
    </row>
    <row r="17" customFormat="false" ht="15" hidden="false" customHeight="false" outlineLevel="0" collapsed="false">
      <c r="C17" s="0" t="s">
        <v>476</v>
      </c>
      <c r="D17" s="11" t="s">
        <v>98</v>
      </c>
      <c r="E17" s="12" t="s">
        <v>472</v>
      </c>
      <c r="J17" s="42" t="n">
        <v>61</v>
      </c>
      <c r="K17" s="29" t="n">
        <f aca="false">In_MWp</f>
        <v>63</v>
      </c>
      <c r="L17" s="29" t="n">
        <f aca="false">In_MWp</f>
        <v>63</v>
      </c>
    </row>
    <row r="18" customFormat="false" ht="15" hidden="false" customHeight="false" outlineLevel="0" collapsed="false">
      <c r="C18" s="0" t="s">
        <v>477</v>
      </c>
      <c r="D18" s="11" t="s">
        <v>100</v>
      </c>
      <c r="E18" s="12" t="s">
        <v>472</v>
      </c>
      <c r="J18" s="42" t="n">
        <v>50</v>
      </c>
      <c r="K18" s="29" t="n">
        <f aca="false">In_Grid_MVA</f>
        <v>49.9</v>
      </c>
      <c r="L18" s="29" t="n">
        <f aca="false">In_Grid_MVA</f>
        <v>49.9</v>
      </c>
    </row>
    <row r="19" customFormat="false" ht="15" hidden="false" customHeight="false" outlineLevel="0" collapsed="false">
      <c r="C19" s="0" t="s">
        <v>478</v>
      </c>
      <c r="D19" s="11" t="s">
        <v>43</v>
      </c>
      <c r="E19" s="12" t="s">
        <v>472</v>
      </c>
      <c r="J19" s="44" t="n">
        <v>1250</v>
      </c>
      <c r="K19" s="43" t="n">
        <f aca="false">In_Yield</f>
        <v>1265</v>
      </c>
      <c r="L19" s="43" t="n">
        <f aca="false">In_Yield</f>
        <v>1265</v>
      </c>
    </row>
    <row r="20" customFormat="false" ht="15" hidden="false" customHeight="false" outlineLevel="0" collapsed="false">
      <c r="C20" s="0" t="s">
        <v>479</v>
      </c>
      <c r="D20" s="11" t="s">
        <v>72</v>
      </c>
      <c r="E20" s="12" t="s">
        <v>472</v>
      </c>
      <c r="J20" s="4" t="n">
        <v>46234</v>
      </c>
      <c r="K20" s="40" t="n">
        <f aca="false">In_RtB</f>
        <v>46387</v>
      </c>
      <c r="L20" s="40" t="n">
        <f aca="false">In_RtB</f>
        <v>46387</v>
      </c>
    </row>
    <row r="21" customFormat="false" ht="15" hidden="false" customHeight="false" outlineLevel="0" collapsed="false">
      <c r="C21" s="0" t="s">
        <v>480</v>
      </c>
      <c r="D21" s="11" t="s">
        <v>72</v>
      </c>
      <c r="E21" s="12" t="s">
        <v>472</v>
      </c>
      <c r="J21" s="4" t="n">
        <v>46326</v>
      </c>
      <c r="K21" s="40" t="n">
        <f aca="false">In_RtB_Exit</f>
        <v>46477</v>
      </c>
      <c r="L21" s="40" t="n">
        <f aca="false">In_RtB_Exit</f>
        <v>46477</v>
      </c>
    </row>
    <row r="22" customFormat="false" ht="15" hidden="false" customHeight="false" outlineLevel="0" collapsed="false">
      <c r="C22" s="0" t="s">
        <v>481</v>
      </c>
      <c r="D22" s="11" t="s">
        <v>72</v>
      </c>
      <c r="E22" s="12" t="s">
        <v>472</v>
      </c>
      <c r="J22" s="4" t="n">
        <v>46477</v>
      </c>
      <c r="K22" s="40" t="n">
        <f aca="false">In_NTP</f>
        <v>46568</v>
      </c>
      <c r="L22" s="40" t="n">
        <f aca="false">In_NTP</f>
        <v>46568</v>
      </c>
    </row>
    <row r="23" customFormat="false" ht="15" hidden="false" customHeight="false" outlineLevel="0" collapsed="false">
      <c r="C23" s="0" t="s">
        <v>482</v>
      </c>
      <c r="D23" s="11" t="s">
        <v>72</v>
      </c>
      <c r="E23" s="12" t="s">
        <v>472</v>
      </c>
      <c r="J23" s="4" t="n">
        <v>46843</v>
      </c>
      <c r="K23" s="40" t="n">
        <f aca="false">In_COD</f>
        <v>46843</v>
      </c>
      <c r="L23" s="40" t="n">
        <f aca="false">In_COD</f>
        <v>46843</v>
      </c>
    </row>
    <row r="25" customFormat="false" ht="15" hidden="false" customHeight="false" outlineLevel="0" collapsed="false">
      <c r="A25" s="9" t="s">
        <v>14</v>
      </c>
      <c r="B25" s="9"/>
      <c r="C25" s="9" t="s">
        <v>483</v>
      </c>
      <c r="D25" s="9"/>
      <c r="E25" s="54" t="s">
        <v>484</v>
      </c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</row>
    <row r="26" customFormat="false" ht="15" hidden="false" customHeight="false" outlineLevel="0" collapsed="false">
      <c r="C26" s="0" t="s">
        <v>485</v>
      </c>
      <c r="J26" s="41" t="n">
        <v>2025</v>
      </c>
      <c r="K26" s="41" t="n">
        <v>2026</v>
      </c>
      <c r="L26" s="41" t="n">
        <v>2027</v>
      </c>
      <c r="M26" s="41" t="n">
        <v>2028</v>
      </c>
      <c r="N26" s="41" t="n">
        <v>2029</v>
      </c>
      <c r="O26" s="41" t="n">
        <v>2030</v>
      </c>
      <c r="P26" s="41" t="n">
        <v>2031</v>
      </c>
      <c r="Q26" s="41" t="n">
        <v>2032</v>
      </c>
      <c r="R26" s="41" t="n">
        <v>2033</v>
      </c>
      <c r="S26" s="41" t="n">
        <v>2034</v>
      </c>
      <c r="T26" s="41" t="n">
        <v>2035</v>
      </c>
      <c r="U26" s="41" t="n">
        <v>2036</v>
      </c>
      <c r="V26" s="41" t="n">
        <v>2037</v>
      </c>
      <c r="W26" s="41" t="n">
        <v>2038</v>
      </c>
      <c r="X26" s="41" t="n">
        <v>2039</v>
      </c>
      <c r="Y26" s="41" t="n">
        <v>2040</v>
      </c>
      <c r="Z26" s="41" t="n">
        <v>2041</v>
      </c>
      <c r="AA26" s="41" t="n">
        <v>2042</v>
      </c>
      <c r="AB26" s="41" t="n">
        <v>2043</v>
      </c>
      <c r="AC26" s="41" t="n">
        <v>2044</v>
      </c>
      <c r="AD26" s="41" t="n">
        <v>2045</v>
      </c>
      <c r="AE26" s="41" t="n">
        <v>2046</v>
      </c>
      <c r="AF26" s="41" t="n">
        <v>2047</v>
      </c>
      <c r="AG26" s="41" t="n">
        <v>2048</v>
      </c>
      <c r="AH26" s="41" t="n">
        <v>2049</v>
      </c>
      <c r="AI26" s="41" t="n">
        <v>2050</v>
      </c>
      <c r="AJ26" s="41" t="n">
        <v>2051</v>
      </c>
      <c r="AK26" s="41" t="n">
        <v>2052</v>
      </c>
      <c r="AL26" s="41" t="n">
        <v>2053</v>
      </c>
      <c r="AM26" s="41" t="n">
        <v>2054</v>
      </c>
      <c r="AN26" s="41" t="n">
        <v>2055</v>
      </c>
      <c r="AO26" s="41" t="n">
        <v>2056</v>
      </c>
      <c r="AP26" s="41" t="n">
        <v>2057</v>
      </c>
      <c r="AQ26" s="41" t="n">
        <v>2058</v>
      </c>
      <c r="AR26" s="41" t="n">
        <v>2059</v>
      </c>
      <c r="AS26" s="41" t="n">
        <v>2060</v>
      </c>
      <c r="AT26" s="41" t="n">
        <v>2061</v>
      </c>
      <c r="AU26" s="41" t="n">
        <v>2062</v>
      </c>
      <c r="AV26" s="41" t="n">
        <v>2063</v>
      </c>
      <c r="AW26" s="41" t="n">
        <v>2064</v>
      </c>
    </row>
    <row r="27" customFormat="false" ht="15" hidden="false" customHeight="false" outlineLevel="0" collapsed="false">
      <c r="C27" s="39" t="s">
        <v>473</v>
      </c>
      <c r="D27" s="11" t="s">
        <v>303</v>
      </c>
      <c r="J27" s="51" t="n">
        <v>0</v>
      </c>
      <c r="K27" s="51" t="n">
        <v>78.3445</v>
      </c>
      <c r="L27" s="51" t="n">
        <v>77.571</v>
      </c>
      <c r="M27" s="51" t="n">
        <v>71.5</v>
      </c>
      <c r="N27" s="51" t="n">
        <v>67.002</v>
      </c>
      <c r="O27" s="51" t="n">
        <v>61.6785</v>
      </c>
      <c r="P27" s="51" t="n">
        <v>64.0315</v>
      </c>
      <c r="Q27" s="51" t="n">
        <v>62.465</v>
      </c>
      <c r="R27" s="51" t="n">
        <v>62.868</v>
      </c>
      <c r="S27" s="51" t="n">
        <v>60.5345</v>
      </c>
      <c r="T27" s="51" t="n">
        <v>60.4305</v>
      </c>
      <c r="U27" s="51" t="n">
        <v>60.476</v>
      </c>
      <c r="V27" s="51" t="n">
        <v>62.8095</v>
      </c>
      <c r="W27" s="51" t="n">
        <v>62.244</v>
      </c>
      <c r="X27" s="51" t="n">
        <v>61.919</v>
      </c>
      <c r="Y27" s="51" t="n">
        <v>61.061</v>
      </c>
      <c r="Z27" s="51" t="n">
        <v>60.3135</v>
      </c>
      <c r="AA27" s="51" t="n">
        <v>60.853</v>
      </c>
      <c r="AB27" s="51" t="n">
        <v>61.0545</v>
      </c>
      <c r="AC27" s="51" t="n">
        <v>60.554</v>
      </c>
      <c r="AD27" s="51" t="n">
        <v>61.7435</v>
      </c>
      <c r="AE27" s="51" t="n">
        <v>61.9905</v>
      </c>
      <c r="AF27" s="51" t="n">
        <v>61.8735</v>
      </c>
      <c r="AG27" s="51" t="n">
        <v>60.645</v>
      </c>
      <c r="AH27" s="51" t="n">
        <v>60.7815</v>
      </c>
      <c r="AI27" s="51" t="n">
        <v>60.047</v>
      </c>
      <c r="AJ27" s="51" t="n">
        <v>59.4425</v>
      </c>
      <c r="AK27" s="51" t="n">
        <v>58.305</v>
      </c>
      <c r="AL27" s="51" t="n">
        <v>58.9615</v>
      </c>
      <c r="AM27" s="51" t="n">
        <v>58.7405</v>
      </c>
      <c r="AN27" s="51" t="n">
        <v>58.552</v>
      </c>
      <c r="AO27" s="51" t="n">
        <v>57.8305</v>
      </c>
      <c r="AP27" s="51" t="n">
        <v>58.4285</v>
      </c>
      <c r="AQ27" s="51" t="n">
        <v>59.8845</v>
      </c>
      <c r="AR27" s="51" t="n">
        <v>60.9245</v>
      </c>
      <c r="AS27" s="51" t="n">
        <v>60.2615</v>
      </c>
      <c r="AT27" s="51" t="n">
        <v>60.2615</v>
      </c>
      <c r="AU27" s="51" t="n">
        <v>60.2615</v>
      </c>
      <c r="AV27" s="51" t="n">
        <v>60.2615</v>
      </c>
      <c r="AW27" s="51" t="n">
        <v>60.2615</v>
      </c>
    </row>
    <row r="28" customFormat="false" ht="15" hidden="false" customHeight="false" outlineLevel="0" collapsed="false">
      <c r="C28" s="39" t="s">
        <v>486</v>
      </c>
      <c r="D28" s="11" t="s">
        <v>303</v>
      </c>
      <c r="J28" s="51" t="n">
        <v>0</v>
      </c>
      <c r="K28" s="51" t="n">
        <v>66.592825</v>
      </c>
      <c r="L28" s="51" t="n">
        <v>65.93535</v>
      </c>
      <c r="M28" s="51" t="n">
        <v>60.775</v>
      </c>
      <c r="N28" s="51" t="n">
        <v>56.9517</v>
      </c>
      <c r="O28" s="51" t="n">
        <v>52.426725</v>
      </c>
      <c r="P28" s="51" t="n">
        <v>54.426775</v>
      </c>
      <c r="Q28" s="51" t="n">
        <v>53.09525</v>
      </c>
      <c r="R28" s="51" t="n">
        <v>53.4378</v>
      </c>
      <c r="S28" s="51" t="n">
        <v>51.454325</v>
      </c>
      <c r="T28" s="51" t="n">
        <v>51.365925</v>
      </c>
      <c r="U28" s="51" t="n">
        <v>51.4046</v>
      </c>
      <c r="V28" s="51" t="n">
        <v>53.388075</v>
      </c>
      <c r="W28" s="51" t="n">
        <v>52.9074</v>
      </c>
      <c r="X28" s="51" t="n">
        <v>52.63115</v>
      </c>
      <c r="Y28" s="51" t="n">
        <v>51.90185</v>
      </c>
      <c r="Z28" s="51" t="n">
        <v>51.266475</v>
      </c>
      <c r="AA28" s="51" t="n">
        <v>51.72505</v>
      </c>
      <c r="AB28" s="51" t="n">
        <v>51.896325</v>
      </c>
      <c r="AC28" s="51" t="n">
        <v>51.4709</v>
      </c>
      <c r="AD28" s="51" t="n">
        <v>52.481975</v>
      </c>
      <c r="AE28" s="51" t="n">
        <v>52.691925</v>
      </c>
      <c r="AF28" s="51" t="n">
        <v>52.592475</v>
      </c>
      <c r="AG28" s="51" t="n">
        <v>51.54825</v>
      </c>
      <c r="AH28" s="51" t="n">
        <v>51.664275</v>
      </c>
      <c r="AI28" s="51" t="n">
        <v>51.03995</v>
      </c>
      <c r="AJ28" s="51" t="n">
        <v>50.526125</v>
      </c>
      <c r="AK28" s="51" t="n">
        <v>49.55925</v>
      </c>
      <c r="AL28" s="51" t="n">
        <v>50.117275</v>
      </c>
      <c r="AM28" s="51" t="n">
        <v>49.929425</v>
      </c>
      <c r="AN28" s="51" t="n">
        <v>49.7692</v>
      </c>
      <c r="AO28" s="51" t="n">
        <v>49.155925</v>
      </c>
      <c r="AP28" s="51" t="n">
        <v>49.664225</v>
      </c>
      <c r="AQ28" s="51" t="n">
        <v>50.901825</v>
      </c>
      <c r="AR28" s="51" t="n">
        <v>51.785825</v>
      </c>
      <c r="AS28" s="51" t="n">
        <v>51.222275</v>
      </c>
      <c r="AT28" s="51" t="n">
        <v>51.222275</v>
      </c>
      <c r="AU28" s="51" t="n">
        <v>51.222275</v>
      </c>
      <c r="AV28" s="51" t="n">
        <v>51.222275</v>
      </c>
      <c r="AW28" s="51" t="n">
        <v>51.222275</v>
      </c>
    </row>
    <row r="29" customFormat="false" ht="15" hidden="false" customHeight="false" outlineLevel="0" collapsed="false">
      <c r="C29" s="39" t="s">
        <v>487</v>
      </c>
      <c r="D29" s="11" t="s">
        <v>303</v>
      </c>
      <c r="J29" s="51" t="n">
        <v>0</v>
      </c>
      <c r="K29" s="51" t="n">
        <v>90.096175</v>
      </c>
      <c r="L29" s="51" t="n">
        <v>89.20665</v>
      </c>
      <c r="M29" s="51" t="n">
        <v>82.225</v>
      </c>
      <c r="N29" s="51" t="n">
        <v>77.0523</v>
      </c>
      <c r="O29" s="51" t="n">
        <v>70.930275</v>
      </c>
      <c r="P29" s="51" t="n">
        <v>73.636225</v>
      </c>
      <c r="Q29" s="51" t="n">
        <v>71.83475</v>
      </c>
      <c r="R29" s="51" t="n">
        <v>72.2982</v>
      </c>
      <c r="S29" s="51" t="n">
        <v>69.614675</v>
      </c>
      <c r="T29" s="51" t="n">
        <v>69.495075</v>
      </c>
      <c r="U29" s="51" t="n">
        <v>69.5474</v>
      </c>
      <c r="V29" s="51" t="n">
        <v>72.230925</v>
      </c>
      <c r="W29" s="51" t="n">
        <v>71.5806</v>
      </c>
      <c r="X29" s="51" t="n">
        <v>71.20685</v>
      </c>
      <c r="Y29" s="51" t="n">
        <v>70.22015</v>
      </c>
      <c r="Z29" s="51" t="n">
        <v>69.360525</v>
      </c>
      <c r="AA29" s="51" t="n">
        <v>69.98095</v>
      </c>
      <c r="AB29" s="51" t="n">
        <v>70.212675</v>
      </c>
      <c r="AC29" s="51" t="n">
        <v>69.6371</v>
      </c>
      <c r="AD29" s="51" t="n">
        <v>71.005025</v>
      </c>
      <c r="AE29" s="51" t="n">
        <v>71.289075</v>
      </c>
      <c r="AF29" s="51" t="n">
        <v>71.154525</v>
      </c>
      <c r="AG29" s="51" t="n">
        <v>69.74175</v>
      </c>
      <c r="AH29" s="51" t="n">
        <v>69.898725</v>
      </c>
      <c r="AI29" s="51" t="n">
        <v>69.05405</v>
      </c>
      <c r="AJ29" s="51" t="n">
        <v>68.358875</v>
      </c>
      <c r="AK29" s="51" t="n">
        <v>67.05075</v>
      </c>
      <c r="AL29" s="51" t="n">
        <v>67.805725</v>
      </c>
      <c r="AM29" s="51" t="n">
        <v>67.551575</v>
      </c>
      <c r="AN29" s="51" t="n">
        <v>67.3348</v>
      </c>
      <c r="AO29" s="51" t="n">
        <v>66.505075</v>
      </c>
      <c r="AP29" s="51" t="n">
        <v>67.192775</v>
      </c>
      <c r="AQ29" s="51" t="n">
        <v>68.867175</v>
      </c>
      <c r="AR29" s="51" t="n">
        <v>70.063175</v>
      </c>
      <c r="AS29" s="51" t="n">
        <v>69.300725</v>
      </c>
      <c r="AT29" s="51" t="n">
        <v>69.300725</v>
      </c>
      <c r="AU29" s="51" t="n">
        <v>69.300725</v>
      </c>
      <c r="AV29" s="51" t="n">
        <v>69.300725</v>
      </c>
      <c r="AW29" s="51" t="n">
        <v>69.300725</v>
      </c>
    </row>
    <row r="30" customFormat="false" ht="15" hidden="false" customHeight="false" outlineLevel="0" collapsed="false">
      <c r="C30" s="39" t="s">
        <v>299</v>
      </c>
      <c r="D30" s="11" t="s">
        <v>303</v>
      </c>
      <c r="J30" s="51" t="n">
        <v>0</v>
      </c>
      <c r="K30" s="51" t="n">
        <v>0</v>
      </c>
      <c r="L30" s="51" t="n">
        <v>68.9396733409977</v>
      </c>
      <c r="M30" s="51" t="n">
        <v>63.1247482422165</v>
      </c>
      <c r="N30" s="51" t="n">
        <v>60.301880410863</v>
      </c>
      <c r="O30" s="51" t="n">
        <v>53.3169485871095</v>
      </c>
      <c r="P30" s="51" t="n">
        <v>55.0162910556112</v>
      </c>
      <c r="Q30" s="51" t="n">
        <v>50.7657799413358</v>
      </c>
      <c r="R30" s="51" t="n">
        <v>51.6365504538745</v>
      </c>
      <c r="S30" s="51" t="n">
        <v>47.40139694411</v>
      </c>
      <c r="T30" s="51" t="n">
        <v>46.6124030043716</v>
      </c>
      <c r="U30" s="51" t="n">
        <v>46.4698112203859</v>
      </c>
      <c r="V30" s="51" t="n">
        <v>49.3714572500259</v>
      </c>
      <c r="W30" s="51" t="n">
        <v>49.5042182328165</v>
      </c>
      <c r="X30" s="51" t="n">
        <v>48.5809893746265</v>
      </c>
      <c r="Y30" s="51" t="n">
        <v>46.7152484721848</v>
      </c>
      <c r="Z30" s="51" t="n">
        <v>44.6777582510995</v>
      </c>
      <c r="AA30" s="51" t="n">
        <v>44.8233893658075</v>
      </c>
      <c r="AB30" s="51" t="n">
        <v>44.6686818045283</v>
      </c>
      <c r="AC30" s="51" t="n">
        <v>43.7736029802093</v>
      </c>
      <c r="AD30" s="51" t="n">
        <v>45.4920662763486</v>
      </c>
      <c r="AE30" s="51" t="n">
        <v>46.1121495302883</v>
      </c>
      <c r="AF30" s="51" t="n">
        <v>45.8696935734697</v>
      </c>
      <c r="AG30" s="51" t="n">
        <v>43.4078367742621</v>
      </c>
      <c r="AH30" s="51" t="n">
        <v>43.2393086331953</v>
      </c>
      <c r="AI30" s="51" t="n">
        <v>42.415377923152</v>
      </c>
      <c r="AJ30" s="51" t="n">
        <v>42.1603079468998</v>
      </c>
      <c r="AK30" s="51" t="n">
        <v>41.2065331677031</v>
      </c>
      <c r="AL30" s="51" t="n">
        <v>41.1413667059669</v>
      </c>
      <c r="AM30" s="51" t="n">
        <v>40.5405388255643</v>
      </c>
      <c r="AN30" s="51" t="n">
        <v>40.2150586943013</v>
      </c>
      <c r="AO30" s="51" t="n">
        <v>39.3149956020277</v>
      </c>
      <c r="AP30" s="51" t="n">
        <v>39.5618285262816</v>
      </c>
      <c r="AQ30" s="51" t="n">
        <v>39.5569775941899</v>
      </c>
      <c r="AR30" s="51" t="n">
        <v>40.3165768086282</v>
      </c>
      <c r="AS30" s="51" t="n">
        <v>39.8024305656075</v>
      </c>
      <c r="AT30" s="51" t="n">
        <v>39.8024305656075</v>
      </c>
      <c r="AU30" s="51" t="n">
        <v>39.8024305656075</v>
      </c>
      <c r="AV30" s="51" t="n">
        <v>39.8024305656075</v>
      </c>
      <c r="AW30" s="51" t="n">
        <v>39.8024305656075</v>
      </c>
    </row>
    <row r="31" customFormat="false" ht="15" hidden="false" customHeight="false" outlineLevel="0" collapsed="false">
      <c r="C31" s="39" t="s">
        <v>300</v>
      </c>
      <c r="D31" s="11" t="s">
        <v>303</v>
      </c>
      <c r="J31" s="51" t="n">
        <v>0</v>
      </c>
      <c r="K31" s="51" t="n">
        <v>0</v>
      </c>
      <c r="L31" s="51" t="n">
        <v>69.1029779219531</v>
      </c>
      <c r="M31" s="51" t="n">
        <v>63.2444046988763</v>
      </c>
      <c r="N31" s="51" t="n">
        <v>60.3613184872017</v>
      </c>
      <c r="O31" s="51" t="n">
        <v>53.3707956907207</v>
      </c>
      <c r="P31" s="51" t="n">
        <v>55.0230795284219</v>
      </c>
      <c r="Q31" s="51" t="n">
        <v>50.7788753545112</v>
      </c>
      <c r="R31" s="51" t="n">
        <v>51.6744376916745</v>
      </c>
      <c r="S31" s="51" t="n">
        <v>47.4913442755254</v>
      </c>
      <c r="T31" s="51" t="n">
        <v>46.7611751823472</v>
      </c>
      <c r="U31" s="51" t="n">
        <v>46.5937791214008</v>
      </c>
      <c r="V31" s="51" t="n">
        <v>49.4646968381572</v>
      </c>
      <c r="W31" s="51" t="n">
        <v>49.6535368180329</v>
      </c>
      <c r="X31" s="51" t="n">
        <v>48.747647062826</v>
      </c>
      <c r="Y31" s="51" t="n">
        <v>46.8052538204179</v>
      </c>
      <c r="Z31" s="51" t="n">
        <v>44.7472817899999</v>
      </c>
      <c r="AA31" s="51" t="n">
        <v>44.9282028644946</v>
      </c>
      <c r="AB31" s="51" t="n">
        <v>44.7995491524369</v>
      </c>
      <c r="AC31" s="51" t="n">
        <v>43.9384751214393</v>
      </c>
      <c r="AD31" s="51" t="n">
        <v>45.6651711873397</v>
      </c>
      <c r="AE31" s="51" t="n">
        <v>46.2337510505094</v>
      </c>
      <c r="AF31" s="51" t="n">
        <v>46.047308135923</v>
      </c>
      <c r="AG31" s="51" t="n">
        <v>43.5243998788466</v>
      </c>
      <c r="AH31" s="51" t="n">
        <v>43.4719257252982</v>
      </c>
      <c r="AI31" s="51" t="n">
        <v>42.622279252798</v>
      </c>
      <c r="AJ31" s="51" t="n">
        <v>42.3215049470157</v>
      </c>
      <c r="AK31" s="51" t="n">
        <v>41.3493168700889</v>
      </c>
      <c r="AL31" s="51" t="n">
        <v>41.3082379972766</v>
      </c>
      <c r="AM31" s="51" t="n">
        <v>40.6687797917311</v>
      </c>
      <c r="AN31" s="51" t="n">
        <v>40.3755137424096</v>
      </c>
      <c r="AO31" s="51" t="n">
        <v>39.4112903606236</v>
      </c>
      <c r="AP31" s="51" t="n">
        <v>39.6149280483633</v>
      </c>
      <c r="AQ31" s="51" t="n">
        <v>39.5998165072352</v>
      </c>
      <c r="AR31" s="51" t="n">
        <v>40.3616617271954</v>
      </c>
      <c r="AS31" s="51" t="n">
        <v>39.8403598129185</v>
      </c>
      <c r="AT31" s="51" t="n">
        <v>39.8403598129185</v>
      </c>
      <c r="AU31" s="51" t="n">
        <v>39.8403598129185</v>
      </c>
      <c r="AV31" s="51" t="n">
        <v>39.8403598129185</v>
      </c>
      <c r="AW31" s="51" t="n">
        <v>39.8403598129185</v>
      </c>
    </row>
    <row r="32" customFormat="false" ht="15" hidden="false" customHeight="false" outlineLevel="0" collapsed="false">
      <c r="C32" s="39" t="s">
        <v>488</v>
      </c>
      <c r="D32" s="11" t="s">
        <v>303</v>
      </c>
      <c r="J32" s="51" t="n">
        <v>0</v>
      </c>
      <c r="K32" s="51" t="n">
        <v>0</v>
      </c>
      <c r="L32" s="51" t="n">
        <v>69.0925404271112</v>
      </c>
      <c r="M32" s="51" t="n">
        <v>63.2631269785037</v>
      </c>
      <c r="N32" s="51" t="n">
        <v>60.3883397239085</v>
      </c>
      <c r="O32" s="51" t="n">
        <v>53.3778663174869</v>
      </c>
      <c r="P32" s="51" t="n">
        <v>55.11429801916</v>
      </c>
      <c r="Q32" s="51" t="n">
        <v>50.7938375327387</v>
      </c>
      <c r="R32" s="51" t="n">
        <v>51.7821108432148</v>
      </c>
      <c r="S32" s="51" t="n">
        <v>47.5496974959541</v>
      </c>
      <c r="T32" s="51" t="n">
        <v>46.8346904118904</v>
      </c>
      <c r="U32" s="51" t="n">
        <v>46.682189963129</v>
      </c>
      <c r="V32" s="51" t="n">
        <v>49.5064172595362</v>
      </c>
      <c r="W32" s="51" t="n">
        <v>49.6940456227313</v>
      </c>
      <c r="X32" s="51" t="n">
        <v>48.7869710227677</v>
      </c>
      <c r="Y32" s="51" t="n">
        <v>46.7985339978949</v>
      </c>
      <c r="Z32" s="51" t="n">
        <v>44.7572382226252</v>
      </c>
      <c r="AA32" s="51" t="n">
        <v>44.9358243478688</v>
      </c>
      <c r="AB32" s="51" t="n">
        <v>44.8042800538441</v>
      </c>
      <c r="AC32" s="51" t="n">
        <v>43.9735891802434</v>
      </c>
      <c r="AD32" s="51" t="n">
        <v>45.7450937816577</v>
      </c>
      <c r="AE32" s="51" t="n">
        <v>46.2983063801058</v>
      </c>
      <c r="AF32" s="51" t="n">
        <v>46.030590446521</v>
      </c>
      <c r="AG32" s="51" t="n">
        <v>43.4998799079937</v>
      </c>
      <c r="AH32" s="51" t="n">
        <v>43.4201503866266</v>
      </c>
      <c r="AI32" s="51" t="n">
        <v>42.6229035367454</v>
      </c>
      <c r="AJ32" s="51" t="n">
        <v>42.3094339124919</v>
      </c>
      <c r="AK32" s="51" t="n">
        <v>41.3847612508543</v>
      </c>
      <c r="AL32" s="51" t="n">
        <v>41.3196779255126</v>
      </c>
      <c r="AM32" s="51" t="n">
        <v>40.7122075940837</v>
      </c>
      <c r="AN32" s="51" t="n">
        <v>40.3930244076909</v>
      </c>
      <c r="AO32" s="51" t="n">
        <v>39.4680000100873</v>
      </c>
      <c r="AP32" s="51" t="n">
        <v>39.6591581871048</v>
      </c>
      <c r="AQ32" s="51" t="n">
        <v>39.664127813987</v>
      </c>
      <c r="AR32" s="51" t="n">
        <v>40.4231687192462</v>
      </c>
      <c r="AS32" s="51" t="n">
        <v>39.9385551022673</v>
      </c>
      <c r="AT32" s="51" t="n">
        <v>39.9385551022673</v>
      </c>
      <c r="AU32" s="51" t="n">
        <v>39.9385551022673</v>
      </c>
      <c r="AV32" s="51" t="n">
        <v>39.9385551022673</v>
      </c>
      <c r="AW32" s="51" t="n">
        <v>39.9385551022673</v>
      </c>
    </row>
    <row r="33" customFormat="false" ht="15" hidden="false" customHeight="false" outlineLevel="0" collapsed="false">
      <c r="C33" s="39" t="s">
        <v>489</v>
      </c>
      <c r="D33" s="11" t="s">
        <v>303</v>
      </c>
      <c r="J33" s="51" t="n">
        <v>0</v>
      </c>
      <c r="K33" s="51" t="n">
        <v>0</v>
      </c>
      <c r="L33" s="51" t="n">
        <v>0</v>
      </c>
      <c r="M33" s="51" t="n">
        <v>0</v>
      </c>
      <c r="N33" s="51" t="n">
        <v>0</v>
      </c>
      <c r="O33" s="51" t="n">
        <v>53.2361806928472</v>
      </c>
      <c r="P33" s="51" t="n">
        <v>54.9931271937207</v>
      </c>
      <c r="Q33" s="51" t="n">
        <v>50.758960660836</v>
      </c>
      <c r="R33" s="51" t="n">
        <v>51.6200445499831</v>
      </c>
      <c r="S33" s="51" t="n">
        <v>47.3738580224539</v>
      </c>
      <c r="T33" s="51" t="n">
        <v>46.5684281512984</v>
      </c>
      <c r="U33" s="51" t="n">
        <v>46.4520575212669</v>
      </c>
      <c r="V33" s="51" t="n">
        <v>49.338274020354</v>
      </c>
      <c r="W33" s="51" t="n">
        <v>49.4969159442236</v>
      </c>
      <c r="X33" s="51" t="n">
        <v>48.5586436682799</v>
      </c>
      <c r="Y33" s="51" t="n">
        <v>46.706389356509</v>
      </c>
      <c r="Z33" s="51" t="n">
        <v>44.6585312989996</v>
      </c>
      <c r="AA33" s="51" t="n">
        <v>44.8180724674952</v>
      </c>
      <c r="AB33" s="51" t="n">
        <v>44.6422157838824</v>
      </c>
      <c r="AC33" s="51" t="n">
        <v>43.753313587112</v>
      </c>
      <c r="AD33" s="51" t="n">
        <v>45.4800872973045</v>
      </c>
      <c r="AE33" s="51" t="n">
        <v>46.1187397912334</v>
      </c>
      <c r="AF33" s="51" t="n">
        <v>45.8647002939342</v>
      </c>
      <c r="AG33" s="51" t="n">
        <v>43.4008620561493</v>
      </c>
      <c r="AH33" s="51" t="n">
        <v>43.3634002048629</v>
      </c>
      <c r="AI33" s="51" t="n">
        <v>42.5892836312681</v>
      </c>
      <c r="AJ33" s="51" t="n">
        <v>42.2782777803091</v>
      </c>
      <c r="AK33" s="51" t="n">
        <v>41.1924880436222</v>
      </c>
      <c r="AL33" s="51" t="n">
        <v>41.0945931787053</v>
      </c>
      <c r="AM33" s="51" t="n">
        <v>40.5331856855119</v>
      </c>
      <c r="AN33" s="51" t="n">
        <v>40.1980709424641</v>
      </c>
      <c r="AO33" s="51" t="n">
        <v>39.3311150591533</v>
      </c>
      <c r="AP33" s="51" t="n">
        <v>39.5412410871644</v>
      </c>
      <c r="AQ33" s="51" t="n">
        <v>39.5473797625104</v>
      </c>
      <c r="AR33" s="51" t="n">
        <v>40.3187352845318</v>
      </c>
      <c r="AS33" s="51" t="n">
        <v>39.7955387983778</v>
      </c>
      <c r="AT33" s="51" t="n">
        <v>39.7955387983778</v>
      </c>
      <c r="AU33" s="51" t="n">
        <v>39.7955387983778</v>
      </c>
      <c r="AV33" s="51" t="n">
        <v>39.7955387983778</v>
      </c>
      <c r="AW33" s="51" t="n">
        <v>39.7955387983778</v>
      </c>
    </row>
    <row r="34" customFormat="false" ht="15" hidden="false" customHeight="false" outlineLevel="0" collapsed="false">
      <c r="C34" s="39" t="s">
        <v>490</v>
      </c>
      <c r="D34" s="11" t="s">
        <v>303</v>
      </c>
      <c r="J34" s="51" t="n">
        <v>0</v>
      </c>
      <c r="K34" s="51" t="n">
        <v>0</v>
      </c>
      <c r="L34" s="51" t="n">
        <v>0</v>
      </c>
      <c r="M34" s="51" t="n">
        <v>0</v>
      </c>
      <c r="N34" s="51" t="n">
        <v>0</v>
      </c>
      <c r="O34" s="51" t="n">
        <v>53.4158897129316</v>
      </c>
      <c r="P34" s="51" t="n">
        <v>55.1413562169423</v>
      </c>
      <c r="Q34" s="51" t="n">
        <v>50.7838839678294</v>
      </c>
      <c r="R34" s="51" t="n">
        <v>51.8093754399494</v>
      </c>
      <c r="S34" s="51" t="n">
        <v>47.5704742075185</v>
      </c>
      <c r="T34" s="51" t="n">
        <v>46.8612864232262</v>
      </c>
      <c r="U34" s="51" t="n">
        <v>46.7133259891595</v>
      </c>
      <c r="V34" s="51" t="n">
        <v>49.5025976281127</v>
      </c>
      <c r="W34" s="51" t="n">
        <v>49.6948137521546</v>
      </c>
      <c r="X34" s="51" t="n">
        <v>48.7943820068501</v>
      </c>
      <c r="Y34" s="51" t="n">
        <v>46.7914264161783</v>
      </c>
      <c r="Z34" s="51" t="n">
        <v>44.7675725260242</v>
      </c>
      <c r="AA34" s="51" t="n">
        <v>44.9399510843235</v>
      </c>
      <c r="AB34" s="51" t="n">
        <v>44.8074134857592</v>
      </c>
      <c r="AC34" s="51" t="n">
        <v>43.9141348226882</v>
      </c>
      <c r="AD34" s="51" t="n">
        <v>45.6817658037219</v>
      </c>
      <c r="AE34" s="51" t="n">
        <v>46.2189045490545</v>
      </c>
      <c r="AF34" s="51" t="n">
        <v>46.0381031352347</v>
      </c>
      <c r="AG34" s="51" t="n">
        <v>43.5085213566515</v>
      </c>
      <c r="AH34" s="51" t="n">
        <v>43.4251514461542</v>
      </c>
      <c r="AI34" s="51" t="n">
        <v>42.6299145109794</v>
      </c>
      <c r="AJ34" s="51" t="n">
        <v>42.3145662553237</v>
      </c>
      <c r="AK34" s="51" t="n">
        <v>41.3738456332324</v>
      </c>
      <c r="AL34" s="51" t="n">
        <v>41.333064729266</v>
      </c>
      <c r="AM34" s="51" t="n">
        <v>40.7237126192951</v>
      </c>
      <c r="AN34" s="51" t="n">
        <v>40.411609037621</v>
      </c>
      <c r="AO34" s="51" t="n">
        <v>39.4529996732377</v>
      </c>
      <c r="AP34" s="51" t="n">
        <v>39.658698602733</v>
      </c>
      <c r="AQ34" s="51" t="n">
        <v>39.6680996847374</v>
      </c>
      <c r="AR34" s="51" t="n">
        <v>40.4154782311851</v>
      </c>
      <c r="AS34" s="51" t="n">
        <v>39.9340289117641</v>
      </c>
      <c r="AT34" s="51" t="n">
        <v>39.9340289117641</v>
      </c>
      <c r="AU34" s="51" t="n">
        <v>39.9340289117641</v>
      </c>
      <c r="AV34" s="51" t="n">
        <v>39.9340289117641</v>
      </c>
      <c r="AW34" s="51" t="n">
        <v>39.9340289117641</v>
      </c>
    </row>
    <row r="35" customFormat="false" ht="15" hidden="false" customHeight="false" outlineLevel="0" collapsed="false">
      <c r="C35" s="39" t="s">
        <v>491</v>
      </c>
      <c r="D35" s="11" t="s">
        <v>303</v>
      </c>
      <c r="J35" s="51" t="n">
        <v>0</v>
      </c>
      <c r="K35" s="51" t="n">
        <v>0</v>
      </c>
      <c r="L35" s="51" t="n">
        <v>105.550378954958</v>
      </c>
      <c r="M35" s="51" t="n">
        <v>95.7759554227413</v>
      </c>
      <c r="N35" s="51" t="n">
        <v>89.0785483134924</v>
      </c>
      <c r="O35" s="51" t="n">
        <v>81.2478596715607</v>
      </c>
      <c r="P35" s="51" t="n">
        <v>81.1959685874149</v>
      </c>
      <c r="Q35" s="51" t="n">
        <v>75.4034327129445</v>
      </c>
      <c r="R35" s="51" t="n">
        <v>74.2882734769716</v>
      </c>
      <c r="S35" s="51" t="n">
        <v>69.6997281937548</v>
      </c>
      <c r="T35" s="51" t="n">
        <v>67.9275691787283</v>
      </c>
      <c r="U35" s="51" t="n">
        <v>66.8717139370361</v>
      </c>
      <c r="V35" s="51" t="n">
        <v>68.5272222240748</v>
      </c>
      <c r="W35" s="51" t="n">
        <v>68.1395790737671</v>
      </c>
      <c r="X35" s="51" t="n">
        <v>66.625571622491</v>
      </c>
      <c r="Y35" s="51" t="n">
        <v>63.8834961066616</v>
      </c>
      <c r="Z35" s="51" t="n">
        <v>61.3304686545548</v>
      </c>
      <c r="AA35" s="51" t="n">
        <v>61.6100771357619</v>
      </c>
      <c r="AB35" s="51" t="n">
        <v>61.1257971250241</v>
      </c>
      <c r="AC35" s="51" t="n">
        <v>60.0426272526092</v>
      </c>
      <c r="AD35" s="51" t="n">
        <v>61.6586291312126</v>
      </c>
      <c r="AE35" s="51" t="n">
        <v>61.4980212189157</v>
      </c>
      <c r="AF35" s="51" t="n">
        <v>61.1817474891942</v>
      </c>
      <c r="AG35" s="51" t="n">
        <v>58.701704016436</v>
      </c>
      <c r="AH35" s="51" t="n">
        <v>69.2292928793745</v>
      </c>
      <c r="AI35" s="51" t="n">
        <v>66.7849692018294</v>
      </c>
      <c r="AJ35" s="51" t="n">
        <v>65.5169328962185</v>
      </c>
      <c r="AK35" s="51" t="n">
        <v>63.6646285060549</v>
      </c>
      <c r="AL35" s="51" t="n">
        <v>62.5533258169817</v>
      </c>
      <c r="AM35" s="51" t="n">
        <v>61.1652474178426</v>
      </c>
      <c r="AN35" s="51" t="n">
        <v>60.1214923479925</v>
      </c>
      <c r="AO35" s="51" t="n">
        <v>58.0833786721944</v>
      </c>
      <c r="AP35" s="51" t="n">
        <v>57.9761447387239</v>
      </c>
      <c r="AQ35" s="51" t="n">
        <v>56.7742420923563</v>
      </c>
      <c r="AR35" s="51" t="n">
        <v>56.5376907379806</v>
      </c>
      <c r="AS35" s="51" t="n">
        <v>55.6224733647173</v>
      </c>
      <c r="AT35" s="51" t="n">
        <v>55.6224733647173</v>
      </c>
      <c r="AU35" s="51" t="n">
        <v>55.6224733647173</v>
      </c>
      <c r="AV35" s="51" t="n">
        <v>55.6224733647173</v>
      </c>
      <c r="AW35" s="51" t="n">
        <v>55.6224733647173</v>
      </c>
    </row>
    <row r="36" customFormat="false" ht="15" hidden="false" customHeight="false" outlineLevel="0" collapsed="false">
      <c r="C36" s="39" t="s">
        <v>492</v>
      </c>
      <c r="D36" s="11" t="s">
        <v>303</v>
      </c>
      <c r="J36" s="51" t="n">
        <v>0</v>
      </c>
      <c r="K36" s="51" t="n">
        <v>0</v>
      </c>
      <c r="L36" s="51" t="n">
        <v>82.9003249439754</v>
      </c>
      <c r="M36" s="51" t="n">
        <v>74.3910624239434</v>
      </c>
      <c r="N36" s="51" t="n">
        <v>70.1342909081255</v>
      </c>
      <c r="O36" s="51" t="n">
        <v>62.1025301402299</v>
      </c>
      <c r="P36" s="51" t="n">
        <v>63.198865251231</v>
      </c>
      <c r="Q36" s="51" t="n">
        <v>58.5705677032762</v>
      </c>
      <c r="R36" s="51" t="n">
        <v>58.8260176001158</v>
      </c>
      <c r="S36" s="51" t="n">
        <v>54.1479885141546</v>
      </c>
      <c r="T36" s="51" t="n">
        <v>53.1133055244223</v>
      </c>
      <c r="U36" s="51" t="n">
        <v>53.0414278801797</v>
      </c>
      <c r="V36" s="51" t="n">
        <v>55.8042862223883</v>
      </c>
      <c r="W36" s="51" t="n">
        <v>56.0245012407611</v>
      </c>
      <c r="X36" s="51" t="n">
        <v>54.8302697260581</v>
      </c>
      <c r="Y36" s="51" t="n">
        <v>52.776249038374</v>
      </c>
      <c r="Z36" s="51" t="n">
        <v>50.5845810844191</v>
      </c>
      <c r="AA36" s="51" t="n">
        <v>50.7920743594238</v>
      </c>
      <c r="AB36" s="51" t="n">
        <v>50.4517083090551</v>
      </c>
      <c r="AC36" s="51" t="n">
        <v>49.5904132921382</v>
      </c>
      <c r="AD36" s="51" t="n">
        <v>51.3474418978982</v>
      </c>
      <c r="AE36" s="51" t="n">
        <v>51.793711573324</v>
      </c>
      <c r="AF36" s="51" t="n">
        <v>51.7254753184039</v>
      </c>
      <c r="AG36" s="51" t="n">
        <v>52.4618170802615</v>
      </c>
      <c r="AH36" s="51" t="n">
        <v>51.7445170171087</v>
      </c>
      <c r="AI36" s="51" t="n">
        <v>50.5817279490786</v>
      </c>
      <c r="AJ36" s="51" t="n">
        <v>50.0853452496632</v>
      </c>
      <c r="AK36" s="51" t="n">
        <v>48.859813735944</v>
      </c>
      <c r="AL36" s="51" t="n">
        <v>48.5358170082287</v>
      </c>
      <c r="AM36" s="51" t="n">
        <v>47.7157903242687</v>
      </c>
      <c r="AN36" s="51" t="n">
        <v>47.1840201658109</v>
      </c>
      <c r="AO36" s="51" t="n">
        <v>46.0232358161611</v>
      </c>
      <c r="AP36" s="51" t="n">
        <v>46.096295542985</v>
      </c>
      <c r="AQ36" s="51" t="n">
        <v>45.648755138194</v>
      </c>
      <c r="AR36" s="51" t="n">
        <v>46.1641656512604</v>
      </c>
      <c r="AS36" s="51" t="n">
        <v>45.4609659343746</v>
      </c>
      <c r="AT36" s="51" t="n">
        <v>45.4609659343746</v>
      </c>
      <c r="AU36" s="51" t="n">
        <v>45.4609659343746</v>
      </c>
      <c r="AV36" s="51" t="n">
        <v>45.4609659343746</v>
      </c>
      <c r="AW36" s="51" t="n">
        <v>45.4609659343746</v>
      </c>
    </row>
    <row r="37" customFormat="false" ht="15" hidden="false" customHeight="false" outlineLevel="0" collapsed="false">
      <c r="C37" s="39" t="s">
        <v>493</v>
      </c>
      <c r="D37" s="11" t="s">
        <v>303</v>
      </c>
      <c r="J37" s="51" t="n">
        <v>0</v>
      </c>
      <c r="K37" s="51" t="n">
        <v>0</v>
      </c>
      <c r="L37" s="51" t="n">
        <v>80.808403347196</v>
      </c>
      <c r="M37" s="51" t="n">
        <v>72.3079404301881</v>
      </c>
      <c r="N37" s="51" t="n">
        <v>68.8132289304122</v>
      </c>
      <c r="O37" s="51" t="n">
        <v>60.8478572090251</v>
      </c>
      <c r="P37" s="51" t="n">
        <v>61.4942853913578</v>
      </c>
      <c r="Q37" s="51" t="n">
        <v>56.4215712644608</v>
      </c>
      <c r="R37" s="51" t="n">
        <v>56.1286813356905</v>
      </c>
      <c r="S37" s="51" t="n">
        <v>51.0017364500832</v>
      </c>
      <c r="T37" s="51" t="n">
        <v>49.7851928516685</v>
      </c>
      <c r="U37" s="51" t="n">
        <v>48.8774019541565</v>
      </c>
      <c r="V37" s="51" t="n">
        <v>52.5544114435451</v>
      </c>
      <c r="W37" s="51" t="n">
        <v>52.3831668574773</v>
      </c>
      <c r="X37" s="51" t="n">
        <v>51.3326725885223</v>
      </c>
      <c r="Y37" s="51" t="n">
        <v>48.8168805395886</v>
      </c>
      <c r="Z37" s="51" t="n">
        <v>46.7515056986275</v>
      </c>
      <c r="AA37" s="51" t="n">
        <v>47.2708786223159</v>
      </c>
      <c r="AB37" s="51" t="n">
        <v>46.5949013538831</v>
      </c>
      <c r="AC37" s="51" t="n">
        <v>44.6162696718328</v>
      </c>
      <c r="AD37" s="51" t="n">
        <v>47.3450249153658</v>
      </c>
      <c r="AE37" s="51" t="n">
        <v>47.6037836314535</v>
      </c>
      <c r="AF37" s="51" t="n">
        <v>48.801204088802</v>
      </c>
      <c r="AG37" s="51" t="n">
        <v>47.4992586046827</v>
      </c>
      <c r="AH37" s="51" t="n">
        <v>47.2882086150045</v>
      </c>
      <c r="AI37" s="51" t="n">
        <v>46.6047357773018</v>
      </c>
      <c r="AJ37" s="51" t="n">
        <v>46.4761461212847</v>
      </c>
      <c r="AK37" s="51" t="n">
        <v>45.8396654863542</v>
      </c>
      <c r="AL37" s="51" t="n">
        <v>45.1296425413526</v>
      </c>
      <c r="AM37" s="51" t="n">
        <v>44.598825599188</v>
      </c>
      <c r="AN37" s="51" t="n">
        <v>44.187745570898</v>
      </c>
      <c r="AO37" s="51" t="n">
        <v>43.3546441976603</v>
      </c>
      <c r="AP37" s="51" t="n">
        <v>43.2480321789665</v>
      </c>
      <c r="AQ37" s="51" t="n">
        <v>42.3432976381828</v>
      </c>
      <c r="AR37" s="51" t="n">
        <v>42.5340703283082</v>
      </c>
      <c r="AS37" s="51" t="n">
        <v>42.1162855968636</v>
      </c>
      <c r="AT37" s="51" t="n">
        <v>42.1162855968636</v>
      </c>
      <c r="AU37" s="51" t="n">
        <v>42.1162855968636</v>
      </c>
      <c r="AV37" s="51" t="n">
        <v>42.1162855968636</v>
      </c>
      <c r="AW37" s="51" t="n">
        <v>42.1162855968636</v>
      </c>
    </row>
    <row r="38" customFormat="false" ht="15" hidden="false" customHeight="false" outlineLevel="0" collapsed="false">
      <c r="C38" s="39" t="s">
        <v>494</v>
      </c>
      <c r="D38" s="11" t="s">
        <v>303</v>
      </c>
      <c r="J38" s="51" t="n">
        <v>0</v>
      </c>
      <c r="K38" s="51" t="n">
        <v>0</v>
      </c>
      <c r="L38" s="51" t="n">
        <v>0</v>
      </c>
      <c r="M38" s="51" t="n">
        <v>0</v>
      </c>
      <c r="N38" s="51" t="n">
        <v>0</v>
      </c>
      <c r="O38" s="51" t="n">
        <v>84.355116122798</v>
      </c>
      <c r="P38" s="51" t="n">
        <v>84.3100625562696</v>
      </c>
      <c r="Q38" s="51" t="n">
        <v>77.6227427152572</v>
      </c>
      <c r="R38" s="51" t="n">
        <v>76.2703010372293</v>
      </c>
      <c r="S38" s="51" t="n">
        <v>71.7297202000267</v>
      </c>
      <c r="T38" s="51" t="n">
        <v>69.7529326188125</v>
      </c>
      <c r="U38" s="51" t="n">
        <v>68.196530277832</v>
      </c>
      <c r="V38" s="51" t="n">
        <v>69.7796861816115</v>
      </c>
      <c r="W38" s="51" t="n">
        <v>69.6527065836883</v>
      </c>
      <c r="X38" s="51" t="n">
        <v>68.0792952263952</v>
      </c>
      <c r="Y38" s="51" t="n">
        <v>65.3837382051791</v>
      </c>
      <c r="Z38" s="51" t="n">
        <v>62.5089829931877</v>
      </c>
      <c r="AA38" s="51" t="n">
        <v>62.9937357540138</v>
      </c>
      <c r="AB38" s="51" t="n">
        <v>62.3981635582061</v>
      </c>
      <c r="AC38" s="51" t="n">
        <v>61.2810254505553</v>
      </c>
      <c r="AD38" s="51" t="n">
        <v>62.9030419631897</v>
      </c>
      <c r="AE38" s="51" t="n">
        <v>62.5470658202959</v>
      </c>
      <c r="AF38" s="51" t="n">
        <v>62.2307275083175</v>
      </c>
      <c r="AG38" s="51" t="n">
        <v>59.8879742319126</v>
      </c>
      <c r="AH38" s="51" t="n">
        <v>58.9701824956701</v>
      </c>
      <c r="AI38" s="51" t="n">
        <v>57.4519030285975</v>
      </c>
      <c r="AJ38" s="51" t="n">
        <v>56.6550731511438</v>
      </c>
      <c r="AK38" s="51" t="n">
        <v>66.6386616029484</v>
      </c>
      <c r="AL38" s="51" t="n">
        <v>65.0701575880262</v>
      </c>
      <c r="AM38" s="51" t="n">
        <v>63.413873882334</v>
      </c>
      <c r="AN38" s="51" t="n">
        <v>61.8889530863885</v>
      </c>
      <c r="AO38" s="51" t="n">
        <v>59.8527672498496</v>
      </c>
      <c r="AP38" s="51" t="n">
        <v>59.3598659699895</v>
      </c>
      <c r="AQ38" s="51" t="n">
        <v>58.2131608739754</v>
      </c>
      <c r="AR38" s="51" t="n">
        <v>57.6830984291139</v>
      </c>
      <c r="AS38" s="51" t="n">
        <v>56.9150274167662</v>
      </c>
      <c r="AT38" s="51" t="n">
        <v>56.9150274167662</v>
      </c>
      <c r="AU38" s="51" t="n">
        <v>56.9150274167662</v>
      </c>
      <c r="AV38" s="51" t="n">
        <v>56.9150274167662</v>
      </c>
      <c r="AW38" s="51" t="n">
        <v>56.9150274167662</v>
      </c>
    </row>
    <row r="39" customFormat="false" ht="15" hidden="false" customHeight="false" outlineLevel="0" collapsed="false">
      <c r="C39" s="39" t="s">
        <v>495</v>
      </c>
      <c r="D39" s="11" t="s">
        <v>303</v>
      </c>
      <c r="J39" s="51" t="n">
        <v>0</v>
      </c>
      <c r="K39" s="51" t="n">
        <v>0</v>
      </c>
      <c r="L39" s="51" t="n">
        <v>0</v>
      </c>
      <c r="M39" s="51" t="n">
        <v>0</v>
      </c>
      <c r="N39" s="51" t="n">
        <v>0</v>
      </c>
      <c r="O39" s="51" t="n">
        <v>61.9681151193555</v>
      </c>
      <c r="P39" s="51" t="n">
        <v>62.2234432382926</v>
      </c>
      <c r="Q39" s="51" t="n">
        <v>56.9938266853586</v>
      </c>
      <c r="R39" s="51" t="n">
        <v>56.5021081398635</v>
      </c>
      <c r="S39" s="51" t="n">
        <v>51.2538079293482</v>
      </c>
      <c r="T39" s="51" t="n">
        <v>50.0244246984922</v>
      </c>
      <c r="U39" s="51" t="n">
        <v>48.9146109577084</v>
      </c>
      <c r="V39" s="51" t="n">
        <v>52.7193996280495</v>
      </c>
      <c r="W39" s="51" t="n">
        <v>52.2047213213702</v>
      </c>
      <c r="X39" s="51" t="n">
        <v>51.1893107283529</v>
      </c>
      <c r="Y39" s="51" t="n">
        <v>49.0228174178907</v>
      </c>
      <c r="Z39" s="51" t="n">
        <v>46.788702314971</v>
      </c>
      <c r="AA39" s="51" t="n">
        <v>47.5156085435393</v>
      </c>
      <c r="AB39" s="51" t="n">
        <v>46.8604485760513</v>
      </c>
      <c r="AC39" s="51" t="n">
        <v>46.3684096121656</v>
      </c>
      <c r="AD39" s="51" t="n">
        <v>48.2301526439086</v>
      </c>
      <c r="AE39" s="51" t="n">
        <v>48.3485436510473</v>
      </c>
      <c r="AF39" s="51" t="n">
        <v>48.0579851142206</v>
      </c>
      <c r="AG39" s="51" t="n">
        <v>47.6955930893872</v>
      </c>
      <c r="AH39" s="51" t="n">
        <v>47.2657234963176</v>
      </c>
      <c r="AI39" s="51" t="n">
        <v>46.4548963669633</v>
      </c>
      <c r="AJ39" s="51" t="n">
        <v>46.4170580353874</v>
      </c>
      <c r="AK39" s="51" t="n">
        <v>46.0116265178825</v>
      </c>
      <c r="AL39" s="51" t="n">
        <v>45.3198787901435</v>
      </c>
      <c r="AM39" s="51" t="n">
        <v>44.7124003018168</v>
      </c>
      <c r="AN39" s="51" t="n">
        <v>44.2619857134278</v>
      </c>
      <c r="AO39" s="51" t="n">
        <v>43.5588951447659</v>
      </c>
      <c r="AP39" s="51" t="n">
        <v>43.4147055714257</v>
      </c>
      <c r="AQ39" s="51" t="n">
        <v>42.5131411525485</v>
      </c>
      <c r="AR39" s="51" t="n">
        <v>42.4517593151309</v>
      </c>
      <c r="AS39" s="51" t="n">
        <v>41.9694548060918</v>
      </c>
      <c r="AT39" s="51" t="n">
        <v>41.9694548060918</v>
      </c>
      <c r="AU39" s="51" t="n">
        <v>41.9694548060918</v>
      </c>
      <c r="AV39" s="51" t="n">
        <v>41.9694548060918</v>
      </c>
      <c r="AW39" s="51" t="n">
        <v>41.9694548060918</v>
      </c>
    </row>
    <row r="40" customFormat="false" ht="15" hidden="false" customHeight="false" outlineLevel="0" collapsed="false">
      <c r="C40" s="39" t="s">
        <v>496</v>
      </c>
      <c r="D40" s="11" t="s">
        <v>303</v>
      </c>
      <c r="J40" s="51" t="n">
        <v>0</v>
      </c>
      <c r="K40" s="51" t="n">
        <v>120.53</v>
      </c>
      <c r="L40" s="51" t="n">
        <v>119.34</v>
      </c>
      <c r="M40" s="51" t="n">
        <v>110</v>
      </c>
      <c r="N40" s="51" t="n">
        <v>103.08</v>
      </c>
      <c r="O40" s="51" t="n">
        <v>94.89</v>
      </c>
      <c r="P40" s="51" t="n">
        <v>98.51</v>
      </c>
      <c r="Q40" s="51" t="n">
        <v>96.1</v>
      </c>
      <c r="R40" s="51" t="n">
        <v>96.72</v>
      </c>
      <c r="S40" s="51" t="n">
        <v>93.13</v>
      </c>
      <c r="T40" s="51" t="n">
        <v>92.97</v>
      </c>
      <c r="U40" s="51" t="n">
        <v>93.04</v>
      </c>
      <c r="V40" s="51" t="n">
        <v>96.63</v>
      </c>
      <c r="W40" s="51" t="n">
        <v>95.76</v>
      </c>
      <c r="X40" s="51" t="n">
        <v>95.26</v>
      </c>
      <c r="Y40" s="51" t="n">
        <v>93.94</v>
      </c>
      <c r="Z40" s="51" t="n">
        <v>92.79</v>
      </c>
      <c r="AA40" s="51" t="n">
        <v>93.62</v>
      </c>
      <c r="AB40" s="51" t="n">
        <v>93.93</v>
      </c>
      <c r="AC40" s="51" t="n">
        <v>93.16</v>
      </c>
      <c r="AD40" s="51" t="n">
        <v>94.99</v>
      </c>
      <c r="AE40" s="51" t="n">
        <v>95.37</v>
      </c>
      <c r="AF40" s="51" t="n">
        <v>95.19</v>
      </c>
      <c r="AG40" s="51" t="n">
        <v>93.3</v>
      </c>
      <c r="AH40" s="51" t="n">
        <v>93.51</v>
      </c>
      <c r="AI40" s="51" t="n">
        <v>92.38</v>
      </c>
      <c r="AJ40" s="51" t="n">
        <v>91.45</v>
      </c>
      <c r="AK40" s="51" t="n">
        <v>89.7</v>
      </c>
      <c r="AL40" s="51" t="n">
        <v>90.71</v>
      </c>
      <c r="AM40" s="51" t="n">
        <v>90.37</v>
      </c>
      <c r="AN40" s="51" t="n">
        <v>90.08</v>
      </c>
      <c r="AO40" s="51" t="n">
        <v>88.97</v>
      </c>
      <c r="AP40" s="51" t="n">
        <v>89.89</v>
      </c>
      <c r="AQ40" s="51" t="n">
        <v>92.13</v>
      </c>
      <c r="AR40" s="51" t="n">
        <v>93.73</v>
      </c>
      <c r="AS40" s="51" t="n">
        <v>92.71</v>
      </c>
      <c r="AT40" s="51" t="n">
        <v>92.71</v>
      </c>
      <c r="AU40" s="51" t="n">
        <v>92.71</v>
      </c>
      <c r="AV40" s="51" t="n">
        <v>92.71</v>
      </c>
      <c r="AW40" s="51" t="n">
        <v>92.71</v>
      </c>
    </row>
    <row r="41" customFormat="false" ht="15" hidden="false" customHeight="false" outlineLevel="0" collapsed="false">
      <c r="C41" s="55"/>
      <c r="D41" s="11" t="s">
        <v>303</v>
      </c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51"/>
      <c r="AG41" s="51"/>
      <c r="AH41" s="51"/>
      <c r="AI41" s="51"/>
      <c r="AJ41" s="51"/>
      <c r="AK41" s="51"/>
      <c r="AL41" s="51"/>
      <c r="AM41" s="51"/>
      <c r="AN41" s="51"/>
      <c r="AO41" s="51"/>
      <c r="AP41" s="51"/>
      <c r="AQ41" s="51"/>
      <c r="AR41" s="51"/>
      <c r="AS41" s="51"/>
      <c r="AT41" s="51"/>
      <c r="AU41" s="51"/>
      <c r="AV41" s="51"/>
      <c r="AW41" s="51"/>
    </row>
    <row r="42" customFormat="false" ht="15" hidden="false" customHeight="false" outlineLevel="0" collapsed="false">
      <c r="C42" s="55"/>
      <c r="D42" s="11" t="s">
        <v>303</v>
      </c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</row>
    <row r="43" customFormat="false" ht="15" hidden="false" customHeight="false" outlineLevel="0" collapsed="false">
      <c r="C43" s="0" t="s">
        <v>497</v>
      </c>
      <c r="D43" s="11" t="s">
        <v>498</v>
      </c>
      <c r="E43" s="12" t="s">
        <v>499</v>
      </c>
      <c r="J43" s="56" t="n">
        <v>1</v>
      </c>
      <c r="K43" s="56" t="n">
        <v>1.01897</v>
      </c>
      <c r="L43" s="56" t="n">
        <v>1.040399</v>
      </c>
      <c r="M43" s="56" t="n">
        <v>1.061363</v>
      </c>
      <c r="N43" s="56" t="n">
        <v>1.083026</v>
      </c>
      <c r="O43" s="56" t="n">
        <v>1.105173</v>
      </c>
      <c r="P43" s="56" t="n">
        <v>1.127276</v>
      </c>
      <c r="Q43" s="56" t="n">
        <v>1.149822</v>
      </c>
      <c r="R43" s="56" t="n">
        <v>1.172818</v>
      </c>
      <c r="S43" s="56" t="n">
        <v>1.196275</v>
      </c>
      <c r="T43" s="56" t="n">
        <v>1.2202</v>
      </c>
      <c r="U43" s="56" t="n">
        <v>1.244604</v>
      </c>
      <c r="V43" s="56" t="n">
        <v>1.269496</v>
      </c>
      <c r="W43" s="56" t="n">
        <v>1.294886</v>
      </c>
      <c r="X43" s="56" t="n">
        <v>1.320784</v>
      </c>
      <c r="Y43" s="56" t="n">
        <v>1.3472</v>
      </c>
      <c r="Z43" s="56" t="n">
        <v>1.374144</v>
      </c>
      <c r="AA43" s="56" t="n">
        <v>1.401627</v>
      </c>
      <c r="AB43" s="56" t="n">
        <v>1.429659</v>
      </c>
      <c r="AC43" s="56" t="n">
        <v>1.458252</v>
      </c>
      <c r="AD43" s="56" t="n">
        <v>1.487417</v>
      </c>
      <c r="AE43" s="56" t="n">
        <v>1.517166</v>
      </c>
      <c r="AF43" s="56" t="n">
        <v>1.547509</v>
      </c>
      <c r="AG43" s="56" t="n">
        <v>1.578459</v>
      </c>
      <c r="AH43" s="56" t="n">
        <v>1.610028</v>
      </c>
      <c r="AI43" s="56" t="n">
        <v>1.642229</v>
      </c>
      <c r="AJ43" s="56" t="n">
        <v>1.675074</v>
      </c>
      <c r="AK43" s="56" t="n">
        <v>1.708575</v>
      </c>
      <c r="AL43" s="56" t="n">
        <v>1.742746</v>
      </c>
      <c r="AM43" s="56" t="n">
        <v>1.777601</v>
      </c>
      <c r="AN43" s="56" t="n">
        <v>1.813153</v>
      </c>
      <c r="AO43" s="56" t="n">
        <v>1.849417</v>
      </c>
      <c r="AP43" s="56" t="n">
        <v>1.886405</v>
      </c>
      <c r="AQ43" s="56" t="n">
        <v>1.924133</v>
      </c>
      <c r="AR43" s="56" t="n">
        <v>1.962616</v>
      </c>
      <c r="AS43" s="56" t="n">
        <v>2.001868</v>
      </c>
      <c r="AT43" s="56" t="n">
        <v>2.04190536</v>
      </c>
      <c r="AU43" s="56" t="n">
        <v>2.0827434672</v>
      </c>
      <c r="AV43" s="56" t="n">
        <v>2.124398336544</v>
      </c>
      <c r="AW43" s="56" t="n">
        <v>2.16688630327488</v>
      </c>
    </row>
    <row r="45" customFormat="false" ht="15" hidden="false" customHeight="false" outlineLevel="0" collapsed="false">
      <c r="A45" s="9" t="s">
        <v>14</v>
      </c>
      <c r="B45" s="9"/>
      <c r="C45" s="9" t="s">
        <v>500</v>
      </c>
      <c r="D45" s="9"/>
      <c r="E45" s="54" t="s">
        <v>501</v>
      </c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</row>
    <row r="46" customFormat="false" ht="15" hidden="false" customHeight="false" outlineLevel="0" collapsed="false">
      <c r="C46" s="0" t="s">
        <v>485</v>
      </c>
      <c r="J46" s="41" t="n">
        <v>2025</v>
      </c>
      <c r="K46" s="41" t="n">
        <v>2026</v>
      </c>
      <c r="L46" s="41" t="n">
        <v>2027</v>
      </c>
      <c r="M46" s="41" t="n">
        <v>2028</v>
      </c>
      <c r="N46" s="41" t="n">
        <v>2029</v>
      </c>
      <c r="O46" s="41" t="n">
        <v>2030</v>
      </c>
      <c r="P46" s="41" t="n">
        <v>2031</v>
      </c>
      <c r="Q46" s="41" t="n">
        <v>2032</v>
      </c>
      <c r="R46" s="41" t="n">
        <v>2033</v>
      </c>
      <c r="S46" s="41" t="n">
        <v>2034</v>
      </c>
      <c r="T46" s="41" t="n">
        <v>2035</v>
      </c>
      <c r="U46" s="41" t="n">
        <v>2036</v>
      </c>
      <c r="V46" s="41" t="n">
        <v>2037</v>
      </c>
      <c r="W46" s="41" t="n">
        <v>2038</v>
      </c>
      <c r="X46" s="41" t="n">
        <v>2039</v>
      </c>
      <c r="Y46" s="41" t="n">
        <v>2040</v>
      </c>
      <c r="Z46" s="41" t="n">
        <v>2041</v>
      </c>
      <c r="AA46" s="41" t="n">
        <v>2042</v>
      </c>
      <c r="AB46" s="41" t="n">
        <v>2043</v>
      </c>
      <c r="AC46" s="41" t="n">
        <v>2044</v>
      </c>
      <c r="AD46" s="41" t="n">
        <v>2045</v>
      </c>
      <c r="AE46" s="41" t="n">
        <v>2046</v>
      </c>
      <c r="AF46" s="41" t="n">
        <v>2047</v>
      </c>
      <c r="AG46" s="41" t="n">
        <v>2048</v>
      </c>
      <c r="AH46" s="41" t="n">
        <v>2049</v>
      </c>
      <c r="AI46" s="41" t="n">
        <v>2050</v>
      </c>
      <c r="AJ46" s="41" t="n">
        <v>2051</v>
      </c>
      <c r="AK46" s="41" t="n">
        <v>2052</v>
      </c>
      <c r="AL46" s="41" t="n">
        <v>2053</v>
      </c>
      <c r="AM46" s="41" t="n">
        <v>2054</v>
      </c>
      <c r="AN46" s="41" t="n">
        <v>2055</v>
      </c>
      <c r="AO46" s="41" t="n">
        <v>2056</v>
      </c>
      <c r="AP46" s="41" t="n">
        <v>2057</v>
      </c>
      <c r="AQ46" s="41" t="n">
        <v>2058</v>
      </c>
      <c r="AR46" s="41" t="n">
        <v>2059</v>
      </c>
      <c r="AS46" s="41" t="n">
        <v>2060</v>
      </c>
      <c r="AT46" s="41" t="n">
        <v>2061</v>
      </c>
      <c r="AU46" s="41" t="n">
        <v>2062</v>
      </c>
      <c r="AV46" s="41" t="n">
        <v>2063</v>
      </c>
      <c r="AW46" s="41" t="n">
        <v>2064</v>
      </c>
    </row>
    <row r="47" customFormat="false" ht="15" hidden="false" customHeight="false" outlineLevel="0" collapsed="false">
      <c r="C47" s="39" t="s">
        <v>502</v>
      </c>
      <c r="D47" s="11" t="s">
        <v>27</v>
      </c>
      <c r="J47" s="51" t="n">
        <v>0</v>
      </c>
      <c r="K47" s="51" t="n">
        <v>0</v>
      </c>
      <c r="L47" s="51" t="n">
        <v>93.3890219866611</v>
      </c>
      <c r="M47" s="51" t="n">
        <v>78.5188548353099</v>
      </c>
      <c r="N47" s="51" t="n">
        <v>59.4351416640359</v>
      </c>
      <c r="O47" s="51" t="n">
        <v>51.3737003992248</v>
      </c>
      <c r="P47" s="51" t="n">
        <v>50.1881420695612</v>
      </c>
      <c r="Q47" s="51" t="n">
        <v>52.5387611017603</v>
      </c>
      <c r="R47" s="51" t="n">
        <v>46.6652497906737</v>
      </c>
      <c r="S47" s="51" t="n">
        <v>42.6645668159039</v>
      </c>
      <c r="T47" s="51" t="n">
        <v>42.566213876943</v>
      </c>
      <c r="U47" s="51" t="n">
        <v>39.641928746128</v>
      </c>
      <c r="V47" s="51" t="n">
        <v>40.853886817217</v>
      </c>
      <c r="W47" s="51" t="n">
        <v>39.2191604957916</v>
      </c>
      <c r="X47" s="51" t="n">
        <v>39.0259377106955</v>
      </c>
      <c r="Y47" s="51" t="n">
        <v>38.0513823527587</v>
      </c>
      <c r="Z47" s="51" t="n">
        <v>35.722097555932</v>
      </c>
      <c r="AA47" s="51" t="n">
        <v>37.42526662695</v>
      </c>
      <c r="AB47" s="51" t="n">
        <v>36.8701589350499</v>
      </c>
      <c r="AC47" s="51" t="n">
        <v>36.7530160054598</v>
      </c>
      <c r="AD47" s="51" t="n">
        <v>36.5916574795652</v>
      </c>
      <c r="AE47" s="51" t="n">
        <v>36.3719794151046</v>
      </c>
      <c r="AF47" s="51" t="n">
        <v>37.2008551400211</v>
      </c>
      <c r="AG47" s="51" t="n">
        <v>37.7715226006901</v>
      </c>
      <c r="AH47" s="51" t="n">
        <v>45.4240279280484</v>
      </c>
      <c r="AI47" s="51" t="n">
        <v>43.5328671818969</v>
      </c>
      <c r="AJ47" s="51" t="n">
        <v>42.6986411776058</v>
      </c>
      <c r="AK47" s="51" t="n">
        <v>42.5167999011093</v>
      </c>
      <c r="AL47" s="51" t="n">
        <v>40.7225440272256</v>
      </c>
      <c r="AM47" s="51" t="n">
        <v>39.7251249491654</v>
      </c>
      <c r="AN47" s="51" t="n">
        <v>39.3999214866112</v>
      </c>
      <c r="AO47" s="51" t="n">
        <v>40.3531718306455</v>
      </c>
      <c r="AP47" s="51" t="n">
        <v>38.6807113167033</v>
      </c>
      <c r="AQ47" s="51" t="n">
        <v>38.3091798810156</v>
      </c>
      <c r="AR47" s="51" t="n">
        <v>37.9759544680975</v>
      </c>
      <c r="AS47" s="51" t="n">
        <v>37.0485549320546</v>
      </c>
      <c r="AT47" s="51" t="n">
        <v>37.0485549320546</v>
      </c>
      <c r="AU47" s="51" t="n">
        <v>37.0485549320546</v>
      </c>
      <c r="AV47" s="51" t="n">
        <v>37.0485549320546</v>
      </c>
      <c r="AW47" s="51" t="n">
        <v>37.0485549320546</v>
      </c>
    </row>
    <row r="48" customFormat="false" ht="15" hidden="false" customHeight="false" outlineLevel="0" collapsed="false">
      <c r="C48" s="39" t="s">
        <v>272</v>
      </c>
      <c r="D48" s="11" t="s">
        <v>27</v>
      </c>
      <c r="J48" s="51" t="n">
        <v>0</v>
      </c>
      <c r="K48" s="51" t="n">
        <v>0</v>
      </c>
      <c r="L48" s="51" t="n">
        <v>186.975077300524</v>
      </c>
      <c r="M48" s="51" t="n">
        <v>163.096384068453</v>
      </c>
      <c r="N48" s="51" t="n">
        <v>126.198708143009</v>
      </c>
      <c r="O48" s="51" t="n">
        <v>110.60631882972</v>
      </c>
      <c r="P48" s="51" t="n">
        <v>109.765179366436</v>
      </c>
      <c r="Q48" s="51" t="n">
        <v>116.901628631418</v>
      </c>
      <c r="R48" s="51" t="n">
        <v>104.556949030564</v>
      </c>
      <c r="S48" s="51" t="n">
        <v>100.306006358989</v>
      </c>
      <c r="T48" s="51" t="n">
        <v>101.686266532968</v>
      </c>
      <c r="U48" s="51" t="n">
        <v>93.198379983609</v>
      </c>
      <c r="V48" s="51" t="n">
        <v>90.1415657629103</v>
      </c>
      <c r="W48" s="51" t="n">
        <v>87.4807920441381</v>
      </c>
      <c r="X48" s="51" t="n">
        <v>86.9300126365262</v>
      </c>
      <c r="Y48" s="51" t="n">
        <v>89.1014762780304</v>
      </c>
      <c r="Z48" s="51" t="n">
        <v>87.4713271880382</v>
      </c>
      <c r="AA48" s="51" t="n">
        <v>86.6951358598232</v>
      </c>
      <c r="AB48" s="51" t="n">
        <v>83.1561885553891</v>
      </c>
      <c r="AC48" s="51" t="n">
        <v>80.8571687406187</v>
      </c>
      <c r="AD48" s="51" t="n">
        <v>80.2517418029204</v>
      </c>
      <c r="AE48" s="51" t="n">
        <v>82.5953279268762</v>
      </c>
      <c r="AF48" s="51" t="n">
        <v>80.4917166478096</v>
      </c>
      <c r="AG48" s="51" t="n">
        <v>81.954987579591</v>
      </c>
      <c r="AH48" s="51" t="n">
        <v>102.859605730379</v>
      </c>
      <c r="AI48" s="51" t="n">
        <v>101.834914918668</v>
      </c>
      <c r="AJ48" s="51" t="n">
        <v>100.556448958638</v>
      </c>
      <c r="AK48" s="51" t="n">
        <v>98.6447360699669</v>
      </c>
      <c r="AL48" s="51" t="n">
        <v>98.9139307851777</v>
      </c>
      <c r="AM48" s="51" t="n">
        <v>96.6052685176698</v>
      </c>
      <c r="AN48" s="51" t="n">
        <v>96.5951246156025</v>
      </c>
      <c r="AO48" s="51" t="n">
        <v>96.8796344290941</v>
      </c>
      <c r="AP48" s="51" t="n">
        <v>92.8973327890953</v>
      </c>
      <c r="AQ48" s="51" t="n">
        <v>94.0855065291799</v>
      </c>
      <c r="AR48" s="51" t="n">
        <v>94.2925528680793</v>
      </c>
      <c r="AS48" s="51" t="n">
        <v>91.1489565727433</v>
      </c>
      <c r="AT48" s="51" t="n">
        <v>91.1489565727433</v>
      </c>
      <c r="AU48" s="51" t="n">
        <v>91.1489565727433</v>
      </c>
      <c r="AV48" s="51" t="n">
        <v>91.1489565727433</v>
      </c>
      <c r="AW48" s="51" t="n">
        <v>91.1489565727433</v>
      </c>
    </row>
    <row r="49" customFormat="false" ht="15" hidden="false" customHeight="false" outlineLevel="0" collapsed="false">
      <c r="C49" s="39" t="s">
        <v>273</v>
      </c>
      <c r="D49" s="11" t="s">
        <v>27</v>
      </c>
      <c r="J49" s="51" t="n">
        <v>0</v>
      </c>
      <c r="K49" s="51" t="n">
        <v>0</v>
      </c>
      <c r="L49" s="51" t="n">
        <v>140.430759446318</v>
      </c>
      <c r="M49" s="51" t="n">
        <v>118.15523106218</v>
      </c>
      <c r="N49" s="51" t="n">
        <v>88.9669938358965</v>
      </c>
      <c r="O49" s="51" t="n">
        <v>78.6301591389788</v>
      </c>
      <c r="P49" s="51" t="n">
        <v>75.4331480431587</v>
      </c>
      <c r="Q49" s="51" t="n">
        <v>80.1469388929935</v>
      </c>
      <c r="R49" s="51" t="n">
        <v>71.3894919882875</v>
      </c>
      <c r="S49" s="51" t="n">
        <v>68.8165241365343</v>
      </c>
      <c r="T49" s="51" t="n">
        <v>69.6576844935407</v>
      </c>
      <c r="U49" s="51" t="n">
        <v>63.1493840890128</v>
      </c>
      <c r="V49" s="51" t="n">
        <v>61.1056960048565</v>
      </c>
      <c r="W49" s="51" t="n">
        <v>59.1894700722171</v>
      </c>
      <c r="X49" s="51" t="n">
        <v>59.45113260062</v>
      </c>
      <c r="Y49" s="51" t="n">
        <v>60.4696075300136</v>
      </c>
      <c r="Z49" s="51" t="n">
        <v>59.1157674675985</v>
      </c>
      <c r="AA49" s="51" t="n">
        <v>58.3141798202017</v>
      </c>
      <c r="AB49" s="51" t="n">
        <v>56.0643960615003</v>
      </c>
      <c r="AC49" s="51" t="n">
        <v>54.1968838418782</v>
      </c>
      <c r="AD49" s="51" t="n">
        <v>53.1163754516447</v>
      </c>
      <c r="AE49" s="51" t="n">
        <v>54.9594629101615</v>
      </c>
      <c r="AF49" s="51" t="n">
        <v>54.0402227137619</v>
      </c>
      <c r="AG49" s="51" t="n">
        <v>73.1105287693048</v>
      </c>
      <c r="AH49" s="51" t="n">
        <v>71.1661798867528</v>
      </c>
      <c r="AI49" s="51" t="n">
        <v>69.2694477968092</v>
      </c>
      <c r="AJ49" s="51" t="n">
        <v>68.6225990550977</v>
      </c>
      <c r="AK49" s="51" t="n">
        <v>67.2303981189535</v>
      </c>
      <c r="AL49" s="51" t="n">
        <v>66.6800156920611</v>
      </c>
      <c r="AM49" s="51" t="n">
        <v>65.3532016591497</v>
      </c>
      <c r="AN49" s="51" t="n">
        <v>64.4380043979715</v>
      </c>
      <c r="AO49" s="51" t="n">
        <v>64.081651521126</v>
      </c>
      <c r="AP49" s="51" t="n">
        <v>62.3725659491355</v>
      </c>
      <c r="AQ49" s="51" t="n">
        <v>62.892224157717</v>
      </c>
      <c r="AR49" s="51" t="n">
        <v>63.2304412838017</v>
      </c>
      <c r="AS49" s="51" t="n">
        <v>61.7501942028346</v>
      </c>
      <c r="AT49" s="51" t="n">
        <v>61.7501942028346</v>
      </c>
      <c r="AU49" s="51" t="n">
        <v>61.7501942028346</v>
      </c>
      <c r="AV49" s="51" t="n">
        <v>61.7501942028346</v>
      </c>
      <c r="AW49" s="51" t="n">
        <v>61.7501942028346</v>
      </c>
    </row>
    <row r="50" customFormat="false" ht="15" hidden="false" customHeight="false" outlineLevel="0" collapsed="false">
      <c r="C50" s="39" t="s">
        <v>503</v>
      </c>
      <c r="D50" s="11" t="s">
        <v>27</v>
      </c>
      <c r="J50" s="51" t="n">
        <v>0</v>
      </c>
      <c r="K50" s="51" t="n">
        <v>0</v>
      </c>
      <c r="L50" s="51" t="n">
        <v>146.228025594921</v>
      </c>
      <c r="M50" s="51" t="n">
        <v>120.929541266706</v>
      </c>
      <c r="N50" s="51" t="n">
        <v>89.6101443888007</v>
      </c>
      <c r="O50" s="51" t="n">
        <v>74.5596546512416</v>
      </c>
      <c r="P50" s="51" t="n">
        <v>71.6665009555543</v>
      </c>
      <c r="Q50" s="51" t="n">
        <v>77.9900695163585</v>
      </c>
      <c r="R50" s="51" t="n">
        <v>68.3295019218335</v>
      </c>
      <c r="S50" s="51" t="n">
        <v>64.0269517567344</v>
      </c>
      <c r="T50" s="51" t="n">
        <v>64.5662605109272</v>
      </c>
      <c r="U50" s="51" t="n">
        <v>58.3981099017758</v>
      </c>
      <c r="V50" s="51" t="n">
        <v>56.7455209542754</v>
      </c>
      <c r="W50" s="51" t="n">
        <v>54.2006133712685</v>
      </c>
      <c r="X50" s="51" t="n">
        <v>54.7377909658097</v>
      </c>
      <c r="Y50" s="51" t="n">
        <v>55.3214884325503</v>
      </c>
      <c r="Z50" s="51" t="n">
        <v>53.8785053049035</v>
      </c>
      <c r="AA50" s="51" t="n">
        <v>52.7282745641067</v>
      </c>
      <c r="AB50" s="51" t="n">
        <v>50.2543847424318</v>
      </c>
      <c r="AC50" s="51" t="n">
        <v>66.5181206865651</v>
      </c>
      <c r="AD50" s="51" t="n">
        <v>64.2325877693939</v>
      </c>
      <c r="AE50" s="51" t="n">
        <v>65.9816012442692</v>
      </c>
      <c r="AF50" s="51" t="n">
        <v>64.4836049463996</v>
      </c>
      <c r="AG50" s="51" t="n">
        <v>64.9502662289386</v>
      </c>
      <c r="AH50" s="51" t="n">
        <v>63.2314128418781</v>
      </c>
      <c r="AI50" s="51" t="n">
        <v>62.1390681580894</v>
      </c>
      <c r="AJ50" s="51" t="n">
        <v>61.5696306566648</v>
      </c>
      <c r="AK50" s="51" t="n">
        <v>60.5686333257867</v>
      </c>
      <c r="AL50" s="51" t="n">
        <v>59.9257648381305</v>
      </c>
      <c r="AM50" s="51" t="n">
        <v>57.9398061080667</v>
      </c>
      <c r="AN50" s="51" t="n">
        <v>57.7050964811403</v>
      </c>
      <c r="AO50" s="51" t="n">
        <v>57.8579653987</v>
      </c>
      <c r="AP50" s="51" t="n">
        <v>54.8880899555542</v>
      </c>
      <c r="AQ50" s="51" t="n">
        <v>54.9697739620054</v>
      </c>
      <c r="AR50" s="51" t="n">
        <v>54.8872751003933</v>
      </c>
      <c r="AS50" s="51" t="n">
        <v>53.0999111986498</v>
      </c>
      <c r="AT50" s="51" t="n">
        <v>53.0999111986498</v>
      </c>
      <c r="AU50" s="51" t="n">
        <v>53.0999111986498</v>
      </c>
      <c r="AV50" s="51" t="n">
        <v>53.0999111986498</v>
      </c>
      <c r="AW50" s="51" t="n">
        <v>53.0999111986498</v>
      </c>
    </row>
    <row r="51" customFormat="false" ht="15" hidden="false" customHeight="false" outlineLevel="0" collapsed="false">
      <c r="C51" s="39" t="s">
        <v>504</v>
      </c>
      <c r="D51" s="11" t="s">
        <v>27</v>
      </c>
      <c r="J51" s="51" t="n">
        <v>0</v>
      </c>
      <c r="K51" s="51" t="n">
        <v>0</v>
      </c>
      <c r="L51" s="51" t="n">
        <v>118.425752528742</v>
      </c>
      <c r="M51" s="51" t="n">
        <v>98.0628145696027</v>
      </c>
      <c r="N51" s="51" t="n">
        <v>68.6713545555591</v>
      </c>
      <c r="O51" s="51" t="n">
        <v>53.1797356638363</v>
      </c>
      <c r="P51" s="51" t="n">
        <v>51.993306549545</v>
      </c>
      <c r="Q51" s="51" t="n">
        <v>58.8889034333112</v>
      </c>
      <c r="R51" s="51" t="n">
        <v>49.5896718683465</v>
      </c>
      <c r="S51" s="51" t="n">
        <v>46.3142570804409</v>
      </c>
      <c r="T51" s="51" t="n">
        <v>47.7610742060885</v>
      </c>
      <c r="U51" s="51" t="n">
        <v>40.6724820115181</v>
      </c>
      <c r="V51" s="51" t="n">
        <v>40.2422698271385</v>
      </c>
      <c r="W51" s="51" t="n">
        <v>38.5176184322023</v>
      </c>
      <c r="X51" s="51" t="n">
        <v>40.2867839020187</v>
      </c>
      <c r="Y51" s="51" t="n">
        <v>41.8405768846888</v>
      </c>
      <c r="Z51" s="51" t="n">
        <v>40.3513246095075</v>
      </c>
      <c r="AA51" s="51" t="n">
        <v>40.7062671601129</v>
      </c>
      <c r="AB51" s="51" t="n">
        <v>37.2880960161319</v>
      </c>
      <c r="AC51" s="51" t="n">
        <v>36.4218005114696</v>
      </c>
      <c r="AD51" s="51" t="n">
        <v>36.3752910861312</v>
      </c>
      <c r="AE51" s="51" t="n">
        <v>38.7010966526015</v>
      </c>
      <c r="AF51" s="51" t="n">
        <v>38.1574524510781</v>
      </c>
      <c r="AG51" s="51" t="n">
        <v>50.0825965595334</v>
      </c>
      <c r="AH51" s="51" t="n">
        <v>49.1818159665868</v>
      </c>
      <c r="AI51" s="51" t="n">
        <v>49.5185078509599</v>
      </c>
      <c r="AJ51" s="51" t="n">
        <v>49.7794182053681</v>
      </c>
      <c r="AK51" s="51" t="n">
        <v>50.1885277304523</v>
      </c>
      <c r="AL51" s="51" t="n">
        <v>49.5318380456436</v>
      </c>
      <c r="AM51" s="51" t="n">
        <v>47.8044809136987</v>
      </c>
      <c r="AN51" s="51" t="n">
        <v>48.0167193425338</v>
      </c>
      <c r="AO51" s="51" t="n">
        <v>48.4369338809007</v>
      </c>
      <c r="AP51" s="51" t="n">
        <v>45.5209015595415</v>
      </c>
      <c r="AQ51" s="51" t="n">
        <v>46.3909056998721</v>
      </c>
      <c r="AR51" s="51" t="n">
        <v>46.8778338928236</v>
      </c>
      <c r="AS51" s="51" t="n">
        <v>45.1619474142977</v>
      </c>
      <c r="AT51" s="51" t="n">
        <v>45.1619474142977</v>
      </c>
      <c r="AU51" s="51" t="n">
        <v>45.1619474142977</v>
      </c>
      <c r="AV51" s="51" t="n">
        <v>45.1619474142977</v>
      </c>
      <c r="AW51" s="51" t="n">
        <v>45.1619474142977</v>
      </c>
    </row>
    <row r="52" customFormat="false" ht="15" hidden="false" customHeight="false" outlineLevel="0" collapsed="false">
      <c r="C52" s="39" t="s">
        <v>505</v>
      </c>
      <c r="D52" s="11" t="s">
        <v>27</v>
      </c>
      <c r="J52" s="51" t="n">
        <v>0</v>
      </c>
      <c r="K52" s="51" t="n">
        <v>0</v>
      </c>
      <c r="L52" s="51" t="n">
        <v>0</v>
      </c>
      <c r="M52" s="51" t="n">
        <v>0</v>
      </c>
      <c r="N52" s="51" t="n">
        <v>0</v>
      </c>
      <c r="O52" s="51" t="n">
        <v>114.672487870127</v>
      </c>
      <c r="P52" s="51" t="n">
        <v>113.884721419882</v>
      </c>
      <c r="Q52" s="51" t="n">
        <v>120.598031025407</v>
      </c>
      <c r="R52" s="51" t="n">
        <v>108.521929774962</v>
      </c>
      <c r="S52" s="51" t="n">
        <v>104.011497522081</v>
      </c>
      <c r="T52" s="51" t="n">
        <v>105.119773668951</v>
      </c>
      <c r="U52" s="51" t="n">
        <v>96.4559828734459</v>
      </c>
      <c r="V52" s="51" t="n">
        <v>93.647427858439</v>
      </c>
      <c r="W52" s="51" t="n">
        <v>90.5008333139853</v>
      </c>
      <c r="X52" s="51" t="n">
        <v>90.2368829230152</v>
      </c>
      <c r="Y52" s="51" t="n">
        <v>92.0389037707942</v>
      </c>
      <c r="Z52" s="51" t="n">
        <v>90.5579880907207</v>
      </c>
      <c r="AA52" s="51" t="n">
        <v>89.370900824184</v>
      </c>
      <c r="AB52" s="51" t="n">
        <v>85.9617035338341</v>
      </c>
      <c r="AC52" s="51" t="n">
        <v>83.569121631613</v>
      </c>
      <c r="AD52" s="51" t="n">
        <v>82.7773122461471</v>
      </c>
      <c r="AE52" s="51" t="n">
        <v>85.2217419196966</v>
      </c>
      <c r="AF52" s="51" t="n">
        <v>83.0646113715356</v>
      </c>
      <c r="AG52" s="51" t="n">
        <v>84.8011512943323</v>
      </c>
      <c r="AH52" s="51" t="n">
        <v>84.1060485014893</v>
      </c>
      <c r="AI52" s="51" t="n">
        <v>83.9300606804539</v>
      </c>
      <c r="AJ52" s="51" t="n">
        <v>83.391002650926</v>
      </c>
      <c r="AK52" s="51" t="n">
        <v>102.910983392961</v>
      </c>
      <c r="AL52" s="51" t="n">
        <v>102.446495057517</v>
      </c>
      <c r="AM52" s="51" t="n">
        <v>100.123604165277</v>
      </c>
      <c r="AN52" s="51" t="n">
        <v>99.7246594359823</v>
      </c>
      <c r="AO52" s="51" t="n">
        <v>99.9449732883992</v>
      </c>
      <c r="AP52" s="51" t="n">
        <v>96.466084988069</v>
      </c>
      <c r="AQ52" s="51" t="n">
        <v>97.3219336316939</v>
      </c>
      <c r="AR52" s="51" t="n">
        <v>97.1569359084698</v>
      </c>
      <c r="AS52" s="51" t="n">
        <v>94.1399242283235</v>
      </c>
      <c r="AT52" s="51" t="n">
        <v>94.1399242283235</v>
      </c>
      <c r="AU52" s="51" t="n">
        <v>94.1399242283235</v>
      </c>
      <c r="AV52" s="51" t="n">
        <v>94.1399242283235</v>
      </c>
      <c r="AW52" s="51" t="n">
        <v>94.1399242283235</v>
      </c>
    </row>
    <row r="53" customFormat="false" ht="15" hidden="false" customHeight="false" outlineLevel="0" collapsed="false">
      <c r="C53" s="39" t="s">
        <v>506</v>
      </c>
      <c r="D53" s="11" t="s">
        <v>27</v>
      </c>
      <c r="J53" s="51" t="n">
        <v>0</v>
      </c>
      <c r="K53" s="51" t="n">
        <v>0</v>
      </c>
      <c r="L53" s="51" t="n">
        <v>0</v>
      </c>
      <c r="M53" s="51" t="n">
        <v>0</v>
      </c>
      <c r="N53" s="51" t="n">
        <v>0</v>
      </c>
      <c r="O53" s="51" t="n">
        <v>79.3805153798484</v>
      </c>
      <c r="P53" s="51" t="n">
        <v>75.6258508418539</v>
      </c>
      <c r="Q53" s="51" t="n">
        <v>82.040254859378</v>
      </c>
      <c r="R53" s="51" t="n">
        <v>71.5105188734054</v>
      </c>
      <c r="S53" s="51" t="n">
        <v>67.3925542959755</v>
      </c>
      <c r="T53" s="51" t="n">
        <v>67.8558307955384</v>
      </c>
      <c r="U53" s="51" t="n">
        <v>61.4069207960078</v>
      </c>
      <c r="V53" s="51" t="n">
        <v>59.7991906698018</v>
      </c>
      <c r="W53" s="51" t="n">
        <v>57.0143813699329</v>
      </c>
      <c r="X53" s="51" t="n">
        <v>57.4562626980913</v>
      </c>
      <c r="Y53" s="51" t="n">
        <v>58.0742885502007</v>
      </c>
      <c r="Z53" s="51" t="n">
        <v>56.6009363975182</v>
      </c>
      <c r="AA53" s="51" t="n">
        <v>55.4820880272777</v>
      </c>
      <c r="AB53" s="51" t="n">
        <v>52.8325237903985</v>
      </c>
      <c r="AC53" s="51" t="n">
        <v>51.2872554463349</v>
      </c>
      <c r="AD53" s="51" t="n">
        <v>50.4936387539095</v>
      </c>
      <c r="AE53" s="51" t="n">
        <v>52.1989112216214</v>
      </c>
      <c r="AF53" s="51" t="n">
        <v>69.0413719266415</v>
      </c>
      <c r="AG53" s="51" t="n">
        <v>69.0670294173492</v>
      </c>
      <c r="AH53" s="51" t="n">
        <v>66.6826169604594</v>
      </c>
      <c r="AI53" s="51" t="n">
        <v>65.9011290736984</v>
      </c>
      <c r="AJ53" s="51" t="n">
        <v>64.3937097071731</v>
      </c>
      <c r="AK53" s="51" t="n">
        <v>63.4243768120993</v>
      </c>
      <c r="AL53" s="51" t="n">
        <v>62.7277801181279</v>
      </c>
      <c r="AM53" s="51" t="n">
        <v>60.645877416297</v>
      </c>
      <c r="AN53" s="51" t="n">
        <v>60.1295830969695</v>
      </c>
      <c r="AO53" s="51" t="n">
        <v>60.3148895180502</v>
      </c>
      <c r="AP53" s="51" t="n">
        <v>57.3078441433335</v>
      </c>
      <c r="AQ53" s="51" t="n">
        <v>57.5870573982791</v>
      </c>
      <c r="AR53" s="51" t="n">
        <v>57.4203150492618</v>
      </c>
      <c r="AS53" s="51" t="n">
        <v>55.5662061523505</v>
      </c>
      <c r="AT53" s="51" t="n">
        <v>55.5662061523505</v>
      </c>
      <c r="AU53" s="51" t="n">
        <v>55.5662061523505</v>
      </c>
      <c r="AV53" s="51" t="n">
        <v>55.5662061523505</v>
      </c>
      <c r="AW53" s="51" t="n">
        <v>55.5662061523505</v>
      </c>
    </row>
    <row r="54" customFormat="false" ht="15" hidden="false" customHeight="false" outlineLevel="0" collapsed="false">
      <c r="C54" s="55"/>
      <c r="D54" s="11" t="s">
        <v>27</v>
      </c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1"/>
      <c r="AV54" s="51"/>
      <c r="AW54" s="51"/>
    </row>
    <row r="55" customFormat="false" ht="15" hidden="false" customHeight="false" outlineLevel="0" collapsed="false">
      <c r="C55" s="55"/>
      <c r="D55" s="11" t="s">
        <v>27</v>
      </c>
      <c r="J55" s="51"/>
      <c r="K55" s="51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</row>
    <row r="57" customFormat="false" ht="15" hidden="false" customHeight="false" outlineLevel="0" collapsed="false">
      <c r="A57" s="9" t="s">
        <v>14</v>
      </c>
      <c r="B57" s="9"/>
      <c r="C57" s="9" t="s">
        <v>507</v>
      </c>
      <c r="D57" s="9"/>
      <c r="E57" s="54" t="s">
        <v>508</v>
      </c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</row>
    <row r="58" customFormat="false" ht="15" hidden="false" customHeight="false" outlineLevel="0" collapsed="false">
      <c r="C58" s="0" t="s">
        <v>485</v>
      </c>
      <c r="J58" s="41" t="n">
        <v>2025</v>
      </c>
      <c r="K58" s="41" t="n">
        <v>2026</v>
      </c>
      <c r="L58" s="41" t="n">
        <v>2027</v>
      </c>
      <c r="M58" s="41" t="n">
        <v>2028</v>
      </c>
      <c r="N58" s="41" t="n">
        <v>2029</v>
      </c>
      <c r="O58" s="41" t="n">
        <v>2030</v>
      </c>
      <c r="P58" s="41" t="n">
        <v>2031</v>
      </c>
      <c r="Q58" s="41" t="n">
        <v>2032</v>
      </c>
      <c r="R58" s="41" t="n">
        <v>2033</v>
      </c>
      <c r="S58" s="41" t="n">
        <v>2034</v>
      </c>
      <c r="T58" s="41" t="n">
        <v>2035</v>
      </c>
      <c r="U58" s="41" t="n">
        <v>2036</v>
      </c>
      <c r="V58" s="41" t="n">
        <v>2037</v>
      </c>
      <c r="W58" s="41" t="n">
        <v>2038</v>
      </c>
      <c r="X58" s="41" t="n">
        <v>2039</v>
      </c>
      <c r="Y58" s="41" t="n">
        <v>2040</v>
      </c>
      <c r="Z58" s="41" t="n">
        <v>2041</v>
      </c>
      <c r="AA58" s="41" t="n">
        <v>2042</v>
      </c>
      <c r="AB58" s="41" t="n">
        <v>2043</v>
      </c>
      <c r="AC58" s="41" t="n">
        <v>2044</v>
      </c>
      <c r="AD58" s="41" t="n">
        <v>2045</v>
      </c>
      <c r="AE58" s="41" t="n">
        <v>2046</v>
      </c>
      <c r="AF58" s="41" t="n">
        <v>2047</v>
      </c>
      <c r="AG58" s="41" t="n">
        <v>2048</v>
      </c>
      <c r="AH58" s="41" t="n">
        <v>2049</v>
      </c>
      <c r="AI58" s="41" t="n">
        <v>2050</v>
      </c>
      <c r="AJ58" s="41" t="n">
        <v>2051</v>
      </c>
      <c r="AK58" s="41" t="n">
        <v>2052</v>
      </c>
      <c r="AL58" s="41" t="n">
        <v>2053</v>
      </c>
      <c r="AM58" s="41" t="n">
        <v>2054</v>
      </c>
      <c r="AN58" s="41" t="n">
        <v>2055</v>
      </c>
      <c r="AO58" s="41" t="n">
        <v>2056</v>
      </c>
      <c r="AP58" s="41" t="n">
        <v>2057</v>
      </c>
      <c r="AQ58" s="41" t="n">
        <v>2058</v>
      </c>
      <c r="AR58" s="41" t="n">
        <v>2059</v>
      </c>
      <c r="AS58" s="41" t="n">
        <v>2060</v>
      </c>
      <c r="AT58" s="41" t="n">
        <v>2061</v>
      </c>
      <c r="AU58" s="41" t="n">
        <v>2062</v>
      </c>
      <c r="AV58" s="41" t="n">
        <v>2063</v>
      </c>
      <c r="AW58" s="41" t="n">
        <v>2064</v>
      </c>
    </row>
    <row r="59" customFormat="false" ht="15" hidden="false" customHeight="false" outlineLevel="0" collapsed="false">
      <c r="C59" s="39" t="s">
        <v>502</v>
      </c>
      <c r="D59" s="11" t="s">
        <v>509</v>
      </c>
      <c r="J59" s="44" t="n">
        <v>0</v>
      </c>
      <c r="K59" s="44" t="n">
        <v>0</v>
      </c>
      <c r="L59" s="44" t="n">
        <v>848.186206613494</v>
      </c>
      <c r="M59" s="44" t="n">
        <v>818.639971924871</v>
      </c>
      <c r="N59" s="44" t="n">
        <v>792.487002284521</v>
      </c>
      <c r="O59" s="44" t="n">
        <v>776.064545308732</v>
      </c>
      <c r="P59" s="44" t="n">
        <v>761.758445279427</v>
      </c>
      <c r="Q59" s="44" t="n">
        <v>746.228641652574</v>
      </c>
      <c r="R59" s="44" t="n">
        <v>731.75110488738</v>
      </c>
      <c r="S59" s="44" t="n">
        <v>724.657170988551</v>
      </c>
      <c r="T59" s="44" t="n">
        <v>713.117705179789</v>
      </c>
      <c r="U59" s="44" t="n">
        <v>700.998901435956</v>
      </c>
      <c r="V59" s="44" t="n">
        <v>686.905619423616</v>
      </c>
      <c r="W59" s="44" t="n">
        <v>678.333782629197</v>
      </c>
      <c r="X59" s="44" t="n">
        <v>670.022056744403</v>
      </c>
      <c r="Y59" s="44" t="n">
        <v>664.406025741163</v>
      </c>
      <c r="Z59" s="44" t="n">
        <v>645.778537645154</v>
      </c>
      <c r="AA59" s="44" t="n">
        <v>642.527151274858</v>
      </c>
      <c r="AB59" s="44" t="n">
        <v>637.431342090866</v>
      </c>
      <c r="AC59" s="44" t="n">
        <v>625.123366776397</v>
      </c>
      <c r="AD59" s="44" t="n">
        <v>613.418375843329</v>
      </c>
      <c r="AE59" s="44" t="n">
        <v>604.414991403399</v>
      </c>
      <c r="AF59" s="44" t="n">
        <v>594.134698861679</v>
      </c>
      <c r="AG59" s="44" t="n">
        <v>594.282489151238</v>
      </c>
      <c r="AH59" s="44" t="n">
        <v>850.604055750678</v>
      </c>
      <c r="AI59" s="44" t="n">
        <v>817.593616674794</v>
      </c>
      <c r="AJ59" s="44" t="n">
        <v>791.665288274574</v>
      </c>
      <c r="AK59" s="44" t="n">
        <v>780.935713252595</v>
      </c>
      <c r="AL59" s="44" t="n">
        <v>760.605681020867</v>
      </c>
      <c r="AM59" s="44" t="n">
        <v>748.569639839187</v>
      </c>
      <c r="AN59" s="44" t="n">
        <v>736.752328286054</v>
      </c>
      <c r="AO59" s="44" t="n">
        <v>724.119214334556</v>
      </c>
      <c r="AP59" s="44" t="n">
        <v>711.403337820905</v>
      </c>
      <c r="AQ59" s="44" t="n">
        <v>697.960333082624</v>
      </c>
      <c r="AR59" s="44" t="n">
        <v>687.810095995716</v>
      </c>
      <c r="AS59" s="44" t="n">
        <v>680.999919452841</v>
      </c>
      <c r="AT59" s="44" t="n">
        <v>680.999919452841</v>
      </c>
      <c r="AU59" s="44" t="n">
        <v>680.999919452841</v>
      </c>
      <c r="AV59" s="44" t="n">
        <v>680.999919452841</v>
      </c>
      <c r="AW59" s="44" t="n">
        <v>680.999919452841</v>
      </c>
    </row>
    <row r="60" customFormat="false" ht="15" hidden="false" customHeight="false" outlineLevel="0" collapsed="false">
      <c r="C60" s="39" t="s">
        <v>272</v>
      </c>
      <c r="D60" s="11" t="s">
        <v>509</v>
      </c>
      <c r="J60" s="44" t="n">
        <v>0</v>
      </c>
      <c r="K60" s="44" t="n">
        <v>0</v>
      </c>
      <c r="L60" s="44" t="n">
        <v>1434.78479</v>
      </c>
      <c r="M60" s="44" t="n">
        <v>1384.80033</v>
      </c>
      <c r="N60" s="44" t="n">
        <v>1340.55608</v>
      </c>
      <c r="O60" s="44" t="n">
        <v>1312.77664</v>
      </c>
      <c r="P60" s="44" t="n">
        <v>1288.58149</v>
      </c>
      <c r="Q60" s="44" t="n">
        <v>1262.31184</v>
      </c>
      <c r="R60" s="44" t="n">
        <v>1237.82234</v>
      </c>
      <c r="S60" s="44" t="n">
        <v>1225.82421</v>
      </c>
      <c r="T60" s="44" t="n">
        <v>1206.30208</v>
      </c>
      <c r="U60" s="44" t="n">
        <v>1185.80301</v>
      </c>
      <c r="V60" s="44" t="n">
        <v>1161.95549</v>
      </c>
      <c r="W60" s="44" t="n">
        <v>1147.45978</v>
      </c>
      <c r="X60" s="44" t="n">
        <v>1133.40002</v>
      </c>
      <c r="Y60" s="44" t="n">
        <v>1123.9041</v>
      </c>
      <c r="Z60" s="44" t="n">
        <v>1092.38912</v>
      </c>
      <c r="AA60" s="44" t="n">
        <v>1086.89211</v>
      </c>
      <c r="AB60" s="44" t="n">
        <v>1078.26699</v>
      </c>
      <c r="AC60" s="44" t="n">
        <v>1057.45224</v>
      </c>
      <c r="AD60" s="44" t="n">
        <v>1037.64581</v>
      </c>
      <c r="AE60" s="44" t="n">
        <v>1022.42413</v>
      </c>
      <c r="AF60" s="44" t="n">
        <v>1005.03355</v>
      </c>
      <c r="AG60" s="44" t="n">
        <v>1005.28497</v>
      </c>
      <c r="AH60" s="44" t="n">
        <v>1438.86736</v>
      </c>
      <c r="AI60" s="44" t="n">
        <v>1383.03214</v>
      </c>
      <c r="AJ60" s="44" t="n">
        <v>1339.1729</v>
      </c>
      <c r="AK60" s="44" t="n">
        <v>1321.0198</v>
      </c>
      <c r="AL60" s="44" t="n">
        <v>1286.6306</v>
      </c>
      <c r="AM60" s="44" t="n">
        <v>1266.27295</v>
      </c>
      <c r="AN60" s="44" t="n">
        <v>1246.28182</v>
      </c>
      <c r="AO60" s="44" t="n">
        <v>1224.91212</v>
      </c>
      <c r="AP60" s="44" t="n">
        <v>1203.40419</v>
      </c>
      <c r="AQ60" s="44" t="n">
        <v>1180.65732</v>
      </c>
      <c r="AR60" s="44" t="n">
        <v>1163.48953</v>
      </c>
      <c r="AS60" s="44" t="n">
        <v>1151.96742</v>
      </c>
      <c r="AT60" s="44" t="n">
        <v>1151.96742</v>
      </c>
      <c r="AU60" s="44" t="n">
        <v>1151.96742</v>
      </c>
      <c r="AV60" s="44" t="n">
        <v>1151.96742</v>
      </c>
      <c r="AW60" s="44" t="n">
        <v>1151.96742</v>
      </c>
    </row>
    <row r="61" customFormat="false" ht="15" hidden="false" customHeight="false" outlineLevel="0" collapsed="false">
      <c r="C61" s="39" t="s">
        <v>273</v>
      </c>
      <c r="D61" s="11" t="s">
        <v>509</v>
      </c>
      <c r="J61" s="44" t="n">
        <v>0</v>
      </c>
      <c r="K61" s="44" t="n">
        <v>0</v>
      </c>
      <c r="L61" s="44" t="n">
        <v>712.3509</v>
      </c>
      <c r="M61" s="44" t="n">
        <v>688.69816</v>
      </c>
      <c r="N61" s="44" t="n">
        <v>665.70296</v>
      </c>
      <c r="O61" s="44" t="n">
        <v>653.26519</v>
      </c>
      <c r="P61" s="44" t="n">
        <v>639.39988</v>
      </c>
      <c r="Q61" s="44" t="n">
        <v>629.51611</v>
      </c>
      <c r="R61" s="44" t="n">
        <v>616.22558</v>
      </c>
      <c r="S61" s="44" t="n">
        <v>605.25129</v>
      </c>
      <c r="T61" s="44" t="n">
        <v>595.5071</v>
      </c>
      <c r="U61" s="44" t="n">
        <v>579.5399</v>
      </c>
      <c r="V61" s="44" t="n">
        <v>578.70225</v>
      </c>
      <c r="W61" s="44" t="n">
        <v>561.00059</v>
      </c>
      <c r="X61" s="44" t="n">
        <v>555.77798</v>
      </c>
      <c r="Y61" s="44" t="n">
        <v>541.52266</v>
      </c>
      <c r="Z61" s="44" t="n">
        <v>538.20885</v>
      </c>
      <c r="AA61" s="44" t="n">
        <v>523.30606</v>
      </c>
      <c r="AB61" s="44" t="n">
        <v>514.09401</v>
      </c>
      <c r="AC61" s="44" t="n">
        <v>509.7306</v>
      </c>
      <c r="AD61" s="44" t="n">
        <v>500.79607</v>
      </c>
      <c r="AE61" s="44" t="n">
        <v>490.27415</v>
      </c>
      <c r="AF61" s="44" t="n">
        <v>480.16792</v>
      </c>
      <c r="AG61" s="44" t="n">
        <v>710.0536</v>
      </c>
      <c r="AH61" s="44" t="n">
        <v>685.1107</v>
      </c>
      <c r="AI61" s="44" t="n">
        <v>665.26126</v>
      </c>
      <c r="AJ61" s="44" t="n">
        <v>650.52353</v>
      </c>
      <c r="AK61" s="44" t="n">
        <v>637.33117</v>
      </c>
      <c r="AL61" s="44" t="n">
        <v>624.26843</v>
      </c>
      <c r="AM61" s="44" t="n">
        <v>614.56091</v>
      </c>
      <c r="AN61" s="44" t="n">
        <v>603.92325</v>
      </c>
      <c r="AO61" s="44" t="n">
        <v>594.89564</v>
      </c>
      <c r="AP61" s="44" t="n">
        <v>585.43579</v>
      </c>
      <c r="AQ61" s="44" t="n">
        <v>571.67911</v>
      </c>
      <c r="AR61" s="44" t="n">
        <v>560.95278</v>
      </c>
      <c r="AS61" s="44" t="n">
        <v>554.21737</v>
      </c>
      <c r="AT61" s="44" t="n">
        <v>554.21737</v>
      </c>
      <c r="AU61" s="44" t="n">
        <v>554.21737</v>
      </c>
      <c r="AV61" s="44" t="n">
        <v>554.21737</v>
      </c>
      <c r="AW61" s="44" t="n">
        <v>554.21737</v>
      </c>
    </row>
    <row r="62" customFormat="false" ht="15" hidden="false" customHeight="false" outlineLevel="0" collapsed="false">
      <c r="C62" s="39" t="s">
        <v>503</v>
      </c>
      <c r="D62" s="11" t="s">
        <v>509</v>
      </c>
      <c r="J62" s="44" t="n">
        <v>0</v>
      </c>
      <c r="K62" s="44" t="n">
        <v>0</v>
      </c>
      <c r="L62" s="44" t="n">
        <v>1066.15219</v>
      </c>
      <c r="M62" s="44" t="n">
        <v>1025.59515</v>
      </c>
      <c r="N62" s="44" t="n">
        <v>993.66438</v>
      </c>
      <c r="O62" s="44" t="n">
        <v>959.83229</v>
      </c>
      <c r="P62" s="44" t="n">
        <v>943.12528</v>
      </c>
      <c r="Q62" s="44" t="n">
        <v>918.70683</v>
      </c>
      <c r="R62" s="44" t="n">
        <v>900.67778</v>
      </c>
      <c r="S62" s="44" t="n">
        <v>883.82803</v>
      </c>
      <c r="T62" s="44" t="n">
        <v>863.22479</v>
      </c>
      <c r="U62" s="44" t="n">
        <v>845.1306</v>
      </c>
      <c r="V62" s="44" t="n">
        <v>824.58233</v>
      </c>
      <c r="W62" s="44" t="n">
        <v>804.15381</v>
      </c>
      <c r="X62" s="44" t="n">
        <v>788.51712</v>
      </c>
      <c r="Y62" s="44" t="n">
        <v>774.96736</v>
      </c>
      <c r="Z62" s="44" t="n">
        <v>756.40029</v>
      </c>
      <c r="AA62" s="44" t="n">
        <v>741.3062</v>
      </c>
      <c r="AB62" s="44" t="n">
        <v>732.253</v>
      </c>
      <c r="AC62" s="44" t="n">
        <v>1070.20002</v>
      </c>
      <c r="AD62" s="44" t="n">
        <v>1022.0128</v>
      </c>
      <c r="AE62" s="44" t="n">
        <v>989.93879</v>
      </c>
      <c r="AF62" s="44" t="n">
        <v>962.40951</v>
      </c>
      <c r="AG62" s="44" t="n">
        <v>945.47553</v>
      </c>
      <c r="AH62" s="44" t="n">
        <v>917.28875</v>
      </c>
      <c r="AI62" s="44" t="n">
        <v>899.75929</v>
      </c>
      <c r="AJ62" s="44" t="n">
        <v>878.3704</v>
      </c>
      <c r="AK62" s="44" t="n">
        <v>862.76935</v>
      </c>
      <c r="AL62" s="44" t="n">
        <v>842.80061</v>
      </c>
      <c r="AM62" s="44" t="n">
        <v>824.6187</v>
      </c>
      <c r="AN62" s="44" t="n">
        <v>801.44755</v>
      </c>
      <c r="AO62" s="44" t="n">
        <v>790.50749</v>
      </c>
      <c r="AP62" s="44" t="n">
        <v>769.94356</v>
      </c>
      <c r="AQ62" s="44" t="n">
        <v>751.90913</v>
      </c>
      <c r="AR62" s="44" t="n">
        <v>738.21403</v>
      </c>
      <c r="AS62" s="44" t="n">
        <v>713.29026</v>
      </c>
      <c r="AT62" s="44" t="n">
        <v>713.29026</v>
      </c>
      <c r="AU62" s="44" t="n">
        <v>713.29026</v>
      </c>
      <c r="AV62" s="44" t="n">
        <v>713.29026</v>
      </c>
      <c r="AW62" s="44" t="n">
        <v>713.29026</v>
      </c>
    </row>
    <row r="63" customFormat="false" ht="15" hidden="false" customHeight="false" outlineLevel="0" collapsed="false">
      <c r="C63" s="39" t="s">
        <v>504</v>
      </c>
      <c r="D63" s="11" t="s">
        <v>509</v>
      </c>
      <c r="J63" s="44" t="n">
        <v>0</v>
      </c>
      <c r="K63" s="44" t="n">
        <v>0</v>
      </c>
      <c r="L63" s="44" t="n">
        <v>712.52307</v>
      </c>
      <c r="M63" s="44" t="n">
        <v>686.28031</v>
      </c>
      <c r="N63" s="44" t="n">
        <v>661.97949</v>
      </c>
      <c r="O63" s="44" t="n">
        <v>649.41051</v>
      </c>
      <c r="P63" s="44" t="n">
        <v>639.00662</v>
      </c>
      <c r="Q63" s="44" t="n">
        <v>628.87981</v>
      </c>
      <c r="R63" s="44" t="n">
        <v>616.66544</v>
      </c>
      <c r="S63" s="44" t="n">
        <v>604.90699</v>
      </c>
      <c r="T63" s="44" t="n">
        <v>588.70528</v>
      </c>
      <c r="U63" s="44" t="n">
        <v>583.39956</v>
      </c>
      <c r="V63" s="44" t="n">
        <v>580.14484</v>
      </c>
      <c r="W63" s="44" t="n">
        <v>567.939</v>
      </c>
      <c r="X63" s="44" t="n">
        <v>551.91209</v>
      </c>
      <c r="Y63" s="44" t="n">
        <v>545.62323</v>
      </c>
      <c r="Z63" s="44" t="n">
        <v>543.77859</v>
      </c>
      <c r="AA63" s="44" t="n">
        <v>520.78236</v>
      </c>
      <c r="AB63" s="44" t="n">
        <v>518.5894</v>
      </c>
      <c r="AC63" s="44" t="n">
        <v>506.52958</v>
      </c>
      <c r="AD63" s="44" t="n">
        <v>488.34186</v>
      </c>
      <c r="AE63" s="44" t="n">
        <v>483.72635</v>
      </c>
      <c r="AF63" s="44" t="n">
        <v>479.14783</v>
      </c>
      <c r="AG63" s="44" t="n">
        <v>710.4282</v>
      </c>
      <c r="AH63" s="44" t="n">
        <v>689.65961</v>
      </c>
      <c r="AI63" s="44" t="n">
        <v>671.35847</v>
      </c>
      <c r="AJ63" s="44" t="n">
        <v>655.4655</v>
      </c>
      <c r="AK63" s="44" t="n">
        <v>633.5158</v>
      </c>
      <c r="AL63" s="44" t="n">
        <v>621.5539</v>
      </c>
      <c r="AM63" s="44" t="n">
        <v>617.01645</v>
      </c>
      <c r="AN63" s="44" t="n">
        <v>600.18272</v>
      </c>
      <c r="AO63" s="44" t="n">
        <v>593.5401</v>
      </c>
      <c r="AP63" s="44" t="n">
        <v>582.07012</v>
      </c>
      <c r="AQ63" s="44" t="n">
        <v>575.98556</v>
      </c>
      <c r="AR63" s="44" t="n">
        <v>563.01324</v>
      </c>
      <c r="AS63" s="44" t="n">
        <v>554.52858</v>
      </c>
      <c r="AT63" s="44" t="n">
        <v>554.52858</v>
      </c>
      <c r="AU63" s="44" t="n">
        <v>554.52858</v>
      </c>
      <c r="AV63" s="44" t="n">
        <v>554.52858</v>
      </c>
      <c r="AW63" s="44" t="n">
        <v>554.52858</v>
      </c>
    </row>
    <row r="64" customFormat="false" ht="15" hidden="false" customHeight="false" outlineLevel="0" collapsed="false">
      <c r="C64" s="39" t="s">
        <v>505</v>
      </c>
      <c r="D64" s="11" t="s">
        <v>509</v>
      </c>
      <c r="J64" s="44" t="n">
        <v>0</v>
      </c>
      <c r="K64" s="44" t="n">
        <v>0</v>
      </c>
      <c r="L64" s="44" t="n">
        <v>0</v>
      </c>
      <c r="M64" s="44" t="n">
        <v>0</v>
      </c>
      <c r="N64" s="44" t="n">
        <v>0</v>
      </c>
      <c r="O64" s="44" t="n">
        <v>1432.93012</v>
      </c>
      <c r="P64" s="44" t="n">
        <v>1381.57597</v>
      </c>
      <c r="Q64" s="44" t="n">
        <v>1352.06331</v>
      </c>
      <c r="R64" s="44" t="n">
        <v>1307.37024</v>
      </c>
      <c r="S64" s="44" t="n">
        <v>1281.5431</v>
      </c>
      <c r="T64" s="44" t="n">
        <v>1260.97875</v>
      </c>
      <c r="U64" s="44" t="n">
        <v>1252.47274</v>
      </c>
      <c r="V64" s="44" t="n">
        <v>1222.89343</v>
      </c>
      <c r="W64" s="44" t="n">
        <v>1206.41005</v>
      </c>
      <c r="X64" s="44" t="n">
        <v>1182.21232</v>
      </c>
      <c r="Y64" s="44" t="n">
        <v>1167.76082</v>
      </c>
      <c r="Z64" s="44" t="n">
        <v>1139.91535</v>
      </c>
      <c r="AA64" s="44" t="n">
        <v>1129.25834</v>
      </c>
      <c r="AB64" s="44" t="n">
        <v>1115.7535</v>
      </c>
      <c r="AC64" s="44" t="n">
        <v>1100.3738</v>
      </c>
      <c r="AD64" s="44" t="n">
        <v>1086.22304</v>
      </c>
      <c r="AE64" s="44" t="n">
        <v>1067.29135</v>
      </c>
      <c r="AF64" s="44" t="n">
        <v>1049.87816</v>
      </c>
      <c r="AG64" s="44" t="n">
        <v>1037.0855</v>
      </c>
      <c r="AH64" s="44" t="n">
        <v>1021.23363</v>
      </c>
      <c r="AI64" s="44" t="n">
        <v>1008.16938</v>
      </c>
      <c r="AJ64" s="44" t="n">
        <v>998.87201</v>
      </c>
      <c r="AK64" s="44" t="n">
        <v>1437.63737</v>
      </c>
      <c r="AL64" s="44" t="n">
        <v>1377.28428</v>
      </c>
      <c r="AM64" s="44" t="n">
        <v>1347.18127</v>
      </c>
      <c r="AN64" s="44" t="n">
        <v>1310.98264</v>
      </c>
      <c r="AO64" s="44" t="n">
        <v>1285.42153</v>
      </c>
      <c r="AP64" s="44" t="n">
        <v>1265.23482</v>
      </c>
      <c r="AQ64" s="44" t="n">
        <v>1237.77212</v>
      </c>
      <c r="AR64" s="44" t="n">
        <v>1222.28639</v>
      </c>
      <c r="AS64" s="44" t="n">
        <v>1209.9598</v>
      </c>
      <c r="AT64" s="44" t="n">
        <v>1209.9598</v>
      </c>
      <c r="AU64" s="44" t="n">
        <v>1209.9598</v>
      </c>
      <c r="AV64" s="44" t="n">
        <v>1209.9598</v>
      </c>
      <c r="AW64" s="44" t="n">
        <v>1209.9598</v>
      </c>
    </row>
    <row r="65" customFormat="false" ht="15" hidden="false" customHeight="false" outlineLevel="0" collapsed="false">
      <c r="C65" s="39" t="s">
        <v>506</v>
      </c>
      <c r="D65" s="11" t="s">
        <v>509</v>
      </c>
      <c r="J65" s="44" t="n">
        <v>0</v>
      </c>
      <c r="K65" s="44" t="n">
        <v>0</v>
      </c>
      <c r="L65" s="44" t="n">
        <v>0</v>
      </c>
      <c r="M65" s="44" t="n">
        <v>0</v>
      </c>
      <c r="N65" s="44" t="n">
        <v>0</v>
      </c>
      <c r="O65" s="44" t="n">
        <v>1062.81118</v>
      </c>
      <c r="P65" s="44" t="n">
        <v>1021.09471</v>
      </c>
      <c r="Q65" s="44" t="n">
        <v>987.76315</v>
      </c>
      <c r="R65" s="44" t="n">
        <v>965.97914</v>
      </c>
      <c r="S65" s="44" t="n">
        <v>941.20539</v>
      </c>
      <c r="T65" s="44" t="n">
        <v>922.93639</v>
      </c>
      <c r="U65" s="44" t="n">
        <v>903.56048</v>
      </c>
      <c r="V65" s="44" t="n">
        <v>874.8549</v>
      </c>
      <c r="W65" s="44" t="n">
        <v>861.7215</v>
      </c>
      <c r="X65" s="44" t="n">
        <v>842.52899</v>
      </c>
      <c r="Y65" s="44" t="n">
        <v>818.83583</v>
      </c>
      <c r="Z65" s="44" t="n">
        <v>803.00808</v>
      </c>
      <c r="AA65" s="44" t="n">
        <v>786.45427</v>
      </c>
      <c r="AB65" s="44" t="n">
        <v>768.93891</v>
      </c>
      <c r="AC65" s="44" t="n">
        <v>760.12314</v>
      </c>
      <c r="AD65" s="44" t="n">
        <v>736.18932</v>
      </c>
      <c r="AE65" s="44" t="n">
        <v>728.50435</v>
      </c>
      <c r="AF65" s="44" t="n">
        <v>1069.17578</v>
      </c>
      <c r="AG65" s="44" t="n">
        <v>1023.66296</v>
      </c>
      <c r="AH65" s="44" t="n">
        <v>991.38152</v>
      </c>
      <c r="AI65" s="44" t="n">
        <v>964.78191</v>
      </c>
      <c r="AJ65" s="44" t="n">
        <v>947.21719</v>
      </c>
      <c r="AK65" s="44" t="n">
        <v>924.00629</v>
      </c>
      <c r="AL65" s="44" t="n">
        <v>894.7314</v>
      </c>
      <c r="AM65" s="44" t="n">
        <v>878.07872</v>
      </c>
      <c r="AN65" s="44" t="n">
        <v>861.44174</v>
      </c>
      <c r="AO65" s="44" t="n">
        <v>846.79175</v>
      </c>
      <c r="AP65" s="44" t="n">
        <v>819.57956</v>
      </c>
      <c r="AQ65" s="44" t="n">
        <v>804.0606</v>
      </c>
      <c r="AR65" s="44" t="n">
        <v>791.43332</v>
      </c>
      <c r="AS65" s="44" t="n">
        <v>777.84498</v>
      </c>
      <c r="AT65" s="44" t="n">
        <v>777.84498</v>
      </c>
      <c r="AU65" s="44" t="n">
        <v>777.84498</v>
      </c>
      <c r="AV65" s="44" t="n">
        <v>777.84498</v>
      </c>
      <c r="AW65" s="44" t="n">
        <v>777.84498</v>
      </c>
    </row>
    <row r="66" customFormat="false" ht="15" hidden="false" customHeight="false" outlineLevel="0" collapsed="false">
      <c r="C66" s="55"/>
      <c r="D66" s="11" t="s">
        <v>509</v>
      </c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</row>
    <row r="67" customFormat="false" ht="15" hidden="false" customHeight="false" outlineLevel="0" collapsed="false">
      <c r="C67" s="55"/>
      <c r="D67" s="11" t="s">
        <v>509</v>
      </c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</row>
    <row r="69" customFormat="false" ht="15" hidden="false" customHeight="false" outlineLevel="0" collapsed="false">
      <c r="A69" s="9" t="s">
        <v>14</v>
      </c>
      <c r="B69" s="9"/>
      <c r="C69" s="9" t="s">
        <v>510</v>
      </c>
      <c r="D69" s="9"/>
      <c r="E69" s="54" t="s">
        <v>508</v>
      </c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</row>
    <row r="70" customFormat="false" ht="15" hidden="false" customHeight="false" outlineLevel="0" collapsed="false">
      <c r="C70" s="0" t="s">
        <v>485</v>
      </c>
      <c r="J70" s="41" t="n">
        <v>2025</v>
      </c>
      <c r="K70" s="41" t="n">
        <v>2026</v>
      </c>
      <c r="L70" s="41" t="n">
        <v>2027</v>
      </c>
      <c r="M70" s="41" t="n">
        <v>2028</v>
      </c>
      <c r="N70" s="41" t="n">
        <v>2029</v>
      </c>
      <c r="O70" s="41" t="n">
        <v>2030</v>
      </c>
      <c r="P70" s="41" t="n">
        <v>2031</v>
      </c>
      <c r="Q70" s="41" t="n">
        <v>2032</v>
      </c>
      <c r="R70" s="41" t="n">
        <v>2033</v>
      </c>
      <c r="S70" s="41" t="n">
        <v>2034</v>
      </c>
      <c r="T70" s="41" t="n">
        <v>2035</v>
      </c>
      <c r="U70" s="41" t="n">
        <v>2036</v>
      </c>
      <c r="V70" s="41" t="n">
        <v>2037</v>
      </c>
      <c r="W70" s="41" t="n">
        <v>2038</v>
      </c>
      <c r="X70" s="41" t="n">
        <v>2039</v>
      </c>
      <c r="Y70" s="41" t="n">
        <v>2040</v>
      </c>
      <c r="Z70" s="41" t="n">
        <v>2041</v>
      </c>
      <c r="AA70" s="41" t="n">
        <v>2042</v>
      </c>
      <c r="AB70" s="41" t="n">
        <v>2043</v>
      </c>
      <c r="AC70" s="41" t="n">
        <v>2044</v>
      </c>
      <c r="AD70" s="41" t="n">
        <v>2045</v>
      </c>
      <c r="AE70" s="41" t="n">
        <v>2046</v>
      </c>
      <c r="AF70" s="41" t="n">
        <v>2047</v>
      </c>
      <c r="AG70" s="41" t="n">
        <v>2048</v>
      </c>
      <c r="AH70" s="41" t="n">
        <v>2049</v>
      </c>
      <c r="AI70" s="41" t="n">
        <v>2050</v>
      </c>
      <c r="AJ70" s="41" t="n">
        <v>2051</v>
      </c>
      <c r="AK70" s="41" t="n">
        <v>2052</v>
      </c>
      <c r="AL70" s="41" t="n">
        <v>2053</v>
      </c>
      <c r="AM70" s="41" t="n">
        <v>2054</v>
      </c>
      <c r="AN70" s="41" t="n">
        <v>2055</v>
      </c>
      <c r="AO70" s="41" t="n">
        <v>2056</v>
      </c>
      <c r="AP70" s="41" t="n">
        <v>2057</v>
      </c>
      <c r="AQ70" s="41" t="n">
        <v>2058</v>
      </c>
      <c r="AR70" s="41" t="n">
        <v>2059</v>
      </c>
      <c r="AS70" s="41" t="n">
        <v>2060</v>
      </c>
      <c r="AT70" s="41" t="n">
        <v>2061</v>
      </c>
      <c r="AU70" s="41" t="n">
        <v>2062</v>
      </c>
      <c r="AV70" s="41" t="n">
        <v>2063</v>
      </c>
      <c r="AW70" s="41" t="n">
        <v>2064</v>
      </c>
    </row>
    <row r="71" customFormat="false" ht="15" hidden="false" customHeight="false" outlineLevel="0" collapsed="false">
      <c r="C71" s="39" t="s">
        <v>502</v>
      </c>
      <c r="D71" s="11" t="s">
        <v>509</v>
      </c>
      <c r="J71" s="44" t="n">
        <v>0</v>
      </c>
      <c r="K71" s="44" t="n">
        <v>0</v>
      </c>
      <c r="L71" s="44" t="n">
        <v>-992.69</v>
      </c>
      <c r="M71" s="44" t="n">
        <v>-1020.72</v>
      </c>
      <c r="N71" s="44" t="n">
        <v>-1012.64</v>
      </c>
      <c r="O71" s="44" t="n">
        <v>-1008.41</v>
      </c>
      <c r="P71" s="44" t="n">
        <v>-990.23</v>
      </c>
      <c r="Q71" s="44" t="n">
        <v>-965.73</v>
      </c>
      <c r="R71" s="44" t="n">
        <v>-971.99</v>
      </c>
      <c r="S71" s="44" t="n">
        <v>-972.86</v>
      </c>
      <c r="T71" s="44" t="n">
        <v>-968</v>
      </c>
      <c r="U71" s="44" t="n">
        <v>-946.55</v>
      </c>
      <c r="V71" s="44" t="n">
        <v>-903.12</v>
      </c>
      <c r="W71" s="44" t="n">
        <v>-915.28</v>
      </c>
      <c r="X71" s="44" t="n">
        <v>-884.89</v>
      </c>
      <c r="Y71" s="44" t="n">
        <v>-884.95</v>
      </c>
      <c r="Z71" s="44" t="n">
        <v>-864.13</v>
      </c>
      <c r="AA71" s="44" t="n">
        <v>-842.22</v>
      </c>
      <c r="AB71" s="44" t="n">
        <v>-840.99</v>
      </c>
      <c r="AC71" s="44" t="n">
        <v>-817.13</v>
      </c>
      <c r="AD71" s="44" t="n">
        <v>-792.77</v>
      </c>
      <c r="AE71" s="44" t="n">
        <v>-779.27</v>
      </c>
      <c r="AF71" s="44" t="n">
        <v>-745.07</v>
      </c>
      <c r="AG71" s="44" t="n">
        <v>-713.84</v>
      </c>
      <c r="AH71" s="44" t="n">
        <v>-1040.09</v>
      </c>
      <c r="AI71" s="44" t="n">
        <v>-993.66</v>
      </c>
      <c r="AJ71" s="44" t="n">
        <v>-962</v>
      </c>
      <c r="AK71" s="44" t="n">
        <v>-930.54</v>
      </c>
      <c r="AL71" s="44" t="n">
        <v>-926.41</v>
      </c>
      <c r="AM71" s="44" t="n">
        <v>-914.1</v>
      </c>
      <c r="AN71" s="44" t="n">
        <v>-891.8</v>
      </c>
      <c r="AO71" s="44" t="n">
        <v>-870.14</v>
      </c>
      <c r="AP71" s="44" t="n">
        <v>-864.32</v>
      </c>
      <c r="AQ71" s="44" t="n">
        <v>-866.71</v>
      </c>
      <c r="AR71" s="44" t="n">
        <v>-855.43</v>
      </c>
      <c r="AS71" s="44" t="n">
        <v>-841.29</v>
      </c>
      <c r="AT71" s="44" t="n">
        <v>-841.29</v>
      </c>
      <c r="AU71" s="44" t="n">
        <v>-841.29</v>
      </c>
      <c r="AV71" s="44" t="n">
        <v>-841.29</v>
      </c>
      <c r="AW71" s="44" t="n">
        <v>-841.29</v>
      </c>
    </row>
    <row r="72" customFormat="false" ht="15" hidden="false" customHeight="false" outlineLevel="0" collapsed="false">
      <c r="C72" s="39" t="s">
        <v>272</v>
      </c>
      <c r="D72" s="11" t="s">
        <v>509</v>
      </c>
      <c r="J72" s="44" t="n">
        <v>0</v>
      </c>
      <c r="K72" s="44" t="n">
        <v>0</v>
      </c>
      <c r="L72" s="44" t="n">
        <v>-992.69296</v>
      </c>
      <c r="M72" s="44" t="n">
        <v>-1020.71599</v>
      </c>
      <c r="N72" s="44" t="n">
        <v>-1012.63813</v>
      </c>
      <c r="O72" s="44" t="n">
        <v>-1008.4149</v>
      </c>
      <c r="P72" s="44" t="n">
        <v>-990.22906</v>
      </c>
      <c r="Q72" s="44" t="n">
        <v>-965.72765</v>
      </c>
      <c r="R72" s="44" t="n">
        <v>-971.9878</v>
      </c>
      <c r="S72" s="44" t="n">
        <v>-972.86154</v>
      </c>
      <c r="T72" s="44" t="n">
        <v>-967.99641</v>
      </c>
      <c r="U72" s="44" t="n">
        <v>-946.54846</v>
      </c>
      <c r="V72" s="44" t="n">
        <v>-903.12287</v>
      </c>
      <c r="W72" s="44" t="n">
        <v>-915.28429</v>
      </c>
      <c r="X72" s="44" t="n">
        <v>-884.89008</v>
      </c>
      <c r="Y72" s="44" t="n">
        <v>-884.94627</v>
      </c>
      <c r="Z72" s="44" t="n">
        <v>-864.12541</v>
      </c>
      <c r="AA72" s="44" t="n">
        <v>-842.22332</v>
      </c>
      <c r="AB72" s="44" t="n">
        <v>-840.9919</v>
      </c>
      <c r="AC72" s="44" t="n">
        <v>-817.1254</v>
      </c>
      <c r="AD72" s="44" t="n">
        <v>-792.76727</v>
      </c>
      <c r="AE72" s="44" t="n">
        <v>-779.27492</v>
      </c>
      <c r="AF72" s="44" t="n">
        <v>-745.06588</v>
      </c>
      <c r="AG72" s="44" t="n">
        <v>-713.83809</v>
      </c>
      <c r="AH72" s="44" t="n">
        <v>-1040.09275</v>
      </c>
      <c r="AI72" s="44" t="n">
        <v>-993.65772</v>
      </c>
      <c r="AJ72" s="44" t="n">
        <v>-961.99609</v>
      </c>
      <c r="AK72" s="44" t="n">
        <v>-930.5436</v>
      </c>
      <c r="AL72" s="44" t="n">
        <v>-926.40611</v>
      </c>
      <c r="AM72" s="44" t="n">
        <v>-914.09784</v>
      </c>
      <c r="AN72" s="44" t="n">
        <v>-891.80399</v>
      </c>
      <c r="AO72" s="44" t="n">
        <v>-870.13693</v>
      </c>
      <c r="AP72" s="44" t="n">
        <v>-864.3226</v>
      </c>
      <c r="AQ72" s="44" t="n">
        <v>-866.71026</v>
      </c>
      <c r="AR72" s="44" t="n">
        <v>-855.4343</v>
      </c>
      <c r="AS72" s="44" t="n">
        <v>-841.29448</v>
      </c>
      <c r="AT72" s="44" t="n">
        <v>-841.29448</v>
      </c>
      <c r="AU72" s="44" t="n">
        <v>-841.29448</v>
      </c>
      <c r="AV72" s="44" t="n">
        <v>-841.29448</v>
      </c>
      <c r="AW72" s="44" t="n">
        <v>-841.29448</v>
      </c>
    </row>
    <row r="73" customFormat="false" ht="15" hidden="false" customHeight="false" outlineLevel="0" collapsed="false">
      <c r="C73" s="39" t="s">
        <v>273</v>
      </c>
      <c r="D73" s="11" t="s">
        <v>509</v>
      </c>
      <c r="J73" s="44" t="n">
        <v>0</v>
      </c>
      <c r="K73" s="44" t="n">
        <v>0</v>
      </c>
      <c r="L73" s="44" t="n">
        <v>-517.39936</v>
      </c>
      <c r="M73" s="44" t="n">
        <v>-503.75826</v>
      </c>
      <c r="N73" s="44" t="n">
        <v>-494.19894</v>
      </c>
      <c r="O73" s="44" t="n">
        <v>-515.26979</v>
      </c>
      <c r="P73" s="44" t="n">
        <v>-504.78772</v>
      </c>
      <c r="Q73" s="44" t="n">
        <v>-483.86296</v>
      </c>
      <c r="R73" s="44" t="n">
        <v>-489.08415</v>
      </c>
      <c r="S73" s="44" t="n">
        <v>-489.72665</v>
      </c>
      <c r="T73" s="44" t="n">
        <v>-487.43204</v>
      </c>
      <c r="U73" s="44" t="n">
        <v>-465.75252</v>
      </c>
      <c r="V73" s="44" t="n">
        <v>-443.86825</v>
      </c>
      <c r="W73" s="44" t="n">
        <v>-439.47313</v>
      </c>
      <c r="X73" s="44" t="n">
        <v>-428.34504</v>
      </c>
      <c r="Y73" s="44" t="n">
        <v>-417.96162</v>
      </c>
      <c r="Z73" s="44" t="n">
        <v>-406.94002</v>
      </c>
      <c r="AA73" s="44" t="n">
        <v>-383.06172</v>
      </c>
      <c r="AB73" s="44" t="n">
        <v>-386.70185</v>
      </c>
      <c r="AC73" s="44" t="n">
        <v>-371.93938</v>
      </c>
      <c r="AD73" s="44" t="n">
        <v>-360.44081</v>
      </c>
      <c r="AE73" s="44" t="n">
        <v>-353.99731</v>
      </c>
      <c r="AF73" s="44" t="n">
        <v>-343.14011</v>
      </c>
      <c r="AG73" s="44" t="n">
        <v>-484.85582</v>
      </c>
      <c r="AH73" s="44" t="n">
        <v>-469.45094</v>
      </c>
      <c r="AI73" s="44" t="n">
        <v>-444.4129</v>
      </c>
      <c r="AJ73" s="44" t="n">
        <v>-426.23549</v>
      </c>
      <c r="AK73" s="44" t="n">
        <v>-414.2078</v>
      </c>
      <c r="AL73" s="44" t="n">
        <v>-415.66845</v>
      </c>
      <c r="AM73" s="44" t="n">
        <v>-410.54324</v>
      </c>
      <c r="AN73" s="44" t="n">
        <v>-394.779</v>
      </c>
      <c r="AO73" s="44" t="n">
        <v>-389.49482</v>
      </c>
      <c r="AP73" s="44" t="n">
        <v>-392.62927</v>
      </c>
      <c r="AQ73" s="44" t="n">
        <v>-390.39303</v>
      </c>
      <c r="AR73" s="44" t="n">
        <v>-391.85038</v>
      </c>
      <c r="AS73" s="44" t="n">
        <v>-394.13305</v>
      </c>
      <c r="AT73" s="44" t="n">
        <v>-394.13305</v>
      </c>
      <c r="AU73" s="44" t="n">
        <v>-394.13305</v>
      </c>
      <c r="AV73" s="44" t="n">
        <v>-394.13305</v>
      </c>
      <c r="AW73" s="44" t="n">
        <v>-394.13305</v>
      </c>
    </row>
    <row r="74" customFormat="false" ht="15" hidden="false" customHeight="false" outlineLevel="0" collapsed="false">
      <c r="C74" s="39" t="s">
        <v>503</v>
      </c>
      <c r="D74" s="11" t="s">
        <v>509</v>
      </c>
      <c r="J74" s="44" t="n">
        <v>0</v>
      </c>
      <c r="K74" s="44" t="n">
        <v>0</v>
      </c>
      <c r="L74" s="44" t="n">
        <v>-650.4299</v>
      </c>
      <c r="M74" s="44" t="n">
        <v>-639.8194</v>
      </c>
      <c r="N74" s="44" t="n">
        <v>-617.58729</v>
      </c>
      <c r="O74" s="44" t="n">
        <v>-597.34503</v>
      </c>
      <c r="P74" s="44" t="n">
        <v>-594.61375</v>
      </c>
      <c r="Q74" s="44" t="n">
        <v>-578.72148</v>
      </c>
      <c r="R74" s="44" t="n">
        <v>-591.21184</v>
      </c>
      <c r="S74" s="44" t="n">
        <v>-581.8977</v>
      </c>
      <c r="T74" s="44" t="n">
        <v>-581.9003</v>
      </c>
      <c r="U74" s="44" t="n">
        <v>-577.28048</v>
      </c>
      <c r="V74" s="44" t="n">
        <v>-538.7837</v>
      </c>
      <c r="W74" s="44" t="n">
        <v>-537.93051</v>
      </c>
      <c r="X74" s="44" t="n">
        <v>-519.67227</v>
      </c>
      <c r="Y74" s="44" t="n">
        <v>-524.56808</v>
      </c>
      <c r="Z74" s="44" t="n">
        <v>-507.6439</v>
      </c>
      <c r="AA74" s="44" t="n">
        <v>-479.07997</v>
      </c>
      <c r="AB74" s="44" t="n">
        <v>-487.27326</v>
      </c>
      <c r="AC74" s="44" t="n">
        <v>-740.30919</v>
      </c>
      <c r="AD74" s="44" t="n">
        <v>-680.23479</v>
      </c>
      <c r="AE74" s="44" t="n">
        <v>-665.97215</v>
      </c>
      <c r="AF74" s="44" t="n">
        <v>-613.33527</v>
      </c>
      <c r="AG74" s="44" t="n">
        <v>-567.89019</v>
      </c>
      <c r="AH74" s="44" t="n">
        <v>-554.2333</v>
      </c>
      <c r="AI74" s="44" t="n">
        <v>-532.09253</v>
      </c>
      <c r="AJ74" s="44" t="n">
        <v>-508.01451</v>
      </c>
      <c r="AK74" s="44" t="n">
        <v>-485.7871</v>
      </c>
      <c r="AL74" s="44" t="n">
        <v>-489.82707</v>
      </c>
      <c r="AM74" s="44" t="n">
        <v>-475.80144</v>
      </c>
      <c r="AN74" s="44" t="n">
        <v>-461.7635</v>
      </c>
      <c r="AO74" s="44" t="n">
        <v>-446.26794</v>
      </c>
      <c r="AP74" s="44" t="n">
        <v>-442.94922</v>
      </c>
      <c r="AQ74" s="44" t="n">
        <v>-454.38545</v>
      </c>
      <c r="AR74" s="44" t="n">
        <v>-456.79348</v>
      </c>
      <c r="AS74" s="44" t="n">
        <v>-441.77614</v>
      </c>
      <c r="AT74" s="44" t="n">
        <v>-441.77614</v>
      </c>
      <c r="AU74" s="44" t="n">
        <v>-441.77614</v>
      </c>
      <c r="AV74" s="44" t="n">
        <v>-441.77614</v>
      </c>
      <c r="AW74" s="44" t="n">
        <v>-441.77614</v>
      </c>
    </row>
    <row r="75" customFormat="false" ht="15" hidden="false" customHeight="false" outlineLevel="0" collapsed="false">
      <c r="C75" s="39" t="s">
        <v>504</v>
      </c>
      <c r="D75" s="11" t="s">
        <v>509</v>
      </c>
      <c r="J75" s="44" t="n">
        <v>0</v>
      </c>
      <c r="K75" s="44" t="n">
        <v>0</v>
      </c>
      <c r="L75" s="44" t="n">
        <v>0</v>
      </c>
      <c r="M75" s="44" t="n">
        <v>0</v>
      </c>
      <c r="N75" s="44" t="n">
        <v>0</v>
      </c>
      <c r="O75" s="44" t="n">
        <v>0</v>
      </c>
      <c r="P75" s="44" t="n">
        <v>0</v>
      </c>
      <c r="Q75" s="44" t="n">
        <v>0</v>
      </c>
      <c r="R75" s="44" t="n">
        <v>0</v>
      </c>
      <c r="S75" s="44" t="n">
        <v>0</v>
      </c>
      <c r="T75" s="44" t="n">
        <v>0</v>
      </c>
      <c r="U75" s="44" t="n">
        <v>0</v>
      </c>
      <c r="V75" s="44" t="n">
        <v>0</v>
      </c>
      <c r="W75" s="44" t="n">
        <v>0</v>
      </c>
      <c r="X75" s="44" t="n">
        <v>0</v>
      </c>
      <c r="Y75" s="44" t="n">
        <v>0</v>
      </c>
      <c r="Z75" s="44" t="n">
        <v>0</v>
      </c>
      <c r="AA75" s="44" t="n">
        <v>0</v>
      </c>
      <c r="AB75" s="44" t="n">
        <v>0</v>
      </c>
      <c r="AC75" s="44" t="n">
        <v>0</v>
      </c>
      <c r="AD75" s="44" t="n">
        <v>0</v>
      </c>
      <c r="AE75" s="44" t="n">
        <v>0</v>
      </c>
      <c r="AF75" s="44" t="n">
        <v>0</v>
      </c>
      <c r="AG75" s="44" t="n">
        <v>0</v>
      </c>
      <c r="AH75" s="44" t="n">
        <v>0</v>
      </c>
      <c r="AI75" s="44" t="n">
        <v>0</v>
      </c>
      <c r="AJ75" s="44" t="n">
        <v>0</v>
      </c>
      <c r="AK75" s="44" t="n">
        <v>0</v>
      </c>
      <c r="AL75" s="44" t="n">
        <v>0</v>
      </c>
      <c r="AM75" s="44" t="n">
        <v>0</v>
      </c>
      <c r="AN75" s="44" t="n">
        <v>0</v>
      </c>
      <c r="AO75" s="44" t="n">
        <v>0</v>
      </c>
      <c r="AP75" s="44" t="n">
        <v>0</v>
      </c>
      <c r="AQ75" s="44" t="n">
        <v>0</v>
      </c>
      <c r="AR75" s="44" t="n">
        <v>0</v>
      </c>
      <c r="AS75" s="44" t="n">
        <v>0</v>
      </c>
      <c r="AT75" s="44" t="n">
        <v>0</v>
      </c>
      <c r="AU75" s="44" t="n">
        <v>0</v>
      </c>
      <c r="AV75" s="44" t="n">
        <v>0</v>
      </c>
      <c r="AW75" s="44" t="n">
        <v>0</v>
      </c>
    </row>
    <row r="76" customFormat="false" ht="15" hidden="false" customHeight="false" outlineLevel="0" collapsed="false">
      <c r="C76" s="39" t="s">
        <v>505</v>
      </c>
      <c r="D76" s="11" t="s">
        <v>509</v>
      </c>
      <c r="J76" s="44" t="n">
        <v>0</v>
      </c>
      <c r="K76" s="44" t="n">
        <v>0</v>
      </c>
      <c r="L76" s="44" t="n">
        <v>0</v>
      </c>
      <c r="M76" s="44" t="n">
        <v>0</v>
      </c>
      <c r="N76" s="44" t="n">
        <v>0</v>
      </c>
      <c r="O76" s="44" t="n">
        <v>-1071.42042</v>
      </c>
      <c r="P76" s="44" t="n">
        <v>-1044.75705</v>
      </c>
      <c r="Q76" s="44" t="n">
        <v>-1014.26271</v>
      </c>
      <c r="R76" s="44" t="n">
        <v>-1013.59671</v>
      </c>
      <c r="S76" s="44" t="n">
        <v>-1011.59125</v>
      </c>
      <c r="T76" s="44" t="n">
        <v>-1007.77164</v>
      </c>
      <c r="U76" s="44" t="n">
        <v>-993.89891</v>
      </c>
      <c r="V76" s="44" t="n">
        <v>-950.30836</v>
      </c>
      <c r="W76" s="44" t="n">
        <v>-957.04167</v>
      </c>
      <c r="X76" s="44" t="n">
        <v>-924.40536</v>
      </c>
      <c r="Y76" s="44" t="n">
        <v>-919.66365</v>
      </c>
      <c r="Z76" s="44" t="n">
        <v>-901.55111</v>
      </c>
      <c r="AA76" s="44" t="n">
        <v>-876.61724</v>
      </c>
      <c r="AB76" s="44" t="n">
        <v>-875.89181</v>
      </c>
      <c r="AC76" s="44" t="n">
        <v>-852.55133</v>
      </c>
      <c r="AD76" s="44" t="n">
        <v>-829.91741</v>
      </c>
      <c r="AE76" s="44" t="n">
        <v>-816.44176</v>
      </c>
      <c r="AF76" s="44" t="n">
        <v>-784.65124</v>
      </c>
      <c r="AG76" s="44" t="n">
        <v>-744.11217</v>
      </c>
      <c r="AH76" s="44" t="n">
        <v>-736.07488</v>
      </c>
      <c r="AI76" s="44" t="n">
        <v>-713.23231</v>
      </c>
      <c r="AJ76" s="44" t="n">
        <v>-702.21155</v>
      </c>
      <c r="AK76" s="44" t="n">
        <v>-1011.95744</v>
      </c>
      <c r="AL76" s="44" t="n">
        <v>-991.54784</v>
      </c>
      <c r="AM76" s="44" t="n">
        <v>-972.48363</v>
      </c>
      <c r="AN76" s="44" t="n">
        <v>-940.48393</v>
      </c>
      <c r="AO76" s="44" t="n">
        <v>-913.08882</v>
      </c>
      <c r="AP76" s="44" t="n">
        <v>-915.80674</v>
      </c>
      <c r="AQ76" s="44" t="n">
        <v>-908.38009</v>
      </c>
      <c r="AR76" s="44" t="n">
        <v>-898.62001</v>
      </c>
      <c r="AS76" s="44" t="n">
        <v>-888.02299</v>
      </c>
      <c r="AT76" s="44" t="n">
        <v>-888.02299</v>
      </c>
      <c r="AU76" s="44" t="n">
        <v>-888.02299</v>
      </c>
      <c r="AV76" s="44" t="n">
        <v>-888.02299</v>
      </c>
      <c r="AW76" s="44" t="n">
        <v>-888.02299</v>
      </c>
    </row>
    <row r="77" customFormat="false" ht="15" hidden="false" customHeight="false" outlineLevel="0" collapsed="false">
      <c r="C77" s="39" t="s">
        <v>506</v>
      </c>
      <c r="D77" s="11" t="s">
        <v>509</v>
      </c>
      <c r="J77" s="44" t="n">
        <v>0</v>
      </c>
      <c r="K77" s="44" t="n">
        <v>0</v>
      </c>
      <c r="L77" s="44" t="n">
        <v>0</v>
      </c>
      <c r="M77" s="44" t="n">
        <v>0</v>
      </c>
      <c r="N77" s="44" t="n">
        <v>0</v>
      </c>
      <c r="O77" s="44" t="n">
        <v>-662.6859</v>
      </c>
      <c r="P77" s="44" t="n">
        <v>-644.37785</v>
      </c>
      <c r="Q77" s="44" t="n">
        <v>-621.50058</v>
      </c>
      <c r="R77" s="44" t="n">
        <v>-637.34172</v>
      </c>
      <c r="S77" s="44" t="n">
        <v>-625.13008</v>
      </c>
      <c r="T77" s="44" t="n">
        <v>-623.79116</v>
      </c>
      <c r="U77" s="44" t="n">
        <v>-620.87629</v>
      </c>
      <c r="V77" s="44" t="n">
        <v>-574.69615</v>
      </c>
      <c r="W77" s="44" t="n">
        <v>-582.8038</v>
      </c>
      <c r="X77" s="44" t="n">
        <v>-560.52</v>
      </c>
      <c r="Y77" s="44" t="n">
        <v>-556.30179</v>
      </c>
      <c r="Z77" s="44" t="n">
        <v>-542.1517</v>
      </c>
      <c r="AA77" s="44" t="n">
        <v>-508.58563</v>
      </c>
      <c r="AB77" s="44" t="n">
        <v>-515.21259</v>
      </c>
      <c r="AC77" s="44" t="n">
        <v>-493.51136</v>
      </c>
      <c r="AD77" s="44" t="n">
        <v>-468.12527</v>
      </c>
      <c r="AE77" s="44" t="n">
        <v>-471.24877</v>
      </c>
      <c r="AF77" s="44" t="n">
        <v>-695.71703</v>
      </c>
      <c r="AG77" s="44" t="n">
        <v>-620.24041</v>
      </c>
      <c r="AH77" s="44" t="n">
        <v>-603.60355</v>
      </c>
      <c r="AI77" s="44" t="n">
        <v>-580.64433</v>
      </c>
      <c r="AJ77" s="44" t="n">
        <v>-552.88844</v>
      </c>
      <c r="AK77" s="44" t="n">
        <v>-523.36739</v>
      </c>
      <c r="AL77" s="44" t="n">
        <v>-523.24905</v>
      </c>
      <c r="AM77" s="44" t="n">
        <v>-510.57705</v>
      </c>
      <c r="AN77" s="44" t="n">
        <v>-495.13274</v>
      </c>
      <c r="AO77" s="44" t="n">
        <v>-479.38508</v>
      </c>
      <c r="AP77" s="44" t="n">
        <v>-473.87255</v>
      </c>
      <c r="AQ77" s="44" t="n">
        <v>-484.51348</v>
      </c>
      <c r="AR77" s="44" t="n">
        <v>-490.50907</v>
      </c>
      <c r="AS77" s="44" t="n">
        <v>-477.19206</v>
      </c>
      <c r="AT77" s="44" t="n">
        <v>-477.19206</v>
      </c>
      <c r="AU77" s="44" t="n">
        <v>-477.19206</v>
      </c>
      <c r="AV77" s="44" t="n">
        <v>-477.19206</v>
      </c>
      <c r="AW77" s="44" t="n">
        <v>-477.19206</v>
      </c>
    </row>
    <row r="78" customFormat="false" ht="15" hidden="false" customHeight="false" outlineLevel="0" collapsed="false">
      <c r="C78" s="55"/>
      <c r="D78" s="11" t="s">
        <v>509</v>
      </c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4"/>
      <c r="AV78" s="44"/>
      <c r="AW78" s="44"/>
    </row>
    <row r="79" customFormat="false" ht="15" hidden="false" customHeight="false" outlineLevel="0" collapsed="false">
      <c r="C79" s="55"/>
      <c r="D79" s="11" t="s">
        <v>509</v>
      </c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  <c r="AT79" s="44"/>
      <c r="AU79" s="44"/>
      <c r="AV79" s="44"/>
      <c r="AW79" s="44"/>
    </row>
    <row r="81" customFormat="false" ht="15" hidden="false" customHeight="false" outlineLevel="0" collapsed="false">
      <c r="A81" s="9" t="s">
        <v>14</v>
      </c>
      <c r="B81" s="9"/>
      <c r="C81" s="9" t="s">
        <v>511</v>
      </c>
      <c r="D81" s="9"/>
      <c r="E81" s="54" t="s">
        <v>508</v>
      </c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</row>
    <row r="82" customFormat="false" ht="15" hidden="false" customHeight="false" outlineLevel="0" collapsed="false">
      <c r="C82" s="0" t="s">
        <v>485</v>
      </c>
      <c r="J82" s="41" t="n">
        <v>2025</v>
      </c>
      <c r="K82" s="41" t="n">
        <v>2026</v>
      </c>
      <c r="L82" s="41" t="n">
        <v>2027</v>
      </c>
      <c r="M82" s="41" t="n">
        <v>2028</v>
      </c>
      <c r="N82" s="41" t="n">
        <v>2029</v>
      </c>
      <c r="O82" s="41" t="n">
        <v>2030</v>
      </c>
      <c r="P82" s="41" t="n">
        <v>2031</v>
      </c>
      <c r="Q82" s="41" t="n">
        <v>2032</v>
      </c>
      <c r="R82" s="41" t="n">
        <v>2033</v>
      </c>
      <c r="S82" s="41" t="n">
        <v>2034</v>
      </c>
      <c r="T82" s="41" t="n">
        <v>2035</v>
      </c>
      <c r="U82" s="41" t="n">
        <v>2036</v>
      </c>
      <c r="V82" s="41" t="n">
        <v>2037</v>
      </c>
      <c r="W82" s="41" t="n">
        <v>2038</v>
      </c>
      <c r="X82" s="41" t="n">
        <v>2039</v>
      </c>
      <c r="Y82" s="41" t="n">
        <v>2040</v>
      </c>
      <c r="Z82" s="41" t="n">
        <v>2041</v>
      </c>
      <c r="AA82" s="41" t="n">
        <v>2042</v>
      </c>
      <c r="AB82" s="41" t="n">
        <v>2043</v>
      </c>
      <c r="AC82" s="41" t="n">
        <v>2044</v>
      </c>
      <c r="AD82" s="41" t="n">
        <v>2045</v>
      </c>
      <c r="AE82" s="41" t="n">
        <v>2046</v>
      </c>
      <c r="AF82" s="41" t="n">
        <v>2047</v>
      </c>
      <c r="AG82" s="41" t="n">
        <v>2048</v>
      </c>
      <c r="AH82" s="41" t="n">
        <v>2049</v>
      </c>
      <c r="AI82" s="41" t="n">
        <v>2050</v>
      </c>
      <c r="AJ82" s="41" t="n">
        <v>2051</v>
      </c>
      <c r="AK82" s="41" t="n">
        <v>2052</v>
      </c>
      <c r="AL82" s="41" t="n">
        <v>2053</v>
      </c>
      <c r="AM82" s="41" t="n">
        <v>2054</v>
      </c>
      <c r="AN82" s="41" t="n">
        <v>2055</v>
      </c>
      <c r="AO82" s="41" t="n">
        <v>2056</v>
      </c>
      <c r="AP82" s="41" t="n">
        <v>2057</v>
      </c>
      <c r="AQ82" s="41" t="n">
        <v>2058</v>
      </c>
      <c r="AR82" s="41" t="n">
        <v>2059</v>
      </c>
      <c r="AS82" s="41" t="n">
        <v>2060</v>
      </c>
      <c r="AT82" s="41" t="n">
        <v>2061</v>
      </c>
      <c r="AU82" s="41" t="n">
        <v>2062</v>
      </c>
      <c r="AV82" s="41" t="n">
        <v>2063</v>
      </c>
      <c r="AW82" s="41" t="n">
        <v>2064</v>
      </c>
    </row>
    <row r="83" customFormat="false" ht="15" hidden="false" customHeight="false" outlineLevel="0" collapsed="false">
      <c r="C83" s="39" t="s">
        <v>502</v>
      </c>
      <c r="D83" s="11" t="s">
        <v>509</v>
      </c>
      <c r="J83" s="44" t="n">
        <v>0</v>
      </c>
      <c r="K83" s="44" t="n">
        <v>0</v>
      </c>
      <c r="L83" s="44" t="n">
        <v>0</v>
      </c>
      <c r="M83" s="44" t="n">
        <v>0</v>
      </c>
      <c r="N83" s="44" t="n">
        <v>0</v>
      </c>
      <c r="O83" s="44" t="n">
        <v>0</v>
      </c>
      <c r="P83" s="44" t="n">
        <v>0</v>
      </c>
      <c r="Q83" s="44" t="n">
        <v>0</v>
      </c>
      <c r="R83" s="44" t="n">
        <v>0</v>
      </c>
      <c r="S83" s="44" t="n">
        <v>0</v>
      </c>
      <c r="T83" s="44" t="n">
        <v>0</v>
      </c>
      <c r="U83" s="44" t="n">
        <v>0</v>
      </c>
      <c r="V83" s="44" t="n">
        <v>0</v>
      </c>
      <c r="W83" s="44" t="n">
        <v>0</v>
      </c>
      <c r="X83" s="44" t="n">
        <v>0</v>
      </c>
      <c r="Y83" s="44" t="n">
        <v>0</v>
      </c>
      <c r="Z83" s="44" t="n">
        <v>0</v>
      </c>
      <c r="AA83" s="44" t="n">
        <v>0</v>
      </c>
      <c r="AB83" s="44" t="n">
        <v>0</v>
      </c>
      <c r="AC83" s="44" t="n">
        <v>0</v>
      </c>
      <c r="AD83" s="44" t="n">
        <v>0</v>
      </c>
      <c r="AE83" s="44" t="n">
        <v>0</v>
      </c>
      <c r="AF83" s="44" t="n">
        <v>0</v>
      </c>
      <c r="AG83" s="44" t="n">
        <v>0</v>
      </c>
      <c r="AH83" s="44" t="n">
        <v>0</v>
      </c>
      <c r="AI83" s="44" t="n">
        <v>0</v>
      </c>
      <c r="AJ83" s="44" t="n">
        <v>0</v>
      </c>
      <c r="AK83" s="44" t="n">
        <v>0</v>
      </c>
      <c r="AL83" s="44" t="n">
        <v>0</v>
      </c>
      <c r="AM83" s="44" t="n">
        <v>0</v>
      </c>
      <c r="AN83" s="44" t="n">
        <v>0</v>
      </c>
      <c r="AO83" s="44" t="n">
        <v>0</v>
      </c>
      <c r="AP83" s="44" t="n">
        <v>0</v>
      </c>
      <c r="AQ83" s="44" t="n">
        <v>0</v>
      </c>
      <c r="AR83" s="44" t="n">
        <v>0</v>
      </c>
      <c r="AS83" s="44" t="n">
        <v>0</v>
      </c>
      <c r="AT83" s="44" t="n">
        <v>0</v>
      </c>
      <c r="AU83" s="44" t="n">
        <v>0</v>
      </c>
      <c r="AV83" s="44" t="n">
        <v>0</v>
      </c>
      <c r="AW83" s="44" t="n">
        <v>0</v>
      </c>
    </row>
    <row r="84" customFormat="false" ht="15" hidden="false" customHeight="false" outlineLevel="0" collapsed="false">
      <c r="C84" s="39" t="s">
        <v>272</v>
      </c>
      <c r="D84" s="11" t="s">
        <v>509</v>
      </c>
      <c r="J84" s="44" t="n">
        <v>0</v>
      </c>
      <c r="K84" s="44" t="n">
        <v>0</v>
      </c>
      <c r="L84" s="44" t="n">
        <v>-751.2864</v>
      </c>
      <c r="M84" s="44" t="n">
        <v>-663.46514</v>
      </c>
      <c r="N84" s="44" t="n">
        <v>-620.42262</v>
      </c>
      <c r="O84" s="44" t="n">
        <v>-590.15109</v>
      </c>
      <c r="P84" s="44" t="n">
        <v>-581.20382</v>
      </c>
      <c r="Q84" s="44" t="n">
        <v>-575.76335</v>
      </c>
      <c r="R84" s="44" t="n">
        <v>-541.56006</v>
      </c>
      <c r="S84" s="44" t="n">
        <v>-528.87975</v>
      </c>
      <c r="T84" s="44" t="n">
        <v>-511.53463</v>
      </c>
      <c r="U84" s="44" t="n">
        <v>-508.93701</v>
      </c>
      <c r="V84" s="44" t="n">
        <v>-526.89342</v>
      </c>
      <c r="W84" s="44" t="n">
        <v>-498.38111</v>
      </c>
      <c r="X84" s="44" t="n">
        <v>-514.22704</v>
      </c>
      <c r="Y84" s="44" t="n">
        <v>-503.78846</v>
      </c>
      <c r="Z84" s="44" t="n">
        <v>-488.23638</v>
      </c>
      <c r="AA84" s="44" t="n">
        <v>-508.20078</v>
      </c>
      <c r="AB84" s="44" t="n">
        <v>-499.94889</v>
      </c>
      <c r="AC84" s="44" t="n">
        <v>-500.04075</v>
      </c>
      <c r="AD84" s="44" t="n">
        <v>-503.09869</v>
      </c>
      <c r="AE84" s="44" t="n">
        <v>-497.34921</v>
      </c>
      <c r="AF84" s="44" t="n">
        <v>-514.43421</v>
      </c>
      <c r="AG84" s="44" t="n">
        <v>-548.94787</v>
      </c>
      <c r="AH84" s="44" t="n">
        <v>-707.19545</v>
      </c>
      <c r="AI84" s="44" t="n">
        <v>-688.10432</v>
      </c>
      <c r="AJ84" s="44" t="n">
        <v>-668.95651</v>
      </c>
      <c r="AK84" s="44" t="n">
        <v>-681.69469</v>
      </c>
      <c r="AL84" s="44" t="n">
        <v>-644.57209</v>
      </c>
      <c r="AM84" s="44" t="n">
        <v>-635.13038</v>
      </c>
      <c r="AN84" s="44" t="n">
        <v>-635.28835</v>
      </c>
      <c r="AO84" s="44" t="n">
        <v>-632.34774</v>
      </c>
      <c r="AP84" s="44" t="n">
        <v>-615.02274</v>
      </c>
      <c r="AQ84" s="44" t="n">
        <v>-586.07772</v>
      </c>
      <c r="AR84" s="44" t="n">
        <v>-576.86721</v>
      </c>
      <c r="AS84" s="44" t="n">
        <v>-579.51105</v>
      </c>
      <c r="AT84" s="44" t="n">
        <v>-579.51105</v>
      </c>
      <c r="AU84" s="44" t="n">
        <v>-579.51105</v>
      </c>
      <c r="AV84" s="44" t="n">
        <v>-579.51105</v>
      </c>
      <c r="AW84" s="44" t="n">
        <v>-579.51105</v>
      </c>
    </row>
    <row r="85" customFormat="false" ht="15" hidden="false" customHeight="false" outlineLevel="0" collapsed="false">
      <c r="C85" s="39" t="s">
        <v>273</v>
      </c>
      <c r="D85" s="11" t="s">
        <v>509</v>
      </c>
      <c r="J85" s="44" t="n">
        <v>0</v>
      </c>
      <c r="K85" s="44" t="n">
        <v>0</v>
      </c>
      <c r="L85" s="44" t="n">
        <v>-347.67852</v>
      </c>
      <c r="M85" s="44" t="n">
        <v>-334.7215</v>
      </c>
      <c r="N85" s="44" t="n">
        <v>-317.32045</v>
      </c>
      <c r="O85" s="44" t="n">
        <v>-279.99472</v>
      </c>
      <c r="P85" s="44" t="n">
        <v>-274.18403</v>
      </c>
      <c r="Q85" s="44" t="n">
        <v>-284.64553</v>
      </c>
      <c r="R85" s="44" t="n">
        <v>-264.13033</v>
      </c>
      <c r="S85" s="44" t="n">
        <v>-252.11476</v>
      </c>
      <c r="T85" s="44" t="n">
        <v>-243.3016</v>
      </c>
      <c r="U85" s="44" t="n">
        <v>-245.64536</v>
      </c>
      <c r="V85" s="44" t="n">
        <v>-269.7053</v>
      </c>
      <c r="W85" s="44" t="n">
        <v>-252.99541</v>
      </c>
      <c r="X85" s="44" t="n">
        <v>-259.18777</v>
      </c>
      <c r="Y85" s="44" t="n">
        <v>-251.40765</v>
      </c>
      <c r="Z85" s="44" t="n">
        <v>-260.6881</v>
      </c>
      <c r="AA85" s="44" t="n">
        <v>-267.81759</v>
      </c>
      <c r="AB85" s="44" t="n">
        <v>-253.53239</v>
      </c>
      <c r="AC85" s="44" t="n">
        <v>-263.12163</v>
      </c>
      <c r="AD85" s="44" t="n">
        <v>-265.6707</v>
      </c>
      <c r="AE85" s="44" t="n">
        <v>-259.73315</v>
      </c>
      <c r="AF85" s="44" t="n">
        <v>-258.86703</v>
      </c>
      <c r="AG85" s="44" t="n">
        <v>-378.80366</v>
      </c>
      <c r="AH85" s="44" t="n">
        <v>-364.70471</v>
      </c>
      <c r="AI85" s="44" t="n">
        <v>-367.24234</v>
      </c>
      <c r="AJ85" s="44" t="n">
        <v>-368.86086</v>
      </c>
      <c r="AK85" s="44" t="n">
        <v>-364.94823</v>
      </c>
      <c r="AL85" s="44" t="n">
        <v>-349.60405</v>
      </c>
      <c r="AM85" s="44" t="n">
        <v>-343.86618</v>
      </c>
      <c r="AN85" s="44" t="n">
        <v>-347.99814</v>
      </c>
      <c r="AO85" s="44" t="n">
        <v>-342.31595</v>
      </c>
      <c r="AP85" s="44" t="n">
        <v>-329.46696</v>
      </c>
      <c r="AQ85" s="44" t="n">
        <v>-314.57883</v>
      </c>
      <c r="AR85" s="44" t="n">
        <v>-300.67644</v>
      </c>
      <c r="AS85" s="44" t="n">
        <v>-290.7825</v>
      </c>
      <c r="AT85" s="44" t="n">
        <v>-290.7825</v>
      </c>
      <c r="AU85" s="44" t="n">
        <v>-290.7825</v>
      </c>
      <c r="AV85" s="44" t="n">
        <v>-290.7825</v>
      </c>
      <c r="AW85" s="44" t="n">
        <v>-290.7825</v>
      </c>
    </row>
    <row r="86" customFormat="false" ht="15" hidden="false" customHeight="false" outlineLevel="0" collapsed="false">
      <c r="C86" s="39" t="s">
        <v>503</v>
      </c>
      <c r="D86" s="11" t="s">
        <v>509</v>
      </c>
      <c r="J86" s="44" t="n">
        <v>0</v>
      </c>
      <c r="K86" s="44" t="n">
        <v>0</v>
      </c>
      <c r="L86" s="44" t="n">
        <v>-648.92762</v>
      </c>
      <c r="M86" s="44" t="n">
        <v>-610.54782</v>
      </c>
      <c r="N86" s="44" t="n">
        <v>-596.4748</v>
      </c>
      <c r="O86" s="44" t="n">
        <v>-577.15028</v>
      </c>
      <c r="P86" s="44" t="n">
        <v>-560.95109</v>
      </c>
      <c r="Q86" s="44" t="n">
        <v>-547.88403</v>
      </c>
      <c r="R86" s="44" t="n">
        <v>-514.98988</v>
      </c>
      <c r="S86" s="44" t="n">
        <v>-505.21593</v>
      </c>
      <c r="T86" s="44" t="n">
        <v>-481.2368</v>
      </c>
      <c r="U86" s="44" t="n">
        <v>-464.26504</v>
      </c>
      <c r="V86" s="44" t="n">
        <v>-480.43618</v>
      </c>
      <c r="W86" s="44" t="n">
        <v>-457.18984</v>
      </c>
      <c r="X86" s="44" t="n">
        <v>-458.00563</v>
      </c>
      <c r="Y86" s="44" t="n">
        <v>-437.02661</v>
      </c>
      <c r="Z86" s="44" t="n">
        <v>-432.98448</v>
      </c>
      <c r="AA86" s="44" t="n">
        <v>-444.46693</v>
      </c>
      <c r="AB86" s="44" t="n">
        <v>-426.12136</v>
      </c>
      <c r="AC86" s="44" t="n">
        <v>-560.50344</v>
      </c>
      <c r="AD86" s="44" t="n">
        <v>-565.22079</v>
      </c>
      <c r="AE86" s="44" t="n">
        <v>-541.98678</v>
      </c>
      <c r="AF86" s="44" t="n">
        <v>-564.03058</v>
      </c>
      <c r="AG86" s="44" t="n">
        <v>-591.31508</v>
      </c>
      <c r="AH86" s="44" t="n">
        <v>-572.62726</v>
      </c>
      <c r="AI86" s="44" t="n">
        <v>-575.28511</v>
      </c>
      <c r="AJ86" s="44" t="n">
        <v>-575.04485</v>
      </c>
      <c r="AK86" s="44" t="n">
        <v>-578.99043</v>
      </c>
      <c r="AL86" s="44" t="n">
        <v>-552.50183</v>
      </c>
      <c r="AM86" s="44" t="n">
        <v>-545.73207</v>
      </c>
      <c r="AN86" s="44" t="n">
        <v>-532.61691</v>
      </c>
      <c r="AO86" s="44" t="n">
        <v>-535.50369</v>
      </c>
      <c r="AP86" s="44" t="n">
        <v>-515.32686</v>
      </c>
      <c r="AQ86" s="44" t="n">
        <v>-482.21341</v>
      </c>
      <c r="AR86" s="44" t="n">
        <v>-463.77482</v>
      </c>
      <c r="AS86" s="44" t="n">
        <v>-448.58832</v>
      </c>
      <c r="AT86" s="44" t="n">
        <v>-448.58832</v>
      </c>
      <c r="AU86" s="44" t="n">
        <v>-448.58832</v>
      </c>
      <c r="AV86" s="44" t="n">
        <v>-448.58832</v>
      </c>
      <c r="AW86" s="44" t="n">
        <v>-448.58832</v>
      </c>
    </row>
    <row r="87" customFormat="false" ht="15" hidden="false" customHeight="false" outlineLevel="0" collapsed="false">
      <c r="C87" s="39" t="s">
        <v>504</v>
      </c>
      <c r="D87" s="11" t="s">
        <v>509</v>
      </c>
      <c r="J87" s="44" t="n">
        <v>0</v>
      </c>
      <c r="K87" s="44" t="n">
        <v>0</v>
      </c>
      <c r="L87" s="44" t="n">
        <v>-881.31388</v>
      </c>
      <c r="M87" s="44" t="n">
        <v>-851.05247</v>
      </c>
      <c r="N87" s="44" t="n">
        <v>-822.18191</v>
      </c>
      <c r="O87" s="44" t="n">
        <v>-807.10748</v>
      </c>
      <c r="P87" s="44" t="n">
        <v>-794.13143</v>
      </c>
      <c r="Q87" s="44" t="n">
        <v>-782.76965</v>
      </c>
      <c r="R87" s="44" t="n">
        <v>-768.89542</v>
      </c>
      <c r="S87" s="44" t="n">
        <v>-756.54772</v>
      </c>
      <c r="T87" s="44" t="n">
        <v>-737.15195</v>
      </c>
      <c r="U87" s="44" t="n">
        <v>-730.51832</v>
      </c>
      <c r="V87" s="44" t="n">
        <v>-729.27165</v>
      </c>
      <c r="W87" s="44" t="n">
        <v>-714.42094</v>
      </c>
      <c r="X87" s="44" t="n">
        <v>-695.47226</v>
      </c>
      <c r="Y87" s="44" t="n">
        <v>-687.84865</v>
      </c>
      <c r="Z87" s="44" t="n">
        <v>-687.24116</v>
      </c>
      <c r="AA87" s="44" t="n">
        <v>-659.65997</v>
      </c>
      <c r="AB87" s="44" t="n">
        <v>-657.89093</v>
      </c>
      <c r="AC87" s="44" t="n">
        <v>-642.49726</v>
      </c>
      <c r="AD87" s="44" t="n">
        <v>-621.42569</v>
      </c>
      <c r="AE87" s="44" t="n">
        <v>-616.3424</v>
      </c>
      <c r="AF87" s="44" t="n">
        <v>-611.58161</v>
      </c>
      <c r="AG87" s="44" t="n">
        <v>-879.37939</v>
      </c>
      <c r="AH87" s="44" t="n">
        <v>-855.17876</v>
      </c>
      <c r="AI87" s="44" t="n">
        <v>-833.30145</v>
      </c>
      <c r="AJ87" s="44" t="n">
        <v>-814.64775</v>
      </c>
      <c r="AK87" s="44" t="n">
        <v>-787.85148</v>
      </c>
      <c r="AL87" s="44" t="n">
        <v>-775.12916</v>
      </c>
      <c r="AM87" s="44" t="n">
        <v>-770.8944</v>
      </c>
      <c r="AN87" s="44" t="n">
        <v>-750.77947</v>
      </c>
      <c r="AO87" s="44" t="n">
        <v>-742.15584</v>
      </c>
      <c r="AP87" s="44" t="n">
        <v>-730.54804</v>
      </c>
      <c r="AQ87" s="44" t="n">
        <v>-723.89189</v>
      </c>
      <c r="AR87" s="44" t="n">
        <v>-707.57328</v>
      </c>
      <c r="AS87" s="44" t="n">
        <v>-697.50521</v>
      </c>
      <c r="AT87" s="44" t="n">
        <v>-697.50521</v>
      </c>
      <c r="AU87" s="44" t="n">
        <v>-697.50521</v>
      </c>
      <c r="AV87" s="44" t="n">
        <v>-697.50521</v>
      </c>
      <c r="AW87" s="44" t="n">
        <v>-697.50521</v>
      </c>
    </row>
    <row r="88" customFormat="false" ht="15" hidden="false" customHeight="false" outlineLevel="0" collapsed="false">
      <c r="C88" s="39" t="s">
        <v>505</v>
      </c>
      <c r="D88" s="11" t="s">
        <v>509</v>
      </c>
      <c r="J88" s="44" t="n">
        <v>0</v>
      </c>
      <c r="K88" s="44" t="n">
        <v>0</v>
      </c>
      <c r="L88" s="44" t="n">
        <v>0</v>
      </c>
      <c r="M88" s="44" t="n">
        <v>0</v>
      </c>
      <c r="N88" s="44" t="n">
        <v>0</v>
      </c>
      <c r="O88" s="44" t="n">
        <v>-666.9335</v>
      </c>
      <c r="P88" s="44" t="n">
        <v>-632.83364</v>
      </c>
      <c r="Q88" s="44" t="n">
        <v>-629.87956</v>
      </c>
      <c r="R88" s="44" t="n">
        <v>-577.98019</v>
      </c>
      <c r="S88" s="44" t="n">
        <v>-551.23901</v>
      </c>
      <c r="T88" s="44" t="n">
        <v>-531.71185</v>
      </c>
      <c r="U88" s="44" t="n">
        <v>-537.49644</v>
      </c>
      <c r="V88" s="44" t="n">
        <v>-547.68806</v>
      </c>
      <c r="W88" s="44" t="n">
        <v>-522.45976</v>
      </c>
      <c r="X88" s="44" t="n">
        <v>-528.08459</v>
      </c>
      <c r="Y88" s="44" t="n">
        <v>-516.5111</v>
      </c>
      <c r="Z88" s="44" t="n">
        <v>-503.01606</v>
      </c>
      <c r="AA88" s="44" t="n">
        <v>-519.78017</v>
      </c>
      <c r="AB88" s="44" t="n">
        <v>-504.93521</v>
      </c>
      <c r="AC88" s="44" t="n">
        <v>-511.64624</v>
      </c>
      <c r="AD88" s="44" t="n">
        <v>-520.26231</v>
      </c>
      <c r="AE88" s="44" t="n">
        <v>-510.35988</v>
      </c>
      <c r="AF88" s="44" t="n">
        <v>-524.80808</v>
      </c>
      <c r="AG88" s="44" t="n">
        <v>-551.42321</v>
      </c>
      <c r="AH88" s="44" t="n">
        <v>-540.35221</v>
      </c>
      <c r="AI88" s="44" t="n">
        <v>-549.27301</v>
      </c>
      <c r="AJ88" s="44" t="n">
        <v>-550.37748</v>
      </c>
      <c r="AK88" s="44" t="n">
        <v>-735.73861</v>
      </c>
      <c r="AL88" s="44" t="n">
        <v>-682.37798</v>
      </c>
      <c r="AM88" s="44" t="n">
        <v>-668.07666</v>
      </c>
      <c r="AN88" s="44" t="n">
        <v>-658.35593</v>
      </c>
      <c r="AO88" s="44" t="n">
        <v>-656.32867</v>
      </c>
      <c r="AP88" s="44" t="n">
        <v>-632.07407</v>
      </c>
      <c r="AQ88" s="44" t="n">
        <v>-607.58423</v>
      </c>
      <c r="AR88" s="44" t="n">
        <v>-599.66574</v>
      </c>
      <c r="AS88" s="44" t="n">
        <v>-597.56712</v>
      </c>
      <c r="AT88" s="44" t="n">
        <v>-597.56712</v>
      </c>
      <c r="AU88" s="44" t="n">
        <v>-597.56712</v>
      </c>
      <c r="AV88" s="44" t="n">
        <v>-597.56712</v>
      </c>
      <c r="AW88" s="44" t="n">
        <v>-597.56712</v>
      </c>
    </row>
    <row r="89" customFormat="false" ht="15" hidden="false" customHeight="false" outlineLevel="0" collapsed="false">
      <c r="C89" s="39" t="s">
        <v>506</v>
      </c>
      <c r="D89" s="11" t="s">
        <v>509</v>
      </c>
      <c r="J89" s="44" t="n">
        <v>0</v>
      </c>
      <c r="K89" s="44" t="n">
        <v>0</v>
      </c>
      <c r="L89" s="44" t="n">
        <v>0</v>
      </c>
      <c r="M89" s="44" t="n">
        <v>0</v>
      </c>
      <c r="N89" s="44" t="n">
        <v>0</v>
      </c>
      <c r="O89" s="44" t="n">
        <v>-631.87962</v>
      </c>
      <c r="P89" s="44" t="n">
        <v>-601.00951</v>
      </c>
      <c r="Q89" s="44" t="n">
        <v>-584.34645</v>
      </c>
      <c r="R89" s="44" t="n">
        <v>-543.54306</v>
      </c>
      <c r="S89" s="44" t="n">
        <v>-527.25621</v>
      </c>
      <c r="T89" s="44" t="n">
        <v>-507.61688</v>
      </c>
      <c r="U89" s="44" t="n">
        <v>-487.27433</v>
      </c>
      <c r="V89" s="44" t="n">
        <v>-501.59162</v>
      </c>
      <c r="W89" s="44" t="n">
        <v>-478.44223</v>
      </c>
      <c r="X89" s="44" t="n">
        <v>-479.13188</v>
      </c>
      <c r="Y89" s="44" t="n">
        <v>-454.9382</v>
      </c>
      <c r="Z89" s="44" t="n">
        <v>-451.70158</v>
      </c>
      <c r="AA89" s="44" t="n">
        <v>-466.67088</v>
      </c>
      <c r="AB89" s="44" t="n">
        <v>-439.57213</v>
      </c>
      <c r="AC89" s="44" t="n">
        <v>-451.79608</v>
      </c>
      <c r="AD89" s="44" t="n">
        <v>-449.12247</v>
      </c>
      <c r="AE89" s="44" t="n">
        <v>-437.81977</v>
      </c>
      <c r="AF89" s="44" t="n">
        <v>-605.59638</v>
      </c>
      <c r="AG89" s="44" t="n">
        <v>-628.9652</v>
      </c>
      <c r="AH89" s="44" t="n">
        <v>-608.54467</v>
      </c>
      <c r="AI89" s="44" t="n">
        <v>-600.9962</v>
      </c>
      <c r="AJ89" s="44" t="n">
        <v>-609.54125</v>
      </c>
      <c r="AK89" s="44" t="n">
        <v>-611.69884</v>
      </c>
      <c r="AL89" s="44" t="n">
        <v>-578.11806</v>
      </c>
      <c r="AM89" s="44" t="n">
        <v>-572.04733</v>
      </c>
      <c r="AN89" s="44" t="n">
        <v>-568.7781</v>
      </c>
      <c r="AO89" s="44" t="n">
        <v>-567.39889</v>
      </c>
      <c r="AP89" s="44" t="n">
        <v>-541.38685</v>
      </c>
      <c r="AQ89" s="44" t="n">
        <v>-512.44466</v>
      </c>
      <c r="AR89" s="44" t="n">
        <v>-491.81402</v>
      </c>
      <c r="AS89" s="44" t="n">
        <v>-489.45141</v>
      </c>
      <c r="AT89" s="44" t="n">
        <v>-489.45141</v>
      </c>
      <c r="AU89" s="44" t="n">
        <v>-489.45141</v>
      </c>
      <c r="AV89" s="44" t="n">
        <v>-489.45141</v>
      </c>
      <c r="AW89" s="44" t="n">
        <v>-489.45141</v>
      </c>
    </row>
    <row r="90" customFormat="false" ht="15" hidden="false" customHeight="false" outlineLevel="0" collapsed="false">
      <c r="C90" s="55"/>
      <c r="D90" s="11" t="s">
        <v>509</v>
      </c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O90" s="44"/>
      <c r="AP90" s="44"/>
      <c r="AQ90" s="44"/>
      <c r="AR90" s="44"/>
      <c r="AS90" s="44"/>
      <c r="AT90" s="44"/>
      <c r="AU90" s="44"/>
      <c r="AV90" s="44"/>
      <c r="AW90" s="44"/>
    </row>
    <row r="91" customFormat="false" ht="15" hidden="false" customHeight="false" outlineLevel="0" collapsed="false">
      <c r="C91" s="55"/>
      <c r="D91" s="11" t="s">
        <v>509</v>
      </c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  <c r="AR91" s="44"/>
      <c r="AS91" s="44"/>
      <c r="AT91" s="44"/>
      <c r="AU91" s="44"/>
      <c r="AV91" s="44"/>
      <c r="AW91" s="44"/>
    </row>
    <row r="93" customFormat="false" ht="15" hidden="false" customHeight="false" outlineLevel="0" collapsed="false">
      <c r="A93" s="9" t="s">
        <v>14</v>
      </c>
      <c r="B93" s="9"/>
      <c r="C93" s="9" t="s">
        <v>512</v>
      </c>
      <c r="D93" s="9"/>
      <c r="E93" s="9" t="s">
        <v>513</v>
      </c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</row>
    <row r="94" customFormat="false" ht="15" hidden="false" customHeight="false" outlineLevel="0" collapsed="false">
      <c r="C94" s="8" t="s">
        <v>514</v>
      </c>
      <c r="E94" s="8" t="s">
        <v>515</v>
      </c>
    </row>
    <row r="95" customFormat="false" ht="15" hidden="false" customHeight="false" outlineLevel="0" collapsed="false">
      <c r="C95" s="39" t="s">
        <v>502</v>
      </c>
      <c r="E95" s="41" t="n">
        <v>2048</v>
      </c>
    </row>
    <row r="96" customFormat="false" ht="15" hidden="false" customHeight="false" outlineLevel="0" collapsed="false">
      <c r="C96" s="39" t="s">
        <v>272</v>
      </c>
      <c r="E96" s="41" t="n">
        <v>2048</v>
      </c>
    </row>
    <row r="97" customFormat="false" ht="15" hidden="false" customHeight="false" outlineLevel="0" collapsed="false">
      <c r="C97" s="39" t="s">
        <v>273</v>
      </c>
      <c r="E97" s="41" t="n">
        <v>2048</v>
      </c>
    </row>
    <row r="98" customFormat="false" ht="15" hidden="false" customHeight="false" outlineLevel="0" collapsed="false">
      <c r="C98" s="39" t="s">
        <v>503</v>
      </c>
      <c r="E98" s="41" t="n">
        <v>2043</v>
      </c>
    </row>
    <row r="99" customFormat="false" ht="15" hidden="false" customHeight="false" outlineLevel="0" collapsed="false">
      <c r="C99" s="39" t="s">
        <v>504</v>
      </c>
      <c r="E99" s="41" t="n">
        <v>2048</v>
      </c>
    </row>
    <row r="100" customFormat="false" ht="15" hidden="false" customHeight="false" outlineLevel="0" collapsed="false">
      <c r="C100" s="39" t="s">
        <v>505</v>
      </c>
      <c r="E100" s="41" t="n">
        <v>2051</v>
      </c>
    </row>
    <row r="101" customFormat="false" ht="15" hidden="false" customHeight="false" outlineLevel="0" collapsed="false">
      <c r="C101" s="39" t="s">
        <v>506</v>
      </c>
      <c r="E101" s="41" t="n">
        <v>2046</v>
      </c>
    </row>
    <row r="103" customFormat="false" ht="15" hidden="false" customHeight="false" outlineLevel="0" collapsed="false">
      <c r="A103" s="9" t="s">
        <v>14</v>
      </c>
      <c r="B103" s="9"/>
      <c r="C103" s="9" t="s">
        <v>516</v>
      </c>
      <c r="D103" s="9"/>
      <c r="E103" s="9" t="s">
        <v>517</v>
      </c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9"/>
      <c r="CE103" s="9"/>
      <c r="CF103" s="9"/>
      <c r="CG103" s="9"/>
      <c r="CH103" s="9"/>
      <c r="CI103" s="9"/>
      <c r="CJ103" s="9"/>
      <c r="CK103" s="9"/>
      <c r="CL103" s="9"/>
      <c r="CM103" s="9"/>
      <c r="CN103" s="9"/>
      <c r="CO103" s="9"/>
      <c r="CP103" s="9"/>
      <c r="CQ103" s="9"/>
      <c r="CR103" s="9"/>
      <c r="CS103" s="9"/>
      <c r="CT103" s="9"/>
      <c r="CU103" s="9"/>
      <c r="CV103" s="9"/>
      <c r="CW103" s="9"/>
      <c r="CX103" s="9"/>
      <c r="CY103" s="9"/>
      <c r="CZ103" s="9"/>
      <c r="DA103" s="9"/>
      <c r="DB103" s="9"/>
      <c r="DC103" s="9"/>
      <c r="DD103" s="9"/>
      <c r="DE103" s="9"/>
      <c r="DF103" s="9"/>
      <c r="DG103" s="9"/>
      <c r="DH103" s="9"/>
      <c r="DI103" s="9"/>
      <c r="DJ103" s="9"/>
      <c r="DK103" s="9"/>
      <c r="DL103" s="9"/>
      <c r="DM103" s="9"/>
      <c r="DN103" s="9"/>
      <c r="DO103" s="9"/>
      <c r="DP103" s="9"/>
      <c r="DQ103" s="9"/>
      <c r="DR103" s="9"/>
      <c r="DS103" s="9"/>
      <c r="DT103" s="9"/>
      <c r="DU103" s="9"/>
      <c r="DV103" s="9"/>
      <c r="DW103" s="9"/>
      <c r="DX103" s="9"/>
      <c r="DY103" s="9"/>
      <c r="DZ103" s="9"/>
      <c r="EA103" s="9"/>
      <c r="EB103" s="9"/>
      <c r="EC103" s="9"/>
      <c r="ED103" s="9"/>
      <c r="EE103" s="9"/>
      <c r="EF103" s="9"/>
      <c r="EG103" s="9"/>
      <c r="EH103" s="9"/>
      <c r="EI103" s="9"/>
      <c r="EJ103" s="9"/>
      <c r="EK103" s="9"/>
      <c r="EL103" s="9"/>
      <c r="EM103" s="9"/>
      <c r="EN103" s="9"/>
      <c r="EO103" s="9"/>
      <c r="EP103" s="9"/>
      <c r="EQ103" s="9"/>
      <c r="ER103" s="9"/>
      <c r="ES103" s="9"/>
      <c r="ET103" s="9"/>
      <c r="EU103" s="9"/>
      <c r="EV103" s="9"/>
      <c r="EW103" s="9"/>
      <c r="EX103" s="9"/>
      <c r="EY103" s="9"/>
      <c r="EZ103" s="9"/>
      <c r="FA103" s="9"/>
      <c r="FB103" s="9"/>
      <c r="FC103" s="9"/>
      <c r="FD103" s="9"/>
      <c r="FE103" s="9"/>
      <c r="FF103" s="9"/>
      <c r="FG103" s="9"/>
      <c r="FH103" s="9"/>
    </row>
    <row r="104" customFormat="false" ht="15" hidden="false" customHeight="false" outlineLevel="0" collapsed="false">
      <c r="C104" s="0" t="s">
        <v>518</v>
      </c>
      <c r="D104" s="11" t="s">
        <v>27</v>
      </c>
      <c r="J104" s="51" t="n">
        <v>0</v>
      </c>
      <c r="K104" s="51" t="n">
        <v>0</v>
      </c>
      <c r="L104" s="51" t="n">
        <v>157.613066987745</v>
      </c>
      <c r="M104" s="51" t="n">
        <v>146.800565814074</v>
      </c>
      <c r="N104" s="51" t="n">
        <v>119.621165943526</v>
      </c>
      <c r="O104" s="51" t="n">
        <v>101.847806345188</v>
      </c>
      <c r="P104" s="51" t="n">
        <v>105.822450436047</v>
      </c>
      <c r="Q104" s="51" t="n">
        <v>103.491055798921</v>
      </c>
      <c r="R104" s="51" t="n">
        <v>95.8850201303098</v>
      </c>
      <c r="S104" s="51" t="n">
        <v>81.9210770686637</v>
      </c>
      <c r="T104" s="51" t="n">
        <v>76.5965000414184</v>
      </c>
      <c r="U104" s="51" t="n">
        <v>67.2778582086463</v>
      </c>
      <c r="V104" s="51" t="n">
        <v>73.1430289539921</v>
      </c>
      <c r="W104" s="51" t="n">
        <v>64.6199260360762</v>
      </c>
      <c r="X104" s="51" t="n">
        <v>59.8359113863481</v>
      </c>
      <c r="Y104" s="51" t="n">
        <v>56.5773473852959</v>
      </c>
      <c r="Z104" s="51" t="n">
        <v>53.3559846563977</v>
      </c>
      <c r="AA104" s="51" t="n">
        <v>51.9911858367545</v>
      </c>
      <c r="AB104" s="51" t="n">
        <v>49.7807449567198</v>
      </c>
      <c r="AC104" s="51" t="n">
        <v>45.6998353953895</v>
      </c>
      <c r="AD104" s="51" t="n">
        <v>43.5792897545813</v>
      </c>
      <c r="AE104" s="51" t="n">
        <v>39.8714793883393</v>
      </c>
      <c r="AF104" s="51" t="n">
        <v>38.8695836274121</v>
      </c>
      <c r="AG104" s="51" t="n">
        <v>37.274159903508</v>
      </c>
      <c r="AH104" s="51" t="n">
        <v>70.9554771464903</v>
      </c>
      <c r="AI104" s="51" t="n">
        <v>65.1747588257705</v>
      </c>
      <c r="AJ104" s="51" t="n">
        <v>61.0394420121576</v>
      </c>
      <c r="AK104" s="51" t="n">
        <v>56.7031798264909</v>
      </c>
      <c r="AL104" s="51" t="n">
        <v>56.9582921730233</v>
      </c>
      <c r="AM104" s="51" t="n">
        <v>55.3731690541021</v>
      </c>
      <c r="AN104" s="51" t="n">
        <v>53.7249364476542</v>
      </c>
      <c r="AO104" s="51" t="n">
        <v>51.4850876537994</v>
      </c>
      <c r="AP104" s="51" t="n">
        <v>50.4345722016042</v>
      </c>
      <c r="AQ104" s="51" t="n">
        <v>50.7088127506961</v>
      </c>
      <c r="AR104" s="51" t="n">
        <v>49.3924978131273</v>
      </c>
      <c r="AS104" s="51" t="n">
        <v>47.1546966040358</v>
      </c>
      <c r="AT104" s="51" t="n">
        <v>47.1546966040358</v>
      </c>
      <c r="AU104" s="51" t="n">
        <v>47.1546966040358</v>
      </c>
      <c r="AV104" s="51" t="n">
        <v>47.1546966040358</v>
      </c>
      <c r="AW104" s="51" t="n">
        <v>47.1546966040358</v>
      </c>
    </row>
    <row r="105" customFormat="false" ht="15" hidden="false" customHeight="false" outlineLevel="0" collapsed="false">
      <c r="C105" s="0" t="s">
        <v>519</v>
      </c>
      <c r="D105" s="11" t="s">
        <v>27</v>
      </c>
      <c r="J105" s="51" t="n">
        <v>0</v>
      </c>
      <c r="K105" s="51" t="n">
        <v>0</v>
      </c>
      <c r="L105" s="51" t="n">
        <v>-2.41656789516285</v>
      </c>
      <c r="M105" s="51" t="n">
        <v>-0.600903446869131</v>
      </c>
      <c r="N105" s="51" t="n">
        <v>0.480085498972026</v>
      </c>
      <c r="O105" s="51" t="n">
        <v>0.457551619714433</v>
      </c>
      <c r="P105" s="51" t="n">
        <v>0.406685853323512</v>
      </c>
      <c r="Q105" s="51" t="n">
        <v>0.268839521935504</v>
      </c>
      <c r="R105" s="51" t="n">
        <v>0.0626811662241792</v>
      </c>
      <c r="S105" s="51" t="n">
        <v>-0.0576666729262448</v>
      </c>
      <c r="T105" s="51" t="n">
        <v>-0.0276946286100498</v>
      </c>
      <c r="U105" s="51" t="n">
        <v>-0.0215100868759308</v>
      </c>
      <c r="V105" s="51" t="n">
        <v>0.0134764507381985</v>
      </c>
      <c r="W105" s="51" t="n">
        <v>0.018438709730946</v>
      </c>
      <c r="X105" s="51" t="n">
        <v>0.00219384081784627</v>
      </c>
      <c r="Y105" s="51" t="n">
        <v>-0.012483998939649</v>
      </c>
      <c r="Z105" s="51" t="n">
        <v>-0.00842016999611474</v>
      </c>
      <c r="AA105" s="51" t="n">
        <v>-0.000208937220747264</v>
      </c>
      <c r="AB105" s="51" t="n">
        <v>-0.00118049529722204</v>
      </c>
      <c r="AC105" s="51" t="n">
        <v>0.0181879850660493</v>
      </c>
      <c r="AD105" s="51" t="n">
        <v>0.00407427580457165</v>
      </c>
      <c r="AE105" s="51" t="n">
        <v>-0.00454438455125299</v>
      </c>
      <c r="AF105" s="51" t="n">
        <v>-0.00421008499805737</v>
      </c>
      <c r="AG105" s="51" t="n">
        <v>-0.00486823724341125</v>
      </c>
      <c r="AH105" s="51" t="n">
        <v>-0.0550340639448293</v>
      </c>
      <c r="AI105" s="51" t="n">
        <v>-0.030661537144661</v>
      </c>
      <c r="AJ105" s="51" t="n">
        <v>-0.0219697487615748</v>
      </c>
      <c r="AK105" s="51" t="n">
        <v>-0.00682180025739817</v>
      </c>
      <c r="AL105" s="51" t="n">
        <v>-0.00570398612640031</v>
      </c>
      <c r="AM105" s="51" t="n">
        <v>-0.00447125652399145</v>
      </c>
      <c r="AN105" s="51" t="n">
        <v>-0.000417874441494528</v>
      </c>
      <c r="AO105" s="51" t="n">
        <v>-0.000470108746681344</v>
      </c>
      <c r="AP105" s="51" t="n">
        <v>-0.000302958970083533</v>
      </c>
      <c r="AQ105" s="51" t="n">
        <v>-0.0144897962588227</v>
      </c>
      <c r="AR105" s="51" t="n">
        <v>-0.0114184191138379</v>
      </c>
      <c r="AS105" s="51" t="n">
        <v>-0.0101125614841675</v>
      </c>
      <c r="AT105" s="51" t="n">
        <v>-0.0101125614841675</v>
      </c>
      <c r="AU105" s="51" t="n">
        <v>-0.0101125614841675</v>
      </c>
      <c r="AV105" s="51" t="n">
        <v>-0.0101125614841675</v>
      </c>
      <c r="AW105" s="51" t="n">
        <v>-0.0101125614841675</v>
      </c>
    </row>
    <row r="106" customFormat="false" ht="15" hidden="false" customHeight="false" outlineLevel="0" collapsed="false">
      <c r="C106" s="0" t="s">
        <v>520</v>
      </c>
      <c r="D106" s="11" t="s">
        <v>27</v>
      </c>
      <c r="J106" s="51" t="n">
        <v>0</v>
      </c>
      <c r="K106" s="51" t="n">
        <v>0</v>
      </c>
      <c r="L106" s="51" t="n">
        <v>38.1552690571213</v>
      </c>
      <c r="M106" s="51" t="n">
        <v>39.1465717009567</v>
      </c>
      <c r="N106" s="51" t="n">
        <v>41.0175522784433</v>
      </c>
      <c r="O106" s="51" t="n">
        <v>42.9578059914686</v>
      </c>
      <c r="P106" s="51" t="n">
        <v>48.4429303791361</v>
      </c>
      <c r="Q106" s="51" t="n">
        <v>41.7508383483779</v>
      </c>
      <c r="R106" s="51" t="n">
        <v>47.7886016849219</v>
      </c>
      <c r="S106" s="51" t="n">
        <v>49.0450143213025</v>
      </c>
      <c r="T106" s="51" t="n">
        <v>43.4168097248672</v>
      </c>
      <c r="U106" s="51" t="n">
        <v>50.9816325266868</v>
      </c>
      <c r="V106" s="51" t="n">
        <v>52.0664659173897</v>
      </c>
      <c r="W106" s="51" t="n">
        <v>52.0591322209415</v>
      </c>
      <c r="X106" s="51" t="n">
        <v>52.4510671064802</v>
      </c>
      <c r="Y106" s="51" t="n">
        <v>50.4887705166661</v>
      </c>
      <c r="Z106" s="51" t="n">
        <v>48.9950051975166</v>
      </c>
      <c r="AA106" s="51" t="n">
        <v>50.2214248958589</v>
      </c>
      <c r="AB106" s="51" t="n">
        <v>53.6290029227481</v>
      </c>
      <c r="AC106" s="51" t="n">
        <v>52.9776933713737</v>
      </c>
      <c r="AD106" s="51" t="n">
        <v>52.4325343749999</v>
      </c>
      <c r="AE106" s="51" t="n">
        <v>49.2334965881386</v>
      </c>
      <c r="AF106" s="51" t="n">
        <v>49.5334573091044</v>
      </c>
      <c r="AG106" s="51" t="n">
        <v>47.3044001227012</v>
      </c>
      <c r="AH106" s="51" t="n">
        <v>59.1130408368678</v>
      </c>
      <c r="AI106" s="51" t="n">
        <v>54.7694867421971</v>
      </c>
      <c r="AJ106" s="51" t="n">
        <v>52.6021078233584</v>
      </c>
      <c r="AK106" s="51" t="n">
        <v>50.5419868267904</v>
      </c>
      <c r="AL106" s="51" t="n">
        <v>47.0073436291038</v>
      </c>
      <c r="AM106" s="51" t="n">
        <v>47.6491151963511</v>
      </c>
      <c r="AN106" s="51" t="n">
        <v>45.9755489518875</v>
      </c>
      <c r="AO106" s="51" t="n">
        <v>46.5821981723272</v>
      </c>
      <c r="AP106" s="51" t="n">
        <v>47.408649348993</v>
      </c>
      <c r="AQ106" s="51" t="n">
        <v>47.7467829001894</v>
      </c>
      <c r="AR106" s="51" t="n">
        <v>47.3934805067668</v>
      </c>
      <c r="AS106" s="51" t="n">
        <v>46.9001483879994</v>
      </c>
      <c r="AT106" s="51" t="n">
        <v>46.9001483879994</v>
      </c>
      <c r="AU106" s="51" t="n">
        <v>46.9001483879994</v>
      </c>
      <c r="AV106" s="51" t="n">
        <v>46.9001483879994</v>
      </c>
      <c r="AW106" s="51" t="n">
        <v>46.9001483879994</v>
      </c>
    </row>
    <row r="107" customFormat="false" ht="15" hidden="false" customHeight="false" outlineLevel="0" collapsed="false">
      <c r="C107" s="0" t="s">
        <v>521</v>
      </c>
      <c r="D107" s="11" t="s">
        <v>27</v>
      </c>
      <c r="J107" s="51" t="n">
        <v>0</v>
      </c>
      <c r="K107" s="51" t="n">
        <v>0</v>
      </c>
      <c r="L107" s="51" t="n">
        <v>-12.8612350917082</v>
      </c>
      <c r="M107" s="51" t="n">
        <v>-11.586749385733</v>
      </c>
      <c r="N107" s="51" t="n">
        <v>-11.1899149223677</v>
      </c>
      <c r="O107" s="51" t="n">
        <v>-10.491563155742</v>
      </c>
      <c r="P107" s="51" t="n">
        <v>-10.0507578542705</v>
      </c>
      <c r="Q107" s="51" t="n">
        <v>-8.91713762252315</v>
      </c>
      <c r="R107" s="51" t="n">
        <v>-10.1590918032279</v>
      </c>
      <c r="S107" s="51" t="n">
        <v>-11.4505223178058</v>
      </c>
      <c r="T107" s="51" t="n">
        <v>-10.8384302827656</v>
      </c>
      <c r="U107" s="51" t="n">
        <v>-10.7259489299763</v>
      </c>
      <c r="V107" s="51" t="n">
        <v>-8.55790141203134</v>
      </c>
      <c r="W107" s="51" t="n">
        <v>-9.55562887540471</v>
      </c>
      <c r="X107" s="51" t="n">
        <v>-9.18011645541669</v>
      </c>
      <c r="Y107" s="51" t="n">
        <v>-9.04499675475943</v>
      </c>
      <c r="Z107" s="51" t="n">
        <v>-7.90647694518552</v>
      </c>
      <c r="AA107" s="51" t="n">
        <v>-7.1188880915787</v>
      </c>
      <c r="AB107" s="51" t="n">
        <v>-8.35770821397235</v>
      </c>
      <c r="AC107" s="51" t="n">
        <v>-7.57399514581039</v>
      </c>
      <c r="AD107" s="51" t="n">
        <v>-7.50429368896911</v>
      </c>
      <c r="AE107" s="51" t="n">
        <v>-7.60688186435601</v>
      </c>
      <c r="AF107" s="51" t="n">
        <v>-7.24164915562876</v>
      </c>
      <c r="AG107" s="51" t="n">
        <v>-6.75134662656219</v>
      </c>
      <c r="AH107" s="51" t="n">
        <v>-11.9542908507495</v>
      </c>
      <c r="AI107" s="51" t="n">
        <v>-9.95787481278734</v>
      </c>
      <c r="AJ107" s="51" t="n">
        <v>-8.92413701941818</v>
      </c>
      <c r="AK107" s="51" t="n">
        <v>-8.65936132642621</v>
      </c>
      <c r="AL107" s="51" t="n">
        <v>-8.79439745219516</v>
      </c>
      <c r="AM107" s="51" t="n">
        <v>-8.07527732582723</v>
      </c>
      <c r="AN107" s="51" t="n">
        <v>-7.79628345496341</v>
      </c>
      <c r="AO107" s="51" t="n">
        <v>-6.90549006116849</v>
      </c>
      <c r="AP107" s="51" t="n">
        <v>-7.55896211277763</v>
      </c>
      <c r="AQ107" s="51" t="n">
        <v>-8.57213003676423</v>
      </c>
      <c r="AR107" s="51" t="n">
        <v>-9.66551940665673</v>
      </c>
      <c r="AS107" s="51" t="n">
        <v>-9.5365842477336</v>
      </c>
      <c r="AT107" s="51" t="n">
        <v>-9.5365842477336</v>
      </c>
      <c r="AU107" s="51" t="n">
        <v>-9.5365842477336</v>
      </c>
      <c r="AV107" s="51" t="n">
        <v>-9.5365842477336</v>
      </c>
      <c r="AW107" s="51" t="n">
        <v>-9.5365842477336</v>
      </c>
    </row>
    <row r="108" customFormat="false" ht="15" hidden="false" customHeight="false" outlineLevel="0" collapsed="false">
      <c r="C108" s="0" t="s">
        <v>522</v>
      </c>
      <c r="D108" s="11" t="s">
        <v>27</v>
      </c>
      <c r="J108" s="51" t="n">
        <v>0</v>
      </c>
      <c r="K108" s="51" t="n">
        <v>0</v>
      </c>
      <c r="L108" s="51" t="n">
        <v>78.4217442612834</v>
      </c>
      <c r="M108" s="51" t="n">
        <v>53.4071011474535</v>
      </c>
      <c r="N108" s="51" t="n">
        <v>45.6621222270446</v>
      </c>
      <c r="O108" s="51" t="n">
        <v>37.3472670370475</v>
      </c>
      <c r="P108" s="51" t="n">
        <v>30.4338478083516</v>
      </c>
      <c r="Q108" s="51" t="n">
        <v>37.409206476138</v>
      </c>
      <c r="R108" s="51" t="n">
        <v>29.6070100978274</v>
      </c>
      <c r="S108" s="51" t="n">
        <v>31.4186733983439</v>
      </c>
      <c r="T108" s="51" t="n">
        <v>37.6971010726057</v>
      </c>
      <c r="U108" s="51" t="n">
        <v>32.4379005017321</v>
      </c>
      <c r="V108" s="51" t="n">
        <v>27.1392212429984</v>
      </c>
      <c r="W108" s="51" t="n">
        <v>31.4895553504824</v>
      </c>
      <c r="X108" s="51" t="n">
        <v>31.7443960786278</v>
      </c>
      <c r="Y108" s="51" t="n">
        <v>33.7455236509178</v>
      </c>
      <c r="Z108" s="51" t="n">
        <v>31.5573554786149</v>
      </c>
      <c r="AA108" s="51" t="n">
        <v>32.3802860631111</v>
      </c>
      <c r="AB108" s="51" t="n">
        <v>31.0145783665576</v>
      </c>
      <c r="AC108" s="51" t="n">
        <v>31.5441401994026</v>
      </c>
      <c r="AD108" s="51" t="n">
        <v>33.13043336676</v>
      </c>
      <c r="AE108" s="51" t="n">
        <v>36.2180135932137</v>
      </c>
      <c r="AF108" s="51" t="n">
        <v>34.361825770956</v>
      </c>
      <c r="AG108" s="51" t="n">
        <v>34.7485476728372</v>
      </c>
      <c r="AH108" s="51" t="n">
        <v>39.381793224074</v>
      </c>
      <c r="AI108" s="51" t="n">
        <v>39.9597867046882</v>
      </c>
      <c r="AJ108" s="51" t="n">
        <v>39.8458636850757</v>
      </c>
      <c r="AK108" s="51" t="n">
        <v>41.093542745629</v>
      </c>
      <c r="AL108" s="51" t="n">
        <v>41.4571352971734</v>
      </c>
      <c r="AM108" s="51" t="n">
        <v>39.6063902895162</v>
      </c>
      <c r="AN108" s="51" t="n">
        <v>40.0709204124036</v>
      </c>
      <c r="AO108" s="51" t="n">
        <v>39.6397784573917</v>
      </c>
      <c r="AP108" s="51" t="n">
        <v>37.5704955636939</v>
      </c>
      <c r="AQ108" s="51" t="n">
        <v>38.0207866149873</v>
      </c>
      <c r="AR108" s="51" t="n">
        <v>38.8628976363481</v>
      </c>
      <c r="AS108" s="51" t="n">
        <v>37.7600225166337</v>
      </c>
      <c r="AT108" s="51" t="n">
        <v>37.7600225166337</v>
      </c>
      <c r="AU108" s="51" t="n">
        <v>37.7600225166337</v>
      </c>
      <c r="AV108" s="51" t="n">
        <v>37.7600225166337</v>
      </c>
      <c r="AW108" s="51" t="n">
        <v>37.7600225166337</v>
      </c>
    </row>
    <row r="109" customFormat="false" ht="15" hidden="false" customHeight="false" outlineLevel="0" collapsed="false">
      <c r="C109" s="0" t="s">
        <v>523</v>
      </c>
      <c r="D109" s="11" t="s">
        <v>27</v>
      </c>
      <c r="J109" s="51" t="n">
        <v>0</v>
      </c>
      <c r="K109" s="51" t="n">
        <v>0</v>
      </c>
      <c r="L109" s="51" t="n">
        <v>-51.1030041582189</v>
      </c>
      <c r="M109" s="51" t="n">
        <v>-35.9301503373292</v>
      </c>
      <c r="N109" s="51" t="n">
        <v>-31.3595755054555</v>
      </c>
      <c r="O109" s="51" t="n">
        <v>-30.6862753115974</v>
      </c>
      <c r="P109" s="51" t="n">
        <v>-32.0198902510441</v>
      </c>
      <c r="Q109" s="51" t="n">
        <v>-29.4006532517564</v>
      </c>
      <c r="R109" s="51" t="n">
        <v>-27.8128452895486</v>
      </c>
      <c r="S109" s="51" t="n">
        <v>-24.0068344295554</v>
      </c>
      <c r="T109" s="51" t="n">
        <v>-22.709908866072</v>
      </c>
      <c r="U109" s="51" t="n">
        <v>-24.4292428087402</v>
      </c>
      <c r="V109" s="51" t="n">
        <v>-29.8106612068898</v>
      </c>
      <c r="W109" s="51" t="n">
        <v>-27.9140544792786</v>
      </c>
      <c r="X109" s="51" t="n">
        <v>-26.5014926109726</v>
      </c>
      <c r="Y109" s="51" t="n">
        <v>-22.1924758388914</v>
      </c>
      <c r="Z109" s="51" t="n">
        <v>-20.3708671266674</v>
      </c>
      <c r="AA109" s="51" t="n">
        <v>-24.0347693359693</v>
      </c>
      <c r="AB109" s="51" t="n">
        <v>-25.9442988306838</v>
      </c>
      <c r="AC109" s="51" t="n">
        <v>-26.6358392439131</v>
      </c>
      <c r="AD109" s="51" t="n">
        <v>-26.1311827277811</v>
      </c>
      <c r="AE109" s="51" t="n">
        <v>-20.9910136915673</v>
      </c>
      <c r="AF109" s="51" t="n">
        <v>-22.667431929094</v>
      </c>
      <c r="AG109" s="51" t="n">
        <v>-20.3182253939001</v>
      </c>
      <c r="AH109" s="51" t="n">
        <v>-28.0803894007155</v>
      </c>
      <c r="AI109" s="51" t="n">
        <v>-24.6912709772793</v>
      </c>
      <c r="AJ109" s="51" t="n">
        <v>-22.992590478882</v>
      </c>
      <c r="AK109" s="51" t="n">
        <v>-21.5619555409813</v>
      </c>
      <c r="AL109" s="51" t="n">
        <v>-18.9848716259794</v>
      </c>
      <c r="AM109" s="51" t="n">
        <v>-19.8112496746179</v>
      </c>
      <c r="AN109" s="51" t="n">
        <v>-18.0155805183497</v>
      </c>
      <c r="AO109" s="51" t="n">
        <v>-17.6750650828368</v>
      </c>
      <c r="AP109" s="51" t="n">
        <v>-18.6273591475587</v>
      </c>
      <c r="AQ109" s="51" t="n">
        <v>-17.2547356289985</v>
      </c>
      <c r="AR109" s="51" t="n">
        <v>-15.0464154617545</v>
      </c>
      <c r="AS109" s="51" t="n">
        <v>-15.4392174367593</v>
      </c>
      <c r="AT109" s="51" t="n">
        <v>-15.4392174367593</v>
      </c>
      <c r="AU109" s="51" t="n">
        <v>-15.4392174367593</v>
      </c>
      <c r="AV109" s="51" t="n">
        <v>-15.4392174367593</v>
      </c>
      <c r="AW109" s="51" t="n">
        <v>-15.4392174367593</v>
      </c>
    </row>
    <row r="110" customFormat="false" ht="15" hidden="false" customHeight="false" outlineLevel="0" collapsed="false">
      <c r="C110" s="0" t="s">
        <v>524</v>
      </c>
      <c r="D110" s="11" t="s">
        <v>27</v>
      </c>
      <c r="J110" s="51" t="n">
        <v>0</v>
      </c>
      <c r="K110" s="51" t="n">
        <v>0</v>
      </c>
      <c r="L110" s="51" t="n">
        <v>-36.2843407139399</v>
      </c>
      <c r="M110" s="51" t="n">
        <v>-36.8451491081477</v>
      </c>
      <c r="N110" s="51" t="n">
        <v>-36.4513024470391</v>
      </c>
      <c r="O110" s="51" t="n">
        <v>-30.0276007231917</v>
      </c>
      <c r="P110" s="51" t="n">
        <v>-31.3270335333241</v>
      </c>
      <c r="Q110" s="51" t="n">
        <v>-26.4885385032862</v>
      </c>
      <c r="R110" s="51" t="n">
        <v>-29.5022489753448</v>
      </c>
      <c r="S110" s="51" t="n">
        <v>-26.0853627952713</v>
      </c>
      <c r="T110" s="51" t="n">
        <v>-25.7453488090882</v>
      </c>
      <c r="U110" s="51" t="n">
        <v>-25.0465269337159</v>
      </c>
      <c r="V110" s="51" t="n">
        <v>-25.4350665894175</v>
      </c>
      <c r="W110" s="51" t="n">
        <v>-26.9942501523829</v>
      </c>
      <c r="X110" s="51" t="n">
        <v>-24.8097592751651</v>
      </c>
      <c r="Y110" s="51" t="n">
        <v>-24.0999995362866</v>
      </c>
      <c r="Z110" s="51" t="n">
        <v>-21.6607619526727</v>
      </c>
      <c r="AA110" s="51" t="n">
        <v>-20.3745339748915</v>
      </c>
      <c r="AB110" s="51" t="n">
        <v>-20.3659048676746</v>
      </c>
      <c r="AC110" s="51" t="n">
        <v>-18.4877472966554</v>
      </c>
      <c r="AD110" s="51" t="n">
        <v>-18.536847543531</v>
      </c>
      <c r="AE110" s="51" t="n">
        <v>-19.0629932528168</v>
      </c>
      <c r="AF110" s="51" t="n">
        <v>-16.8601054533121</v>
      </c>
      <c r="AG110" s="51" t="n">
        <v>-13.5025261033477</v>
      </c>
      <c r="AH110" s="51" t="n">
        <v>-23.3675283215129</v>
      </c>
      <c r="AI110" s="51" t="n">
        <v>-20.840202805632</v>
      </c>
      <c r="AJ110" s="51" t="n">
        <v>-19.5691645637991</v>
      </c>
      <c r="AK110" s="51" t="n">
        <v>-17.5410214088664</v>
      </c>
      <c r="AL110" s="51" t="n">
        <v>-18.1115035963948</v>
      </c>
      <c r="AM110" s="51" t="n">
        <v>-17.4185319632033</v>
      </c>
      <c r="AN110" s="51" t="n">
        <v>-16.410190489016</v>
      </c>
      <c r="AO110" s="51" t="n">
        <v>-15.4884430459674</v>
      </c>
      <c r="AP110" s="51" t="n">
        <v>-15.7873486339684</v>
      </c>
      <c r="AQ110" s="51" t="n">
        <v>-16.825129362559</v>
      </c>
      <c r="AR110" s="51" t="n">
        <v>-17.6526774596338</v>
      </c>
      <c r="AS110" s="51" t="n">
        <v>-17.1122926787541</v>
      </c>
      <c r="AT110" s="51" t="n">
        <v>-17.1122926787541</v>
      </c>
      <c r="AU110" s="51" t="n">
        <v>-17.1122926787541</v>
      </c>
      <c r="AV110" s="51" t="n">
        <v>-17.1122926787541</v>
      </c>
      <c r="AW110" s="51" t="n">
        <v>-17.1122926787541</v>
      </c>
    </row>
    <row r="111" customFormat="false" ht="15" hidden="false" customHeight="false" outlineLevel="0" collapsed="false">
      <c r="C111" s="0" t="s">
        <v>525</v>
      </c>
      <c r="D111" s="11" t="s">
        <v>27</v>
      </c>
      <c r="J111" s="51" t="n">
        <v>0</v>
      </c>
      <c r="K111" s="51" t="n">
        <v>0</v>
      </c>
      <c r="L111" s="51" t="n">
        <v>171.524911553398</v>
      </c>
      <c r="M111" s="51" t="n">
        <v>154.391369959293</v>
      </c>
      <c r="N111" s="51" t="n">
        <v>127.780133073123</v>
      </c>
      <c r="O111" s="51" t="n">
        <v>111.404897781138</v>
      </c>
      <c r="P111" s="51" t="n">
        <v>111.708253731941</v>
      </c>
      <c r="Q111" s="51" t="n">
        <v>118.113610767807</v>
      </c>
      <c r="R111" s="51" t="n">
        <v>105.869064329995</v>
      </c>
      <c r="S111" s="51" t="n">
        <v>100.784389019612</v>
      </c>
      <c r="T111" s="51" t="n">
        <v>98.3889864649112</v>
      </c>
      <c r="U111" s="51" t="n">
        <v>90.4741833714789</v>
      </c>
      <c r="V111" s="51" t="n">
        <v>88.5585633567797</v>
      </c>
      <c r="W111" s="51" t="n">
        <v>83.7230874695816</v>
      </c>
      <c r="X111" s="51" t="n">
        <v>83.5421164958314</v>
      </c>
      <c r="Y111" s="51" t="n">
        <v>85.461748105169</v>
      </c>
      <c r="Z111" s="51" t="n">
        <v>83.9618295848685</v>
      </c>
      <c r="AA111" s="51" t="n">
        <v>83.0644651154811</v>
      </c>
      <c r="AB111" s="51" t="n">
        <v>79.7552129446755</v>
      </c>
      <c r="AC111" s="51" t="n">
        <v>77.5422439242698</v>
      </c>
      <c r="AD111" s="51" t="n">
        <v>76.9739764712814</v>
      </c>
      <c r="AE111" s="51" t="n">
        <v>77.6575668232613</v>
      </c>
      <c r="AF111" s="51" t="n">
        <v>75.9915118718837</v>
      </c>
      <c r="AG111" s="51" t="n">
        <v>78.7502144660202</v>
      </c>
      <c r="AH111" s="51" t="n">
        <v>105.993037229926</v>
      </c>
      <c r="AI111" s="51" t="n">
        <v>104.384022139812</v>
      </c>
      <c r="AJ111" s="51" t="n">
        <v>101.979509922286</v>
      </c>
      <c r="AK111" s="51" t="n">
        <v>100.569538875518</v>
      </c>
      <c r="AL111" s="51" t="n">
        <v>99.5262944386048</v>
      </c>
      <c r="AM111" s="51" t="n">
        <v>97.3191861072411</v>
      </c>
      <c r="AN111" s="51" t="n">
        <v>97.5489125814527</v>
      </c>
      <c r="AO111" s="51" t="n">
        <v>97.6375855379379</v>
      </c>
      <c r="AP111" s="51" t="n">
        <v>93.4397860484604</v>
      </c>
      <c r="AQ111" s="51" t="n">
        <v>93.8099078881532</v>
      </c>
      <c r="AR111" s="51" t="n">
        <v>93.2729392308327</v>
      </c>
      <c r="AS111" s="51" t="n">
        <v>89.7166396902156</v>
      </c>
      <c r="AT111" s="51" t="n">
        <v>89.7166396902156</v>
      </c>
      <c r="AU111" s="51" t="n">
        <v>89.7166396902156</v>
      </c>
      <c r="AV111" s="51" t="n">
        <v>89.7166396902156</v>
      </c>
      <c r="AW111" s="51" t="n">
        <v>89.7166396902156</v>
      </c>
    </row>
    <row r="112" customFormat="false" ht="15" hidden="false" customHeight="false" outlineLevel="0" collapsed="false">
      <c r="C112" s="0" t="s">
        <v>526</v>
      </c>
      <c r="D112" s="11" t="s">
        <v>27</v>
      </c>
      <c r="J112" s="51" t="n">
        <v>0</v>
      </c>
      <c r="K112" s="51" t="n">
        <v>0</v>
      </c>
      <c r="L112" s="51" t="n">
        <v>9.78810287406915</v>
      </c>
      <c r="M112" s="51" t="n">
        <v>10.8967551079372</v>
      </c>
      <c r="N112" s="51" t="n">
        <v>5.58154891504241</v>
      </c>
      <c r="O112" s="51" t="n">
        <v>5.82491898976882</v>
      </c>
      <c r="P112" s="51" t="n">
        <v>4.28614859327041</v>
      </c>
      <c r="Q112" s="51" t="n">
        <v>4.64341034702616</v>
      </c>
      <c r="R112" s="51" t="n">
        <v>5.20079217081363</v>
      </c>
      <c r="S112" s="51" t="n">
        <v>5.45091091777018</v>
      </c>
      <c r="T112" s="51" t="n">
        <v>6.90377677595836</v>
      </c>
      <c r="U112" s="51" t="n">
        <v>6.8998174156252</v>
      </c>
      <c r="V112" s="51" t="n">
        <v>7.19500392109693</v>
      </c>
      <c r="W112" s="51" t="n">
        <v>7.61640940162209</v>
      </c>
      <c r="X112" s="51" t="n">
        <v>7.73925404056044</v>
      </c>
      <c r="Y112" s="51" t="n">
        <v>7.69857396368095</v>
      </c>
      <c r="Z112" s="51" t="n">
        <v>7.43096717134785</v>
      </c>
      <c r="AA112" s="51" t="n">
        <v>7.8582124471929</v>
      </c>
      <c r="AB112" s="51" t="n">
        <v>7.49782708198698</v>
      </c>
      <c r="AC112" s="51" t="n">
        <v>7.80779589582658</v>
      </c>
      <c r="AD112" s="51" t="n">
        <v>8.23717233132325</v>
      </c>
      <c r="AE112" s="51" t="n">
        <v>8.84927481322443</v>
      </c>
      <c r="AF112" s="51" t="n">
        <v>9.0665172884964</v>
      </c>
      <c r="AG112" s="51" t="n">
        <v>9.11424899657611</v>
      </c>
      <c r="AH112" s="51" t="n">
        <v>8.72561531912517</v>
      </c>
      <c r="AI112" s="51" t="n">
        <v>8.56803486723758</v>
      </c>
      <c r="AJ112" s="51" t="n">
        <v>8.76723561349802</v>
      </c>
      <c r="AK112" s="51" t="n">
        <v>8.80713217579971</v>
      </c>
      <c r="AL112" s="51" t="n">
        <v>8.7667550578903</v>
      </c>
      <c r="AM112" s="51" t="n">
        <v>8.54460255793077</v>
      </c>
      <c r="AN112" s="51" t="n">
        <v>8.48208854148319</v>
      </c>
      <c r="AO112" s="51" t="n">
        <v>8.87315633755585</v>
      </c>
      <c r="AP112" s="51" t="n">
        <v>8.70199496631969</v>
      </c>
      <c r="AQ112" s="51" t="n">
        <v>8.7623360356715</v>
      </c>
      <c r="AR112" s="51" t="n">
        <v>8.88900422574953</v>
      </c>
      <c r="AS112" s="51" t="n">
        <v>8.83767879747296</v>
      </c>
      <c r="AT112" s="51" t="n">
        <v>8.83767879747296</v>
      </c>
      <c r="AU112" s="51" t="n">
        <v>8.83767879747296</v>
      </c>
      <c r="AV112" s="51" t="n">
        <v>8.83767879747296</v>
      </c>
      <c r="AW112" s="51" t="n">
        <v>8.83767879747296</v>
      </c>
    </row>
    <row r="113" customFormat="false" ht="15" hidden="false" customHeight="false" outlineLevel="0" collapsed="false">
      <c r="C113" s="0" t="s">
        <v>527</v>
      </c>
      <c r="D113" s="11" t="s">
        <v>27</v>
      </c>
      <c r="J113" s="51" t="n">
        <v>0</v>
      </c>
      <c r="K113" s="51" t="n">
        <v>0</v>
      </c>
      <c r="L113" s="51" t="n">
        <v>26.3408616756621</v>
      </c>
      <c r="M113" s="51" t="n">
        <v>15.6529706604448</v>
      </c>
      <c r="N113" s="51" t="n">
        <v>8.94035054774817</v>
      </c>
      <c r="O113" s="51" t="n">
        <v>8.3845357531163</v>
      </c>
      <c r="P113" s="51" t="n">
        <v>8.49199216574661</v>
      </c>
      <c r="Q113" s="51" t="n">
        <v>8.60667780621479</v>
      </c>
      <c r="R113" s="51" t="n">
        <v>7.18695983809816</v>
      </c>
      <c r="S113" s="51" t="n">
        <v>7.47441566640225</v>
      </c>
      <c r="T113" s="51" t="n">
        <v>8.53131415069125</v>
      </c>
      <c r="U113" s="51" t="n">
        <v>7.92171891543903</v>
      </c>
      <c r="V113" s="51" t="n">
        <v>7.53212412677264</v>
      </c>
      <c r="W113" s="51" t="n">
        <v>7.89474512024056</v>
      </c>
      <c r="X113" s="51" t="n">
        <v>7.8515577967121</v>
      </c>
      <c r="Y113" s="51" t="n">
        <v>7.67177776512011</v>
      </c>
      <c r="Z113" s="51" t="n">
        <v>7.31021190461697</v>
      </c>
      <c r="AA113" s="51" t="n">
        <v>7.4952049198666</v>
      </c>
      <c r="AB113" s="51" t="n">
        <v>7.41942338990157</v>
      </c>
      <c r="AC113" s="51" t="n">
        <v>6.83850478819691</v>
      </c>
      <c r="AD113" s="51" t="n">
        <v>6.93172212923331</v>
      </c>
      <c r="AE113" s="51" t="n">
        <v>7.04382739502525</v>
      </c>
      <c r="AF113" s="51" t="n">
        <v>6.91359682533348</v>
      </c>
      <c r="AG113" s="51" t="n">
        <v>6.69119360070905</v>
      </c>
      <c r="AH113" s="51" t="n">
        <v>6.46813222383928</v>
      </c>
      <c r="AI113" s="51" t="n">
        <v>6.36066536434792</v>
      </c>
      <c r="AJ113" s="51" t="n">
        <v>6.52239322006734</v>
      </c>
      <c r="AK113" s="51" t="n">
        <v>6.4032990042414</v>
      </c>
      <c r="AL113" s="51" t="n">
        <v>6.48710372348313</v>
      </c>
      <c r="AM113" s="51" t="n">
        <v>6.39743831519944</v>
      </c>
      <c r="AN113" s="51" t="n">
        <v>6.28059017449653</v>
      </c>
      <c r="AO113" s="51" t="n">
        <v>6.12790930043547</v>
      </c>
      <c r="AP113" s="51" t="n">
        <v>6.02744183783915</v>
      </c>
      <c r="AQ113" s="51" t="n">
        <v>5.71513292712717</v>
      </c>
      <c r="AR113" s="51" t="n">
        <v>5.85028396836754</v>
      </c>
      <c r="AS113" s="51" t="n">
        <v>6.40714344910315</v>
      </c>
      <c r="AT113" s="51" t="n">
        <v>6.40714344910315</v>
      </c>
      <c r="AU113" s="51" t="n">
        <v>6.40714344910315</v>
      </c>
      <c r="AV113" s="51" t="n">
        <v>6.40714344910315</v>
      </c>
      <c r="AW113" s="51" t="n">
        <v>6.40714344910315</v>
      </c>
    </row>
    <row r="114" customFormat="false" ht="15" hidden="false" customHeight="false" outlineLevel="0" collapsed="false">
      <c r="C114" s="0" t="s">
        <v>528</v>
      </c>
      <c r="D114" s="11" t="s">
        <v>27</v>
      </c>
      <c r="J114" s="51" t="n">
        <v>0</v>
      </c>
      <c r="K114" s="51" t="n">
        <v>0</v>
      </c>
      <c r="L114" s="51" t="n">
        <v>4.90660856400148</v>
      </c>
      <c r="M114" s="51" t="n">
        <v>4.75026084171631</v>
      </c>
      <c r="N114" s="51" t="n">
        <v>5.02591171704817</v>
      </c>
      <c r="O114" s="51" t="n">
        <v>5.0907031492019</v>
      </c>
      <c r="P114" s="51" t="n">
        <v>5.07199282108398</v>
      </c>
      <c r="Q114" s="51" t="n">
        <v>5.14597749095059</v>
      </c>
      <c r="R114" s="51" t="n">
        <v>4.74334501970957</v>
      </c>
      <c r="S114" s="51" t="n">
        <v>4.60795370066535</v>
      </c>
      <c r="T114" s="51" t="n">
        <v>5.28306120148287</v>
      </c>
      <c r="U114" s="51" t="n">
        <v>5.23478625662921</v>
      </c>
      <c r="V114" s="51" t="n">
        <v>4.80006102828142</v>
      </c>
      <c r="W114" s="51" t="n">
        <v>5.219627861264</v>
      </c>
      <c r="X114" s="51" t="n">
        <v>5.30929326954769</v>
      </c>
      <c r="Y114" s="51" t="n">
        <v>5.42662196585831</v>
      </c>
      <c r="Z114" s="51" t="n">
        <v>5.39544853252282</v>
      </c>
      <c r="AA114" s="51" t="n">
        <v>5.58472476079777</v>
      </c>
      <c r="AB114" s="51" t="n">
        <v>5.51076098465324</v>
      </c>
      <c r="AC114" s="51" t="n">
        <v>5.69802096874797</v>
      </c>
      <c r="AD114" s="51" t="n">
        <v>5.24280944590591</v>
      </c>
      <c r="AE114" s="51" t="n">
        <v>5.98236363246292</v>
      </c>
      <c r="AF114" s="51" t="n">
        <v>6.03945572803211</v>
      </c>
      <c r="AG114" s="51" t="n">
        <v>6.09455247314317</v>
      </c>
      <c r="AH114" s="51" t="n">
        <v>5.75749494863368</v>
      </c>
      <c r="AI114" s="51" t="n">
        <v>5.95652854511752</v>
      </c>
      <c r="AJ114" s="51" t="n">
        <v>6.06919794140549</v>
      </c>
      <c r="AK114" s="51" t="n">
        <v>6.08105512868289</v>
      </c>
      <c r="AL114" s="51" t="n">
        <v>6.08545325717962</v>
      </c>
      <c r="AM114" s="51" t="n">
        <v>5.97441357121349</v>
      </c>
      <c r="AN114" s="51" t="n">
        <v>5.91979738171015</v>
      </c>
      <c r="AO114" s="51" t="n">
        <v>5.77662315119309</v>
      </c>
      <c r="AP114" s="51" t="n">
        <v>5.67374246369714</v>
      </c>
      <c r="AQ114" s="51" t="n">
        <v>5.75757852352198</v>
      </c>
      <c r="AR114" s="51" t="n">
        <v>5.92655650080133</v>
      </c>
      <c r="AS114" s="51" t="n">
        <v>5.92346422993427</v>
      </c>
      <c r="AT114" s="51" t="n">
        <v>5.92346422993427</v>
      </c>
      <c r="AU114" s="51" t="n">
        <v>5.92346422993427</v>
      </c>
      <c r="AV114" s="51" t="n">
        <v>5.92346422993427</v>
      </c>
      <c r="AW114" s="51" t="n">
        <v>5.92346422993427</v>
      </c>
    </row>
    <row r="115" customFormat="false" ht="15" hidden="false" customHeight="false" outlineLevel="0" collapsed="false">
      <c r="C115" s="0" t="s">
        <v>529</v>
      </c>
      <c r="D115" s="11" t="s">
        <v>27</v>
      </c>
      <c r="J115" s="51" t="n">
        <v>0</v>
      </c>
      <c r="K115" s="51" t="n">
        <v>0</v>
      </c>
      <c r="L115" s="51" t="n">
        <v>41.0363043940053</v>
      </c>
      <c r="M115" s="51" t="n">
        <v>31.3043742917341</v>
      </c>
      <c r="N115" s="51" t="n">
        <v>19.5479469890322</v>
      </c>
      <c r="O115" s="51" t="n">
        <v>19.2977969014925</v>
      </c>
      <c r="P115" s="51" t="n">
        <v>17.8492351500518</v>
      </c>
      <c r="Q115" s="51" t="n">
        <v>18.3942896778151</v>
      </c>
      <c r="R115" s="51" t="n">
        <v>17.1351190701207</v>
      </c>
      <c r="S115" s="51" t="n">
        <v>17.5377515413617</v>
      </c>
      <c r="T115" s="51" t="n">
        <v>20.7214951236644</v>
      </c>
      <c r="U115" s="51" t="n">
        <v>20.0611385906316</v>
      </c>
      <c r="V115" s="51" t="n">
        <v>19.525517578385</v>
      </c>
      <c r="W115" s="51" t="n">
        <v>20.7304898710176</v>
      </c>
      <c r="X115" s="51" t="n">
        <v>20.8985694182477</v>
      </c>
      <c r="Y115" s="51" t="n">
        <v>20.7941530421793</v>
      </c>
      <c r="Z115" s="51" t="n">
        <v>20.1373588887602</v>
      </c>
      <c r="AA115" s="51" t="n">
        <v>20.9424357877436</v>
      </c>
      <c r="AB115" s="51" t="n">
        <v>20.4294322296428</v>
      </c>
      <c r="AC115" s="51" t="n">
        <v>20.3462856626465</v>
      </c>
      <c r="AD115" s="51" t="n">
        <v>20.4143156217218</v>
      </c>
      <c r="AE115" s="51" t="n">
        <v>21.8800415658469</v>
      </c>
      <c r="AF115" s="51" t="n">
        <v>22.0209070400747</v>
      </c>
      <c r="AG115" s="51" t="n">
        <v>21.9007994787282</v>
      </c>
      <c r="AH115" s="51" t="n">
        <v>20.9535825884705</v>
      </c>
      <c r="AI115" s="51" t="n">
        <v>20.8809560105387</v>
      </c>
      <c r="AJ115" s="51" t="n">
        <v>21.356089697379</v>
      </c>
      <c r="AK115" s="51" t="n">
        <v>21.2888432528815</v>
      </c>
      <c r="AL115" s="51" t="n">
        <v>21.3375151784546</v>
      </c>
      <c r="AM115" s="51" t="n">
        <v>20.9171543840332</v>
      </c>
      <c r="AN115" s="51" t="n">
        <v>20.6855683685569</v>
      </c>
      <c r="AO115" s="51" t="n">
        <v>20.7765396344703</v>
      </c>
      <c r="AP115" s="51" t="n">
        <v>20.3988647142475</v>
      </c>
      <c r="AQ115" s="51" t="n">
        <v>20.2330103484183</v>
      </c>
      <c r="AR115" s="51" t="n">
        <v>20.6635254917681</v>
      </c>
      <c r="AS115" s="51" t="n">
        <v>21.1716190251813</v>
      </c>
      <c r="AT115" s="51" t="n">
        <v>21.1716190251813</v>
      </c>
      <c r="AU115" s="51" t="n">
        <v>21.1716190251813</v>
      </c>
      <c r="AV115" s="51" t="n">
        <v>21.1716190251813</v>
      </c>
      <c r="AW115" s="51" t="n">
        <v>21.1716190251813</v>
      </c>
    </row>
    <row r="116" customFormat="false" ht="15" hidden="false" customHeight="false" outlineLevel="0" collapsed="false">
      <c r="C116" s="0" t="s">
        <v>530</v>
      </c>
      <c r="D116" s="11" t="s">
        <v>27</v>
      </c>
      <c r="J116" s="51" t="n">
        <v>0</v>
      </c>
      <c r="K116" s="51" t="n">
        <v>0</v>
      </c>
      <c r="L116" s="51" t="n">
        <v>-25.5855745163828</v>
      </c>
      <c r="M116" s="51" t="n">
        <v>-22.595014288383</v>
      </c>
      <c r="N116" s="51" t="n">
        <v>-21.1292361099527</v>
      </c>
      <c r="O116" s="51" t="n">
        <v>-20.0982771816195</v>
      </c>
      <c r="P116" s="51" t="n">
        <v>-19.7933228610778</v>
      </c>
      <c r="Q116" s="51" t="n">
        <v>-19.608277611523</v>
      </c>
      <c r="R116" s="51" t="n">
        <v>-18.4436093087725</v>
      </c>
      <c r="S116" s="51" t="n">
        <v>-18.0117047329048</v>
      </c>
      <c r="T116" s="51" t="n">
        <v>-17.4209974224082</v>
      </c>
      <c r="U116" s="51" t="n">
        <v>-17.3324289345334</v>
      </c>
      <c r="V116" s="51" t="n">
        <v>-17.9440090733827</v>
      </c>
      <c r="W116" s="51" t="n">
        <v>-16.9727748496001</v>
      </c>
      <c r="X116" s="51" t="n">
        <v>-17.5125328188175</v>
      </c>
      <c r="Y116" s="51" t="n">
        <v>-17.1571515000485</v>
      </c>
      <c r="Z116" s="51" t="n">
        <v>-16.6275165391763</v>
      </c>
      <c r="AA116" s="51" t="n">
        <v>-17.307429596071</v>
      </c>
      <c r="AB116" s="51" t="n">
        <v>-17.0265866308036</v>
      </c>
      <c r="AC116" s="51" t="n">
        <v>-17.0294804113109</v>
      </c>
      <c r="AD116" s="51" t="n">
        <v>-17.1336251689924</v>
      </c>
      <c r="AE116" s="51" t="n">
        <v>-16.9376107153483</v>
      </c>
      <c r="AF116" s="51" t="n">
        <v>-17.5195740031567</v>
      </c>
      <c r="AG116" s="51" t="n">
        <v>-18.6950861476639</v>
      </c>
      <c r="AH116" s="51" t="n">
        <v>-24.0845590756734</v>
      </c>
      <c r="AI116" s="51" t="n">
        <v>-23.4342106355144</v>
      </c>
      <c r="AJ116" s="51" t="n">
        <v>-22.7821280164232</v>
      </c>
      <c r="AK116" s="51" t="n">
        <v>-23.2158190055283</v>
      </c>
      <c r="AL116" s="51" t="n">
        <v>-21.9518532886178</v>
      </c>
      <c r="AM116" s="51" t="n">
        <v>-21.6301944372774</v>
      </c>
      <c r="AN116" s="51" t="n">
        <v>-21.635679039322</v>
      </c>
      <c r="AO116" s="51" t="n">
        <v>-21.5354936419737</v>
      </c>
      <c r="AP116" s="51" t="n">
        <v>-20.9453191213899</v>
      </c>
      <c r="AQ116" s="51" t="n">
        <v>-19.9596368887926</v>
      </c>
      <c r="AR116" s="51" t="n">
        <v>-19.6460012267289</v>
      </c>
      <c r="AS116" s="51" t="n">
        <v>-19.7360322751489</v>
      </c>
      <c r="AT116" s="51" t="n">
        <v>-19.7360322751489</v>
      </c>
      <c r="AU116" s="51" t="n">
        <v>-19.7360322751489</v>
      </c>
      <c r="AV116" s="51" t="n">
        <v>-19.7360322751489</v>
      </c>
      <c r="AW116" s="51" t="n">
        <v>-19.7360322751489</v>
      </c>
    </row>
    <row r="118" customFormat="false" ht="15" hidden="false" customHeight="false" outlineLevel="0" collapsed="false">
      <c r="A118" s="9" t="s">
        <v>14</v>
      </c>
      <c r="B118" s="9"/>
      <c r="C118" s="9" t="s">
        <v>531</v>
      </c>
      <c r="D118" s="9"/>
      <c r="E118" s="9" t="s">
        <v>532</v>
      </c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9"/>
      <c r="AQ118" s="9"/>
      <c r="AR118" s="9"/>
      <c r="AS118" s="9"/>
      <c r="AT118" s="9"/>
      <c r="AU118" s="9"/>
      <c r="AV118" s="9"/>
      <c r="AW118" s="9"/>
      <c r="AX118" s="9"/>
      <c r="AY118" s="9"/>
      <c r="AZ118" s="9"/>
      <c r="BA118" s="9"/>
      <c r="BB118" s="9"/>
      <c r="BC118" s="9"/>
      <c r="BD118" s="9"/>
      <c r="BE118" s="9"/>
      <c r="BF118" s="9"/>
      <c r="BG118" s="9"/>
      <c r="BH118" s="9"/>
      <c r="BI118" s="9"/>
      <c r="BJ118" s="9"/>
      <c r="BK118" s="9"/>
      <c r="BL118" s="9"/>
      <c r="BM118" s="9"/>
      <c r="BN118" s="9"/>
      <c r="BO118" s="9"/>
      <c r="BP118" s="9"/>
      <c r="BQ118" s="9"/>
      <c r="BR118" s="9"/>
      <c r="BS118" s="9"/>
      <c r="BT118" s="9"/>
      <c r="BU118" s="9"/>
      <c r="BV118" s="9"/>
      <c r="BW118" s="9"/>
      <c r="BX118" s="9"/>
      <c r="BY118" s="9"/>
      <c r="BZ118" s="9"/>
      <c r="CA118" s="9"/>
      <c r="CB118" s="9"/>
      <c r="CC118" s="9"/>
      <c r="CD118" s="9"/>
      <c r="CE118" s="9"/>
      <c r="CF118" s="9"/>
      <c r="CG118" s="9"/>
      <c r="CH118" s="9"/>
      <c r="CI118" s="9"/>
      <c r="CJ118" s="9"/>
      <c r="CK118" s="9"/>
      <c r="CL118" s="9"/>
      <c r="CM118" s="9"/>
      <c r="CN118" s="9"/>
      <c r="CO118" s="9"/>
      <c r="CP118" s="9"/>
      <c r="CQ118" s="9"/>
      <c r="CR118" s="9"/>
      <c r="CS118" s="9"/>
      <c r="CT118" s="9"/>
      <c r="CU118" s="9"/>
      <c r="CV118" s="9"/>
      <c r="CW118" s="9"/>
      <c r="CX118" s="9"/>
      <c r="CY118" s="9"/>
      <c r="CZ118" s="9"/>
      <c r="DA118" s="9"/>
      <c r="DB118" s="9"/>
      <c r="DC118" s="9"/>
      <c r="DD118" s="9"/>
      <c r="DE118" s="9"/>
      <c r="DF118" s="9"/>
      <c r="DG118" s="9"/>
      <c r="DH118" s="9"/>
      <c r="DI118" s="9"/>
      <c r="DJ118" s="9"/>
      <c r="DK118" s="9"/>
      <c r="DL118" s="9"/>
      <c r="DM118" s="9"/>
      <c r="DN118" s="9"/>
      <c r="DO118" s="9"/>
      <c r="DP118" s="9"/>
      <c r="DQ118" s="9"/>
      <c r="DR118" s="9"/>
      <c r="DS118" s="9"/>
      <c r="DT118" s="9"/>
      <c r="DU118" s="9"/>
      <c r="DV118" s="9"/>
      <c r="DW118" s="9"/>
      <c r="DX118" s="9"/>
      <c r="DY118" s="9"/>
      <c r="DZ118" s="9"/>
      <c r="EA118" s="9"/>
      <c r="EB118" s="9"/>
      <c r="EC118" s="9"/>
      <c r="ED118" s="9"/>
      <c r="EE118" s="9"/>
      <c r="EF118" s="9"/>
      <c r="EG118" s="9"/>
      <c r="EH118" s="9"/>
      <c r="EI118" s="9"/>
      <c r="EJ118" s="9"/>
      <c r="EK118" s="9"/>
      <c r="EL118" s="9"/>
      <c r="EM118" s="9"/>
      <c r="EN118" s="9"/>
      <c r="EO118" s="9"/>
      <c r="EP118" s="9"/>
      <c r="EQ118" s="9"/>
      <c r="ER118" s="9"/>
      <c r="ES118" s="9"/>
      <c r="ET118" s="9"/>
      <c r="EU118" s="9"/>
      <c r="EV118" s="9"/>
      <c r="EW118" s="9"/>
      <c r="EX118" s="9"/>
      <c r="EY118" s="9"/>
      <c r="EZ118" s="9"/>
      <c r="FA118" s="9"/>
      <c r="FB118" s="9"/>
      <c r="FC118" s="9"/>
      <c r="FD118" s="9"/>
      <c r="FE118" s="9"/>
      <c r="FF118" s="9"/>
      <c r="FG118" s="9"/>
      <c r="FH118" s="9"/>
    </row>
    <row r="119" customFormat="false" ht="15" hidden="false" customHeight="false" outlineLevel="0" collapsed="false">
      <c r="C119" s="8" t="s">
        <v>7</v>
      </c>
      <c r="J119" s="8" t="s">
        <v>533</v>
      </c>
      <c r="K119" s="8" t="s">
        <v>534</v>
      </c>
      <c r="L119" s="8" t="s">
        <v>535</v>
      </c>
      <c r="M119" s="8" t="s">
        <v>536</v>
      </c>
    </row>
    <row r="120" customFormat="false" ht="15" hidden="false" customHeight="false" outlineLevel="0" collapsed="false">
      <c r="C120" s="0" t="s">
        <v>537</v>
      </c>
      <c r="D120" s="11" t="s">
        <v>17</v>
      </c>
      <c r="J120" s="3" t="s">
        <v>308</v>
      </c>
      <c r="K120" s="3" t="s">
        <v>307</v>
      </c>
      <c r="L120" s="3" t="s">
        <v>538</v>
      </c>
      <c r="M120" s="3" t="s">
        <v>309</v>
      </c>
    </row>
    <row r="121" customFormat="false" ht="15" hidden="false" customHeight="false" outlineLevel="0" collapsed="false">
      <c r="C121" s="0" t="s">
        <v>539</v>
      </c>
      <c r="D121" s="11" t="s">
        <v>39</v>
      </c>
      <c r="J121" s="50" t="n">
        <v>0</v>
      </c>
      <c r="K121" s="50" t="n">
        <v>1</v>
      </c>
      <c r="L121" s="50" t="n">
        <v>0</v>
      </c>
      <c r="M121" s="50" t="n">
        <v>1</v>
      </c>
    </row>
    <row r="122" customFormat="false" ht="15" hidden="false" customHeight="false" outlineLevel="0" collapsed="false">
      <c r="C122" s="0" t="s">
        <v>540</v>
      </c>
      <c r="D122" s="11" t="s">
        <v>303</v>
      </c>
      <c r="J122" s="51" t="n">
        <v>0</v>
      </c>
      <c r="K122" s="51" t="n">
        <v>43.96</v>
      </c>
      <c r="L122" s="51" t="n">
        <v>0</v>
      </c>
      <c r="M122" s="51" t="n">
        <v>45</v>
      </c>
    </row>
    <row r="123" customFormat="false" ht="15" hidden="false" customHeight="false" outlineLevel="0" collapsed="false">
      <c r="C123" s="0" t="s">
        <v>541</v>
      </c>
      <c r="D123" s="11" t="s">
        <v>33</v>
      </c>
      <c r="J123" s="57" t="n">
        <v>0.076</v>
      </c>
      <c r="K123" s="57" t="n">
        <v>0</v>
      </c>
      <c r="L123" s="57" t="n">
        <v>0.05</v>
      </c>
      <c r="M123" s="57" t="n">
        <v>0</v>
      </c>
    </row>
    <row r="124" customFormat="false" ht="15" hidden="false" customHeight="false" outlineLevel="0" collapsed="false">
      <c r="C124" s="0" t="s">
        <v>542</v>
      </c>
      <c r="D124" s="11" t="s">
        <v>303</v>
      </c>
      <c r="J124" s="51" t="n">
        <v>5</v>
      </c>
      <c r="K124" s="51" t="n">
        <v>0</v>
      </c>
      <c r="L124" s="51" t="n">
        <v>5.75</v>
      </c>
      <c r="M124" s="51" t="n">
        <v>0</v>
      </c>
    </row>
    <row r="125" customFormat="false" ht="15" hidden="false" customHeight="false" outlineLevel="0" collapsed="false">
      <c r="C125" s="0" t="s">
        <v>543</v>
      </c>
      <c r="D125" s="11" t="s">
        <v>303</v>
      </c>
      <c r="J125" s="51" t="n">
        <v>1000</v>
      </c>
      <c r="K125" s="51" t="n">
        <v>0</v>
      </c>
      <c r="L125" s="51" t="n">
        <v>10</v>
      </c>
      <c r="M125" s="51" t="n">
        <v>0</v>
      </c>
    </row>
    <row r="126" customFormat="false" ht="15" hidden="false" customHeight="false" outlineLevel="0" collapsed="false">
      <c r="C126" s="0" t="s">
        <v>544</v>
      </c>
      <c r="D126" s="11" t="s">
        <v>72</v>
      </c>
      <c r="K126" s="4" t="n">
        <v>46753</v>
      </c>
      <c r="L126" s="4" t="n">
        <v>46753</v>
      </c>
      <c r="M126" s="4" t="n">
        <v>46753</v>
      </c>
    </row>
    <row r="127" customFormat="false" ht="15" hidden="false" customHeight="false" outlineLevel="0" collapsed="false">
      <c r="C127" s="0" t="s">
        <v>545</v>
      </c>
      <c r="D127" s="11" t="s">
        <v>247</v>
      </c>
      <c r="J127" s="41" t="n">
        <v>3</v>
      </c>
      <c r="K127" s="41" t="n">
        <v>3</v>
      </c>
      <c r="L127" s="41" t="n">
        <v>3</v>
      </c>
      <c r="M127" s="41" t="n">
        <v>5</v>
      </c>
    </row>
    <row r="128" customFormat="false" ht="15" hidden="false" customHeight="false" outlineLevel="0" collapsed="false">
      <c r="C128" s="0" t="s">
        <v>546</v>
      </c>
      <c r="D128" s="11" t="s">
        <v>319</v>
      </c>
      <c r="J128" s="42" t="n">
        <v>3</v>
      </c>
      <c r="K128" s="42" t="n">
        <v>0</v>
      </c>
      <c r="L128" s="42" t="n">
        <v>0</v>
      </c>
      <c r="M128" s="42" t="n">
        <v>0</v>
      </c>
    </row>
    <row r="129" customFormat="false" ht="15" hidden="false" customHeight="false" outlineLevel="0" collapsed="false">
      <c r="C129" s="0" t="s">
        <v>547</v>
      </c>
    </row>
    <row r="131" customFormat="false" ht="15" hidden="false" customHeight="false" outlineLevel="0" collapsed="false">
      <c r="A131" s="9" t="s">
        <v>14</v>
      </c>
      <c r="B131" s="9"/>
      <c r="C131" s="9" t="s">
        <v>548</v>
      </c>
      <c r="D131" s="9"/>
      <c r="E131" s="9" t="s">
        <v>532</v>
      </c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/>
      <c r="BO131" s="9"/>
      <c r="BP131" s="9"/>
      <c r="BQ131" s="9"/>
      <c r="BR131" s="9"/>
      <c r="BS131" s="9"/>
      <c r="BT131" s="9"/>
      <c r="BU131" s="9"/>
      <c r="BV131" s="9"/>
      <c r="BW131" s="9"/>
      <c r="BX131" s="9"/>
      <c r="BY131" s="9"/>
      <c r="BZ131" s="9"/>
      <c r="CA131" s="9"/>
      <c r="CB131" s="9"/>
      <c r="CC131" s="9"/>
      <c r="CD131" s="9"/>
      <c r="CE131" s="9"/>
      <c r="CF131" s="9"/>
      <c r="CG131" s="9"/>
      <c r="CH131" s="9"/>
      <c r="CI131" s="9"/>
      <c r="CJ131" s="9"/>
      <c r="CK131" s="9"/>
      <c r="CL131" s="9"/>
      <c r="CM131" s="9"/>
      <c r="CN131" s="9"/>
      <c r="CO131" s="9"/>
      <c r="CP131" s="9"/>
      <c r="CQ131" s="9"/>
      <c r="CR131" s="9"/>
      <c r="CS131" s="9"/>
      <c r="CT131" s="9"/>
      <c r="CU131" s="9"/>
      <c r="CV131" s="9"/>
      <c r="CW131" s="9"/>
      <c r="CX131" s="9"/>
      <c r="CY131" s="9"/>
      <c r="CZ131" s="9"/>
      <c r="DA131" s="9"/>
      <c r="DB131" s="9"/>
      <c r="DC131" s="9"/>
      <c r="DD131" s="9"/>
      <c r="DE131" s="9"/>
      <c r="DF131" s="9"/>
      <c r="DG131" s="9"/>
      <c r="DH131" s="9"/>
      <c r="DI131" s="9"/>
      <c r="DJ131" s="9"/>
      <c r="DK131" s="9"/>
      <c r="DL131" s="9"/>
      <c r="DM131" s="9"/>
      <c r="DN131" s="9"/>
      <c r="DO131" s="9"/>
      <c r="DP131" s="9"/>
      <c r="DQ131" s="9"/>
      <c r="DR131" s="9"/>
      <c r="DS131" s="9"/>
      <c r="DT131" s="9"/>
      <c r="DU131" s="9"/>
      <c r="DV131" s="9"/>
      <c r="DW131" s="9"/>
      <c r="DX131" s="9"/>
      <c r="DY131" s="9"/>
      <c r="DZ131" s="9"/>
      <c r="EA131" s="9"/>
      <c r="EB131" s="9"/>
      <c r="EC131" s="9"/>
      <c r="ED131" s="9"/>
      <c r="EE131" s="9"/>
      <c r="EF131" s="9"/>
      <c r="EG131" s="9"/>
      <c r="EH131" s="9"/>
      <c r="EI131" s="9"/>
      <c r="EJ131" s="9"/>
      <c r="EK131" s="9"/>
      <c r="EL131" s="9"/>
      <c r="EM131" s="9"/>
      <c r="EN131" s="9"/>
      <c r="EO131" s="9"/>
      <c r="EP131" s="9"/>
      <c r="EQ131" s="9"/>
      <c r="ER131" s="9"/>
      <c r="ES131" s="9"/>
      <c r="ET131" s="9"/>
      <c r="EU131" s="9"/>
      <c r="EV131" s="9"/>
      <c r="EW131" s="9"/>
      <c r="EX131" s="9"/>
      <c r="EY131" s="9"/>
      <c r="EZ131" s="9"/>
      <c r="FA131" s="9"/>
      <c r="FB131" s="9"/>
      <c r="FC131" s="9"/>
      <c r="FD131" s="9"/>
      <c r="FE131" s="9"/>
      <c r="FF131" s="9"/>
      <c r="FG131" s="9"/>
      <c r="FH131" s="9"/>
    </row>
    <row r="132" customFormat="false" ht="15" hidden="false" customHeight="false" outlineLevel="0" collapsed="false">
      <c r="C132" s="8" t="s">
        <v>7</v>
      </c>
      <c r="J132" s="8" t="s">
        <v>549</v>
      </c>
      <c r="K132" s="8" t="s">
        <v>550</v>
      </c>
      <c r="L132" s="8" t="s">
        <v>551</v>
      </c>
      <c r="M132" s="8" t="s">
        <v>552</v>
      </c>
      <c r="N132" s="8" t="s">
        <v>553</v>
      </c>
    </row>
    <row r="133" customFormat="false" ht="15" hidden="false" customHeight="false" outlineLevel="0" collapsed="false">
      <c r="C133" s="0" t="s">
        <v>537</v>
      </c>
      <c r="D133" s="11" t="s">
        <v>17</v>
      </c>
      <c r="J133" s="3" t="s">
        <v>554</v>
      </c>
      <c r="K133" s="3" t="s">
        <v>312</v>
      </c>
      <c r="L133" s="3" t="s">
        <v>311</v>
      </c>
      <c r="M133" s="3" t="s">
        <v>313</v>
      </c>
      <c r="N133" s="3" t="s">
        <v>553</v>
      </c>
    </row>
    <row r="134" customFormat="false" ht="15" hidden="false" customHeight="false" outlineLevel="0" collapsed="false">
      <c r="C134" s="0" t="s">
        <v>555</v>
      </c>
      <c r="D134" s="11" t="s">
        <v>27</v>
      </c>
      <c r="J134" s="42" t="n">
        <v>0</v>
      </c>
      <c r="K134" s="42" t="n">
        <v>0</v>
      </c>
      <c r="L134" s="42" t="n">
        <v>49.7</v>
      </c>
      <c r="M134" s="42" t="n">
        <v>45.6</v>
      </c>
      <c r="N134" s="42" t="n">
        <v>0</v>
      </c>
    </row>
    <row r="135" customFormat="false" ht="15" hidden="false" customHeight="false" outlineLevel="0" collapsed="false">
      <c r="C135" s="0" t="s">
        <v>556</v>
      </c>
      <c r="D135" s="11" t="s">
        <v>48</v>
      </c>
      <c r="J135" s="42" t="n">
        <v>2</v>
      </c>
      <c r="K135" s="42" t="n">
        <v>2</v>
      </c>
      <c r="L135" s="42" t="n">
        <v>1.8</v>
      </c>
      <c r="M135" s="42" t="n">
        <v>1.8</v>
      </c>
      <c r="N135" s="42" t="n">
        <v>1</v>
      </c>
    </row>
    <row r="136" customFormat="false" ht="15" hidden="false" customHeight="false" outlineLevel="0" collapsed="false">
      <c r="C136" s="0" t="s">
        <v>557</v>
      </c>
      <c r="D136" s="11" t="s">
        <v>33</v>
      </c>
      <c r="J136" s="57" t="n">
        <v>0.9</v>
      </c>
      <c r="K136" s="57" t="n">
        <v>0.9</v>
      </c>
      <c r="L136" s="57" t="n">
        <v>0</v>
      </c>
      <c r="M136" s="57" t="n">
        <v>0.5</v>
      </c>
      <c r="N136" s="57" t="n">
        <v>1</v>
      </c>
    </row>
    <row r="137" customFormat="false" ht="15" hidden="false" customHeight="false" outlineLevel="0" collapsed="false">
      <c r="C137" s="0" t="s">
        <v>558</v>
      </c>
      <c r="D137" s="11" t="s">
        <v>39</v>
      </c>
      <c r="J137" s="50" t="n">
        <v>1</v>
      </c>
      <c r="K137" s="50" t="n">
        <v>1</v>
      </c>
      <c r="L137" s="50" t="n">
        <v>0</v>
      </c>
      <c r="M137" s="50" t="n">
        <v>0</v>
      </c>
      <c r="N137" s="50" t="n">
        <v>0</v>
      </c>
    </row>
    <row r="138" customFormat="false" ht="15" hidden="false" customHeight="false" outlineLevel="0" collapsed="false">
      <c r="C138" s="0" t="s">
        <v>559</v>
      </c>
      <c r="D138" s="11" t="s">
        <v>39</v>
      </c>
      <c r="J138" s="50" t="n">
        <v>1</v>
      </c>
      <c r="K138" s="50" t="n">
        <v>0</v>
      </c>
      <c r="L138" s="50" t="n">
        <v>0</v>
      </c>
      <c r="M138" s="50" t="n">
        <v>0</v>
      </c>
      <c r="N138" s="50" t="n">
        <v>0</v>
      </c>
    </row>
    <row r="139" customFormat="false" ht="15" hidden="false" customHeight="false" outlineLevel="0" collapsed="false">
      <c r="C139" s="0" t="s">
        <v>544</v>
      </c>
      <c r="D139" s="11" t="s">
        <v>72</v>
      </c>
      <c r="L139" s="4" t="n">
        <v>46753</v>
      </c>
      <c r="M139" s="4" t="n">
        <v>46753</v>
      </c>
    </row>
    <row r="140" customFormat="false" ht="15" hidden="false" customHeight="false" outlineLevel="0" collapsed="false">
      <c r="C140" s="0" t="s">
        <v>545</v>
      </c>
      <c r="D140" s="11" t="s">
        <v>247</v>
      </c>
      <c r="J140" s="41" t="n">
        <v>3</v>
      </c>
      <c r="K140" s="41" t="n">
        <v>3</v>
      </c>
      <c r="L140" s="41" t="n">
        <v>3</v>
      </c>
      <c r="M140" s="41" t="n">
        <v>3</v>
      </c>
      <c r="N140" s="41" t="n">
        <v>0</v>
      </c>
    </row>
    <row r="141" customFormat="false" ht="15" hidden="false" customHeight="false" outlineLevel="0" collapsed="false">
      <c r="C141" s="0" t="s">
        <v>560</v>
      </c>
    </row>
    <row r="143" customFormat="false" ht="15" hidden="false" customHeight="false" outlineLevel="0" collapsed="false">
      <c r="A143" s="9" t="s">
        <v>14</v>
      </c>
      <c r="B143" s="9"/>
      <c r="C143" s="9" t="s">
        <v>561</v>
      </c>
      <c r="D143" s="9"/>
      <c r="E143" s="9" t="s">
        <v>562</v>
      </c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  <c r="AL143" s="9"/>
      <c r="AM143" s="9"/>
      <c r="AN143" s="9"/>
      <c r="AO143" s="9"/>
      <c r="AP143" s="9"/>
      <c r="AQ143" s="9"/>
      <c r="AR143" s="9"/>
      <c r="AS143" s="9"/>
      <c r="AT143" s="9"/>
      <c r="AU143" s="9"/>
      <c r="AV143" s="9"/>
      <c r="AW143" s="9"/>
      <c r="AX143" s="9"/>
      <c r="AY143" s="9"/>
      <c r="AZ143" s="9"/>
      <c r="BA143" s="9"/>
      <c r="BB143" s="9"/>
      <c r="BC143" s="9"/>
      <c r="BD143" s="9"/>
      <c r="BE143" s="9"/>
      <c r="BF143" s="9"/>
      <c r="BG143" s="9"/>
      <c r="BH143" s="9"/>
      <c r="BI143" s="9"/>
      <c r="BJ143" s="9"/>
      <c r="BK143" s="9"/>
      <c r="BL143" s="9"/>
      <c r="BM143" s="9"/>
      <c r="BN143" s="9"/>
      <c r="BO143" s="9"/>
      <c r="BP143" s="9"/>
      <c r="BQ143" s="9"/>
      <c r="BR143" s="9"/>
      <c r="BS143" s="9"/>
      <c r="BT143" s="9"/>
      <c r="BU143" s="9"/>
      <c r="BV143" s="9"/>
      <c r="BW143" s="9"/>
      <c r="BX143" s="9"/>
      <c r="BY143" s="9"/>
      <c r="BZ143" s="9"/>
      <c r="CA143" s="9"/>
      <c r="CB143" s="9"/>
      <c r="CC143" s="9"/>
      <c r="CD143" s="9"/>
      <c r="CE143" s="9"/>
      <c r="CF143" s="9"/>
      <c r="CG143" s="9"/>
      <c r="CH143" s="9"/>
      <c r="CI143" s="9"/>
      <c r="CJ143" s="9"/>
      <c r="CK143" s="9"/>
      <c r="CL143" s="9"/>
      <c r="CM143" s="9"/>
      <c r="CN143" s="9"/>
      <c r="CO143" s="9"/>
      <c r="CP143" s="9"/>
      <c r="CQ143" s="9"/>
      <c r="CR143" s="9"/>
      <c r="CS143" s="9"/>
      <c r="CT143" s="9"/>
      <c r="CU143" s="9"/>
      <c r="CV143" s="9"/>
      <c r="CW143" s="9"/>
      <c r="CX143" s="9"/>
      <c r="CY143" s="9"/>
      <c r="CZ143" s="9"/>
      <c r="DA143" s="9"/>
      <c r="DB143" s="9"/>
      <c r="DC143" s="9"/>
      <c r="DD143" s="9"/>
      <c r="DE143" s="9"/>
      <c r="DF143" s="9"/>
      <c r="DG143" s="9"/>
      <c r="DH143" s="9"/>
      <c r="DI143" s="9"/>
      <c r="DJ143" s="9"/>
      <c r="DK143" s="9"/>
      <c r="DL143" s="9"/>
      <c r="DM143" s="9"/>
      <c r="DN143" s="9"/>
      <c r="DO143" s="9"/>
      <c r="DP143" s="9"/>
      <c r="DQ143" s="9"/>
      <c r="DR143" s="9"/>
      <c r="DS143" s="9"/>
      <c r="DT143" s="9"/>
      <c r="DU143" s="9"/>
      <c r="DV143" s="9"/>
      <c r="DW143" s="9"/>
      <c r="DX143" s="9"/>
      <c r="DY143" s="9"/>
      <c r="DZ143" s="9"/>
      <c r="EA143" s="9"/>
      <c r="EB143" s="9"/>
      <c r="EC143" s="9"/>
      <c r="ED143" s="9"/>
      <c r="EE143" s="9"/>
      <c r="EF143" s="9"/>
      <c r="EG143" s="9"/>
      <c r="EH143" s="9"/>
      <c r="EI143" s="9"/>
      <c r="EJ143" s="9"/>
      <c r="EK143" s="9"/>
      <c r="EL143" s="9"/>
      <c r="EM143" s="9"/>
      <c r="EN143" s="9"/>
      <c r="EO143" s="9"/>
      <c r="EP143" s="9"/>
      <c r="EQ143" s="9"/>
      <c r="ER143" s="9"/>
      <c r="ES143" s="9"/>
      <c r="ET143" s="9"/>
      <c r="EU143" s="9"/>
      <c r="EV143" s="9"/>
      <c r="EW143" s="9"/>
      <c r="EX143" s="9"/>
      <c r="EY143" s="9"/>
      <c r="EZ143" s="9"/>
      <c r="FA143" s="9"/>
      <c r="FB143" s="9"/>
      <c r="FC143" s="9"/>
      <c r="FD143" s="9"/>
      <c r="FE143" s="9"/>
      <c r="FF143" s="9"/>
      <c r="FG143" s="9"/>
      <c r="FH143" s="9"/>
    </row>
    <row r="144" customFormat="false" ht="15" hidden="false" customHeight="false" outlineLevel="0" collapsed="false">
      <c r="C144" s="8" t="s">
        <v>7</v>
      </c>
      <c r="E144" s="8" t="s">
        <v>485</v>
      </c>
      <c r="F144" s="8" t="s">
        <v>563</v>
      </c>
      <c r="J144" s="8" t="s">
        <v>564</v>
      </c>
      <c r="K144" s="8" t="s">
        <v>565</v>
      </c>
      <c r="L144" s="8" t="s">
        <v>566</v>
      </c>
      <c r="M144" s="8" t="s">
        <v>567</v>
      </c>
      <c r="N144" s="8" t="s">
        <v>568</v>
      </c>
    </row>
    <row r="145" customFormat="false" ht="15" hidden="false" customHeight="false" outlineLevel="0" collapsed="false">
      <c r="C145" s="0" t="s">
        <v>569</v>
      </c>
      <c r="D145" s="11" t="s">
        <v>27</v>
      </c>
      <c r="E145" s="41" t="n">
        <v>2027</v>
      </c>
      <c r="F145" s="29" t="n">
        <f aca="false">K145</f>
        <v>47</v>
      </c>
      <c r="J145" s="42" t="n">
        <v>0</v>
      </c>
      <c r="K145" s="42" t="n">
        <v>47</v>
      </c>
      <c r="L145" s="42" t="n">
        <v>52</v>
      </c>
      <c r="M145" s="42" t="n">
        <v>80</v>
      </c>
      <c r="N145" s="42" t="n">
        <v>109</v>
      </c>
    </row>
    <row r="146" customFormat="false" ht="15" hidden="false" customHeight="false" outlineLevel="0" collapsed="false">
      <c r="C146" s="0" t="s">
        <v>570</v>
      </c>
      <c r="D146" s="11" t="s">
        <v>27</v>
      </c>
      <c r="E146" s="41" t="n">
        <v>2028</v>
      </c>
      <c r="F146" s="29" t="n">
        <f aca="false">K146</f>
        <v>38</v>
      </c>
      <c r="J146" s="42" t="n">
        <v>0</v>
      </c>
      <c r="K146" s="42" t="n">
        <v>38</v>
      </c>
      <c r="L146" s="42" t="n">
        <v>43</v>
      </c>
      <c r="M146" s="42" t="n">
        <v>67</v>
      </c>
      <c r="N146" s="42" t="n">
        <v>91</v>
      </c>
    </row>
    <row r="147" customFormat="false" ht="15" hidden="false" customHeight="false" outlineLevel="0" collapsed="false">
      <c r="C147" s="0" t="s">
        <v>571</v>
      </c>
      <c r="D147" s="11" t="s">
        <v>33</v>
      </c>
      <c r="J147" s="57" t="n">
        <v>0</v>
      </c>
      <c r="K147" s="57" t="n">
        <v>1</v>
      </c>
      <c r="L147" s="57" t="n">
        <v>0.1</v>
      </c>
      <c r="M147" s="57" t="n">
        <v>0.15</v>
      </c>
      <c r="N147" s="57" t="n">
        <v>0.18</v>
      </c>
    </row>
    <row r="148" customFormat="false" ht="15" hidden="false" customHeight="false" outlineLevel="0" collapsed="false">
      <c r="C148" s="0" t="s">
        <v>572</v>
      </c>
      <c r="D148" s="11" t="s">
        <v>33</v>
      </c>
      <c r="J148" s="57" t="n">
        <v>0</v>
      </c>
      <c r="K148" s="57" t="n">
        <v>1</v>
      </c>
      <c r="L148" s="57" t="n">
        <v>0.1</v>
      </c>
      <c r="M148" s="57" t="n">
        <v>0.15</v>
      </c>
      <c r="N148" s="57" t="n">
        <v>0.18</v>
      </c>
    </row>
    <row r="149" customFormat="false" ht="15" hidden="false" customHeight="false" outlineLevel="0" collapsed="false">
      <c r="C149" s="0" t="s">
        <v>573</v>
      </c>
      <c r="D149" s="11" t="s">
        <v>33</v>
      </c>
      <c r="J149" s="58" t="n">
        <f aca="false">J147</f>
        <v>0</v>
      </c>
      <c r="K149" s="58" t="n">
        <f aca="false">K147-J147</f>
        <v>1</v>
      </c>
      <c r="L149" s="58" t="n">
        <f aca="false">L147-K147</f>
        <v>-0.9</v>
      </c>
      <c r="M149" s="58" t="n">
        <f aca="false">M147-L147</f>
        <v>0.05</v>
      </c>
      <c r="N149" s="58" t="n">
        <f aca="false">N147-M147</f>
        <v>0.03</v>
      </c>
    </row>
    <row r="150" customFormat="false" ht="15" hidden="false" customHeight="false" outlineLevel="0" collapsed="false">
      <c r="C150" s="0" t="s">
        <v>574</v>
      </c>
      <c r="D150" s="11" t="s">
        <v>33</v>
      </c>
      <c r="J150" s="58" t="n">
        <f aca="false">J148</f>
        <v>0</v>
      </c>
      <c r="K150" s="58" t="n">
        <f aca="false">K148-J148</f>
        <v>1</v>
      </c>
      <c r="L150" s="58" t="n">
        <f aca="false">L148-K148</f>
        <v>-0.9</v>
      </c>
      <c r="M150" s="58" t="n">
        <f aca="false">M148-L148</f>
        <v>0.05</v>
      </c>
      <c r="N150" s="58" t="n">
        <f aca="false">N148-M148</f>
        <v>0.03</v>
      </c>
    </row>
    <row r="152" customFormat="false" ht="15" hidden="false" customHeight="false" outlineLevel="0" collapsed="false">
      <c r="A152" s="9" t="s">
        <v>14</v>
      </c>
      <c r="B152" s="9"/>
      <c r="C152" s="9" t="s">
        <v>575</v>
      </c>
      <c r="D152" s="9"/>
      <c r="E152" s="9" t="s">
        <v>576</v>
      </c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/>
      <c r="BO152" s="9"/>
      <c r="BP152" s="9"/>
      <c r="BQ152" s="9"/>
      <c r="BR152" s="9"/>
      <c r="BS152" s="9"/>
      <c r="BT152" s="9"/>
      <c r="BU152" s="9"/>
      <c r="BV152" s="9"/>
      <c r="BW152" s="9"/>
      <c r="BX152" s="9"/>
      <c r="BY152" s="9"/>
      <c r="BZ152" s="9"/>
      <c r="CA152" s="9"/>
      <c r="CB152" s="9"/>
      <c r="CC152" s="9"/>
      <c r="CD152" s="9"/>
      <c r="CE152" s="9"/>
      <c r="CF152" s="9"/>
      <c r="CG152" s="9"/>
      <c r="CH152" s="9"/>
      <c r="CI152" s="9"/>
      <c r="CJ152" s="9"/>
      <c r="CK152" s="9"/>
      <c r="CL152" s="9"/>
      <c r="CM152" s="9"/>
      <c r="CN152" s="9"/>
      <c r="CO152" s="9"/>
      <c r="CP152" s="9"/>
      <c r="CQ152" s="9"/>
      <c r="CR152" s="9"/>
      <c r="CS152" s="9"/>
      <c r="CT152" s="9"/>
      <c r="CU152" s="9"/>
      <c r="CV152" s="9"/>
      <c r="CW152" s="9"/>
      <c r="CX152" s="9"/>
      <c r="CY152" s="9"/>
      <c r="CZ152" s="9"/>
      <c r="DA152" s="9"/>
      <c r="DB152" s="9"/>
      <c r="DC152" s="9"/>
      <c r="DD152" s="9"/>
      <c r="DE152" s="9"/>
      <c r="DF152" s="9"/>
      <c r="DG152" s="9"/>
      <c r="DH152" s="9"/>
      <c r="DI152" s="9"/>
      <c r="DJ152" s="9"/>
      <c r="DK152" s="9"/>
      <c r="DL152" s="9"/>
      <c r="DM152" s="9"/>
      <c r="DN152" s="9"/>
      <c r="DO152" s="9"/>
      <c r="DP152" s="9"/>
      <c r="DQ152" s="9"/>
      <c r="DR152" s="9"/>
      <c r="DS152" s="9"/>
      <c r="DT152" s="9"/>
      <c r="DU152" s="9"/>
      <c r="DV152" s="9"/>
      <c r="DW152" s="9"/>
      <c r="DX152" s="9"/>
      <c r="DY152" s="9"/>
      <c r="DZ152" s="9"/>
      <c r="EA152" s="9"/>
      <c r="EB152" s="9"/>
      <c r="EC152" s="9"/>
      <c r="ED152" s="9"/>
      <c r="EE152" s="9"/>
      <c r="EF152" s="9"/>
      <c r="EG152" s="9"/>
      <c r="EH152" s="9"/>
      <c r="EI152" s="9"/>
      <c r="EJ152" s="9"/>
      <c r="EK152" s="9"/>
      <c r="EL152" s="9"/>
      <c r="EM152" s="9"/>
      <c r="EN152" s="9"/>
      <c r="EO152" s="9"/>
      <c r="EP152" s="9"/>
      <c r="EQ152" s="9"/>
      <c r="ER152" s="9"/>
      <c r="ES152" s="9"/>
      <c r="ET152" s="9"/>
      <c r="EU152" s="9"/>
      <c r="EV152" s="9"/>
      <c r="EW152" s="9"/>
      <c r="EX152" s="9"/>
      <c r="EY152" s="9"/>
      <c r="EZ152" s="9"/>
      <c r="FA152" s="9"/>
      <c r="FB152" s="9"/>
      <c r="FC152" s="9"/>
      <c r="FD152" s="9"/>
      <c r="FE152" s="9"/>
      <c r="FF152" s="9"/>
      <c r="FG152" s="9"/>
      <c r="FH152" s="9"/>
    </row>
    <row r="153" customFormat="false" ht="15" hidden="false" customHeight="false" outlineLevel="0" collapsed="false">
      <c r="C153" s="8" t="s">
        <v>577</v>
      </c>
      <c r="E153" s="8" t="s">
        <v>578</v>
      </c>
      <c r="F153" s="8" t="s">
        <v>319</v>
      </c>
      <c r="I153" s="8" t="s">
        <v>319</v>
      </c>
      <c r="J153" s="8" t="s">
        <v>579</v>
      </c>
      <c r="K153" s="8" t="s">
        <v>580</v>
      </c>
    </row>
    <row r="154" customFormat="false" ht="15" hidden="false" customHeight="false" outlineLevel="0" collapsed="false">
      <c r="C154" s="39" t="s">
        <v>581</v>
      </c>
      <c r="E154" s="42" t="n">
        <v>60</v>
      </c>
      <c r="F154" s="42" t="n">
        <v>0</v>
      </c>
      <c r="I154" s="29" t="n">
        <f aca="false">E154*Thousand/In_FX+F154</f>
        <v>150</v>
      </c>
      <c r="J154" s="4" t="n">
        <v>45991</v>
      </c>
      <c r="K154" s="41" t="n">
        <v>1</v>
      </c>
    </row>
    <row r="155" customFormat="false" ht="15" hidden="false" customHeight="false" outlineLevel="0" collapsed="false">
      <c r="C155" s="39" t="s">
        <v>582</v>
      </c>
      <c r="E155" s="42" t="n">
        <v>60</v>
      </c>
      <c r="F155" s="42" t="n">
        <v>0</v>
      </c>
      <c r="I155" s="29" t="n">
        <f aca="false">E155*Thousand/In_FX+F155</f>
        <v>150</v>
      </c>
      <c r="J155" s="4" t="n">
        <v>46081</v>
      </c>
      <c r="K155" s="41" t="n">
        <v>2</v>
      </c>
    </row>
    <row r="156" customFormat="false" ht="15" hidden="false" customHeight="false" outlineLevel="0" collapsed="false">
      <c r="C156" s="39" t="s">
        <v>583</v>
      </c>
      <c r="E156" s="42" t="n">
        <v>0</v>
      </c>
      <c r="F156" s="42" t="n">
        <v>25</v>
      </c>
      <c r="I156" s="29" t="n">
        <f aca="false">E156*Thousand/In_FX+F156</f>
        <v>25</v>
      </c>
      <c r="J156" s="4" t="n">
        <v>46081</v>
      </c>
      <c r="K156" s="41" t="n">
        <v>3</v>
      </c>
    </row>
    <row r="157" customFormat="false" ht="15" hidden="false" customHeight="false" outlineLevel="0" collapsed="false">
      <c r="C157" s="39" t="s">
        <v>584</v>
      </c>
      <c r="E157" s="42" t="n">
        <v>0</v>
      </c>
      <c r="F157" s="42" t="n">
        <v>460</v>
      </c>
      <c r="I157" s="29" t="n">
        <f aca="false">E157*Thousand/In_FX+F157</f>
        <v>460</v>
      </c>
      <c r="J157" s="4" t="n">
        <v>46142</v>
      </c>
      <c r="K157" s="41" t="n">
        <v>4</v>
      </c>
    </row>
    <row r="158" customFormat="false" ht="15" hidden="false" customHeight="false" outlineLevel="0" collapsed="false">
      <c r="C158" s="39" t="s">
        <v>585</v>
      </c>
      <c r="E158" s="42" t="n">
        <v>0</v>
      </c>
      <c r="F158" s="42" t="n">
        <v>650</v>
      </c>
      <c r="I158" s="29" t="n">
        <f aca="false">E158*Thousand/In_FX+F158</f>
        <v>650</v>
      </c>
      <c r="J158" s="4" t="n">
        <v>46234</v>
      </c>
      <c r="K158" s="41" t="n">
        <v>5</v>
      </c>
    </row>
    <row r="159" customFormat="false" ht="15" hidden="false" customHeight="false" outlineLevel="0" collapsed="false">
      <c r="C159" s="39" t="s">
        <v>586</v>
      </c>
      <c r="E159" s="42" t="n">
        <v>30</v>
      </c>
      <c r="F159" s="42" t="n">
        <v>0</v>
      </c>
      <c r="I159" s="29" t="n">
        <f aca="false">E159*Thousand/In_FX+F159</f>
        <v>75</v>
      </c>
      <c r="J159" s="4" t="n">
        <v>46234</v>
      </c>
      <c r="K159" s="41" t="n">
        <v>6</v>
      </c>
    </row>
    <row r="161" customFormat="false" ht="15" hidden="false" customHeight="false" outlineLevel="0" collapsed="false">
      <c r="A161" s="9" t="s">
        <v>14</v>
      </c>
      <c r="B161" s="9"/>
      <c r="C161" s="9" t="s">
        <v>587</v>
      </c>
      <c r="D161" s="9"/>
      <c r="E161" s="9" t="s">
        <v>588</v>
      </c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9"/>
      <c r="AL161" s="9"/>
      <c r="AM161" s="9"/>
      <c r="AN161" s="9"/>
      <c r="AO161" s="9"/>
      <c r="AP161" s="9"/>
      <c r="AQ161" s="9"/>
      <c r="AR161" s="9"/>
      <c r="AS161" s="9"/>
      <c r="AT161" s="9"/>
      <c r="AU161" s="9"/>
      <c r="AV161" s="9"/>
      <c r="AW161" s="9"/>
      <c r="AX161" s="9"/>
      <c r="AY161" s="9"/>
      <c r="AZ161" s="9"/>
      <c r="BA161" s="9"/>
      <c r="BB161" s="9"/>
      <c r="BC161" s="9"/>
      <c r="BD161" s="9"/>
      <c r="BE161" s="9"/>
      <c r="BF161" s="9"/>
      <c r="BG161" s="9"/>
      <c r="BH161" s="9"/>
      <c r="BI161" s="9"/>
      <c r="BJ161" s="9"/>
      <c r="BK161" s="9"/>
      <c r="BL161" s="9"/>
      <c r="BM161" s="9"/>
      <c r="BN161" s="9"/>
      <c r="BO161" s="9"/>
      <c r="BP161" s="9"/>
      <c r="BQ161" s="9"/>
      <c r="BR161" s="9"/>
      <c r="BS161" s="9"/>
      <c r="BT161" s="9"/>
      <c r="BU161" s="9"/>
      <c r="BV161" s="9"/>
      <c r="BW161" s="9"/>
      <c r="BX161" s="9"/>
      <c r="BY161" s="9"/>
      <c r="BZ161" s="9"/>
      <c r="CA161" s="9"/>
      <c r="CB161" s="9"/>
      <c r="CC161" s="9"/>
      <c r="CD161" s="9"/>
      <c r="CE161" s="9"/>
      <c r="CF161" s="9"/>
      <c r="CG161" s="9"/>
      <c r="CH161" s="9"/>
      <c r="CI161" s="9"/>
      <c r="CJ161" s="9"/>
      <c r="CK161" s="9"/>
      <c r="CL161" s="9"/>
      <c r="CM161" s="9"/>
      <c r="CN161" s="9"/>
      <c r="CO161" s="9"/>
      <c r="CP161" s="9"/>
      <c r="CQ161" s="9"/>
      <c r="CR161" s="9"/>
      <c r="CS161" s="9"/>
      <c r="CT161" s="9"/>
      <c r="CU161" s="9"/>
      <c r="CV161" s="9"/>
      <c r="CW161" s="9"/>
      <c r="CX161" s="9"/>
      <c r="CY161" s="9"/>
      <c r="CZ161" s="9"/>
      <c r="DA161" s="9"/>
      <c r="DB161" s="9"/>
      <c r="DC161" s="9"/>
      <c r="DD161" s="9"/>
      <c r="DE161" s="9"/>
      <c r="DF161" s="9"/>
      <c r="DG161" s="9"/>
      <c r="DH161" s="9"/>
      <c r="DI161" s="9"/>
      <c r="DJ161" s="9"/>
      <c r="DK161" s="9"/>
      <c r="DL161" s="9"/>
      <c r="DM161" s="9"/>
      <c r="DN161" s="9"/>
      <c r="DO161" s="9"/>
      <c r="DP161" s="9"/>
      <c r="DQ161" s="9"/>
      <c r="DR161" s="9"/>
      <c r="DS161" s="9"/>
      <c r="DT161" s="9"/>
      <c r="DU161" s="9"/>
      <c r="DV161" s="9"/>
      <c r="DW161" s="9"/>
      <c r="DX161" s="9"/>
      <c r="DY161" s="9"/>
      <c r="DZ161" s="9"/>
      <c r="EA161" s="9"/>
      <c r="EB161" s="9"/>
      <c r="EC161" s="9"/>
      <c r="ED161" s="9"/>
      <c r="EE161" s="9"/>
      <c r="EF161" s="9"/>
      <c r="EG161" s="9"/>
      <c r="EH161" s="9"/>
      <c r="EI161" s="9"/>
      <c r="EJ161" s="9"/>
      <c r="EK161" s="9"/>
      <c r="EL161" s="9"/>
      <c r="EM161" s="9"/>
      <c r="EN161" s="9"/>
      <c r="EO161" s="9"/>
      <c r="EP161" s="9"/>
      <c r="EQ161" s="9"/>
      <c r="ER161" s="9"/>
      <c r="ES161" s="9"/>
      <c r="ET161" s="9"/>
      <c r="EU161" s="9"/>
      <c r="EV161" s="9"/>
      <c r="EW161" s="9"/>
      <c r="EX161" s="9"/>
      <c r="EY161" s="9"/>
      <c r="EZ161" s="9"/>
      <c r="FA161" s="9"/>
      <c r="FB161" s="9"/>
      <c r="FC161" s="9"/>
      <c r="FD161" s="9"/>
      <c r="FE161" s="9"/>
      <c r="FF161" s="9"/>
      <c r="FG161" s="9"/>
      <c r="FH161" s="9"/>
    </row>
    <row r="162" customFormat="false" ht="15" hidden="false" customHeight="false" outlineLevel="0" collapsed="false">
      <c r="C162" s="8" t="s">
        <v>589</v>
      </c>
      <c r="E162" s="8" t="s">
        <v>578</v>
      </c>
      <c r="F162" s="8" t="s">
        <v>590</v>
      </c>
      <c r="I162" s="8" t="s">
        <v>319</v>
      </c>
      <c r="J162" s="8" t="s">
        <v>579</v>
      </c>
      <c r="K162" s="8" t="s">
        <v>591</v>
      </c>
      <c r="L162" s="8" t="s">
        <v>592</v>
      </c>
      <c r="M162" s="8" t="s">
        <v>593</v>
      </c>
    </row>
    <row r="163" customFormat="false" ht="15" hidden="false" customHeight="false" outlineLevel="0" collapsed="false">
      <c r="C163" s="39" t="s">
        <v>594</v>
      </c>
      <c r="E163" s="51" t="n">
        <v>45</v>
      </c>
      <c r="F163" s="50" t="n">
        <v>0</v>
      </c>
      <c r="I163" s="22" t="n">
        <f aca="false">E163*Thousand/In_FX*(1-F163*In_Fix_BG)</f>
        <v>112.5</v>
      </c>
      <c r="J163" s="4" t="n">
        <v>45991</v>
      </c>
      <c r="K163" s="4"/>
      <c r="L163" s="49" t="n">
        <f aca="false">N(ISBLANK(K163))</f>
        <v>1</v>
      </c>
      <c r="M163" s="50" t="n">
        <v>1</v>
      </c>
    </row>
    <row r="164" customFormat="false" ht="15" hidden="false" customHeight="false" outlineLevel="0" collapsed="false">
      <c r="C164" s="39" t="s">
        <v>595</v>
      </c>
      <c r="E164" s="51" t="n">
        <v>180</v>
      </c>
      <c r="F164" s="50" t="n">
        <v>0</v>
      </c>
      <c r="I164" s="22" t="n">
        <f aca="false">E164*Thousand/In_FX*(1-F164*In_Fix_BG)</f>
        <v>450</v>
      </c>
      <c r="J164" s="4" t="n">
        <v>45991</v>
      </c>
      <c r="K164" s="4"/>
      <c r="L164" s="49" t="n">
        <f aca="false">N(ISBLANK(K164))</f>
        <v>1</v>
      </c>
      <c r="M164" s="50" t="n">
        <v>1</v>
      </c>
    </row>
    <row r="165" customFormat="false" ht="15" hidden="false" customHeight="false" outlineLevel="0" collapsed="false">
      <c r="C165" s="39" t="s">
        <v>596</v>
      </c>
      <c r="E165" s="51" t="n">
        <v>485.55</v>
      </c>
      <c r="F165" s="50" t="n">
        <v>0</v>
      </c>
      <c r="I165" s="22" t="n">
        <f aca="false">E165*Thousand/In_FX*(1-F165*In_Fix_BG)</f>
        <v>1213.875</v>
      </c>
      <c r="J165" s="4" t="n">
        <v>45991</v>
      </c>
      <c r="K165" s="4" t="n">
        <v>46053</v>
      </c>
      <c r="L165" s="49" t="n">
        <f aca="false">N(ISBLANK(K165))</f>
        <v>0</v>
      </c>
      <c r="M165" s="50" t="n">
        <v>1</v>
      </c>
    </row>
    <row r="166" customFormat="false" ht="15" hidden="false" customHeight="false" outlineLevel="0" collapsed="false">
      <c r="C166" s="39" t="s">
        <v>597</v>
      </c>
      <c r="E166" s="51" t="n">
        <v>242.775</v>
      </c>
      <c r="F166" s="50" t="n">
        <v>0</v>
      </c>
      <c r="I166" s="22" t="n">
        <f aca="false">E166*Thousand/In_FX*(1-F166*In_Fix_BG)</f>
        <v>606.9375</v>
      </c>
      <c r="J166" s="4" t="n">
        <v>46053</v>
      </c>
      <c r="K166" s="4" t="n">
        <v>46112</v>
      </c>
      <c r="L166" s="49" t="n">
        <f aca="false">N(ISBLANK(K166))</f>
        <v>0</v>
      </c>
      <c r="M166" s="50" t="n">
        <v>0</v>
      </c>
    </row>
    <row r="167" customFormat="false" ht="15" hidden="false" customHeight="false" outlineLevel="0" collapsed="false">
      <c r="C167" s="39" t="s">
        <v>598</v>
      </c>
      <c r="E167" s="51" t="n">
        <v>242.775</v>
      </c>
      <c r="F167" s="50" t="n">
        <v>0</v>
      </c>
      <c r="I167" s="22" t="n">
        <f aca="false">E167*Thousand/In_FX*(1-F167*In_Fix_BG)</f>
        <v>606.9375</v>
      </c>
      <c r="J167" s="4" t="n">
        <v>46053</v>
      </c>
      <c r="K167" s="4"/>
      <c r="L167" s="49" t="n">
        <f aca="false">N(ISBLANK(K167))</f>
        <v>1</v>
      </c>
      <c r="M167" s="50" t="n">
        <v>0</v>
      </c>
    </row>
    <row r="168" customFormat="false" ht="15" hidden="false" customHeight="false" outlineLevel="0" collapsed="false">
      <c r="C168" s="39" t="s">
        <v>599</v>
      </c>
      <c r="E168" s="51" t="n">
        <v>80.925</v>
      </c>
      <c r="F168" s="50" t="n">
        <v>0</v>
      </c>
      <c r="I168" s="22" t="n">
        <f aca="false">E168*Thousand/In_FX*(1-F168*In_Fix_BG)</f>
        <v>202.3125</v>
      </c>
      <c r="J168" s="4" t="n">
        <v>46142</v>
      </c>
      <c r="K168" s="4"/>
      <c r="L168" s="49" t="n">
        <f aca="false">N(ISBLANK(K168))</f>
        <v>1</v>
      </c>
      <c r="M168" s="50" t="n">
        <v>0</v>
      </c>
    </row>
    <row r="169" customFormat="false" ht="15" hidden="false" customHeight="false" outlineLevel="0" collapsed="false">
      <c r="C169" s="39" t="s">
        <v>600</v>
      </c>
      <c r="E169" s="51" t="n">
        <v>485.55</v>
      </c>
      <c r="F169" s="50" t="n">
        <v>1</v>
      </c>
      <c r="I169" s="22" t="n">
        <f aca="false">E169*Thousand/In_FX*(1-F169*In_Fix_BG)</f>
        <v>0</v>
      </c>
      <c r="J169" s="4" t="n">
        <v>45991</v>
      </c>
      <c r="K169" s="4"/>
      <c r="L169" s="49" t="n">
        <f aca="false">N(ISBLANK(K169))</f>
        <v>1</v>
      </c>
      <c r="M169" s="50" t="n">
        <v>0</v>
      </c>
    </row>
    <row r="171" customFormat="false" ht="15" hidden="false" customHeight="false" outlineLevel="0" collapsed="false">
      <c r="A171" s="9" t="s">
        <v>14</v>
      </c>
      <c r="B171" s="9"/>
      <c r="C171" s="9" t="s">
        <v>601</v>
      </c>
      <c r="D171" s="9"/>
      <c r="E171" s="9" t="s">
        <v>602</v>
      </c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9"/>
      <c r="AL171" s="9"/>
      <c r="AM171" s="9"/>
      <c r="AN171" s="9"/>
      <c r="AO171" s="9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9"/>
      <c r="BA171" s="9"/>
      <c r="BB171" s="9"/>
      <c r="BC171" s="9"/>
      <c r="BD171" s="9"/>
      <c r="BE171" s="9"/>
      <c r="BF171" s="9"/>
      <c r="BG171" s="9"/>
      <c r="BH171" s="9"/>
      <c r="BI171" s="9"/>
      <c r="BJ171" s="9"/>
      <c r="BK171" s="9"/>
      <c r="BL171" s="9"/>
      <c r="BM171" s="9"/>
      <c r="BN171" s="9"/>
      <c r="BO171" s="9"/>
      <c r="BP171" s="9"/>
      <c r="BQ171" s="9"/>
      <c r="BR171" s="9"/>
      <c r="BS171" s="9"/>
      <c r="BT171" s="9"/>
      <c r="BU171" s="9"/>
      <c r="BV171" s="9"/>
      <c r="BW171" s="9"/>
      <c r="BX171" s="9"/>
      <c r="BY171" s="9"/>
      <c r="BZ171" s="9"/>
      <c r="CA171" s="9"/>
      <c r="CB171" s="9"/>
      <c r="CC171" s="9"/>
      <c r="CD171" s="9"/>
      <c r="CE171" s="9"/>
      <c r="CF171" s="9"/>
      <c r="CG171" s="9"/>
      <c r="CH171" s="9"/>
      <c r="CI171" s="9"/>
      <c r="CJ171" s="9"/>
      <c r="CK171" s="9"/>
      <c r="CL171" s="9"/>
      <c r="CM171" s="9"/>
      <c r="CN171" s="9"/>
      <c r="CO171" s="9"/>
      <c r="CP171" s="9"/>
      <c r="CQ171" s="9"/>
      <c r="CR171" s="9"/>
      <c r="CS171" s="9"/>
      <c r="CT171" s="9"/>
      <c r="CU171" s="9"/>
      <c r="CV171" s="9"/>
      <c r="CW171" s="9"/>
      <c r="CX171" s="9"/>
      <c r="CY171" s="9"/>
      <c r="CZ171" s="9"/>
      <c r="DA171" s="9"/>
      <c r="DB171" s="9"/>
      <c r="DC171" s="9"/>
      <c r="DD171" s="9"/>
      <c r="DE171" s="9"/>
      <c r="DF171" s="9"/>
      <c r="DG171" s="9"/>
      <c r="DH171" s="9"/>
      <c r="DI171" s="9"/>
      <c r="DJ171" s="9"/>
      <c r="DK171" s="9"/>
      <c r="DL171" s="9"/>
      <c r="DM171" s="9"/>
      <c r="DN171" s="9"/>
      <c r="DO171" s="9"/>
      <c r="DP171" s="9"/>
      <c r="DQ171" s="9"/>
      <c r="DR171" s="9"/>
      <c r="DS171" s="9"/>
      <c r="DT171" s="9"/>
      <c r="DU171" s="9"/>
      <c r="DV171" s="9"/>
      <c r="DW171" s="9"/>
      <c r="DX171" s="9"/>
      <c r="DY171" s="9"/>
      <c r="DZ171" s="9"/>
      <c r="EA171" s="9"/>
      <c r="EB171" s="9"/>
      <c r="EC171" s="9"/>
      <c r="ED171" s="9"/>
      <c r="EE171" s="9"/>
      <c r="EF171" s="9"/>
      <c r="EG171" s="9"/>
      <c r="EH171" s="9"/>
      <c r="EI171" s="9"/>
      <c r="EJ171" s="9"/>
      <c r="EK171" s="9"/>
      <c r="EL171" s="9"/>
      <c r="EM171" s="9"/>
      <c r="EN171" s="9"/>
      <c r="EO171" s="9"/>
      <c r="EP171" s="9"/>
      <c r="EQ171" s="9"/>
      <c r="ER171" s="9"/>
      <c r="ES171" s="9"/>
      <c r="ET171" s="9"/>
      <c r="EU171" s="9"/>
      <c r="EV171" s="9"/>
      <c r="EW171" s="9"/>
      <c r="EX171" s="9"/>
      <c r="EY171" s="9"/>
      <c r="EZ171" s="9"/>
      <c r="FA171" s="9"/>
      <c r="FB171" s="9"/>
      <c r="FC171" s="9"/>
      <c r="FD171" s="9"/>
      <c r="FE171" s="9"/>
      <c r="FF171" s="9"/>
      <c r="FG171" s="9"/>
      <c r="FH171" s="9"/>
    </row>
    <row r="172" customFormat="false" ht="15" hidden="false" customHeight="false" outlineLevel="0" collapsed="false">
      <c r="C172" s="8" t="s">
        <v>603</v>
      </c>
      <c r="E172" s="8" t="s">
        <v>604</v>
      </c>
      <c r="F172" s="8" t="s">
        <v>223</v>
      </c>
      <c r="I172" s="8" t="s">
        <v>605</v>
      </c>
    </row>
    <row r="173" customFormat="false" ht="15" hidden="false" customHeight="false" outlineLevel="0" collapsed="false">
      <c r="C173" s="39" t="s">
        <v>606</v>
      </c>
      <c r="D173" s="11" t="s">
        <v>319</v>
      </c>
      <c r="E173" s="44" t="n">
        <v>2941.43606758447</v>
      </c>
      <c r="F173" s="43" t="n">
        <f aca="false">Recon_Tol*MAX(1,ABS(E173))</f>
        <v>2.94143606758447</v>
      </c>
      <c r="I173" s="44" t="n">
        <v>2941.41611634556</v>
      </c>
    </row>
    <row r="174" customFormat="false" ht="15" hidden="false" customHeight="false" outlineLevel="0" collapsed="false">
      <c r="C174" s="39" t="s">
        <v>607</v>
      </c>
      <c r="D174" s="11" t="s">
        <v>33</v>
      </c>
      <c r="E174" s="46" t="n">
        <v>1.70605101075144</v>
      </c>
      <c r="F174" s="45" t="n">
        <f aca="false">Recon_Tol*MAX(1,ABS(E174))</f>
        <v>0.00170605101075144</v>
      </c>
      <c r="I174" s="46" t="n">
        <v>2.24505670903366</v>
      </c>
    </row>
    <row r="175" customFormat="false" ht="15" hidden="false" customHeight="false" outlineLevel="0" collapsed="false">
      <c r="C175" s="39" t="s">
        <v>608</v>
      </c>
      <c r="D175" s="11" t="s">
        <v>33</v>
      </c>
      <c r="E175" s="46" t="n">
        <v>0.0560429588198538</v>
      </c>
      <c r="F175" s="45" t="n">
        <f aca="false">Recon_Tol*MAX(1,ABS(E175))</f>
        <v>0.001</v>
      </c>
      <c r="I175" s="46" t="n">
        <v>0.0550452540952621</v>
      </c>
    </row>
    <row r="176" customFormat="false" ht="15" hidden="false" customHeight="false" outlineLevel="0" collapsed="false">
      <c r="C176" s="39" t="s">
        <v>609</v>
      </c>
      <c r="D176" s="11" t="s">
        <v>33</v>
      </c>
      <c r="E176" s="46" t="n">
        <v>0.0591182810966281</v>
      </c>
      <c r="F176" s="45" t="n">
        <f aca="false">Recon_Tol*MAX(1,ABS(E176))</f>
        <v>0.001</v>
      </c>
      <c r="I176" s="46" t="n">
        <v>0.0636542926427287</v>
      </c>
    </row>
    <row r="177" customFormat="false" ht="15" hidden="false" customHeight="false" outlineLevel="0" collapsed="false">
      <c r="C177" s="39" t="s">
        <v>610</v>
      </c>
      <c r="D177" s="11" t="s">
        <v>33</v>
      </c>
      <c r="E177" s="46" t="n">
        <v>0.052187064762344</v>
      </c>
      <c r="F177" s="45" t="n">
        <f aca="false">Recon_Tol*MAX(1,ABS(E177))</f>
        <v>0.001</v>
      </c>
      <c r="I177" s="46" t="n">
        <v>0.0556994408819995</v>
      </c>
    </row>
    <row r="178" customFormat="false" ht="15" hidden="false" customHeight="false" outlineLevel="0" collapsed="false">
      <c r="C178" s="39" t="s">
        <v>110</v>
      </c>
      <c r="D178" s="11" t="s">
        <v>319</v>
      </c>
      <c r="E178" s="44" t="n">
        <v>348984.637429285</v>
      </c>
      <c r="F178" s="43" t="n">
        <f aca="false">Recon_Tol*MAX(1,ABS(E178))</f>
        <v>348.984637429285</v>
      </c>
      <c r="I178" s="44" t="n">
        <v>349819.235336362</v>
      </c>
    </row>
    <row r="179" customFormat="false" ht="15" hidden="false" customHeight="false" outlineLevel="0" collapsed="false">
      <c r="C179" s="39" t="s">
        <v>111</v>
      </c>
      <c r="D179" s="11" t="s">
        <v>319</v>
      </c>
      <c r="E179" s="44" t="n">
        <v>177480.48240047</v>
      </c>
      <c r="F179" s="43" t="n">
        <f aca="false">Recon_Tol*MAX(1,ABS(E179))</f>
        <v>177.48048240047</v>
      </c>
      <c r="I179" s="44" t="n">
        <v>177872.029061661</v>
      </c>
    </row>
    <row r="180" customFormat="false" ht="15" hidden="false" customHeight="false" outlineLevel="0" collapsed="false">
      <c r="C180" s="0" t="s">
        <v>611</v>
      </c>
      <c r="D180" s="11" t="s">
        <v>33</v>
      </c>
      <c r="E180" s="57" t="n">
        <v>0.001</v>
      </c>
    </row>
    <row r="182" customFormat="false" ht="15" hidden="false" customHeight="false" outlineLevel="0" collapsed="false">
      <c r="C182" s="36" t="s">
        <v>189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H27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64" min="10" style="0" width="11"/>
    <col collapsed="false" customWidth="false" hidden="true" outlineLevel="1" max="16384" min="165" style="0" width="13"/>
  </cols>
  <sheetData>
    <row r="1" customFormat="false" ht="15" hidden="false" customHeight="false" outlineLevel="0" collapsed="false">
      <c r="A1" s="41" t="n">
        <v>1</v>
      </c>
      <c r="C1" s="12" t="s">
        <v>612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Zalahaláp – Calculations – Calc_1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</row>
    <row r="3" customFormat="false" ht="15" hidden="false" customHeight="false" outlineLevel="0" collapsed="false">
      <c r="C3" s="0" t="s">
        <v>613</v>
      </c>
      <c r="D3" s="11" t="s">
        <v>72</v>
      </c>
      <c r="J3" s="40" t="n">
        <f aca="false">I$4+1</f>
        <v>45931</v>
      </c>
      <c r="K3" s="40" t="n">
        <f aca="false">J$4+1</f>
        <v>46023</v>
      </c>
      <c r="L3" s="40" t="n">
        <f aca="false">K$4+1</f>
        <v>46113</v>
      </c>
      <c r="M3" s="40" t="n">
        <f aca="false">L$4+1</f>
        <v>46204</v>
      </c>
      <c r="N3" s="40" t="n">
        <f aca="false">M$4+1</f>
        <v>46296</v>
      </c>
      <c r="O3" s="40" t="n">
        <f aca="false">N$4+1</f>
        <v>46388</v>
      </c>
      <c r="P3" s="40" t="n">
        <f aca="false">O$4+1</f>
        <v>46478</v>
      </c>
      <c r="Q3" s="40" t="n">
        <f aca="false">P$4+1</f>
        <v>46569</v>
      </c>
      <c r="R3" s="40" t="n">
        <f aca="false">Q$4+1</f>
        <v>46661</v>
      </c>
      <c r="S3" s="40" t="n">
        <f aca="false">R$4+1</f>
        <v>46753</v>
      </c>
      <c r="T3" s="40" t="n">
        <f aca="false">S$4+1</f>
        <v>46844</v>
      </c>
      <c r="U3" s="40" t="n">
        <f aca="false">T$4+1</f>
        <v>46935</v>
      </c>
      <c r="V3" s="40" t="n">
        <f aca="false">U$4+1</f>
        <v>47027</v>
      </c>
      <c r="W3" s="40" t="n">
        <f aca="false">V$4+1</f>
        <v>47119</v>
      </c>
      <c r="X3" s="40" t="n">
        <f aca="false">W$4+1</f>
        <v>47209</v>
      </c>
      <c r="Y3" s="40" t="n">
        <f aca="false">X$4+1</f>
        <v>47300</v>
      </c>
      <c r="Z3" s="40" t="n">
        <f aca="false">Y$4+1</f>
        <v>47392</v>
      </c>
      <c r="AA3" s="40" t="n">
        <f aca="false">Z$4+1</f>
        <v>47484</v>
      </c>
      <c r="AB3" s="40" t="n">
        <f aca="false">AA$4+1</f>
        <v>47574</v>
      </c>
      <c r="AC3" s="40" t="n">
        <f aca="false">AB$4+1</f>
        <v>47665</v>
      </c>
      <c r="AD3" s="40" t="n">
        <f aca="false">AC$4+1</f>
        <v>47757</v>
      </c>
      <c r="AE3" s="40" t="n">
        <f aca="false">AD$4+1</f>
        <v>47849</v>
      </c>
      <c r="AF3" s="40" t="n">
        <f aca="false">AE$4+1</f>
        <v>47939</v>
      </c>
      <c r="AG3" s="40" t="n">
        <f aca="false">AF$4+1</f>
        <v>48030</v>
      </c>
      <c r="AH3" s="40" t="n">
        <f aca="false">AG$4+1</f>
        <v>48122</v>
      </c>
      <c r="AI3" s="40" t="n">
        <f aca="false">AH$4+1</f>
        <v>48214</v>
      </c>
      <c r="AJ3" s="40" t="n">
        <f aca="false">AI$4+1</f>
        <v>48305</v>
      </c>
      <c r="AK3" s="40" t="n">
        <f aca="false">AJ$4+1</f>
        <v>48396</v>
      </c>
      <c r="AL3" s="40" t="n">
        <f aca="false">AK$4+1</f>
        <v>48488</v>
      </c>
      <c r="AM3" s="40" t="n">
        <f aca="false">AL$4+1</f>
        <v>48580</v>
      </c>
      <c r="AN3" s="40" t="n">
        <f aca="false">AM$4+1</f>
        <v>48670</v>
      </c>
      <c r="AO3" s="40" t="n">
        <f aca="false">AN$4+1</f>
        <v>48761</v>
      </c>
      <c r="AP3" s="40" t="n">
        <f aca="false">AO$4+1</f>
        <v>48853</v>
      </c>
      <c r="AQ3" s="40" t="n">
        <f aca="false">AP$4+1</f>
        <v>48945</v>
      </c>
      <c r="AR3" s="40" t="n">
        <f aca="false">AQ$4+1</f>
        <v>49035</v>
      </c>
      <c r="AS3" s="40" t="n">
        <f aca="false">AR$4+1</f>
        <v>49126</v>
      </c>
      <c r="AT3" s="40" t="n">
        <f aca="false">AS$4+1</f>
        <v>49218</v>
      </c>
      <c r="AU3" s="40" t="n">
        <f aca="false">AT$4+1</f>
        <v>49310</v>
      </c>
      <c r="AV3" s="40" t="n">
        <f aca="false">AU$4+1</f>
        <v>49400</v>
      </c>
      <c r="AW3" s="40" t="n">
        <f aca="false">AV$4+1</f>
        <v>49491</v>
      </c>
      <c r="AX3" s="40" t="n">
        <f aca="false">AW$4+1</f>
        <v>49583</v>
      </c>
      <c r="AY3" s="40" t="n">
        <f aca="false">AX$4+1</f>
        <v>49675</v>
      </c>
      <c r="AZ3" s="40" t="n">
        <f aca="false">AY$4+1</f>
        <v>49766</v>
      </c>
      <c r="BA3" s="40" t="n">
        <f aca="false">AZ$4+1</f>
        <v>49857</v>
      </c>
      <c r="BB3" s="40" t="n">
        <f aca="false">BA$4+1</f>
        <v>49949</v>
      </c>
      <c r="BC3" s="40" t="n">
        <f aca="false">BB$4+1</f>
        <v>50041</v>
      </c>
      <c r="BD3" s="40" t="n">
        <f aca="false">BC$4+1</f>
        <v>50131</v>
      </c>
      <c r="BE3" s="40" t="n">
        <f aca="false">BD$4+1</f>
        <v>50222</v>
      </c>
      <c r="BF3" s="40" t="n">
        <f aca="false">BE$4+1</f>
        <v>50314</v>
      </c>
      <c r="BG3" s="40" t="n">
        <f aca="false">BF$4+1</f>
        <v>50406</v>
      </c>
      <c r="BH3" s="40" t="n">
        <f aca="false">BG$4+1</f>
        <v>50496</v>
      </c>
      <c r="BI3" s="40" t="n">
        <f aca="false">BH$4+1</f>
        <v>50587</v>
      </c>
      <c r="BJ3" s="40" t="n">
        <f aca="false">BI$4+1</f>
        <v>50679</v>
      </c>
      <c r="BK3" s="40" t="n">
        <f aca="false">BJ$4+1</f>
        <v>50771</v>
      </c>
      <c r="BL3" s="40" t="n">
        <f aca="false">BK$4+1</f>
        <v>50861</v>
      </c>
      <c r="BM3" s="40" t="n">
        <f aca="false">BL$4+1</f>
        <v>50952</v>
      </c>
      <c r="BN3" s="40" t="n">
        <f aca="false">BM$4+1</f>
        <v>51044</v>
      </c>
      <c r="BO3" s="40" t="n">
        <f aca="false">BN$4+1</f>
        <v>51136</v>
      </c>
      <c r="BP3" s="40" t="n">
        <f aca="false">BO$4+1</f>
        <v>51227</v>
      </c>
      <c r="BQ3" s="40" t="n">
        <f aca="false">BP$4+1</f>
        <v>51318</v>
      </c>
      <c r="BR3" s="40" t="n">
        <f aca="false">BQ$4+1</f>
        <v>51410</v>
      </c>
      <c r="BS3" s="40" t="n">
        <f aca="false">BR$4+1</f>
        <v>51502</v>
      </c>
      <c r="BT3" s="40" t="n">
        <f aca="false">BS$4+1</f>
        <v>51592</v>
      </c>
      <c r="BU3" s="40" t="n">
        <f aca="false">BT$4+1</f>
        <v>51683</v>
      </c>
      <c r="BV3" s="40" t="n">
        <f aca="false">BU$4+1</f>
        <v>51775</v>
      </c>
      <c r="BW3" s="40" t="n">
        <f aca="false">BV$4+1</f>
        <v>51867</v>
      </c>
      <c r="BX3" s="40" t="n">
        <f aca="false">BW$4+1</f>
        <v>51957</v>
      </c>
      <c r="BY3" s="40" t="n">
        <f aca="false">BX$4+1</f>
        <v>52048</v>
      </c>
      <c r="BZ3" s="40" t="n">
        <f aca="false">BY$4+1</f>
        <v>52140</v>
      </c>
      <c r="CA3" s="40" t="n">
        <f aca="false">BZ$4+1</f>
        <v>52232</v>
      </c>
      <c r="CB3" s="40" t="n">
        <f aca="false">CA$4+1</f>
        <v>52322</v>
      </c>
      <c r="CC3" s="40" t="n">
        <f aca="false">CB$4+1</f>
        <v>52413</v>
      </c>
      <c r="CD3" s="40" t="n">
        <f aca="false">CC$4+1</f>
        <v>52505</v>
      </c>
      <c r="CE3" s="40" t="n">
        <f aca="false">CD$4+1</f>
        <v>52597</v>
      </c>
      <c r="CF3" s="40" t="n">
        <f aca="false">CE$4+1</f>
        <v>52688</v>
      </c>
      <c r="CG3" s="40" t="n">
        <f aca="false">CF$4+1</f>
        <v>52779</v>
      </c>
      <c r="CH3" s="40" t="n">
        <f aca="false">CG$4+1</f>
        <v>52871</v>
      </c>
      <c r="CI3" s="40" t="n">
        <f aca="false">CH$4+1</f>
        <v>52963</v>
      </c>
      <c r="CJ3" s="40" t="n">
        <f aca="false">CI$4+1</f>
        <v>53053</v>
      </c>
      <c r="CK3" s="40" t="n">
        <f aca="false">CJ$4+1</f>
        <v>53144</v>
      </c>
      <c r="CL3" s="40" t="n">
        <f aca="false">CK$4+1</f>
        <v>53236</v>
      </c>
      <c r="CM3" s="40" t="n">
        <f aca="false">CL$4+1</f>
        <v>53328</v>
      </c>
      <c r="CN3" s="40" t="n">
        <f aca="false">CM$4+1</f>
        <v>53418</v>
      </c>
      <c r="CO3" s="40" t="n">
        <f aca="false">CN$4+1</f>
        <v>53509</v>
      </c>
      <c r="CP3" s="40" t="n">
        <f aca="false">CO$4+1</f>
        <v>53601</v>
      </c>
      <c r="CQ3" s="40" t="n">
        <f aca="false">CP$4+1</f>
        <v>53693</v>
      </c>
      <c r="CR3" s="40" t="n">
        <f aca="false">CQ$4+1</f>
        <v>53783</v>
      </c>
      <c r="CS3" s="40" t="n">
        <f aca="false">CR$4+1</f>
        <v>53874</v>
      </c>
      <c r="CT3" s="40" t="n">
        <f aca="false">CS$4+1</f>
        <v>53966</v>
      </c>
      <c r="CU3" s="40" t="n">
        <f aca="false">CT$4+1</f>
        <v>54058</v>
      </c>
      <c r="CV3" s="40" t="n">
        <f aca="false">CU$4+1</f>
        <v>54149</v>
      </c>
      <c r="CW3" s="40" t="n">
        <f aca="false">CV$4+1</f>
        <v>54240</v>
      </c>
      <c r="CX3" s="40" t="n">
        <f aca="false">CW$4+1</f>
        <v>54332</v>
      </c>
      <c r="CY3" s="40" t="n">
        <f aca="false">CX$4+1</f>
        <v>54424</v>
      </c>
      <c r="CZ3" s="40" t="n">
        <f aca="false">CY$4+1</f>
        <v>54514</v>
      </c>
      <c r="DA3" s="40" t="n">
        <f aca="false">CZ$4+1</f>
        <v>54605</v>
      </c>
      <c r="DB3" s="40" t="n">
        <f aca="false">DA$4+1</f>
        <v>54697</v>
      </c>
      <c r="DC3" s="40" t="n">
        <f aca="false">DB$4+1</f>
        <v>54789</v>
      </c>
      <c r="DD3" s="40" t="n">
        <f aca="false">DC$4+1</f>
        <v>54879</v>
      </c>
      <c r="DE3" s="40" t="n">
        <f aca="false">DD$4+1</f>
        <v>54970</v>
      </c>
      <c r="DF3" s="40" t="n">
        <f aca="false">DE$4+1</f>
        <v>55062</v>
      </c>
      <c r="DG3" s="40" t="n">
        <f aca="false">DF$4+1</f>
        <v>55154</v>
      </c>
      <c r="DH3" s="40" t="n">
        <f aca="false">DG$4+1</f>
        <v>55244</v>
      </c>
      <c r="DI3" s="40" t="n">
        <f aca="false">DH$4+1</f>
        <v>55335</v>
      </c>
      <c r="DJ3" s="40" t="n">
        <f aca="false">DI$4+1</f>
        <v>55427</v>
      </c>
      <c r="DK3" s="40" t="n">
        <f aca="false">DJ$4+1</f>
        <v>55519</v>
      </c>
      <c r="DL3" s="40" t="n">
        <f aca="false">DK$4+1</f>
        <v>55610</v>
      </c>
      <c r="DM3" s="40" t="n">
        <f aca="false">DL$4+1</f>
        <v>55701</v>
      </c>
      <c r="DN3" s="40" t="n">
        <f aca="false">DM$4+1</f>
        <v>55793</v>
      </c>
      <c r="DO3" s="40" t="n">
        <f aca="false">DN$4+1</f>
        <v>55885</v>
      </c>
      <c r="DP3" s="40" t="n">
        <f aca="false">DO$4+1</f>
        <v>55975</v>
      </c>
      <c r="DQ3" s="40" t="n">
        <f aca="false">DP$4+1</f>
        <v>56066</v>
      </c>
      <c r="DR3" s="40" t="n">
        <f aca="false">DQ$4+1</f>
        <v>56158</v>
      </c>
      <c r="DS3" s="40" t="n">
        <f aca="false">DR$4+1</f>
        <v>56250</v>
      </c>
      <c r="DT3" s="40" t="n">
        <f aca="false">DS$4+1</f>
        <v>56340</v>
      </c>
      <c r="DU3" s="40" t="n">
        <f aca="false">DT$4+1</f>
        <v>56431</v>
      </c>
      <c r="DV3" s="40" t="n">
        <f aca="false">DU$4+1</f>
        <v>56523</v>
      </c>
      <c r="DW3" s="40" t="n">
        <f aca="false">DV$4+1</f>
        <v>56615</v>
      </c>
      <c r="DX3" s="40" t="n">
        <f aca="false">DW$4+1</f>
        <v>56705</v>
      </c>
      <c r="DY3" s="40" t="n">
        <f aca="false">DX$4+1</f>
        <v>56796</v>
      </c>
      <c r="DZ3" s="40" t="n">
        <f aca="false">DY$4+1</f>
        <v>56888</v>
      </c>
      <c r="EA3" s="40" t="n">
        <f aca="false">DZ$4+1</f>
        <v>56980</v>
      </c>
      <c r="EB3" s="40" t="n">
        <f aca="false">EA$4+1</f>
        <v>57071</v>
      </c>
      <c r="EC3" s="40" t="n">
        <f aca="false">EB$4+1</f>
        <v>57162</v>
      </c>
      <c r="ED3" s="40" t="n">
        <f aca="false">EC$4+1</f>
        <v>57254</v>
      </c>
      <c r="EE3" s="40" t="n">
        <f aca="false">ED$4+1</f>
        <v>57346</v>
      </c>
      <c r="EF3" s="40" t="n">
        <f aca="false">EE$4+1</f>
        <v>57436</v>
      </c>
      <c r="EG3" s="40" t="n">
        <f aca="false">EF$4+1</f>
        <v>57527</v>
      </c>
      <c r="EH3" s="40" t="n">
        <f aca="false">EG$4+1</f>
        <v>57619</v>
      </c>
      <c r="EI3" s="40" t="n">
        <f aca="false">EH$4+1</f>
        <v>57711</v>
      </c>
      <c r="EJ3" s="40" t="n">
        <f aca="false">EI$4+1</f>
        <v>57801</v>
      </c>
      <c r="EK3" s="40" t="n">
        <f aca="false">EJ$4+1</f>
        <v>57892</v>
      </c>
      <c r="EL3" s="40" t="n">
        <f aca="false">EK$4+1</f>
        <v>57984</v>
      </c>
      <c r="EM3" s="40" t="n">
        <f aca="false">EL$4+1</f>
        <v>58076</v>
      </c>
      <c r="EN3" s="40" t="n">
        <f aca="false">EM$4+1</f>
        <v>58166</v>
      </c>
      <c r="EO3" s="40" t="n">
        <f aca="false">EN$4+1</f>
        <v>58257</v>
      </c>
      <c r="EP3" s="40" t="n">
        <f aca="false">EO$4+1</f>
        <v>58349</v>
      </c>
      <c r="EQ3" s="40" t="n">
        <f aca="false">EP$4+1</f>
        <v>58441</v>
      </c>
      <c r="ER3" s="40" t="n">
        <f aca="false">EQ$4+1</f>
        <v>58532</v>
      </c>
      <c r="ES3" s="40" t="n">
        <f aca="false">ER$4+1</f>
        <v>58623</v>
      </c>
      <c r="ET3" s="40" t="n">
        <f aca="false">ES$4+1</f>
        <v>58715</v>
      </c>
      <c r="EU3" s="40" t="n">
        <f aca="false">ET$4+1</f>
        <v>58807</v>
      </c>
      <c r="EV3" s="40" t="n">
        <f aca="false">EU$4+1</f>
        <v>58897</v>
      </c>
      <c r="EW3" s="40" t="n">
        <f aca="false">EV$4+1</f>
        <v>58988</v>
      </c>
      <c r="EX3" s="40" t="n">
        <f aca="false">EW$4+1</f>
        <v>59080</v>
      </c>
      <c r="EY3" s="40" t="n">
        <f aca="false">EX$4+1</f>
        <v>59172</v>
      </c>
      <c r="EZ3" s="40" t="n">
        <f aca="false">EY$4+1</f>
        <v>59262</v>
      </c>
      <c r="FA3" s="40" t="n">
        <f aca="false">EZ$4+1</f>
        <v>59353</v>
      </c>
      <c r="FB3" s="40" t="n">
        <f aca="false">FA$4+1</f>
        <v>59445</v>
      </c>
      <c r="FC3" s="40" t="n">
        <f aca="false">FB$4+1</f>
        <v>59537</v>
      </c>
      <c r="FD3" s="40" t="n">
        <f aca="false">FC$4+1</f>
        <v>59627</v>
      </c>
      <c r="FE3" s="40" t="n">
        <f aca="false">FD$4+1</f>
        <v>59718</v>
      </c>
      <c r="FF3" s="40" t="n">
        <f aca="false">FE$4+1</f>
        <v>59810</v>
      </c>
      <c r="FG3" s="40" t="n">
        <f aca="false">FF$4+1</f>
        <v>59902</v>
      </c>
      <c r="FH3" s="40" t="n">
        <f aca="false">FG$4+1</f>
        <v>59993</v>
      </c>
    </row>
    <row r="4" customFormat="false" ht="15" hidden="false" customHeight="false" outlineLevel="0" collapsed="false">
      <c r="C4" s="0" t="s">
        <v>614</v>
      </c>
      <c r="D4" s="11" t="s">
        <v>72</v>
      </c>
      <c r="I4" s="40" t="n">
        <f aca="false">In_Model_Start-1</f>
        <v>45930</v>
      </c>
      <c r="J4" s="59" t="n">
        <f aca="false">EOMONTH(J$3,Months_Per_Period-1)</f>
        <v>46022</v>
      </c>
      <c r="K4" s="59" t="n">
        <f aca="false">EOMONTH(K$3,Months_Per_Period-1)</f>
        <v>46112</v>
      </c>
      <c r="L4" s="59" t="n">
        <f aca="false">EOMONTH(L$3,Months_Per_Period-1)</f>
        <v>46203</v>
      </c>
      <c r="M4" s="59" t="n">
        <f aca="false">EOMONTH(M$3,Months_Per_Period-1)</f>
        <v>46295</v>
      </c>
      <c r="N4" s="59" t="n">
        <f aca="false">EOMONTH(N$3,Months_Per_Period-1)</f>
        <v>46387</v>
      </c>
      <c r="O4" s="59" t="n">
        <f aca="false">EOMONTH(O$3,Months_Per_Period-1)</f>
        <v>46477</v>
      </c>
      <c r="P4" s="59" t="n">
        <f aca="false">EOMONTH(P$3,Months_Per_Period-1)</f>
        <v>46568</v>
      </c>
      <c r="Q4" s="59" t="n">
        <f aca="false">EOMONTH(Q$3,Months_Per_Period-1)</f>
        <v>46660</v>
      </c>
      <c r="R4" s="59" t="n">
        <f aca="false">EOMONTH(R$3,Months_Per_Period-1)</f>
        <v>46752</v>
      </c>
      <c r="S4" s="59" t="n">
        <f aca="false">EOMONTH(S$3,Months_Per_Period-1)</f>
        <v>46843</v>
      </c>
      <c r="T4" s="59" t="n">
        <f aca="false">EOMONTH(T$3,Months_Per_Period-1)</f>
        <v>46934</v>
      </c>
      <c r="U4" s="59" t="n">
        <f aca="false">EOMONTH(U$3,Months_Per_Period-1)</f>
        <v>47026</v>
      </c>
      <c r="V4" s="59" t="n">
        <f aca="false">EOMONTH(V$3,Months_Per_Period-1)</f>
        <v>47118</v>
      </c>
      <c r="W4" s="59" t="n">
        <f aca="false">EOMONTH(W$3,Months_Per_Period-1)</f>
        <v>47208</v>
      </c>
      <c r="X4" s="59" t="n">
        <f aca="false">EOMONTH(X$3,Months_Per_Period-1)</f>
        <v>47299</v>
      </c>
      <c r="Y4" s="59" t="n">
        <f aca="false">EOMONTH(Y$3,Months_Per_Period-1)</f>
        <v>47391</v>
      </c>
      <c r="Z4" s="59" t="n">
        <f aca="false">EOMONTH(Z$3,Months_Per_Period-1)</f>
        <v>47483</v>
      </c>
      <c r="AA4" s="59" t="n">
        <f aca="false">EOMONTH(AA$3,Months_Per_Period-1)</f>
        <v>47573</v>
      </c>
      <c r="AB4" s="59" t="n">
        <f aca="false">EOMONTH(AB$3,Months_Per_Period-1)</f>
        <v>47664</v>
      </c>
      <c r="AC4" s="59" t="n">
        <f aca="false">EOMONTH(AC$3,Months_Per_Period-1)</f>
        <v>47756</v>
      </c>
      <c r="AD4" s="59" t="n">
        <f aca="false">EOMONTH(AD$3,Months_Per_Period-1)</f>
        <v>47848</v>
      </c>
      <c r="AE4" s="59" t="n">
        <f aca="false">EOMONTH(AE$3,Months_Per_Period-1)</f>
        <v>47938</v>
      </c>
      <c r="AF4" s="59" t="n">
        <f aca="false">EOMONTH(AF$3,Months_Per_Period-1)</f>
        <v>48029</v>
      </c>
      <c r="AG4" s="59" t="n">
        <f aca="false">EOMONTH(AG$3,Months_Per_Period-1)</f>
        <v>48121</v>
      </c>
      <c r="AH4" s="59" t="n">
        <f aca="false">EOMONTH(AH$3,Months_Per_Period-1)</f>
        <v>48213</v>
      </c>
      <c r="AI4" s="59" t="n">
        <f aca="false">EOMONTH(AI$3,Months_Per_Period-1)</f>
        <v>48304</v>
      </c>
      <c r="AJ4" s="59" t="n">
        <f aca="false">EOMONTH(AJ$3,Months_Per_Period-1)</f>
        <v>48395</v>
      </c>
      <c r="AK4" s="59" t="n">
        <f aca="false">EOMONTH(AK$3,Months_Per_Period-1)</f>
        <v>48487</v>
      </c>
      <c r="AL4" s="59" t="n">
        <f aca="false">EOMONTH(AL$3,Months_Per_Period-1)</f>
        <v>48579</v>
      </c>
      <c r="AM4" s="59" t="n">
        <f aca="false">EOMONTH(AM$3,Months_Per_Period-1)</f>
        <v>48669</v>
      </c>
      <c r="AN4" s="59" t="n">
        <f aca="false">EOMONTH(AN$3,Months_Per_Period-1)</f>
        <v>48760</v>
      </c>
      <c r="AO4" s="59" t="n">
        <f aca="false">EOMONTH(AO$3,Months_Per_Period-1)</f>
        <v>48852</v>
      </c>
      <c r="AP4" s="59" t="n">
        <f aca="false">EOMONTH(AP$3,Months_Per_Period-1)</f>
        <v>48944</v>
      </c>
      <c r="AQ4" s="59" t="n">
        <f aca="false">EOMONTH(AQ$3,Months_Per_Period-1)</f>
        <v>49034</v>
      </c>
      <c r="AR4" s="59" t="n">
        <f aca="false">EOMONTH(AR$3,Months_Per_Period-1)</f>
        <v>49125</v>
      </c>
      <c r="AS4" s="59" t="n">
        <f aca="false">EOMONTH(AS$3,Months_Per_Period-1)</f>
        <v>49217</v>
      </c>
      <c r="AT4" s="59" t="n">
        <f aca="false">EOMONTH(AT$3,Months_Per_Period-1)</f>
        <v>49309</v>
      </c>
      <c r="AU4" s="59" t="n">
        <f aca="false">EOMONTH(AU$3,Months_Per_Period-1)</f>
        <v>49399</v>
      </c>
      <c r="AV4" s="59" t="n">
        <f aca="false">EOMONTH(AV$3,Months_Per_Period-1)</f>
        <v>49490</v>
      </c>
      <c r="AW4" s="59" t="n">
        <f aca="false">EOMONTH(AW$3,Months_Per_Period-1)</f>
        <v>49582</v>
      </c>
      <c r="AX4" s="59" t="n">
        <f aca="false">EOMONTH(AX$3,Months_Per_Period-1)</f>
        <v>49674</v>
      </c>
      <c r="AY4" s="59" t="n">
        <f aca="false">EOMONTH(AY$3,Months_Per_Period-1)</f>
        <v>49765</v>
      </c>
      <c r="AZ4" s="59" t="n">
        <f aca="false">EOMONTH(AZ$3,Months_Per_Period-1)</f>
        <v>49856</v>
      </c>
      <c r="BA4" s="59" t="n">
        <f aca="false">EOMONTH(BA$3,Months_Per_Period-1)</f>
        <v>49948</v>
      </c>
      <c r="BB4" s="59" t="n">
        <f aca="false">EOMONTH(BB$3,Months_Per_Period-1)</f>
        <v>50040</v>
      </c>
      <c r="BC4" s="59" t="n">
        <f aca="false">EOMONTH(BC$3,Months_Per_Period-1)</f>
        <v>50130</v>
      </c>
      <c r="BD4" s="59" t="n">
        <f aca="false">EOMONTH(BD$3,Months_Per_Period-1)</f>
        <v>50221</v>
      </c>
      <c r="BE4" s="59" t="n">
        <f aca="false">EOMONTH(BE$3,Months_Per_Period-1)</f>
        <v>50313</v>
      </c>
      <c r="BF4" s="59" t="n">
        <f aca="false">EOMONTH(BF$3,Months_Per_Period-1)</f>
        <v>50405</v>
      </c>
      <c r="BG4" s="59" t="n">
        <f aca="false">EOMONTH(BG$3,Months_Per_Period-1)</f>
        <v>50495</v>
      </c>
      <c r="BH4" s="59" t="n">
        <f aca="false">EOMONTH(BH$3,Months_Per_Period-1)</f>
        <v>50586</v>
      </c>
      <c r="BI4" s="59" t="n">
        <f aca="false">EOMONTH(BI$3,Months_Per_Period-1)</f>
        <v>50678</v>
      </c>
      <c r="BJ4" s="59" t="n">
        <f aca="false">EOMONTH(BJ$3,Months_Per_Period-1)</f>
        <v>50770</v>
      </c>
      <c r="BK4" s="59" t="n">
        <f aca="false">EOMONTH(BK$3,Months_Per_Period-1)</f>
        <v>50860</v>
      </c>
      <c r="BL4" s="59" t="n">
        <f aca="false">EOMONTH(BL$3,Months_Per_Period-1)</f>
        <v>50951</v>
      </c>
      <c r="BM4" s="59" t="n">
        <f aca="false">EOMONTH(BM$3,Months_Per_Period-1)</f>
        <v>51043</v>
      </c>
      <c r="BN4" s="59" t="n">
        <f aca="false">EOMONTH(BN$3,Months_Per_Period-1)</f>
        <v>51135</v>
      </c>
      <c r="BO4" s="59" t="n">
        <f aca="false">EOMONTH(BO$3,Months_Per_Period-1)</f>
        <v>51226</v>
      </c>
      <c r="BP4" s="59" t="n">
        <f aca="false">EOMONTH(BP$3,Months_Per_Period-1)</f>
        <v>51317</v>
      </c>
      <c r="BQ4" s="59" t="n">
        <f aca="false">EOMONTH(BQ$3,Months_Per_Period-1)</f>
        <v>51409</v>
      </c>
      <c r="BR4" s="59" t="n">
        <f aca="false">EOMONTH(BR$3,Months_Per_Period-1)</f>
        <v>51501</v>
      </c>
      <c r="BS4" s="59" t="n">
        <f aca="false">EOMONTH(BS$3,Months_Per_Period-1)</f>
        <v>51591</v>
      </c>
      <c r="BT4" s="59" t="n">
        <f aca="false">EOMONTH(BT$3,Months_Per_Period-1)</f>
        <v>51682</v>
      </c>
      <c r="BU4" s="59" t="n">
        <f aca="false">EOMONTH(BU$3,Months_Per_Period-1)</f>
        <v>51774</v>
      </c>
      <c r="BV4" s="59" t="n">
        <f aca="false">EOMONTH(BV$3,Months_Per_Period-1)</f>
        <v>51866</v>
      </c>
      <c r="BW4" s="59" t="n">
        <f aca="false">EOMONTH(BW$3,Months_Per_Period-1)</f>
        <v>51956</v>
      </c>
      <c r="BX4" s="59" t="n">
        <f aca="false">EOMONTH(BX$3,Months_Per_Period-1)</f>
        <v>52047</v>
      </c>
      <c r="BY4" s="59" t="n">
        <f aca="false">EOMONTH(BY$3,Months_Per_Period-1)</f>
        <v>52139</v>
      </c>
      <c r="BZ4" s="59" t="n">
        <f aca="false">EOMONTH(BZ$3,Months_Per_Period-1)</f>
        <v>52231</v>
      </c>
      <c r="CA4" s="59" t="n">
        <f aca="false">EOMONTH(CA$3,Months_Per_Period-1)</f>
        <v>52321</v>
      </c>
      <c r="CB4" s="59" t="n">
        <f aca="false">EOMONTH(CB$3,Months_Per_Period-1)</f>
        <v>52412</v>
      </c>
      <c r="CC4" s="59" t="n">
        <f aca="false">EOMONTH(CC$3,Months_Per_Period-1)</f>
        <v>52504</v>
      </c>
      <c r="CD4" s="59" t="n">
        <f aca="false">EOMONTH(CD$3,Months_Per_Period-1)</f>
        <v>52596</v>
      </c>
      <c r="CE4" s="59" t="n">
        <f aca="false">EOMONTH(CE$3,Months_Per_Period-1)</f>
        <v>52687</v>
      </c>
      <c r="CF4" s="59" t="n">
        <f aca="false">EOMONTH(CF$3,Months_Per_Period-1)</f>
        <v>52778</v>
      </c>
      <c r="CG4" s="59" t="n">
        <f aca="false">EOMONTH(CG$3,Months_Per_Period-1)</f>
        <v>52870</v>
      </c>
      <c r="CH4" s="59" t="n">
        <f aca="false">EOMONTH(CH$3,Months_Per_Period-1)</f>
        <v>52962</v>
      </c>
      <c r="CI4" s="59" t="n">
        <f aca="false">EOMONTH(CI$3,Months_Per_Period-1)</f>
        <v>53052</v>
      </c>
      <c r="CJ4" s="59" t="n">
        <f aca="false">EOMONTH(CJ$3,Months_Per_Period-1)</f>
        <v>53143</v>
      </c>
      <c r="CK4" s="59" t="n">
        <f aca="false">EOMONTH(CK$3,Months_Per_Period-1)</f>
        <v>53235</v>
      </c>
      <c r="CL4" s="59" t="n">
        <f aca="false">EOMONTH(CL$3,Months_Per_Period-1)</f>
        <v>53327</v>
      </c>
      <c r="CM4" s="59" t="n">
        <f aca="false">EOMONTH(CM$3,Months_Per_Period-1)</f>
        <v>53417</v>
      </c>
      <c r="CN4" s="59" t="n">
        <f aca="false">EOMONTH(CN$3,Months_Per_Period-1)</f>
        <v>53508</v>
      </c>
      <c r="CO4" s="59" t="n">
        <f aca="false">EOMONTH(CO$3,Months_Per_Period-1)</f>
        <v>53600</v>
      </c>
      <c r="CP4" s="59" t="n">
        <f aca="false">EOMONTH(CP$3,Months_Per_Period-1)</f>
        <v>53692</v>
      </c>
      <c r="CQ4" s="59" t="n">
        <f aca="false">EOMONTH(CQ$3,Months_Per_Period-1)</f>
        <v>53782</v>
      </c>
      <c r="CR4" s="59" t="n">
        <f aca="false">EOMONTH(CR$3,Months_Per_Period-1)</f>
        <v>53873</v>
      </c>
      <c r="CS4" s="59" t="n">
        <f aca="false">EOMONTH(CS$3,Months_Per_Period-1)</f>
        <v>53965</v>
      </c>
      <c r="CT4" s="59" t="n">
        <f aca="false">EOMONTH(CT$3,Months_Per_Period-1)</f>
        <v>54057</v>
      </c>
      <c r="CU4" s="59" t="n">
        <f aca="false">EOMONTH(CU$3,Months_Per_Period-1)</f>
        <v>54148</v>
      </c>
      <c r="CV4" s="59" t="n">
        <f aca="false">EOMONTH(CV$3,Months_Per_Period-1)</f>
        <v>54239</v>
      </c>
      <c r="CW4" s="59" t="n">
        <f aca="false">EOMONTH(CW$3,Months_Per_Period-1)</f>
        <v>54331</v>
      </c>
      <c r="CX4" s="59" t="n">
        <f aca="false">EOMONTH(CX$3,Months_Per_Period-1)</f>
        <v>54423</v>
      </c>
      <c r="CY4" s="59" t="n">
        <f aca="false">EOMONTH(CY$3,Months_Per_Period-1)</f>
        <v>54513</v>
      </c>
      <c r="CZ4" s="59" t="n">
        <f aca="false">EOMONTH(CZ$3,Months_Per_Period-1)</f>
        <v>54604</v>
      </c>
      <c r="DA4" s="59" t="n">
        <f aca="false">EOMONTH(DA$3,Months_Per_Period-1)</f>
        <v>54696</v>
      </c>
      <c r="DB4" s="59" t="n">
        <f aca="false">EOMONTH(DB$3,Months_Per_Period-1)</f>
        <v>54788</v>
      </c>
      <c r="DC4" s="59" t="n">
        <f aca="false">EOMONTH(DC$3,Months_Per_Period-1)</f>
        <v>54878</v>
      </c>
      <c r="DD4" s="59" t="n">
        <f aca="false">EOMONTH(DD$3,Months_Per_Period-1)</f>
        <v>54969</v>
      </c>
      <c r="DE4" s="59" t="n">
        <f aca="false">EOMONTH(DE$3,Months_Per_Period-1)</f>
        <v>55061</v>
      </c>
      <c r="DF4" s="59" t="n">
        <f aca="false">EOMONTH(DF$3,Months_Per_Period-1)</f>
        <v>55153</v>
      </c>
      <c r="DG4" s="59" t="n">
        <f aca="false">EOMONTH(DG$3,Months_Per_Period-1)</f>
        <v>55243</v>
      </c>
      <c r="DH4" s="59" t="n">
        <f aca="false">EOMONTH(DH$3,Months_Per_Period-1)</f>
        <v>55334</v>
      </c>
      <c r="DI4" s="59" t="n">
        <f aca="false">EOMONTH(DI$3,Months_Per_Period-1)</f>
        <v>55426</v>
      </c>
      <c r="DJ4" s="59" t="n">
        <f aca="false">EOMONTH(DJ$3,Months_Per_Period-1)</f>
        <v>55518</v>
      </c>
      <c r="DK4" s="59" t="n">
        <f aca="false">EOMONTH(DK$3,Months_Per_Period-1)</f>
        <v>55609</v>
      </c>
      <c r="DL4" s="59" t="n">
        <f aca="false">EOMONTH(DL$3,Months_Per_Period-1)</f>
        <v>55700</v>
      </c>
      <c r="DM4" s="59" t="n">
        <f aca="false">EOMONTH(DM$3,Months_Per_Period-1)</f>
        <v>55792</v>
      </c>
      <c r="DN4" s="59" t="n">
        <f aca="false">EOMONTH(DN$3,Months_Per_Period-1)</f>
        <v>55884</v>
      </c>
      <c r="DO4" s="59" t="n">
        <f aca="false">EOMONTH(DO$3,Months_Per_Period-1)</f>
        <v>55974</v>
      </c>
      <c r="DP4" s="59" t="n">
        <f aca="false">EOMONTH(DP$3,Months_Per_Period-1)</f>
        <v>56065</v>
      </c>
      <c r="DQ4" s="59" t="n">
        <f aca="false">EOMONTH(DQ$3,Months_Per_Period-1)</f>
        <v>56157</v>
      </c>
      <c r="DR4" s="59" t="n">
        <f aca="false">EOMONTH(DR$3,Months_Per_Period-1)</f>
        <v>56249</v>
      </c>
      <c r="DS4" s="59" t="n">
        <f aca="false">EOMONTH(DS$3,Months_Per_Period-1)</f>
        <v>56339</v>
      </c>
      <c r="DT4" s="59" t="n">
        <f aca="false">EOMONTH(DT$3,Months_Per_Period-1)</f>
        <v>56430</v>
      </c>
      <c r="DU4" s="59" t="n">
        <f aca="false">EOMONTH(DU$3,Months_Per_Period-1)</f>
        <v>56522</v>
      </c>
      <c r="DV4" s="59" t="n">
        <f aca="false">EOMONTH(DV$3,Months_Per_Period-1)</f>
        <v>56614</v>
      </c>
      <c r="DW4" s="59" t="n">
        <f aca="false">EOMONTH(DW$3,Months_Per_Period-1)</f>
        <v>56704</v>
      </c>
      <c r="DX4" s="59" t="n">
        <f aca="false">EOMONTH(DX$3,Months_Per_Period-1)</f>
        <v>56795</v>
      </c>
      <c r="DY4" s="59" t="n">
        <f aca="false">EOMONTH(DY$3,Months_Per_Period-1)</f>
        <v>56887</v>
      </c>
      <c r="DZ4" s="59" t="n">
        <f aca="false">EOMONTH(DZ$3,Months_Per_Period-1)</f>
        <v>56979</v>
      </c>
      <c r="EA4" s="59" t="n">
        <f aca="false">EOMONTH(EA$3,Months_Per_Period-1)</f>
        <v>57070</v>
      </c>
      <c r="EB4" s="59" t="n">
        <f aca="false">EOMONTH(EB$3,Months_Per_Period-1)</f>
        <v>57161</v>
      </c>
      <c r="EC4" s="59" t="n">
        <f aca="false">EOMONTH(EC$3,Months_Per_Period-1)</f>
        <v>57253</v>
      </c>
      <c r="ED4" s="59" t="n">
        <f aca="false">EOMONTH(ED$3,Months_Per_Period-1)</f>
        <v>57345</v>
      </c>
      <c r="EE4" s="59" t="n">
        <f aca="false">EOMONTH(EE$3,Months_Per_Period-1)</f>
        <v>57435</v>
      </c>
      <c r="EF4" s="59" t="n">
        <f aca="false">EOMONTH(EF$3,Months_Per_Period-1)</f>
        <v>57526</v>
      </c>
      <c r="EG4" s="59" t="n">
        <f aca="false">EOMONTH(EG$3,Months_Per_Period-1)</f>
        <v>57618</v>
      </c>
      <c r="EH4" s="59" t="n">
        <f aca="false">EOMONTH(EH$3,Months_Per_Period-1)</f>
        <v>57710</v>
      </c>
      <c r="EI4" s="59" t="n">
        <f aca="false">EOMONTH(EI$3,Months_Per_Period-1)</f>
        <v>57800</v>
      </c>
      <c r="EJ4" s="59" t="n">
        <f aca="false">EOMONTH(EJ$3,Months_Per_Period-1)</f>
        <v>57891</v>
      </c>
      <c r="EK4" s="59" t="n">
        <f aca="false">EOMONTH(EK$3,Months_Per_Period-1)</f>
        <v>57983</v>
      </c>
      <c r="EL4" s="59" t="n">
        <f aca="false">EOMONTH(EL$3,Months_Per_Period-1)</f>
        <v>58075</v>
      </c>
      <c r="EM4" s="59" t="n">
        <f aca="false">EOMONTH(EM$3,Months_Per_Period-1)</f>
        <v>58165</v>
      </c>
      <c r="EN4" s="59" t="n">
        <f aca="false">EOMONTH(EN$3,Months_Per_Period-1)</f>
        <v>58256</v>
      </c>
      <c r="EO4" s="59" t="n">
        <f aca="false">EOMONTH(EO$3,Months_Per_Period-1)</f>
        <v>58348</v>
      </c>
      <c r="EP4" s="59" t="n">
        <f aca="false">EOMONTH(EP$3,Months_Per_Period-1)</f>
        <v>58440</v>
      </c>
      <c r="EQ4" s="59" t="n">
        <f aca="false">EOMONTH(EQ$3,Months_Per_Period-1)</f>
        <v>58531</v>
      </c>
      <c r="ER4" s="59" t="n">
        <f aca="false">EOMONTH(ER$3,Months_Per_Period-1)</f>
        <v>58622</v>
      </c>
      <c r="ES4" s="59" t="n">
        <f aca="false">EOMONTH(ES$3,Months_Per_Period-1)</f>
        <v>58714</v>
      </c>
      <c r="ET4" s="59" t="n">
        <f aca="false">EOMONTH(ET$3,Months_Per_Period-1)</f>
        <v>58806</v>
      </c>
      <c r="EU4" s="59" t="n">
        <f aca="false">EOMONTH(EU$3,Months_Per_Period-1)</f>
        <v>58896</v>
      </c>
      <c r="EV4" s="59" t="n">
        <f aca="false">EOMONTH(EV$3,Months_Per_Period-1)</f>
        <v>58987</v>
      </c>
      <c r="EW4" s="59" t="n">
        <f aca="false">EOMONTH(EW$3,Months_Per_Period-1)</f>
        <v>59079</v>
      </c>
      <c r="EX4" s="59" t="n">
        <f aca="false">EOMONTH(EX$3,Months_Per_Period-1)</f>
        <v>59171</v>
      </c>
      <c r="EY4" s="59" t="n">
        <f aca="false">EOMONTH(EY$3,Months_Per_Period-1)</f>
        <v>59261</v>
      </c>
      <c r="EZ4" s="59" t="n">
        <f aca="false">EOMONTH(EZ$3,Months_Per_Period-1)</f>
        <v>59352</v>
      </c>
      <c r="FA4" s="59" t="n">
        <f aca="false">EOMONTH(FA$3,Months_Per_Period-1)</f>
        <v>59444</v>
      </c>
      <c r="FB4" s="59" t="n">
        <f aca="false">EOMONTH(FB$3,Months_Per_Period-1)</f>
        <v>59536</v>
      </c>
      <c r="FC4" s="59" t="n">
        <f aca="false">EOMONTH(FC$3,Months_Per_Period-1)</f>
        <v>59626</v>
      </c>
      <c r="FD4" s="59" t="n">
        <f aca="false">EOMONTH(FD$3,Months_Per_Period-1)</f>
        <v>59717</v>
      </c>
      <c r="FE4" s="59" t="n">
        <f aca="false">EOMONTH(FE$3,Months_Per_Period-1)</f>
        <v>59809</v>
      </c>
      <c r="FF4" s="59" t="n">
        <f aca="false">EOMONTH(FF$3,Months_Per_Period-1)</f>
        <v>59901</v>
      </c>
      <c r="FG4" s="59" t="n">
        <f aca="false">EOMONTH(FG$3,Months_Per_Period-1)</f>
        <v>59992</v>
      </c>
      <c r="FH4" s="59" t="n">
        <f aca="false">EOMONTH(FH$3,Months_Per_Period-1)</f>
        <v>60083</v>
      </c>
    </row>
    <row r="5" customFormat="false" ht="15" hidden="false" customHeight="false" outlineLevel="0" collapsed="false">
      <c r="C5" s="0" t="s">
        <v>615</v>
      </c>
      <c r="D5" s="11" t="s">
        <v>217</v>
      </c>
      <c r="J5" s="38" t="n">
        <f aca="false">J$4-J$3+1</f>
        <v>92</v>
      </c>
      <c r="K5" s="38" t="n">
        <f aca="false">K$4-K$3+1</f>
        <v>90</v>
      </c>
      <c r="L5" s="38" t="n">
        <f aca="false">L$4-L$3+1</f>
        <v>91</v>
      </c>
      <c r="M5" s="38" t="n">
        <f aca="false">M$4-M$3+1</f>
        <v>92</v>
      </c>
      <c r="N5" s="38" t="n">
        <f aca="false">N$4-N$3+1</f>
        <v>92</v>
      </c>
      <c r="O5" s="38" t="n">
        <f aca="false">O$4-O$3+1</f>
        <v>90</v>
      </c>
      <c r="P5" s="38" t="n">
        <f aca="false">P$4-P$3+1</f>
        <v>91</v>
      </c>
      <c r="Q5" s="38" t="n">
        <f aca="false">Q$4-Q$3+1</f>
        <v>92</v>
      </c>
      <c r="R5" s="38" t="n">
        <f aca="false">R$4-R$3+1</f>
        <v>92</v>
      </c>
      <c r="S5" s="38" t="n">
        <f aca="false">S$4-S$3+1</f>
        <v>91</v>
      </c>
      <c r="T5" s="38" t="n">
        <f aca="false">T$4-T$3+1</f>
        <v>91</v>
      </c>
      <c r="U5" s="38" t="n">
        <f aca="false">U$4-U$3+1</f>
        <v>92</v>
      </c>
      <c r="V5" s="38" t="n">
        <f aca="false">V$4-V$3+1</f>
        <v>92</v>
      </c>
      <c r="W5" s="38" t="n">
        <f aca="false">W$4-W$3+1</f>
        <v>90</v>
      </c>
      <c r="X5" s="38" t="n">
        <f aca="false">X$4-X$3+1</f>
        <v>91</v>
      </c>
      <c r="Y5" s="38" t="n">
        <f aca="false">Y$4-Y$3+1</f>
        <v>92</v>
      </c>
      <c r="Z5" s="38" t="n">
        <f aca="false">Z$4-Z$3+1</f>
        <v>92</v>
      </c>
      <c r="AA5" s="38" t="n">
        <f aca="false">AA$4-AA$3+1</f>
        <v>90</v>
      </c>
      <c r="AB5" s="38" t="n">
        <f aca="false">AB$4-AB$3+1</f>
        <v>91</v>
      </c>
      <c r="AC5" s="38" t="n">
        <f aca="false">AC$4-AC$3+1</f>
        <v>92</v>
      </c>
      <c r="AD5" s="38" t="n">
        <f aca="false">AD$4-AD$3+1</f>
        <v>92</v>
      </c>
      <c r="AE5" s="38" t="n">
        <f aca="false">AE$4-AE$3+1</f>
        <v>90</v>
      </c>
      <c r="AF5" s="38" t="n">
        <f aca="false">AF$4-AF$3+1</f>
        <v>91</v>
      </c>
      <c r="AG5" s="38" t="n">
        <f aca="false">AG$4-AG$3+1</f>
        <v>92</v>
      </c>
      <c r="AH5" s="38" t="n">
        <f aca="false">AH$4-AH$3+1</f>
        <v>92</v>
      </c>
      <c r="AI5" s="38" t="n">
        <f aca="false">AI$4-AI$3+1</f>
        <v>91</v>
      </c>
      <c r="AJ5" s="38" t="n">
        <f aca="false">AJ$4-AJ$3+1</f>
        <v>91</v>
      </c>
      <c r="AK5" s="38" t="n">
        <f aca="false">AK$4-AK$3+1</f>
        <v>92</v>
      </c>
      <c r="AL5" s="38" t="n">
        <f aca="false">AL$4-AL$3+1</f>
        <v>92</v>
      </c>
      <c r="AM5" s="38" t="n">
        <f aca="false">AM$4-AM$3+1</f>
        <v>90</v>
      </c>
      <c r="AN5" s="38" t="n">
        <f aca="false">AN$4-AN$3+1</f>
        <v>91</v>
      </c>
      <c r="AO5" s="38" t="n">
        <f aca="false">AO$4-AO$3+1</f>
        <v>92</v>
      </c>
      <c r="AP5" s="38" t="n">
        <f aca="false">AP$4-AP$3+1</f>
        <v>92</v>
      </c>
      <c r="AQ5" s="38" t="n">
        <f aca="false">AQ$4-AQ$3+1</f>
        <v>90</v>
      </c>
      <c r="AR5" s="38" t="n">
        <f aca="false">AR$4-AR$3+1</f>
        <v>91</v>
      </c>
      <c r="AS5" s="38" t="n">
        <f aca="false">AS$4-AS$3+1</f>
        <v>92</v>
      </c>
      <c r="AT5" s="38" t="n">
        <f aca="false">AT$4-AT$3+1</f>
        <v>92</v>
      </c>
      <c r="AU5" s="38" t="n">
        <f aca="false">AU$4-AU$3+1</f>
        <v>90</v>
      </c>
      <c r="AV5" s="38" t="n">
        <f aca="false">AV$4-AV$3+1</f>
        <v>91</v>
      </c>
      <c r="AW5" s="38" t="n">
        <f aca="false">AW$4-AW$3+1</f>
        <v>92</v>
      </c>
      <c r="AX5" s="38" t="n">
        <f aca="false">AX$4-AX$3+1</f>
        <v>92</v>
      </c>
      <c r="AY5" s="38" t="n">
        <f aca="false">AY$4-AY$3+1</f>
        <v>91</v>
      </c>
      <c r="AZ5" s="38" t="n">
        <f aca="false">AZ$4-AZ$3+1</f>
        <v>91</v>
      </c>
      <c r="BA5" s="38" t="n">
        <f aca="false">BA$4-BA$3+1</f>
        <v>92</v>
      </c>
      <c r="BB5" s="38" t="n">
        <f aca="false">BB$4-BB$3+1</f>
        <v>92</v>
      </c>
      <c r="BC5" s="38" t="n">
        <f aca="false">BC$4-BC$3+1</f>
        <v>90</v>
      </c>
      <c r="BD5" s="38" t="n">
        <f aca="false">BD$4-BD$3+1</f>
        <v>91</v>
      </c>
      <c r="BE5" s="38" t="n">
        <f aca="false">BE$4-BE$3+1</f>
        <v>92</v>
      </c>
      <c r="BF5" s="38" t="n">
        <f aca="false">BF$4-BF$3+1</f>
        <v>92</v>
      </c>
      <c r="BG5" s="38" t="n">
        <f aca="false">BG$4-BG$3+1</f>
        <v>90</v>
      </c>
      <c r="BH5" s="38" t="n">
        <f aca="false">BH$4-BH$3+1</f>
        <v>91</v>
      </c>
      <c r="BI5" s="38" t="n">
        <f aca="false">BI$4-BI$3+1</f>
        <v>92</v>
      </c>
      <c r="BJ5" s="38" t="n">
        <f aca="false">BJ$4-BJ$3+1</f>
        <v>92</v>
      </c>
      <c r="BK5" s="38" t="n">
        <f aca="false">BK$4-BK$3+1</f>
        <v>90</v>
      </c>
      <c r="BL5" s="38" t="n">
        <f aca="false">BL$4-BL$3+1</f>
        <v>91</v>
      </c>
      <c r="BM5" s="38" t="n">
        <f aca="false">BM$4-BM$3+1</f>
        <v>92</v>
      </c>
      <c r="BN5" s="38" t="n">
        <f aca="false">BN$4-BN$3+1</f>
        <v>92</v>
      </c>
      <c r="BO5" s="38" t="n">
        <f aca="false">BO$4-BO$3+1</f>
        <v>91</v>
      </c>
      <c r="BP5" s="38" t="n">
        <f aca="false">BP$4-BP$3+1</f>
        <v>91</v>
      </c>
      <c r="BQ5" s="38" t="n">
        <f aca="false">BQ$4-BQ$3+1</f>
        <v>92</v>
      </c>
      <c r="BR5" s="38" t="n">
        <f aca="false">BR$4-BR$3+1</f>
        <v>92</v>
      </c>
      <c r="BS5" s="38" t="n">
        <f aca="false">BS$4-BS$3+1</f>
        <v>90</v>
      </c>
      <c r="BT5" s="38" t="n">
        <f aca="false">BT$4-BT$3+1</f>
        <v>91</v>
      </c>
      <c r="BU5" s="38" t="n">
        <f aca="false">BU$4-BU$3+1</f>
        <v>92</v>
      </c>
      <c r="BV5" s="38" t="n">
        <f aca="false">BV$4-BV$3+1</f>
        <v>92</v>
      </c>
      <c r="BW5" s="38" t="n">
        <f aca="false">BW$4-BW$3+1</f>
        <v>90</v>
      </c>
      <c r="BX5" s="38" t="n">
        <f aca="false">BX$4-BX$3+1</f>
        <v>91</v>
      </c>
      <c r="BY5" s="38" t="n">
        <f aca="false">BY$4-BY$3+1</f>
        <v>92</v>
      </c>
      <c r="BZ5" s="38" t="n">
        <f aca="false">BZ$4-BZ$3+1</f>
        <v>92</v>
      </c>
      <c r="CA5" s="38" t="n">
        <f aca="false">CA$4-CA$3+1</f>
        <v>90</v>
      </c>
      <c r="CB5" s="38" t="n">
        <f aca="false">CB$4-CB$3+1</f>
        <v>91</v>
      </c>
      <c r="CC5" s="38" t="n">
        <f aca="false">CC$4-CC$3+1</f>
        <v>92</v>
      </c>
      <c r="CD5" s="38" t="n">
        <f aca="false">CD$4-CD$3+1</f>
        <v>92</v>
      </c>
      <c r="CE5" s="38" t="n">
        <f aca="false">CE$4-CE$3+1</f>
        <v>91</v>
      </c>
      <c r="CF5" s="38" t="n">
        <f aca="false">CF$4-CF$3+1</f>
        <v>91</v>
      </c>
      <c r="CG5" s="38" t="n">
        <f aca="false">CG$4-CG$3+1</f>
        <v>92</v>
      </c>
      <c r="CH5" s="38" t="n">
        <f aca="false">CH$4-CH$3+1</f>
        <v>92</v>
      </c>
      <c r="CI5" s="38" t="n">
        <f aca="false">CI$4-CI$3+1</f>
        <v>90</v>
      </c>
      <c r="CJ5" s="38" t="n">
        <f aca="false">CJ$4-CJ$3+1</f>
        <v>91</v>
      </c>
      <c r="CK5" s="38" t="n">
        <f aca="false">CK$4-CK$3+1</f>
        <v>92</v>
      </c>
      <c r="CL5" s="38" t="n">
        <f aca="false">CL$4-CL$3+1</f>
        <v>92</v>
      </c>
      <c r="CM5" s="38" t="n">
        <f aca="false">CM$4-CM$3+1</f>
        <v>90</v>
      </c>
      <c r="CN5" s="38" t="n">
        <f aca="false">CN$4-CN$3+1</f>
        <v>91</v>
      </c>
      <c r="CO5" s="38" t="n">
        <f aca="false">CO$4-CO$3+1</f>
        <v>92</v>
      </c>
      <c r="CP5" s="38" t="n">
        <f aca="false">CP$4-CP$3+1</f>
        <v>92</v>
      </c>
      <c r="CQ5" s="38" t="n">
        <f aca="false">CQ$4-CQ$3+1</f>
        <v>90</v>
      </c>
      <c r="CR5" s="38" t="n">
        <f aca="false">CR$4-CR$3+1</f>
        <v>91</v>
      </c>
      <c r="CS5" s="38" t="n">
        <f aca="false">CS$4-CS$3+1</f>
        <v>92</v>
      </c>
      <c r="CT5" s="38" t="n">
        <f aca="false">CT$4-CT$3+1</f>
        <v>92</v>
      </c>
      <c r="CU5" s="38" t="n">
        <f aca="false">CU$4-CU$3+1</f>
        <v>91</v>
      </c>
      <c r="CV5" s="38" t="n">
        <f aca="false">CV$4-CV$3+1</f>
        <v>91</v>
      </c>
      <c r="CW5" s="38" t="n">
        <f aca="false">CW$4-CW$3+1</f>
        <v>92</v>
      </c>
      <c r="CX5" s="38" t="n">
        <f aca="false">CX$4-CX$3+1</f>
        <v>92</v>
      </c>
      <c r="CY5" s="38" t="n">
        <f aca="false">CY$4-CY$3+1</f>
        <v>90</v>
      </c>
      <c r="CZ5" s="38" t="n">
        <f aca="false">CZ$4-CZ$3+1</f>
        <v>91</v>
      </c>
      <c r="DA5" s="38" t="n">
        <f aca="false">DA$4-DA$3+1</f>
        <v>92</v>
      </c>
      <c r="DB5" s="38" t="n">
        <f aca="false">DB$4-DB$3+1</f>
        <v>92</v>
      </c>
      <c r="DC5" s="38" t="n">
        <f aca="false">DC$4-DC$3+1</f>
        <v>90</v>
      </c>
      <c r="DD5" s="38" t="n">
        <f aca="false">DD$4-DD$3+1</f>
        <v>91</v>
      </c>
      <c r="DE5" s="38" t="n">
        <f aca="false">DE$4-DE$3+1</f>
        <v>92</v>
      </c>
      <c r="DF5" s="38" t="n">
        <f aca="false">DF$4-DF$3+1</f>
        <v>92</v>
      </c>
      <c r="DG5" s="38" t="n">
        <f aca="false">DG$4-DG$3+1</f>
        <v>90</v>
      </c>
      <c r="DH5" s="38" t="n">
        <f aca="false">DH$4-DH$3+1</f>
        <v>91</v>
      </c>
      <c r="DI5" s="38" t="n">
        <f aca="false">DI$4-DI$3+1</f>
        <v>92</v>
      </c>
      <c r="DJ5" s="38" t="n">
        <f aca="false">DJ$4-DJ$3+1</f>
        <v>92</v>
      </c>
      <c r="DK5" s="38" t="n">
        <f aca="false">DK$4-DK$3+1</f>
        <v>91</v>
      </c>
      <c r="DL5" s="38" t="n">
        <f aca="false">DL$4-DL$3+1</f>
        <v>91</v>
      </c>
      <c r="DM5" s="38" t="n">
        <f aca="false">DM$4-DM$3+1</f>
        <v>92</v>
      </c>
      <c r="DN5" s="38" t="n">
        <f aca="false">DN$4-DN$3+1</f>
        <v>92</v>
      </c>
      <c r="DO5" s="38" t="n">
        <f aca="false">DO$4-DO$3+1</f>
        <v>90</v>
      </c>
      <c r="DP5" s="38" t="n">
        <f aca="false">DP$4-DP$3+1</f>
        <v>91</v>
      </c>
      <c r="DQ5" s="38" t="n">
        <f aca="false">DQ$4-DQ$3+1</f>
        <v>92</v>
      </c>
      <c r="DR5" s="38" t="n">
        <f aca="false">DR$4-DR$3+1</f>
        <v>92</v>
      </c>
      <c r="DS5" s="38" t="n">
        <f aca="false">DS$4-DS$3+1</f>
        <v>90</v>
      </c>
      <c r="DT5" s="38" t="n">
        <f aca="false">DT$4-DT$3+1</f>
        <v>91</v>
      </c>
      <c r="DU5" s="38" t="n">
        <f aca="false">DU$4-DU$3+1</f>
        <v>92</v>
      </c>
      <c r="DV5" s="38" t="n">
        <f aca="false">DV$4-DV$3+1</f>
        <v>92</v>
      </c>
      <c r="DW5" s="38" t="n">
        <f aca="false">DW$4-DW$3+1</f>
        <v>90</v>
      </c>
      <c r="DX5" s="38" t="n">
        <f aca="false">DX$4-DX$3+1</f>
        <v>91</v>
      </c>
      <c r="DY5" s="38" t="n">
        <f aca="false">DY$4-DY$3+1</f>
        <v>92</v>
      </c>
      <c r="DZ5" s="38" t="n">
        <f aca="false">DZ$4-DZ$3+1</f>
        <v>92</v>
      </c>
      <c r="EA5" s="38" t="n">
        <f aca="false">EA$4-EA$3+1</f>
        <v>91</v>
      </c>
      <c r="EB5" s="38" t="n">
        <f aca="false">EB$4-EB$3+1</f>
        <v>91</v>
      </c>
      <c r="EC5" s="38" t="n">
        <f aca="false">EC$4-EC$3+1</f>
        <v>92</v>
      </c>
      <c r="ED5" s="38" t="n">
        <f aca="false">ED$4-ED$3+1</f>
        <v>92</v>
      </c>
      <c r="EE5" s="38" t="n">
        <f aca="false">EE$4-EE$3+1</f>
        <v>90</v>
      </c>
      <c r="EF5" s="38" t="n">
        <f aca="false">EF$4-EF$3+1</f>
        <v>91</v>
      </c>
      <c r="EG5" s="38" t="n">
        <f aca="false">EG$4-EG$3+1</f>
        <v>92</v>
      </c>
      <c r="EH5" s="38" t="n">
        <f aca="false">EH$4-EH$3+1</f>
        <v>92</v>
      </c>
      <c r="EI5" s="38" t="n">
        <f aca="false">EI$4-EI$3+1</f>
        <v>90</v>
      </c>
      <c r="EJ5" s="38" t="n">
        <f aca="false">EJ$4-EJ$3+1</f>
        <v>91</v>
      </c>
      <c r="EK5" s="38" t="n">
        <f aca="false">EK$4-EK$3+1</f>
        <v>92</v>
      </c>
      <c r="EL5" s="38" t="n">
        <f aca="false">EL$4-EL$3+1</f>
        <v>92</v>
      </c>
      <c r="EM5" s="38" t="n">
        <f aca="false">EM$4-EM$3+1</f>
        <v>90</v>
      </c>
      <c r="EN5" s="38" t="n">
        <f aca="false">EN$4-EN$3+1</f>
        <v>91</v>
      </c>
      <c r="EO5" s="38" t="n">
        <f aca="false">EO$4-EO$3+1</f>
        <v>92</v>
      </c>
      <c r="EP5" s="38" t="n">
        <f aca="false">EP$4-EP$3+1</f>
        <v>92</v>
      </c>
      <c r="EQ5" s="38" t="n">
        <f aca="false">EQ$4-EQ$3+1</f>
        <v>91</v>
      </c>
      <c r="ER5" s="38" t="n">
        <f aca="false">ER$4-ER$3+1</f>
        <v>91</v>
      </c>
      <c r="ES5" s="38" t="n">
        <f aca="false">ES$4-ES$3+1</f>
        <v>92</v>
      </c>
      <c r="ET5" s="38" t="n">
        <f aca="false">ET$4-ET$3+1</f>
        <v>92</v>
      </c>
      <c r="EU5" s="38" t="n">
        <f aca="false">EU$4-EU$3+1</f>
        <v>90</v>
      </c>
      <c r="EV5" s="38" t="n">
        <f aca="false">EV$4-EV$3+1</f>
        <v>91</v>
      </c>
      <c r="EW5" s="38" t="n">
        <f aca="false">EW$4-EW$3+1</f>
        <v>92</v>
      </c>
      <c r="EX5" s="38" t="n">
        <f aca="false">EX$4-EX$3+1</f>
        <v>92</v>
      </c>
      <c r="EY5" s="38" t="n">
        <f aca="false">EY$4-EY$3+1</f>
        <v>90</v>
      </c>
      <c r="EZ5" s="38" t="n">
        <f aca="false">EZ$4-EZ$3+1</f>
        <v>91</v>
      </c>
      <c r="FA5" s="38" t="n">
        <f aca="false">FA$4-FA$3+1</f>
        <v>92</v>
      </c>
      <c r="FB5" s="38" t="n">
        <f aca="false">FB$4-FB$3+1</f>
        <v>92</v>
      </c>
      <c r="FC5" s="38" t="n">
        <f aca="false">FC$4-FC$3+1</f>
        <v>90</v>
      </c>
      <c r="FD5" s="38" t="n">
        <f aca="false">FD$4-FD$3+1</f>
        <v>91</v>
      </c>
      <c r="FE5" s="38" t="n">
        <f aca="false">FE$4-FE$3+1</f>
        <v>92</v>
      </c>
      <c r="FF5" s="38" t="n">
        <f aca="false">FF$4-FF$3+1</f>
        <v>92</v>
      </c>
      <c r="FG5" s="38" t="n">
        <f aca="false">FG$4-FG$3+1</f>
        <v>91</v>
      </c>
      <c r="FH5" s="38" t="n">
        <f aca="false">FH$4-FH$3+1</f>
        <v>91</v>
      </c>
    </row>
    <row r="6" customFormat="false" ht="15" hidden="false" customHeight="false" outlineLevel="0" collapsed="false">
      <c r="C6" s="0" t="s">
        <v>616</v>
      </c>
      <c r="D6" s="11" t="s">
        <v>617</v>
      </c>
      <c r="J6" s="60" t="n">
        <f aca="false">J$5/Days_In_Year</f>
        <v>0.252054794520548</v>
      </c>
      <c r="K6" s="60" t="n">
        <f aca="false">K$5/Days_In_Year</f>
        <v>0.246575342465753</v>
      </c>
      <c r="L6" s="60" t="n">
        <f aca="false">L$5/Days_In_Year</f>
        <v>0.249315068493151</v>
      </c>
      <c r="M6" s="60" t="n">
        <f aca="false">M$5/Days_In_Year</f>
        <v>0.252054794520548</v>
      </c>
      <c r="N6" s="60" t="n">
        <f aca="false">N$5/Days_In_Year</f>
        <v>0.252054794520548</v>
      </c>
      <c r="O6" s="60" t="n">
        <f aca="false">O$5/Days_In_Year</f>
        <v>0.246575342465753</v>
      </c>
      <c r="P6" s="60" t="n">
        <f aca="false">P$5/Days_In_Year</f>
        <v>0.249315068493151</v>
      </c>
      <c r="Q6" s="60" t="n">
        <f aca="false">Q$5/Days_In_Year</f>
        <v>0.252054794520548</v>
      </c>
      <c r="R6" s="60" t="n">
        <f aca="false">R$5/Days_In_Year</f>
        <v>0.252054794520548</v>
      </c>
      <c r="S6" s="60" t="n">
        <f aca="false">S$5/Days_In_Year</f>
        <v>0.249315068493151</v>
      </c>
      <c r="T6" s="60" t="n">
        <f aca="false">T$5/Days_In_Year</f>
        <v>0.249315068493151</v>
      </c>
      <c r="U6" s="60" t="n">
        <f aca="false">U$5/Days_In_Year</f>
        <v>0.252054794520548</v>
      </c>
      <c r="V6" s="60" t="n">
        <f aca="false">V$5/Days_In_Year</f>
        <v>0.252054794520548</v>
      </c>
      <c r="W6" s="60" t="n">
        <f aca="false">W$5/Days_In_Year</f>
        <v>0.246575342465753</v>
      </c>
      <c r="X6" s="60" t="n">
        <f aca="false">X$5/Days_In_Year</f>
        <v>0.249315068493151</v>
      </c>
      <c r="Y6" s="60" t="n">
        <f aca="false">Y$5/Days_In_Year</f>
        <v>0.252054794520548</v>
      </c>
      <c r="Z6" s="60" t="n">
        <f aca="false">Z$5/Days_In_Year</f>
        <v>0.252054794520548</v>
      </c>
      <c r="AA6" s="60" t="n">
        <f aca="false">AA$5/Days_In_Year</f>
        <v>0.246575342465753</v>
      </c>
      <c r="AB6" s="60" t="n">
        <f aca="false">AB$5/Days_In_Year</f>
        <v>0.249315068493151</v>
      </c>
      <c r="AC6" s="60" t="n">
        <f aca="false">AC$5/Days_In_Year</f>
        <v>0.252054794520548</v>
      </c>
      <c r="AD6" s="60" t="n">
        <f aca="false">AD$5/Days_In_Year</f>
        <v>0.252054794520548</v>
      </c>
      <c r="AE6" s="60" t="n">
        <f aca="false">AE$5/Days_In_Year</f>
        <v>0.246575342465753</v>
      </c>
      <c r="AF6" s="60" t="n">
        <f aca="false">AF$5/Days_In_Year</f>
        <v>0.249315068493151</v>
      </c>
      <c r="AG6" s="60" t="n">
        <f aca="false">AG$5/Days_In_Year</f>
        <v>0.252054794520548</v>
      </c>
      <c r="AH6" s="60" t="n">
        <f aca="false">AH$5/Days_In_Year</f>
        <v>0.252054794520548</v>
      </c>
      <c r="AI6" s="60" t="n">
        <f aca="false">AI$5/Days_In_Year</f>
        <v>0.249315068493151</v>
      </c>
      <c r="AJ6" s="60" t="n">
        <f aca="false">AJ$5/Days_In_Year</f>
        <v>0.249315068493151</v>
      </c>
      <c r="AK6" s="60" t="n">
        <f aca="false">AK$5/Days_In_Year</f>
        <v>0.252054794520548</v>
      </c>
      <c r="AL6" s="60" t="n">
        <f aca="false">AL$5/Days_In_Year</f>
        <v>0.252054794520548</v>
      </c>
      <c r="AM6" s="60" t="n">
        <f aca="false">AM$5/Days_In_Year</f>
        <v>0.246575342465753</v>
      </c>
      <c r="AN6" s="60" t="n">
        <f aca="false">AN$5/Days_In_Year</f>
        <v>0.249315068493151</v>
      </c>
      <c r="AO6" s="60" t="n">
        <f aca="false">AO$5/Days_In_Year</f>
        <v>0.252054794520548</v>
      </c>
      <c r="AP6" s="60" t="n">
        <f aca="false">AP$5/Days_In_Year</f>
        <v>0.252054794520548</v>
      </c>
      <c r="AQ6" s="60" t="n">
        <f aca="false">AQ$5/Days_In_Year</f>
        <v>0.246575342465753</v>
      </c>
      <c r="AR6" s="60" t="n">
        <f aca="false">AR$5/Days_In_Year</f>
        <v>0.249315068493151</v>
      </c>
      <c r="AS6" s="60" t="n">
        <f aca="false">AS$5/Days_In_Year</f>
        <v>0.252054794520548</v>
      </c>
      <c r="AT6" s="60" t="n">
        <f aca="false">AT$5/Days_In_Year</f>
        <v>0.252054794520548</v>
      </c>
      <c r="AU6" s="60" t="n">
        <f aca="false">AU$5/Days_In_Year</f>
        <v>0.246575342465753</v>
      </c>
      <c r="AV6" s="60" t="n">
        <f aca="false">AV$5/Days_In_Year</f>
        <v>0.249315068493151</v>
      </c>
      <c r="AW6" s="60" t="n">
        <f aca="false">AW$5/Days_In_Year</f>
        <v>0.252054794520548</v>
      </c>
      <c r="AX6" s="60" t="n">
        <f aca="false">AX$5/Days_In_Year</f>
        <v>0.252054794520548</v>
      </c>
      <c r="AY6" s="60" t="n">
        <f aca="false">AY$5/Days_In_Year</f>
        <v>0.249315068493151</v>
      </c>
      <c r="AZ6" s="60" t="n">
        <f aca="false">AZ$5/Days_In_Year</f>
        <v>0.249315068493151</v>
      </c>
      <c r="BA6" s="60" t="n">
        <f aca="false">BA$5/Days_In_Year</f>
        <v>0.252054794520548</v>
      </c>
      <c r="BB6" s="60" t="n">
        <f aca="false">BB$5/Days_In_Year</f>
        <v>0.252054794520548</v>
      </c>
      <c r="BC6" s="60" t="n">
        <f aca="false">BC$5/Days_In_Year</f>
        <v>0.246575342465753</v>
      </c>
      <c r="BD6" s="60" t="n">
        <f aca="false">BD$5/Days_In_Year</f>
        <v>0.249315068493151</v>
      </c>
      <c r="BE6" s="60" t="n">
        <f aca="false">BE$5/Days_In_Year</f>
        <v>0.252054794520548</v>
      </c>
      <c r="BF6" s="60" t="n">
        <f aca="false">BF$5/Days_In_Year</f>
        <v>0.252054794520548</v>
      </c>
      <c r="BG6" s="60" t="n">
        <f aca="false">BG$5/Days_In_Year</f>
        <v>0.246575342465753</v>
      </c>
      <c r="BH6" s="60" t="n">
        <f aca="false">BH$5/Days_In_Year</f>
        <v>0.249315068493151</v>
      </c>
      <c r="BI6" s="60" t="n">
        <f aca="false">BI$5/Days_In_Year</f>
        <v>0.252054794520548</v>
      </c>
      <c r="BJ6" s="60" t="n">
        <f aca="false">BJ$5/Days_In_Year</f>
        <v>0.252054794520548</v>
      </c>
      <c r="BK6" s="60" t="n">
        <f aca="false">BK$5/Days_In_Year</f>
        <v>0.246575342465753</v>
      </c>
      <c r="BL6" s="60" t="n">
        <f aca="false">BL$5/Days_In_Year</f>
        <v>0.249315068493151</v>
      </c>
      <c r="BM6" s="60" t="n">
        <f aca="false">BM$5/Days_In_Year</f>
        <v>0.252054794520548</v>
      </c>
      <c r="BN6" s="60" t="n">
        <f aca="false">BN$5/Days_In_Year</f>
        <v>0.252054794520548</v>
      </c>
      <c r="BO6" s="60" t="n">
        <f aca="false">BO$5/Days_In_Year</f>
        <v>0.249315068493151</v>
      </c>
      <c r="BP6" s="60" t="n">
        <f aca="false">BP$5/Days_In_Year</f>
        <v>0.249315068493151</v>
      </c>
      <c r="BQ6" s="60" t="n">
        <f aca="false">BQ$5/Days_In_Year</f>
        <v>0.252054794520548</v>
      </c>
      <c r="BR6" s="60" t="n">
        <f aca="false">BR$5/Days_In_Year</f>
        <v>0.252054794520548</v>
      </c>
      <c r="BS6" s="60" t="n">
        <f aca="false">BS$5/Days_In_Year</f>
        <v>0.246575342465753</v>
      </c>
      <c r="BT6" s="60" t="n">
        <f aca="false">BT$5/Days_In_Year</f>
        <v>0.249315068493151</v>
      </c>
      <c r="BU6" s="60" t="n">
        <f aca="false">BU$5/Days_In_Year</f>
        <v>0.252054794520548</v>
      </c>
      <c r="BV6" s="60" t="n">
        <f aca="false">BV$5/Days_In_Year</f>
        <v>0.252054794520548</v>
      </c>
      <c r="BW6" s="60" t="n">
        <f aca="false">BW$5/Days_In_Year</f>
        <v>0.246575342465753</v>
      </c>
      <c r="BX6" s="60" t="n">
        <f aca="false">BX$5/Days_In_Year</f>
        <v>0.249315068493151</v>
      </c>
      <c r="BY6" s="60" t="n">
        <f aca="false">BY$5/Days_In_Year</f>
        <v>0.252054794520548</v>
      </c>
      <c r="BZ6" s="60" t="n">
        <f aca="false">BZ$5/Days_In_Year</f>
        <v>0.252054794520548</v>
      </c>
      <c r="CA6" s="60" t="n">
        <f aca="false">CA$5/Days_In_Year</f>
        <v>0.246575342465753</v>
      </c>
      <c r="CB6" s="60" t="n">
        <f aca="false">CB$5/Days_In_Year</f>
        <v>0.249315068493151</v>
      </c>
      <c r="CC6" s="60" t="n">
        <f aca="false">CC$5/Days_In_Year</f>
        <v>0.252054794520548</v>
      </c>
      <c r="CD6" s="60" t="n">
        <f aca="false">CD$5/Days_In_Year</f>
        <v>0.252054794520548</v>
      </c>
      <c r="CE6" s="60" t="n">
        <f aca="false">CE$5/Days_In_Year</f>
        <v>0.249315068493151</v>
      </c>
      <c r="CF6" s="60" t="n">
        <f aca="false">CF$5/Days_In_Year</f>
        <v>0.249315068493151</v>
      </c>
      <c r="CG6" s="60" t="n">
        <f aca="false">CG$5/Days_In_Year</f>
        <v>0.252054794520548</v>
      </c>
      <c r="CH6" s="60" t="n">
        <f aca="false">CH$5/Days_In_Year</f>
        <v>0.252054794520548</v>
      </c>
      <c r="CI6" s="60" t="n">
        <f aca="false">CI$5/Days_In_Year</f>
        <v>0.246575342465753</v>
      </c>
      <c r="CJ6" s="60" t="n">
        <f aca="false">CJ$5/Days_In_Year</f>
        <v>0.249315068493151</v>
      </c>
      <c r="CK6" s="60" t="n">
        <f aca="false">CK$5/Days_In_Year</f>
        <v>0.252054794520548</v>
      </c>
      <c r="CL6" s="60" t="n">
        <f aca="false">CL$5/Days_In_Year</f>
        <v>0.252054794520548</v>
      </c>
      <c r="CM6" s="60" t="n">
        <f aca="false">CM$5/Days_In_Year</f>
        <v>0.246575342465753</v>
      </c>
      <c r="CN6" s="60" t="n">
        <f aca="false">CN$5/Days_In_Year</f>
        <v>0.249315068493151</v>
      </c>
      <c r="CO6" s="60" t="n">
        <f aca="false">CO$5/Days_In_Year</f>
        <v>0.252054794520548</v>
      </c>
      <c r="CP6" s="60" t="n">
        <f aca="false">CP$5/Days_In_Year</f>
        <v>0.252054794520548</v>
      </c>
      <c r="CQ6" s="60" t="n">
        <f aca="false">CQ$5/Days_In_Year</f>
        <v>0.246575342465753</v>
      </c>
      <c r="CR6" s="60" t="n">
        <f aca="false">CR$5/Days_In_Year</f>
        <v>0.249315068493151</v>
      </c>
      <c r="CS6" s="60" t="n">
        <f aca="false">CS$5/Days_In_Year</f>
        <v>0.252054794520548</v>
      </c>
      <c r="CT6" s="60" t="n">
        <f aca="false">CT$5/Days_In_Year</f>
        <v>0.252054794520548</v>
      </c>
      <c r="CU6" s="60" t="n">
        <f aca="false">CU$5/Days_In_Year</f>
        <v>0.249315068493151</v>
      </c>
      <c r="CV6" s="60" t="n">
        <f aca="false">CV$5/Days_In_Year</f>
        <v>0.249315068493151</v>
      </c>
      <c r="CW6" s="60" t="n">
        <f aca="false">CW$5/Days_In_Year</f>
        <v>0.252054794520548</v>
      </c>
      <c r="CX6" s="60" t="n">
        <f aca="false">CX$5/Days_In_Year</f>
        <v>0.252054794520548</v>
      </c>
      <c r="CY6" s="60" t="n">
        <f aca="false">CY$5/Days_In_Year</f>
        <v>0.246575342465753</v>
      </c>
      <c r="CZ6" s="60" t="n">
        <f aca="false">CZ$5/Days_In_Year</f>
        <v>0.249315068493151</v>
      </c>
      <c r="DA6" s="60" t="n">
        <f aca="false">DA$5/Days_In_Year</f>
        <v>0.252054794520548</v>
      </c>
      <c r="DB6" s="60" t="n">
        <f aca="false">DB$5/Days_In_Year</f>
        <v>0.252054794520548</v>
      </c>
      <c r="DC6" s="60" t="n">
        <f aca="false">DC$5/Days_In_Year</f>
        <v>0.246575342465753</v>
      </c>
      <c r="DD6" s="60" t="n">
        <f aca="false">DD$5/Days_In_Year</f>
        <v>0.249315068493151</v>
      </c>
      <c r="DE6" s="60" t="n">
        <f aca="false">DE$5/Days_In_Year</f>
        <v>0.252054794520548</v>
      </c>
      <c r="DF6" s="60" t="n">
        <f aca="false">DF$5/Days_In_Year</f>
        <v>0.252054794520548</v>
      </c>
      <c r="DG6" s="60" t="n">
        <f aca="false">DG$5/Days_In_Year</f>
        <v>0.246575342465753</v>
      </c>
      <c r="DH6" s="60" t="n">
        <f aca="false">DH$5/Days_In_Year</f>
        <v>0.249315068493151</v>
      </c>
      <c r="DI6" s="60" t="n">
        <f aca="false">DI$5/Days_In_Year</f>
        <v>0.252054794520548</v>
      </c>
      <c r="DJ6" s="60" t="n">
        <f aca="false">DJ$5/Days_In_Year</f>
        <v>0.252054794520548</v>
      </c>
      <c r="DK6" s="60" t="n">
        <f aca="false">DK$5/Days_In_Year</f>
        <v>0.249315068493151</v>
      </c>
      <c r="DL6" s="60" t="n">
        <f aca="false">DL$5/Days_In_Year</f>
        <v>0.249315068493151</v>
      </c>
      <c r="DM6" s="60" t="n">
        <f aca="false">DM$5/Days_In_Year</f>
        <v>0.252054794520548</v>
      </c>
      <c r="DN6" s="60" t="n">
        <f aca="false">DN$5/Days_In_Year</f>
        <v>0.252054794520548</v>
      </c>
      <c r="DO6" s="60" t="n">
        <f aca="false">DO$5/Days_In_Year</f>
        <v>0.246575342465753</v>
      </c>
      <c r="DP6" s="60" t="n">
        <f aca="false">DP$5/Days_In_Year</f>
        <v>0.249315068493151</v>
      </c>
      <c r="DQ6" s="60" t="n">
        <f aca="false">DQ$5/Days_In_Year</f>
        <v>0.252054794520548</v>
      </c>
      <c r="DR6" s="60" t="n">
        <f aca="false">DR$5/Days_In_Year</f>
        <v>0.252054794520548</v>
      </c>
      <c r="DS6" s="60" t="n">
        <f aca="false">DS$5/Days_In_Year</f>
        <v>0.246575342465753</v>
      </c>
      <c r="DT6" s="60" t="n">
        <f aca="false">DT$5/Days_In_Year</f>
        <v>0.249315068493151</v>
      </c>
      <c r="DU6" s="60" t="n">
        <f aca="false">DU$5/Days_In_Year</f>
        <v>0.252054794520548</v>
      </c>
      <c r="DV6" s="60" t="n">
        <f aca="false">DV$5/Days_In_Year</f>
        <v>0.252054794520548</v>
      </c>
      <c r="DW6" s="60" t="n">
        <f aca="false">DW$5/Days_In_Year</f>
        <v>0.246575342465753</v>
      </c>
      <c r="DX6" s="60" t="n">
        <f aca="false">DX$5/Days_In_Year</f>
        <v>0.249315068493151</v>
      </c>
      <c r="DY6" s="60" t="n">
        <f aca="false">DY$5/Days_In_Year</f>
        <v>0.252054794520548</v>
      </c>
      <c r="DZ6" s="60" t="n">
        <f aca="false">DZ$5/Days_In_Year</f>
        <v>0.252054794520548</v>
      </c>
      <c r="EA6" s="60" t="n">
        <f aca="false">EA$5/Days_In_Year</f>
        <v>0.249315068493151</v>
      </c>
      <c r="EB6" s="60" t="n">
        <f aca="false">EB$5/Days_In_Year</f>
        <v>0.249315068493151</v>
      </c>
      <c r="EC6" s="60" t="n">
        <f aca="false">EC$5/Days_In_Year</f>
        <v>0.252054794520548</v>
      </c>
      <c r="ED6" s="60" t="n">
        <f aca="false">ED$5/Days_In_Year</f>
        <v>0.252054794520548</v>
      </c>
      <c r="EE6" s="60" t="n">
        <f aca="false">EE$5/Days_In_Year</f>
        <v>0.246575342465753</v>
      </c>
      <c r="EF6" s="60" t="n">
        <f aca="false">EF$5/Days_In_Year</f>
        <v>0.249315068493151</v>
      </c>
      <c r="EG6" s="60" t="n">
        <f aca="false">EG$5/Days_In_Year</f>
        <v>0.252054794520548</v>
      </c>
      <c r="EH6" s="60" t="n">
        <f aca="false">EH$5/Days_In_Year</f>
        <v>0.252054794520548</v>
      </c>
      <c r="EI6" s="60" t="n">
        <f aca="false">EI$5/Days_In_Year</f>
        <v>0.246575342465753</v>
      </c>
      <c r="EJ6" s="60" t="n">
        <f aca="false">EJ$5/Days_In_Year</f>
        <v>0.249315068493151</v>
      </c>
      <c r="EK6" s="60" t="n">
        <f aca="false">EK$5/Days_In_Year</f>
        <v>0.252054794520548</v>
      </c>
      <c r="EL6" s="60" t="n">
        <f aca="false">EL$5/Days_In_Year</f>
        <v>0.252054794520548</v>
      </c>
      <c r="EM6" s="60" t="n">
        <f aca="false">EM$5/Days_In_Year</f>
        <v>0.246575342465753</v>
      </c>
      <c r="EN6" s="60" t="n">
        <f aca="false">EN$5/Days_In_Year</f>
        <v>0.249315068493151</v>
      </c>
      <c r="EO6" s="60" t="n">
        <f aca="false">EO$5/Days_In_Year</f>
        <v>0.252054794520548</v>
      </c>
      <c r="EP6" s="60" t="n">
        <f aca="false">EP$5/Days_In_Year</f>
        <v>0.252054794520548</v>
      </c>
      <c r="EQ6" s="60" t="n">
        <f aca="false">EQ$5/Days_In_Year</f>
        <v>0.249315068493151</v>
      </c>
      <c r="ER6" s="60" t="n">
        <f aca="false">ER$5/Days_In_Year</f>
        <v>0.249315068493151</v>
      </c>
      <c r="ES6" s="60" t="n">
        <f aca="false">ES$5/Days_In_Year</f>
        <v>0.252054794520548</v>
      </c>
      <c r="ET6" s="60" t="n">
        <f aca="false">ET$5/Days_In_Year</f>
        <v>0.252054794520548</v>
      </c>
      <c r="EU6" s="60" t="n">
        <f aca="false">EU$5/Days_In_Year</f>
        <v>0.246575342465753</v>
      </c>
      <c r="EV6" s="60" t="n">
        <f aca="false">EV$5/Days_In_Year</f>
        <v>0.249315068493151</v>
      </c>
      <c r="EW6" s="60" t="n">
        <f aca="false">EW$5/Days_In_Year</f>
        <v>0.252054794520548</v>
      </c>
      <c r="EX6" s="60" t="n">
        <f aca="false">EX$5/Days_In_Year</f>
        <v>0.252054794520548</v>
      </c>
      <c r="EY6" s="60" t="n">
        <f aca="false">EY$5/Days_In_Year</f>
        <v>0.246575342465753</v>
      </c>
      <c r="EZ6" s="60" t="n">
        <f aca="false">EZ$5/Days_In_Year</f>
        <v>0.249315068493151</v>
      </c>
      <c r="FA6" s="60" t="n">
        <f aca="false">FA$5/Days_In_Year</f>
        <v>0.252054794520548</v>
      </c>
      <c r="FB6" s="60" t="n">
        <f aca="false">FB$5/Days_In_Year</f>
        <v>0.252054794520548</v>
      </c>
      <c r="FC6" s="60" t="n">
        <f aca="false">FC$5/Days_In_Year</f>
        <v>0.246575342465753</v>
      </c>
      <c r="FD6" s="60" t="n">
        <f aca="false">FD$5/Days_In_Year</f>
        <v>0.249315068493151</v>
      </c>
      <c r="FE6" s="60" t="n">
        <f aca="false">FE$5/Days_In_Year</f>
        <v>0.252054794520548</v>
      </c>
      <c r="FF6" s="60" t="n">
        <f aca="false">FF$5/Days_In_Year</f>
        <v>0.252054794520548</v>
      </c>
      <c r="FG6" s="60" t="n">
        <f aca="false">FG$5/Days_In_Year</f>
        <v>0.249315068493151</v>
      </c>
      <c r="FH6" s="60" t="n">
        <f aca="false">FH$5/Days_In_Year</f>
        <v>0.249315068493151</v>
      </c>
    </row>
    <row r="7" customFormat="false" ht="15" hidden="false" customHeight="false" outlineLevel="0" collapsed="false">
      <c r="C7" s="0" t="s">
        <v>485</v>
      </c>
      <c r="D7" s="11" t="s">
        <v>290</v>
      </c>
      <c r="J7" s="38" t="n">
        <f aca="false">YEAR(J$4)</f>
        <v>2025</v>
      </c>
      <c r="K7" s="38" t="n">
        <f aca="false">YEAR(K$4)</f>
        <v>2026</v>
      </c>
      <c r="L7" s="38" t="n">
        <f aca="false">YEAR(L$4)</f>
        <v>2026</v>
      </c>
      <c r="M7" s="38" t="n">
        <f aca="false">YEAR(M$4)</f>
        <v>2026</v>
      </c>
      <c r="N7" s="38" t="n">
        <f aca="false">YEAR(N$4)</f>
        <v>2026</v>
      </c>
      <c r="O7" s="38" t="n">
        <f aca="false">YEAR(O$4)</f>
        <v>2027</v>
      </c>
      <c r="P7" s="38" t="n">
        <f aca="false">YEAR(P$4)</f>
        <v>2027</v>
      </c>
      <c r="Q7" s="38" t="n">
        <f aca="false">YEAR(Q$4)</f>
        <v>2027</v>
      </c>
      <c r="R7" s="38" t="n">
        <f aca="false">YEAR(R$4)</f>
        <v>2027</v>
      </c>
      <c r="S7" s="38" t="n">
        <f aca="false">YEAR(S$4)</f>
        <v>2028</v>
      </c>
      <c r="T7" s="38" t="n">
        <f aca="false">YEAR(T$4)</f>
        <v>2028</v>
      </c>
      <c r="U7" s="38" t="n">
        <f aca="false">YEAR(U$4)</f>
        <v>2028</v>
      </c>
      <c r="V7" s="38" t="n">
        <f aca="false">YEAR(V$4)</f>
        <v>2028</v>
      </c>
      <c r="W7" s="38" t="n">
        <f aca="false">YEAR(W$4)</f>
        <v>2029</v>
      </c>
      <c r="X7" s="38" t="n">
        <f aca="false">YEAR(X$4)</f>
        <v>2029</v>
      </c>
      <c r="Y7" s="38" t="n">
        <f aca="false">YEAR(Y$4)</f>
        <v>2029</v>
      </c>
      <c r="Z7" s="38" t="n">
        <f aca="false">YEAR(Z$4)</f>
        <v>2029</v>
      </c>
      <c r="AA7" s="38" t="n">
        <f aca="false">YEAR(AA$4)</f>
        <v>2030</v>
      </c>
      <c r="AB7" s="38" t="n">
        <f aca="false">YEAR(AB$4)</f>
        <v>2030</v>
      </c>
      <c r="AC7" s="38" t="n">
        <f aca="false">YEAR(AC$4)</f>
        <v>2030</v>
      </c>
      <c r="AD7" s="38" t="n">
        <f aca="false">YEAR(AD$4)</f>
        <v>2030</v>
      </c>
      <c r="AE7" s="38" t="n">
        <f aca="false">YEAR(AE$4)</f>
        <v>2031</v>
      </c>
      <c r="AF7" s="38" t="n">
        <f aca="false">YEAR(AF$4)</f>
        <v>2031</v>
      </c>
      <c r="AG7" s="38" t="n">
        <f aca="false">YEAR(AG$4)</f>
        <v>2031</v>
      </c>
      <c r="AH7" s="38" t="n">
        <f aca="false">YEAR(AH$4)</f>
        <v>2031</v>
      </c>
      <c r="AI7" s="38" t="n">
        <f aca="false">YEAR(AI$4)</f>
        <v>2032</v>
      </c>
      <c r="AJ7" s="38" t="n">
        <f aca="false">YEAR(AJ$4)</f>
        <v>2032</v>
      </c>
      <c r="AK7" s="38" t="n">
        <f aca="false">YEAR(AK$4)</f>
        <v>2032</v>
      </c>
      <c r="AL7" s="38" t="n">
        <f aca="false">YEAR(AL$4)</f>
        <v>2032</v>
      </c>
      <c r="AM7" s="38" t="n">
        <f aca="false">YEAR(AM$4)</f>
        <v>2033</v>
      </c>
      <c r="AN7" s="38" t="n">
        <f aca="false">YEAR(AN$4)</f>
        <v>2033</v>
      </c>
      <c r="AO7" s="38" t="n">
        <f aca="false">YEAR(AO$4)</f>
        <v>2033</v>
      </c>
      <c r="AP7" s="38" t="n">
        <f aca="false">YEAR(AP$4)</f>
        <v>2033</v>
      </c>
      <c r="AQ7" s="38" t="n">
        <f aca="false">YEAR(AQ$4)</f>
        <v>2034</v>
      </c>
      <c r="AR7" s="38" t="n">
        <f aca="false">YEAR(AR$4)</f>
        <v>2034</v>
      </c>
      <c r="AS7" s="38" t="n">
        <f aca="false">YEAR(AS$4)</f>
        <v>2034</v>
      </c>
      <c r="AT7" s="38" t="n">
        <f aca="false">YEAR(AT$4)</f>
        <v>2034</v>
      </c>
      <c r="AU7" s="38" t="n">
        <f aca="false">YEAR(AU$4)</f>
        <v>2035</v>
      </c>
      <c r="AV7" s="38" t="n">
        <f aca="false">YEAR(AV$4)</f>
        <v>2035</v>
      </c>
      <c r="AW7" s="38" t="n">
        <f aca="false">YEAR(AW$4)</f>
        <v>2035</v>
      </c>
      <c r="AX7" s="38" t="n">
        <f aca="false">YEAR(AX$4)</f>
        <v>2035</v>
      </c>
      <c r="AY7" s="38" t="n">
        <f aca="false">YEAR(AY$4)</f>
        <v>2036</v>
      </c>
      <c r="AZ7" s="38" t="n">
        <f aca="false">YEAR(AZ$4)</f>
        <v>2036</v>
      </c>
      <c r="BA7" s="38" t="n">
        <f aca="false">YEAR(BA$4)</f>
        <v>2036</v>
      </c>
      <c r="BB7" s="38" t="n">
        <f aca="false">YEAR(BB$4)</f>
        <v>2036</v>
      </c>
      <c r="BC7" s="38" t="n">
        <f aca="false">YEAR(BC$4)</f>
        <v>2037</v>
      </c>
      <c r="BD7" s="38" t="n">
        <f aca="false">YEAR(BD$4)</f>
        <v>2037</v>
      </c>
      <c r="BE7" s="38" t="n">
        <f aca="false">YEAR(BE$4)</f>
        <v>2037</v>
      </c>
      <c r="BF7" s="38" t="n">
        <f aca="false">YEAR(BF$4)</f>
        <v>2037</v>
      </c>
      <c r="BG7" s="38" t="n">
        <f aca="false">YEAR(BG$4)</f>
        <v>2038</v>
      </c>
      <c r="BH7" s="38" t="n">
        <f aca="false">YEAR(BH$4)</f>
        <v>2038</v>
      </c>
      <c r="BI7" s="38" t="n">
        <f aca="false">YEAR(BI$4)</f>
        <v>2038</v>
      </c>
      <c r="BJ7" s="38" t="n">
        <f aca="false">YEAR(BJ$4)</f>
        <v>2038</v>
      </c>
      <c r="BK7" s="38" t="n">
        <f aca="false">YEAR(BK$4)</f>
        <v>2039</v>
      </c>
      <c r="BL7" s="38" t="n">
        <f aca="false">YEAR(BL$4)</f>
        <v>2039</v>
      </c>
      <c r="BM7" s="38" t="n">
        <f aca="false">YEAR(BM$4)</f>
        <v>2039</v>
      </c>
      <c r="BN7" s="38" t="n">
        <f aca="false">YEAR(BN$4)</f>
        <v>2039</v>
      </c>
      <c r="BO7" s="38" t="n">
        <f aca="false">YEAR(BO$4)</f>
        <v>2040</v>
      </c>
      <c r="BP7" s="38" t="n">
        <f aca="false">YEAR(BP$4)</f>
        <v>2040</v>
      </c>
      <c r="BQ7" s="38" t="n">
        <f aca="false">YEAR(BQ$4)</f>
        <v>2040</v>
      </c>
      <c r="BR7" s="38" t="n">
        <f aca="false">YEAR(BR$4)</f>
        <v>2040</v>
      </c>
      <c r="BS7" s="38" t="n">
        <f aca="false">YEAR(BS$4)</f>
        <v>2041</v>
      </c>
      <c r="BT7" s="38" t="n">
        <f aca="false">YEAR(BT$4)</f>
        <v>2041</v>
      </c>
      <c r="BU7" s="38" t="n">
        <f aca="false">YEAR(BU$4)</f>
        <v>2041</v>
      </c>
      <c r="BV7" s="38" t="n">
        <f aca="false">YEAR(BV$4)</f>
        <v>2041</v>
      </c>
      <c r="BW7" s="38" t="n">
        <f aca="false">YEAR(BW$4)</f>
        <v>2042</v>
      </c>
      <c r="BX7" s="38" t="n">
        <f aca="false">YEAR(BX$4)</f>
        <v>2042</v>
      </c>
      <c r="BY7" s="38" t="n">
        <f aca="false">YEAR(BY$4)</f>
        <v>2042</v>
      </c>
      <c r="BZ7" s="38" t="n">
        <f aca="false">YEAR(BZ$4)</f>
        <v>2042</v>
      </c>
      <c r="CA7" s="38" t="n">
        <f aca="false">YEAR(CA$4)</f>
        <v>2043</v>
      </c>
      <c r="CB7" s="38" t="n">
        <f aca="false">YEAR(CB$4)</f>
        <v>2043</v>
      </c>
      <c r="CC7" s="38" t="n">
        <f aca="false">YEAR(CC$4)</f>
        <v>2043</v>
      </c>
      <c r="CD7" s="38" t="n">
        <f aca="false">YEAR(CD$4)</f>
        <v>2043</v>
      </c>
      <c r="CE7" s="38" t="n">
        <f aca="false">YEAR(CE$4)</f>
        <v>2044</v>
      </c>
      <c r="CF7" s="38" t="n">
        <f aca="false">YEAR(CF$4)</f>
        <v>2044</v>
      </c>
      <c r="CG7" s="38" t="n">
        <f aca="false">YEAR(CG$4)</f>
        <v>2044</v>
      </c>
      <c r="CH7" s="38" t="n">
        <f aca="false">YEAR(CH$4)</f>
        <v>2044</v>
      </c>
      <c r="CI7" s="38" t="n">
        <f aca="false">YEAR(CI$4)</f>
        <v>2045</v>
      </c>
      <c r="CJ7" s="38" t="n">
        <f aca="false">YEAR(CJ$4)</f>
        <v>2045</v>
      </c>
      <c r="CK7" s="38" t="n">
        <f aca="false">YEAR(CK$4)</f>
        <v>2045</v>
      </c>
      <c r="CL7" s="38" t="n">
        <f aca="false">YEAR(CL$4)</f>
        <v>2045</v>
      </c>
      <c r="CM7" s="38" t="n">
        <f aca="false">YEAR(CM$4)</f>
        <v>2046</v>
      </c>
      <c r="CN7" s="38" t="n">
        <f aca="false">YEAR(CN$4)</f>
        <v>2046</v>
      </c>
      <c r="CO7" s="38" t="n">
        <f aca="false">YEAR(CO$4)</f>
        <v>2046</v>
      </c>
      <c r="CP7" s="38" t="n">
        <f aca="false">YEAR(CP$4)</f>
        <v>2046</v>
      </c>
      <c r="CQ7" s="38" t="n">
        <f aca="false">YEAR(CQ$4)</f>
        <v>2047</v>
      </c>
      <c r="CR7" s="38" t="n">
        <f aca="false">YEAR(CR$4)</f>
        <v>2047</v>
      </c>
      <c r="CS7" s="38" t="n">
        <f aca="false">YEAR(CS$4)</f>
        <v>2047</v>
      </c>
      <c r="CT7" s="38" t="n">
        <f aca="false">YEAR(CT$4)</f>
        <v>2047</v>
      </c>
      <c r="CU7" s="38" t="n">
        <f aca="false">YEAR(CU$4)</f>
        <v>2048</v>
      </c>
      <c r="CV7" s="38" t="n">
        <f aca="false">YEAR(CV$4)</f>
        <v>2048</v>
      </c>
      <c r="CW7" s="38" t="n">
        <f aca="false">YEAR(CW$4)</f>
        <v>2048</v>
      </c>
      <c r="CX7" s="38" t="n">
        <f aca="false">YEAR(CX$4)</f>
        <v>2048</v>
      </c>
      <c r="CY7" s="38" t="n">
        <f aca="false">YEAR(CY$4)</f>
        <v>2049</v>
      </c>
      <c r="CZ7" s="38" t="n">
        <f aca="false">YEAR(CZ$4)</f>
        <v>2049</v>
      </c>
      <c r="DA7" s="38" t="n">
        <f aca="false">YEAR(DA$4)</f>
        <v>2049</v>
      </c>
      <c r="DB7" s="38" t="n">
        <f aca="false">YEAR(DB$4)</f>
        <v>2049</v>
      </c>
      <c r="DC7" s="38" t="n">
        <f aca="false">YEAR(DC$4)</f>
        <v>2050</v>
      </c>
      <c r="DD7" s="38" t="n">
        <f aca="false">YEAR(DD$4)</f>
        <v>2050</v>
      </c>
      <c r="DE7" s="38" t="n">
        <f aca="false">YEAR(DE$4)</f>
        <v>2050</v>
      </c>
      <c r="DF7" s="38" t="n">
        <f aca="false">YEAR(DF$4)</f>
        <v>2050</v>
      </c>
      <c r="DG7" s="38" t="n">
        <f aca="false">YEAR(DG$4)</f>
        <v>2051</v>
      </c>
      <c r="DH7" s="38" t="n">
        <f aca="false">YEAR(DH$4)</f>
        <v>2051</v>
      </c>
      <c r="DI7" s="38" t="n">
        <f aca="false">YEAR(DI$4)</f>
        <v>2051</v>
      </c>
      <c r="DJ7" s="38" t="n">
        <f aca="false">YEAR(DJ$4)</f>
        <v>2051</v>
      </c>
      <c r="DK7" s="38" t="n">
        <f aca="false">YEAR(DK$4)</f>
        <v>2052</v>
      </c>
      <c r="DL7" s="38" t="n">
        <f aca="false">YEAR(DL$4)</f>
        <v>2052</v>
      </c>
      <c r="DM7" s="38" t="n">
        <f aca="false">YEAR(DM$4)</f>
        <v>2052</v>
      </c>
      <c r="DN7" s="38" t="n">
        <f aca="false">YEAR(DN$4)</f>
        <v>2052</v>
      </c>
      <c r="DO7" s="38" t="n">
        <f aca="false">YEAR(DO$4)</f>
        <v>2053</v>
      </c>
      <c r="DP7" s="38" t="n">
        <f aca="false">YEAR(DP$4)</f>
        <v>2053</v>
      </c>
      <c r="DQ7" s="38" t="n">
        <f aca="false">YEAR(DQ$4)</f>
        <v>2053</v>
      </c>
      <c r="DR7" s="38" t="n">
        <f aca="false">YEAR(DR$4)</f>
        <v>2053</v>
      </c>
      <c r="DS7" s="38" t="n">
        <f aca="false">YEAR(DS$4)</f>
        <v>2054</v>
      </c>
      <c r="DT7" s="38" t="n">
        <f aca="false">YEAR(DT$4)</f>
        <v>2054</v>
      </c>
      <c r="DU7" s="38" t="n">
        <f aca="false">YEAR(DU$4)</f>
        <v>2054</v>
      </c>
      <c r="DV7" s="38" t="n">
        <f aca="false">YEAR(DV$4)</f>
        <v>2054</v>
      </c>
      <c r="DW7" s="38" t="n">
        <f aca="false">YEAR(DW$4)</f>
        <v>2055</v>
      </c>
      <c r="DX7" s="38" t="n">
        <f aca="false">YEAR(DX$4)</f>
        <v>2055</v>
      </c>
      <c r="DY7" s="38" t="n">
        <f aca="false">YEAR(DY$4)</f>
        <v>2055</v>
      </c>
      <c r="DZ7" s="38" t="n">
        <f aca="false">YEAR(DZ$4)</f>
        <v>2055</v>
      </c>
      <c r="EA7" s="38" t="n">
        <f aca="false">YEAR(EA$4)</f>
        <v>2056</v>
      </c>
      <c r="EB7" s="38" t="n">
        <f aca="false">YEAR(EB$4)</f>
        <v>2056</v>
      </c>
      <c r="EC7" s="38" t="n">
        <f aca="false">YEAR(EC$4)</f>
        <v>2056</v>
      </c>
      <c r="ED7" s="38" t="n">
        <f aca="false">YEAR(ED$4)</f>
        <v>2056</v>
      </c>
      <c r="EE7" s="38" t="n">
        <f aca="false">YEAR(EE$4)</f>
        <v>2057</v>
      </c>
      <c r="EF7" s="38" t="n">
        <f aca="false">YEAR(EF$4)</f>
        <v>2057</v>
      </c>
      <c r="EG7" s="38" t="n">
        <f aca="false">YEAR(EG$4)</f>
        <v>2057</v>
      </c>
      <c r="EH7" s="38" t="n">
        <f aca="false">YEAR(EH$4)</f>
        <v>2057</v>
      </c>
      <c r="EI7" s="38" t="n">
        <f aca="false">YEAR(EI$4)</f>
        <v>2058</v>
      </c>
      <c r="EJ7" s="38" t="n">
        <f aca="false">YEAR(EJ$4)</f>
        <v>2058</v>
      </c>
      <c r="EK7" s="38" t="n">
        <f aca="false">YEAR(EK$4)</f>
        <v>2058</v>
      </c>
      <c r="EL7" s="38" t="n">
        <f aca="false">YEAR(EL$4)</f>
        <v>2058</v>
      </c>
      <c r="EM7" s="38" t="n">
        <f aca="false">YEAR(EM$4)</f>
        <v>2059</v>
      </c>
      <c r="EN7" s="38" t="n">
        <f aca="false">YEAR(EN$4)</f>
        <v>2059</v>
      </c>
      <c r="EO7" s="38" t="n">
        <f aca="false">YEAR(EO$4)</f>
        <v>2059</v>
      </c>
      <c r="EP7" s="38" t="n">
        <f aca="false">YEAR(EP$4)</f>
        <v>2059</v>
      </c>
      <c r="EQ7" s="38" t="n">
        <f aca="false">YEAR(EQ$4)</f>
        <v>2060</v>
      </c>
      <c r="ER7" s="38" t="n">
        <f aca="false">YEAR(ER$4)</f>
        <v>2060</v>
      </c>
      <c r="ES7" s="38" t="n">
        <f aca="false">YEAR(ES$4)</f>
        <v>2060</v>
      </c>
      <c r="ET7" s="38" t="n">
        <f aca="false">YEAR(ET$4)</f>
        <v>2060</v>
      </c>
      <c r="EU7" s="38" t="n">
        <f aca="false">YEAR(EU$4)</f>
        <v>2061</v>
      </c>
      <c r="EV7" s="38" t="n">
        <f aca="false">YEAR(EV$4)</f>
        <v>2061</v>
      </c>
      <c r="EW7" s="38" t="n">
        <f aca="false">YEAR(EW$4)</f>
        <v>2061</v>
      </c>
      <c r="EX7" s="38" t="n">
        <f aca="false">YEAR(EX$4)</f>
        <v>2061</v>
      </c>
      <c r="EY7" s="38" t="n">
        <f aca="false">YEAR(EY$4)</f>
        <v>2062</v>
      </c>
      <c r="EZ7" s="38" t="n">
        <f aca="false">YEAR(EZ$4)</f>
        <v>2062</v>
      </c>
      <c r="FA7" s="38" t="n">
        <f aca="false">YEAR(FA$4)</f>
        <v>2062</v>
      </c>
      <c r="FB7" s="38" t="n">
        <f aca="false">YEAR(FB$4)</f>
        <v>2062</v>
      </c>
      <c r="FC7" s="38" t="n">
        <f aca="false">YEAR(FC$4)</f>
        <v>2063</v>
      </c>
      <c r="FD7" s="38" t="n">
        <f aca="false">YEAR(FD$4)</f>
        <v>2063</v>
      </c>
      <c r="FE7" s="38" t="n">
        <f aca="false">YEAR(FE$4)</f>
        <v>2063</v>
      </c>
      <c r="FF7" s="38" t="n">
        <f aca="false">YEAR(FF$4)</f>
        <v>2063</v>
      </c>
      <c r="FG7" s="38" t="n">
        <f aca="false">YEAR(FG$4)</f>
        <v>2064</v>
      </c>
      <c r="FH7" s="38" t="n">
        <f aca="false">YEAR(FH$4)</f>
        <v>2064</v>
      </c>
    </row>
    <row r="8" customFormat="false" ht="15" hidden="false" customHeight="false" outlineLevel="0" collapsed="false">
      <c r="C8" s="0" t="s">
        <v>618</v>
      </c>
      <c r="D8" s="11" t="s">
        <v>79</v>
      </c>
      <c r="J8" s="38" t="n">
        <f aca="false">I$8+1</f>
        <v>1</v>
      </c>
      <c r="K8" s="38" t="n">
        <f aca="false">J$8+1</f>
        <v>2</v>
      </c>
      <c r="L8" s="38" t="n">
        <f aca="false">K$8+1</f>
        <v>3</v>
      </c>
      <c r="M8" s="38" t="n">
        <f aca="false">L$8+1</f>
        <v>4</v>
      </c>
      <c r="N8" s="38" t="n">
        <f aca="false">M$8+1</f>
        <v>5</v>
      </c>
      <c r="O8" s="38" t="n">
        <f aca="false">N$8+1</f>
        <v>6</v>
      </c>
      <c r="P8" s="38" t="n">
        <f aca="false">O$8+1</f>
        <v>7</v>
      </c>
      <c r="Q8" s="38" t="n">
        <f aca="false">P$8+1</f>
        <v>8</v>
      </c>
      <c r="R8" s="38" t="n">
        <f aca="false">Q$8+1</f>
        <v>9</v>
      </c>
      <c r="S8" s="38" t="n">
        <f aca="false">R$8+1</f>
        <v>10</v>
      </c>
      <c r="T8" s="38" t="n">
        <f aca="false">S$8+1</f>
        <v>11</v>
      </c>
      <c r="U8" s="38" t="n">
        <f aca="false">T$8+1</f>
        <v>12</v>
      </c>
      <c r="V8" s="38" t="n">
        <f aca="false">U$8+1</f>
        <v>13</v>
      </c>
      <c r="W8" s="38" t="n">
        <f aca="false">V$8+1</f>
        <v>14</v>
      </c>
      <c r="X8" s="38" t="n">
        <f aca="false">W$8+1</f>
        <v>15</v>
      </c>
      <c r="Y8" s="38" t="n">
        <f aca="false">X$8+1</f>
        <v>16</v>
      </c>
      <c r="Z8" s="38" t="n">
        <f aca="false">Y$8+1</f>
        <v>17</v>
      </c>
      <c r="AA8" s="38" t="n">
        <f aca="false">Z$8+1</f>
        <v>18</v>
      </c>
      <c r="AB8" s="38" t="n">
        <f aca="false">AA$8+1</f>
        <v>19</v>
      </c>
      <c r="AC8" s="38" t="n">
        <f aca="false">AB$8+1</f>
        <v>20</v>
      </c>
      <c r="AD8" s="38" t="n">
        <f aca="false">AC$8+1</f>
        <v>21</v>
      </c>
      <c r="AE8" s="38" t="n">
        <f aca="false">AD$8+1</f>
        <v>22</v>
      </c>
      <c r="AF8" s="38" t="n">
        <f aca="false">AE$8+1</f>
        <v>23</v>
      </c>
      <c r="AG8" s="38" t="n">
        <f aca="false">AF$8+1</f>
        <v>24</v>
      </c>
      <c r="AH8" s="38" t="n">
        <f aca="false">AG$8+1</f>
        <v>25</v>
      </c>
      <c r="AI8" s="38" t="n">
        <f aca="false">AH$8+1</f>
        <v>26</v>
      </c>
      <c r="AJ8" s="38" t="n">
        <f aca="false">AI$8+1</f>
        <v>27</v>
      </c>
      <c r="AK8" s="38" t="n">
        <f aca="false">AJ$8+1</f>
        <v>28</v>
      </c>
      <c r="AL8" s="38" t="n">
        <f aca="false">AK$8+1</f>
        <v>29</v>
      </c>
      <c r="AM8" s="38" t="n">
        <f aca="false">AL$8+1</f>
        <v>30</v>
      </c>
      <c r="AN8" s="38" t="n">
        <f aca="false">AM$8+1</f>
        <v>31</v>
      </c>
      <c r="AO8" s="38" t="n">
        <f aca="false">AN$8+1</f>
        <v>32</v>
      </c>
      <c r="AP8" s="38" t="n">
        <f aca="false">AO$8+1</f>
        <v>33</v>
      </c>
      <c r="AQ8" s="38" t="n">
        <f aca="false">AP$8+1</f>
        <v>34</v>
      </c>
      <c r="AR8" s="38" t="n">
        <f aca="false">AQ$8+1</f>
        <v>35</v>
      </c>
      <c r="AS8" s="38" t="n">
        <f aca="false">AR$8+1</f>
        <v>36</v>
      </c>
      <c r="AT8" s="38" t="n">
        <f aca="false">AS$8+1</f>
        <v>37</v>
      </c>
      <c r="AU8" s="38" t="n">
        <f aca="false">AT$8+1</f>
        <v>38</v>
      </c>
      <c r="AV8" s="38" t="n">
        <f aca="false">AU$8+1</f>
        <v>39</v>
      </c>
      <c r="AW8" s="38" t="n">
        <f aca="false">AV$8+1</f>
        <v>40</v>
      </c>
      <c r="AX8" s="38" t="n">
        <f aca="false">AW$8+1</f>
        <v>41</v>
      </c>
      <c r="AY8" s="38" t="n">
        <f aca="false">AX$8+1</f>
        <v>42</v>
      </c>
      <c r="AZ8" s="38" t="n">
        <f aca="false">AY$8+1</f>
        <v>43</v>
      </c>
      <c r="BA8" s="38" t="n">
        <f aca="false">AZ$8+1</f>
        <v>44</v>
      </c>
      <c r="BB8" s="38" t="n">
        <f aca="false">BA$8+1</f>
        <v>45</v>
      </c>
      <c r="BC8" s="38" t="n">
        <f aca="false">BB$8+1</f>
        <v>46</v>
      </c>
      <c r="BD8" s="38" t="n">
        <f aca="false">BC$8+1</f>
        <v>47</v>
      </c>
      <c r="BE8" s="38" t="n">
        <f aca="false">BD$8+1</f>
        <v>48</v>
      </c>
      <c r="BF8" s="38" t="n">
        <f aca="false">BE$8+1</f>
        <v>49</v>
      </c>
      <c r="BG8" s="38" t="n">
        <f aca="false">BF$8+1</f>
        <v>50</v>
      </c>
      <c r="BH8" s="38" t="n">
        <f aca="false">BG$8+1</f>
        <v>51</v>
      </c>
      <c r="BI8" s="38" t="n">
        <f aca="false">BH$8+1</f>
        <v>52</v>
      </c>
      <c r="BJ8" s="38" t="n">
        <f aca="false">BI$8+1</f>
        <v>53</v>
      </c>
      <c r="BK8" s="38" t="n">
        <f aca="false">BJ$8+1</f>
        <v>54</v>
      </c>
      <c r="BL8" s="38" t="n">
        <f aca="false">BK$8+1</f>
        <v>55</v>
      </c>
      <c r="BM8" s="38" t="n">
        <f aca="false">BL$8+1</f>
        <v>56</v>
      </c>
      <c r="BN8" s="38" t="n">
        <f aca="false">BM$8+1</f>
        <v>57</v>
      </c>
      <c r="BO8" s="38" t="n">
        <f aca="false">BN$8+1</f>
        <v>58</v>
      </c>
      <c r="BP8" s="38" t="n">
        <f aca="false">BO$8+1</f>
        <v>59</v>
      </c>
      <c r="BQ8" s="38" t="n">
        <f aca="false">BP$8+1</f>
        <v>60</v>
      </c>
      <c r="BR8" s="38" t="n">
        <f aca="false">BQ$8+1</f>
        <v>61</v>
      </c>
      <c r="BS8" s="38" t="n">
        <f aca="false">BR$8+1</f>
        <v>62</v>
      </c>
      <c r="BT8" s="38" t="n">
        <f aca="false">BS$8+1</f>
        <v>63</v>
      </c>
      <c r="BU8" s="38" t="n">
        <f aca="false">BT$8+1</f>
        <v>64</v>
      </c>
      <c r="BV8" s="38" t="n">
        <f aca="false">BU$8+1</f>
        <v>65</v>
      </c>
      <c r="BW8" s="38" t="n">
        <f aca="false">BV$8+1</f>
        <v>66</v>
      </c>
      <c r="BX8" s="38" t="n">
        <f aca="false">BW$8+1</f>
        <v>67</v>
      </c>
      <c r="BY8" s="38" t="n">
        <f aca="false">BX$8+1</f>
        <v>68</v>
      </c>
      <c r="BZ8" s="38" t="n">
        <f aca="false">BY$8+1</f>
        <v>69</v>
      </c>
      <c r="CA8" s="38" t="n">
        <f aca="false">BZ$8+1</f>
        <v>70</v>
      </c>
      <c r="CB8" s="38" t="n">
        <f aca="false">CA$8+1</f>
        <v>71</v>
      </c>
      <c r="CC8" s="38" t="n">
        <f aca="false">CB$8+1</f>
        <v>72</v>
      </c>
      <c r="CD8" s="38" t="n">
        <f aca="false">CC$8+1</f>
        <v>73</v>
      </c>
      <c r="CE8" s="38" t="n">
        <f aca="false">CD$8+1</f>
        <v>74</v>
      </c>
      <c r="CF8" s="38" t="n">
        <f aca="false">CE$8+1</f>
        <v>75</v>
      </c>
      <c r="CG8" s="38" t="n">
        <f aca="false">CF$8+1</f>
        <v>76</v>
      </c>
      <c r="CH8" s="38" t="n">
        <f aca="false">CG$8+1</f>
        <v>77</v>
      </c>
      <c r="CI8" s="38" t="n">
        <f aca="false">CH$8+1</f>
        <v>78</v>
      </c>
      <c r="CJ8" s="38" t="n">
        <f aca="false">CI$8+1</f>
        <v>79</v>
      </c>
      <c r="CK8" s="38" t="n">
        <f aca="false">CJ$8+1</f>
        <v>80</v>
      </c>
      <c r="CL8" s="38" t="n">
        <f aca="false">CK$8+1</f>
        <v>81</v>
      </c>
      <c r="CM8" s="38" t="n">
        <f aca="false">CL$8+1</f>
        <v>82</v>
      </c>
      <c r="CN8" s="38" t="n">
        <f aca="false">CM$8+1</f>
        <v>83</v>
      </c>
      <c r="CO8" s="38" t="n">
        <f aca="false">CN$8+1</f>
        <v>84</v>
      </c>
      <c r="CP8" s="38" t="n">
        <f aca="false">CO$8+1</f>
        <v>85</v>
      </c>
      <c r="CQ8" s="38" t="n">
        <f aca="false">CP$8+1</f>
        <v>86</v>
      </c>
      <c r="CR8" s="38" t="n">
        <f aca="false">CQ$8+1</f>
        <v>87</v>
      </c>
      <c r="CS8" s="38" t="n">
        <f aca="false">CR$8+1</f>
        <v>88</v>
      </c>
      <c r="CT8" s="38" t="n">
        <f aca="false">CS$8+1</f>
        <v>89</v>
      </c>
      <c r="CU8" s="38" t="n">
        <f aca="false">CT$8+1</f>
        <v>90</v>
      </c>
      <c r="CV8" s="38" t="n">
        <f aca="false">CU$8+1</f>
        <v>91</v>
      </c>
      <c r="CW8" s="38" t="n">
        <f aca="false">CV$8+1</f>
        <v>92</v>
      </c>
      <c r="CX8" s="38" t="n">
        <f aca="false">CW$8+1</f>
        <v>93</v>
      </c>
      <c r="CY8" s="38" t="n">
        <f aca="false">CX$8+1</f>
        <v>94</v>
      </c>
      <c r="CZ8" s="38" t="n">
        <f aca="false">CY$8+1</f>
        <v>95</v>
      </c>
      <c r="DA8" s="38" t="n">
        <f aca="false">CZ$8+1</f>
        <v>96</v>
      </c>
      <c r="DB8" s="38" t="n">
        <f aca="false">DA$8+1</f>
        <v>97</v>
      </c>
      <c r="DC8" s="38" t="n">
        <f aca="false">DB$8+1</f>
        <v>98</v>
      </c>
      <c r="DD8" s="38" t="n">
        <f aca="false">DC$8+1</f>
        <v>99</v>
      </c>
      <c r="DE8" s="38" t="n">
        <f aca="false">DD$8+1</f>
        <v>100</v>
      </c>
      <c r="DF8" s="38" t="n">
        <f aca="false">DE$8+1</f>
        <v>101</v>
      </c>
      <c r="DG8" s="38" t="n">
        <f aca="false">DF$8+1</f>
        <v>102</v>
      </c>
      <c r="DH8" s="38" t="n">
        <f aca="false">DG$8+1</f>
        <v>103</v>
      </c>
      <c r="DI8" s="38" t="n">
        <f aca="false">DH$8+1</f>
        <v>104</v>
      </c>
      <c r="DJ8" s="38" t="n">
        <f aca="false">DI$8+1</f>
        <v>105</v>
      </c>
      <c r="DK8" s="38" t="n">
        <f aca="false">DJ$8+1</f>
        <v>106</v>
      </c>
      <c r="DL8" s="38" t="n">
        <f aca="false">DK$8+1</f>
        <v>107</v>
      </c>
      <c r="DM8" s="38" t="n">
        <f aca="false">DL$8+1</f>
        <v>108</v>
      </c>
      <c r="DN8" s="38" t="n">
        <f aca="false">DM$8+1</f>
        <v>109</v>
      </c>
      <c r="DO8" s="38" t="n">
        <f aca="false">DN$8+1</f>
        <v>110</v>
      </c>
      <c r="DP8" s="38" t="n">
        <f aca="false">DO$8+1</f>
        <v>111</v>
      </c>
      <c r="DQ8" s="38" t="n">
        <f aca="false">DP$8+1</f>
        <v>112</v>
      </c>
      <c r="DR8" s="38" t="n">
        <f aca="false">DQ$8+1</f>
        <v>113</v>
      </c>
      <c r="DS8" s="38" t="n">
        <f aca="false">DR$8+1</f>
        <v>114</v>
      </c>
      <c r="DT8" s="38" t="n">
        <f aca="false">DS$8+1</f>
        <v>115</v>
      </c>
      <c r="DU8" s="38" t="n">
        <f aca="false">DT$8+1</f>
        <v>116</v>
      </c>
      <c r="DV8" s="38" t="n">
        <f aca="false">DU$8+1</f>
        <v>117</v>
      </c>
      <c r="DW8" s="38" t="n">
        <f aca="false">DV$8+1</f>
        <v>118</v>
      </c>
      <c r="DX8" s="38" t="n">
        <f aca="false">DW$8+1</f>
        <v>119</v>
      </c>
      <c r="DY8" s="38" t="n">
        <f aca="false">DX$8+1</f>
        <v>120</v>
      </c>
      <c r="DZ8" s="38" t="n">
        <f aca="false">DY$8+1</f>
        <v>121</v>
      </c>
      <c r="EA8" s="38" t="n">
        <f aca="false">DZ$8+1</f>
        <v>122</v>
      </c>
      <c r="EB8" s="38" t="n">
        <f aca="false">EA$8+1</f>
        <v>123</v>
      </c>
      <c r="EC8" s="38" t="n">
        <f aca="false">EB$8+1</f>
        <v>124</v>
      </c>
      <c r="ED8" s="38" t="n">
        <f aca="false">EC$8+1</f>
        <v>125</v>
      </c>
      <c r="EE8" s="38" t="n">
        <f aca="false">ED$8+1</f>
        <v>126</v>
      </c>
      <c r="EF8" s="38" t="n">
        <f aca="false">EE$8+1</f>
        <v>127</v>
      </c>
      <c r="EG8" s="38" t="n">
        <f aca="false">EF$8+1</f>
        <v>128</v>
      </c>
      <c r="EH8" s="38" t="n">
        <f aca="false">EG$8+1</f>
        <v>129</v>
      </c>
      <c r="EI8" s="38" t="n">
        <f aca="false">EH$8+1</f>
        <v>130</v>
      </c>
      <c r="EJ8" s="38" t="n">
        <f aca="false">EI$8+1</f>
        <v>131</v>
      </c>
      <c r="EK8" s="38" t="n">
        <f aca="false">EJ$8+1</f>
        <v>132</v>
      </c>
      <c r="EL8" s="38" t="n">
        <f aca="false">EK$8+1</f>
        <v>133</v>
      </c>
      <c r="EM8" s="38" t="n">
        <f aca="false">EL$8+1</f>
        <v>134</v>
      </c>
      <c r="EN8" s="38" t="n">
        <f aca="false">EM$8+1</f>
        <v>135</v>
      </c>
      <c r="EO8" s="38" t="n">
        <f aca="false">EN$8+1</f>
        <v>136</v>
      </c>
      <c r="EP8" s="38" t="n">
        <f aca="false">EO$8+1</f>
        <v>137</v>
      </c>
      <c r="EQ8" s="38" t="n">
        <f aca="false">EP$8+1</f>
        <v>138</v>
      </c>
      <c r="ER8" s="38" t="n">
        <f aca="false">EQ$8+1</f>
        <v>139</v>
      </c>
      <c r="ES8" s="38" t="n">
        <f aca="false">ER$8+1</f>
        <v>140</v>
      </c>
      <c r="ET8" s="38" t="n">
        <f aca="false">ES$8+1</f>
        <v>141</v>
      </c>
      <c r="EU8" s="38" t="n">
        <f aca="false">ET$8+1</f>
        <v>142</v>
      </c>
      <c r="EV8" s="38" t="n">
        <f aca="false">EU$8+1</f>
        <v>143</v>
      </c>
      <c r="EW8" s="38" t="n">
        <f aca="false">EV$8+1</f>
        <v>144</v>
      </c>
      <c r="EX8" s="38" t="n">
        <f aca="false">EW$8+1</f>
        <v>145</v>
      </c>
      <c r="EY8" s="38" t="n">
        <f aca="false">EX$8+1</f>
        <v>146</v>
      </c>
      <c r="EZ8" s="38" t="n">
        <f aca="false">EY$8+1</f>
        <v>147</v>
      </c>
      <c r="FA8" s="38" t="n">
        <f aca="false">EZ$8+1</f>
        <v>148</v>
      </c>
      <c r="FB8" s="38" t="n">
        <f aca="false">FA$8+1</f>
        <v>149</v>
      </c>
      <c r="FC8" s="38" t="n">
        <f aca="false">FB$8+1</f>
        <v>150</v>
      </c>
      <c r="FD8" s="38" t="n">
        <f aca="false">FC$8+1</f>
        <v>151</v>
      </c>
      <c r="FE8" s="38" t="n">
        <f aca="false">FD$8+1</f>
        <v>152</v>
      </c>
      <c r="FF8" s="38" t="n">
        <f aca="false">FE$8+1</f>
        <v>153</v>
      </c>
      <c r="FG8" s="38" t="n">
        <f aca="false">FF$8+1</f>
        <v>154</v>
      </c>
      <c r="FH8" s="38" t="n">
        <f aca="false">FG$8+1</f>
        <v>155</v>
      </c>
    </row>
    <row r="11" customFormat="false" ht="15" hidden="false" customHeight="false" outlineLevel="0" collapsed="false">
      <c r="A11" s="9" t="s">
        <v>14</v>
      </c>
      <c r="B11" s="9"/>
      <c r="C11" s="9" t="s">
        <v>619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</row>
    <row r="12" customFormat="false" ht="15" hidden="false" customHeight="false" outlineLevel="0" collapsed="false">
      <c r="C12" s="0" t="s">
        <v>620</v>
      </c>
      <c r="D12" s="11" t="s">
        <v>17</v>
      </c>
      <c r="E12" s="14" t="str">
        <f aca="false">INDEX(Dash_Case,1,$A$1)</f>
        <v>A</v>
      </c>
      <c r="F12" s="38" t="n">
        <f aca="false">MATCH($E12,Case_Names,0)</f>
        <v>1</v>
      </c>
    </row>
    <row r="13" customFormat="false" ht="15" hidden="false" customHeight="false" outlineLevel="0" collapsed="false">
      <c r="C13" s="0" t="s">
        <v>621</v>
      </c>
      <c r="D13" s="11" t="s">
        <v>31</v>
      </c>
      <c r="E13" s="29" t="n">
        <f aca="false">INDEX(Case_MWp,1,$F12)</f>
        <v>61</v>
      </c>
      <c r="F13" s="29" t="n">
        <f aca="false">INDEX(Case_MVA,1,$F12)</f>
        <v>50</v>
      </c>
    </row>
    <row r="14" customFormat="false" ht="15" hidden="false" customHeight="false" outlineLevel="0" collapsed="false">
      <c r="C14" s="0" t="s">
        <v>622</v>
      </c>
      <c r="D14" s="11" t="s">
        <v>43</v>
      </c>
      <c r="E14" s="43" t="n">
        <f aca="false">INDEX(Case_Yield,1,$F12)</f>
        <v>1250</v>
      </c>
      <c r="F14" s="43" t="n">
        <f aca="false">$E14*(1+In_Yield_Adj)</f>
        <v>1250</v>
      </c>
    </row>
    <row r="15" customFormat="false" ht="15" hidden="false" customHeight="false" outlineLevel="0" collapsed="false">
      <c r="C15" s="0" t="s">
        <v>623</v>
      </c>
      <c r="D15" s="11" t="s">
        <v>72</v>
      </c>
      <c r="E15" s="40" t="n">
        <f aca="false">INDEX(Case_RtB,1,$F12)</f>
        <v>46234</v>
      </c>
      <c r="F15" s="40" t="n">
        <f aca="false">INDEX(Case_Exit,1,$F12)</f>
        <v>46326</v>
      </c>
    </row>
    <row r="16" customFormat="false" ht="15" hidden="false" customHeight="false" outlineLevel="0" collapsed="false">
      <c r="C16" s="0" t="s">
        <v>624</v>
      </c>
      <c r="D16" s="11" t="s">
        <v>72</v>
      </c>
      <c r="E16" s="40" t="n">
        <f aca="false">INDEX(Case_NTP,1,$F12)</f>
        <v>46477</v>
      </c>
      <c r="F16" s="40" t="n">
        <f aca="false">EOMONTH(INDEX(Case_COD,1,$F12),In_COD_Delay)</f>
        <v>46843</v>
      </c>
    </row>
    <row r="17" customFormat="false" ht="15" hidden="false" customHeight="false" outlineLevel="0" collapsed="false">
      <c r="C17" s="0" t="s">
        <v>625</v>
      </c>
      <c r="D17" s="11" t="s">
        <v>39</v>
      </c>
      <c r="E17" s="27" t="n">
        <f aca="false">In_Acq</f>
        <v>45991</v>
      </c>
      <c r="I17" s="49" t="n">
        <f aca="false">SUM(J17:FH17)</f>
        <v>1</v>
      </c>
      <c r="J17" s="49" t="n">
        <f aca="false">N(AND(J$3&lt;=$E17,J$4&gt;=$E17))</f>
        <v>1</v>
      </c>
      <c r="K17" s="49" t="n">
        <f aca="false">N(AND(K$3&lt;=$E17,K$4&gt;=$E17))</f>
        <v>0</v>
      </c>
      <c r="L17" s="49" t="n">
        <f aca="false">N(AND(L$3&lt;=$E17,L$4&gt;=$E17))</f>
        <v>0</v>
      </c>
      <c r="M17" s="49" t="n">
        <f aca="false">N(AND(M$3&lt;=$E17,M$4&gt;=$E17))</f>
        <v>0</v>
      </c>
      <c r="N17" s="49" t="n">
        <f aca="false">N(AND(N$3&lt;=$E17,N$4&gt;=$E17))</f>
        <v>0</v>
      </c>
      <c r="O17" s="49" t="n">
        <f aca="false">N(AND(O$3&lt;=$E17,O$4&gt;=$E17))</f>
        <v>0</v>
      </c>
      <c r="P17" s="49" t="n">
        <f aca="false">N(AND(P$3&lt;=$E17,P$4&gt;=$E17))</f>
        <v>0</v>
      </c>
      <c r="Q17" s="49" t="n">
        <f aca="false">N(AND(Q$3&lt;=$E17,Q$4&gt;=$E17))</f>
        <v>0</v>
      </c>
      <c r="R17" s="49" t="n">
        <f aca="false">N(AND(R$3&lt;=$E17,R$4&gt;=$E17))</f>
        <v>0</v>
      </c>
      <c r="S17" s="49" t="n">
        <f aca="false">N(AND(S$3&lt;=$E17,S$4&gt;=$E17))</f>
        <v>0</v>
      </c>
      <c r="T17" s="49" t="n">
        <f aca="false">N(AND(T$3&lt;=$E17,T$4&gt;=$E17))</f>
        <v>0</v>
      </c>
      <c r="U17" s="49" t="n">
        <f aca="false">N(AND(U$3&lt;=$E17,U$4&gt;=$E17))</f>
        <v>0</v>
      </c>
      <c r="V17" s="49" t="n">
        <f aca="false">N(AND(V$3&lt;=$E17,V$4&gt;=$E17))</f>
        <v>0</v>
      </c>
      <c r="W17" s="49" t="n">
        <f aca="false">N(AND(W$3&lt;=$E17,W$4&gt;=$E17))</f>
        <v>0</v>
      </c>
      <c r="X17" s="49" t="n">
        <f aca="false">N(AND(X$3&lt;=$E17,X$4&gt;=$E17))</f>
        <v>0</v>
      </c>
      <c r="Y17" s="49" t="n">
        <f aca="false">N(AND(Y$3&lt;=$E17,Y$4&gt;=$E17))</f>
        <v>0</v>
      </c>
      <c r="Z17" s="49" t="n">
        <f aca="false">N(AND(Z$3&lt;=$E17,Z$4&gt;=$E17))</f>
        <v>0</v>
      </c>
      <c r="AA17" s="49" t="n">
        <f aca="false">N(AND(AA$3&lt;=$E17,AA$4&gt;=$E17))</f>
        <v>0</v>
      </c>
      <c r="AB17" s="49" t="n">
        <f aca="false">N(AND(AB$3&lt;=$E17,AB$4&gt;=$E17))</f>
        <v>0</v>
      </c>
      <c r="AC17" s="49" t="n">
        <f aca="false">N(AND(AC$3&lt;=$E17,AC$4&gt;=$E17))</f>
        <v>0</v>
      </c>
      <c r="AD17" s="49" t="n">
        <f aca="false">N(AND(AD$3&lt;=$E17,AD$4&gt;=$E17))</f>
        <v>0</v>
      </c>
      <c r="AE17" s="49" t="n">
        <f aca="false">N(AND(AE$3&lt;=$E17,AE$4&gt;=$E17))</f>
        <v>0</v>
      </c>
      <c r="AF17" s="49" t="n">
        <f aca="false">N(AND(AF$3&lt;=$E17,AF$4&gt;=$E17))</f>
        <v>0</v>
      </c>
      <c r="AG17" s="49" t="n">
        <f aca="false">N(AND(AG$3&lt;=$E17,AG$4&gt;=$E17))</f>
        <v>0</v>
      </c>
      <c r="AH17" s="49" t="n">
        <f aca="false">N(AND(AH$3&lt;=$E17,AH$4&gt;=$E17))</f>
        <v>0</v>
      </c>
      <c r="AI17" s="49" t="n">
        <f aca="false">N(AND(AI$3&lt;=$E17,AI$4&gt;=$E17))</f>
        <v>0</v>
      </c>
      <c r="AJ17" s="49" t="n">
        <f aca="false">N(AND(AJ$3&lt;=$E17,AJ$4&gt;=$E17))</f>
        <v>0</v>
      </c>
      <c r="AK17" s="49" t="n">
        <f aca="false">N(AND(AK$3&lt;=$E17,AK$4&gt;=$E17))</f>
        <v>0</v>
      </c>
      <c r="AL17" s="49" t="n">
        <f aca="false">N(AND(AL$3&lt;=$E17,AL$4&gt;=$E17))</f>
        <v>0</v>
      </c>
      <c r="AM17" s="49" t="n">
        <f aca="false">N(AND(AM$3&lt;=$E17,AM$4&gt;=$E17))</f>
        <v>0</v>
      </c>
      <c r="AN17" s="49" t="n">
        <f aca="false">N(AND(AN$3&lt;=$E17,AN$4&gt;=$E17))</f>
        <v>0</v>
      </c>
      <c r="AO17" s="49" t="n">
        <f aca="false">N(AND(AO$3&lt;=$E17,AO$4&gt;=$E17))</f>
        <v>0</v>
      </c>
      <c r="AP17" s="49" t="n">
        <f aca="false">N(AND(AP$3&lt;=$E17,AP$4&gt;=$E17))</f>
        <v>0</v>
      </c>
      <c r="AQ17" s="49" t="n">
        <f aca="false">N(AND(AQ$3&lt;=$E17,AQ$4&gt;=$E17))</f>
        <v>0</v>
      </c>
      <c r="AR17" s="49" t="n">
        <f aca="false">N(AND(AR$3&lt;=$E17,AR$4&gt;=$E17))</f>
        <v>0</v>
      </c>
      <c r="AS17" s="49" t="n">
        <f aca="false">N(AND(AS$3&lt;=$E17,AS$4&gt;=$E17))</f>
        <v>0</v>
      </c>
      <c r="AT17" s="49" t="n">
        <f aca="false">N(AND(AT$3&lt;=$E17,AT$4&gt;=$E17))</f>
        <v>0</v>
      </c>
      <c r="AU17" s="49" t="n">
        <f aca="false">N(AND(AU$3&lt;=$E17,AU$4&gt;=$E17))</f>
        <v>0</v>
      </c>
      <c r="AV17" s="49" t="n">
        <f aca="false">N(AND(AV$3&lt;=$E17,AV$4&gt;=$E17))</f>
        <v>0</v>
      </c>
      <c r="AW17" s="49" t="n">
        <f aca="false">N(AND(AW$3&lt;=$E17,AW$4&gt;=$E17))</f>
        <v>0</v>
      </c>
      <c r="AX17" s="49" t="n">
        <f aca="false">N(AND(AX$3&lt;=$E17,AX$4&gt;=$E17))</f>
        <v>0</v>
      </c>
      <c r="AY17" s="49" t="n">
        <f aca="false">N(AND(AY$3&lt;=$E17,AY$4&gt;=$E17))</f>
        <v>0</v>
      </c>
      <c r="AZ17" s="49" t="n">
        <f aca="false">N(AND(AZ$3&lt;=$E17,AZ$4&gt;=$E17))</f>
        <v>0</v>
      </c>
      <c r="BA17" s="49" t="n">
        <f aca="false">N(AND(BA$3&lt;=$E17,BA$4&gt;=$E17))</f>
        <v>0</v>
      </c>
      <c r="BB17" s="49" t="n">
        <f aca="false">N(AND(BB$3&lt;=$E17,BB$4&gt;=$E17))</f>
        <v>0</v>
      </c>
      <c r="BC17" s="49" t="n">
        <f aca="false">N(AND(BC$3&lt;=$E17,BC$4&gt;=$E17))</f>
        <v>0</v>
      </c>
      <c r="BD17" s="49" t="n">
        <f aca="false">N(AND(BD$3&lt;=$E17,BD$4&gt;=$E17))</f>
        <v>0</v>
      </c>
      <c r="BE17" s="49" t="n">
        <f aca="false">N(AND(BE$3&lt;=$E17,BE$4&gt;=$E17))</f>
        <v>0</v>
      </c>
      <c r="BF17" s="49" t="n">
        <f aca="false">N(AND(BF$3&lt;=$E17,BF$4&gt;=$E17))</f>
        <v>0</v>
      </c>
      <c r="BG17" s="49" t="n">
        <f aca="false">N(AND(BG$3&lt;=$E17,BG$4&gt;=$E17))</f>
        <v>0</v>
      </c>
      <c r="BH17" s="49" t="n">
        <f aca="false">N(AND(BH$3&lt;=$E17,BH$4&gt;=$E17))</f>
        <v>0</v>
      </c>
      <c r="BI17" s="49" t="n">
        <f aca="false">N(AND(BI$3&lt;=$E17,BI$4&gt;=$E17))</f>
        <v>0</v>
      </c>
      <c r="BJ17" s="49" t="n">
        <f aca="false">N(AND(BJ$3&lt;=$E17,BJ$4&gt;=$E17))</f>
        <v>0</v>
      </c>
      <c r="BK17" s="49" t="n">
        <f aca="false">N(AND(BK$3&lt;=$E17,BK$4&gt;=$E17))</f>
        <v>0</v>
      </c>
      <c r="BL17" s="49" t="n">
        <f aca="false">N(AND(BL$3&lt;=$E17,BL$4&gt;=$E17))</f>
        <v>0</v>
      </c>
      <c r="BM17" s="49" t="n">
        <f aca="false">N(AND(BM$3&lt;=$E17,BM$4&gt;=$E17))</f>
        <v>0</v>
      </c>
      <c r="BN17" s="49" t="n">
        <f aca="false">N(AND(BN$3&lt;=$E17,BN$4&gt;=$E17))</f>
        <v>0</v>
      </c>
      <c r="BO17" s="49" t="n">
        <f aca="false">N(AND(BO$3&lt;=$E17,BO$4&gt;=$E17))</f>
        <v>0</v>
      </c>
      <c r="BP17" s="49" t="n">
        <f aca="false">N(AND(BP$3&lt;=$E17,BP$4&gt;=$E17))</f>
        <v>0</v>
      </c>
      <c r="BQ17" s="49" t="n">
        <f aca="false">N(AND(BQ$3&lt;=$E17,BQ$4&gt;=$E17))</f>
        <v>0</v>
      </c>
      <c r="BR17" s="49" t="n">
        <f aca="false">N(AND(BR$3&lt;=$E17,BR$4&gt;=$E17))</f>
        <v>0</v>
      </c>
      <c r="BS17" s="49" t="n">
        <f aca="false">N(AND(BS$3&lt;=$E17,BS$4&gt;=$E17))</f>
        <v>0</v>
      </c>
      <c r="BT17" s="49" t="n">
        <f aca="false">N(AND(BT$3&lt;=$E17,BT$4&gt;=$E17))</f>
        <v>0</v>
      </c>
      <c r="BU17" s="49" t="n">
        <f aca="false">N(AND(BU$3&lt;=$E17,BU$4&gt;=$E17))</f>
        <v>0</v>
      </c>
      <c r="BV17" s="49" t="n">
        <f aca="false">N(AND(BV$3&lt;=$E17,BV$4&gt;=$E17))</f>
        <v>0</v>
      </c>
      <c r="BW17" s="49" t="n">
        <f aca="false">N(AND(BW$3&lt;=$E17,BW$4&gt;=$E17))</f>
        <v>0</v>
      </c>
      <c r="BX17" s="49" t="n">
        <f aca="false">N(AND(BX$3&lt;=$E17,BX$4&gt;=$E17))</f>
        <v>0</v>
      </c>
      <c r="BY17" s="49" t="n">
        <f aca="false">N(AND(BY$3&lt;=$E17,BY$4&gt;=$E17))</f>
        <v>0</v>
      </c>
      <c r="BZ17" s="49" t="n">
        <f aca="false">N(AND(BZ$3&lt;=$E17,BZ$4&gt;=$E17))</f>
        <v>0</v>
      </c>
      <c r="CA17" s="49" t="n">
        <f aca="false">N(AND(CA$3&lt;=$E17,CA$4&gt;=$E17))</f>
        <v>0</v>
      </c>
      <c r="CB17" s="49" t="n">
        <f aca="false">N(AND(CB$3&lt;=$E17,CB$4&gt;=$E17))</f>
        <v>0</v>
      </c>
      <c r="CC17" s="49" t="n">
        <f aca="false">N(AND(CC$3&lt;=$E17,CC$4&gt;=$E17))</f>
        <v>0</v>
      </c>
      <c r="CD17" s="49" t="n">
        <f aca="false">N(AND(CD$3&lt;=$E17,CD$4&gt;=$E17))</f>
        <v>0</v>
      </c>
      <c r="CE17" s="49" t="n">
        <f aca="false">N(AND(CE$3&lt;=$E17,CE$4&gt;=$E17))</f>
        <v>0</v>
      </c>
      <c r="CF17" s="49" t="n">
        <f aca="false">N(AND(CF$3&lt;=$E17,CF$4&gt;=$E17))</f>
        <v>0</v>
      </c>
      <c r="CG17" s="49" t="n">
        <f aca="false">N(AND(CG$3&lt;=$E17,CG$4&gt;=$E17))</f>
        <v>0</v>
      </c>
      <c r="CH17" s="49" t="n">
        <f aca="false">N(AND(CH$3&lt;=$E17,CH$4&gt;=$E17))</f>
        <v>0</v>
      </c>
      <c r="CI17" s="49" t="n">
        <f aca="false">N(AND(CI$3&lt;=$E17,CI$4&gt;=$E17))</f>
        <v>0</v>
      </c>
      <c r="CJ17" s="49" t="n">
        <f aca="false">N(AND(CJ$3&lt;=$E17,CJ$4&gt;=$E17))</f>
        <v>0</v>
      </c>
      <c r="CK17" s="49" t="n">
        <f aca="false">N(AND(CK$3&lt;=$E17,CK$4&gt;=$E17))</f>
        <v>0</v>
      </c>
      <c r="CL17" s="49" t="n">
        <f aca="false">N(AND(CL$3&lt;=$E17,CL$4&gt;=$E17))</f>
        <v>0</v>
      </c>
      <c r="CM17" s="49" t="n">
        <f aca="false">N(AND(CM$3&lt;=$E17,CM$4&gt;=$E17))</f>
        <v>0</v>
      </c>
      <c r="CN17" s="49" t="n">
        <f aca="false">N(AND(CN$3&lt;=$E17,CN$4&gt;=$E17))</f>
        <v>0</v>
      </c>
      <c r="CO17" s="49" t="n">
        <f aca="false">N(AND(CO$3&lt;=$E17,CO$4&gt;=$E17))</f>
        <v>0</v>
      </c>
      <c r="CP17" s="49" t="n">
        <f aca="false">N(AND(CP$3&lt;=$E17,CP$4&gt;=$E17))</f>
        <v>0</v>
      </c>
      <c r="CQ17" s="49" t="n">
        <f aca="false">N(AND(CQ$3&lt;=$E17,CQ$4&gt;=$E17))</f>
        <v>0</v>
      </c>
      <c r="CR17" s="49" t="n">
        <f aca="false">N(AND(CR$3&lt;=$E17,CR$4&gt;=$E17))</f>
        <v>0</v>
      </c>
      <c r="CS17" s="49" t="n">
        <f aca="false">N(AND(CS$3&lt;=$E17,CS$4&gt;=$E17))</f>
        <v>0</v>
      </c>
      <c r="CT17" s="49" t="n">
        <f aca="false">N(AND(CT$3&lt;=$E17,CT$4&gt;=$E17))</f>
        <v>0</v>
      </c>
      <c r="CU17" s="49" t="n">
        <f aca="false">N(AND(CU$3&lt;=$E17,CU$4&gt;=$E17))</f>
        <v>0</v>
      </c>
      <c r="CV17" s="49" t="n">
        <f aca="false">N(AND(CV$3&lt;=$E17,CV$4&gt;=$E17))</f>
        <v>0</v>
      </c>
      <c r="CW17" s="49" t="n">
        <f aca="false">N(AND(CW$3&lt;=$E17,CW$4&gt;=$E17))</f>
        <v>0</v>
      </c>
      <c r="CX17" s="49" t="n">
        <f aca="false">N(AND(CX$3&lt;=$E17,CX$4&gt;=$E17))</f>
        <v>0</v>
      </c>
      <c r="CY17" s="49" t="n">
        <f aca="false">N(AND(CY$3&lt;=$E17,CY$4&gt;=$E17))</f>
        <v>0</v>
      </c>
      <c r="CZ17" s="49" t="n">
        <f aca="false">N(AND(CZ$3&lt;=$E17,CZ$4&gt;=$E17))</f>
        <v>0</v>
      </c>
      <c r="DA17" s="49" t="n">
        <f aca="false">N(AND(DA$3&lt;=$E17,DA$4&gt;=$E17))</f>
        <v>0</v>
      </c>
      <c r="DB17" s="49" t="n">
        <f aca="false">N(AND(DB$3&lt;=$E17,DB$4&gt;=$E17))</f>
        <v>0</v>
      </c>
      <c r="DC17" s="49" t="n">
        <f aca="false">N(AND(DC$3&lt;=$E17,DC$4&gt;=$E17))</f>
        <v>0</v>
      </c>
      <c r="DD17" s="49" t="n">
        <f aca="false">N(AND(DD$3&lt;=$E17,DD$4&gt;=$E17))</f>
        <v>0</v>
      </c>
      <c r="DE17" s="49" t="n">
        <f aca="false">N(AND(DE$3&lt;=$E17,DE$4&gt;=$E17))</f>
        <v>0</v>
      </c>
      <c r="DF17" s="49" t="n">
        <f aca="false">N(AND(DF$3&lt;=$E17,DF$4&gt;=$E17))</f>
        <v>0</v>
      </c>
      <c r="DG17" s="49" t="n">
        <f aca="false">N(AND(DG$3&lt;=$E17,DG$4&gt;=$E17))</f>
        <v>0</v>
      </c>
      <c r="DH17" s="49" t="n">
        <f aca="false">N(AND(DH$3&lt;=$E17,DH$4&gt;=$E17))</f>
        <v>0</v>
      </c>
      <c r="DI17" s="49" t="n">
        <f aca="false">N(AND(DI$3&lt;=$E17,DI$4&gt;=$E17))</f>
        <v>0</v>
      </c>
      <c r="DJ17" s="49" t="n">
        <f aca="false">N(AND(DJ$3&lt;=$E17,DJ$4&gt;=$E17))</f>
        <v>0</v>
      </c>
      <c r="DK17" s="49" t="n">
        <f aca="false">N(AND(DK$3&lt;=$E17,DK$4&gt;=$E17))</f>
        <v>0</v>
      </c>
      <c r="DL17" s="49" t="n">
        <f aca="false">N(AND(DL$3&lt;=$E17,DL$4&gt;=$E17))</f>
        <v>0</v>
      </c>
      <c r="DM17" s="49" t="n">
        <f aca="false">N(AND(DM$3&lt;=$E17,DM$4&gt;=$E17))</f>
        <v>0</v>
      </c>
      <c r="DN17" s="49" t="n">
        <f aca="false">N(AND(DN$3&lt;=$E17,DN$4&gt;=$E17))</f>
        <v>0</v>
      </c>
      <c r="DO17" s="49" t="n">
        <f aca="false">N(AND(DO$3&lt;=$E17,DO$4&gt;=$E17))</f>
        <v>0</v>
      </c>
      <c r="DP17" s="49" t="n">
        <f aca="false">N(AND(DP$3&lt;=$E17,DP$4&gt;=$E17))</f>
        <v>0</v>
      </c>
      <c r="DQ17" s="49" t="n">
        <f aca="false">N(AND(DQ$3&lt;=$E17,DQ$4&gt;=$E17))</f>
        <v>0</v>
      </c>
      <c r="DR17" s="49" t="n">
        <f aca="false">N(AND(DR$3&lt;=$E17,DR$4&gt;=$E17))</f>
        <v>0</v>
      </c>
      <c r="DS17" s="49" t="n">
        <f aca="false">N(AND(DS$3&lt;=$E17,DS$4&gt;=$E17))</f>
        <v>0</v>
      </c>
      <c r="DT17" s="49" t="n">
        <f aca="false">N(AND(DT$3&lt;=$E17,DT$4&gt;=$E17))</f>
        <v>0</v>
      </c>
      <c r="DU17" s="49" t="n">
        <f aca="false">N(AND(DU$3&lt;=$E17,DU$4&gt;=$E17))</f>
        <v>0</v>
      </c>
      <c r="DV17" s="49" t="n">
        <f aca="false">N(AND(DV$3&lt;=$E17,DV$4&gt;=$E17))</f>
        <v>0</v>
      </c>
      <c r="DW17" s="49" t="n">
        <f aca="false">N(AND(DW$3&lt;=$E17,DW$4&gt;=$E17))</f>
        <v>0</v>
      </c>
      <c r="DX17" s="49" t="n">
        <f aca="false">N(AND(DX$3&lt;=$E17,DX$4&gt;=$E17))</f>
        <v>0</v>
      </c>
      <c r="DY17" s="49" t="n">
        <f aca="false">N(AND(DY$3&lt;=$E17,DY$4&gt;=$E17))</f>
        <v>0</v>
      </c>
      <c r="DZ17" s="49" t="n">
        <f aca="false">N(AND(DZ$3&lt;=$E17,DZ$4&gt;=$E17))</f>
        <v>0</v>
      </c>
      <c r="EA17" s="49" t="n">
        <f aca="false">N(AND(EA$3&lt;=$E17,EA$4&gt;=$E17))</f>
        <v>0</v>
      </c>
      <c r="EB17" s="49" t="n">
        <f aca="false">N(AND(EB$3&lt;=$E17,EB$4&gt;=$E17))</f>
        <v>0</v>
      </c>
      <c r="EC17" s="49" t="n">
        <f aca="false">N(AND(EC$3&lt;=$E17,EC$4&gt;=$E17))</f>
        <v>0</v>
      </c>
      <c r="ED17" s="49" t="n">
        <f aca="false">N(AND(ED$3&lt;=$E17,ED$4&gt;=$E17))</f>
        <v>0</v>
      </c>
      <c r="EE17" s="49" t="n">
        <f aca="false">N(AND(EE$3&lt;=$E17,EE$4&gt;=$E17))</f>
        <v>0</v>
      </c>
      <c r="EF17" s="49" t="n">
        <f aca="false">N(AND(EF$3&lt;=$E17,EF$4&gt;=$E17))</f>
        <v>0</v>
      </c>
      <c r="EG17" s="49" t="n">
        <f aca="false">N(AND(EG$3&lt;=$E17,EG$4&gt;=$E17))</f>
        <v>0</v>
      </c>
      <c r="EH17" s="49" t="n">
        <f aca="false">N(AND(EH$3&lt;=$E17,EH$4&gt;=$E17))</f>
        <v>0</v>
      </c>
      <c r="EI17" s="49" t="n">
        <f aca="false">N(AND(EI$3&lt;=$E17,EI$4&gt;=$E17))</f>
        <v>0</v>
      </c>
      <c r="EJ17" s="49" t="n">
        <f aca="false">N(AND(EJ$3&lt;=$E17,EJ$4&gt;=$E17))</f>
        <v>0</v>
      </c>
      <c r="EK17" s="49" t="n">
        <f aca="false">N(AND(EK$3&lt;=$E17,EK$4&gt;=$E17))</f>
        <v>0</v>
      </c>
      <c r="EL17" s="49" t="n">
        <f aca="false">N(AND(EL$3&lt;=$E17,EL$4&gt;=$E17))</f>
        <v>0</v>
      </c>
      <c r="EM17" s="49" t="n">
        <f aca="false">N(AND(EM$3&lt;=$E17,EM$4&gt;=$E17))</f>
        <v>0</v>
      </c>
      <c r="EN17" s="49" t="n">
        <f aca="false">N(AND(EN$3&lt;=$E17,EN$4&gt;=$E17))</f>
        <v>0</v>
      </c>
      <c r="EO17" s="49" t="n">
        <f aca="false">N(AND(EO$3&lt;=$E17,EO$4&gt;=$E17))</f>
        <v>0</v>
      </c>
      <c r="EP17" s="49" t="n">
        <f aca="false">N(AND(EP$3&lt;=$E17,EP$4&gt;=$E17))</f>
        <v>0</v>
      </c>
      <c r="EQ17" s="49" t="n">
        <f aca="false">N(AND(EQ$3&lt;=$E17,EQ$4&gt;=$E17))</f>
        <v>0</v>
      </c>
      <c r="ER17" s="49" t="n">
        <f aca="false">N(AND(ER$3&lt;=$E17,ER$4&gt;=$E17))</f>
        <v>0</v>
      </c>
      <c r="ES17" s="49" t="n">
        <f aca="false">N(AND(ES$3&lt;=$E17,ES$4&gt;=$E17))</f>
        <v>0</v>
      </c>
      <c r="ET17" s="49" t="n">
        <f aca="false">N(AND(ET$3&lt;=$E17,ET$4&gt;=$E17))</f>
        <v>0</v>
      </c>
      <c r="EU17" s="49" t="n">
        <f aca="false">N(AND(EU$3&lt;=$E17,EU$4&gt;=$E17))</f>
        <v>0</v>
      </c>
      <c r="EV17" s="49" t="n">
        <f aca="false">N(AND(EV$3&lt;=$E17,EV$4&gt;=$E17))</f>
        <v>0</v>
      </c>
      <c r="EW17" s="49" t="n">
        <f aca="false">N(AND(EW$3&lt;=$E17,EW$4&gt;=$E17))</f>
        <v>0</v>
      </c>
      <c r="EX17" s="49" t="n">
        <f aca="false">N(AND(EX$3&lt;=$E17,EX$4&gt;=$E17))</f>
        <v>0</v>
      </c>
      <c r="EY17" s="49" t="n">
        <f aca="false">N(AND(EY$3&lt;=$E17,EY$4&gt;=$E17))</f>
        <v>0</v>
      </c>
      <c r="EZ17" s="49" t="n">
        <f aca="false">N(AND(EZ$3&lt;=$E17,EZ$4&gt;=$E17))</f>
        <v>0</v>
      </c>
      <c r="FA17" s="49" t="n">
        <f aca="false">N(AND(FA$3&lt;=$E17,FA$4&gt;=$E17))</f>
        <v>0</v>
      </c>
      <c r="FB17" s="49" t="n">
        <f aca="false">N(AND(FB$3&lt;=$E17,FB$4&gt;=$E17))</f>
        <v>0</v>
      </c>
      <c r="FC17" s="49" t="n">
        <f aca="false">N(AND(FC$3&lt;=$E17,FC$4&gt;=$E17))</f>
        <v>0</v>
      </c>
      <c r="FD17" s="49" t="n">
        <f aca="false">N(AND(FD$3&lt;=$E17,FD$4&gt;=$E17))</f>
        <v>0</v>
      </c>
      <c r="FE17" s="49" t="n">
        <f aca="false">N(AND(FE$3&lt;=$E17,FE$4&gt;=$E17))</f>
        <v>0</v>
      </c>
      <c r="FF17" s="49" t="n">
        <f aca="false">N(AND(FF$3&lt;=$E17,FF$4&gt;=$E17))</f>
        <v>0</v>
      </c>
      <c r="FG17" s="49" t="n">
        <f aca="false">N(AND(FG$3&lt;=$E17,FG$4&gt;=$E17))</f>
        <v>0</v>
      </c>
      <c r="FH17" s="49" t="n">
        <f aca="false">N(AND(FH$3&lt;=$E17,FH$4&gt;=$E17))</f>
        <v>0</v>
      </c>
    </row>
    <row r="18" customFormat="false" ht="15" hidden="false" customHeight="false" outlineLevel="0" collapsed="false">
      <c r="C18" s="0" t="s">
        <v>626</v>
      </c>
      <c r="D18" s="11" t="s">
        <v>39</v>
      </c>
      <c r="E18" s="40" t="n">
        <f aca="false">$F15</f>
        <v>46326</v>
      </c>
      <c r="I18" s="49" t="n">
        <f aca="false">SUM(J18:FH18)</f>
        <v>1</v>
      </c>
      <c r="J18" s="49" t="n">
        <f aca="false">N(AND(J$3&lt;=$E18,J$4&gt;=$E18))</f>
        <v>0</v>
      </c>
      <c r="K18" s="49" t="n">
        <f aca="false">N(AND(K$3&lt;=$E18,K$4&gt;=$E18))</f>
        <v>0</v>
      </c>
      <c r="L18" s="49" t="n">
        <f aca="false">N(AND(L$3&lt;=$E18,L$4&gt;=$E18))</f>
        <v>0</v>
      </c>
      <c r="M18" s="49" t="n">
        <f aca="false">N(AND(M$3&lt;=$E18,M$4&gt;=$E18))</f>
        <v>0</v>
      </c>
      <c r="N18" s="49" t="n">
        <f aca="false">N(AND(N$3&lt;=$E18,N$4&gt;=$E18))</f>
        <v>1</v>
      </c>
      <c r="O18" s="49" t="n">
        <f aca="false">N(AND(O$3&lt;=$E18,O$4&gt;=$E18))</f>
        <v>0</v>
      </c>
      <c r="P18" s="49" t="n">
        <f aca="false">N(AND(P$3&lt;=$E18,P$4&gt;=$E18))</f>
        <v>0</v>
      </c>
      <c r="Q18" s="49" t="n">
        <f aca="false">N(AND(Q$3&lt;=$E18,Q$4&gt;=$E18))</f>
        <v>0</v>
      </c>
      <c r="R18" s="49" t="n">
        <f aca="false">N(AND(R$3&lt;=$E18,R$4&gt;=$E18))</f>
        <v>0</v>
      </c>
      <c r="S18" s="49" t="n">
        <f aca="false">N(AND(S$3&lt;=$E18,S$4&gt;=$E18))</f>
        <v>0</v>
      </c>
      <c r="T18" s="49" t="n">
        <f aca="false">N(AND(T$3&lt;=$E18,T$4&gt;=$E18))</f>
        <v>0</v>
      </c>
      <c r="U18" s="49" t="n">
        <f aca="false">N(AND(U$3&lt;=$E18,U$4&gt;=$E18))</f>
        <v>0</v>
      </c>
      <c r="V18" s="49" t="n">
        <f aca="false">N(AND(V$3&lt;=$E18,V$4&gt;=$E18))</f>
        <v>0</v>
      </c>
      <c r="W18" s="49" t="n">
        <f aca="false">N(AND(W$3&lt;=$E18,W$4&gt;=$E18))</f>
        <v>0</v>
      </c>
      <c r="X18" s="49" t="n">
        <f aca="false">N(AND(X$3&lt;=$E18,X$4&gt;=$E18))</f>
        <v>0</v>
      </c>
      <c r="Y18" s="49" t="n">
        <f aca="false">N(AND(Y$3&lt;=$E18,Y$4&gt;=$E18))</f>
        <v>0</v>
      </c>
      <c r="Z18" s="49" t="n">
        <f aca="false">N(AND(Z$3&lt;=$E18,Z$4&gt;=$E18))</f>
        <v>0</v>
      </c>
      <c r="AA18" s="49" t="n">
        <f aca="false">N(AND(AA$3&lt;=$E18,AA$4&gt;=$E18))</f>
        <v>0</v>
      </c>
      <c r="AB18" s="49" t="n">
        <f aca="false">N(AND(AB$3&lt;=$E18,AB$4&gt;=$E18))</f>
        <v>0</v>
      </c>
      <c r="AC18" s="49" t="n">
        <f aca="false">N(AND(AC$3&lt;=$E18,AC$4&gt;=$E18))</f>
        <v>0</v>
      </c>
      <c r="AD18" s="49" t="n">
        <f aca="false">N(AND(AD$3&lt;=$E18,AD$4&gt;=$E18))</f>
        <v>0</v>
      </c>
      <c r="AE18" s="49" t="n">
        <f aca="false">N(AND(AE$3&lt;=$E18,AE$4&gt;=$E18))</f>
        <v>0</v>
      </c>
      <c r="AF18" s="49" t="n">
        <f aca="false">N(AND(AF$3&lt;=$E18,AF$4&gt;=$E18))</f>
        <v>0</v>
      </c>
      <c r="AG18" s="49" t="n">
        <f aca="false">N(AND(AG$3&lt;=$E18,AG$4&gt;=$E18))</f>
        <v>0</v>
      </c>
      <c r="AH18" s="49" t="n">
        <f aca="false">N(AND(AH$3&lt;=$E18,AH$4&gt;=$E18))</f>
        <v>0</v>
      </c>
      <c r="AI18" s="49" t="n">
        <f aca="false">N(AND(AI$3&lt;=$E18,AI$4&gt;=$E18))</f>
        <v>0</v>
      </c>
      <c r="AJ18" s="49" t="n">
        <f aca="false">N(AND(AJ$3&lt;=$E18,AJ$4&gt;=$E18))</f>
        <v>0</v>
      </c>
      <c r="AK18" s="49" t="n">
        <f aca="false">N(AND(AK$3&lt;=$E18,AK$4&gt;=$E18))</f>
        <v>0</v>
      </c>
      <c r="AL18" s="49" t="n">
        <f aca="false">N(AND(AL$3&lt;=$E18,AL$4&gt;=$E18))</f>
        <v>0</v>
      </c>
      <c r="AM18" s="49" t="n">
        <f aca="false">N(AND(AM$3&lt;=$E18,AM$4&gt;=$E18))</f>
        <v>0</v>
      </c>
      <c r="AN18" s="49" t="n">
        <f aca="false">N(AND(AN$3&lt;=$E18,AN$4&gt;=$E18))</f>
        <v>0</v>
      </c>
      <c r="AO18" s="49" t="n">
        <f aca="false">N(AND(AO$3&lt;=$E18,AO$4&gt;=$E18))</f>
        <v>0</v>
      </c>
      <c r="AP18" s="49" t="n">
        <f aca="false">N(AND(AP$3&lt;=$E18,AP$4&gt;=$E18))</f>
        <v>0</v>
      </c>
      <c r="AQ18" s="49" t="n">
        <f aca="false">N(AND(AQ$3&lt;=$E18,AQ$4&gt;=$E18))</f>
        <v>0</v>
      </c>
      <c r="AR18" s="49" t="n">
        <f aca="false">N(AND(AR$3&lt;=$E18,AR$4&gt;=$E18))</f>
        <v>0</v>
      </c>
      <c r="AS18" s="49" t="n">
        <f aca="false">N(AND(AS$3&lt;=$E18,AS$4&gt;=$E18))</f>
        <v>0</v>
      </c>
      <c r="AT18" s="49" t="n">
        <f aca="false">N(AND(AT$3&lt;=$E18,AT$4&gt;=$E18))</f>
        <v>0</v>
      </c>
      <c r="AU18" s="49" t="n">
        <f aca="false">N(AND(AU$3&lt;=$E18,AU$4&gt;=$E18))</f>
        <v>0</v>
      </c>
      <c r="AV18" s="49" t="n">
        <f aca="false">N(AND(AV$3&lt;=$E18,AV$4&gt;=$E18))</f>
        <v>0</v>
      </c>
      <c r="AW18" s="49" t="n">
        <f aca="false">N(AND(AW$3&lt;=$E18,AW$4&gt;=$E18))</f>
        <v>0</v>
      </c>
      <c r="AX18" s="49" t="n">
        <f aca="false">N(AND(AX$3&lt;=$E18,AX$4&gt;=$E18))</f>
        <v>0</v>
      </c>
      <c r="AY18" s="49" t="n">
        <f aca="false">N(AND(AY$3&lt;=$E18,AY$4&gt;=$E18))</f>
        <v>0</v>
      </c>
      <c r="AZ18" s="49" t="n">
        <f aca="false">N(AND(AZ$3&lt;=$E18,AZ$4&gt;=$E18))</f>
        <v>0</v>
      </c>
      <c r="BA18" s="49" t="n">
        <f aca="false">N(AND(BA$3&lt;=$E18,BA$4&gt;=$E18))</f>
        <v>0</v>
      </c>
      <c r="BB18" s="49" t="n">
        <f aca="false">N(AND(BB$3&lt;=$E18,BB$4&gt;=$E18))</f>
        <v>0</v>
      </c>
      <c r="BC18" s="49" t="n">
        <f aca="false">N(AND(BC$3&lt;=$E18,BC$4&gt;=$E18))</f>
        <v>0</v>
      </c>
      <c r="BD18" s="49" t="n">
        <f aca="false">N(AND(BD$3&lt;=$E18,BD$4&gt;=$E18))</f>
        <v>0</v>
      </c>
      <c r="BE18" s="49" t="n">
        <f aca="false">N(AND(BE$3&lt;=$E18,BE$4&gt;=$E18))</f>
        <v>0</v>
      </c>
      <c r="BF18" s="49" t="n">
        <f aca="false">N(AND(BF$3&lt;=$E18,BF$4&gt;=$E18))</f>
        <v>0</v>
      </c>
      <c r="BG18" s="49" t="n">
        <f aca="false">N(AND(BG$3&lt;=$E18,BG$4&gt;=$E18))</f>
        <v>0</v>
      </c>
      <c r="BH18" s="49" t="n">
        <f aca="false">N(AND(BH$3&lt;=$E18,BH$4&gt;=$E18))</f>
        <v>0</v>
      </c>
      <c r="BI18" s="49" t="n">
        <f aca="false">N(AND(BI$3&lt;=$E18,BI$4&gt;=$E18))</f>
        <v>0</v>
      </c>
      <c r="BJ18" s="49" t="n">
        <f aca="false">N(AND(BJ$3&lt;=$E18,BJ$4&gt;=$E18))</f>
        <v>0</v>
      </c>
      <c r="BK18" s="49" t="n">
        <f aca="false">N(AND(BK$3&lt;=$E18,BK$4&gt;=$E18))</f>
        <v>0</v>
      </c>
      <c r="BL18" s="49" t="n">
        <f aca="false">N(AND(BL$3&lt;=$E18,BL$4&gt;=$E18))</f>
        <v>0</v>
      </c>
      <c r="BM18" s="49" t="n">
        <f aca="false">N(AND(BM$3&lt;=$E18,BM$4&gt;=$E18))</f>
        <v>0</v>
      </c>
      <c r="BN18" s="49" t="n">
        <f aca="false">N(AND(BN$3&lt;=$E18,BN$4&gt;=$E18))</f>
        <v>0</v>
      </c>
      <c r="BO18" s="49" t="n">
        <f aca="false">N(AND(BO$3&lt;=$E18,BO$4&gt;=$E18))</f>
        <v>0</v>
      </c>
      <c r="BP18" s="49" t="n">
        <f aca="false">N(AND(BP$3&lt;=$E18,BP$4&gt;=$E18))</f>
        <v>0</v>
      </c>
      <c r="BQ18" s="49" t="n">
        <f aca="false">N(AND(BQ$3&lt;=$E18,BQ$4&gt;=$E18))</f>
        <v>0</v>
      </c>
      <c r="BR18" s="49" t="n">
        <f aca="false">N(AND(BR$3&lt;=$E18,BR$4&gt;=$E18))</f>
        <v>0</v>
      </c>
      <c r="BS18" s="49" t="n">
        <f aca="false">N(AND(BS$3&lt;=$E18,BS$4&gt;=$E18))</f>
        <v>0</v>
      </c>
      <c r="BT18" s="49" t="n">
        <f aca="false">N(AND(BT$3&lt;=$E18,BT$4&gt;=$E18))</f>
        <v>0</v>
      </c>
      <c r="BU18" s="49" t="n">
        <f aca="false">N(AND(BU$3&lt;=$E18,BU$4&gt;=$E18))</f>
        <v>0</v>
      </c>
      <c r="BV18" s="49" t="n">
        <f aca="false">N(AND(BV$3&lt;=$E18,BV$4&gt;=$E18))</f>
        <v>0</v>
      </c>
      <c r="BW18" s="49" t="n">
        <f aca="false">N(AND(BW$3&lt;=$E18,BW$4&gt;=$E18))</f>
        <v>0</v>
      </c>
      <c r="BX18" s="49" t="n">
        <f aca="false">N(AND(BX$3&lt;=$E18,BX$4&gt;=$E18))</f>
        <v>0</v>
      </c>
      <c r="BY18" s="49" t="n">
        <f aca="false">N(AND(BY$3&lt;=$E18,BY$4&gt;=$E18))</f>
        <v>0</v>
      </c>
      <c r="BZ18" s="49" t="n">
        <f aca="false">N(AND(BZ$3&lt;=$E18,BZ$4&gt;=$E18))</f>
        <v>0</v>
      </c>
      <c r="CA18" s="49" t="n">
        <f aca="false">N(AND(CA$3&lt;=$E18,CA$4&gt;=$E18))</f>
        <v>0</v>
      </c>
      <c r="CB18" s="49" t="n">
        <f aca="false">N(AND(CB$3&lt;=$E18,CB$4&gt;=$E18))</f>
        <v>0</v>
      </c>
      <c r="CC18" s="49" t="n">
        <f aca="false">N(AND(CC$3&lt;=$E18,CC$4&gt;=$E18))</f>
        <v>0</v>
      </c>
      <c r="CD18" s="49" t="n">
        <f aca="false">N(AND(CD$3&lt;=$E18,CD$4&gt;=$E18))</f>
        <v>0</v>
      </c>
      <c r="CE18" s="49" t="n">
        <f aca="false">N(AND(CE$3&lt;=$E18,CE$4&gt;=$E18))</f>
        <v>0</v>
      </c>
      <c r="CF18" s="49" t="n">
        <f aca="false">N(AND(CF$3&lt;=$E18,CF$4&gt;=$E18))</f>
        <v>0</v>
      </c>
      <c r="CG18" s="49" t="n">
        <f aca="false">N(AND(CG$3&lt;=$E18,CG$4&gt;=$E18))</f>
        <v>0</v>
      </c>
      <c r="CH18" s="49" t="n">
        <f aca="false">N(AND(CH$3&lt;=$E18,CH$4&gt;=$E18))</f>
        <v>0</v>
      </c>
      <c r="CI18" s="49" t="n">
        <f aca="false">N(AND(CI$3&lt;=$E18,CI$4&gt;=$E18))</f>
        <v>0</v>
      </c>
      <c r="CJ18" s="49" t="n">
        <f aca="false">N(AND(CJ$3&lt;=$E18,CJ$4&gt;=$E18))</f>
        <v>0</v>
      </c>
      <c r="CK18" s="49" t="n">
        <f aca="false">N(AND(CK$3&lt;=$E18,CK$4&gt;=$E18))</f>
        <v>0</v>
      </c>
      <c r="CL18" s="49" t="n">
        <f aca="false">N(AND(CL$3&lt;=$E18,CL$4&gt;=$E18))</f>
        <v>0</v>
      </c>
      <c r="CM18" s="49" t="n">
        <f aca="false">N(AND(CM$3&lt;=$E18,CM$4&gt;=$E18))</f>
        <v>0</v>
      </c>
      <c r="CN18" s="49" t="n">
        <f aca="false">N(AND(CN$3&lt;=$E18,CN$4&gt;=$E18))</f>
        <v>0</v>
      </c>
      <c r="CO18" s="49" t="n">
        <f aca="false">N(AND(CO$3&lt;=$E18,CO$4&gt;=$E18))</f>
        <v>0</v>
      </c>
      <c r="CP18" s="49" t="n">
        <f aca="false">N(AND(CP$3&lt;=$E18,CP$4&gt;=$E18))</f>
        <v>0</v>
      </c>
      <c r="CQ18" s="49" t="n">
        <f aca="false">N(AND(CQ$3&lt;=$E18,CQ$4&gt;=$E18))</f>
        <v>0</v>
      </c>
      <c r="CR18" s="49" t="n">
        <f aca="false">N(AND(CR$3&lt;=$E18,CR$4&gt;=$E18))</f>
        <v>0</v>
      </c>
      <c r="CS18" s="49" t="n">
        <f aca="false">N(AND(CS$3&lt;=$E18,CS$4&gt;=$E18))</f>
        <v>0</v>
      </c>
      <c r="CT18" s="49" t="n">
        <f aca="false">N(AND(CT$3&lt;=$E18,CT$4&gt;=$E18))</f>
        <v>0</v>
      </c>
      <c r="CU18" s="49" t="n">
        <f aca="false">N(AND(CU$3&lt;=$E18,CU$4&gt;=$E18))</f>
        <v>0</v>
      </c>
      <c r="CV18" s="49" t="n">
        <f aca="false">N(AND(CV$3&lt;=$E18,CV$4&gt;=$E18))</f>
        <v>0</v>
      </c>
      <c r="CW18" s="49" t="n">
        <f aca="false">N(AND(CW$3&lt;=$E18,CW$4&gt;=$E18))</f>
        <v>0</v>
      </c>
      <c r="CX18" s="49" t="n">
        <f aca="false">N(AND(CX$3&lt;=$E18,CX$4&gt;=$E18))</f>
        <v>0</v>
      </c>
      <c r="CY18" s="49" t="n">
        <f aca="false">N(AND(CY$3&lt;=$E18,CY$4&gt;=$E18))</f>
        <v>0</v>
      </c>
      <c r="CZ18" s="49" t="n">
        <f aca="false">N(AND(CZ$3&lt;=$E18,CZ$4&gt;=$E18))</f>
        <v>0</v>
      </c>
      <c r="DA18" s="49" t="n">
        <f aca="false">N(AND(DA$3&lt;=$E18,DA$4&gt;=$E18))</f>
        <v>0</v>
      </c>
      <c r="DB18" s="49" t="n">
        <f aca="false">N(AND(DB$3&lt;=$E18,DB$4&gt;=$E18))</f>
        <v>0</v>
      </c>
      <c r="DC18" s="49" t="n">
        <f aca="false">N(AND(DC$3&lt;=$E18,DC$4&gt;=$E18))</f>
        <v>0</v>
      </c>
      <c r="DD18" s="49" t="n">
        <f aca="false">N(AND(DD$3&lt;=$E18,DD$4&gt;=$E18))</f>
        <v>0</v>
      </c>
      <c r="DE18" s="49" t="n">
        <f aca="false">N(AND(DE$3&lt;=$E18,DE$4&gt;=$E18))</f>
        <v>0</v>
      </c>
      <c r="DF18" s="49" t="n">
        <f aca="false">N(AND(DF$3&lt;=$E18,DF$4&gt;=$E18))</f>
        <v>0</v>
      </c>
      <c r="DG18" s="49" t="n">
        <f aca="false">N(AND(DG$3&lt;=$E18,DG$4&gt;=$E18))</f>
        <v>0</v>
      </c>
      <c r="DH18" s="49" t="n">
        <f aca="false">N(AND(DH$3&lt;=$E18,DH$4&gt;=$E18))</f>
        <v>0</v>
      </c>
      <c r="DI18" s="49" t="n">
        <f aca="false">N(AND(DI$3&lt;=$E18,DI$4&gt;=$E18))</f>
        <v>0</v>
      </c>
      <c r="DJ18" s="49" t="n">
        <f aca="false">N(AND(DJ$3&lt;=$E18,DJ$4&gt;=$E18))</f>
        <v>0</v>
      </c>
      <c r="DK18" s="49" t="n">
        <f aca="false">N(AND(DK$3&lt;=$E18,DK$4&gt;=$E18))</f>
        <v>0</v>
      </c>
      <c r="DL18" s="49" t="n">
        <f aca="false">N(AND(DL$3&lt;=$E18,DL$4&gt;=$E18))</f>
        <v>0</v>
      </c>
      <c r="DM18" s="49" t="n">
        <f aca="false">N(AND(DM$3&lt;=$E18,DM$4&gt;=$E18))</f>
        <v>0</v>
      </c>
      <c r="DN18" s="49" t="n">
        <f aca="false">N(AND(DN$3&lt;=$E18,DN$4&gt;=$E18))</f>
        <v>0</v>
      </c>
      <c r="DO18" s="49" t="n">
        <f aca="false">N(AND(DO$3&lt;=$E18,DO$4&gt;=$E18))</f>
        <v>0</v>
      </c>
      <c r="DP18" s="49" t="n">
        <f aca="false">N(AND(DP$3&lt;=$E18,DP$4&gt;=$E18))</f>
        <v>0</v>
      </c>
      <c r="DQ18" s="49" t="n">
        <f aca="false">N(AND(DQ$3&lt;=$E18,DQ$4&gt;=$E18))</f>
        <v>0</v>
      </c>
      <c r="DR18" s="49" t="n">
        <f aca="false">N(AND(DR$3&lt;=$E18,DR$4&gt;=$E18))</f>
        <v>0</v>
      </c>
      <c r="DS18" s="49" t="n">
        <f aca="false">N(AND(DS$3&lt;=$E18,DS$4&gt;=$E18))</f>
        <v>0</v>
      </c>
      <c r="DT18" s="49" t="n">
        <f aca="false">N(AND(DT$3&lt;=$E18,DT$4&gt;=$E18))</f>
        <v>0</v>
      </c>
      <c r="DU18" s="49" t="n">
        <f aca="false">N(AND(DU$3&lt;=$E18,DU$4&gt;=$E18))</f>
        <v>0</v>
      </c>
      <c r="DV18" s="49" t="n">
        <f aca="false">N(AND(DV$3&lt;=$E18,DV$4&gt;=$E18))</f>
        <v>0</v>
      </c>
      <c r="DW18" s="49" t="n">
        <f aca="false">N(AND(DW$3&lt;=$E18,DW$4&gt;=$E18))</f>
        <v>0</v>
      </c>
      <c r="DX18" s="49" t="n">
        <f aca="false">N(AND(DX$3&lt;=$E18,DX$4&gt;=$E18))</f>
        <v>0</v>
      </c>
      <c r="DY18" s="49" t="n">
        <f aca="false">N(AND(DY$3&lt;=$E18,DY$4&gt;=$E18))</f>
        <v>0</v>
      </c>
      <c r="DZ18" s="49" t="n">
        <f aca="false">N(AND(DZ$3&lt;=$E18,DZ$4&gt;=$E18))</f>
        <v>0</v>
      </c>
      <c r="EA18" s="49" t="n">
        <f aca="false">N(AND(EA$3&lt;=$E18,EA$4&gt;=$E18))</f>
        <v>0</v>
      </c>
      <c r="EB18" s="49" t="n">
        <f aca="false">N(AND(EB$3&lt;=$E18,EB$4&gt;=$E18))</f>
        <v>0</v>
      </c>
      <c r="EC18" s="49" t="n">
        <f aca="false">N(AND(EC$3&lt;=$E18,EC$4&gt;=$E18))</f>
        <v>0</v>
      </c>
      <c r="ED18" s="49" t="n">
        <f aca="false">N(AND(ED$3&lt;=$E18,ED$4&gt;=$E18))</f>
        <v>0</v>
      </c>
      <c r="EE18" s="49" t="n">
        <f aca="false">N(AND(EE$3&lt;=$E18,EE$4&gt;=$E18))</f>
        <v>0</v>
      </c>
      <c r="EF18" s="49" t="n">
        <f aca="false">N(AND(EF$3&lt;=$E18,EF$4&gt;=$E18))</f>
        <v>0</v>
      </c>
      <c r="EG18" s="49" t="n">
        <f aca="false">N(AND(EG$3&lt;=$E18,EG$4&gt;=$E18))</f>
        <v>0</v>
      </c>
      <c r="EH18" s="49" t="n">
        <f aca="false">N(AND(EH$3&lt;=$E18,EH$4&gt;=$E18))</f>
        <v>0</v>
      </c>
      <c r="EI18" s="49" t="n">
        <f aca="false">N(AND(EI$3&lt;=$E18,EI$4&gt;=$E18))</f>
        <v>0</v>
      </c>
      <c r="EJ18" s="49" t="n">
        <f aca="false">N(AND(EJ$3&lt;=$E18,EJ$4&gt;=$E18))</f>
        <v>0</v>
      </c>
      <c r="EK18" s="49" t="n">
        <f aca="false">N(AND(EK$3&lt;=$E18,EK$4&gt;=$E18))</f>
        <v>0</v>
      </c>
      <c r="EL18" s="49" t="n">
        <f aca="false">N(AND(EL$3&lt;=$E18,EL$4&gt;=$E18))</f>
        <v>0</v>
      </c>
      <c r="EM18" s="49" t="n">
        <f aca="false">N(AND(EM$3&lt;=$E18,EM$4&gt;=$E18))</f>
        <v>0</v>
      </c>
      <c r="EN18" s="49" t="n">
        <f aca="false">N(AND(EN$3&lt;=$E18,EN$4&gt;=$E18))</f>
        <v>0</v>
      </c>
      <c r="EO18" s="49" t="n">
        <f aca="false">N(AND(EO$3&lt;=$E18,EO$4&gt;=$E18))</f>
        <v>0</v>
      </c>
      <c r="EP18" s="49" t="n">
        <f aca="false">N(AND(EP$3&lt;=$E18,EP$4&gt;=$E18))</f>
        <v>0</v>
      </c>
      <c r="EQ18" s="49" t="n">
        <f aca="false">N(AND(EQ$3&lt;=$E18,EQ$4&gt;=$E18))</f>
        <v>0</v>
      </c>
      <c r="ER18" s="49" t="n">
        <f aca="false">N(AND(ER$3&lt;=$E18,ER$4&gt;=$E18))</f>
        <v>0</v>
      </c>
      <c r="ES18" s="49" t="n">
        <f aca="false">N(AND(ES$3&lt;=$E18,ES$4&gt;=$E18))</f>
        <v>0</v>
      </c>
      <c r="ET18" s="49" t="n">
        <f aca="false">N(AND(ET$3&lt;=$E18,ET$4&gt;=$E18))</f>
        <v>0</v>
      </c>
      <c r="EU18" s="49" t="n">
        <f aca="false">N(AND(EU$3&lt;=$E18,EU$4&gt;=$E18))</f>
        <v>0</v>
      </c>
      <c r="EV18" s="49" t="n">
        <f aca="false">N(AND(EV$3&lt;=$E18,EV$4&gt;=$E18))</f>
        <v>0</v>
      </c>
      <c r="EW18" s="49" t="n">
        <f aca="false">N(AND(EW$3&lt;=$E18,EW$4&gt;=$E18))</f>
        <v>0</v>
      </c>
      <c r="EX18" s="49" t="n">
        <f aca="false">N(AND(EX$3&lt;=$E18,EX$4&gt;=$E18))</f>
        <v>0</v>
      </c>
      <c r="EY18" s="49" t="n">
        <f aca="false">N(AND(EY$3&lt;=$E18,EY$4&gt;=$E18))</f>
        <v>0</v>
      </c>
      <c r="EZ18" s="49" t="n">
        <f aca="false">N(AND(EZ$3&lt;=$E18,EZ$4&gt;=$E18))</f>
        <v>0</v>
      </c>
      <c r="FA18" s="49" t="n">
        <f aca="false">N(AND(FA$3&lt;=$E18,FA$4&gt;=$E18))</f>
        <v>0</v>
      </c>
      <c r="FB18" s="49" t="n">
        <f aca="false">N(AND(FB$3&lt;=$E18,FB$4&gt;=$E18))</f>
        <v>0</v>
      </c>
      <c r="FC18" s="49" t="n">
        <f aca="false">N(AND(FC$3&lt;=$E18,FC$4&gt;=$E18))</f>
        <v>0</v>
      </c>
      <c r="FD18" s="49" t="n">
        <f aca="false">N(AND(FD$3&lt;=$E18,FD$4&gt;=$E18))</f>
        <v>0</v>
      </c>
      <c r="FE18" s="49" t="n">
        <f aca="false">N(AND(FE$3&lt;=$E18,FE$4&gt;=$E18))</f>
        <v>0</v>
      </c>
      <c r="FF18" s="49" t="n">
        <f aca="false">N(AND(FF$3&lt;=$E18,FF$4&gt;=$E18))</f>
        <v>0</v>
      </c>
      <c r="FG18" s="49" t="n">
        <f aca="false">N(AND(FG$3&lt;=$E18,FG$4&gt;=$E18))</f>
        <v>0</v>
      </c>
      <c r="FH18" s="49" t="n">
        <f aca="false">N(AND(FH$3&lt;=$E18,FH$4&gt;=$E18))</f>
        <v>0</v>
      </c>
    </row>
    <row r="19" customFormat="false" ht="15" hidden="false" customHeight="false" outlineLevel="0" collapsed="false">
      <c r="C19" s="0" t="s">
        <v>627</v>
      </c>
      <c r="D19" s="11" t="s">
        <v>39</v>
      </c>
      <c r="E19" s="40" t="n">
        <f aca="false">$E16</f>
        <v>46477</v>
      </c>
      <c r="I19" s="49" t="n">
        <f aca="false">SUM(J19:FH19)</f>
        <v>1</v>
      </c>
      <c r="J19" s="49" t="n">
        <f aca="false">N(AND(J$3&lt;=$E19,J$4&gt;=$E19))</f>
        <v>0</v>
      </c>
      <c r="K19" s="49" t="n">
        <f aca="false">N(AND(K$3&lt;=$E19,K$4&gt;=$E19))</f>
        <v>0</v>
      </c>
      <c r="L19" s="49" t="n">
        <f aca="false">N(AND(L$3&lt;=$E19,L$4&gt;=$E19))</f>
        <v>0</v>
      </c>
      <c r="M19" s="49" t="n">
        <f aca="false">N(AND(M$3&lt;=$E19,M$4&gt;=$E19))</f>
        <v>0</v>
      </c>
      <c r="N19" s="49" t="n">
        <f aca="false">N(AND(N$3&lt;=$E19,N$4&gt;=$E19))</f>
        <v>0</v>
      </c>
      <c r="O19" s="49" t="n">
        <f aca="false">N(AND(O$3&lt;=$E19,O$4&gt;=$E19))</f>
        <v>1</v>
      </c>
      <c r="P19" s="49" t="n">
        <f aca="false">N(AND(P$3&lt;=$E19,P$4&gt;=$E19))</f>
        <v>0</v>
      </c>
      <c r="Q19" s="49" t="n">
        <f aca="false">N(AND(Q$3&lt;=$E19,Q$4&gt;=$E19))</f>
        <v>0</v>
      </c>
      <c r="R19" s="49" t="n">
        <f aca="false">N(AND(R$3&lt;=$E19,R$4&gt;=$E19))</f>
        <v>0</v>
      </c>
      <c r="S19" s="49" t="n">
        <f aca="false">N(AND(S$3&lt;=$E19,S$4&gt;=$E19))</f>
        <v>0</v>
      </c>
      <c r="T19" s="49" t="n">
        <f aca="false">N(AND(T$3&lt;=$E19,T$4&gt;=$E19))</f>
        <v>0</v>
      </c>
      <c r="U19" s="49" t="n">
        <f aca="false">N(AND(U$3&lt;=$E19,U$4&gt;=$E19))</f>
        <v>0</v>
      </c>
      <c r="V19" s="49" t="n">
        <f aca="false">N(AND(V$3&lt;=$E19,V$4&gt;=$E19))</f>
        <v>0</v>
      </c>
      <c r="W19" s="49" t="n">
        <f aca="false">N(AND(W$3&lt;=$E19,W$4&gt;=$E19))</f>
        <v>0</v>
      </c>
      <c r="X19" s="49" t="n">
        <f aca="false">N(AND(X$3&lt;=$E19,X$4&gt;=$E19))</f>
        <v>0</v>
      </c>
      <c r="Y19" s="49" t="n">
        <f aca="false">N(AND(Y$3&lt;=$E19,Y$4&gt;=$E19))</f>
        <v>0</v>
      </c>
      <c r="Z19" s="49" t="n">
        <f aca="false">N(AND(Z$3&lt;=$E19,Z$4&gt;=$E19))</f>
        <v>0</v>
      </c>
      <c r="AA19" s="49" t="n">
        <f aca="false">N(AND(AA$3&lt;=$E19,AA$4&gt;=$E19))</f>
        <v>0</v>
      </c>
      <c r="AB19" s="49" t="n">
        <f aca="false">N(AND(AB$3&lt;=$E19,AB$4&gt;=$E19))</f>
        <v>0</v>
      </c>
      <c r="AC19" s="49" t="n">
        <f aca="false">N(AND(AC$3&lt;=$E19,AC$4&gt;=$E19))</f>
        <v>0</v>
      </c>
      <c r="AD19" s="49" t="n">
        <f aca="false">N(AND(AD$3&lt;=$E19,AD$4&gt;=$E19))</f>
        <v>0</v>
      </c>
      <c r="AE19" s="49" t="n">
        <f aca="false">N(AND(AE$3&lt;=$E19,AE$4&gt;=$E19))</f>
        <v>0</v>
      </c>
      <c r="AF19" s="49" t="n">
        <f aca="false">N(AND(AF$3&lt;=$E19,AF$4&gt;=$E19))</f>
        <v>0</v>
      </c>
      <c r="AG19" s="49" t="n">
        <f aca="false">N(AND(AG$3&lt;=$E19,AG$4&gt;=$E19))</f>
        <v>0</v>
      </c>
      <c r="AH19" s="49" t="n">
        <f aca="false">N(AND(AH$3&lt;=$E19,AH$4&gt;=$E19))</f>
        <v>0</v>
      </c>
      <c r="AI19" s="49" t="n">
        <f aca="false">N(AND(AI$3&lt;=$E19,AI$4&gt;=$E19))</f>
        <v>0</v>
      </c>
      <c r="AJ19" s="49" t="n">
        <f aca="false">N(AND(AJ$3&lt;=$E19,AJ$4&gt;=$E19))</f>
        <v>0</v>
      </c>
      <c r="AK19" s="49" t="n">
        <f aca="false">N(AND(AK$3&lt;=$E19,AK$4&gt;=$E19))</f>
        <v>0</v>
      </c>
      <c r="AL19" s="49" t="n">
        <f aca="false">N(AND(AL$3&lt;=$E19,AL$4&gt;=$E19))</f>
        <v>0</v>
      </c>
      <c r="AM19" s="49" t="n">
        <f aca="false">N(AND(AM$3&lt;=$E19,AM$4&gt;=$E19))</f>
        <v>0</v>
      </c>
      <c r="AN19" s="49" t="n">
        <f aca="false">N(AND(AN$3&lt;=$E19,AN$4&gt;=$E19))</f>
        <v>0</v>
      </c>
      <c r="AO19" s="49" t="n">
        <f aca="false">N(AND(AO$3&lt;=$E19,AO$4&gt;=$E19))</f>
        <v>0</v>
      </c>
      <c r="AP19" s="49" t="n">
        <f aca="false">N(AND(AP$3&lt;=$E19,AP$4&gt;=$E19))</f>
        <v>0</v>
      </c>
      <c r="AQ19" s="49" t="n">
        <f aca="false">N(AND(AQ$3&lt;=$E19,AQ$4&gt;=$E19))</f>
        <v>0</v>
      </c>
      <c r="AR19" s="49" t="n">
        <f aca="false">N(AND(AR$3&lt;=$E19,AR$4&gt;=$E19))</f>
        <v>0</v>
      </c>
      <c r="AS19" s="49" t="n">
        <f aca="false">N(AND(AS$3&lt;=$E19,AS$4&gt;=$E19))</f>
        <v>0</v>
      </c>
      <c r="AT19" s="49" t="n">
        <f aca="false">N(AND(AT$3&lt;=$E19,AT$4&gt;=$E19))</f>
        <v>0</v>
      </c>
      <c r="AU19" s="49" t="n">
        <f aca="false">N(AND(AU$3&lt;=$E19,AU$4&gt;=$E19))</f>
        <v>0</v>
      </c>
      <c r="AV19" s="49" t="n">
        <f aca="false">N(AND(AV$3&lt;=$E19,AV$4&gt;=$E19))</f>
        <v>0</v>
      </c>
      <c r="AW19" s="49" t="n">
        <f aca="false">N(AND(AW$3&lt;=$E19,AW$4&gt;=$E19))</f>
        <v>0</v>
      </c>
      <c r="AX19" s="49" t="n">
        <f aca="false">N(AND(AX$3&lt;=$E19,AX$4&gt;=$E19))</f>
        <v>0</v>
      </c>
      <c r="AY19" s="49" t="n">
        <f aca="false">N(AND(AY$3&lt;=$E19,AY$4&gt;=$E19))</f>
        <v>0</v>
      </c>
      <c r="AZ19" s="49" t="n">
        <f aca="false">N(AND(AZ$3&lt;=$E19,AZ$4&gt;=$E19))</f>
        <v>0</v>
      </c>
      <c r="BA19" s="49" t="n">
        <f aca="false">N(AND(BA$3&lt;=$E19,BA$4&gt;=$E19))</f>
        <v>0</v>
      </c>
      <c r="BB19" s="49" t="n">
        <f aca="false">N(AND(BB$3&lt;=$E19,BB$4&gt;=$E19))</f>
        <v>0</v>
      </c>
      <c r="BC19" s="49" t="n">
        <f aca="false">N(AND(BC$3&lt;=$E19,BC$4&gt;=$E19))</f>
        <v>0</v>
      </c>
      <c r="BD19" s="49" t="n">
        <f aca="false">N(AND(BD$3&lt;=$E19,BD$4&gt;=$E19))</f>
        <v>0</v>
      </c>
      <c r="BE19" s="49" t="n">
        <f aca="false">N(AND(BE$3&lt;=$E19,BE$4&gt;=$E19))</f>
        <v>0</v>
      </c>
      <c r="BF19" s="49" t="n">
        <f aca="false">N(AND(BF$3&lt;=$E19,BF$4&gt;=$E19))</f>
        <v>0</v>
      </c>
      <c r="BG19" s="49" t="n">
        <f aca="false">N(AND(BG$3&lt;=$E19,BG$4&gt;=$E19))</f>
        <v>0</v>
      </c>
      <c r="BH19" s="49" t="n">
        <f aca="false">N(AND(BH$3&lt;=$E19,BH$4&gt;=$E19))</f>
        <v>0</v>
      </c>
      <c r="BI19" s="49" t="n">
        <f aca="false">N(AND(BI$3&lt;=$E19,BI$4&gt;=$E19))</f>
        <v>0</v>
      </c>
      <c r="BJ19" s="49" t="n">
        <f aca="false">N(AND(BJ$3&lt;=$E19,BJ$4&gt;=$E19))</f>
        <v>0</v>
      </c>
      <c r="BK19" s="49" t="n">
        <f aca="false">N(AND(BK$3&lt;=$E19,BK$4&gt;=$E19))</f>
        <v>0</v>
      </c>
      <c r="BL19" s="49" t="n">
        <f aca="false">N(AND(BL$3&lt;=$E19,BL$4&gt;=$E19))</f>
        <v>0</v>
      </c>
      <c r="BM19" s="49" t="n">
        <f aca="false">N(AND(BM$3&lt;=$E19,BM$4&gt;=$E19))</f>
        <v>0</v>
      </c>
      <c r="BN19" s="49" t="n">
        <f aca="false">N(AND(BN$3&lt;=$E19,BN$4&gt;=$E19))</f>
        <v>0</v>
      </c>
      <c r="BO19" s="49" t="n">
        <f aca="false">N(AND(BO$3&lt;=$E19,BO$4&gt;=$E19))</f>
        <v>0</v>
      </c>
      <c r="BP19" s="49" t="n">
        <f aca="false">N(AND(BP$3&lt;=$E19,BP$4&gt;=$E19))</f>
        <v>0</v>
      </c>
      <c r="BQ19" s="49" t="n">
        <f aca="false">N(AND(BQ$3&lt;=$E19,BQ$4&gt;=$E19))</f>
        <v>0</v>
      </c>
      <c r="BR19" s="49" t="n">
        <f aca="false">N(AND(BR$3&lt;=$E19,BR$4&gt;=$E19))</f>
        <v>0</v>
      </c>
      <c r="BS19" s="49" t="n">
        <f aca="false">N(AND(BS$3&lt;=$E19,BS$4&gt;=$E19))</f>
        <v>0</v>
      </c>
      <c r="BT19" s="49" t="n">
        <f aca="false">N(AND(BT$3&lt;=$E19,BT$4&gt;=$E19))</f>
        <v>0</v>
      </c>
      <c r="BU19" s="49" t="n">
        <f aca="false">N(AND(BU$3&lt;=$E19,BU$4&gt;=$E19))</f>
        <v>0</v>
      </c>
      <c r="BV19" s="49" t="n">
        <f aca="false">N(AND(BV$3&lt;=$E19,BV$4&gt;=$E19))</f>
        <v>0</v>
      </c>
      <c r="BW19" s="49" t="n">
        <f aca="false">N(AND(BW$3&lt;=$E19,BW$4&gt;=$E19))</f>
        <v>0</v>
      </c>
      <c r="BX19" s="49" t="n">
        <f aca="false">N(AND(BX$3&lt;=$E19,BX$4&gt;=$E19))</f>
        <v>0</v>
      </c>
      <c r="BY19" s="49" t="n">
        <f aca="false">N(AND(BY$3&lt;=$E19,BY$4&gt;=$E19))</f>
        <v>0</v>
      </c>
      <c r="BZ19" s="49" t="n">
        <f aca="false">N(AND(BZ$3&lt;=$E19,BZ$4&gt;=$E19))</f>
        <v>0</v>
      </c>
      <c r="CA19" s="49" t="n">
        <f aca="false">N(AND(CA$3&lt;=$E19,CA$4&gt;=$E19))</f>
        <v>0</v>
      </c>
      <c r="CB19" s="49" t="n">
        <f aca="false">N(AND(CB$3&lt;=$E19,CB$4&gt;=$E19))</f>
        <v>0</v>
      </c>
      <c r="CC19" s="49" t="n">
        <f aca="false">N(AND(CC$3&lt;=$E19,CC$4&gt;=$E19))</f>
        <v>0</v>
      </c>
      <c r="CD19" s="49" t="n">
        <f aca="false">N(AND(CD$3&lt;=$E19,CD$4&gt;=$E19))</f>
        <v>0</v>
      </c>
      <c r="CE19" s="49" t="n">
        <f aca="false">N(AND(CE$3&lt;=$E19,CE$4&gt;=$E19))</f>
        <v>0</v>
      </c>
      <c r="CF19" s="49" t="n">
        <f aca="false">N(AND(CF$3&lt;=$E19,CF$4&gt;=$E19))</f>
        <v>0</v>
      </c>
      <c r="CG19" s="49" t="n">
        <f aca="false">N(AND(CG$3&lt;=$E19,CG$4&gt;=$E19))</f>
        <v>0</v>
      </c>
      <c r="CH19" s="49" t="n">
        <f aca="false">N(AND(CH$3&lt;=$E19,CH$4&gt;=$E19))</f>
        <v>0</v>
      </c>
      <c r="CI19" s="49" t="n">
        <f aca="false">N(AND(CI$3&lt;=$E19,CI$4&gt;=$E19))</f>
        <v>0</v>
      </c>
      <c r="CJ19" s="49" t="n">
        <f aca="false">N(AND(CJ$3&lt;=$E19,CJ$4&gt;=$E19))</f>
        <v>0</v>
      </c>
      <c r="CK19" s="49" t="n">
        <f aca="false">N(AND(CK$3&lt;=$E19,CK$4&gt;=$E19))</f>
        <v>0</v>
      </c>
      <c r="CL19" s="49" t="n">
        <f aca="false">N(AND(CL$3&lt;=$E19,CL$4&gt;=$E19))</f>
        <v>0</v>
      </c>
      <c r="CM19" s="49" t="n">
        <f aca="false">N(AND(CM$3&lt;=$E19,CM$4&gt;=$E19))</f>
        <v>0</v>
      </c>
      <c r="CN19" s="49" t="n">
        <f aca="false">N(AND(CN$3&lt;=$E19,CN$4&gt;=$E19))</f>
        <v>0</v>
      </c>
      <c r="CO19" s="49" t="n">
        <f aca="false">N(AND(CO$3&lt;=$E19,CO$4&gt;=$E19))</f>
        <v>0</v>
      </c>
      <c r="CP19" s="49" t="n">
        <f aca="false">N(AND(CP$3&lt;=$E19,CP$4&gt;=$E19))</f>
        <v>0</v>
      </c>
      <c r="CQ19" s="49" t="n">
        <f aca="false">N(AND(CQ$3&lt;=$E19,CQ$4&gt;=$E19))</f>
        <v>0</v>
      </c>
      <c r="CR19" s="49" t="n">
        <f aca="false">N(AND(CR$3&lt;=$E19,CR$4&gt;=$E19))</f>
        <v>0</v>
      </c>
      <c r="CS19" s="49" t="n">
        <f aca="false">N(AND(CS$3&lt;=$E19,CS$4&gt;=$E19))</f>
        <v>0</v>
      </c>
      <c r="CT19" s="49" t="n">
        <f aca="false">N(AND(CT$3&lt;=$E19,CT$4&gt;=$E19))</f>
        <v>0</v>
      </c>
      <c r="CU19" s="49" t="n">
        <f aca="false">N(AND(CU$3&lt;=$E19,CU$4&gt;=$E19))</f>
        <v>0</v>
      </c>
      <c r="CV19" s="49" t="n">
        <f aca="false">N(AND(CV$3&lt;=$E19,CV$4&gt;=$E19))</f>
        <v>0</v>
      </c>
      <c r="CW19" s="49" t="n">
        <f aca="false">N(AND(CW$3&lt;=$E19,CW$4&gt;=$E19))</f>
        <v>0</v>
      </c>
      <c r="CX19" s="49" t="n">
        <f aca="false">N(AND(CX$3&lt;=$E19,CX$4&gt;=$E19))</f>
        <v>0</v>
      </c>
      <c r="CY19" s="49" t="n">
        <f aca="false">N(AND(CY$3&lt;=$E19,CY$4&gt;=$E19))</f>
        <v>0</v>
      </c>
      <c r="CZ19" s="49" t="n">
        <f aca="false">N(AND(CZ$3&lt;=$E19,CZ$4&gt;=$E19))</f>
        <v>0</v>
      </c>
      <c r="DA19" s="49" t="n">
        <f aca="false">N(AND(DA$3&lt;=$E19,DA$4&gt;=$E19))</f>
        <v>0</v>
      </c>
      <c r="DB19" s="49" t="n">
        <f aca="false">N(AND(DB$3&lt;=$E19,DB$4&gt;=$E19))</f>
        <v>0</v>
      </c>
      <c r="DC19" s="49" t="n">
        <f aca="false">N(AND(DC$3&lt;=$E19,DC$4&gt;=$E19))</f>
        <v>0</v>
      </c>
      <c r="DD19" s="49" t="n">
        <f aca="false">N(AND(DD$3&lt;=$E19,DD$4&gt;=$E19))</f>
        <v>0</v>
      </c>
      <c r="DE19" s="49" t="n">
        <f aca="false">N(AND(DE$3&lt;=$E19,DE$4&gt;=$E19))</f>
        <v>0</v>
      </c>
      <c r="DF19" s="49" t="n">
        <f aca="false">N(AND(DF$3&lt;=$E19,DF$4&gt;=$E19))</f>
        <v>0</v>
      </c>
      <c r="DG19" s="49" t="n">
        <f aca="false">N(AND(DG$3&lt;=$E19,DG$4&gt;=$E19))</f>
        <v>0</v>
      </c>
      <c r="DH19" s="49" t="n">
        <f aca="false">N(AND(DH$3&lt;=$E19,DH$4&gt;=$E19))</f>
        <v>0</v>
      </c>
      <c r="DI19" s="49" t="n">
        <f aca="false">N(AND(DI$3&lt;=$E19,DI$4&gt;=$E19))</f>
        <v>0</v>
      </c>
      <c r="DJ19" s="49" t="n">
        <f aca="false">N(AND(DJ$3&lt;=$E19,DJ$4&gt;=$E19))</f>
        <v>0</v>
      </c>
      <c r="DK19" s="49" t="n">
        <f aca="false">N(AND(DK$3&lt;=$E19,DK$4&gt;=$E19))</f>
        <v>0</v>
      </c>
      <c r="DL19" s="49" t="n">
        <f aca="false">N(AND(DL$3&lt;=$E19,DL$4&gt;=$E19))</f>
        <v>0</v>
      </c>
      <c r="DM19" s="49" t="n">
        <f aca="false">N(AND(DM$3&lt;=$E19,DM$4&gt;=$E19))</f>
        <v>0</v>
      </c>
      <c r="DN19" s="49" t="n">
        <f aca="false">N(AND(DN$3&lt;=$E19,DN$4&gt;=$E19))</f>
        <v>0</v>
      </c>
      <c r="DO19" s="49" t="n">
        <f aca="false">N(AND(DO$3&lt;=$E19,DO$4&gt;=$E19))</f>
        <v>0</v>
      </c>
      <c r="DP19" s="49" t="n">
        <f aca="false">N(AND(DP$3&lt;=$E19,DP$4&gt;=$E19))</f>
        <v>0</v>
      </c>
      <c r="DQ19" s="49" t="n">
        <f aca="false">N(AND(DQ$3&lt;=$E19,DQ$4&gt;=$E19))</f>
        <v>0</v>
      </c>
      <c r="DR19" s="49" t="n">
        <f aca="false">N(AND(DR$3&lt;=$E19,DR$4&gt;=$E19))</f>
        <v>0</v>
      </c>
      <c r="DS19" s="49" t="n">
        <f aca="false">N(AND(DS$3&lt;=$E19,DS$4&gt;=$E19))</f>
        <v>0</v>
      </c>
      <c r="DT19" s="49" t="n">
        <f aca="false">N(AND(DT$3&lt;=$E19,DT$4&gt;=$E19))</f>
        <v>0</v>
      </c>
      <c r="DU19" s="49" t="n">
        <f aca="false">N(AND(DU$3&lt;=$E19,DU$4&gt;=$E19))</f>
        <v>0</v>
      </c>
      <c r="DV19" s="49" t="n">
        <f aca="false">N(AND(DV$3&lt;=$E19,DV$4&gt;=$E19))</f>
        <v>0</v>
      </c>
      <c r="DW19" s="49" t="n">
        <f aca="false">N(AND(DW$3&lt;=$E19,DW$4&gt;=$E19))</f>
        <v>0</v>
      </c>
      <c r="DX19" s="49" t="n">
        <f aca="false">N(AND(DX$3&lt;=$E19,DX$4&gt;=$E19))</f>
        <v>0</v>
      </c>
      <c r="DY19" s="49" t="n">
        <f aca="false">N(AND(DY$3&lt;=$E19,DY$4&gt;=$E19))</f>
        <v>0</v>
      </c>
      <c r="DZ19" s="49" t="n">
        <f aca="false">N(AND(DZ$3&lt;=$E19,DZ$4&gt;=$E19))</f>
        <v>0</v>
      </c>
      <c r="EA19" s="49" t="n">
        <f aca="false">N(AND(EA$3&lt;=$E19,EA$4&gt;=$E19))</f>
        <v>0</v>
      </c>
      <c r="EB19" s="49" t="n">
        <f aca="false">N(AND(EB$3&lt;=$E19,EB$4&gt;=$E19))</f>
        <v>0</v>
      </c>
      <c r="EC19" s="49" t="n">
        <f aca="false">N(AND(EC$3&lt;=$E19,EC$4&gt;=$E19))</f>
        <v>0</v>
      </c>
      <c r="ED19" s="49" t="n">
        <f aca="false">N(AND(ED$3&lt;=$E19,ED$4&gt;=$E19))</f>
        <v>0</v>
      </c>
      <c r="EE19" s="49" t="n">
        <f aca="false">N(AND(EE$3&lt;=$E19,EE$4&gt;=$E19))</f>
        <v>0</v>
      </c>
      <c r="EF19" s="49" t="n">
        <f aca="false">N(AND(EF$3&lt;=$E19,EF$4&gt;=$E19))</f>
        <v>0</v>
      </c>
      <c r="EG19" s="49" t="n">
        <f aca="false">N(AND(EG$3&lt;=$E19,EG$4&gt;=$E19))</f>
        <v>0</v>
      </c>
      <c r="EH19" s="49" t="n">
        <f aca="false">N(AND(EH$3&lt;=$E19,EH$4&gt;=$E19))</f>
        <v>0</v>
      </c>
      <c r="EI19" s="49" t="n">
        <f aca="false">N(AND(EI$3&lt;=$E19,EI$4&gt;=$E19))</f>
        <v>0</v>
      </c>
      <c r="EJ19" s="49" t="n">
        <f aca="false">N(AND(EJ$3&lt;=$E19,EJ$4&gt;=$E19))</f>
        <v>0</v>
      </c>
      <c r="EK19" s="49" t="n">
        <f aca="false">N(AND(EK$3&lt;=$E19,EK$4&gt;=$E19))</f>
        <v>0</v>
      </c>
      <c r="EL19" s="49" t="n">
        <f aca="false">N(AND(EL$3&lt;=$E19,EL$4&gt;=$E19))</f>
        <v>0</v>
      </c>
      <c r="EM19" s="49" t="n">
        <f aca="false">N(AND(EM$3&lt;=$E19,EM$4&gt;=$E19))</f>
        <v>0</v>
      </c>
      <c r="EN19" s="49" t="n">
        <f aca="false">N(AND(EN$3&lt;=$E19,EN$4&gt;=$E19))</f>
        <v>0</v>
      </c>
      <c r="EO19" s="49" t="n">
        <f aca="false">N(AND(EO$3&lt;=$E19,EO$4&gt;=$E19))</f>
        <v>0</v>
      </c>
      <c r="EP19" s="49" t="n">
        <f aca="false">N(AND(EP$3&lt;=$E19,EP$4&gt;=$E19))</f>
        <v>0</v>
      </c>
      <c r="EQ19" s="49" t="n">
        <f aca="false">N(AND(EQ$3&lt;=$E19,EQ$4&gt;=$E19))</f>
        <v>0</v>
      </c>
      <c r="ER19" s="49" t="n">
        <f aca="false">N(AND(ER$3&lt;=$E19,ER$4&gt;=$E19))</f>
        <v>0</v>
      </c>
      <c r="ES19" s="49" t="n">
        <f aca="false">N(AND(ES$3&lt;=$E19,ES$4&gt;=$E19))</f>
        <v>0</v>
      </c>
      <c r="ET19" s="49" t="n">
        <f aca="false">N(AND(ET$3&lt;=$E19,ET$4&gt;=$E19))</f>
        <v>0</v>
      </c>
      <c r="EU19" s="49" t="n">
        <f aca="false">N(AND(EU$3&lt;=$E19,EU$4&gt;=$E19))</f>
        <v>0</v>
      </c>
      <c r="EV19" s="49" t="n">
        <f aca="false">N(AND(EV$3&lt;=$E19,EV$4&gt;=$E19))</f>
        <v>0</v>
      </c>
      <c r="EW19" s="49" t="n">
        <f aca="false">N(AND(EW$3&lt;=$E19,EW$4&gt;=$E19))</f>
        <v>0</v>
      </c>
      <c r="EX19" s="49" t="n">
        <f aca="false">N(AND(EX$3&lt;=$E19,EX$4&gt;=$E19))</f>
        <v>0</v>
      </c>
      <c r="EY19" s="49" t="n">
        <f aca="false">N(AND(EY$3&lt;=$E19,EY$4&gt;=$E19))</f>
        <v>0</v>
      </c>
      <c r="EZ19" s="49" t="n">
        <f aca="false">N(AND(EZ$3&lt;=$E19,EZ$4&gt;=$E19))</f>
        <v>0</v>
      </c>
      <c r="FA19" s="49" t="n">
        <f aca="false">N(AND(FA$3&lt;=$E19,FA$4&gt;=$E19))</f>
        <v>0</v>
      </c>
      <c r="FB19" s="49" t="n">
        <f aca="false">N(AND(FB$3&lt;=$E19,FB$4&gt;=$E19))</f>
        <v>0</v>
      </c>
      <c r="FC19" s="49" t="n">
        <f aca="false">N(AND(FC$3&lt;=$E19,FC$4&gt;=$E19))</f>
        <v>0</v>
      </c>
      <c r="FD19" s="49" t="n">
        <f aca="false">N(AND(FD$3&lt;=$E19,FD$4&gt;=$E19))</f>
        <v>0</v>
      </c>
      <c r="FE19" s="49" t="n">
        <f aca="false">N(AND(FE$3&lt;=$E19,FE$4&gt;=$E19))</f>
        <v>0</v>
      </c>
      <c r="FF19" s="49" t="n">
        <f aca="false">N(AND(FF$3&lt;=$E19,FF$4&gt;=$E19))</f>
        <v>0</v>
      </c>
      <c r="FG19" s="49" t="n">
        <f aca="false">N(AND(FG$3&lt;=$E19,FG$4&gt;=$E19))</f>
        <v>0</v>
      </c>
      <c r="FH19" s="49" t="n">
        <f aca="false">N(AND(FH$3&lt;=$E19,FH$4&gt;=$E19))</f>
        <v>0</v>
      </c>
    </row>
    <row r="20" customFormat="false" ht="15" hidden="false" customHeight="false" outlineLevel="0" collapsed="false">
      <c r="C20" s="0" t="s">
        <v>628</v>
      </c>
      <c r="D20" s="11" t="s">
        <v>39</v>
      </c>
      <c r="E20" s="40" t="n">
        <f aca="false">$F16</f>
        <v>46843</v>
      </c>
      <c r="I20" s="49" t="n">
        <f aca="false">SUM(J20:FH20)</f>
        <v>1</v>
      </c>
      <c r="J20" s="49" t="n">
        <f aca="false">N(AND(J$3&lt;=$E20,J$4&gt;=$E20))</f>
        <v>0</v>
      </c>
      <c r="K20" s="49" t="n">
        <f aca="false">N(AND(K$3&lt;=$E20,K$4&gt;=$E20))</f>
        <v>0</v>
      </c>
      <c r="L20" s="49" t="n">
        <f aca="false">N(AND(L$3&lt;=$E20,L$4&gt;=$E20))</f>
        <v>0</v>
      </c>
      <c r="M20" s="49" t="n">
        <f aca="false">N(AND(M$3&lt;=$E20,M$4&gt;=$E20))</f>
        <v>0</v>
      </c>
      <c r="N20" s="49" t="n">
        <f aca="false">N(AND(N$3&lt;=$E20,N$4&gt;=$E20))</f>
        <v>0</v>
      </c>
      <c r="O20" s="49" t="n">
        <f aca="false">N(AND(O$3&lt;=$E20,O$4&gt;=$E20))</f>
        <v>0</v>
      </c>
      <c r="P20" s="49" t="n">
        <f aca="false">N(AND(P$3&lt;=$E20,P$4&gt;=$E20))</f>
        <v>0</v>
      </c>
      <c r="Q20" s="49" t="n">
        <f aca="false">N(AND(Q$3&lt;=$E20,Q$4&gt;=$E20))</f>
        <v>0</v>
      </c>
      <c r="R20" s="49" t="n">
        <f aca="false">N(AND(R$3&lt;=$E20,R$4&gt;=$E20))</f>
        <v>0</v>
      </c>
      <c r="S20" s="49" t="n">
        <f aca="false">N(AND(S$3&lt;=$E20,S$4&gt;=$E20))</f>
        <v>1</v>
      </c>
      <c r="T20" s="49" t="n">
        <f aca="false">N(AND(T$3&lt;=$E20,T$4&gt;=$E20))</f>
        <v>0</v>
      </c>
      <c r="U20" s="49" t="n">
        <f aca="false">N(AND(U$3&lt;=$E20,U$4&gt;=$E20))</f>
        <v>0</v>
      </c>
      <c r="V20" s="49" t="n">
        <f aca="false">N(AND(V$3&lt;=$E20,V$4&gt;=$E20))</f>
        <v>0</v>
      </c>
      <c r="W20" s="49" t="n">
        <f aca="false">N(AND(W$3&lt;=$E20,W$4&gt;=$E20))</f>
        <v>0</v>
      </c>
      <c r="X20" s="49" t="n">
        <f aca="false">N(AND(X$3&lt;=$E20,X$4&gt;=$E20))</f>
        <v>0</v>
      </c>
      <c r="Y20" s="49" t="n">
        <f aca="false">N(AND(Y$3&lt;=$E20,Y$4&gt;=$E20))</f>
        <v>0</v>
      </c>
      <c r="Z20" s="49" t="n">
        <f aca="false">N(AND(Z$3&lt;=$E20,Z$4&gt;=$E20))</f>
        <v>0</v>
      </c>
      <c r="AA20" s="49" t="n">
        <f aca="false">N(AND(AA$3&lt;=$E20,AA$4&gt;=$E20))</f>
        <v>0</v>
      </c>
      <c r="AB20" s="49" t="n">
        <f aca="false">N(AND(AB$3&lt;=$E20,AB$4&gt;=$E20))</f>
        <v>0</v>
      </c>
      <c r="AC20" s="49" t="n">
        <f aca="false">N(AND(AC$3&lt;=$E20,AC$4&gt;=$E20))</f>
        <v>0</v>
      </c>
      <c r="AD20" s="49" t="n">
        <f aca="false">N(AND(AD$3&lt;=$E20,AD$4&gt;=$E20))</f>
        <v>0</v>
      </c>
      <c r="AE20" s="49" t="n">
        <f aca="false">N(AND(AE$3&lt;=$E20,AE$4&gt;=$E20))</f>
        <v>0</v>
      </c>
      <c r="AF20" s="49" t="n">
        <f aca="false">N(AND(AF$3&lt;=$E20,AF$4&gt;=$E20))</f>
        <v>0</v>
      </c>
      <c r="AG20" s="49" t="n">
        <f aca="false">N(AND(AG$3&lt;=$E20,AG$4&gt;=$E20))</f>
        <v>0</v>
      </c>
      <c r="AH20" s="49" t="n">
        <f aca="false">N(AND(AH$3&lt;=$E20,AH$4&gt;=$E20))</f>
        <v>0</v>
      </c>
      <c r="AI20" s="49" t="n">
        <f aca="false">N(AND(AI$3&lt;=$E20,AI$4&gt;=$E20))</f>
        <v>0</v>
      </c>
      <c r="AJ20" s="49" t="n">
        <f aca="false">N(AND(AJ$3&lt;=$E20,AJ$4&gt;=$E20))</f>
        <v>0</v>
      </c>
      <c r="AK20" s="49" t="n">
        <f aca="false">N(AND(AK$3&lt;=$E20,AK$4&gt;=$E20))</f>
        <v>0</v>
      </c>
      <c r="AL20" s="49" t="n">
        <f aca="false">N(AND(AL$3&lt;=$E20,AL$4&gt;=$E20))</f>
        <v>0</v>
      </c>
      <c r="AM20" s="49" t="n">
        <f aca="false">N(AND(AM$3&lt;=$E20,AM$4&gt;=$E20))</f>
        <v>0</v>
      </c>
      <c r="AN20" s="49" t="n">
        <f aca="false">N(AND(AN$3&lt;=$E20,AN$4&gt;=$E20))</f>
        <v>0</v>
      </c>
      <c r="AO20" s="49" t="n">
        <f aca="false">N(AND(AO$3&lt;=$E20,AO$4&gt;=$E20))</f>
        <v>0</v>
      </c>
      <c r="AP20" s="49" t="n">
        <f aca="false">N(AND(AP$3&lt;=$E20,AP$4&gt;=$E20))</f>
        <v>0</v>
      </c>
      <c r="AQ20" s="49" t="n">
        <f aca="false">N(AND(AQ$3&lt;=$E20,AQ$4&gt;=$E20))</f>
        <v>0</v>
      </c>
      <c r="AR20" s="49" t="n">
        <f aca="false">N(AND(AR$3&lt;=$E20,AR$4&gt;=$E20))</f>
        <v>0</v>
      </c>
      <c r="AS20" s="49" t="n">
        <f aca="false">N(AND(AS$3&lt;=$E20,AS$4&gt;=$E20))</f>
        <v>0</v>
      </c>
      <c r="AT20" s="49" t="n">
        <f aca="false">N(AND(AT$3&lt;=$E20,AT$4&gt;=$E20))</f>
        <v>0</v>
      </c>
      <c r="AU20" s="49" t="n">
        <f aca="false">N(AND(AU$3&lt;=$E20,AU$4&gt;=$E20))</f>
        <v>0</v>
      </c>
      <c r="AV20" s="49" t="n">
        <f aca="false">N(AND(AV$3&lt;=$E20,AV$4&gt;=$E20))</f>
        <v>0</v>
      </c>
      <c r="AW20" s="49" t="n">
        <f aca="false">N(AND(AW$3&lt;=$E20,AW$4&gt;=$E20))</f>
        <v>0</v>
      </c>
      <c r="AX20" s="49" t="n">
        <f aca="false">N(AND(AX$3&lt;=$E20,AX$4&gt;=$E20))</f>
        <v>0</v>
      </c>
      <c r="AY20" s="49" t="n">
        <f aca="false">N(AND(AY$3&lt;=$E20,AY$4&gt;=$E20))</f>
        <v>0</v>
      </c>
      <c r="AZ20" s="49" t="n">
        <f aca="false">N(AND(AZ$3&lt;=$E20,AZ$4&gt;=$E20))</f>
        <v>0</v>
      </c>
      <c r="BA20" s="49" t="n">
        <f aca="false">N(AND(BA$3&lt;=$E20,BA$4&gt;=$E20))</f>
        <v>0</v>
      </c>
      <c r="BB20" s="49" t="n">
        <f aca="false">N(AND(BB$3&lt;=$E20,BB$4&gt;=$E20))</f>
        <v>0</v>
      </c>
      <c r="BC20" s="49" t="n">
        <f aca="false">N(AND(BC$3&lt;=$E20,BC$4&gt;=$E20))</f>
        <v>0</v>
      </c>
      <c r="BD20" s="49" t="n">
        <f aca="false">N(AND(BD$3&lt;=$E20,BD$4&gt;=$E20))</f>
        <v>0</v>
      </c>
      <c r="BE20" s="49" t="n">
        <f aca="false">N(AND(BE$3&lt;=$E20,BE$4&gt;=$E20))</f>
        <v>0</v>
      </c>
      <c r="BF20" s="49" t="n">
        <f aca="false">N(AND(BF$3&lt;=$E20,BF$4&gt;=$E20))</f>
        <v>0</v>
      </c>
      <c r="BG20" s="49" t="n">
        <f aca="false">N(AND(BG$3&lt;=$E20,BG$4&gt;=$E20))</f>
        <v>0</v>
      </c>
      <c r="BH20" s="49" t="n">
        <f aca="false">N(AND(BH$3&lt;=$E20,BH$4&gt;=$E20))</f>
        <v>0</v>
      </c>
      <c r="BI20" s="49" t="n">
        <f aca="false">N(AND(BI$3&lt;=$E20,BI$4&gt;=$E20))</f>
        <v>0</v>
      </c>
      <c r="BJ20" s="49" t="n">
        <f aca="false">N(AND(BJ$3&lt;=$E20,BJ$4&gt;=$E20))</f>
        <v>0</v>
      </c>
      <c r="BK20" s="49" t="n">
        <f aca="false">N(AND(BK$3&lt;=$E20,BK$4&gt;=$E20))</f>
        <v>0</v>
      </c>
      <c r="BL20" s="49" t="n">
        <f aca="false">N(AND(BL$3&lt;=$E20,BL$4&gt;=$E20))</f>
        <v>0</v>
      </c>
      <c r="BM20" s="49" t="n">
        <f aca="false">N(AND(BM$3&lt;=$E20,BM$4&gt;=$E20))</f>
        <v>0</v>
      </c>
      <c r="BN20" s="49" t="n">
        <f aca="false">N(AND(BN$3&lt;=$E20,BN$4&gt;=$E20))</f>
        <v>0</v>
      </c>
      <c r="BO20" s="49" t="n">
        <f aca="false">N(AND(BO$3&lt;=$E20,BO$4&gt;=$E20))</f>
        <v>0</v>
      </c>
      <c r="BP20" s="49" t="n">
        <f aca="false">N(AND(BP$3&lt;=$E20,BP$4&gt;=$E20))</f>
        <v>0</v>
      </c>
      <c r="BQ20" s="49" t="n">
        <f aca="false">N(AND(BQ$3&lt;=$E20,BQ$4&gt;=$E20))</f>
        <v>0</v>
      </c>
      <c r="BR20" s="49" t="n">
        <f aca="false">N(AND(BR$3&lt;=$E20,BR$4&gt;=$E20))</f>
        <v>0</v>
      </c>
      <c r="BS20" s="49" t="n">
        <f aca="false">N(AND(BS$3&lt;=$E20,BS$4&gt;=$E20))</f>
        <v>0</v>
      </c>
      <c r="BT20" s="49" t="n">
        <f aca="false">N(AND(BT$3&lt;=$E20,BT$4&gt;=$E20))</f>
        <v>0</v>
      </c>
      <c r="BU20" s="49" t="n">
        <f aca="false">N(AND(BU$3&lt;=$E20,BU$4&gt;=$E20))</f>
        <v>0</v>
      </c>
      <c r="BV20" s="49" t="n">
        <f aca="false">N(AND(BV$3&lt;=$E20,BV$4&gt;=$E20))</f>
        <v>0</v>
      </c>
      <c r="BW20" s="49" t="n">
        <f aca="false">N(AND(BW$3&lt;=$E20,BW$4&gt;=$E20))</f>
        <v>0</v>
      </c>
      <c r="BX20" s="49" t="n">
        <f aca="false">N(AND(BX$3&lt;=$E20,BX$4&gt;=$E20))</f>
        <v>0</v>
      </c>
      <c r="BY20" s="49" t="n">
        <f aca="false">N(AND(BY$3&lt;=$E20,BY$4&gt;=$E20))</f>
        <v>0</v>
      </c>
      <c r="BZ20" s="49" t="n">
        <f aca="false">N(AND(BZ$3&lt;=$E20,BZ$4&gt;=$E20))</f>
        <v>0</v>
      </c>
      <c r="CA20" s="49" t="n">
        <f aca="false">N(AND(CA$3&lt;=$E20,CA$4&gt;=$E20))</f>
        <v>0</v>
      </c>
      <c r="CB20" s="49" t="n">
        <f aca="false">N(AND(CB$3&lt;=$E20,CB$4&gt;=$E20))</f>
        <v>0</v>
      </c>
      <c r="CC20" s="49" t="n">
        <f aca="false">N(AND(CC$3&lt;=$E20,CC$4&gt;=$E20))</f>
        <v>0</v>
      </c>
      <c r="CD20" s="49" t="n">
        <f aca="false">N(AND(CD$3&lt;=$E20,CD$4&gt;=$E20))</f>
        <v>0</v>
      </c>
      <c r="CE20" s="49" t="n">
        <f aca="false">N(AND(CE$3&lt;=$E20,CE$4&gt;=$E20))</f>
        <v>0</v>
      </c>
      <c r="CF20" s="49" t="n">
        <f aca="false">N(AND(CF$3&lt;=$E20,CF$4&gt;=$E20))</f>
        <v>0</v>
      </c>
      <c r="CG20" s="49" t="n">
        <f aca="false">N(AND(CG$3&lt;=$E20,CG$4&gt;=$E20))</f>
        <v>0</v>
      </c>
      <c r="CH20" s="49" t="n">
        <f aca="false">N(AND(CH$3&lt;=$E20,CH$4&gt;=$E20))</f>
        <v>0</v>
      </c>
      <c r="CI20" s="49" t="n">
        <f aca="false">N(AND(CI$3&lt;=$E20,CI$4&gt;=$E20))</f>
        <v>0</v>
      </c>
      <c r="CJ20" s="49" t="n">
        <f aca="false">N(AND(CJ$3&lt;=$E20,CJ$4&gt;=$E20))</f>
        <v>0</v>
      </c>
      <c r="CK20" s="49" t="n">
        <f aca="false">N(AND(CK$3&lt;=$E20,CK$4&gt;=$E20))</f>
        <v>0</v>
      </c>
      <c r="CL20" s="49" t="n">
        <f aca="false">N(AND(CL$3&lt;=$E20,CL$4&gt;=$E20))</f>
        <v>0</v>
      </c>
      <c r="CM20" s="49" t="n">
        <f aca="false">N(AND(CM$3&lt;=$E20,CM$4&gt;=$E20))</f>
        <v>0</v>
      </c>
      <c r="CN20" s="49" t="n">
        <f aca="false">N(AND(CN$3&lt;=$E20,CN$4&gt;=$E20))</f>
        <v>0</v>
      </c>
      <c r="CO20" s="49" t="n">
        <f aca="false">N(AND(CO$3&lt;=$E20,CO$4&gt;=$E20))</f>
        <v>0</v>
      </c>
      <c r="CP20" s="49" t="n">
        <f aca="false">N(AND(CP$3&lt;=$E20,CP$4&gt;=$E20))</f>
        <v>0</v>
      </c>
      <c r="CQ20" s="49" t="n">
        <f aca="false">N(AND(CQ$3&lt;=$E20,CQ$4&gt;=$E20))</f>
        <v>0</v>
      </c>
      <c r="CR20" s="49" t="n">
        <f aca="false">N(AND(CR$3&lt;=$E20,CR$4&gt;=$E20))</f>
        <v>0</v>
      </c>
      <c r="CS20" s="49" t="n">
        <f aca="false">N(AND(CS$3&lt;=$E20,CS$4&gt;=$E20))</f>
        <v>0</v>
      </c>
      <c r="CT20" s="49" t="n">
        <f aca="false">N(AND(CT$3&lt;=$E20,CT$4&gt;=$E20))</f>
        <v>0</v>
      </c>
      <c r="CU20" s="49" t="n">
        <f aca="false">N(AND(CU$3&lt;=$E20,CU$4&gt;=$E20))</f>
        <v>0</v>
      </c>
      <c r="CV20" s="49" t="n">
        <f aca="false">N(AND(CV$3&lt;=$E20,CV$4&gt;=$E20))</f>
        <v>0</v>
      </c>
      <c r="CW20" s="49" t="n">
        <f aca="false">N(AND(CW$3&lt;=$E20,CW$4&gt;=$E20))</f>
        <v>0</v>
      </c>
      <c r="CX20" s="49" t="n">
        <f aca="false">N(AND(CX$3&lt;=$E20,CX$4&gt;=$E20))</f>
        <v>0</v>
      </c>
      <c r="CY20" s="49" t="n">
        <f aca="false">N(AND(CY$3&lt;=$E20,CY$4&gt;=$E20))</f>
        <v>0</v>
      </c>
      <c r="CZ20" s="49" t="n">
        <f aca="false">N(AND(CZ$3&lt;=$E20,CZ$4&gt;=$E20))</f>
        <v>0</v>
      </c>
      <c r="DA20" s="49" t="n">
        <f aca="false">N(AND(DA$3&lt;=$E20,DA$4&gt;=$E20))</f>
        <v>0</v>
      </c>
      <c r="DB20" s="49" t="n">
        <f aca="false">N(AND(DB$3&lt;=$E20,DB$4&gt;=$E20))</f>
        <v>0</v>
      </c>
      <c r="DC20" s="49" t="n">
        <f aca="false">N(AND(DC$3&lt;=$E20,DC$4&gt;=$E20))</f>
        <v>0</v>
      </c>
      <c r="DD20" s="49" t="n">
        <f aca="false">N(AND(DD$3&lt;=$E20,DD$4&gt;=$E20))</f>
        <v>0</v>
      </c>
      <c r="DE20" s="49" t="n">
        <f aca="false">N(AND(DE$3&lt;=$E20,DE$4&gt;=$E20))</f>
        <v>0</v>
      </c>
      <c r="DF20" s="49" t="n">
        <f aca="false">N(AND(DF$3&lt;=$E20,DF$4&gt;=$E20))</f>
        <v>0</v>
      </c>
      <c r="DG20" s="49" t="n">
        <f aca="false">N(AND(DG$3&lt;=$E20,DG$4&gt;=$E20))</f>
        <v>0</v>
      </c>
      <c r="DH20" s="49" t="n">
        <f aca="false">N(AND(DH$3&lt;=$E20,DH$4&gt;=$E20))</f>
        <v>0</v>
      </c>
      <c r="DI20" s="49" t="n">
        <f aca="false">N(AND(DI$3&lt;=$E20,DI$4&gt;=$E20))</f>
        <v>0</v>
      </c>
      <c r="DJ20" s="49" t="n">
        <f aca="false">N(AND(DJ$3&lt;=$E20,DJ$4&gt;=$E20))</f>
        <v>0</v>
      </c>
      <c r="DK20" s="49" t="n">
        <f aca="false">N(AND(DK$3&lt;=$E20,DK$4&gt;=$E20))</f>
        <v>0</v>
      </c>
      <c r="DL20" s="49" t="n">
        <f aca="false">N(AND(DL$3&lt;=$E20,DL$4&gt;=$E20))</f>
        <v>0</v>
      </c>
      <c r="DM20" s="49" t="n">
        <f aca="false">N(AND(DM$3&lt;=$E20,DM$4&gt;=$E20))</f>
        <v>0</v>
      </c>
      <c r="DN20" s="49" t="n">
        <f aca="false">N(AND(DN$3&lt;=$E20,DN$4&gt;=$E20))</f>
        <v>0</v>
      </c>
      <c r="DO20" s="49" t="n">
        <f aca="false">N(AND(DO$3&lt;=$E20,DO$4&gt;=$E20))</f>
        <v>0</v>
      </c>
      <c r="DP20" s="49" t="n">
        <f aca="false">N(AND(DP$3&lt;=$E20,DP$4&gt;=$E20))</f>
        <v>0</v>
      </c>
      <c r="DQ20" s="49" t="n">
        <f aca="false">N(AND(DQ$3&lt;=$E20,DQ$4&gt;=$E20))</f>
        <v>0</v>
      </c>
      <c r="DR20" s="49" t="n">
        <f aca="false">N(AND(DR$3&lt;=$E20,DR$4&gt;=$E20))</f>
        <v>0</v>
      </c>
      <c r="DS20" s="49" t="n">
        <f aca="false">N(AND(DS$3&lt;=$E20,DS$4&gt;=$E20))</f>
        <v>0</v>
      </c>
      <c r="DT20" s="49" t="n">
        <f aca="false">N(AND(DT$3&lt;=$E20,DT$4&gt;=$E20))</f>
        <v>0</v>
      </c>
      <c r="DU20" s="49" t="n">
        <f aca="false">N(AND(DU$3&lt;=$E20,DU$4&gt;=$E20))</f>
        <v>0</v>
      </c>
      <c r="DV20" s="49" t="n">
        <f aca="false">N(AND(DV$3&lt;=$E20,DV$4&gt;=$E20))</f>
        <v>0</v>
      </c>
      <c r="DW20" s="49" t="n">
        <f aca="false">N(AND(DW$3&lt;=$E20,DW$4&gt;=$E20))</f>
        <v>0</v>
      </c>
      <c r="DX20" s="49" t="n">
        <f aca="false">N(AND(DX$3&lt;=$E20,DX$4&gt;=$E20))</f>
        <v>0</v>
      </c>
      <c r="DY20" s="49" t="n">
        <f aca="false">N(AND(DY$3&lt;=$E20,DY$4&gt;=$E20))</f>
        <v>0</v>
      </c>
      <c r="DZ20" s="49" t="n">
        <f aca="false">N(AND(DZ$3&lt;=$E20,DZ$4&gt;=$E20))</f>
        <v>0</v>
      </c>
      <c r="EA20" s="49" t="n">
        <f aca="false">N(AND(EA$3&lt;=$E20,EA$4&gt;=$E20))</f>
        <v>0</v>
      </c>
      <c r="EB20" s="49" t="n">
        <f aca="false">N(AND(EB$3&lt;=$E20,EB$4&gt;=$E20))</f>
        <v>0</v>
      </c>
      <c r="EC20" s="49" t="n">
        <f aca="false">N(AND(EC$3&lt;=$E20,EC$4&gt;=$E20))</f>
        <v>0</v>
      </c>
      <c r="ED20" s="49" t="n">
        <f aca="false">N(AND(ED$3&lt;=$E20,ED$4&gt;=$E20))</f>
        <v>0</v>
      </c>
      <c r="EE20" s="49" t="n">
        <f aca="false">N(AND(EE$3&lt;=$E20,EE$4&gt;=$E20))</f>
        <v>0</v>
      </c>
      <c r="EF20" s="49" t="n">
        <f aca="false">N(AND(EF$3&lt;=$E20,EF$4&gt;=$E20))</f>
        <v>0</v>
      </c>
      <c r="EG20" s="49" t="n">
        <f aca="false">N(AND(EG$3&lt;=$E20,EG$4&gt;=$E20))</f>
        <v>0</v>
      </c>
      <c r="EH20" s="49" t="n">
        <f aca="false">N(AND(EH$3&lt;=$E20,EH$4&gt;=$E20))</f>
        <v>0</v>
      </c>
      <c r="EI20" s="49" t="n">
        <f aca="false">N(AND(EI$3&lt;=$E20,EI$4&gt;=$E20))</f>
        <v>0</v>
      </c>
      <c r="EJ20" s="49" t="n">
        <f aca="false">N(AND(EJ$3&lt;=$E20,EJ$4&gt;=$E20))</f>
        <v>0</v>
      </c>
      <c r="EK20" s="49" t="n">
        <f aca="false">N(AND(EK$3&lt;=$E20,EK$4&gt;=$E20))</f>
        <v>0</v>
      </c>
      <c r="EL20" s="49" t="n">
        <f aca="false">N(AND(EL$3&lt;=$E20,EL$4&gt;=$E20))</f>
        <v>0</v>
      </c>
      <c r="EM20" s="49" t="n">
        <f aca="false">N(AND(EM$3&lt;=$E20,EM$4&gt;=$E20))</f>
        <v>0</v>
      </c>
      <c r="EN20" s="49" t="n">
        <f aca="false">N(AND(EN$3&lt;=$E20,EN$4&gt;=$E20))</f>
        <v>0</v>
      </c>
      <c r="EO20" s="49" t="n">
        <f aca="false">N(AND(EO$3&lt;=$E20,EO$4&gt;=$E20))</f>
        <v>0</v>
      </c>
      <c r="EP20" s="49" t="n">
        <f aca="false">N(AND(EP$3&lt;=$E20,EP$4&gt;=$E20))</f>
        <v>0</v>
      </c>
      <c r="EQ20" s="49" t="n">
        <f aca="false">N(AND(EQ$3&lt;=$E20,EQ$4&gt;=$E20))</f>
        <v>0</v>
      </c>
      <c r="ER20" s="49" t="n">
        <f aca="false">N(AND(ER$3&lt;=$E20,ER$4&gt;=$E20))</f>
        <v>0</v>
      </c>
      <c r="ES20" s="49" t="n">
        <f aca="false">N(AND(ES$3&lt;=$E20,ES$4&gt;=$E20))</f>
        <v>0</v>
      </c>
      <c r="ET20" s="49" t="n">
        <f aca="false">N(AND(ET$3&lt;=$E20,ET$4&gt;=$E20))</f>
        <v>0</v>
      </c>
      <c r="EU20" s="49" t="n">
        <f aca="false">N(AND(EU$3&lt;=$E20,EU$4&gt;=$E20))</f>
        <v>0</v>
      </c>
      <c r="EV20" s="49" t="n">
        <f aca="false">N(AND(EV$3&lt;=$E20,EV$4&gt;=$E20))</f>
        <v>0</v>
      </c>
      <c r="EW20" s="49" t="n">
        <f aca="false">N(AND(EW$3&lt;=$E20,EW$4&gt;=$E20))</f>
        <v>0</v>
      </c>
      <c r="EX20" s="49" t="n">
        <f aca="false">N(AND(EX$3&lt;=$E20,EX$4&gt;=$E20))</f>
        <v>0</v>
      </c>
      <c r="EY20" s="49" t="n">
        <f aca="false">N(AND(EY$3&lt;=$E20,EY$4&gt;=$E20))</f>
        <v>0</v>
      </c>
      <c r="EZ20" s="49" t="n">
        <f aca="false">N(AND(EZ$3&lt;=$E20,EZ$4&gt;=$E20))</f>
        <v>0</v>
      </c>
      <c r="FA20" s="49" t="n">
        <f aca="false">N(AND(FA$3&lt;=$E20,FA$4&gt;=$E20))</f>
        <v>0</v>
      </c>
      <c r="FB20" s="49" t="n">
        <f aca="false">N(AND(FB$3&lt;=$E20,FB$4&gt;=$E20))</f>
        <v>0</v>
      </c>
      <c r="FC20" s="49" t="n">
        <f aca="false">N(AND(FC$3&lt;=$E20,FC$4&gt;=$E20))</f>
        <v>0</v>
      </c>
      <c r="FD20" s="49" t="n">
        <f aca="false">N(AND(FD$3&lt;=$E20,FD$4&gt;=$E20))</f>
        <v>0</v>
      </c>
      <c r="FE20" s="49" t="n">
        <f aca="false">N(AND(FE$3&lt;=$E20,FE$4&gt;=$E20))</f>
        <v>0</v>
      </c>
      <c r="FF20" s="49" t="n">
        <f aca="false">N(AND(FF$3&lt;=$E20,FF$4&gt;=$E20))</f>
        <v>0</v>
      </c>
      <c r="FG20" s="49" t="n">
        <f aca="false">N(AND(FG$3&lt;=$E20,FG$4&gt;=$E20))</f>
        <v>0</v>
      </c>
      <c r="FH20" s="49" t="n">
        <f aca="false">N(AND(FH$3&lt;=$E20,FH$4&gt;=$E20))</f>
        <v>0</v>
      </c>
    </row>
    <row r="21" customFormat="false" ht="15" hidden="false" customHeight="false" outlineLevel="0" collapsed="false">
      <c r="C21" s="0" t="s">
        <v>629</v>
      </c>
      <c r="D21" s="11" t="s">
        <v>79</v>
      </c>
      <c r="E21" s="38" t="n">
        <f aca="false">MATCH($E18-1,$J$4:$FH$4,1)+1</f>
        <v>5</v>
      </c>
    </row>
    <row r="22" customFormat="false" ht="15" hidden="false" customHeight="false" outlineLevel="0" collapsed="false">
      <c r="C22" s="0" t="s">
        <v>630</v>
      </c>
      <c r="D22" s="11" t="s">
        <v>79</v>
      </c>
      <c r="E22" s="38" t="n">
        <f aca="false">MATCH($E20,$J$4:$FH$4,0)</f>
        <v>10</v>
      </c>
    </row>
    <row r="23" customFormat="false" ht="15" hidden="false" customHeight="false" outlineLevel="0" collapsed="false">
      <c r="C23" s="0" t="s">
        <v>631</v>
      </c>
      <c r="D23" s="11" t="s">
        <v>39</v>
      </c>
      <c r="J23" s="49" t="n">
        <f aca="false">N(J$3&gt;$E18)</f>
        <v>0</v>
      </c>
      <c r="K23" s="49" t="n">
        <f aca="false">N(K$3&gt;$E18)</f>
        <v>0</v>
      </c>
      <c r="L23" s="49" t="n">
        <f aca="false">N(L$3&gt;$E18)</f>
        <v>0</v>
      </c>
      <c r="M23" s="49" t="n">
        <f aca="false">N(M$3&gt;$E18)</f>
        <v>0</v>
      </c>
      <c r="N23" s="49" t="n">
        <f aca="false">N(N$3&gt;$E18)</f>
        <v>0</v>
      </c>
      <c r="O23" s="49" t="n">
        <f aca="false">N(O$3&gt;$E18)</f>
        <v>1</v>
      </c>
      <c r="P23" s="49" t="n">
        <f aca="false">N(P$3&gt;$E18)</f>
        <v>1</v>
      </c>
      <c r="Q23" s="49" t="n">
        <f aca="false">N(Q$3&gt;$E18)</f>
        <v>1</v>
      </c>
      <c r="R23" s="49" t="n">
        <f aca="false">N(R$3&gt;$E18)</f>
        <v>1</v>
      </c>
      <c r="S23" s="49" t="n">
        <f aca="false">N(S$3&gt;$E18)</f>
        <v>1</v>
      </c>
      <c r="T23" s="49" t="n">
        <f aca="false">N(T$3&gt;$E18)</f>
        <v>1</v>
      </c>
      <c r="U23" s="49" t="n">
        <f aca="false">N(U$3&gt;$E18)</f>
        <v>1</v>
      </c>
      <c r="V23" s="49" t="n">
        <f aca="false">N(V$3&gt;$E18)</f>
        <v>1</v>
      </c>
      <c r="W23" s="49" t="n">
        <f aca="false">N(W$3&gt;$E18)</f>
        <v>1</v>
      </c>
      <c r="X23" s="49" t="n">
        <f aca="false">N(X$3&gt;$E18)</f>
        <v>1</v>
      </c>
      <c r="Y23" s="49" t="n">
        <f aca="false">N(Y$3&gt;$E18)</f>
        <v>1</v>
      </c>
      <c r="Z23" s="49" t="n">
        <f aca="false">N(Z$3&gt;$E18)</f>
        <v>1</v>
      </c>
      <c r="AA23" s="49" t="n">
        <f aca="false">N(AA$3&gt;$E18)</f>
        <v>1</v>
      </c>
      <c r="AB23" s="49" t="n">
        <f aca="false">N(AB$3&gt;$E18)</f>
        <v>1</v>
      </c>
      <c r="AC23" s="49" t="n">
        <f aca="false">N(AC$3&gt;$E18)</f>
        <v>1</v>
      </c>
      <c r="AD23" s="49" t="n">
        <f aca="false">N(AD$3&gt;$E18)</f>
        <v>1</v>
      </c>
      <c r="AE23" s="49" t="n">
        <f aca="false">N(AE$3&gt;$E18)</f>
        <v>1</v>
      </c>
      <c r="AF23" s="49" t="n">
        <f aca="false">N(AF$3&gt;$E18)</f>
        <v>1</v>
      </c>
      <c r="AG23" s="49" t="n">
        <f aca="false">N(AG$3&gt;$E18)</f>
        <v>1</v>
      </c>
      <c r="AH23" s="49" t="n">
        <f aca="false">N(AH$3&gt;$E18)</f>
        <v>1</v>
      </c>
      <c r="AI23" s="49" t="n">
        <f aca="false">N(AI$3&gt;$E18)</f>
        <v>1</v>
      </c>
      <c r="AJ23" s="49" t="n">
        <f aca="false">N(AJ$3&gt;$E18)</f>
        <v>1</v>
      </c>
      <c r="AK23" s="49" t="n">
        <f aca="false">N(AK$3&gt;$E18)</f>
        <v>1</v>
      </c>
      <c r="AL23" s="49" t="n">
        <f aca="false">N(AL$3&gt;$E18)</f>
        <v>1</v>
      </c>
      <c r="AM23" s="49" t="n">
        <f aca="false">N(AM$3&gt;$E18)</f>
        <v>1</v>
      </c>
      <c r="AN23" s="49" t="n">
        <f aca="false">N(AN$3&gt;$E18)</f>
        <v>1</v>
      </c>
      <c r="AO23" s="49" t="n">
        <f aca="false">N(AO$3&gt;$E18)</f>
        <v>1</v>
      </c>
      <c r="AP23" s="49" t="n">
        <f aca="false">N(AP$3&gt;$E18)</f>
        <v>1</v>
      </c>
      <c r="AQ23" s="49" t="n">
        <f aca="false">N(AQ$3&gt;$E18)</f>
        <v>1</v>
      </c>
      <c r="AR23" s="49" t="n">
        <f aca="false">N(AR$3&gt;$E18)</f>
        <v>1</v>
      </c>
      <c r="AS23" s="49" t="n">
        <f aca="false">N(AS$3&gt;$E18)</f>
        <v>1</v>
      </c>
      <c r="AT23" s="49" t="n">
        <f aca="false">N(AT$3&gt;$E18)</f>
        <v>1</v>
      </c>
      <c r="AU23" s="49" t="n">
        <f aca="false">N(AU$3&gt;$E18)</f>
        <v>1</v>
      </c>
      <c r="AV23" s="49" t="n">
        <f aca="false">N(AV$3&gt;$E18)</f>
        <v>1</v>
      </c>
      <c r="AW23" s="49" t="n">
        <f aca="false">N(AW$3&gt;$E18)</f>
        <v>1</v>
      </c>
      <c r="AX23" s="49" t="n">
        <f aca="false">N(AX$3&gt;$E18)</f>
        <v>1</v>
      </c>
      <c r="AY23" s="49" t="n">
        <f aca="false">N(AY$3&gt;$E18)</f>
        <v>1</v>
      </c>
      <c r="AZ23" s="49" t="n">
        <f aca="false">N(AZ$3&gt;$E18)</f>
        <v>1</v>
      </c>
      <c r="BA23" s="49" t="n">
        <f aca="false">N(BA$3&gt;$E18)</f>
        <v>1</v>
      </c>
      <c r="BB23" s="49" t="n">
        <f aca="false">N(BB$3&gt;$E18)</f>
        <v>1</v>
      </c>
      <c r="BC23" s="49" t="n">
        <f aca="false">N(BC$3&gt;$E18)</f>
        <v>1</v>
      </c>
      <c r="BD23" s="49" t="n">
        <f aca="false">N(BD$3&gt;$E18)</f>
        <v>1</v>
      </c>
      <c r="BE23" s="49" t="n">
        <f aca="false">N(BE$3&gt;$E18)</f>
        <v>1</v>
      </c>
      <c r="BF23" s="49" t="n">
        <f aca="false">N(BF$3&gt;$E18)</f>
        <v>1</v>
      </c>
      <c r="BG23" s="49" t="n">
        <f aca="false">N(BG$3&gt;$E18)</f>
        <v>1</v>
      </c>
      <c r="BH23" s="49" t="n">
        <f aca="false">N(BH$3&gt;$E18)</f>
        <v>1</v>
      </c>
      <c r="BI23" s="49" t="n">
        <f aca="false">N(BI$3&gt;$E18)</f>
        <v>1</v>
      </c>
      <c r="BJ23" s="49" t="n">
        <f aca="false">N(BJ$3&gt;$E18)</f>
        <v>1</v>
      </c>
      <c r="BK23" s="49" t="n">
        <f aca="false">N(BK$3&gt;$E18)</f>
        <v>1</v>
      </c>
      <c r="BL23" s="49" t="n">
        <f aca="false">N(BL$3&gt;$E18)</f>
        <v>1</v>
      </c>
      <c r="BM23" s="49" t="n">
        <f aca="false">N(BM$3&gt;$E18)</f>
        <v>1</v>
      </c>
      <c r="BN23" s="49" t="n">
        <f aca="false">N(BN$3&gt;$E18)</f>
        <v>1</v>
      </c>
      <c r="BO23" s="49" t="n">
        <f aca="false">N(BO$3&gt;$E18)</f>
        <v>1</v>
      </c>
      <c r="BP23" s="49" t="n">
        <f aca="false">N(BP$3&gt;$E18)</f>
        <v>1</v>
      </c>
      <c r="BQ23" s="49" t="n">
        <f aca="false">N(BQ$3&gt;$E18)</f>
        <v>1</v>
      </c>
      <c r="BR23" s="49" t="n">
        <f aca="false">N(BR$3&gt;$E18)</f>
        <v>1</v>
      </c>
      <c r="BS23" s="49" t="n">
        <f aca="false">N(BS$3&gt;$E18)</f>
        <v>1</v>
      </c>
      <c r="BT23" s="49" t="n">
        <f aca="false">N(BT$3&gt;$E18)</f>
        <v>1</v>
      </c>
      <c r="BU23" s="49" t="n">
        <f aca="false">N(BU$3&gt;$E18)</f>
        <v>1</v>
      </c>
      <c r="BV23" s="49" t="n">
        <f aca="false">N(BV$3&gt;$E18)</f>
        <v>1</v>
      </c>
      <c r="BW23" s="49" t="n">
        <f aca="false">N(BW$3&gt;$E18)</f>
        <v>1</v>
      </c>
      <c r="BX23" s="49" t="n">
        <f aca="false">N(BX$3&gt;$E18)</f>
        <v>1</v>
      </c>
      <c r="BY23" s="49" t="n">
        <f aca="false">N(BY$3&gt;$E18)</f>
        <v>1</v>
      </c>
      <c r="BZ23" s="49" t="n">
        <f aca="false">N(BZ$3&gt;$E18)</f>
        <v>1</v>
      </c>
      <c r="CA23" s="49" t="n">
        <f aca="false">N(CA$3&gt;$E18)</f>
        <v>1</v>
      </c>
      <c r="CB23" s="49" t="n">
        <f aca="false">N(CB$3&gt;$E18)</f>
        <v>1</v>
      </c>
      <c r="CC23" s="49" t="n">
        <f aca="false">N(CC$3&gt;$E18)</f>
        <v>1</v>
      </c>
      <c r="CD23" s="49" t="n">
        <f aca="false">N(CD$3&gt;$E18)</f>
        <v>1</v>
      </c>
      <c r="CE23" s="49" t="n">
        <f aca="false">N(CE$3&gt;$E18)</f>
        <v>1</v>
      </c>
      <c r="CF23" s="49" t="n">
        <f aca="false">N(CF$3&gt;$E18)</f>
        <v>1</v>
      </c>
      <c r="CG23" s="49" t="n">
        <f aca="false">N(CG$3&gt;$E18)</f>
        <v>1</v>
      </c>
      <c r="CH23" s="49" t="n">
        <f aca="false">N(CH$3&gt;$E18)</f>
        <v>1</v>
      </c>
      <c r="CI23" s="49" t="n">
        <f aca="false">N(CI$3&gt;$E18)</f>
        <v>1</v>
      </c>
      <c r="CJ23" s="49" t="n">
        <f aca="false">N(CJ$3&gt;$E18)</f>
        <v>1</v>
      </c>
      <c r="CK23" s="49" t="n">
        <f aca="false">N(CK$3&gt;$E18)</f>
        <v>1</v>
      </c>
      <c r="CL23" s="49" t="n">
        <f aca="false">N(CL$3&gt;$E18)</f>
        <v>1</v>
      </c>
      <c r="CM23" s="49" t="n">
        <f aca="false">N(CM$3&gt;$E18)</f>
        <v>1</v>
      </c>
      <c r="CN23" s="49" t="n">
        <f aca="false">N(CN$3&gt;$E18)</f>
        <v>1</v>
      </c>
      <c r="CO23" s="49" t="n">
        <f aca="false">N(CO$3&gt;$E18)</f>
        <v>1</v>
      </c>
      <c r="CP23" s="49" t="n">
        <f aca="false">N(CP$3&gt;$E18)</f>
        <v>1</v>
      </c>
      <c r="CQ23" s="49" t="n">
        <f aca="false">N(CQ$3&gt;$E18)</f>
        <v>1</v>
      </c>
      <c r="CR23" s="49" t="n">
        <f aca="false">N(CR$3&gt;$E18)</f>
        <v>1</v>
      </c>
      <c r="CS23" s="49" t="n">
        <f aca="false">N(CS$3&gt;$E18)</f>
        <v>1</v>
      </c>
      <c r="CT23" s="49" t="n">
        <f aca="false">N(CT$3&gt;$E18)</f>
        <v>1</v>
      </c>
      <c r="CU23" s="49" t="n">
        <f aca="false">N(CU$3&gt;$E18)</f>
        <v>1</v>
      </c>
      <c r="CV23" s="49" t="n">
        <f aca="false">N(CV$3&gt;$E18)</f>
        <v>1</v>
      </c>
      <c r="CW23" s="49" t="n">
        <f aca="false">N(CW$3&gt;$E18)</f>
        <v>1</v>
      </c>
      <c r="CX23" s="49" t="n">
        <f aca="false">N(CX$3&gt;$E18)</f>
        <v>1</v>
      </c>
      <c r="CY23" s="49" t="n">
        <f aca="false">N(CY$3&gt;$E18)</f>
        <v>1</v>
      </c>
      <c r="CZ23" s="49" t="n">
        <f aca="false">N(CZ$3&gt;$E18)</f>
        <v>1</v>
      </c>
      <c r="DA23" s="49" t="n">
        <f aca="false">N(DA$3&gt;$E18)</f>
        <v>1</v>
      </c>
      <c r="DB23" s="49" t="n">
        <f aca="false">N(DB$3&gt;$E18)</f>
        <v>1</v>
      </c>
      <c r="DC23" s="49" t="n">
        <f aca="false">N(DC$3&gt;$E18)</f>
        <v>1</v>
      </c>
      <c r="DD23" s="49" t="n">
        <f aca="false">N(DD$3&gt;$E18)</f>
        <v>1</v>
      </c>
      <c r="DE23" s="49" t="n">
        <f aca="false">N(DE$3&gt;$E18)</f>
        <v>1</v>
      </c>
      <c r="DF23" s="49" t="n">
        <f aca="false">N(DF$3&gt;$E18)</f>
        <v>1</v>
      </c>
      <c r="DG23" s="49" t="n">
        <f aca="false">N(DG$3&gt;$E18)</f>
        <v>1</v>
      </c>
      <c r="DH23" s="49" t="n">
        <f aca="false">N(DH$3&gt;$E18)</f>
        <v>1</v>
      </c>
      <c r="DI23" s="49" t="n">
        <f aca="false">N(DI$3&gt;$E18)</f>
        <v>1</v>
      </c>
      <c r="DJ23" s="49" t="n">
        <f aca="false">N(DJ$3&gt;$E18)</f>
        <v>1</v>
      </c>
      <c r="DK23" s="49" t="n">
        <f aca="false">N(DK$3&gt;$E18)</f>
        <v>1</v>
      </c>
      <c r="DL23" s="49" t="n">
        <f aca="false">N(DL$3&gt;$E18)</f>
        <v>1</v>
      </c>
      <c r="DM23" s="49" t="n">
        <f aca="false">N(DM$3&gt;$E18)</f>
        <v>1</v>
      </c>
      <c r="DN23" s="49" t="n">
        <f aca="false">N(DN$3&gt;$E18)</f>
        <v>1</v>
      </c>
      <c r="DO23" s="49" t="n">
        <f aca="false">N(DO$3&gt;$E18)</f>
        <v>1</v>
      </c>
      <c r="DP23" s="49" t="n">
        <f aca="false">N(DP$3&gt;$E18)</f>
        <v>1</v>
      </c>
      <c r="DQ23" s="49" t="n">
        <f aca="false">N(DQ$3&gt;$E18)</f>
        <v>1</v>
      </c>
      <c r="DR23" s="49" t="n">
        <f aca="false">N(DR$3&gt;$E18)</f>
        <v>1</v>
      </c>
      <c r="DS23" s="49" t="n">
        <f aca="false">N(DS$3&gt;$E18)</f>
        <v>1</v>
      </c>
      <c r="DT23" s="49" t="n">
        <f aca="false">N(DT$3&gt;$E18)</f>
        <v>1</v>
      </c>
      <c r="DU23" s="49" t="n">
        <f aca="false">N(DU$3&gt;$E18)</f>
        <v>1</v>
      </c>
      <c r="DV23" s="49" t="n">
        <f aca="false">N(DV$3&gt;$E18)</f>
        <v>1</v>
      </c>
      <c r="DW23" s="49" t="n">
        <f aca="false">N(DW$3&gt;$E18)</f>
        <v>1</v>
      </c>
      <c r="DX23" s="49" t="n">
        <f aca="false">N(DX$3&gt;$E18)</f>
        <v>1</v>
      </c>
      <c r="DY23" s="49" t="n">
        <f aca="false">N(DY$3&gt;$E18)</f>
        <v>1</v>
      </c>
      <c r="DZ23" s="49" t="n">
        <f aca="false">N(DZ$3&gt;$E18)</f>
        <v>1</v>
      </c>
      <c r="EA23" s="49" t="n">
        <f aca="false">N(EA$3&gt;$E18)</f>
        <v>1</v>
      </c>
      <c r="EB23" s="49" t="n">
        <f aca="false">N(EB$3&gt;$E18)</f>
        <v>1</v>
      </c>
      <c r="EC23" s="49" t="n">
        <f aca="false">N(EC$3&gt;$E18)</f>
        <v>1</v>
      </c>
      <c r="ED23" s="49" t="n">
        <f aca="false">N(ED$3&gt;$E18)</f>
        <v>1</v>
      </c>
      <c r="EE23" s="49" t="n">
        <f aca="false">N(EE$3&gt;$E18)</f>
        <v>1</v>
      </c>
      <c r="EF23" s="49" t="n">
        <f aca="false">N(EF$3&gt;$E18)</f>
        <v>1</v>
      </c>
      <c r="EG23" s="49" t="n">
        <f aca="false">N(EG$3&gt;$E18)</f>
        <v>1</v>
      </c>
      <c r="EH23" s="49" t="n">
        <f aca="false">N(EH$3&gt;$E18)</f>
        <v>1</v>
      </c>
      <c r="EI23" s="49" t="n">
        <f aca="false">N(EI$3&gt;$E18)</f>
        <v>1</v>
      </c>
      <c r="EJ23" s="49" t="n">
        <f aca="false">N(EJ$3&gt;$E18)</f>
        <v>1</v>
      </c>
      <c r="EK23" s="49" t="n">
        <f aca="false">N(EK$3&gt;$E18)</f>
        <v>1</v>
      </c>
      <c r="EL23" s="49" t="n">
        <f aca="false">N(EL$3&gt;$E18)</f>
        <v>1</v>
      </c>
      <c r="EM23" s="49" t="n">
        <f aca="false">N(EM$3&gt;$E18)</f>
        <v>1</v>
      </c>
      <c r="EN23" s="49" t="n">
        <f aca="false">N(EN$3&gt;$E18)</f>
        <v>1</v>
      </c>
      <c r="EO23" s="49" t="n">
        <f aca="false">N(EO$3&gt;$E18)</f>
        <v>1</v>
      </c>
      <c r="EP23" s="49" t="n">
        <f aca="false">N(EP$3&gt;$E18)</f>
        <v>1</v>
      </c>
      <c r="EQ23" s="49" t="n">
        <f aca="false">N(EQ$3&gt;$E18)</f>
        <v>1</v>
      </c>
      <c r="ER23" s="49" t="n">
        <f aca="false">N(ER$3&gt;$E18)</f>
        <v>1</v>
      </c>
      <c r="ES23" s="49" t="n">
        <f aca="false">N(ES$3&gt;$E18)</f>
        <v>1</v>
      </c>
      <c r="ET23" s="49" t="n">
        <f aca="false">N(ET$3&gt;$E18)</f>
        <v>1</v>
      </c>
      <c r="EU23" s="49" t="n">
        <f aca="false">N(EU$3&gt;$E18)</f>
        <v>1</v>
      </c>
      <c r="EV23" s="49" t="n">
        <f aca="false">N(EV$3&gt;$E18)</f>
        <v>1</v>
      </c>
      <c r="EW23" s="49" t="n">
        <f aca="false">N(EW$3&gt;$E18)</f>
        <v>1</v>
      </c>
      <c r="EX23" s="49" t="n">
        <f aca="false">N(EX$3&gt;$E18)</f>
        <v>1</v>
      </c>
      <c r="EY23" s="49" t="n">
        <f aca="false">N(EY$3&gt;$E18)</f>
        <v>1</v>
      </c>
      <c r="EZ23" s="49" t="n">
        <f aca="false">N(EZ$3&gt;$E18)</f>
        <v>1</v>
      </c>
      <c r="FA23" s="49" t="n">
        <f aca="false">N(FA$3&gt;$E18)</f>
        <v>1</v>
      </c>
      <c r="FB23" s="49" t="n">
        <f aca="false">N(FB$3&gt;$E18)</f>
        <v>1</v>
      </c>
      <c r="FC23" s="49" t="n">
        <f aca="false">N(FC$3&gt;$E18)</f>
        <v>1</v>
      </c>
      <c r="FD23" s="49" t="n">
        <f aca="false">N(FD$3&gt;$E18)</f>
        <v>1</v>
      </c>
      <c r="FE23" s="49" t="n">
        <f aca="false">N(FE$3&gt;$E18)</f>
        <v>1</v>
      </c>
      <c r="FF23" s="49" t="n">
        <f aca="false">N(FF$3&gt;$E18)</f>
        <v>1</v>
      </c>
      <c r="FG23" s="49" t="n">
        <f aca="false">N(FG$3&gt;$E18)</f>
        <v>1</v>
      </c>
      <c r="FH23" s="49" t="n">
        <f aca="false">N(FH$3&gt;$E18)</f>
        <v>1</v>
      </c>
    </row>
    <row r="24" customFormat="false" ht="15" hidden="false" customHeight="false" outlineLevel="0" collapsed="false">
      <c r="C24" s="0" t="s">
        <v>632</v>
      </c>
      <c r="D24" s="11" t="s">
        <v>39</v>
      </c>
      <c r="J24" s="49" t="n">
        <f aca="false">N(J$4&gt;$E20)</f>
        <v>0</v>
      </c>
      <c r="K24" s="49" t="n">
        <f aca="false">N(K$4&gt;$E20)</f>
        <v>0</v>
      </c>
      <c r="L24" s="49" t="n">
        <f aca="false">N(L$4&gt;$E20)</f>
        <v>0</v>
      </c>
      <c r="M24" s="49" t="n">
        <f aca="false">N(M$4&gt;$E20)</f>
        <v>0</v>
      </c>
      <c r="N24" s="49" t="n">
        <f aca="false">N(N$4&gt;$E20)</f>
        <v>0</v>
      </c>
      <c r="O24" s="49" t="n">
        <f aca="false">N(O$4&gt;$E20)</f>
        <v>0</v>
      </c>
      <c r="P24" s="49" t="n">
        <f aca="false">N(P$4&gt;$E20)</f>
        <v>0</v>
      </c>
      <c r="Q24" s="49" t="n">
        <f aca="false">N(Q$4&gt;$E20)</f>
        <v>0</v>
      </c>
      <c r="R24" s="49" t="n">
        <f aca="false">N(R$4&gt;$E20)</f>
        <v>0</v>
      </c>
      <c r="S24" s="49" t="n">
        <f aca="false">N(S$4&gt;$E20)</f>
        <v>0</v>
      </c>
      <c r="T24" s="49" t="n">
        <f aca="false">N(T$4&gt;$E20)</f>
        <v>1</v>
      </c>
      <c r="U24" s="49" t="n">
        <f aca="false">N(U$4&gt;$E20)</f>
        <v>1</v>
      </c>
      <c r="V24" s="49" t="n">
        <f aca="false">N(V$4&gt;$E20)</f>
        <v>1</v>
      </c>
      <c r="W24" s="49" t="n">
        <f aca="false">N(W$4&gt;$E20)</f>
        <v>1</v>
      </c>
      <c r="X24" s="49" t="n">
        <f aca="false">N(X$4&gt;$E20)</f>
        <v>1</v>
      </c>
      <c r="Y24" s="49" t="n">
        <f aca="false">N(Y$4&gt;$E20)</f>
        <v>1</v>
      </c>
      <c r="Z24" s="49" t="n">
        <f aca="false">N(Z$4&gt;$E20)</f>
        <v>1</v>
      </c>
      <c r="AA24" s="49" t="n">
        <f aca="false">N(AA$4&gt;$E20)</f>
        <v>1</v>
      </c>
      <c r="AB24" s="49" t="n">
        <f aca="false">N(AB$4&gt;$E20)</f>
        <v>1</v>
      </c>
      <c r="AC24" s="49" t="n">
        <f aca="false">N(AC$4&gt;$E20)</f>
        <v>1</v>
      </c>
      <c r="AD24" s="49" t="n">
        <f aca="false">N(AD$4&gt;$E20)</f>
        <v>1</v>
      </c>
      <c r="AE24" s="49" t="n">
        <f aca="false">N(AE$4&gt;$E20)</f>
        <v>1</v>
      </c>
      <c r="AF24" s="49" t="n">
        <f aca="false">N(AF$4&gt;$E20)</f>
        <v>1</v>
      </c>
      <c r="AG24" s="49" t="n">
        <f aca="false">N(AG$4&gt;$E20)</f>
        <v>1</v>
      </c>
      <c r="AH24" s="49" t="n">
        <f aca="false">N(AH$4&gt;$E20)</f>
        <v>1</v>
      </c>
      <c r="AI24" s="49" t="n">
        <f aca="false">N(AI$4&gt;$E20)</f>
        <v>1</v>
      </c>
      <c r="AJ24" s="49" t="n">
        <f aca="false">N(AJ$4&gt;$E20)</f>
        <v>1</v>
      </c>
      <c r="AK24" s="49" t="n">
        <f aca="false">N(AK$4&gt;$E20)</f>
        <v>1</v>
      </c>
      <c r="AL24" s="49" t="n">
        <f aca="false">N(AL$4&gt;$E20)</f>
        <v>1</v>
      </c>
      <c r="AM24" s="49" t="n">
        <f aca="false">N(AM$4&gt;$E20)</f>
        <v>1</v>
      </c>
      <c r="AN24" s="49" t="n">
        <f aca="false">N(AN$4&gt;$E20)</f>
        <v>1</v>
      </c>
      <c r="AO24" s="49" t="n">
        <f aca="false">N(AO$4&gt;$E20)</f>
        <v>1</v>
      </c>
      <c r="AP24" s="49" t="n">
        <f aca="false">N(AP$4&gt;$E20)</f>
        <v>1</v>
      </c>
      <c r="AQ24" s="49" t="n">
        <f aca="false">N(AQ$4&gt;$E20)</f>
        <v>1</v>
      </c>
      <c r="AR24" s="49" t="n">
        <f aca="false">N(AR$4&gt;$E20)</f>
        <v>1</v>
      </c>
      <c r="AS24" s="49" t="n">
        <f aca="false">N(AS$4&gt;$E20)</f>
        <v>1</v>
      </c>
      <c r="AT24" s="49" t="n">
        <f aca="false">N(AT$4&gt;$E20)</f>
        <v>1</v>
      </c>
      <c r="AU24" s="49" t="n">
        <f aca="false">N(AU$4&gt;$E20)</f>
        <v>1</v>
      </c>
      <c r="AV24" s="49" t="n">
        <f aca="false">N(AV$4&gt;$E20)</f>
        <v>1</v>
      </c>
      <c r="AW24" s="49" t="n">
        <f aca="false">N(AW$4&gt;$E20)</f>
        <v>1</v>
      </c>
      <c r="AX24" s="49" t="n">
        <f aca="false">N(AX$4&gt;$E20)</f>
        <v>1</v>
      </c>
      <c r="AY24" s="49" t="n">
        <f aca="false">N(AY$4&gt;$E20)</f>
        <v>1</v>
      </c>
      <c r="AZ24" s="49" t="n">
        <f aca="false">N(AZ$4&gt;$E20)</f>
        <v>1</v>
      </c>
      <c r="BA24" s="49" t="n">
        <f aca="false">N(BA$4&gt;$E20)</f>
        <v>1</v>
      </c>
      <c r="BB24" s="49" t="n">
        <f aca="false">N(BB$4&gt;$E20)</f>
        <v>1</v>
      </c>
      <c r="BC24" s="49" t="n">
        <f aca="false">N(BC$4&gt;$E20)</f>
        <v>1</v>
      </c>
      <c r="BD24" s="49" t="n">
        <f aca="false">N(BD$4&gt;$E20)</f>
        <v>1</v>
      </c>
      <c r="BE24" s="49" t="n">
        <f aca="false">N(BE$4&gt;$E20)</f>
        <v>1</v>
      </c>
      <c r="BF24" s="49" t="n">
        <f aca="false">N(BF$4&gt;$E20)</f>
        <v>1</v>
      </c>
      <c r="BG24" s="49" t="n">
        <f aca="false">N(BG$4&gt;$E20)</f>
        <v>1</v>
      </c>
      <c r="BH24" s="49" t="n">
        <f aca="false">N(BH$4&gt;$E20)</f>
        <v>1</v>
      </c>
      <c r="BI24" s="49" t="n">
        <f aca="false">N(BI$4&gt;$E20)</f>
        <v>1</v>
      </c>
      <c r="BJ24" s="49" t="n">
        <f aca="false">N(BJ$4&gt;$E20)</f>
        <v>1</v>
      </c>
      <c r="BK24" s="49" t="n">
        <f aca="false">N(BK$4&gt;$E20)</f>
        <v>1</v>
      </c>
      <c r="BL24" s="49" t="n">
        <f aca="false">N(BL$4&gt;$E20)</f>
        <v>1</v>
      </c>
      <c r="BM24" s="49" t="n">
        <f aca="false">N(BM$4&gt;$E20)</f>
        <v>1</v>
      </c>
      <c r="BN24" s="49" t="n">
        <f aca="false">N(BN$4&gt;$E20)</f>
        <v>1</v>
      </c>
      <c r="BO24" s="49" t="n">
        <f aca="false">N(BO$4&gt;$E20)</f>
        <v>1</v>
      </c>
      <c r="BP24" s="49" t="n">
        <f aca="false">N(BP$4&gt;$E20)</f>
        <v>1</v>
      </c>
      <c r="BQ24" s="49" t="n">
        <f aca="false">N(BQ$4&gt;$E20)</f>
        <v>1</v>
      </c>
      <c r="BR24" s="49" t="n">
        <f aca="false">N(BR$4&gt;$E20)</f>
        <v>1</v>
      </c>
      <c r="BS24" s="49" t="n">
        <f aca="false">N(BS$4&gt;$E20)</f>
        <v>1</v>
      </c>
      <c r="BT24" s="49" t="n">
        <f aca="false">N(BT$4&gt;$E20)</f>
        <v>1</v>
      </c>
      <c r="BU24" s="49" t="n">
        <f aca="false">N(BU$4&gt;$E20)</f>
        <v>1</v>
      </c>
      <c r="BV24" s="49" t="n">
        <f aca="false">N(BV$4&gt;$E20)</f>
        <v>1</v>
      </c>
      <c r="BW24" s="49" t="n">
        <f aca="false">N(BW$4&gt;$E20)</f>
        <v>1</v>
      </c>
      <c r="BX24" s="49" t="n">
        <f aca="false">N(BX$4&gt;$E20)</f>
        <v>1</v>
      </c>
      <c r="BY24" s="49" t="n">
        <f aca="false">N(BY$4&gt;$E20)</f>
        <v>1</v>
      </c>
      <c r="BZ24" s="49" t="n">
        <f aca="false">N(BZ$4&gt;$E20)</f>
        <v>1</v>
      </c>
      <c r="CA24" s="49" t="n">
        <f aca="false">N(CA$4&gt;$E20)</f>
        <v>1</v>
      </c>
      <c r="CB24" s="49" t="n">
        <f aca="false">N(CB$4&gt;$E20)</f>
        <v>1</v>
      </c>
      <c r="CC24" s="49" t="n">
        <f aca="false">N(CC$4&gt;$E20)</f>
        <v>1</v>
      </c>
      <c r="CD24" s="49" t="n">
        <f aca="false">N(CD$4&gt;$E20)</f>
        <v>1</v>
      </c>
      <c r="CE24" s="49" t="n">
        <f aca="false">N(CE$4&gt;$E20)</f>
        <v>1</v>
      </c>
      <c r="CF24" s="49" t="n">
        <f aca="false">N(CF$4&gt;$E20)</f>
        <v>1</v>
      </c>
      <c r="CG24" s="49" t="n">
        <f aca="false">N(CG$4&gt;$E20)</f>
        <v>1</v>
      </c>
      <c r="CH24" s="49" t="n">
        <f aca="false">N(CH$4&gt;$E20)</f>
        <v>1</v>
      </c>
      <c r="CI24" s="49" t="n">
        <f aca="false">N(CI$4&gt;$E20)</f>
        <v>1</v>
      </c>
      <c r="CJ24" s="49" t="n">
        <f aca="false">N(CJ$4&gt;$E20)</f>
        <v>1</v>
      </c>
      <c r="CK24" s="49" t="n">
        <f aca="false">N(CK$4&gt;$E20)</f>
        <v>1</v>
      </c>
      <c r="CL24" s="49" t="n">
        <f aca="false">N(CL$4&gt;$E20)</f>
        <v>1</v>
      </c>
      <c r="CM24" s="49" t="n">
        <f aca="false">N(CM$4&gt;$E20)</f>
        <v>1</v>
      </c>
      <c r="CN24" s="49" t="n">
        <f aca="false">N(CN$4&gt;$E20)</f>
        <v>1</v>
      </c>
      <c r="CO24" s="49" t="n">
        <f aca="false">N(CO$4&gt;$E20)</f>
        <v>1</v>
      </c>
      <c r="CP24" s="49" t="n">
        <f aca="false">N(CP$4&gt;$E20)</f>
        <v>1</v>
      </c>
      <c r="CQ24" s="49" t="n">
        <f aca="false">N(CQ$4&gt;$E20)</f>
        <v>1</v>
      </c>
      <c r="CR24" s="49" t="n">
        <f aca="false">N(CR$4&gt;$E20)</f>
        <v>1</v>
      </c>
      <c r="CS24" s="49" t="n">
        <f aca="false">N(CS$4&gt;$E20)</f>
        <v>1</v>
      </c>
      <c r="CT24" s="49" t="n">
        <f aca="false">N(CT$4&gt;$E20)</f>
        <v>1</v>
      </c>
      <c r="CU24" s="49" t="n">
        <f aca="false">N(CU$4&gt;$E20)</f>
        <v>1</v>
      </c>
      <c r="CV24" s="49" t="n">
        <f aca="false">N(CV$4&gt;$E20)</f>
        <v>1</v>
      </c>
      <c r="CW24" s="49" t="n">
        <f aca="false">N(CW$4&gt;$E20)</f>
        <v>1</v>
      </c>
      <c r="CX24" s="49" t="n">
        <f aca="false">N(CX$4&gt;$E20)</f>
        <v>1</v>
      </c>
      <c r="CY24" s="49" t="n">
        <f aca="false">N(CY$4&gt;$E20)</f>
        <v>1</v>
      </c>
      <c r="CZ24" s="49" t="n">
        <f aca="false">N(CZ$4&gt;$E20)</f>
        <v>1</v>
      </c>
      <c r="DA24" s="49" t="n">
        <f aca="false">N(DA$4&gt;$E20)</f>
        <v>1</v>
      </c>
      <c r="DB24" s="49" t="n">
        <f aca="false">N(DB$4&gt;$E20)</f>
        <v>1</v>
      </c>
      <c r="DC24" s="49" t="n">
        <f aca="false">N(DC$4&gt;$E20)</f>
        <v>1</v>
      </c>
      <c r="DD24" s="49" t="n">
        <f aca="false">N(DD$4&gt;$E20)</f>
        <v>1</v>
      </c>
      <c r="DE24" s="49" t="n">
        <f aca="false">N(DE$4&gt;$E20)</f>
        <v>1</v>
      </c>
      <c r="DF24" s="49" t="n">
        <f aca="false">N(DF$4&gt;$E20)</f>
        <v>1</v>
      </c>
      <c r="DG24" s="49" t="n">
        <f aca="false">N(DG$4&gt;$E20)</f>
        <v>1</v>
      </c>
      <c r="DH24" s="49" t="n">
        <f aca="false">N(DH$4&gt;$E20)</f>
        <v>1</v>
      </c>
      <c r="DI24" s="49" t="n">
        <f aca="false">N(DI$4&gt;$E20)</f>
        <v>1</v>
      </c>
      <c r="DJ24" s="49" t="n">
        <f aca="false">N(DJ$4&gt;$E20)</f>
        <v>1</v>
      </c>
      <c r="DK24" s="49" t="n">
        <f aca="false">N(DK$4&gt;$E20)</f>
        <v>1</v>
      </c>
      <c r="DL24" s="49" t="n">
        <f aca="false">N(DL$4&gt;$E20)</f>
        <v>1</v>
      </c>
      <c r="DM24" s="49" t="n">
        <f aca="false">N(DM$4&gt;$E20)</f>
        <v>1</v>
      </c>
      <c r="DN24" s="49" t="n">
        <f aca="false">N(DN$4&gt;$E20)</f>
        <v>1</v>
      </c>
      <c r="DO24" s="49" t="n">
        <f aca="false">N(DO$4&gt;$E20)</f>
        <v>1</v>
      </c>
      <c r="DP24" s="49" t="n">
        <f aca="false">N(DP$4&gt;$E20)</f>
        <v>1</v>
      </c>
      <c r="DQ24" s="49" t="n">
        <f aca="false">N(DQ$4&gt;$E20)</f>
        <v>1</v>
      </c>
      <c r="DR24" s="49" t="n">
        <f aca="false">N(DR$4&gt;$E20)</f>
        <v>1</v>
      </c>
      <c r="DS24" s="49" t="n">
        <f aca="false">N(DS$4&gt;$E20)</f>
        <v>1</v>
      </c>
      <c r="DT24" s="49" t="n">
        <f aca="false">N(DT$4&gt;$E20)</f>
        <v>1</v>
      </c>
      <c r="DU24" s="49" t="n">
        <f aca="false">N(DU$4&gt;$E20)</f>
        <v>1</v>
      </c>
      <c r="DV24" s="49" t="n">
        <f aca="false">N(DV$4&gt;$E20)</f>
        <v>1</v>
      </c>
      <c r="DW24" s="49" t="n">
        <f aca="false">N(DW$4&gt;$E20)</f>
        <v>1</v>
      </c>
      <c r="DX24" s="49" t="n">
        <f aca="false">N(DX$4&gt;$E20)</f>
        <v>1</v>
      </c>
      <c r="DY24" s="49" t="n">
        <f aca="false">N(DY$4&gt;$E20)</f>
        <v>1</v>
      </c>
      <c r="DZ24" s="49" t="n">
        <f aca="false">N(DZ$4&gt;$E20)</f>
        <v>1</v>
      </c>
      <c r="EA24" s="49" t="n">
        <f aca="false">N(EA$4&gt;$E20)</f>
        <v>1</v>
      </c>
      <c r="EB24" s="49" t="n">
        <f aca="false">N(EB$4&gt;$E20)</f>
        <v>1</v>
      </c>
      <c r="EC24" s="49" t="n">
        <f aca="false">N(EC$4&gt;$E20)</f>
        <v>1</v>
      </c>
      <c r="ED24" s="49" t="n">
        <f aca="false">N(ED$4&gt;$E20)</f>
        <v>1</v>
      </c>
      <c r="EE24" s="49" t="n">
        <f aca="false">N(EE$4&gt;$E20)</f>
        <v>1</v>
      </c>
      <c r="EF24" s="49" t="n">
        <f aca="false">N(EF$4&gt;$E20)</f>
        <v>1</v>
      </c>
      <c r="EG24" s="49" t="n">
        <f aca="false">N(EG$4&gt;$E20)</f>
        <v>1</v>
      </c>
      <c r="EH24" s="49" t="n">
        <f aca="false">N(EH$4&gt;$E20)</f>
        <v>1</v>
      </c>
      <c r="EI24" s="49" t="n">
        <f aca="false">N(EI$4&gt;$E20)</f>
        <v>1</v>
      </c>
      <c r="EJ24" s="49" t="n">
        <f aca="false">N(EJ$4&gt;$E20)</f>
        <v>1</v>
      </c>
      <c r="EK24" s="49" t="n">
        <f aca="false">N(EK$4&gt;$E20)</f>
        <v>1</v>
      </c>
      <c r="EL24" s="49" t="n">
        <f aca="false">N(EL$4&gt;$E20)</f>
        <v>1</v>
      </c>
      <c r="EM24" s="49" t="n">
        <f aca="false">N(EM$4&gt;$E20)</f>
        <v>1</v>
      </c>
      <c r="EN24" s="49" t="n">
        <f aca="false">N(EN$4&gt;$E20)</f>
        <v>1</v>
      </c>
      <c r="EO24" s="49" t="n">
        <f aca="false">N(EO$4&gt;$E20)</f>
        <v>1</v>
      </c>
      <c r="EP24" s="49" t="n">
        <f aca="false">N(EP$4&gt;$E20)</f>
        <v>1</v>
      </c>
      <c r="EQ24" s="49" t="n">
        <f aca="false">N(EQ$4&gt;$E20)</f>
        <v>1</v>
      </c>
      <c r="ER24" s="49" t="n">
        <f aca="false">N(ER$4&gt;$E20)</f>
        <v>1</v>
      </c>
      <c r="ES24" s="49" t="n">
        <f aca="false">N(ES$4&gt;$E20)</f>
        <v>1</v>
      </c>
      <c r="ET24" s="49" t="n">
        <f aca="false">N(ET$4&gt;$E20)</f>
        <v>1</v>
      </c>
      <c r="EU24" s="49" t="n">
        <f aca="false">N(EU$4&gt;$E20)</f>
        <v>1</v>
      </c>
      <c r="EV24" s="49" t="n">
        <f aca="false">N(EV$4&gt;$E20)</f>
        <v>1</v>
      </c>
      <c r="EW24" s="49" t="n">
        <f aca="false">N(EW$4&gt;$E20)</f>
        <v>1</v>
      </c>
      <c r="EX24" s="49" t="n">
        <f aca="false">N(EX$4&gt;$E20)</f>
        <v>1</v>
      </c>
      <c r="EY24" s="49" t="n">
        <f aca="false">N(EY$4&gt;$E20)</f>
        <v>1</v>
      </c>
      <c r="EZ24" s="49" t="n">
        <f aca="false">N(EZ$4&gt;$E20)</f>
        <v>1</v>
      </c>
      <c r="FA24" s="49" t="n">
        <f aca="false">N(FA$4&gt;$E20)</f>
        <v>1</v>
      </c>
      <c r="FB24" s="49" t="n">
        <f aca="false">N(FB$4&gt;$E20)</f>
        <v>1</v>
      </c>
      <c r="FC24" s="49" t="n">
        <f aca="false">N(FC$4&gt;$E20)</f>
        <v>1</v>
      </c>
      <c r="FD24" s="49" t="n">
        <f aca="false">N(FD$4&gt;$E20)</f>
        <v>1</v>
      </c>
      <c r="FE24" s="49" t="n">
        <f aca="false">N(FE$4&gt;$E20)</f>
        <v>1</v>
      </c>
      <c r="FF24" s="49" t="n">
        <f aca="false">N(FF$4&gt;$E20)</f>
        <v>1</v>
      </c>
      <c r="FG24" s="49" t="n">
        <f aca="false">N(FG$4&gt;$E20)</f>
        <v>1</v>
      </c>
      <c r="FH24" s="49" t="n">
        <f aca="false">N(FH$4&gt;$E20)</f>
        <v>1</v>
      </c>
    </row>
    <row r="25" customFormat="false" ht="15" hidden="false" customHeight="false" outlineLevel="0" collapsed="false">
      <c r="C25" s="0" t="s">
        <v>633</v>
      </c>
      <c r="D25" s="11" t="s">
        <v>617</v>
      </c>
      <c r="E25" s="40" t="n">
        <f aca="false">$E16+1</f>
        <v>46478</v>
      </c>
      <c r="F25" s="40" t="n">
        <f aca="false">$F16</f>
        <v>46843</v>
      </c>
      <c r="I25" s="60" t="n">
        <f aca="false">SUM(J25:FH25)</f>
        <v>1</v>
      </c>
      <c r="J25" s="60" t="n">
        <f aca="false">MAX(0,MIN($F25,J$4)-MAX($E25,J$3)+1)/($F25-$E25+1)</f>
        <v>0</v>
      </c>
      <c r="K25" s="60" t="n">
        <f aca="false">MAX(0,MIN($F25,K$4)-MAX($E25,K$3)+1)/($F25-$E25+1)</f>
        <v>0</v>
      </c>
      <c r="L25" s="60" t="n">
        <f aca="false">MAX(0,MIN($F25,L$4)-MAX($E25,L$3)+1)/($F25-$E25+1)</f>
        <v>0</v>
      </c>
      <c r="M25" s="60" t="n">
        <f aca="false">MAX(0,MIN($F25,M$4)-MAX($E25,M$3)+1)/($F25-$E25+1)</f>
        <v>0</v>
      </c>
      <c r="N25" s="60" t="n">
        <f aca="false">MAX(0,MIN($F25,N$4)-MAX($E25,N$3)+1)/($F25-$E25+1)</f>
        <v>0</v>
      </c>
      <c r="O25" s="60" t="n">
        <f aca="false">MAX(0,MIN($F25,O$4)-MAX($E25,O$3)+1)/($F25-$E25+1)</f>
        <v>0</v>
      </c>
      <c r="P25" s="60" t="n">
        <f aca="false">MAX(0,MIN($F25,P$4)-MAX($E25,P$3)+1)/($F25-$E25+1)</f>
        <v>0.248633879781421</v>
      </c>
      <c r="Q25" s="60" t="n">
        <f aca="false">MAX(0,MIN($F25,Q$4)-MAX($E25,Q$3)+1)/($F25-$E25+1)</f>
        <v>0.251366120218579</v>
      </c>
      <c r="R25" s="60" t="n">
        <f aca="false">MAX(0,MIN($F25,R$4)-MAX($E25,R$3)+1)/($F25-$E25+1)</f>
        <v>0.251366120218579</v>
      </c>
      <c r="S25" s="60" t="n">
        <f aca="false">MAX(0,MIN($F25,S$4)-MAX($E25,S$3)+1)/($F25-$E25+1)</f>
        <v>0.248633879781421</v>
      </c>
      <c r="T25" s="60" t="n">
        <f aca="false">MAX(0,MIN($F25,T$4)-MAX($E25,T$3)+1)/($F25-$E25+1)</f>
        <v>0</v>
      </c>
      <c r="U25" s="60" t="n">
        <f aca="false">MAX(0,MIN($F25,U$4)-MAX($E25,U$3)+1)/($F25-$E25+1)</f>
        <v>0</v>
      </c>
      <c r="V25" s="60" t="n">
        <f aca="false">MAX(0,MIN($F25,V$4)-MAX($E25,V$3)+1)/($F25-$E25+1)</f>
        <v>0</v>
      </c>
      <c r="W25" s="60" t="n">
        <f aca="false">MAX(0,MIN($F25,W$4)-MAX($E25,W$3)+1)/($F25-$E25+1)</f>
        <v>0</v>
      </c>
      <c r="X25" s="60" t="n">
        <f aca="false">MAX(0,MIN($F25,X$4)-MAX($E25,X$3)+1)/($F25-$E25+1)</f>
        <v>0</v>
      </c>
      <c r="Y25" s="60" t="n">
        <f aca="false">MAX(0,MIN($F25,Y$4)-MAX($E25,Y$3)+1)/($F25-$E25+1)</f>
        <v>0</v>
      </c>
      <c r="Z25" s="60" t="n">
        <f aca="false">MAX(0,MIN($F25,Z$4)-MAX($E25,Z$3)+1)/($F25-$E25+1)</f>
        <v>0</v>
      </c>
      <c r="AA25" s="60" t="n">
        <f aca="false">MAX(0,MIN($F25,AA$4)-MAX($E25,AA$3)+1)/($F25-$E25+1)</f>
        <v>0</v>
      </c>
      <c r="AB25" s="60" t="n">
        <f aca="false">MAX(0,MIN($F25,AB$4)-MAX($E25,AB$3)+1)/($F25-$E25+1)</f>
        <v>0</v>
      </c>
      <c r="AC25" s="60" t="n">
        <f aca="false">MAX(0,MIN($F25,AC$4)-MAX($E25,AC$3)+1)/($F25-$E25+1)</f>
        <v>0</v>
      </c>
      <c r="AD25" s="60" t="n">
        <f aca="false">MAX(0,MIN($F25,AD$4)-MAX($E25,AD$3)+1)/($F25-$E25+1)</f>
        <v>0</v>
      </c>
      <c r="AE25" s="60" t="n">
        <f aca="false">MAX(0,MIN($F25,AE$4)-MAX($E25,AE$3)+1)/($F25-$E25+1)</f>
        <v>0</v>
      </c>
      <c r="AF25" s="60" t="n">
        <f aca="false">MAX(0,MIN($F25,AF$4)-MAX($E25,AF$3)+1)/($F25-$E25+1)</f>
        <v>0</v>
      </c>
      <c r="AG25" s="60" t="n">
        <f aca="false">MAX(0,MIN($F25,AG$4)-MAX($E25,AG$3)+1)/($F25-$E25+1)</f>
        <v>0</v>
      </c>
      <c r="AH25" s="60" t="n">
        <f aca="false">MAX(0,MIN($F25,AH$4)-MAX($E25,AH$3)+1)/($F25-$E25+1)</f>
        <v>0</v>
      </c>
      <c r="AI25" s="60" t="n">
        <f aca="false">MAX(0,MIN($F25,AI$4)-MAX($E25,AI$3)+1)/($F25-$E25+1)</f>
        <v>0</v>
      </c>
      <c r="AJ25" s="60" t="n">
        <f aca="false">MAX(0,MIN($F25,AJ$4)-MAX($E25,AJ$3)+1)/($F25-$E25+1)</f>
        <v>0</v>
      </c>
      <c r="AK25" s="60" t="n">
        <f aca="false">MAX(0,MIN($F25,AK$4)-MAX($E25,AK$3)+1)/($F25-$E25+1)</f>
        <v>0</v>
      </c>
      <c r="AL25" s="60" t="n">
        <f aca="false">MAX(0,MIN($F25,AL$4)-MAX($E25,AL$3)+1)/($F25-$E25+1)</f>
        <v>0</v>
      </c>
      <c r="AM25" s="60" t="n">
        <f aca="false">MAX(0,MIN($F25,AM$4)-MAX($E25,AM$3)+1)/($F25-$E25+1)</f>
        <v>0</v>
      </c>
      <c r="AN25" s="60" t="n">
        <f aca="false">MAX(0,MIN($F25,AN$4)-MAX($E25,AN$3)+1)/($F25-$E25+1)</f>
        <v>0</v>
      </c>
      <c r="AO25" s="60" t="n">
        <f aca="false">MAX(0,MIN($F25,AO$4)-MAX($E25,AO$3)+1)/($F25-$E25+1)</f>
        <v>0</v>
      </c>
      <c r="AP25" s="60" t="n">
        <f aca="false">MAX(0,MIN($F25,AP$4)-MAX($E25,AP$3)+1)/($F25-$E25+1)</f>
        <v>0</v>
      </c>
      <c r="AQ25" s="60" t="n">
        <f aca="false">MAX(0,MIN($F25,AQ$4)-MAX($E25,AQ$3)+1)/($F25-$E25+1)</f>
        <v>0</v>
      </c>
      <c r="AR25" s="60" t="n">
        <f aca="false">MAX(0,MIN($F25,AR$4)-MAX($E25,AR$3)+1)/($F25-$E25+1)</f>
        <v>0</v>
      </c>
      <c r="AS25" s="60" t="n">
        <f aca="false">MAX(0,MIN($F25,AS$4)-MAX($E25,AS$3)+1)/($F25-$E25+1)</f>
        <v>0</v>
      </c>
      <c r="AT25" s="60" t="n">
        <f aca="false">MAX(0,MIN($F25,AT$4)-MAX($E25,AT$3)+1)/($F25-$E25+1)</f>
        <v>0</v>
      </c>
      <c r="AU25" s="60" t="n">
        <f aca="false">MAX(0,MIN($F25,AU$4)-MAX($E25,AU$3)+1)/($F25-$E25+1)</f>
        <v>0</v>
      </c>
      <c r="AV25" s="60" t="n">
        <f aca="false">MAX(0,MIN($F25,AV$4)-MAX($E25,AV$3)+1)/($F25-$E25+1)</f>
        <v>0</v>
      </c>
      <c r="AW25" s="60" t="n">
        <f aca="false">MAX(0,MIN($F25,AW$4)-MAX($E25,AW$3)+1)/($F25-$E25+1)</f>
        <v>0</v>
      </c>
      <c r="AX25" s="60" t="n">
        <f aca="false">MAX(0,MIN($F25,AX$4)-MAX($E25,AX$3)+1)/($F25-$E25+1)</f>
        <v>0</v>
      </c>
      <c r="AY25" s="60" t="n">
        <f aca="false">MAX(0,MIN($F25,AY$4)-MAX($E25,AY$3)+1)/($F25-$E25+1)</f>
        <v>0</v>
      </c>
      <c r="AZ25" s="60" t="n">
        <f aca="false">MAX(0,MIN($F25,AZ$4)-MAX($E25,AZ$3)+1)/($F25-$E25+1)</f>
        <v>0</v>
      </c>
      <c r="BA25" s="60" t="n">
        <f aca="false">MAX(0,MIN($F25,BA$4)-MAX($E25,BA$3)+1)/($F25-$E25+1)</f>
        <v>0</v>
      </c>
      <c r="BB25" s="60" t="n">
        <f aca="false">MAX(0,MIN($F25,BB$4)-MAX($E25,BB$3)+1)/($F25-$E25+1)</f>
        <v>0</v>
      </c>
      <c r="BC25" s="60" t="n">
        <f aca="false">MAX(0,MIN($F25,BC$4)-MAX($E25,BC$3)+1)/($F25-$E25+1)</f>
        <v>0</v>
      </c>
      <c r="BD25" s="60" t="n">
        <f aca="false">MAX(0,MIN($F25,BD$4)-MAX($E25,BD$3)+1)/($F25-$E25+1)</f>
        <v>0</v>
      </c>
      <c r="BE25" s="60" t="n">
        <f aca="false">MAX(0,MIN($F25,BE$4)-MAX($E25,BE$3)+1)/($F25-$E25+1)</f>
        <v>0</v>
      </c>
      <c r="BF25" s="60" t="n">
        <f aca="false">MAX(0,MIN($F25,BF$4)-MAX($E25,BF$3)+1)/($F25-$E25+1)</f>
        <v>0</v>
      </c>
      <c r="BG25" s="60" t="n">
        <f aca="false">MAX(0,MIN($F25,BG$4)-MAX($E25,BG$3)+1)/($F25-$E25+1)</f>
        <v>0</v>
      </c>
      <c r="BH25" s="60" t="n">
        <f aca="false">MAX(0,MIN($F25,BH$4)-MAX($E25,BH$3)+1)/($F25-$E25+1)</f>
        <v>0</v>
      </c>
      <c r="BI25" s="60" t="n">
        <f aca="false">MAX(0,MIN($F25,BI$4)-MAX($E25,BI$3)+1)/($F25-$E25+1)</f>
        <v>0</v>
      </c>
      <c r="BJ25" s="60" t="n">
        <f aca="false">MAX(0,MIN($F25,BJ$4)-MAX($E25,BJ$3)+1)/($F25-$E25+1)</f>
        <v>0</v>
      </c>
      <c r="BK25" s="60" t="n">
        <f aca="false">MAX(0,MIN($F25,BK$4)-MAX($E25,BK$3)+1)/($F25-$E25+1)</f>
        <v>0</v>
      </c>
      <c r="BL25" s="60" t="n">
        <f aca="false">MAX(0,MIN($F25,BL$4)-MAX($E25,BL$3)+1)/($F25-$E25+1)</f>
        <v>0</v>
      </c>
      <c r="BM25" s="60" t="n">
        <f aca="false">MAX(0,MIN($F25,BM$4)-MAX($E25,BM$3)+1)/($F25-$E25+1)</f>
        <v>0</v>
      </c>
      <c r="BN25" s="60" t="n">
        <f aca="false">MAX(0,MIN($F25,BN$4)-MAX($E25,BN$3)+1)/($F25-$E25+1)</f>
        <v>0</v>
      </c>
      <c r="BO25" s="60" t="n">
        <f aca="false">MAX(0,MIN($F25,BO$4)-MAX($E25,BO$3)+1)/($F25-$E25+1)</f>
        <v>0</v>
      </c>
      <c r="BP25" s="60" t="n">
        <f aca="false">MAX(0,MIN($F25,BP$4)-MAX($E25,BP$3)+1)/($F25-$E25+1)</f>
        <v>0</v>
      </c>
      <c r="BQ25" s="60" t="n">
        <f aca="false">MAX(0,MIN($F25,BQ$4)-MAX($E25,BQ$3)+1)/($F25-$E25+1)</f>
        <v>0</v>
      </c>
      <c r="BR25" s="60" t="n">
        <f aca="false">MAX(0,MIN($F25,BR$4)-MAX($E25,BR$3)+1)/($F25-$E25+1)</f>
        <v>0</v>
      </c>
      <c r="BS25" s="60" t="n">
        <f aca="false">MAX(0,MIN($F25,BS$4)-MAX($E25,BS$3)+1)/($F25-$E25+1)</f>
        <v>0</v>
      </c>
      <c r="BT25" s="60" t="n">
        <f aca="false">MAX(0,MIN($F25,BT$4)-MAX($E25,BT$3)+1)/($F25-$E25+1)</f>
        <v>0</v>
      </c>
      <c r="BU25" s="60" t="n">
        <f aca="false">MAX(0,MIN($F25,BU$4)-MAX($E25,BU$3)+1)/($F25-$E25+1)</f>
        <v>0</v>
      </c>
      <c r="BV25" s="60" t="n">
        <f aca="false">MAX(0,MIN($F25,BV$4)-MAX($E25,BV$3)+1)/($F25-$E25+1)</f>
        <v>0</v>
      </c>
      <c r="BW25" s="60" t="n">
        <f aca="false">MAX(0,MIN($F25,BW$4)-MAX($E25,BW$3)+1)/($F25-$E25+1)</f>
        <v>0</v>
      </c>
      <c r="BX25" s="60" t="n">
        <f aca="false">MAX(0,MIN($F25,BX$4)-MAX($E25,BX$3)+1)/($F25-$E25+1)</f>
        <v>0</v>
      </c>
      <c r="BY25" s="60" t="n">
        <f aca="false">MAX(0,MIN($F25,BY$4)-MAX($E25,BY$3)+1)/($F25-$E25+1)</f>
        <v>0</v>
      </c>
      <c r="BZ25" s="60" t="n">
        <f aca="false">MAX(0,MIN($F25,BZ$4)-MAX($E25,BZ$3)+1)/($F25-$E25+1)</f>
        <v>0</v>
      </c>
      <c r="CA25" s="60" t="n">
        <f aca="false">MAX(0,MIN($F25,CA$4)-MAX($E25,CA$3)+1)/($F25-$E25+1)</f>
        <v>0</v>
      </c>
      <c r="CB25" s="60" t="n">
        <f aca="false">MAX(0,MIN($F25,CB$4)-MAX($E25,CB$3)+1)/($F25-$E25+1)</f>
        <v>0</v>
      </c>
      <c r="CC25" s="60" t="n">
        <f aca="false">MAX(0,MIN($F25,CC$4)-MAX($E25,CC$3)+1)/($F25-$E25+1)</f>
        <v>0</v>
      </c>
      <c r="CD25" s="60" t="n">
        <f aca="false">MAX(0,MIN($F25,CD$4)-MAX($E25,CD$3)+1)/($F25-$E25+1)</f>
        <v>0</v>
      </c>
      <c r="CE25" s="60" t="n">
        <f aca="false">MAX(0,MIN($F25,CE$4)-MAX($E25,CE$3)+1)/($F25-$E25+1)</f>
        <v>0</v>
      </c>
      <c r="CF25" s="60" t="n">
        <f aca="false">MAX(0,MIN($F25,CF$4)-MAX($E25,CF$3)+1)/($F25-$E25+1)</f>
        <v>0</v>
      </c>
      <c r="CG25" s="60" t="n">
        <f aca="false">MAX(0,MIN($F25,CG$4)-MAX($E25,CG$3)+1)/($F25-$E25+1)</f>
        <v>0</v>
      </c>
      <c r="CH25" s="60" t="n">
        <f aca="false">MAX(0,MIN($F25,CH$4)-MAX($E25,CH$3)+1)/($F25-$E25+1)</f>
        <v>0</v>
      </c>
      <c r="CI25" s="60" t="n">
        <f aca="false">MAX(0,MIN($F25,CI$4)-MAX($E25,CI$3)+1)/($F25-$E25+1)</f>
        <v>0</v>
      </c>
      <c r="CJ25" s="60" t="n">
        <f aca="false">MAX(0,MIN($F25,CJ$4)-MAX($E25,CJ$3)+1)/($F25-$E25+1)</f>
        <v>0</v>
      </c>
      <c r="CK25" s="60" t="n">
        <f aca="false">MAX(0,MIN($F25,CK$4)-MAX($E25,CK$3)+1)/($F25-$E25+1)</f>
        <v>0</v>
      </c>
      <c r="CL25" s="60" t="n">
        <f aca="false">MAX(0,MIN($F25,CL$4)-MAX($E25,CL$3)+1)/($F25-$E25+1)</f>
        <v>0</v>
      </c>
      <c r="CM25" s="60" t="n">
        <f aca="false">MAX(0,MIN($F25,CM$4)-MAX($E25,CM$3)+1)/($F25-$E25+1)</f>
        <v>0</v>
      </c>
      <c r="CN25" s="60" t="n">
        <f aca="false">MAX(0,MIN($F25,CN$4)-MAX($E25,CN$3)+1)/($F25-$E25+1)</f>
        <v>0</v>
      </c>
      <c r="CO25" s="60" t="n">
        <f aca="false">MAX(0,MIN($F25,CO$4)-MAX($E25,CO$3)+1)/($F25-$E25+1)</f>
        <v>0</v>
      </c>
      <c r="CP25" s="60" t="n">
        <f aca="false">MAX(0,MIN($F25,CP$4)-MAX($E25,CP$3)+1)/($F25-$E25+1)</f>
        <v>0</v>
      </c>
      <c r="CQ25" s="60" t="n">
        <f aca="false">MAX(0,MIN($F25,CQ$4)-MAX($E25,CQ$3)+1)/($F25-$E25+1)</f>
        <v>0</v>
      </c>
      <c r="CR25" s="60" t="n">
        <f aca="false">MAX(0,MIN($F25,CR$4)-MAX($E25,CR$3)+1)/($F25-$E25+1)</f>
        <v>0</v>
      </c>
      <c r="CS25" s="60" t="n">
        <f aca="false">MAX(0,MIN($F25,CS$4)-MAX($E25,CS$3)+1)/($F25-$E25+1)</f>
        <v>0</v>
      </c>
      <c r="CT25" s="60" t="n">
        <f aca="false">MAX(0,MIN($F25,CT$4)-MAX($E25,CT$3)+1)/($F25-$E25+1)</f>
        <v>0</v>
      </c>
      <c r="CU25" s="60" t="n">
        <f aca="false">MAX(0,MIN($F25,CU$4)-MAX($E25,CU$3)+1)/($F25-$E25+1)</f>
        <v>0</v>
      </c>
      <c r="CV25" s="60" t="n">
        <f aca="false">MAX(0,MIN($F25,CV$4)-MAX($E25,CV$3)+1)/($F25-$E25+1)</f>
        <v>0</v>
      </c>
      <c r="CW25" s="60" t="n">
        <f aca="false">MAX(0,MIN($F25,CW$4)-MAX($E25,CW$3)+1)/($F25-$E25+1)</f>
        <v>0</v>
      </c>
      <c r="CX25" s="60" t="n">
        <f aca="false">MAX(0,MIN($F25,CX$4)-MAX($E25,CX$3)+1)/($F25-$E25+1)</f>
        <v>0</v>
      </c>
      <c r="CY25" s="60" t="n">
        <f aca="false">MAX(0,MIN($F25,CY$4)-MAX($E25,CY$3)+1)/($F25-$E25+1)</f>
        <v>0</v>
      </c>
      <c r="CZ25" s="60" t="n">
        <f aca="false">MAX(0,MIN($F25,CZ$4)-MAX($E25,CZ$3)+1)/($F25-$E25+1)</f>
        <v>0</v>
      </c>
      <c r="DA25" s="60" t="n">
        <f aca="false">MAX(0,MIN($F25,DA$4)-MAX($E25,DA$3)+1)/($F25-$E25+1)</f>
        <v>0</v>
      </c>
      <c r="DB25" s="60" t="n">
        <f aca="false">MAX(0,MIN($F25,DB$4)-MAX($E25,DB$3)+1)/($F25-$E25+1)</f>
        <v>0</v>
      </c>
      <c r="DC25" s="60" t="n">
        <f aca="false">MAX(0,MIN($F25,DC$4)-MAX($E25,DC$3)+1)/($F25-$E25+1)</f>
        <v>0</v>
      </c>
      <c r="DD25" s="60" t="n">
        <f aca="false">MAX(0,MIN($F25,DD$4)-MAX($E25,DD$3)+1)/($F25-$E25+1)</f>
        <v>0</v>
      </c>
      <c r="DE25" s="60" t="n">
        <f aca="false">MAX(0,MIN($F25,DE$4)-MAX($E25,DE$3)+1)/($F25-$E25+1)</f>
        <v>0</v>
      </c>
      <c r="DF25" s="60" t="n">
        <f aca="false">MAX(0,MIN($F25,DF$4)-MAX($E25,DF$3)+1)/($F25-$E25+1)</f>
        <v>0</v>
      </c>
      <c r="DG25" s="60" t="n">
        <f aca="false">MAX(0,MIN($F25,DG$4)-MAX($E25,DG$3)+1)/($F25-$E25+1)</f>
        <v>0</v>
      </c>
      <c r="DH25" s="60" t="n">
        <f aca="false">MAX(0,MIN($F25,DH$4)-MAX($E25,DH$3)+1)/($F25-$E25+1)</f>
        <v>0</v>
      </c>
      <c r="DI25" s="60" t="n">
        <f aca="false">MAX(0,MIN($F25,DI$4)-MAX($E25,DI$3)+1)/($F25-$E25+1)</f>
        <v>0</v>
      </c>
      <c r="DJ25" s="60" t="n">
        <f aca="false">MAX(0,MIN($F25,DJ$4)-MAX($E25,DJ$3)+1)/($F25-$E25+1)</f>
        <v>0</v>
      </c>
      <c r="DK25" s="60" t="n">
        <f aca="false">MAX(0,MIN($F25,DK$4)-MAX($E25,DK$3)+1)/($F25-$E25+1)</f>
        <v>0</v>
      </c>
      <c r="DL25" s="60" t="n">
        <f aca="false">MAX(0,MIN($F25,DL$4)-MAX($E25,DL$3)+1)/($F25-$E25+1)</f>
        <v>0</v>
      </c>
      <c r="DM25" s="60" t="n">
        <f aca="false">MAX(0,MIN($F25,DM$4)-MAX($E25,DM$3)+1)/($F25-$E25+1)</f>
        <v>0</v>
      </c>
      <c r="DN25" s="60" t="n">
        <f aca="false">MAX(0,MIN($F25,DN$4)-MAX($E25,DN$3)+1)/($F25-$E25+1)</f>
        <v>0</v>
      </c>
      <c r="DO25" s="60" t="n">
        <f aca="false">MAX(0,MIN($F25,DO$4)-MAX($E25,DO$3)+1)/($F25-$E25+1)</f>
        <v>0</v>
      </c>
      <c r="DP25" s="60" t="n">
        <f aca="false">MAX(0,MIN($F25,DP$4)-MAX($E25,DP$3)+1)/($F25-$E25+1)</f>
        <v>0</v>
      </c>
      <c r="DQ25" s="60" t="n">
        <f aca="false">MAX(0,MIN($F25,DQ$4)-MAX($E25,DQ$3)+1)/($F25-$E25+1)</f>
        <v>0</v>
      </c>
      <c r="DR25" s="60" t="n">
        <f aca="false">MAX(0,MIN($F25,DR$4)-MAX($E25,DR$3)+1)/($F25-$E25+1)</f>
        <v>0</v>
      </c>
      <c r="DS25" s="60" t="n">
        <f aca="false">MAX(0,MIN($F25,DS$4)-MAX($E25,DS$3)+1)/($F25-$E25+1)</f>
        <v>0</v>
      </c>
      <c r="DT25" s="60" t="n">
        <f aca="false">MAX(0,MIN($F25,DT$4)-MAX($E25,DT$3)+1)/($F25-$E25+1)</f>
        <v>0</v>
      </c>
      <c r="DU25" s="60" t="n">
        <f aca="false">MAX(0,MIN($F25,DU$4)-MAX($E25,DU$3)+1)/($F25-$E25+1)</f>
        <v>0</v>
      </c>
      <c r="DV25" s="60" t="n">
        <f aca="false">MAX(0,MIN($F25,DV$4)-MAX($E25,DV$3)+1)/($F25-$E25+1)</f>
        <v>0</v>
      </c>
      <c r="DW25" s="60" t="n">
        <f aca="false">MAX(0,MIN($F25,DW$4)-MAX($E25,DW$3)+1)/($F25-$E25+1)</f>
        <v>0</v>
      </c>
      <c r="DX25" s="60" t="n">
        <f aca="false">MAX(0,MIN($F25,DX$4)-MAX($E25,DX$3)+1)/($F25-$E25+1)</f>
        <v>0</v>
      </c>
      <c r="DY25" s="60" t="n">
        <f aca="false">MAX(0,MIN($F25,DY$4)-MAX($E25,DY$3)+1)/($F25-$E25+1)</f>
        <v>0</v>
      </c>
      <c r="DZ25" s="60" t="n">
        <f aca="false">MAX(0,MIN($F25,DZ$4)-MAX($E25,DZ$3)+1)/($F25-$E25+1)</f>
        <v>0</v>
      </c>
      <c r="EA25" s="60" t="n">
        <f aca="false">MAX(0,MIN($F25,EA$4)-MAX($E25,EA$3)+1)/($F25-$E25+1)</f>
        <v>0</v>
      </c>
      <c r="EB25" s="60" t="n">
        <f aca="false">MAX(0,MIN($F25,EB$4)-MAX($E25,EB$3)+1)/($F25-$E25+1)</f>
        <v>0</v>
      </c>
      <c r="EC25" s="60" t="n">
        <f aca="false">MAX(0,MIN($F25,EC$4)-MAX($E25,EC$3)+1)/($F25-$E25+1)</f>
        <v>0</v>
      </c>
      <c r="ED25" s="60" t="n">
        <f aca="false">MAX(0,MIN($F25,ED$4)-MAX($E25,ED$3)+1)/($F25-$E25+1)</f>
        <v>0</v>
      </c>
      <c r="EE25" s="60" t="n">
        <f aca="false">MAX(0,MIN($F25,EE$4)-MAX($E25,EE$3)+1)/($F25-$E25+1)</f>
        <v>0</v>
      </c>
      <c r="EF25" s="60" t="n">
        <f aca="false">MAX(0,MIN($F25,EF$4)-MAX($E25,EF$3)+1)/($F25-$E25+1)</f>
        <v>0</v>
      </c>
      <c r="EG25" s="60" t="n">
        <f aca="false">MAX(0,MIN($F25,EG$4)-MAX($E25,EG$3)+1)/($F25-$E25+1)</f>
        <v>0</v>
      </c>
      <c r="EH25" s="60" t="n">
        <f aca="false">MAX(0,MIN($F25,EH$4)-MAX($E25,EH$3)+1)/($F25-$E25+1)</f>
        <v>0</v>
      </c>
      <c r="EI25" s="60" t="n">
        <f aca="false">MAX(0,MIN($F25,EI$4)-MAX($E25,EI$3)+1)/($F25-$E25+1)</f>
        <v>0</v>
      </c>
      <c r="EJ25" s="60" t="n">
        <f aca="false">MAX(0,MIN($F25,EJ$4)-MAX($E25,EJ$3)+1)/($F25-$E25+1)</f>
        <v>0</v>
      </c>
      <c r="EK25" s="60" t="n">
        <f aca="false">MAX(0,MIN($F25,EK$4)-MAX($E25,EK$3)+1)/($F25-$E25+1)</f>
        <v>0</v>
      </c>
      <c r="EL25" s="60" t="n">
        <f aca="false">MAX(0,MIN($F25,EL$4)-MAX($E25,EL$3)+1)/($F25-$E25+1)</f>
        <v>0</v>
      </c>
      <c r="EM25" s="60" t="n">
        <f aca="false">MAX(0,MIN($F25,EM$4)-MAX($E25,EM$3)+1)/($F25-$E25+1)</f>
        <v>0</v>
      </c>
      <c r="EN25" s="60" t="n">
        <f aca="false">MAX(0,MIN($F25,EN$4)-MAX($E25,EN$3)+1)/($F25-$E25+1)</f>
        <v>0</v>
      </c>
      <c r="EO25" s="60" t="n">
        <f aca="false">MAX(0,MIN($F25,EO$4)-MAX($E25,EO$3)+1)/($F25-$E25+1)</f>
        <v>0</v>
      </c>
      <c r="EP25" s="60" t="n">
        <f aca="false">MAX(0,MIN($F25,EP$4)-MAX($E25,EP$3)+1)/($F25-$E25+1)</f>
        <v>0</v>
      </c>
      <c r="EQ25" s="60" t="n">
        <f aca="false">MAX(0,MIN($F25,EQ$4)-MAX($E25,EQ$3)+1)/($F25-$E25+1)</f>
        <v>0</v>
      </c>
      <c r="ER25" s="60" t="n">
        <f aca="false">MAX(0,MIN($F25,ER$4)-MAX($E25,ER$3)+1)/($F25-$E25+1)</f>
        <v>0</v>
      </c>
      <c r="ES25" s="60" t="n">
        <f aca="false">MAX(0,MIN($F25,ES$4)-MAX($E25,ES$3)+1)/($F25-$E25+1)</f>
        <v>0</v>
      </c>
      <c r="ET25" s="60" t="n">
        <f aca="false">MAX(0,MIN($F25,ET$4)-MAX($E25,ET$3)+1)/($F25-$E25+1)</f>
        <v>0</v>
      </c>
      <c r="EU25" s="60" t="n">
        <f aca="false">MAX(0,MIN($F25,EU$4)-MAX($E25,EU$3)+1)/($F25-$E25+1)</f>
        <v>0</v>
      </c>
      <c r="EV25" s="60" t="n">
        <f aca="false">MAX(0,MIN($F25,EV$4)-MAX($E25,EV$3)+1)/($F25-$E25+1)</f>
        <v>0</v>
      </c>
      <c r="EW25" s="60" t="n">
        <f aca="false">MAX(0,MIN($F25,EW$4)-MAX($E25,EW$3)+1)/($F25-$E25+1)</f>
        <v>0</v>
      </c>
      <c r="EX25" s="60" t="n">
        <f aca="false">MAX(0,MIN($F25,EX$4)-MAX($E25,EX$3)+1)/($F25-$E25+1)</f>
        <v>0</v>
      </c>
      <c r="EY25" s="60" t="n">
        <f aca="false">MAX(0,MIN($F25,EY$4)-MAX($E25,EY$3)+1)/($F25-$E25+1)</f>
        <v>0</v>
      </c>
      <c r="EZ25" s="60" t="n">
        <f aca="false">MAX(0,MIN($F25,EZ$4)-MAX($E25,EZ$3)+1)/($F25-$E25+1)</f>
        <v>0</v>
      </c>
      <c r="FA25" s="60" t="n">
        <f aca="false">MAX(0,MIN($F25,FA$4)-MAX($E25,FA$3)+1)/($F25-$E25+1)</f>
        <v>0</v>
      </c>
      <c r="FB25" s="60" t="n">
        <f aca="false">MAX(0,MIN($F25,FB$4)-MAX($E25,FB$3)+1)/($F25-$E25+1)</f>
        <v>0</v>
      </c>
      <c r="FC25" s="60" t="n">
        <f aca="false">MAX(0,MIN($F25,FC$4)-MAX($E25,FC$3)+1)/($F25-$E25+1)</f>
        <v>0</v>
      </c>
      <c r="FD25" s="60" t="n">
        <f aca="false">MAX(0,MIN($F25,FD$4)-MAX($E25,FD$3)+1)/($F25-$E25+1)</f>
        <v>0</v>
      </c>
      <c r="FE25" s="60" t="n">
        <f aca="false">MAX(0,MIN($F25,FE$4)-MAX($E25,FE$3)+1)/($F25-$E25+1)</f>
        <v>0</v>
      </c>
      <c r="FF25" s="60" t="n">
        <f aca="false">MAX(0,MIN($F25,FF$4)-MAX($E25,FF$3)+1)/($F25-$E25+1)</f>
        <v>0</v>
      </c>
      <c r="FG25" s="60" t="n">
        <f aca="false">MAX(0,MIN($F25,FG$4)-MAX($E25,FG$3)+1)/($F25-$E25+1)</f>
        <v>0</v>
      </c>
      <c r="FH25" s="60" t="n">
        <f aca="false">MAX(0,MIN($F25,FH$4)-MAX($E25,FH$3)+1)/($F25-$E25+1)</f>
        <v>0</v>
      </c>
    </row>
    <row r="26" customFormat="false" ht="15" hidden="false" customHeight="false" outlineLevel="0" collapsed="false">
      <c r="C26" s="0" t="s">
        <v>634</v>
      </c>
      <c r="D26" s="11" t="s">
        <v>39</v>
      </c>
      <c r="E26" s="40" t="n">
        <f aca="false">$F16+1</f>
        <v>46844</v>
      </c>
      <c r="F26" s="40" t="n">
        <f aca="false">EDATE($F16,In_Life*Months_In_Year)</f>
        <v>59626</v>
      </c>
      <c r="J26" s="60" t="n">
        <f aca="false">MAX(0,(MIN($F26,J$4)-MAX($E26,J$3)+1)/J$5)</f>
        <v>0</v>
      </c>
      <c r="K26" s="60" t="n">
        <f aca="false">MAX(0,(MIN($F26,K$4)-MAX($E26,K$3)+1)/K$5)</f>
        <v>0</v>
      </c>
      <c r="L26" s="60" t="n">
        <f aca="false">MAX(0,(MIN($F26,L$4)-MAX($E26,L$3)+1)/L$5)</f>
        <v>0</v>
      </c>
      <c r="M26" s="60" t="n">
        <f aca="false">MAX(0,(MIN($F26,M$4)-MAX($E26,M$3)+1)/M$5)</f>
        <v>0</v>
      </c>
      <c r="N26" s="60" t="n">
        <f aca="false">MAX(0,(MIN($F26,N$4)-MAX($E26,N$3)+1)/N$5)</f>
        <v>0</v>
      </c>
      <c r="O26" s="60" t="n">
        <f aca="false">MAX(0,(MIN($F26,O$4)-MAX($E26,O$3)+1)/O$5)</f>
        <v>0</v>
      </c>
      <c r="P26" s="60" t="n">
        <f aca="false">MAX(0,(MIN($F26,P$4)-MAX($E26,P$3)+1)/P$5)</f>
        <v>0</v>
      </c>
      <c r="Q26" s="60" t="n">
        <f aca="false">MAX(0,(MIN($F26,Q$4)-MAX($E26,Q$3)+1)/Q$5)</f>
        <v>0</v>
      </c>
      <c r="R26" s="60" t="n">
        <f aca="false">MAX(0,(MIN($F26,R$4)-MAX($E26,R$3)+1)/R$5)</f>
        <v>0</v>
      </c>
      <c r="S26" s="60" t="n">
        <f aca="false">MAX(0,(MIN($F26,S$4)-MAX($E26,S$3)+1)/S$5)</f>
        <v>0</v>
      </c>
      <c r="T26" s="60" t="n">
        <f aca="false">MAX(0,(MIN($F26,T$4)-MAX($E26,T$3)+1)/T$5)</f>
        <v>1</v>
      </c>
      <c r="U26" s="60" t="n">
        <f aca="false">MAX(0,(MIN($F26,U$4)-MAX($E26,U$3)+1)/U$5)</f>
        <v>1</v>
      </c>
      <c r="V26" s="60" t="n">
        <f aca="false">MAX(0,(MIN($F26,V$4)-MAX($E26,V$3)+1)/V$5)</f>
        <v>1</v>
      </c>
      <c r="W26" s="60" t="n">
        <f aca="false">MAX(0,(MIN($F26,W$4)-MAX($E26,W$3)+1)/W$5)</f>
        <v>1</v>
      </c>
      <c r="X26" s="60" t="n">
        <f aca="false">MAX(0,(MIN($F26,X$4)-MAX($E26,X$3)+1)/X$5)</f>
        <v>1</v>
      </c>
      <c r="Y26" s="60" t="n">
        <f aca="false">MAX(0,(MIN($F26,Y$4)-MAX($E26,Y$3)+1)/Y$5)</f>
        <v>1</v>
      </c>
      <c r="Z26" s="60" t="n">
        <f aca="false">MAX(0,(MIN($F26,Z$4)-MAX($E26,Z$3)+1)/Z$5)</f>
        <v>1</v>
      </c>
      <c r="AA26" s="60" t="n">
        <f aca="false">MAX(0,(MIN($F26,AA$4)-MAX($E26,AA$3)+1)/AA$5)</f>
        <v>1</v>
      </c>
      <c r="AB26" s="60" t="n">
        <f aca="false">MAX(0,(MIN($F26,AB$4)-MAX($E26,AB$3)+1)/AB$5)</f>
        <v>1</v>
      </c>
      <c r="AC26" s="60" t="n">
        <f aca="false">MAX(0,(MIN($F26,AC$4)-MAX($E26,AC$3)+1)/AC$5)</f>
        <v>1</v>
      </c>
      <c r="AD26" s="60" t="n">
        <f aca="false">MAX(0,(MIN($F26,AD$4)-MAX($E26,AD$3)+1)/AD$5)</f>
        <v>1</v>
      </c>
      <c r="AE26" s="60" t="n">
        <f aca="false">MAX(0,(MIN($F26,AE$4)-MAX($E26,AE$3)+1)/AE$5)</f>
        <v>1</v>
      </c>
      <c r="AF26" s="60" t="n">
        <f aca="false">MAX(0,(MIN($F26,AF$4)-MAX($E26,AF$3)+1)/AF$5)</f>
        <v>1</v>
      </c>
      <c r="AG26" s="60" t="n">
        <f aca="false">MAX(0,(MIN($F26,AG$4)-MAX($E26,AG$3)+1)/AG$5)</f>
        <v>1</v>
      </c>
      <c r="AH26" s="60" t="n">
        <f aca="false">MAX(0,(MIN($F26,AH$4)-MAX($E26,AH$3)+1)/AH$5)</f>
        <v>1</v>
      </c>
      <c r="AI26" s="60" t="n">
        <f aca="false">MAX(0,(MIN($F26,AI$4)-MAX($E26,AI$3)+1)/AI$5)</f>
        <v>1</v>
      </c>
      <c r="AJ26" s="60" t="n">
        <f aca="false">MAX(0,(MIN($F26,AJ$4)-MAX($E26,AJ$3)+1)/AJ$5)</f>
        <v>1</v>
      </c>
      <c r="AK26" s="60" t="n">
        <f aca="false">MAX(0,(MIN($F26,AK$4)-MAX($E26,AK$3)+1)/AK$5)</f>
        <v>1</v>
      </c>
      <c r="AL26" s="60" t="n">
        <f aca="false">MAX(0,(MIN($F26,AL$4)-MAX($E26,AL$3)+1)/AL$5)</f>
        <v>1</v>
      </c>
      <c r="AM26" s="60" t="n">
        <f aca="false">MAX(0,(MIN($F26,AM$4)-MAX($E26,AM$3)+1)/AM$5)</f>
        <v>1</v>
      </c>
      <c r="AN26" s="60" t="n">
        <f aca="false">MAX(0,(MIN($F26,AN$4)-MAX($E26,AN$3)+1)/AN$5)</f>
        <v>1</v>
      </c>
      <c r="AO26" s="60" t="n">
        <f aca="false">MAX(0,(MIN($F26,AO$4)-MAX($E26,AO$3)+1)/AO$5)</f>
        <v>1</v>
      </c>
      <c r="AP26" s="60" t="n">
        <f aca="false">MAX(0,(MIN($F26,AP$4)-MAX($E26,AP$3)+1)/AP$5)</f>
        <v>1</v>
      </c>
      <c r="AQ26" s="60" t="n">
        <f aca="false">MAX(0,(MIN($F26,AQ$4)-MAX($E26,AQ$3)+1)/AQ$5)</f>
        <v>1</v>
      </c>
      <c r="AR26" s="60" t="n">
        <f aca="false">MAX(0,(MIN($F26,AR$4)-MAX($E26,AR$3)+1)/AR$5)</f>
        <v>1</v>
      </c>
      <c r="AS26" s="60" t="n">
        <f aca="false">MAX(0,(MIN($F26,AS$4)-MAX($E26,AS$3)+1)/AS$5)</f>
        <v>1</v>
      </c>
      <c r="AT26" s="60" t="n">
        <f aca="false">MAX(0,(MIN($F26,AT$4)-MAX($E26,AT$3)+1)/AT$5)</f>
        <v>1</v>
      </c>
      <c r="AU26" s="60" t="n">
        <f aca="false">MAX(0,(MIN($F26,AU$4)-MAX($E26,AU$3)+1)/AU$5)</f>
        <v>1</v>
      </c>
      <c r="AV26" s="60" t="n">
        <f aca="false">MAX(0,(MIN($F26,AV$4)-MAX($E26,AV$3)+1)/AV$5)</f>
        <v>1</v>
      </c>
      <c r="AW26" s="60" t="n">
        <f aca="false">MAX(0,(MIN($F26,AW$4)-MAX($E26,AW$3)+1)/AW$5)</f>
        <v>1</v>
      </c>
      <c r="AX26" s="60" t="n">
        <f aca="false">MAX(0,(MIN($F26,AX$4)-MAX($E26,AX$3)+1)/AX$5)</f>
        <v>1</v>
      </c>
      <c r="AY26" s="60" t="n">
        <f aca="false">MAX(0,(MIN($F26,AY$4)-MAX($E26,AY$3)+1)/AY$5)</f>
        <v>1</v>
      </c>
      <c r="AZ26" s="60" t="n">
        <f aca="false">MAX(0,(MIN($F26,AZ$4)-MAX($E26,AZ$3)+1)/AZ$5)</f>
        <v>1</v>
      </c>
      <c r="BA26" s="60" t="n">
        <f aca="false">MAX(0,(MIN($F26,BA$4)-MAX($E26,BA$3)+1)/BA$5)</f>
        <v>1</v>
      </c>
      <c r="BB26" s="60" t="n">
        <f aca="false">MAX(0,(MIN($F26,BB$4)-MAX($E26,BB$3)+1)/BB$5)</f>
        <v>1</v>
      </c>
      <c r="BC26" s="60" t="n">
        <f aca="false">MAX(0,(MIN($F26,BC$4)-MAX($E26,BC$3)+1)/BC$5)</f>
        <v>1</v>
      </c>
      <c r="BD26" s="60" t="n">
        <f aca="false">MAX(0,(MIN($F26,BD$4)-MAX($E26,BD$3)+1)/BD$5)</f>
        <v>1</v>
      </c>
      <c r="BE26" s="60" t="n">
        <f aca="false">MAX(0,(MIN($F26,BE$4)-MAX($E26,BE$3)+1)/BE$5)</f>
        <v>1</v>
      </c>
      <c r="BF26" s="60" t="n">
        <f aca="false">MAX(0,(MIN($F26,BF$4)-MAX($E26,BF$3)+1)/BF$5)</f>
        <v>1</v>
      </c>
      <c r="BG26" s="60" t="n">
        <f aca="false">MAX(0,(MIN($F26,BG$4)-MAX($E26,BG$3)+1)/BG$5)</f>
        <v>1</v>
      </c>
      <c r="BH26" s="60" t="n">
        <f aca="false">MAX(0,(MIN($F26,BH$4)-MAX($E26,BH$3)+1)/BH$5)</f>
        <v>1</v>
      </c>
      <c r="BI26" s="60" t="n">
        <f aca="false">MAX(0,(MIN($F26,BI$4)-MAX($E26,BI$3)+1)/BI$5)</f>
        <v>1</v>
      </c>
      <c r="BJ26" s="60" t="n">
        <f aca="false">MAX(0,(MIN($F26,BJ$4)-MAX($E26,BJ$3)+1)/BJ$5)</f>
        <v>1</v>
      </c>
      <c r="BK26" s="60" t="n">
        <f aca="false">MAX(0,(MIN($F26,BK$4)-MAX($E26,BK$3)+1)/BK$5)</f>
        <v>1</v>
      </c>
      <c r="BL26" s="60" t="n">
        <f aca="false">MAX(0,(MIN($F26,BL$4)-MAX($E26,BL$3)+1)/BL$5)</f>
        <v>1</v>
      </c>
      <c r="BM26" s="60" t="n">
        <f aca="false">MAX(0,(MIN($F26,BM$4)-MAX($E26,BM$3)+1)/BM$5)</f>
        <v>1</v>
      </c>
      <c r="BN26" s="60" t="n">
        <f aca="false">MAX(0,(MIN($F26,BN$4)-MAX($E26,BN$3)+1)/BN$5)</f>
        <v>1</v>
      </c>
      <c r="BO26" s="60" t="n">
        <f aca="false">MAX(0,(MIN($F26,BO$4)-MAX($E26,BO$3)+1)/BO$5)</f>
        <v>1</v>
      </c>
      <c r="BP26" s="60" t="n">
        <f aca="false">MAX(0,(MIN($F26,BP$4)-MAX($E26,BP$3)+1)/BP$5)</f>
        <v>1</v>
      </c>
      <c r="BQ26" s="60" t="n">
        <f aca="false">MAX(0,(MIN($F26,BQ$4)-MAX($E26,BQ$3)+1)/BQ$5)</f>
        <v>1</v>
      </c>
      <c r="BR26" s="60" t="n">
        <f aca="false">MAX(0,(MIN($F26,BR$4)-MAX($E26,BR$3)+1)/BR$5)</f>
        <v>1</v>
      </c>
      <c r="BS26" s="60" t="n">
        <f aca="false">MAX(0,(MIN($F26,BS$4)-MAX($E26,BS$3)+1)/BS$5)</f>
        <v>1</v>
      </c>
      <c r="BT26" s="60" t="n">
        <f aca="false">MAX(0,(MIN($F26,BT$4)-MAX($E26,BT$3)+1)/BT$5)</f>
        <v>1</v>
      </c>
      <c r="BU26" s="60" t="n">
        <f aca="false">MAX(0,(MIN($F26,BU$4)-MAX($E26,BU$3)+1)/BU$5)</f>
        <v>1</v>
      </c>
      <c r="BV26" s="60" t="n">
        <f aca="false">MAX(0,(MIN($F26,BV$4)-MAX($E26,BV$3)+1)/BV$5)</f>
        <v>1</v>
      </c>
      <c r="BW26" s="60" t="n">
        <f aca="false">MAX(0,(MIN($F26,BW$4)-MAX($E26,BW$3)+1)/BW$5)</f>
        <v>1</v>
      </c>
      <c r="BX26" s="60" t="n">
        <f aca="false">MAX(0,(MIN($F26,BX$4)-MAX($E26,BX$3)+1)/BX$5)</f>
        <v>1</v>
      </c>
      <c r="BY26" s="60" t="n">
        <f aca="false">MAX(0,(MIN($F26,BY$4)-MAX($E26,BY$3)+1)/BY$5)</f>
        <v>1</v>
      </c>
      <c r="BZ26" s="60" t="n">
        <f aca="false">MAX(0,(MIN($F26,BZ$4)-MAX($E26,BZ$3)+1)/BZ$5)</f>
        <v>1</v>
      </c>
      <c r="CA26" s="60" t="n">
        <f aca="false">MAX(0,(MIN($F26,CA$4)-MAX($E26,CA$3)+1)/CA$5)</f>
        <v>1</v>
      </c>
      <c r="CB26" s="60" t="n">
        <f aca="false">MAX(0,(MIN($F26,CB$4)-MAX($E26,CB$3)+1)/CB$5)</f>
        <v>1</v>
      </c>
      <c r="CC26" s="60" t="n">
        <f aca="false">MAX(0,(MIN($F26,CC$4)-MAX($E26,CC$3)+1)/CC$5)</f>
        <v>1</v>
      </c>
      <c r="CD26" s="60" t="n">
        <f aca="false">MAX(0,(MIN($F26,CD$4)-MAX($E26,CD$3)+1)/CD$5)</f>
        <v>1</v>
      </c>
      <c r="CE26" s="60" t="n">
        <f aca="false">MAX(0,(MIN($F26,CE$4)-MAX($E26,CE$3)+1)/CE$5)</f>
        <v>1</v>
      </c>
      <c r="CF26" s="60" t="n">
        <f aca="false">MAX(0,(MIN($F26,CF$4)-MAX($E26,CF$3)+1)/CF$5)</f>
        <v>1</v>
      </c>
      <c r="CG26" s="60" t="n">
        <f aca="false">MAX(0,(MIN($F26,CG$4)-MAX($E26,CG$3)+1)/CG$5)</f>
        <v>1</v>
      </c>
      <c r="CH26" s="60" t="n">
        <f aca="false">MAX(0,(MIN($F26,CH$4)-MAX($E26,CH$3)+1)/CH$5)</f>
        <v>1</v>
      </c>
      <c r="CI26" s="60" t="n">
        <f aca="false">MAX(0,(MIN($F26,CI$4)-MAX($E26,CI$3)+1)/CI$5)</f>
        <v>1</v>
      </c>
      <c r="CJ26" s="60" t="n">
        <f aca="false">MAX(0,(MIN($F26,CJ$4)-MAX($E26,CJ$3)+1)/CJ$5)</f>
        <v>1</v>
      </c>
      <c r="CK26" s="60" t="n">
        <f aca="false">MAX(0,(MIN($F26,CK$4)-MAX($E26,CK$3)+1)/CK$5)</f>
        <v>1</v>
      </c>
      <c r="CL26" s="60" t="n">
        <f aca="false">MAX(0,(MIN($F26,CL$4)-MAX($E26,CL$3)+1)/CL$5)</f>
        <v>1</v>
      </c>
      <c r="CM26" s="60" t="n">
        <f aca="false">MAX(0,(MIN($F26,CM$4)-MAX($E26,CM$3)+1)/CM$5)</f>
        <v>1</v>
      </c>
      <c r="CN26" s="60" t="n">
        <f aca="false">MAX(0,(MIN($F26,CN$4)-MAX($E26,CN$3)+1)/CN$5)</f>
        <v>1</v>
      </c>
      <c r="CO26" s="60" t="n">
        <f aca="false">MAX(0,(MIN($F26,CO$4)-MAX($E26,CO$3)+1)/CO$5)</f>
        <v>1</v>
      </c>
      <c r="CP26" s="60" t="n">
        <f aca="false">MAX(0,(MIN($F26,CP$4)-MAX($E26,CP$3)+1)/CP$5)</f>
        <v>1</v>
      </c>
      <c r="CQ26" s="60" t="n">
        <f aca="false">MAX(0,(MIN($F26,CQ$4)-MAX($E26,CQ$3)+1)/CQ$5)</f>
        <v>1</v>
      </c>
      <c r="CR26" s="60" t="n">
        <f aca="false">MAX(0,(MIN($F26,CR$4)-MAX($E26,CR$3)+1)/CR$5)</f>
        <v>1</v>
      </c>
      <c r="CS26" s="60" t="n">
        <f aca="false">MAX(0,(MIN($F26,CS$4)-MAX($E26,CS$3)+1)/CS$5)</f>
        <v>1</v>
      </c>
      <c r="CT26" s="60" t="n">
        <f aca="false">MAX(0,(MIN($F26,CT$4)-MAX($E26,CT$3)+1)/CT$5)</f>
        <v>1</v>
      </c>
      <c r="CU26" s="60" t="n">
        <f aca="false">MAX(0,(MIN($F26,CU$4)-MAX($E26,CU$3)+1)/CU$5)</f>
        <v>1</v>
      </c>
      <c r="CV26" s="60" t="n">
        <f aca="false">MAX(0,(MIN($F26,CV$4)-MAX($E26,CV$3)+1)/CV$5)</f>
        <v>1</v>
      </c>
      <c r="CW26" s="60" t="n">
        <f aca="false">MAX(0,(MIN($F26,CW$4)-MAX($E26,CW$3)+1)/CW$5)</f>
        <v>1</v>
      </c>
      <c r="CX26" s="60" t="n">
        <f aca="false">MAX(0,(MIN($F26,CX$4)-MAX($E26,CX$3)+1)/CX$5)</f>
        <v>1</v>
      </c>
      <c r="CY26" s="60" t="n">
        <f aca="false">MAX(0,(MIN($F26,CY$4)-MAX($E26,CY$3)+1)/CY$5)</f>
        <v>1</v>
      </c>
      <c r="CZ26" s="60" t="n">
        <f aca="false">MAX(0,(MIN($F26,CZ$4)-MAX($E26,CZ$3)+1)/CZ$5)</f>
        <v>1</v>
      </c>
      <c r="DA26" s="60" t="n">
        <f aca="false">MAX(0,(MIN($F26,DA$4)-MAX($E26,DA$3)+1)/DA$5)</f>
        <v>1</v>
      </c>
      <c r="DB26" s="60" t="n">
        <f aca="false">MAX(0,(MIN($F26,DB$4)-MAX($E26,DB$3)+1)/DB$5)</f>
        <v>1</v>
      </c>
      <c r="DC26" s="60" t="n">
        <f aca="false">MAX(0,(MIN($F26,DC$4)-MAX($E26,DC$3)+1)/DC$5)</f>
        <v>1</v>
      </c>
      <c r="DD26" s="60" t="n">
        <f aca="false">MAX(0,(MIN($F26,DD$4)-MAX($E26,DD$3)+1)/DD$5)</f>
        <v>1</v>
      </c>
      <c r="DE26" s="60" t="n">
        <f aca="false">MAX(0,(MIN($F26,DE$4)-MAX($E26,DE$3)+1)/DE$5)</f>
        <v>1</v>
      </c>
      <c r="DF26" s="60" t="n">
        <f aca="false">MAX(0,(MIN($F26,DF$4)-MAX($E26,DF$3)+1)/DF$5)</f>
        <v>1</v>
      </c>
      <c r="DG26" s="60" t="n">
        <f aca="false">MAX(0,(MIN($F26,DG$4)-MAX($E26,DG$3)+1)/DG$5)</f>
        <v>1</v>
      </c>
      <c r="DH26" s="60" t="n">
        <f aca="false">MAX(0,(MIN($F26,DH$4)-MAX($E26,DH$3)+1)/DH$5)</f>
        <v>1</v>
      </c>
      <c r="DI26" s="60" t="n">
        <f aca="false">MAX(0,(MIN($F26,DI$4)-MAX($E26,DI$3)+1)/DI$5)</f>
        <v>1</v>
      </c>
      <c r="DJ26" s="60" t="n">
        <f aca="false">MAX(0,(MIN($F26,DJ$4)-MAX($E26,DJ$3)+1)/DJ$5)</f>
        <v>1</v>
      </c>
      <c r="DK26" s="60" t="n">
        <f aca="false">MAX(0,(MIN($F26,DK$4)-MAX($E26,DK$3)+1)/DK$5)</f>
        <v>1</v>
      </c>
      <c r="DL26" s="60" t="n">
        <f aca="false">MAX(0,(MIN($F26,DL$4)-MAX($E26,DL$3)+1)/DL$5)</f>
        <v>1</v>
      </c>
      <c r="DM26" s="60" t="n">
        <f aca="false">MAX(0,(MIN($F26,DM$4)-MAX($E26,DM$3)+1)/DM$5)</f>
        <v>1</v>
      </c>
      <c r="DN26" s="60" t="n">
        <f aca="false">MAX(0,(MIN($F26,DN$4)-MAX($E26,DN$3)+1)/DN$5)</f>
        <v>1</v>
      </c>
      <c r="DO26" s="60" t="n">
        <f aca="false">MAX(0,(MIN($F26,DO$4)-MAX($E26,DO$3)+1)/DO$5)</f>
        <v>1</v>
      </c>
      <c r="DP26" s="60" t="n">
        <f aca="false">MAX(0,(MIN($F26,DP$4)-MAX($E26,DP$3)+1)/DP$5)</f>
        <v>1</v>
      </c>
      <c r="DQ26" s="60" t="n">
        <f aca="false">MAX(0,(MIN($F26,DQ$4)-MAX($E26,DQ$3)+1)/DQ$5)</f>
        <v>1</v>
      </c>
      <c r="DR26" s="60" t="n">
        <f aca="false">MAX(0,(MIN($F26,DR$4)-MAX($E26,DR$3)+1)/DR$5)</f>
        <v>1</v>
      </c>
      <c r="DS26" s="60" t="n">
        <f aca="false">MAX(0,(MIN($F26,DS$4)-MAX($E26,DS$3)+1)/DS$5)</f>
        <v>1</v>
      </c>
      <c r="DT26" s="60" t="n">
        <f aca="false">MAX(0,(MIN($F26,DT$4)-MAX($E26,DT$3)+1)/DT$5)</f>
        <v>1</v>
      </c>
      <c r="DU26" s="60" t="n">
        <f aca="false">MAX(0,(MIN($F26,DU$4)-MAX($E26,DU$3)+1)/DU$5)</f>
        <v>1</v>
      </c>
      <c r="DV26" s="60" t="n">
        <f aca="false">MAX(0,(MIN($F26,DV$4)-MAX($E26,DV$3)+1)/DV$5)</f>
        <v>1</v>
      </c>
      <c r="DW26" s="60" t="n">
        <f aca="false">MAX(0,(MIN($F26,DW$4)-MAX($E26,DW$3)+1)/DW$5)</f>
        <v>1</v>
      </c>
      <c r="DX26" s="60" t="n">
        <f aca="false">MAX(0,(MIN($F26,DX$4)-MAX($E26,DX$3)+1)/DX$5)</f>
        <v>1</v>
      </c>
      <c r="DY26" s="60" t="n">
        <f aca="false">MAX(0,(MIN($F26,DY$4)-MAX($E26,DY$3)+1)/DY$5)</f>
        <v>1</v>
      </c>
      <c r="DZ26" s="60" t="n">
        <f aca="false">MAX(0,(MIN($F26,DZ$4)-MAX($E26,DZ$3)+1)/DZ$5)</f>
        <v>1</v>
      </c>
      <c r="EA26" s="60" t="n">
        <f aca="false">MAX(0,(MIN($F26,EA$4)-MAX($E26,EA$3)+1)/EA$5)</f>
        <v>1</v>
      </c>
      <c r="EB26" s="60" t="n">
        <f aca="false">MAX(0,(MIN($F26,EB$4)-MAX($E26,EB$3)+1)/EB$5)</f>
        <v>1</v>
      </c>
      <c r="EC26" s="60" t="n">
        <f aca="false">MAX(0,(MIN($F26,EC$4)-MAX($E26,EC$3)+1)/EC$5)</f>
        <v>1</v>
      </c>
      <c r="ED26" s="60" t="n">
        <f aca="false">MAX(0,(MIN($F26,ED$4)-MAX($E26,ED$3)+1)/ED$5)</f>
        <v>1</v>
      </c>
      <c r="EE26" s="60" t="n">
        <f aca="false">MAX(0,(MIN($F26,EE$4)-MAX($E26,EE$3)+1)/EE$5)</f>
        <v>1</v>
      </c>
      <c r="EF26" s="60" t="n">
        <f aca="false">MAX(0,(MIN($F26,EF$4)-MAX($E26,EF$3)+1)/EF$5)</f>
        <v>1</v>
      </c>
      <c r="EG26" s="60" t="n">
        <f aca="false">MAX(0,(MIN($F26,EG$4)-MAX($E26,EG$3)+1)/EG$5)</f>
        <v>1</v>
      </c>
      <c r="EH26" s="60" t="n">
        <f aca="false">MAX(0,(MIN($F26,EH$4)-MAX($E26,EH$3)+1)/EH$5)</f>
        <v>1</v>
      </c>
      <c r="EI26" s="60" t="n">
        <f aca="false">MAX(0,(MIN($F26,EI$4)-MAX($E26,EI$3)+1)/EI$5)</f>
        <v>1</v>
      </c>
      <c r="EJ26" s="60" t="n">
        <f aca="false">MAX(0,(MIN($F26,EJ$4)-MAX($E26,EJ$3)+1)/EJ$5)</f>
        <v>1</v>
      </c>
      <c r="EK26" s="60" t="n">
        <f aca="false">MAX(0,(MIN($F26,EK$4)-MAX($E26,EK$3)+1)/EK$5)</f>
        <v>1</v>
      </c>
      <c r="EL26" s="60" t="n">
        <f aca="false">MAX(0,(MIN($F26,EL$4)-MAX($E26,EL$3)+1)/EL$5)</f>
        <v>1</v>
      </c>
      <c r="EM26" s="60" t="n">
        <f aca="false">MAX(0,(MIN($F26,EM$4)-MAX($E26,EM$3)+1)/EM$5)</f>
        <v>1</v>
      </c>
      <c r="EN26" s="60" t="n">
        <f aca="false">MAX(0,(MIN($F26,EN$4)-MAX($E26,EN$3)+1)/EN$5)</f>
        <v>1</v>
      </c>
      <c r="EO26" s="60" t="n">
        <f aca="false">MAX(0,(MIN($F26,EO$4)-MAX($E26,EO$3)+1)/EO$5)</f>
        <v>1</v>
      </c>
      <c r="EP26" s="60" t="n">
        <f aca="false">MAX(0,(MIN($F26,EP$4)-MAX($E26,EP$3)+1)/EP$5)</f>
        <v>1</v>
      </c>
      <c r="EQ26" s="60" t="n">
        <f aca="false">MAX(0,(MIN($F26,EQ$4)-MAX($E26,EQ$3)+1)/EQ$5)</f>
        <v>1</v>
      </c>
      <c r="ER26" s="60" t="n">
        <f aca="false">MAX(0,(MIN($F26,ER$4)-MAX($E26,ER$3)+1)/ER$5)</f>
        <v>1</v>
      </c>
      <c r="ES26" s="60" t="n">
        <f aca="false">MAX(0,(MIN($F26,ES$4)-MAX($E26,ES$3)+1)/ES$5)</f>
        <v>1</v>
      </c>
      <c r="ET26" s="60" t="n">
        <f aca="false">MAX(0,(MIN($F26,ET$4)-MAX($E26,ET$3)+1)/ET$5)</f>
        <v>1</v>
      </c>
      <c r="EU26" s="60" t="n">
        <f aca="false">MAX(0,(MIN($F26,EU$4)-MAX($E26,EU$3)+1)/EU$5)</f>
        <v>1</v>
      </c>
      <c r="EV26" s="60" t="n">
        <f aca="false">MAX(0,(MIN($F26,EV$4)-MAX($E26,EV$3)+1)/EV$5)</f>
        <v>1</v>
      </c>
      <c r="EW26" s="60" t="n">
        <f aca="false">MAX(0,(MIN($F26,EW$4)-MAX($E26,EW$3)+1)/EW$5)</f>
        <v>1</v>
      </c>
      <c r="EX26" s="60" t="n">
        <f aca="false">MAX(0,(MIN($F26,EX$4)-MAX($E26,EX$3)+1)/EX$5)</f>
        <v>1</v>
      </c>
      <c r="EY26" s="60" t="n">
        <f aca="false">MAX(0,(MIN($F26,EY$4)-MAX($E26,EY$3)+1)/EY$5)</f>
        <v>1</v>
      </c>
      <c r="EZ26" s="60" t="n">
        <f aca="false">MAX(0,(MIN($F26,EZ$4)-MAX($E26,EZ$3)+1)/EZ$5)</f>
        <v>1</v>
      </c>
      <c r="FA26" s="60" t="n">
        <f aca="false">MAX(0,(MIN($F26,FA$4)-MAX($E26,FA$3)+1)/FA$5)</f>
        <v>1</v>
      </c>
      <c r="FB26" s="60" t="n">
        <f aca="false">MAX(0,(MIN($F26,FB$4)-MAX($E26,FB$3)+1)/FB$5)</f>
        <v>1</v>
      </c>
      <c r="FC26" s="60" t="n">
        <f aca="false">MAX(0,(MIN($F26,FC$4)-MAX($E26,FC$3)+1)/FC$5)</f>
        <v>1</v>
      </c>
      <c r="FD26" s="60" t="n">
        <f aca="false">MAX(0,(MIN($F26,FD$4)-MAX($E26,FD$3)+1)/FD$5)</f>
        <v>0</v>
      </c>
      <c r="FE26" s="60" t="n">
        <f aca="false">MAX(0,(MIN($F26,FE$4)-MAX($E26,FE$3)+1)/FE$5)</f>
        <v>0</v>
      </c>
      <c r="FF26" s="60" t="n">
        <f aca="false">MAX(0,(MIN($F26,FF$4)-MAX($E26,FF$3)+1)/FF$5)</f>
        <v>0</v>
      </c>
      <c r="FG26" s="60" t="n">
        <f aca="false">MAX(0,(MIN($F26,FG$4)-MAX($E26,FG$3)+1)/FG$5)</f>
        <v>0</v>
      </c>
      <c r="FH26" s="60" t="n">
        <f aca="false">MAX(0,(MIN($F26,FH$4)-MAX($E26,FH$3)+1)/FH$5)</f>
        <v>0</v>
      </c>
    </row>
    <row r="27" customFormat="false" ht="15" hidden="false" customHeight="false" outlineLevel="0" collapsed="false">
      <c r="C27" s="0" t="s">
        <v>635</v>
      </c>
      <c r="D27" s="11" t="s">
        <v>247</v>
      </c>
      <c r="J27" s="60" t="n">
        <f aca="false">MAX(0,J$3-1-$F16)/Days_In_Year</f>
        <v>0</v>
      </c>
      <c r="K27" s="60" t="n">
        <f aca="false">MAX(0,K$3-1-$F16)/Days_In_Year</f>
        <v>0</v>
      </c>
      <c r="L27" s="60" t="n">
        <f aca="false">MAX(0,L$3-1-$F16)/Days_In_Year</f>
        <v>0</v>
      </c>
      <c r="M27" s="60" t="n">
        <f aca="false">MAX(0,M$3-1-$F16)/Days_In_Year</f>
        <v>0</v>
      </c>
      <c r="N27" s="60" t="n">
        <f aca="false">MAX(0,N$3-1-$F16)/Days_In_Year</f>
        <v>0</v>
      </c>
      <c r="O27" s="60" t="n">
        <f aca="false">MAX(0,O$3-1-$F16)/Days_In_Year</f>
        <v>0</v>
      </c>
      <c r="P27" s="60" t="n">
        <f aca="false">MAX(0,P$3-1-$F16)/Days_In_Year</f>
        <v>0</v>
      </c>
      <c r="Q27" s="60" t="n">
        <f aca="false">MAX(0,Q$3-1-$F16)/Days_In_Year</f>
        <v>0</v>
      </c>
      <c r="R27" s="60" t="n">
        <f aca="false">MAX(0,R$3-1-$F16)/Days_In_Year</f>
        <v>0</v>
      </c>
      <c r="S27" s="60" t="n">
        <f aca="false">MAX(0,S$3-1-$F16)/Days_In_Year</f>
        <v>0</v>
      </c>
      <c r="T27" s="60" t="n">
        <f aca="false">MAX(0,T$3-1-$F16)/Days_In_Year</f>
        <v>0</v>
      </c>
      <c r="U27" s="60" t="n">
        <f aca="false">MAX(0,U$3-1-$F16)/Days_In_Year</f>
        <v>0.249315068493151</v>
      </c>
      <c r="V27" s="60" t="n">
        <f aca="false">MAX(0,V$3-1-$F16)/Days_In_Year</f>
        <v>0.501369863013699</v>
      </c>
      <c r="W27" s="60" t="n">
        <f aca="false">MAX(0,W$3-1-$F16)/Days_In_Year</f>
        <v>0.753424657534247</v>
      </c>
      <c r="X27" s="60" t="n">
        <f aca="false">MAX(0,X$3-1-$F16)/Days_In_Year</f>
        <v>1</v>
      </c>
      <c r="Y27" s="60" t="n">
        <f aca="false">MAX(0,Y$3-1-$F16)/Days_In_Year</f>
        <v>1.24931506849315</v>
      </c>
      <c r="Z27" s="60" t="n">
        <f aca="false">MAX(0,Z$3-1-$F16)/Days_In_Year</f>
        <v>1.5013698630137</v>
      </c>
      <c r="AA27" s="60" t="n">
        <f aca="false">MAX(0,AA$3-1-$F16)/Days_In_Year</f>
        <v>1.75342465753425</v>
      </c>
      <c r="AB27" s="60" t="n">
        <f aca="false">MAX(0,AB$3-1-$F16)/Days_In_Year</f>
        <v>2</v>
      </c>
      <c r="AC27" s="60" t="n">
        <f aca="false">MAX(0,AC$3-1-$F16)/Days_In_Year</f>
        <v>2.24931506849315</v>
      </c>
      <c r="AD27" s="60" t="n">
        <f aca="false">MAX(0,AD$3-1-$F16)/Days_In_Year</f>
        <v>2.5013698630137</v>
      </c>
      <c r="AE27" s="60" t="n">
        <f aca="false">MAX(0,AE$3-1-$F16)/Days_In_Year</f>
        <v>2.75342465753425</v>
      </c>
      <c r="AF27" s="60" t="n">
        <f aca="false">MAX(0,AF$3-1-$F16)/Days_In_Year</f>
        <v>3</v>
      </c>
      <c r="AG27" s="60" t="n">
        <f aca="false">MAX(0,AG$3-1-$F16)/Days_In_Year</f>
        <v>3.24931506849315</v>
      </c>
      <c r="AH27" s="60" t="n">
        <f aca="false">MAX(0,AH$3-1-$F16)/Days_In_Year</f>
        <v>3.5013698630137</v>
      </c>
      <c r="AI27" s="60" t="n">
        <f aca="false">MAX(0,AI$3-1-$F16)/Days_In_Year</f>
        <v>3.75342465753425</v>
      </c>
      <c r="AJ27" s="60" t="n">
        <f aca="false">MAX(0,AJ$3-1-$F16)/Days_In_Year</f>
        <v>4.0027397260274</v>
      </c>
      <c r="AK27" s="60" t="n">
        <f aca="false">MAX(0,AK$3-1-$F16)/Days_In_Year</f>
        <v>4.25205479452055</v>
      </c>
      <c r="AL27" s="60" t="n">
        <f aca="false">MAX(0,AL$3-1-$F16)/Days_In_Year</f>
        <v>4.5041095890411</v>
      </c>
      <c r="AM27" s="60" t="n">
        <f aca="false">MAX(0,AM$3-1-$F16)/Days_In_Year</f>
        <v>4.75616438356164</v>
      </c>
      <c r="AN27" s="60" t="n">
        <f aca="false">MAX(0,AN$3-1-$F16)/Days_In_Year</f>
        <v>5.0027397260274</v>
      </c>
      <c r="AO27" s="60" t="n">
        <f aca="false">MAX(0,AO$3-1-$F16)/Days_In_Year</f>
        <v>5.25205479452055</v>
      </c>
      <c r="AP27" s="60" t="n">
        <f aca="false">MAX(0,AP$3-1-$F16)/Days_In_Year</f>
        <v>5.5041095890411</v>
      </c>
      <c r="AQ27" s="60" t="n">
        <f aca="false">MAX(0,AQ$3-1-$F16)/Days_In_Year</f>
        <v>5.75616438356164</v>
      </c>
      <c r="AR27" s="60" t="n">
        <f aca="false">MAX(0,AR$3-1-$F16)/Days_In_Year</f>
        <v>6.0027397260274</v>
      </c>
      <c r="AS27" s="60" t="n">
        <f aca="false">MAX(0,AS$3-1-$F16)/Days_In_Year</f>
        <v>6.25205479452055</v>
      </c>
      <c r="AT27" s="60" t="n">
        <f aca="false">MAX(0,AT$3-1-$F16)/Days_In_Year</f>
        <v>6.5041095890411</v>
      </c>
      <c r="AU27" s="60" t="n">
        <f aca="false">MAX(0,AU$3-1-$F16)/Days_In_Year</f>
        <v>6.75616438356164</v>
      </c>
      <c r="AV27" s="60" t="n">
        <f aca="false">MAX(0,AV$3-1-$F16)/Days_In_Year</f>
        <v>7.0027397260274</v>
      </c>
      <c r="AW27" s="60" t="n">
        <f aca="false">MAX(0,AW$3-1-$F16)/Days_In_Year</f>
        <v>7.25205479452055</v>
      </c>
      <c r="AX27" s="60" t="n">
        <f aca="false">MAX(0,AX$3-1-$F16)/Days_In_Year</f>
        <v>7.5041095890411</v>
      </c>
      <c r="AY27" s="60" t="n">
        <f aca="false">MAX(0,AY$3-1-$F16)/Days_In_Year</f>
        <v>7.75616438356164</v>
      </c>
      <c r="AZ27" s="60" t="n">
        <f aca="false">MAX(0,AZ$3-1-$F16)/Days_In_Year</f>
        <v>8.0054794520548</v>
      </c>
      <c r="BA27" s="60" t="n">
        <f aca="false">MAX(0,BA$3-1-$F16)/Days_In_Year</f>
        <v>8.25479452054795</v>
      </c>
      <c r="BB27" s="60" t="n">
        <f aca="false">MAX(0,BB$3-1-$F16)/Days_In_Year</f>
        <v>8.50684931506849</v>
      </c>
      <c r="BC27" s="60" t="n">
        <f aca="false">MAX(0,BC$3-1-$F16)/Days_In_Year</f>
        <v>8.75890410958904</v>
      </c>
      <c r="BD27" s="60" t="n">
        <f aca="false">MAX(0,BD$3-1-$F16)/Days_In_Year</f>
        <v>9.0054794520548</v>
      </c>
      <c r="BE27" s="60" t="n">
        <f aca="false">MAX(0,BE$3-1-$F16)/Days_In_Year</f>
        <v>9.25479452054795</v>
      </c>
      <c r="BF27" s="60" t="n">
        <f aca="false">MAX(0,BF$3-1-$F16)/Days_In_Year</f>
        <v>9.50684931506849</v>
      </c>
      <c r="BG27" s="60" t="n">
        <f aca="false">MAX(0,BG$3-1-$F16)/Days_In_Year</f>
        <v>9.75890410958904</v>
      </c>
      <c r="BH27" s="60" t="n">
        <f aca="false">MAX(0,BH$3-1-$F16)/Days_In_Year</f>
        <v>10.0054794520548</v>
      </c>
      <c r="BI27" s="60" t="n">
        <f aca="false">MAX(0,BI$3-1-$F16)/Days_In_Year</f>
        <v>10.2547945205479</v>
      </c>
      <c r="BJ27" s="60" t="n">
        <f aca="false">MAX(0,BJ$3-1-$F16)/Days_In_Year</f>
        <v>10.5068493150685</v>
      </c>
      <c r="BK27" s="60" t="n">
        <f aca="false">MAX(0,BK$3-1-$F16)/Days_In_Year</f>
        <v>10.758904109589</v>
      </c>
      <c r="BL27" s="60" t="n">
        <f aca="false">MAX(0,BL$3-1-$F16)/Days_In_Year</f>
        <v>11.0054794520548</v>
      </c>
      <c r="BM27" s="60" t="n">
        <f aca="false">MAX(0,BM$3-1-$F16)/Days_In_Year</f>
        <v>11.2547945205479</v>
      </c>
      <c r="BN27" s="60" t="n">
        <f aca="false">MAX(0,BN$3-1-$F16)/Days_In_Year</f>
        <v>11.5068493150685</v>
      </c>
      <c r="BO27" s="60" t="n">
        <f aca="false">MAX(0,BO$3-1-$F16)/Days_In_Year</f>
        <v>11.758904109589</v>
      </c>
      <c r="BP27" s="60" t="n">
        <f aca="false">MAX(0,BP$3-1-$F16)/Days_In_Year</f>
        <v>12.0082191780822</v>
      </c>
      <c r="BQ27" s="60" t="n">
        <f aca="false">MAX(0,BQ$3-1-$F16)/Days_In_Year</f>
        <v>12.2575342465753</v>
      </c>
      <c r="BR27" s="60" t="n">
        <f aca="false">MAX(0,BR$3-1-$F16)/Days_In_Year</f>
        <v>12.5095890410959</v>
      </c>
      <c r="BS27" s="60" t="n">
        <f aca="false">MAX(0,BS$3-1-$F16)/Days_In_Year</f>
        <v>12.7616438356164</v>
      </c>
      <c r="BT27" s="60" t="n">
        <f aca="false">MAX(0,BT$3-1-$F16)/Days_In_Year</f>
        <v>13.0082191780822</v>
      </c>
      <c r="BU27" s="60" t="n">
        <f aca="false">MAX(0,BU$3-1-$F16)/Days_In_Year</f>
        <v>13.2575342465753</v>
      </c>
      <c r="BV27" s="60" t="n">
        <f aca="false">MAX(0,BV$3-1-$F16)/Days_In_Year</f>
        <v>13.5095890410959</v>
      </c>
      <c r="BW27" s="60" t="n">
        <f aca="false">MAX(0,BW$3-1-$F16)/Days_In_Year</f>
        <v>13.7616438356164</v>
      </c>
      <c r="BX27" s="60" t="n">
        <f aca="false">MAX(0,BX$3-1-$F16)/Days_In_Year</f>
        <v>14.0082191780822</v>
      </c>
      <c r="BY27" s="60" t="n">
        <f aca="false">MAX(0,BY$3-1-$F16)/Days_In_Year</f>
        <v>14.2575342465753</v>
      </c>
      <c r="BZ27" s="60" t="n">
        <f aca="false">MAX(0,BZ$3-1-$F16)/Days_In_Year</f>
        <v>14.5095890410959</v>
      </c>
      <c r="CA27" s="60" t="n">
        <f aca="false">MAX(0,CA$3-1-$F16)/Days_In_Year</f>
        <v>14.7616438356164</v>
      </c>
      <c r="CB27" s="60" t="n">
        <f aca="false">MAX(0,CB$3-1-$F16)/Days_In_Year</f>
        <v>15.0082191780822</v>
      </c>
      <c r="CC27" s="60" t="n">
        <f aca="false">MAX(0,CC$3-1-$F16)/Days_In_Year</f>
        <v>15.2575342465753</v>
      </c>
      <c r="CD27" s="60" t="n">
        <f aca="false">MAX(0,CD$3-1-$F16)/Days_In_Year</f>
        <v>15.5095890410959</v>
      </c>
      <c r="CE27" s="60" t="n">
        <f aca="false">MAX(0,CE$3-1-$F16)/Days_In_Year</f>
        <v>15.7616438356164</v>
      </c>
      <c r="CF27" s="60" t="n">
        <f aca="false">MAX(0,CF$3-1-$F16)/Days_In_Year</f>
        <v>16.0109589041096</v>
      </c>
      <c r="CG27" s="60" t="n">
        <f aca="false">MAX(0,CG$3-1-$F16)/Days_In_Year</f>
        <v>16.2602739726027</v>
      </c>
      <c r="CH27" s="60" t="n">
        <f aca="false">MAX(0,CH$3-1-$F16)/Days_In_Year</f>
        <v>16.5123287671233</v>
      </c>
      <c r="CI27" s="60" t="n">
        <f aca="false">MAX(0,CI$3-1-$F16)/Days_In_Year</f>
        <v>16.7643835616438</v>
      </c>
      <c r="CJ27" s="60" t="n">
        <f aca="false">MAX(0,CJ$3-1-$F16)/Days_In_Year</f>
        <v>17.0109589041096</v>
      </c>
      <c r="CK27" s="60" t="n">
        <f aca="false">MAX(0,CK$3-1-$F16)/Days_In_Year</f>
        <v>17.2602739726027</v>
      </c>
      <c r="CL27" s="60" t="n">
        <f aca="false">MAX(0,CL$3-1-$F16)/Days_In_Year</f>
        <v>17.5123287671233</v>
      </c>
      <c r="CM27" s="60" t="n">
        <f aca="false">MAX(0,CM$3-1-$F16)/Days_In_Year</f>
        <v>17.7643835616438</v>
      </c>
      <c r="CN27" s="60" t="n">
        <f aca="false">MAX(0,CN$3-1-$F16)/Days_In_Year</f>
        <v>18.0109589041096</v>
      </c>
      <c r="CO27" s="60" t="n">
        <f aca="false">MAX(0,CO$3-1-$F16)/Days_In_Year</f>
        <v>18.2602739726027</v>
      </c>
      <c r="CP27" s="60" t="n">
        <f aca="false">MAX(0,CP$3-1-$F16)/Days_In_Year</f>
        <v>18.5123287671233</v>
      </c>
      <c r="CQ27" s="60" t="n">
        <f aca="false">MAX(0,CQ$3-1-$F16)/Days_In_Year</f>
        <v>18.7643835616438</v>
      </c>
      <c r="CR27" s="60" t="n">
        <f aca="false">MAX(0,CR$3-1-$F16)/Days_In_Year</f>
        <v>19.0109589041096</v>
      </c>
      <c r="CS27" s="60" t="n">
        <f aca="false">MAX(0,CS$3-1-$F16)/Days_In_Year</f>
        <v>19.2602739726027</v>
      </c>
      <c r="CT27" s="60" t="n">
        <f aca="false">MAX(0,CT$3-1-$F16)/Days_In_Year</f>
        <v>19.5123287671233</v>
      </c>
      <c r="CU27" s="60" t="n">
        <f aca="false">MAX(0,CU$3-1-$F16)/Days_In_Year</f>
        <v>19.7643835616438</v>
      </c>
      <c r="CV27" s="60" t="n">
        <f aca="false">MAX(0,CV$3-1-$F16)/Days_In_Year</f>
        <v>20.013698630137</v>
      </c>
      <c r="CW27" s="60" t="n">
        <f aca="false">MAX(0,CW$3-1-$F16)/Days_In_Year</f>
        <v>20.2630136986301</v>
      </c>
      <c r="CX27" s="60" t="n">
        <f aca="false">MAX(0,CX$3-1-$F16)/Days_In_Year</f>
        <v>20.5150684931507</v>
      </c>
      <c r="CY27" s="60" t="n">
        <f aca="false">MAX(0,CY$3-1-$F16)/Days_In_Year</f>
        <v>20.7671232876712</v>
      </c>
      <c r="CZ27" s="60" t="n">
        <f aca="false">MAX(0,CZ$3-1-$F16)/Days_In_Year</f>
        <v>21.013698630137</v>
      </c>
      <c r="DA27" s="60" t="n">
        <f aca="false">MAX(0,DA$3-1-$F16)/Days_In_Year</f>
        <v>21.2630136986301</v>
      </c>
      <c r="DB27" s="60" t="n">
        <f aca="false">MAX(0,DB$3-1-$F16)/Days_In_Year</f>
        <v>21.5150684931507</v>
      </c>
      <c r="DC27" s="60" t="n">
        <f aca="false">MAX(0,DC$3-1-$F16)/Days_In_Year</f>
        <v>21.7671232876712</v>
      </c>
      <c r="DD27" s="60" t="n">
        <f aca="false">MAX(0,DD$3-1-$F16)/Days_In_Year</f>
        <v>22.013698630137</v>
      </c>
      <c r="DE27" s="60" t="n">
        <f aca="false">MAX(0,DE$3-1-$F16)/Days_In_Year</f>
        <v>22.2630136986301</v>
      </c>
      <c r="DF27" s="60" t="n">
        <f aca="false">MAX(0,DF$3-1-$F16)/Days_In_Year</f>
        <v>22.5150684931507</v>
      </c>
      <c r="DG27" s="60" t="n">
        <f aca="false">MAX(0,DG$3-1-$F16)/Days_In_Year</f>
        <v>22.7671232876712</v>
      </c>
      <c r="DH27" s="60" t="n">
        <f aca="false">MAX(0,DH$3-1-$F16)/Days_In_Year</f>
        <v>23.013698630137</v>
      </c>
      <c r="DI27" s="60" t="n">
        <f aca="false">MAX(0,DI$3-1-$F16)/Days_In_Year</f>
        <v>23.2630136986301</v>
      </c>
      <c r="DJ27" s="60" t="n">
        <f aca="false">MAX(0,DJ$3-1-$F16)/Days_In_Year</f>
        <v>23.5150684931507</v>
      </c>
      <c r="DK27" s="60" t="n">
        <f aca="false">MAX(0,DK$3-1-$F16)/Days_In_Year</f>
        <v>23.7671232876712</v>
      </c>
      <c r="DL27" s="60" t="n">
        <f aca="false">MAX(0,DL$3-1-$F16)/Days_In_Year</f>
        <v>24.0164383561644</v>
      </c>
      <c r="DM27" s="60" t="n">
        <f aca="false">MAX(0,DM$3-1-$F16)/Days_In_Year</f>
        <v>24.2657534246575</v>
      </c>
      <c r="DN27" s="60" t="n">
        <f aca="false">MAX(0,DN$3-1-$F16)/Days_In_Year</f>
        <v>24.5178082191781</v>
      </c>
      <c r="DO27" s="60" t="n">
        <f aca="false">MAX(0,DO$3-1-$F16)/Days_In_Year</f>
        <v>24.7698630136986</v>
      </c>
      <c r="DP27" s="60" t="n">
        <f aca="false">MAX(0,DP$3-1-$F16)/Days_In_Year</f>
        <v>25.0164383561644</v>
      </c>
      <c r="DQ27" s="60" t="n">
        <f aca="false">MAX(0,DQ$3-1-$F16)/Days_In_Year</f>
        <v>25.2657534246575</v>
      </c>
      <c r="DR27" s="60" t="n">
        <f aca="false">MAX(0,DR$3-1-$F16)/Days_In_Year</f>
        <v>25.5178082191781</v>
      </c>
      <c r="DS27" s="60" t="n">
        <f aca="false">MAX(0,DS$3-1-$F16)/Days_In_Year</f>
        <v>25.7698630136986</v>
      </c>
      <c r="DT27" s="60" t="n">
        <f aca="false">MAX(0,DT$3-1-$F16)/Days_In_Year</f>
        <v>26.0164383561644</v>
      </c>
      <c r="DU27" s="60" t="n">
        <f aca="false">MAX(0,DU$3-1-$F16)/Days_In_Year</f>
        <v>26.2657534246575</v>
      </c>
      <c r="DV27" s="60" t="n">
        <f aca="false">MAX(0,DV$3-1-$F16)/Days_In_Year</f>
        <v>26.5178082191781</v>
      </c>
      <c r="DW27" s="60" t="n">
        <f aca="false">MAX(0,DW$3-1-$F16)/Days_In_Year</f>
        <v>26.7698630136986</v>
      </c>
      <c r="DX27" s="60" t="n">
        <f aca="false">MAX(0,DX$3-1-$F16)/Days_In_Year</f>
        <v>27.0164383561644</v>
      </c>
      <c r="DY27" s="60" t="n">
        <f aca="false">MAX(0,DY$3-1-$F16)/Days_In_Year</f>
        <v>27.2657534246575</v>
      </c>
      <c r="DZ27" s="60" t="n">
        <f aca="false">MAX(0,DZ$3-1-$F16)/Days_In_Year</f>
        <v>27.5178082191781</v>
      </c>
      <c r="EA27" s="60" t="n">
        <f aca="false">MAX(0,EA$3-1-$F16)/Days_In_Year</f>
        <v>27.7698630136986</v>
      </c>
      <c r="EB27" s="60" t="n">
        <f aca="false">MAX(0,EB$3-1-$F16)/Days_In_Year</f>
        <v>28.0191780821918</v>
      </c>
      <c r="EC27" s="60" t="n">
        <f aca="false">MAX(0,EC$3-1-$F16)/Days_In_Year</f>
        <v>28.2684931506849</v>
      </c>
      <c r="ED27" s="60" t="n">
        <f aca="false">MAX(0,ED$3-1-$F16)/Days_In_Year</f>
        <v>28.5205479452055</v>
      </c>
      <c r="EE27" s="60" t="n">
        <f aca="false">MAX(0,EE$3-1-$F16)/Days_In_Year</f>
        <v>28.772602739726</v>
      </c>
      <c r="EF27" s="60" t="n">
        <f aca="false">MAX(0,EF$3-1-$F16)/Days_In_Year</f>
        <v>29.0191780821918</v>
      </c>
      <c r="EG27" s="60" t="n">
        <f aca="false">MAX(0,EG$3-1-$F16)/Days_In_Year</f>
        <v>29.2684931506849</v>
      </c>
      <c r="EH27" s="60" t="n">
        <f aca="false">MAX(0,EH$3-1-$F16)/Days_In_Year</f>
        <v>29.5205479452055</v>
      </c>
      <c r="EI27" s="60" t="n">
        <f aca="false">MAX(0,EI$3-1-$F16)/Days_In_Year</f>
        <v>29.772602739726</v>
      </c>
      <c r="EJ27" s="60" t="n">
        <f aca="false">MAX(0,EJ$3-1-$F16)/Days_In_Year</f>
        <v>30.0191780821918</v>
      </c>
      <c r="EK27" s="60" t="n">
        <f aca="false">MAX(0,EK$3-1-$F16)/Days_In_Year</f>
        <v>30.2684931506849</v>
      </c>
      <c r="EL27" s="60" t="n">
        <f aca="false">MAX(0,EL$3-1-$F16)/Days_In_Year</f>
        <v>30.5205479452055</v>
      </c>
      <c r="EM27" s="60" t="n">
        <f aca="false">MAX(0,EM$3-1-$F16)/Days_In_Year</f>
        <v>30.772602739726</v>
      </c>
      <c r="EN27" s="60" t="n">
        <f aca="false">MAX(0,EN$3-1-$F16)/Days_In_Year</f>
        <v>31.0191780821918</v>
      </c>
      <c r="EO27" s="60" t="n">
        <f aca="false">MAX(0,EO$3-1-$F16)/Days_In_Year</f>
        <v>31.2684931506849</v>
      </c>
      <c r="EP27" s="60" t="n">
        <f aca="false">MAX(0,EP$3-1-$F16)/Days_In_Year</f>
        <v>31.5205479452055</v>
      </c>
      <c r="EQ27" s="60" t="n">
        <f aca="false">MAX(0,EQ$3-1-$F16)/Days_In_Year</f>
        <v>31.772602739726</v>
      </c>
      <c r="ER27" s="60" t="n">
        <f aca="false">MAX(0,ER$3-1-$F16)/Days_In_Year</f>
        <v>32.0219178082192</v>
      </c>
      <c r="ES27" s="60" t="n">
        <f aca="false">MAX(0,ES$3-1-$F16)/Days_In_Year</f>
        <v>32.2712328767123</v>
      </c>
      <c r="ET27" s="60" t="n">
        <f aca="false">MAX(0,ET$3-1-$F16)/Days_In_Year</f>
        <v>32.5232876712329</v>
      </c>
      <c r="EU27" s="60" t="n">
        <f aca="false">MAX(0,EU$3-1-$F16)/Days_In_Year</f>
        <v>32.7753424657534</v>
      </c>
      <c r="EV27" s="60" t="n">
        <f aca="false">MAX(0,EV$3-1-$F16)/Days_In_Year</f>
        <v>33.0219178082192</v>
      </c>
      <c r="EW27" s="60" t="n">
        <f aca="false">MAX(0,EW$3-1-$F16)/Days_In_Year</f>
        <v>33.2712328767123</v>
      </c>
      <c r="EX27" s="60" t="n">
        <f aca="false">MAX(0,EX$3-1-$F16)/Days_In_Year</f>
        <v>33.5232876712329</v>
      </c>
      <c r="EY27" s="60" t="n">
        <f aca="false">MAX(0,EY$3-1-$F16)/Days_In_Year</f>
        <v>33.7753424657534</v>
      </c>
      <c r="EZ27" s="60" t="n">
        <f aca="false">MAX(0,EZ$3-1-$F16)/Days_In_Year</f>
        <v>34.0219178082192</v>
      </c>
      <c r="FA27" s="60" t="n">
        <f aca="false">MAX(0,FA$3-1-$F16)/Days_In_Year</f>
        <v>34.2712328767123</v>
      </c>
      <c r="FB27" s="60" t="n">
        <f aca="false">MAX(0,FB$3-1-$F16)/Days_In_Year</f>
        <v>34.5232876712329</v>
      </c>
      <c r="FC27" s="60" t="n">
        <f aca="false">MAX(0,FC$3-1-$F16)/Days_In_Year</f>
        <v>34.7753424657534</v>
      </c>
      <c r="FD27" s="60" t="n">
        <f aca="false">MAX(0,FD$3-1-$F16)/Days_In_Year</f>
        <v>35.0219178082192</v>
      </c>
      <c r="FE27" s="60" t="n">
        <f aca="false">MAX(0,FE$3-1-$F16)/Days_In_Year</f>
        <v>35.2712328767123</v>
      </c>
      <c r="FF27" s="60" t="n">
        <f aca="false">MAX(0,FF$3-1-$F16)/Days_In_Year</f>
        <v>35.5232876712329</v>
      </c>
      <c r="FG27" s="60" t="n">
        <f aca="false">MAX(0,FG$3-1-$F16)/Days_In_Year</f>
        <v>35.7753424657534</v>
      </c>
      <c r="FH27" s="60" t="n">
        <f aca="false">MAX(0,FH$3-1-$F16)/Days_In_Year</f>
        <v>36.0246575342466</v>
      </c>
    </row>
    <row r="28" customFormat="false" ht="15" hidden="false" customHeight="false" outlineLevel="0" collapsed="false">
      <c r="C28" s="0" t="s">
        <v>636</v>
      </c>
      <c r="D28" s="11" t="s">
        <v>617</v>
      </c>
      <c r="E28" s="40" t="n">
        <f aca="false">In_Acq+1</f>
        <v>45992</v>
      </c>
      <c r="F28" s="40" t="n">
        <f aca="false">$E15</f>
        <v>46234</v>
      </c>
      <c r="I28" s="60" t="n">
        <f aca="false">SUM(J28:FH28)</f>
        <v>1</v>
      </c>
      <c r="J28" s="60" t="n">
        <f aca="false">MAX(0,MIN($F28,J$4)-MAX($E28,J$3)+1)/($F28-$E28+1)</f>
        <v>0.127572016460905</v>
      </c>
      <c r="K28" s="60" t="n">
        <f aca="false">MAX(0,MIN($F28,K$4)-MAX($E28,K$3)+1)/($F28-$E28+1)</f>
        <v>0.37037037037037</v>
      </c>
      <c r="L28" s="60" t="n">
        <f aca="false">MAX(0,MIN($F28,L$4)-MAX($E28,L$3)+1)/($F28-$E28+1)</f>
        <v>0.374485596707819</v>
      </c>
      <c r="M28" s="60" t="n">
        <f aca="false">MAX(0,MIN($F28,M$4)-MAX($E28,M$3)+1)/($F28-$E28+1)</f>
        <v>0.127572016460905</v>
      </c>
      <c r="N28" s="60" t="n">
        <f aca="false">MAX(0,MIN($F28,N$4)-MAX($E28,N$3)+1)/($F28-$E28+1)</f>
        <v>0</v>
      </c>
      <c r="O28" s="60" t="n">
        <f aca="false">MAX(0,MIN($F28,O$4)-MAX($E28,O$3)+1)/($F28-$E28+1)</f>
        <v>0</v>
      </c>
      <c r="P28" s="60" t="n">
        <f aca="false">MAX(0,MIN($F28,P$4)-MAX($E28,P$3)+1)/($F28-$E28+1)</f>
        <v>0</v>
      </c>
      <c r="Q28" s="60" t="n">
        <f aca="false">MAX(0,MIN($F28,Q$4)-MAX($E28,Q$3)+1)/($F28-$E28+1)</f>
        <v>0</v>
      </c>
      <c r="R28" s="60" t="n">
        <f aca="false">MAX(0,MIN($F28,R$4)-MAX($E28,R$3)+1)/($F28-$E28+1)</f>
        <v>0</v>
      </c>
      <c r="S28" s="60" t="n">
        <f aca="false">MAX(0,MIN($F28,S$4)-MAX($E28,S$3)+1)/($F28-$E28+1)</f>
        <v>0</v>
      </c>
      <c r="T28" s="60" t="n">
        <f aca="false">MAX(0,MIN($F28,T$4)-MAX($E28,T$3)+1)/($F28-$E28+1)</f>
        <v>0</v>
      </c>
      <c r="U28" s="60" t="n">
        <f aca="false">MAX(0,MIN($F28,U$4)-MAX($E28,U$3)+1)/($F28-$E28+1)</f>
        <v>0</v>
      </c>
      <c r="V28" s="60" t="n">
        <f aca="false">MAX(0,MIN($F28,V$4)-MAX($E28,V$3)+1)/($F28-$E28+1)</f>
        <v>0</v>
      </c>
      <c r="W28" s="60" t="n">
        <f aca="false">MAX(0,MIN($F28,W$4)-MAX($E28,W$3)+1)/($F28-$E28+1)</f>
        <v>0</v>
      </c>
      <c r="X28" s="60" t="n">
        <f aca="false">MAX(0,MIN($F28,X$4)-MAX($E28,X$3)+1)/($F28-$E28+1)</f>
        <v>0</v>
      </c>
      <c r="Y28" s="60" t="n">
        <f aca="false">MAX(0,MIN($F28,Y$4)-MAX($E28,Y$3)+1)/($F28-$E28+1)</f>
        <v>0</v>
      </c>
      <c r="Z28" s="60" t="n">
        <f aca="false">MAX(0,MIN($F28,Z$4)-MAX($E28,Z$3)+1)/($F28-$E28+1)</f>
        <v>0</v>
      </c>
      <c r="AA28" s="60" t="n">
        <f aca="false">MAX(0,MIN($F28,AA$4)-MAX($E28,AA$3)+1)/($F28-$E28+1)</f>
        <v>0</v>
      </c>
      <c r="AB28" s="60" t="n">
        <f aca="false">MAX(0,MIN($F28,AB$4)-MAX($E28,AB$3)+1)/($F28-$E28+1)</f>
        <v>0</v>
      </c>
      <c r="AC28" s="60" t="n">
        <f aca="false">MAX(0,MIN($F28,AC$4)-MAX($E28,AC$3)+1)/($F28-$E28+1)</f>
        <v>0</v>
      </c>
      <c r="AD28" s="60" t="n">
        <f aca="false">MAX(0,MIN($F28,AD$4)-MAX($E28,AD$3)+1)/($F28-$E28+1)</f>
        <v>0</v>
      </c>
      <c r="AE28" s="60" t="n">
        <f aca="false">MAX(0,MIN($F28,AE$4)-MAX($E28,AE$3)+1)/($F28-$E28+1)</f>
        <v>0</v>
      </c>
      <c r="AF28" s="60" t="n">
        <f aca="false">MAX(0,MIN($F28,AF$4)-MAX($E28,AF$3)+1)/($F28-$E28+1)</f>
        <v>0</v>
      </c>
      <c r="AG28" s="60" t="n">
        <f aca="false">MAX(0,MIN($F28,AG$4)-MAX($E28,AG$3)+1)/($F28-$E28+1)</f>
        <v>0</v>
      </c>
      <c r="AH28" s="60" t="n">
        <f aca="false">MAX(0,MIN($F28,AH$4)-MAX($E28,AH$3)+1)/($F28-$E28+1)</f>
        <v>0</v>
      </c>
      <c r="AI28" s="60" t="n">
        <f aca="false">MAX(0,MIN($F28,AI$4)-MAX($E28,AI$3)+1)/($F28-$E28+1)</f>
        <v>0</v>
      </c>
      <c r="AJ28" s="60" t="n">
        <f aca="false">MAX(0,MIN($F28,AJ$4)-MAX($E28,AJ$3)+1)/($F28-$E28+1)</f>
        <v>0</v>
      </c>
      <c r="AK28" s="60" t="n">
        <f aca="false">MAX(0,MIN($F28,AK$4)-MAX($E28,AK$3)+1)/($F28-$E28+1)</f>
        <v>0</v>
      </c>
      <c r="AL28" s="60" t="n">
        <f aca="false">MAX(0,MIN($F28,AL$4)-MAX($E28,AL$3)+1)/($F28-$E28+1)</f>
        <v>0</v>
      </c>
      <c r="AM28" s="60" t="n">
        <f aca="false">MAX(0,MIN($F28,AM$4)-MAX($E28,AM$3)+1)/($F28-$E28+1)</f>
        <v>0</v>
      </c>
      <c r="AN28" s="60" t="n">
        <f aca="false">MAX(0,MIN($F28,AN$4)-MAX($E28,AN$3)+1)/($F28-$E28+1)</f>
        <v>0</v>
      </c>
      <c r="AO28" s="60" t="n">
        <f aca="false">MAX(0,MIN($F28,AO$4)-MAX($E28,AO$3)+1)/($F28-$E28+1)</f>
        <v>0</v>
      </c>
      <c r="AP28" s="60" t="n">
        <f aca="false">MAX(0,MIN($F28,AP$4)-MAX($E28,AP$3)+1)/($F28-$E28+1)</f>
        <v>0</v>
      </c>
      <c r="AQ28" s="60" t="n">
        <f aca="false">MAX(0,MIN($F28,AQ$4)-MAX($E28,AQ$3)+1)/($F28-$E28+1)</f>
        <v>0</v>
      </c>
      <c r="AR28" s="60" t="n">
        <f aca="false">MAX(0,MIN($F28,AR$4)-MAX($E28,AR$3)+1)/($F28-$E28+1)</f>
        <v>0</v>
      </c>
      <c r="AS28" s="60" t="n">
        <f aca="false">MAX(0,MIN($F28,AS$4)-MAX($E28,AS$3)+1)/($F28-$E28+1)</f>
        <v>0</v>
      </c>
      <c r="AT28" s="60" t="n">
        <f aca="false">MAX(0,MIN($F28,AT$4)-MAX($E28,AT$3)+1)/($F28-$E28+1)</f>
        <v>0</v>
      </c>
      <c r="AU28" s="60" t="n">
        <f aca="false">MAX(0,MIN($F28,AU$4)-MAX($E28,AU$3)+1)/($F28-$E28+1)</f>
        <v>0</v>
      </c>
      <c r="AV28" s="60" t="n">
        <f aca="false">MAX(0,MIN($F28,AV$4)-MAX($E28,AV$3)+1)/($F28-$E28+1)</f>
        <v>0</v>
      </c>
      <c r="AW28" s="60" t="n">
        <f aca="false">MAX(0,MIN($F28,AW$4)-MAX($E28,AW$3)+1)/($F28-$E28+1)</f>
        <v>0</v>
      </c>
      <c r="AX28" s="60" t="n">
        <f aca="false">MAX(0,MIN($F28,AX$4)-MAX($E28,AX$3)+1)/($F28-$E28+1)</f>
        <v>0</v>
      </c>
      <c r="AY28" s="60" t="n">
        <f aca="false">MAX(0,MIN($F28,AY$4)-MAX($E28,AY$3)+1)/($F28-$E28+1)</f>
        <v>0</v>
      </c>
      <c r="AZ28" s="60" t="n">
        <f aca="false">MAX(0,MIN($F28,AZ$4)-MAX($E28,AZ$3)+1)/($F28-$E28+1)</f>
        <v>0</v>
      </c>
      <c r="BA28" s="60" t="n">
        <f aca="false">MAX(0,MIN($F28,BA$4)-MAX($E28,BA$3)+1)/($F28-$E28+1)</f>
        <v>0</v>
      </c>
      <c r="BB28" s="60" t="n">
        <f aca="false">MAX(0,MIN($F28,BB$4)-MAX($E28,BB$3)+1)/($F28-$E28+1)</f>
        <v>0</v>
      </c>
      <c r="BC28" s="60" t="n">
        <f aca="false">MAX(0,MIN($F28,BC$4)-MAX($E28,BC$3)+1)/($F28-$E28+1)</f>
        <v>0</v>
      </c>
      <c r="BD28" s="60" t="n">
        <f aca="false">MAX(0,MIN($F28,BD$4)-MAX($E28,BD$3)+1)/($F28-$E28+1)</f>
        <v>0</v>
      </c>
      <c r="BE28" s="60" t="n">
        <f aca="false">MAX(0,MIN($F28,BE$4)-MAX($E28,BE$3)+1)/($F28-$E28+1)</f>
        <v>0</v>
      </c>
      <c r="BF28" s="60" t="n">
        <f aca="false">MAX(0,MIN($F28,BF$4)-MAX($E28,BF$3)+1)/($F28-$E28+1)</f>
        <v>0</v>
      </c>
      <c r="BG28" s="60" t="n">
        <f aca="false">MAX(0,MIN($F28,BG$4)-MAX($E28,BG$3)+1)/($F28-$E28+1)</f>
        <v>0</v>
      </c>
      <c r="BH28" s="60" t="n">
        <f aca="false">MAX(0,MIN($F28,BH$4)-MAX($E28,BH$3)+1)/($F28-$E28+1)</f>
        <v>0</v>
      </c>
      <c r="BI28" s="60" t="n">
        <f aca="false">MAX(0,MIN($F28,BI$4)-MAX($E28,BI$3)+1)/($F28-$E28+1)</f>
        <v>0</v>
      </c>
      <c r="BJ28" s="60" t="n">
        <f aca="false">MAX(0,MIN($F28,BJ$4)-MAX($E28,BJ$3)+1)/($F28-$E28+1)</f>
        <v>0</v>
      </c>
      <c r="BK28" s="60" t="n">
        <f aca="false">MAX(0,MIN($F28,BK$4)-MAX($E28,BK$3)+1)/($F28-$E28+1)</f>
        <v>0</v>
      </c>
      <c r="BL28" s="60" t="n">
        <f aca="false">MAX(0,MIN($F28,BL$4)-MAX($E28,BL$3)+1)/($F28-$E28+1)</f>
        <v>0</v>
      </c>
      <c r="BM28" s="60" t="n">
        <f aca="false">MAX(0,MIN($F28,BM$4)-MAX($E28,BM$3)+1)/($F28-$E28+1)</f>
        <v>0</v>
      </c>
      <c r="BN28" s="60" t="n">
        <f aca="false">MAX(0,MIN($F28,BN$4)-MAX($E28,BN$3)+1)/($F28-$E28+1)</f>
        <v>0</v>
      </c>
      <c r="BO28" s="60" t="n">
        <f aca="false">MAX(0,MIN($F28,BO$4)-MAX($E28,BO$3)+1)/($F28-$E28+1)</f>
        <v>0</v>
      </c>
      <c r="BP28" s="60" t="n">
        <f aca="false">MAX(0,MIN($F28,BP$4)-MAX($E28,BP$3)+1)/($F28-$E28+1)</f>
        <v>0</v>
      </c>
      <c r="BQ28" s="60" t="n">
        <f aca="false">MAX(0,MIN($F28,BQ$4)-MAX($E28,BQ$3)+1)/($F28-$E28+1)</f>
        <v>0</v>
      </c>
      <c r="BR28" s="60" t="n">
        <f aca="false">MAX(0,MIN($F28,BR$4)-MAX($E28,BR$3)+1)/($F28-$E28+1)</f>
        <v>0</v>
      </c>
      <c r="BS28" s="60" t="n">
        <f aca="false">MAX(0,MIN($F28,BS$4)-MAX($E28,BS$3)+1)/($F28-$E28+1)</f>
        <v>0</v>
      </c>
      <c r="BT28" s="60" t="n">
        <f aca="false">MAX(0,MIN($F28,BT$4)-MAX($E28,BT$3)+1)/($F28-$E28+1)</f>
        <v>0</v>
      </c>
      <c r="BU28" s="60" t="n">
        <f aca="false">MAX(0,MIN($F28,BU$4)-MAX($E28,BU$3)+1)/($F28-$E28+1)</f>
        <v>0</v>
      </c>
      <c r="BV28" s="60" t="n">
        <f aca="false">MAX(0,MIN($F28,BV$4)-MAX($E28,BV$3)+1)/($F28-$E28+1)</f>
        <v>0</v>
      </c>
      <c r="BW28" s="60" t="n">
        <f aca="false">MAX(0,MIN($F28,BW$4)-MAX($E28,BW$3)+1)/($F28-$E28+1)</f>
        <v>0</v>
      </c>
      <c r="BX28" s="60" t="n">
        <f aca="false">MAX(0,MIN($F28,BX$4)-MAX($E28,BX$3)+1)/($F28-$E28+1)</f>
        <v>0</v>
      </c>
      <c r="BY28" s="60" t="n">
        <f aca="false">MAX(0,MIN($F28,BY$4)-MAX($E28,BY$3)+1)/($F28-$E28+1)</f>
        <v>0</v>
      </c>
      <c r="BZ28" s="60" t="n">
        <f aca="false">MAX(0,MIN($F28,BZ$4)-MAX($E28,BZ$3)+1)/($F28-$E28+1)</f>
        <v>0</v>
      </c>
      <c r="CA28" s="60" t="n">
        <f aca="false">MAX(0,MIN($F28,CA$4)-MAX($E28,CA$3)+1)/($F28-$E28+1)</f>
        <v>0</v>
      </c>
      <c r="CB28" s="60" t="n">
        <f aca="false">MAX(0,MIN($F28,CB$4)-MAX($E28,CB$3)+1)/($F28-$E28+1)</f>
        <v>0</v>
      </c>
      <c r="CC28" s="60" t="n">
        <f aca="false">MAX(0,MIN($F28,CC$4)-MAX($E28,CC$3)+1)/($F28-$E28+1)</f>
        <v>0</v>
      </c>
      <c r="CD28" s="60" t="n">
        <f aca="false">MAX(0,MIN($F28,CD$4)-MAX($E28,CD$3)+1)/($F28-$E28+1)</f>
        <v>0</v>
      </c>
      <c r="CE28" s="60" t="n">
        <f aca="false">MAX(0,MIN($F28,CE$4)-MAX($E28,CE$3)+1)/($F28-$E28+1)</f>
        <v>0</v>
      </c>
      <c r="CF28" s="60" t="n">
        <f aca="false">MAX(0,MIN($F28,CF$4)-MAX($E28,CF$3)+1)/($F28-$E28+1)</f>
        <v>0</v>
      </c>
      <c r="CG28" s="60" t="n">
        <f aca="false">MAX(0,MIN($F28,CG$4)-MAX($E28,CG$3)+1)/($F28-$E28+1)</f>
        <v>0</v>
      </c>
      <c r="CH28" s="60" t="n">
        <f aca="false">MAX(0,MIN($F28,CH$4)-MAX($E28,CH$3)+1)/($F28-$E28+1)</f>
        <v>0</v>
      </c>
      <c r="CI28" s="60" t="n">
        <f aca="false">MAX(0,MIN($F28,CI$4)-MAX($E28,CI$3)+1)/($F28-$E28+1)</f>
        <v>0</v>
      </c>
      <c r="CJ28" s="60" t="n">
        <f aca="false">MAX(0,MIN($F28,CJ$4)-MAX($E28,CJ$3)+1)/($F28-$E28+1)</f>
        <v>0</v>
      </c>
      <c r="CK28" s="60" t="n">
        <f aca="false">MAX(0,MIN($F28,CK$4)-MAX($E28,CK$3)+1)/($F28-$E28+1)</f>
        <v>0</v>
      </c>
      <c r="CL28" s="60" t="n">
        <f aca="false">MAX(0,MIN($F28,CL$4)-MAX($E28,CL$3)+1)/($F28-$E28+1)</f>
        <v>0</v>
      </c>
      <c r="CM28" s="60" t="n">
        <f aca="false">MAX(0,MIN($F28,CM$4)-MAX($E28,CM$3)+1)/($F28-$E28+1)</f>
        <v>0</v>
      </c>
      <c r="CN28" s="60" t="n">
        <f aca="false">MAX(0,MIN($F28,CN$4)-MAX($E28,CN$3)+1)/($F28-$E28+1)</f>
        <v>0</v>
      </c>
      <c r="CO28" s="60" t="n">
        <f aca="false">MAX(0,MIN($F28,CO$4)-MAX($E28,CO$3)+1)/($F28-$E28+1)</f>
        <v>0</v>
      </c>
      <c r="CP28" s="60" t="n">
        <f aca="false">MAX(0,MIN($F28,CP$4)-MAX($E28,CP$3)+1)/($F28-$E28+1)</f>
        <v>0</v>
      </c>
      <c r="CQ28" s="60" t="n">
        <f aca="false">MAX(0,MIN($F28,CQ$4)-MAX($E28,CQ$3)+1)/($F28-$E28+1)</f>
        <v>0</v>
      </c>
      <c r="CR28" s="60" t="n">
        <f aca="false">MAX(0,MIN($F28,CR$4)-MAX($E28,CR$3)+1)/($F28-$E28+1)</f>
        <v>0</v>
      </c>
      <c r="CS28" s="60" t="n">
        <f aca="false">MAX(0,MIN($F28,CS$4)-MAX($E28,CS$3)+1)/($F28-$E28+1)</f>
        <v>0</v>
      </c>
      <c r="CT28" s="60" t="n">
        <f aca="false">MAX(0,MIN($F28,CT$4)-MAX($E28,CT$3)+1)/($F28-$E28+1)</f>
        <v>0</v>
      </c>
      <c r="CU28" s="60" t="n">
        <f aca="false">MAX(0,MIN($F28,CU$4)-MAX($E28,CU$3)+1)/($F28-$E28+1)</f>
        <v>0</v>
      </c>
      <c r="CV28" s="60" t="n">
        <f aca="false">MAX(0,MIN($F28,CV$4)-MAX($E28,CV$3)+1)/($F28-$E28+1)</f>
        <v>0</v>
      </c>
      <c r="CW28" s="60" t="n">
        <f aca="false">MAX(0,MIN($F28,CW$4)-MAX($E28,CW$3)+1)/($F28-$E28+1)</f>
        <v>0</v>
      </c>
      <c r="CX28" s="60" t="n">
        <f aca="false">MAX(0,MIN($F28,CX$4)-MAX($E28,CX$3)+1)/($F28-$E28+1)</f>
        <v>0</v>
      </c>
      <c r="CY28" s="60" t="n">
        <f aca="false">MAX(0,MIN($F28,CY$4)-MAX($E28,CY$3)+1)/($F28-$E28+1)</f>
        <v>0</v>
      </c>
      <c r="CZ28" s="60" t="n">
        <f aca="false">MAX(0,MIN($F28,CZ$4)-MAX($E28,CZ$3)+1)/($F28-$E28+1)</f>
        <v>0</v>
      </c>
      <c r="DA28" s="60" t="n">
        <f aca="false">MAX(0,MIN($F28,DA$4)-MAX($E28,DA$3)+1)/($F28-$E28+1)</f>
        <v>0</v>
      </c>
      <c r="DB28" s="60" t="n">
        <f aca="false">MAX(0,MIN($F28,DB$4)-MAX($E28,DB$3)+1)/($F28-$E28+1)</f>
        <v>0</v>
      </c>
      <c r="DC28" s="60" t="n">
        <f aca="false">MAX(0,MIN($F28,DC$4)-MAX($E28,DC$3)+1)/($F28-$E28+1)</f>
        <v>0</v>
      </c>
      <c r="DD28" s="60" t="n">
        <f aca="false">MAX(0,MIN($F28,DD$4)-MAX($E28,DD$3)+1)/($F28-$E28+1)</f>
        <v>0</v>
      </c>
      <c r="DE28" s="60" t="n">
        <f aca="false">MAX(0,MIN($F28,DE$4)-MAX($E28,DE$3)+1)/($F28-$E28+1)</f>
        <v>0</v>
      </c>
      <c r="DF28" s="60" t="n">
        <f aca="false">MAX(0,MIN($F28,DF$4)-MAX($E28,DF$3)+1)/($F28-$E28+1)</f>
        <v>0</v>
      </c>
      <c r="DG28" s="60" t="n">
        <f aca="false">MAX(0,MIN($F28,DG$4)-MAX($E28,DG$3)+1)/($F28-$E28+1)</f>
        <v>0</v>
      </c>
      <c r="DH28" s="60" t="n">
        <f aca="false">MAX(0,MIN($F28,DH$4)-MAX($E28,DH$3)+1)/($F28-$E28+1)</f>
        <v>0</v>
      </c>
      <c r="DI28" s="60" t="n">
        <f aca="false">MAX(0,MIN($F28,DI$4)-MAX($E28,DI$3)+1)/($F28-$E28+1)</f>
        <v>0</v>
      </c>
      <c r="DJ28" s="60" t="n">
        <f aca="false">MAX(0,MIN($F28,DJ$4)-MAX($E28,DJ$3)+1)/($F28-$E28+1)</f>
        <v>0</v>
      </c>
      <c r="DK28" s="60" t="n">
        <f aca="false">MAX(0,MIN($F28,DK$4)-MAX($E28,DK$3)+1)/($F28-$E28+1)</f>
        <v>0</v>
      </c>
      <c r="DL28" s="60" t="n">
        <f aca="false">MAX(0,MIN($F28,DL$4)-MAX($E28,DL$3)+1)/($F28-$E28+1)</f>
        <v>0</v>
      </c>
      <c r="DM28" s="60" t="n">
        <f aca="false">MAX(0,MIN($F28,DM$4)-MAX($E28,DM$3)+1)/($F28-$E28+1)</f>
        <v>0</v>
      </c>
      <c r="DN28" s="60" t="n">
        <f aca="false">MAX(0,MIN($F28,DN$4)-MAX($E28,DN$3)+1)/($F28-$E28+1)</f>
        <v>0</v>
      </c>
      <c r="DO28" s="60" t="n">
        <f aca="false">MAX(0,MIN($F28,DO$4)-MAX($E28,DO$3)+1)/($F28-$E28+1)</f>
        <v>0</v>
      </c>
      <c r="DP28" s="60" t="n">
        <f aca="false">MAX(0,MIN($F28,DP$4)-MAX($E28,DP$3)+1)/($F28-$E28+1)</f>
        <v>0</v>
      </c>
      <c r="DQ28" s="60" t="n">
        <f aca="false">MAX(0,MIN($F28,DQ$4)-MAX($E28,DQ$3)+1)/($F28-$E28+1)</f>
        <v>0</v>
      </c>
      <c r="DR28" s="60" t="n">
        <f aca="false">MAX(0,MIN($F28,DR$4)-MAX($E28,DR$3)+1)/($F28-$E28+1)</f>
        <v>0</v>
      </c>
      <c r="DS28" s="60" t="n">
        <f aca="false">MAX(0,MIN($F28,DS$4)-MAX($E28,DS$3)+1)/($F28-$E28+1)</f>
        <v>0</v>
      </c>
      <c r="DT28" s="60" t="n">
        <f aca="false">MAX(0,MIN($F28,DT$4)-MAX($E28,DT$3)+1)/($F28-$E28+1)</f>
        <v>0</v>
      </c>
      <c r="DU28" s="60" t="n">
        <f aca="false">MAX(0,MIN($F28,DU$4)-MAX($E28,DU$3)+1)/($F28-$E28+1)</f>
        <v>0</v>
      </c>
      <c r="DV28" s="60" t="n">
        <f aca="false">MAX(0,MIN($F28,DV$4)-MAX($E28,DV$3)+1)/($F28-$E28+1)</f>
        <v>0</v>
      </c>
      <c r="DW28" s="60" t="n">
        <f aca="false">MAX(0,MIN($F28,DW$4)-MAX($E28,DW$3)+1)/($F28-$E28+1)</f>
        <v>0</v>
      </c>
      <c r="DX28" s="60" t="n">
        <f aca="false">MAX(0,MIN($F28,DX$4)-MAX($E28,DX$3)+1)/($F28-$E28+1)</f>
        <v>0</v>
      </c>
      <c r="DY28" s="60" t="n">
        <f aca="false">MAX(0,MIN($F28,DY$4)-MAX($E28,DY$3)+1)/($F28-$E28+1)</f>
        <v>0</v>
      </c>
      <c r="DZ28" s="60" t="n">
        <f aca="false">MAX(0,MIN($F28,DZ$4)-MAX($E28,DZ$3)+1)/($F28-$E28+1)</f>
        <v>0</v>
      </c>
      <c r="EA28" s="60" t="n">
        <f aca="false">MAX(0,MIN($F28,EA$4)-MAX($E28,EA$3)+1)/($F28-$E28+1)</f>
        <v>0</v>
      </c>
      <c r="EB28" s="60" t="n">
        <f aca="false">MAX(0,MIN($F28,EB$4)-MAX($E28,EB$3)+1)/($F28-$E28+1)</f>
        <v>0</v>
      </c>
      <c r="EC28" s="60" t="n">
        <f aca="false">MAX(0,MIN($F28,EC$4)-MAX($E28,EC$3)+1)/($F28-$E28+1)</f>
        <v>0</v>
      </c>
      <c r="ED28" s="60" t="n">
        <f aca="false">MAX(0,MIN($F28,ED$4)-MAX($E28,ED$3)+1)/($F28-$E28+1)</f>
        <v>0</v>
      </c>
      <c r="EE28" s="60" t="n">
        <f aca="false">MAX(0,MIN($F28,EE$4)-MAX($E28,EE$3)+1)/($F28-$E28+1)</f>
        <v>0</v>
      </c>
      <c r="EF28" s="60" t="n">
        <f aca="false">MAX(0,MIN($F28,EF$4)-MAX($E28,EF$3)+1)/($F28-$E28+1)</f>
        <v>0</v>
      </c>
      <c r="EG28" s="60" t="n">
        <f aca="false">MAX(0,MIN($F28,EG$4)-MAX($E28,EG$3)+1)/($F28-$E28+1)</f>
        <v>0</v>
      </c>
      <c r="EH28" s="60" t="n">
        <f aca="false">MAX(0,MIN($F28,EH$4)-MAX($E28,EH$3)+1)/($F28-$E28+1)</f>
        <v>0</v>
      </c>
      <c r="EI28" s="60" t="n">
        <f aca="false">MAX(0,MIN($F28,EI$4)-MAX($E28,EI$3)+1)/($F28-$E28+1)</f>
        <v>0</v>
      </c>
      <c r="EJ28" s="60" t="n">
        <f aca="false">MAX(0,MIN($F28,EJ$4)-MAX($E28,EJ$3)+1)/($F28-$E28+1)</f>
        <v>0</v>
      </c>
      <c r="EK28" s="60" t="n">
        <f aca="false">MAX(0,MIN($F28,EK$4)-MAX($E28,EK$3)+1)/($F28-$E28+1)</f>
        <v>0</v>
      </c>
      <c r="EL28" s="60" t="n">
        <f aca="false">MAX(0,MIN($F28,EL$4)-MAX($E28,EL$3)+1)/($F28-$E28+1)</f>
        <v>0</v>
      </c>
      <c r="EM28" s="60" t="n">
        <f aca="false">MAX(0,MIN($F28,EM$4)-MAX($E28,EM$3)+1)/($F28-$E28+1)</f>
        <v>0</v>
      </c>
      <c r="EN28" s="60" t="n">
        <f aca="false">MAX(0,MIN($F28,EN$4)-MAX($E28,EN$3)+1)/($F28-$E28+1)</f>
        <v>0</v>
      </c>
      <c r="EO28" s="60" t="n">
        <f aca="false">MAX(0,MIN($F28,EO$4)-MAX($E28,EO$3)+1)/($F28-$E28+1)</f>
        <v>0</v>
      </c>
      <c r="EP28" s="60" t="n">
        <f aca="false">MAX(0,MIN($F28,EP$4)-MAX($E28,EP$3)+1)/($F28-$E28+1)</f>
        <v>0</v>
      </c>
      <c r="EQ28" s="60" t="n">
        <f aca="false">MAX(0,MIN($F28,EQ$4)-MAX($E28,EQ$3)+1)/($F28-$E28+1)</f>
        <v>0</v>
      </c>
      <c r="ER28" s="60" t="n">
        <f aca="false">MAX(0,MIN($F28,ER$4)-MAX($E28,ER$3)+1)/($F28-$E28+1)</f>
        <v>0</v>
      </c>
      <c r="ES28" s="60" t="n">
        <f aca="false">MAX(0,MIN($F28,ES$4)-MAX($E28,ES$3)+1)/($F28-$E28+1)</f>
        <v>0</v>
      </c>
      <c r="ET28" s="60" t="n">
        <f aca="false">MAX(0,MIN($F28,ET$4)-MAX($E28,ET$3)+1)/($F28-$E28+1)</f>
        <v>0</v>
      </c>
      <c r="EU28" s="60" t="n">
        <f aca="false">MAX(0,MIN($F28,EU$4)-MAX($E28,EU$3)+1)/($F28-$E28+1)</f>
        <v>0</v>
      </c>
      <c r="EV28" s="60" t="n">
        <f aca="false">MAX(0,MIN($F28,EV$4)-MAX($E28,EV$3)+1)/($F28-$E28+1)</f>
        <v>0</v>
      </c>
      <c r="EW28" s="60" t="n">
        <f aca="false">MAX(0,MIN($F28,EW$4)-MAX($E28,EW$3)+1)/($F28-$E28+1)</f>
        <v>0</v>
      </c>
      <c r="EX28" s="60" t="n">
        <f aca="false">MAX(0,MIN($F28,EX$4)-MAX($E28,EX$3)+1)/($F28-$E28+1)</f>
        <v>0</v>
      </c>
      <c r="EY28" s="60" t="n">
        <f aca="false">MAX(0,MIN($F28,EY$4)-MAX($E28,EY$3)+1)/($F28-$E28+1)</f>
        <v>0</v>
      </c>
      <c r="EZ28" s="60" t="n">
        <f aca="false">MAX(0,MIN($F28,EZ$4)-MAX($E28,EZ$3)+1)/($F28-$E28+1)</f>
        <v>0</v>
      </c>
      <c r="FA28" s="60" t="n">
        <f aca="false">MAX(0,MIN($F28,FA$4)-MAX($E28,FA$3)+1)/($F28-$E28+1)</f>
        <v>0</v>
      </c>
      <c r="FB28" s="60" t="n">
        <f aca="false">MAX(0,MIN($F28,FB$4)-MAX($E28,FB$3)+1)/($F28-$E28+1)</f>
        <v>0</v>
      </c>
      <c r="FC28" s="60" t="n">
        <f aca="false">MAX(0,MIN($F28,FC$4)-MAX($E28,FC$3)+1)/($F28-$E28+1)</f>
        <v>0</v>
      </c>
      <c r="FD28" s="60" t="n">
        <f aca="false">MAX(0,MIN($F28,FD$4)-MAX($E28,FD$3)+1)/($F28-$E28+1)</f>
        <v>0</v>
      </c>
      <c r="FE28" s="60" t="n">
        <f aca="false">MAX(0,MIN($F28,FE$4)-MAX($E28,FE$3)+1)/($F28-$E28+1)</f>
        <v>0</v>
      </c>
      <c r="FF28" s="60" t="n">
        <f aca="false">MAX(0,MIN($F28,FF$4)-MAX($E28,FF$3)+1)/($F28-$E28+1)</f>
        <v>0</v>
      </c>
      <c r="FG28" s="60" t="n">
        <f aca="false">MAX(0,MIN($F28,FG$4)-MAX($E28,FG$3)+1)/($F28-$E28+1)</f>
        <v>0</v>
      </c>
      <c r="FH28" s="60" t="n">
        <f aca="false">MAX(0,MIN($F28,FH$4)-MAX($E28,FH$3)+1)/($F28-$E28+1)</f>
        <v>0</v>
      </c>
    </row>
    <row r="29" customFormat="false" ht="15" hidden="false" customHeight="false" outlineLevel="0" collapsed="false">
      <c r="C29" s="0" t="s">
        <v>637</v>
      </c>
      <c r="D29" s="11" t="s">
        <v>617</v>
      </c>
      <c r="E29" s="40" t="n">
        <f aca="false">EOMONTH(In_PreRtB_First,-1)+1</f>
        <v>46296</v>
      </c>
      <c r="F29" s="27" t="n">
        <f aca="false">In_PreRtB_Last</f>
        <v>46477</v>
      </c>
      <c r="I29" s="60" t="n">
        <f aca="false">SUM(J29:FH29)</f>
        <v>1</v>
      </c>
      <c r="J29" s="60" t="n">
        <f aca="false">MAX(0,MIN($F29,J$4)-MAX($E29,J$3)+1)/($F29-$E29+1)</f>
        <v>0</v>
      </c>
      <c r="K29" s="60" t="n">
        <f aca="false">MAX(0,MIN($F29,K$4)-MAX($E29,K$3)+1)/($F29-$E29+1)</f>
        <v>0</v>
      </c>
      <c r="L29" s="60" t="n">
        <f aca="false">MAX(0,MIN($F29,L$4)-MAX($E29,L$3)+1)/($F29-$E29+1)</f>
        <v>0</v>
      </c>
      <c r="M29" s="60" t="n">
        <f aca="false">MAX(0,MIN($F29,M$4)-MAX($E29,M$3)+1)/($F29-$E29+1)</f>
        <v>0</v>
      </c>
      <c r="N29" s="60" t="n">
        <f aca="false">MAX(0,MIN($F29,N$4)-MAX($E29,N$3)+1)/($F29-$E29+1)</f>
        <v>0.505494505494506</v>
      </c>
      <c r="O29" s="60" t="n">
        <f aca="false">MAX(0,MIN($F29,O$4)-MAX($E29,O$3)+1)/($F29-$E29+1)</f>
        <v>0.494505494505495</v>
      </c>
      <c r="P29" s="60" t="n">
        <f aca="false">MAX(0,MIN($F29,P$4)-MAX($E29,P$3)+1)/($F29-$E29+1)</f>
        <v>0</v>
      </c>
      <c r="Q29" s="60" t="n">
        <f aca="false">MAX(0,MIN($F29,Q$4)-MAX($E29,Q$3)+1)/($F29-$E29+1)</f>
        <v>0</v>
      </c>
      <c r="R29" s="60" t="n">
        <f aca="false">MAX(0,MIN($F29,R$4)-MAX($E29,R$3)+1)/($F29-$E29+1)</f>
        <v>0</v>
      </c>
      <c r="S29" s="60" t="n">
        <f aca="false">MAX(0,MIN($F29,S$4)-MAX($E29,S$3)+1)/($F29-$E29+1)</f>
        <v>0</v>
      </c>
      <c r="T29" s="60" t="n">
        <f aca="false">MAX(0,MIN($F29,T$4)-MAX($E29,T$3)+1)/($F29-$E29+1)</f>
        <v>0</v>
      </c>
      <c r="U29" s="60" t="n">
        <f aca="false">MAX(0,MIN($F29,U$4)-MAX($E29,U$3)+1)/($F29-$E29+1)</f>
        <v>0</v>
      </c>
      <c r="V29" s="60" t="n">
        <f aca="false">MAX(0,MIN($F29,V$4)-MAX($E29,V$3)+1)/($F29-$E29+1)</f>
        <v>0</v>
      </c>
      <c r="W29" s="60" t="n">
        <f aca="false">MAX(0,MIN($F29,W$4)-MAX($E29,W$3)+1)/($F29-$E29+1)</f>
        <v>0</v>
      </c>
      <c r="X29" s="60" t="n">
        <f aca="false">MAX(0,MIN($F29,X$4)-MAX($E29,X$3)+1)/($F29-$E29+1)</f>
        <v>0</v>
      </c>
      <c r="Y29" s="60" t="n">
        <f aca="false">MAX(0,MIN($F29,Y$4)-MAX($E29,Y$3)+1)/($F29-$E29+1)</f>
        <v>0</v>
      </c>
      <c r="Z29" s="60" t="n">
        <f aca="false">MAX(0,MIN($F29,Z$4)-MAX($E29,Z$3)+1)/($F29-$E29+1)</f>
        <v>0</v>
      </c>
      <c r="AA29" s="60" t="n">
        <f aca="false">MAX(0,MIN($F29,AA$4)-MAX($E29,AA$3)+1)/($F29-$E29+1)</f>
        <v>0</v>
      </c>
      <c r="AB29" s="60" t="n">
        <f aca="false">MAX(0,MIN($F29,AB$4)-MAX($E29,AB$3)+1)/($F29-$E29+1)</f>
        <v>0</v>
      </c>
      <c r="AC29" s="60" t="n">
        <f aca="false">MAX(0,MIN($F29,AC$4)-MAX($E29,AC$3)+1)/($F29-$E29+1)</f>
        <v>0</v>
      </c>
      <c r="AD29" s="60" t="n">
        <f aca="false">MAX(0,MIN($F29,AD$4)-MAX($E29,AD$3)+1)/($F29-$E29+1)</f>
        <v>0</v>
      </c>
      <c r="AE29" s="60" t="n">
        <f aca="false">MAX(0,MIN($F29,AE$4)-MAX($E29,AE$3)+1)/($F29-$E29+1)</f>
        <v>0</v>
      </c>
      <c r="AF29" s="60" t="n">
        <f aca="false">MAX(0,MIN($F29,AF$4)-MAX($E29,AF$3)+1)/($F29-$E29+1)</f>
        <v>0</v>
      </c>
      <c r="AG29" s="60" t="n">
        <f aca="false">MAX(0,MIN($F29,AG$4)-MAX($E29,AG$3)+1)/($F29-$E29+1)</f>
        <v>0</v>
      </c>
      <c r="AH29" s="60" t="n">
        <f aca="false">MAX(0,MIN($F29,AH$4)-MAX($E29,AH$3)+1)/($F29-$E29+1)</f>
        <v>0</v>
      </c>
      <c r="AI29" s="60" t="n">
        <f aca="false">MAX(0,MIN($F29,AI$4)-MAX($E29,AI$3)+1)/($F29-$E29+1)</f>
        <v>0</v>
      </c>
      <c r="AJ29" s="60" t="n">
        <f aca="false">MAX(0,MIN($F29,AJ$4)-MAX($E29,AJ$3)+1)/($F29-$E29+1)</f>
        <v>0</v>
      </c>
      <c r="AK29" s="60" t="n">
        <f aca="false">MAX(0,MIN($F29,AK$4)-MAX($E29,AK$3)+1)/($F29-$E29+1)</f>
        <v>0</v>
      </c>
      <c r="AL29" s="60" t="n">
        <f aca="false">MAX(0,MIN($F29,AL$4)-MAX($E29,AL$3)+1)/($F29-$E29+1)</f>
        <v>0</v>
      </c>
      <c r="AM29" s="60" t="n">
        <f aca="false">MAX(0,MIN($F29,AM$4)-MAX($E29,AM$3)+1)/($F29-$E29+1)</f>
        <v>0</v>
      </c>
      <c r="AN29" s="60" t="n">
        <f aca="false">MAX(0,MIN($F29,AN$4)-MAX($E29,AN$3)+1)/($F29-$E29+1)</f>
        <v>0</v>
      </c>
      <c r="AO29" s="60" t="n">
        <f aca="false">MAX(0,MIN($F29,AO$4)-MAX($E29,AO$3)+1)/($F29-$E29+1)</f>
        <v>0</v>
      </c>
      <c r="AP29" s="60" t="n">
        <f aca="false">MAX(0,MIN($F29,AP$4)-MAX($E29,AP$3)+1)/($F29-$E29+1)</f>
        <v>0</v>
      </c>
      <c r="AQ29" s="60" t="n">
        <f aca="false">MAX(0,MIN($F29,AQ$4)-MAX($E29,AQ$3)+1)/($F29-$E29+1)</f>
        <v>0</v>
      </c>
      <c r="AR29" s="60" t="n">
        <f aca="false">MAX(0,MIN($F29,AR$4)-MAX($E29,AR$3)+1)/($F29-$E29+1)</f>
        <v>0</v>
      </c>
      <c r="AS29" s="60" t="n">
        <f aca="false">MAX(0,MIN($F29,AS$4)-MAX($E29,AS$3)+1)/($F29-$E29+1)</f>
        <v>0</v>
      </c>
      <c r="AT29" s="60" t="n">
        <f aca="false">MAX(0,MIN($F29,AT$4)-MAX($E29,AT$3)+1)/($F29-$E29+1)</f>
        <v>0</v>
      </c>
      <c r="AU29" s="60" t="n">
        <f aca="false">MAX(0,MIN($F29,AU$4)-MAX($E29,AU$3)+1)/($F29-$E29+1)</f>
        <v>0</v>
      </c>
      <c r="AV29" s="60" t="n">
        <f aca="false">MAX(0,MIN($F29,AV$4)-MAX($E29,AV$3)+1)/($F29-$E29+1)</f>
        <v>0</v>
      </c>
      <c r="AW29" s="60" t="n">
        <f aca="false">MAX(0,MIN($F29,AW$4)-MAX($E29,AW$3)+1)/($F29-$E29+1)</f>
        <v>0</v>
      </c>
      <c r="AX29" s="60" t="n">
        <f aca="false">MAX(0,MIN($F29,AX$4)-MAX($E29,AX$3)+1)/($F29-$E29+1)</f>
        <v>0</v>
      </c>
      <c r="AY29" s="60" t="n">
        <f aca="false">MAX(0,MIN($F29,AY$4)-MAX($E29,AY$3)+1)/($F29-$E29+1)</f>
        <v>0</v>
      </c>
      <c r="AZ29" s="60" t="n">
        <f aca="false">MAX(0,MIN($F29,AZ$4)-MAX($E29,AZ$3)+1)/($F29-$E29+1)</f>
        <v>0</v>
      </c>
      <c r="BA29" s="60" t="n">
        <f aca="false">MAX(0,MIN($F29,BA$4)-MAX($E29,BA$3)+1)/($F29-$E29+1)</f>
        <v>0</v>
      </c>
      <c r="BB29" s="60" t="n">
        <f aca="false">MAX(0,MIN($F29,BB$4)-MAX($E29,BB$3)+1)/($F29-$E29+1)</f>
        <v>0</v>
      </c>
      <c r="BC29" s="60" t="n">
        <f aca="false">MAX(0,MIN($F29,BC$4)-MAX($E29,BC$3)+1)/($F29-$E29+1)</f>
        <v>0</v>
      </c>
      <c r="BD29" s="60" t="n">
        <f aca="false">MAX(0,MIN($F29,BD$4)-MAX($E29,BD$3)+1)/($F29-$E29+1)</f>
        <v>0</v>
      </c>
      <c r="BE29" s="60" t="n">
        <f aca="false">MAX(0,MIN($F29,BE$4)-MAX($E29,BE$3)+1)/($F29-$E29+1)</f>
        <v>0</v>
      </c>
      <c r="BF29" s="60" t="n">
        <f aca="false">MAX(0,MIN($F29,BF$4)-MAX($E29,BF$3)+1)/($F29-$E29+1)</f>
        <v>0</v>
      </c>
      <c r="BG29" s="60" t="n">
        <f aca="false">MAX(0,MIN($F29,BG$4)-MAX($E29,BG$3)+1)/($F29-$E29+1)</f>
        <v>0</v>
      </c>
      <c r="BH29" s="60" t="n">
        <f aca="false">MAX(0,MIN($F29,BH$4)-MAX($E29,BH$3)+1)/($F29-$E29+1)</f>
        <v>0</v>
      </c>
      <c r="BI29" s="60" t="n">
        <f aca="false">MAX(0,MIN($F29,BI$4)-MAX($E29,BI$3)+1)/($F29-$E29+1)</f>
        <v>0</v>
      </c>
      <c r="BJ29" s="60" t="n">
        <f aca="false">MAX(0,MIN($F29,BJ$4)-MAX($E29,BJ$3)+1)/($F29-$E29+1)</f>
        <v>0</v>
      </c>
      <c r="BK29" s="60" t="n">
        <f aca="false">MAX(0,MIN($F29,BK$4)-MAX($E29,BK$3)+1)/($F29-$E29+1)</f>
        <v>0</v>
      </c>
      <c r="BL29" s="60" t="n">
        <f aca="false">MAX(0,MIN($F29,BL$4)-MAX($E29,BL$3)+1)/($F29-$E29+1)</f>
        <v>0</v>
      </c>
      <c r="BM29" s="60" t="n">
        <f aca="false">MAX(0,MIN($F29,BM$4)-MAX($E29,BM$3)+1)/($F29-$E29+1)</f>
        <v>0</v>
      </c>
      <c r="BN29" s="60" t="n">
        <f aca="false">MAX(0,MIN($F29,BN$4)-MAX($E29,BN$3)+1)/($F29-$E29+1)</f>
        <v>0</v>
      </c>
      <c r="BO29" s="60" t="n">
        <f aca="false">MAX(0,MIN($F29,BO$4)-MAX($E29,BO$3)+1)/($F29-$E29+1)</f>
        <v>0</v>
      </c>
      <c r="BP29" s="60" t="n">
        <f aca="false">MAX(0,MIN($F29,BP$4)-MAX($E29,BP$3)+1)/($F29-$E29+1)</f>
        <v>0</v>
      </c>
      <c r="BQ29" s="60" t="n">
        <f aca="false">MAX(0,MIN($F29,BQ$4)-MAX($E29,BQ$3)+1)/($F29-$E29+1)</f>
        <v>0</v>
      </c>
      <c r="BR29" s="60" t="n">
        <f aca="false">MAX(0,MIN($F29,BR$4)-MAX($E29,BR$3)+1)/($F29-$E29+1)</f>
        <v>0</v>
      </c>
      <c r="BS29" s="60" t="n">
        <f aca="false">MAX(0,MIN($F29,BS$4)-MAX($E29,BS$3)+1)/($F29-$E29+1)</f>
        <v>0</v>
      </c>
      <c r="BT29" s="60" t="n">
        <f aca="false">MAX(0,MIN($F29,BT$4)-MAX($E29,BT$3)+1)/($F29-$E29+1)</f>
        <v>0</v>
      </c>
      <c r="BU29" s="60" t="n">
        <f aca="false">MAX(0,MIN($F29,BU$4)-MAX($E29,BU$3)+1)/($F29-$E29+1)</f>
        <v>0</v>
      </c>
      <c r="BV29" s="60" t="n">
        <f aca="false">MAX(0,MIN($F29,BV$4)-MAX($E29,BV$3)+1)/($F29-$E29+1)</f>
        <v>0</v>
      </c>
      <c r="BW29" s="60" t="n">
        <f aca="false">MAX(0,MIN($F29,BW$4)-MAX($E29,BW$3)+1)/($F29-$E29+1)</f>
        <v>0</v>
      </c>
      <c r="BX29" s="60" t="n">
        <f aca="false">MAX(0,MIN($F29,BX$4)-MAX($E29,BX$3)+1)/($F29-$E29+1)</f>
        <v>0</v>
      </c>
      <c r="BY29" s="60" t="n">
        <f aca="false">MAX(0,MIN($F29,BY$4)-MAX($E29,BY$3)+1)/($F29-$E29+1)</f>
        <v>0</v>
      </c>
      <c r="BZ29" s="60" t="n">
        <f aca="false">MAX(0,MIN($F29,BZ$4)-MAX($E29,BZ$3)+1)/($F29-$E29+1)</f>
        <v>0</v>
      </c>
      <c r="CA29" s="60" t="n">
        <f aca="false">MAX(0,MIN($F29,CA$4)-MAX($E29,CA$3)+1)/($F29-$E29+1)</f>
        <v>0</v>
      </c>
      <c r="CB29" s="60" t="n">
        <f aca="false">MAX(0,MIN($F29,CB$4)-MAX($E29,CB$3)+1)/($F29-$E29+1)</f>
        <v>0</v>
      </c>
      <c r="CC29" s="60" t="n">
        <f aca="false">MAX(0,MIN($F29,CC$4)-MAX($E29,CC$3)+1)/($F29-$E29+1)</f>
        <v>0</v>
      </c>
      <c r="CD29" s="60" t="n">
        <f aca="false">MAX(0,MIN($F29,CD$4)-MAX($E29,CD$3)+1)/($F29-$E29+1)</f>
        <v>0</v>
      </c>
      <c r="CE29" s="60" t="n">
        <f aca="false">MAX(0,MIN($F29,CE$4)-MAX($E29,CE$3)+1)/($F29-$E29+1)</f>
        <v>0</v>
      </c>
      <c r="CF29" s="60" t="n">
        <f aca="false">MAX(0,MIN($F29,CF$4)-MAX($E29,CF$3)+1)/($F29-$E29+1)</f>
        <v>0</v>
      </c>
      <c r="CG29" s="60" t="n">
        <f aca="false">MAX(0,MIN($F29,CG$4)-MAX($E29,CG$3)+1)/($F29-$E29+1)</f>
        <v>0</v>
      </c>
      <c r="CH29" s="60" t="n">
        <f aca="false">MAX(0,MIN($F29,CH$4)-MAX($E29,CH$3)+1)/($F29-$E29+1)</f>
        <v>0</v>
      </c>
      <c r="CI29" s="60" t="n">
        <f aca="false">MAX(0,MIN($F29,CI$4)-MAX($E29,CI$3)+1)/($F29-$E29+1)</f>
        <v>0</v>
      </c>
      <c r="CJ29" s="60" t="n">
        <f aca="false">MAX(0,MIN($F29,CJ$4)-MAX($E29,CJ$3)+1)/($F29-$E29+1)</f>
        <v>0</v>
      </c>
      <c r="CK29" s="60" t="n">
        <f aca="false">MAX(0,MIN($F29,CK$4)-MAX($E29,CK$3)+1)/($F29-$E29+1)</f>
        <v>0</v>
      </c>
      <c r="CL29" s="60" t="n">
        <f aca="false">MAX(0,MIN($F29,CL$4)-MAX($E29,CL$3)+1)/($F29-$E29+1)</f>
        <v>0</v>
      </c>
      <c r="CM29" s="60" t="n">
        <f aca="false">MAX(0,MIN($F29,CM$4)-MAX($E29,CM$3)+1)/($F29-$E29+1)</f>
        <v>0</v>
      </c>
      <c r="CN29" s="60" t="n">
        <f aca="false">MAX(0,MIN($F29,CN$4)-MAX($E29,CN$3)+1)/($F29-$E29+1)</f>
        <v>0</v>
      </c>
      <c r="CO29" s="60" t="n">
        <f aca="false">MAX(0,MIN($F29,CO$4)-MAX($E29,CO$3)+1)/($F29-$E29+1)</f>
        <v>0</v>
      </c>
      <c r="CP29" s="60" t="n">
        <f aca="false">MAX(0,MIN($F29,CP$4)-MAX($E29,CP$3)+1)/($F29-$E29+1)</f>
        <v>0</v>
      </c>
      <c r="CQ29" s="60" t="n">
        <f aca="false">MAX(0,MIN($F29,CQ$4)-MAX($E29,CQ$3)+1)/($F29-$E29+1)</f>
        <v>0</v>
      </c>
      <c r="CR29" s="60" t="n">
        <f aca="false">MAX(0,MIN($F29,CR$4)-MAX($E29,CR$3)+1)/($F29-$E29+1)</f>
        <v>0</v>
      </c>
      <c r="CS29" s="60" t="n">
        <f aca="false">MAX(0,MIN($F29,CS$4)-MAX($E29,CS$3)+1)/($F29-$E29+1)</f>
        <v>0</v>
      </c>
      <c r="CT29" s="60" t="n">
        <f aca="false">MAX(0,MIN($F29,CT$4)-MAX($E29,CT$3)+1)/($F29-$E29+1)</f>
        <v>0</v>
      </c>
      <c r="CU29" s="60" t="n">
        <f aca="false">MAX(0,MIN($F29,CU$4)-MAX($E29,CU$3)+1)/($F29-$E29+1)</f>
        <v>0</v>
      </c>
      <c r="CV29" s="60" t="n">
        <f aca="false">MAX(0,MIN($F29,CV$4)-MAX($E29,CV$3)+1)/($F29-$E29+1)</f>
        <v>0</v>
      </c>
      <c r="CW29" s="60" t="n">
        <f aca="false">MAX(0,MIN($F29,CW$4)-MAX($E29,CW$3)+1)/($F29-$E29+1)</f>
        <v>0</v>
      </c>
      <c r="CX29" s="60" t="n">
        <f aca="false">MAX(0,MIN($F29,CX$4)-MAX($E29,CX$3)+1)/($F29-$E29+1)</f>
        <v>0</v>
      </c>
      <c r="CY29" s="60" t="n">
        <f aca="false">MAX(0,MIN($F29,CY$4)-MAX($E29,CY$3)+1)/($F29-$E29+1)</f>
        <v>0</v>
      </c>
      <c r="CZ29" s="60" t="n">
        <f aca="false">MAX(0,MIN($F29,CZ$4)-MAX($E29,CZ$3)+1)/($F29-$E29+1)</f>
        <v>0</v>
      </c>
      <c r="DA29" s="60" t="n">
        <f aca="false">MAX(0,MIN($F29,DA$4)-MAX($E29,DA$3)+1)/($F29-$E29+1)</f>
        <v>0</v>
      </c>
      <c r="DB29" s="60" t="n">
        <f aca="false">MAX(0,MIN($F29,DB$4)-MAX($E29,DB$3)+1)/($F29-$E29+1)</f>
        <v>0</v>
      </c>
      <c r="DC29" s="60" t="n">
        <f aca="false">MAX(0,MIN($F29,DC$4)-MAX($E29,DC$3)+1)/($F29-$E29+1)</f>
        <v>0</v>
      </c>
      <c r="DD29" s="60" t="n">
        <f aca="false">MAX(0,MIN($F29,DD$4)-MAX($E29,DD$3)+1)/($F29-$E29+1)</f>
        <v>0</v>
      </c>
      <c r="DE29" s="60" t="n">
        <f aca="false">MAX(0,MIN($F29,DE$4)-MAX($E29,DE$3)+1)/($F29-$E29+1)</f>
        <v>0</v>
      </c>
      <c r="DF29" s="60" t="n">
        <f aca="false">MAX(0,MIN($F29,DF$4)-MAX($E29,DF$3)+1)/($F29-$E29+1)</f>
        <v>0</v>
      </c>
      <c r="DG29" s="60" t="n">
        <f aca="false">MAX(0,MIN($F29,DG$4)-MAX($E29,DG$3)+1)/($F29-$E29+1)</f>
        <v>0</v>
      </c>
      <c r="DH29" s="60" t="n">
        <f aca="false">MAX(0,MIN($F29,DH$4)-MAX($E29,DH$3)+1)/($F29-$E29+1)</f>
        <v>0</v>
      </c>
      <c r="DI29" s="60" t="n">
        <f aca="false">MAX(0,MIN($F29,DI$4)-MAX($E29,DI$3)+1)/($F29-$E29+1)</f>
        <v>0</v>
      </c>
      <c r="DJ29" s="60" t="n">
        <f aca="false">MAX(0,MIN($F29,DJ$4)-MAX($E29,DJ$3)+1)/($F29-$E29+1)</f>
        <v>0</v>
      </c>
      <c r="DK29" s="60" t="n">
        <f aca="false">MAX(0,MIN($F29,DK$4)-MAX($E29,DK$3)+1)/($F29-$E29+1)</f>
        <v>0</v>
      </c>
      <c r="DL29" s="60" t="n">
        <f aca="false">MAX(0,MIN($F29,DL$4)-MAX($E29,DL$3)+1)/($F29-$E29+1)</f>
        <v>0</v>
      </c>
      <c r="DM29" s="60" t="n">
        <f aca="false">MAX(0,MIN($F29,DM$4)-MAX($E29,DM$3)+1)/($F29-$E29+1)</f>
        <v>0</v>
      </c>
      <c r="DN29" s="60" t="n">
        <f aca="false">MAX(0,MIN($F29,DN$4)-MAX($E29,DN$3)+1)/($F29-$E29+1)</f>
        <v>0</v>
      </c>
      <c r="DO29" s="60" t="n">
        <f aca="false">MAX(0,MIN($F29,DO$4)-MAX($E29,DO$3)+1)/($F29-$E29+1)</f>
        <v>0</v>
      </c>
      <c r="DP29" s="60" t="n">
        <f aca="false">MAX(0,MIN($F29,DP$4)-MAX($E29,DP$3)+1)/($F29-$E29+1)</f>
        <v>0</v>
      </c>
      <c r="DQ29" s="60" t="n">
        <f aca="false">MAX(0,MIN($F29,DQ$4)-MAX($E29,DQ$3)+1)/($F29-$E29+1)</f>
        <v>0</v>
      </c>
      <c r="DR29" s="60" t="n">
        <f aca="false">MAX(0,MIN($F29,DR$4)-MAX($E29,DR$3)+1)/($F29-$E29+1)</f>
        <v>0</v>
      </c>
      <c r="DS29" s="60" t="n">
        <f aca="false">MAX(0,MIN($F29,DS$4)-MAX($E29,DS$3)+1)/($F29-$E29+1)</f>
        <v>0</v>
      </c>
      <c r="DT29" s="60" t="n">
        <f aca="false">MAX(0,MIN($F29,DT$4)-MAX($E29,DT$3)+1)/($F29-$E29+1)</f>
        <v>0</v>
      </c>
      <c r="DU29" s="60" t="n">
        <f aca="false">MAX(0,MIN($F29,DU$4)-MAX($E29,DU$3)+1)/($F29-$E29+1)</f>
        <v>0</v>
      </c>
      <c r="DV29" s="60" t="n">
        <f aca="false">MAX(0,MIN($F29,DV$4)-MAX($E29,DV$3)+1)/($F29-$E29+1)</f>
        <v>0</v>
      </c>
      <c r="DW29" s="60" t="n">
        <f aca="false">MAX(0,MIN($F29,DW$4)-MAX($E29,DW$3)+1)/($F29-$E29+1)</f>
        <v>0</v>
      </c>
      <c r="DX29" s="60" t="n">
        <f aca="false">MAX(0,MIN($F29,DX$4)-MAX($E29,DX$3)+1)/($F29-$E29+1)</f>
        <v>0</v>
      </c>
      <c r="DY29" s="60" t="n">
        <f aca="false">MAX(0,MIN($F29,DY$4)-MAX($E29,DY$3)+1)/($F29-$E29+1)</f>
        <v>0</v>
      </c>
      <c r="DZ29" s="60" t="n">
        <f aca="false">MAX(0,MIN($F29,DZ$4)-MAX($E29,DZ$3)+1)/($F29-$E29+1)</f>
        <v>0</v>
      </c>
      <c r="EA29" s="60" t="n">
        <f aca="false">MAX(0,MIN($F29,EA$4)-MAX($E29,EA$3)+1)/($F29-$E29+1)</f>
        <v>0</v>
      </c>
      <c r="EB29" s="60" t="n">
        <f aca="false">MAX(0,MIN($F29,EB$4)-MAX($E29,EB$3)+1)/($F29-$E29+1)</f>
        <v>0</v>
      </c>
      <c r="EC29" s="60" t="n">
        <f aca="false">MAX(0,MIN($F29,EC$4)-MAX($E29,EC$3)+1)/($F29-$E29+1)</f>
        <v>0</v>
      </c>
      <c r="ED29" s="60" t="n">
        <f aca="false">MAX(0,MIN($F29,ED$4)-MAX($E29,ED$3)+1)/($F29-$E29+1)</f>
        <v>0</v>
      </c>
      <c r="EE29" s="60" t="n">
        <f aca="false">MAX(0,MIN($F29,EE$4)-MAX($E29,EE$3)+1)/($F29-$E29+1)</f>
        <v>0</v>
      </c>
      <c r="EF29" s="60" t="n">
        <f aca="false">MAX(0,MIN($F29,EF$4)-MAX($E29,EF$3)+1)/($F29-$E29+1)</f>
        <v>0</v>
      </c>
      <c r="EG29" s="60" t="n">
        <f aca="false">MAX(0,MIN($F29,EG$4)-MAX($E29,EG$3)+1)/($F29-$E29+1)</f>
        <v>0</v>
      </c>
      <c r="EH29" s="60" t="n">
        <f aca="false">MAX(0,MIN($F29,EH$4)-MAX($E29,EH$3)+1)/($F29-$E29+1)</f>
        <v>0</v>
      </c>
      <c r="EI29" s="60" t="n">
        <f aca="false">MAX(0,MIN($F29,EI$4)-MAX($E29,EI$3)+1)/($F29-$E29+1)</f>
        <v>0</v>
      </c>
      <c r="EJ29" s="60" t="n">
        <f aca="false">MAX(0,MIN($F29,EJ$4)-MAX($E29,EJ$3)+1)/($F29-$E29+1)</f>
        <v>0</v>
      </c>
      <c r="EK29" s="60" t="n">
        <f aca="false">MAX(0,MIN($F29,EK$4)-MAX($E29,EK$3)+1)/($F29-$E29+1)</f>
        <v>0</v>
      </c>
      <c r="EL29" s="60" t="n">
        <f aca="false">MAX(0,MIN($F29,EL$4)-MAX($E29,EL$3)+1)/($F29-$E29+1)</f>
        <v>0</v>
      </c>
      <c r="EM29" s="60" t="n">
        <f aca="false">MAX(0,MIN($F29,EM$4)-MAX($E29,EM$3)+1)/($F29-$E29+1)</f>
        <v>0</v>
      </c>
      <c r="EN29" s="60" t="n">
        <f aca="false">MAX(0,MIN($F29,EN$4)-MAX($E29,EN$3)+1)/($F29-$E29+1)</f>
        <v>0</v>
      </c>
      <c r="EO29" s="60" t="n">
        <f aca="false">MAX(0,MIN($F29,EO$4)-MAX($E29,EO$3)+1)/($F29-$E29+1)</f>
        <v>0</v>
      </c>
      <c r="EP29" s="60" t="n">
        <f aca="false">MAX(0,MIN($F29,EP$4)-MAX($E29,EP$3)+1)/($F29-$E29+1)</f>
        <v>0</v>
      </c>
      <c r="EQ29" s="60" t="n">
        <f aca="false">MAX(0,MIN($F29,EQ$4)-MAX($E29,EQ$3)+1)/($F29-$E29+1)</f>
        <v>0</v>
      </c>
      <c r="ER29" s="60" t="n">
        <f aca="false">MAX(0,MIN($F29,ER$4)-MAX($E29,ER$3)+1)/($F29-$E29+1)</f>
        <v>0</v>
      </c>
      <c r="ES29" s="60" t="n">
        <f aca="false">MAX(0,MIN($F29,ES$4)-MAX($E29,ES$3)+1)/($F29-$E29+1)</f>
        <v>0</v>
      </c>
      <c r="ET29" s="60" t="n">
        <f aca="false">MAX(0,MIN($F29,ET$4)-MAX($E29,ET$3)+1)/($F29-$E29+1)</f>
        <v>0</v>
      </c>
      <c r="EU29" s="60" t="n">
        <f aca="false">MAX(0,MIN($F29,EU$4)-MAX($E29,EU$3)+1)/($F29-$E29+1)</f>
        <v>0</v>
      </c>
      <c r="EV29" s="60" t="n">
        <f aca="false">MAX(0,MIN($F29,EV$4)-MAX($E29,EV$3)+1)/($F29-$E29+1)</f>
        <v>0</v>
      </c>
      <c r="EW29" s="60" t="n">
        <f aca="false">MAX(0,MIN($F29,EW$4)-MAX($E29,EW$3)+1)/($F29-$E29+1)</f>
        <v>0</v>
      </c>
      <c r="EX29" s="60" t="n">
        <f aca="false">MAX(0,MIN($F29,EX$4)-MAX($E29,EX$3)+1)/($F29-$E29+1)</f>
        <v>0</v>
      </c>
      <c r="EY29" s="60" t="n">
        <f aca="false">MAX(0,MIN($F29,EY$4)-MAX($E29,EY$3)+1)/($F29-$E29+1)</f>
        <v>0</v>
      </c>
      <c r="EZ29" s="60" t="n">
        <f aca="false">MAX(0,MIN($F29,EZ$4)-MAX($E29,EZ$3)+1)/($F29-$E29+1)</f>
        <v>0</v>
      </c>
      <c r="FA29" s="60" t="n">
        <f aca="false">MAX(0,MIN($F29,FA$4)-MAX($E29,FA$3)+1)/($F29-$E29+1)</f>
        <v>0</v>
      </c>
      <c r="FB29" s="60" t="n">
        <f aca="false">MAX(0,MIN($F29,FB$4)-MAX($E29,FB$3)+1)/($F29-$E29+1)</f>
        <v>0</v>
      </c>
      <c r="FC29" s="60" t="n">
        <f aca="false">MAX(0,MIN($F29,FC$4)-MAX($E29,FC$3)+1)/($F29-$E29+1)</f>
        <v>0</v>
      </c>
      <c r="FD29" s="60" t="n">
        <f aca="false">MAX(0,MIN($F29,FD$4)-MAX($E29,FD$3)+1)/($F29-$E29+1)</f>
        <v>0</v>
      </c>
      <c r="FE29" s="60" t="n">
        <f aca="false">MAX(0,MIN($F29,FE$4)-MAX($E29,FE$3)+1)/($F29-$E29+1)</f>
        <v>0</v>
      </c>
      <c r="FF29" s="60" t="n">
        <f aca="false">MAX(0,MIN($F29,FF$4)-MAX($E29,FF$3)+1)/($F29-$E29+1)</f>
        <v>0</v>
      </c>
      <c r="FG29" s="60" t="n">
        <f aca="false">MAX(0,MIN($F29,FG$4)-MAX($E29,FG$3)+1)/($F29-$E29+1)</f>
        <v>0</v>
      </c>
      <c r="FH29" s="60" t="n">
        <f aca="false">MAX(0,MIN($F29,FH$4)-MAX($E29,FH$3)+1)/($F29-$E29+1)</f>
        <v>0</v>
      </c>
    </row>
    <row r="30" customFormat="false" ht="15" hidden="false" customHeight="false" outlineLevel="0" collapsed="false">
      <c r="C30" s="0" t="s">
        <v>638</v>
      </c>
      <c r="D30" s="11" t="s">
        <v>39</v>
      </c>
      <c r="E30" s="40" t="n">
        <f aca="false">$F16+1</f>
        <v>46844</v>
      </c>
      <c r="F30" s="40" t="n">
        <f aca="false">EDATE($F16,In_Debt_Tenor*Months_In_Year)</f>
        <v>52321</v>
      </c>
      <c r="J30" s="60" t="n">
        <f aca="false">MAX(0,(MIN($F30,J$4)-MAX($E30,J$3)+1)/J$5)</f>
        <v>0</v>
      </c>
      <c r="K30" s="60" t="n">
        <f aca="false">MAX(0,(MIN($F30,K$4)-MAX($E30,K$3)+1)/K$5)</f>
        <v>0</v>
      </c>
      <c r="L30" s="60" t="n">
        <f aca="false">MAX(0,(MIN($F30,L$4)-MAX($E30,L$3)+1)/L$5)</f>
        <v>0</v>
      </c>
      <c r="M30" s="60" t="n">
        <f aca="false">MAX(0,(MIN($F30,M$4)-MAX($E30,M$3)+1)/M$5)</f>
        <v>0</v>
      </c>
      <c r="N30" s="60" t="n">
        <f aca="false">MAX(0,(MIN($F30,N$4)-MAX($E30,N$3)+1)/N$5)</f>
        <v>0</v>
      </c>
      <c r="O30" s="60" t="n">
        <f aca="false">MAX(0,(MIN($F30,O$4)-MAX($E30,O$3)+1)/O$5)</f>
        <v>0</v>
      </c>
      <c r="P30" s="60" t="n">
        <f aca="false">MAX(0,(MIN($F30,P$4)-MAX($E30,P$3)+1)/P$5)</f>
        <v>0</v>
      </c>
      <c r="Q30" s="60" t="n">
        <f aca="false">MAX(0,(MIN($F30,Q$4)-MAX($E30,Q$3)+1)/Q$5)</f>
        <v>0</v>
      </c>
      <c r="R30" s="60" t="n">
        <f aca="false">MAX(0,(MIN($F30,R$4)-MAX($E30,R$3)+1)/R$5)</f>
        <v>0</v>
      </c>
      <c r="S30" s="60" t="n">
        <f aca="false">MAX(0,(MIN($F30,S$4)-MAX($E30,S$3)+1)/S$5)</f>
        <v>0</v>
      </c>
      <c r="T30" s="60" t="n">
        <f aca="false">MAX(0,(MIN($F30,T$4)-MAX($E30,T$3)+1)/T$5)</f>
        <v>1</v>
      </c>
      <c r="U30" s="60" t="n">
        <f aca="false">MAX(0,(MIN($F30,U$4)-MAX($E30,U$3)+1)/U$5)</f>
        <v>1</v>
      </c>
      <c r="V30" s="60" t="n">
        <f aca="false">MAX(0,(MIN($F30,V$4)-MAX($E30,V$3)+1)/V$5)</f>
        <v>1</v>
      </c>
      <c r="W30" s="60" t="n">
        <f aca="false">MAX(0,(MIN($F30,W$4)-MAX($E30,W$3)+1)/W$5)</f>
        <v>1</v>
      </c>
      <c r="X30" s="60" t="n">
        <f aca="false">MAX(0,(MIN($F30,X$4)-MAX($E30,X$3)+1)/X$5)</f>
        <v>1</v>
      </c>
      <c r="Y30" s="60" t="n">
        <f aca="false">MAX(0,(MIN($F30,Y$4)-MAX($E30,Y$3)+1)/Y$5)</f>
        <v>1</v>
      </c>
      <c r="Z30" s="60" t="n">
        <f aca="false">MAX(0,(MIN($F30,Z$4)-MAX($E30,Z$3)+1)/Z$5)</f>
        <v>1</v>
      </c>
      <c r="AA30" s="60" t="n">
        <f aca="false">MAX(0,(MIN($F30,AA$4)-MAX($E30,AA$3)+1)/AA$5)</f>
        <v>1</v>
      </c>
      <c r="AB30" s="60" t="n">
        <f aca="false">MAX(0,(MIN($F30,AB$4)-MAX($E30,AB$3)+1)/AB$5)</f>
        <v>1</v>
      </c>
      <c r="AC30" s="60" t="n">
        <f aca="false">MAX(0,(MIN($F30,AC$4)-MAX($E30,AC$3)+1)/AC$5)</f>
        <v>1</v>
      </c>
      <c r="AD30" s="60" t="n">
        <f aca="false">MAX(0,(MIN($F30,AD$4)-MAX($E30,AD$3)+1)/AD$5)</f>
        <v>1</v>
      </c>
      <c r="AE30" s="60" t="n">
        <f aca="false">MAX(0,(MIN($F30,AE$4)-MAX($E30,AE$3)+1)/AE$5)</f>
        <v>1</v>
      </c>
      <c r="AF30" s="60" t="n">
        <f aca="false">MAX(0,(MIN($F30,AF$4)-MAX($E30,AF$3)+1)/AF$5)</f>
        <v>1</v>
      </c>
      <c r="AG30" s="60" t="n">
        <f aca="false">MAX(0,(MIN($F30,AG$4)-MAX($E30,AG$3)+1)/AG$5)</f>
        <v>1</v>
      </c>
      <c r="AH30" s="60" t="n">
        <f aca="false">MAX(0,(MIN($F30,AH$4)-MAX($E30,AH$3)+1)/AH$5)</f>
        <v>1</v>
      </c>
      <c r="AI30" s="60" t="n">
        <f aca="false">MAX(0,(MIN($F30,AI$4)-MAX($E30,AI$3)+1)/AI$5)</f>
        <v>1</v>
      </c>
      <c r="AJ30" s="60" t="n">
        <f aca="false">MAX(0,(MIN($F30,AJ$4)-MAX($E30,AJ$3)+1)/AJ$5)</f>
        <v>1</v>
      </c>
      <c r="AK30" s="60" t="n">
        <f aca="false">MAX(0,(MIN($F30,AK$4)-MAX($E30,AK$3)+1)/AK$5)</f>
        <v>1</v>
      </c>
      <c r="AL30" s="60" t="n">
        <f aca="false">MAX(0,(MIN($F30,AL$4)-MAX($E30,AL$3)+1)/AL$5)</f>
        <v>1</v>
      </c>
      <c r="AM30" s="60" t="n">
        <f aca="false">MAX(0,(MIN($F30,AM$4)-MAX($E30,AM$3)+1)/AM$5)</f>
        <v>1</v>
      </c>
      <c r="AN30" s="60" t="n">
        <f aca="false">MAX(0,(MIN($F30,AN$4)-MAX($E30,AN$3)+1)/AN$5)</f>
        <v>1</v>
      </c>
      <c r="AO30" s="60" t="n">
        <f aca="false">MAX(0,(MIN($F30,AO$4)-MAX($E30,AO$3)+1)/AO$5)</f>
        <v>1</v>
      </c>
      <c r="AP30" s="60" t="n">
        <f aca="false">MAX(0,(MIN($F30,AP$4)-MAX($E30,AP$3)+1)/AP$5)</f>
        <v>1</v>
      </c>
      <c r="AQ30" s="60" t="n">
        <f aca="false">MAX(0,(MIN($F30,AQ$4)-MAX($E30,AQ$3)+1)/AQ$5)</f>
        <v>1</v>
      </c>
      <c r="AR30" s="60" t="n">
        <f aca="false">MAX(0,(MIN($F30,AR$4)-MAX($E30,AR$3)+1)/AR$5)</f>
        <v>1</v>
      </c>
      <c r="AS30" s="60" t="n">
        <f aca="false">MAX(0,(MIN($F30,AS$4)-MAX($E30,AS$3)+1)/AS$5)</f>
        <v>1</v>
      </c>
      <c r="AT30" s="60" t="n">
        <f aca="false">MAX(0,(MIN($F30,AT$4)-MAX($E30,AT$3)+1)/AT$5)</f>
        <v>1</v>
      </c>
      <c r="AU30" s="60" t="n">
        <f aca="false">MAX(0,(MIN($F30,AU$4)-MAX($E30,AU$3)+1)/AU$5)</f>
        <v>1</v>
      </c>
      <c r="AV30" s="60" t="n">
        <f aca="false">MAX(0,(MIN($F30,AV$4)-MAX($E30,AV$3)+1)/AV$5)</f>
        <v>1</v>
      </c>
      <c r="AW30" s="60" t="n">
        <f aca="false">MAX(0,(MIN($F30,AW$4)-MAX($E30,AW$3)+1)/AW$5)</f>
        <v>1</v>
      </c>
      <c r="AX30" s="60" t="n">
        <f aca="false">MAX(0,(MIN($F30,AX$4)-MAX($E30,AX$3)+1)/AX$5)</f>
        <v>1</v>
      </c>
      <c r="AY30" s="60" t="n">
        <f aca="false">MAX(0,(MIN($F30,AY$4)-MAX($E30,AY$3)+1)/AY$5)</f>
        <v>1</v>
      </c>
      <c r="AZ30" s="60" t="n">
        <f aca="false">MAX(0,(MIN($F30,AZ$4)-MAX($E30,AZ$3)+1)/AZ$5)</f>
        <v>1</v>
      </c>
      <c r="BA30" s="60" t="n">
        <f aca="false">MAX(0,(MIN($F30,BA$4)-MAX($E30,BA$3)+1)/BA$5)</f>
        <v>1</v>
      </c>
      <c r="BB30" s="60" t="n">
        <f aca="false">MAX(0,(MIN($F30,BB$4)-MAX($E30,BB$3)+1)/BB$5)</f>
        <v>1</v>
      </c>
      <c r="BC30" s="60" t="n">
        <f aca="false">MAX(0,(MIN($F30,BC$4)-MAX($E30,BC$3)+1)/BC$5)</f>
        <v>1</v>
      </c>
      <c r="BD30" s="60" t="n">
        <f aca="false">MAX(0,(MIN($F30,BD$4)-MAX($E30,BD$3)+1)/BD$5)</f>
        <v>1</v>
      </c>
      <c r="BE30" s="60" t="n">
        <f aca="false">MAX(0,(MIN($F30,BE$4)-MAX($E30,BE$3)+1)/BE$5)</f>
        <v>1</v>
      </c>
      <c r="BF30" s="60" t="n">
        <f aca="false">MAX(0,(MIN($F30,BF$4)-MAX($E30,BF$3)+1)/BF$5)</f>
        <v>1</v>
      </c>
      <c r="BG30" s="60" t="n">
        <f aca="false">MAX(0,(MIN($F30,BG$4)-MAX($E30,BG$3)+1)/BG$5)</f>
        <v>1</v>
      </c>
      <c r="BH30" s="60" t="n">
        <f aca="false">MAX(0,(MIN($F30,BH$4)-MAX($E30,BH$3)+1)/BH$5)</f>
        <v>1</v>
      </c>
      <c r="BI30" s="60" t="n">
        <f aca="false">MAX(0,(MIN($F30,BI$4)-MAX($E30,BI$3)+1)/BI$5)</f>
        <v>1</v>
      </c>
      <c r="BJ30" s="60" t="n">
        <f aca="false">MAX(0,(MIN($F30,BJ$4)-MAX($E30,BJ$3)+1)/BJ$5)</f>
        <v>1</v>
      </c>
      <c r="BK30" s="60" t="n">
        <f aca="false">MAX(0,(MIN($F30,BK$4)-MAX($E30,BK$3)+1)/BK$5)</f>
        <v>1</v>
      </c>
      <c r="BL30" s="60" t="n">
        <f aca="false">MAX(0,(MIN($F30,BL$4)-MAX($E30,BL$3)+1)/BL$5)</f>
        <v>1</v>
      </c>
      <c r="BM30" s="60" t="n">
        <f aca="false">MAX(0,(MIN($F30,BM$4)-MAX($E30,BM$3)+1)/BM$5)</f>
        <v>1</v>
      </c>
      <c r="BN30" s="60" t="n">
        <f aca="false">MAX(0,(MIN($F30,BN$4)-MAX($E30,BN$3)+1)/BN$5)</f>
        <v>1</v>
      </c>
      <c r="BO30" s="60" t="n">
        <f aca="false">MAX(0,(MIN($F30,BO$4)-MAX($E30,BO$3)+1)/BO$5)</f>
        <v>1</v>
      </c>
      <c r="BP30" s="60" t="n">
        <f aca="false">MAX(0,(MIN($F30,BP$4)-MAX($E30,BP$3)+1)/BP$5)</f>
        <v>1</v>
      </c>
      <c r="BQ30" s="60" t="n">
        <f aca="false">MAX(0,(MIN($F30,BQ$4)-MAX($E30,BQ$3)+1)/BQ$5)</f>
        <v>1</v>
      </c>
      <c r="BR30" s="60" t="n">
        <f aca="false">MAX(0,(MIN($F30,BR$4)-MAX($E30,BR$3)+1)/BR$5)</f>
        <v>1</v>
      </c>
      <c r="BS30" s="60" t="n">
        <f aca="false">MAX(0,(MIN($F30,BS$4)-MAX($E30,BS$3)+1)/BS$5)</f>
        <v>1</v>
      </c>
      <c r="BT30" s="60" t="n">
        <f aca="false">MAX(0,(MIN($F30,BT$4)-MAX($E30,BT$3)+1)/BT$5)</f>
        <v>1</v>
      </c>
      <c r="BU30" s="60" t="n">
        <f aca="false">MAX(0,(MIN($F30,BU$4)-MAX($E30,BU$3)+1)/BU$5)</f>
        <v>1</v>
      </c>
      <c r="BV30" s="60" t="n">
        <f aca="false">MAX(0,(MIN($F30,BV$4)-MAX($E30,BV$3)+1)/BV$5)</f>
        <v>1</v>
      </c>
      <c r="BW30" s="60" t="n">
        <f aca="false">MAX(0,(MIN($F30,BW$4)-MAX($E30,BW$3)+1)/BW$5)</f>
        <v>1</v>
      </c>
      <c r="BX30" s="60" t="n">
        <f aca="false">MAX(0,(MIN($F30,BX$4)-MAX($E30,BX$3)+1)/BX$5)</f>
        <v>1</v>
      </c>
      <c r="BY30" s="60" t="n">
        <f aca="false">MAX(0,(MIN($F30,BY$4)-MAX($E30,BY$3)+1)/BY$5)</f>
        <v>1</v>
      </c>
      <c r="BZ30" s="60" t="n">
        <f aca="false">MAX(0,(MIN($F30,BZ$4)-MAX($E30,BZ$3)+1)/BZ$5)</f>
        <v>1</v>
      </c>
      <c r="CA30" s="60" t="n">
        <f aca="false">MAX(0,(MIN($F30,CA$4)-MAX($E30,CA$3)+1)/CA$5)</f>
        <v>1</v>
      </c>
      <c r="CB30" s="60" t="n">
        <f aca="false">MAX(0,(MIN($F30,CB$4)-MAX($E30,CB$3)+1)/CB$5)</f>
        <v>0</v>
      </c>
      <c r="CC30" s="60" t="n">
        <f aca="false">MAX(0,(MIN($F30,CC$4)-MAX($E30,CC$3)+1)/CC$5)</f>
        <v>0</v>
      </c>
      <c r="CD30" s="60" t="n">
        <f aca="false">MAX(0,(MIN($F30,CD$4)-MAX($E30,CD$3)+1)/CD$5)</f>
        <v>0</v>
      </c>
      <c r="CE30" s="60" t="n">
        <f aca="false">MAX(0,(MIN($F30,CE$4)-MAX($E30,CE$3)+1)/CE$5)</f>
        <v>0</v>
      </c>
      <c r="CF30" s="60" t="n">
        <f aca="false">MAX(0,(MIN($F30,CF$4)-MAX($E30,CF$3)+1)/CF$5)</f>
        <v>0</v>
      </c>
      <c r="CG30" s="60" t="n">
        <f aca="false">MAX(0,(MIN($F30,CG$4)-MAX($E30,CG$3)+1)/CG$5)</f>
        <v>0</v>
      </c>
      <c r="CH30" s="60" t="n">
        <f aca="false">MAX(0,(MIN($F30,CH$4)-MAX($E30,CH$3)+1)/CH$5)</f>
        <v>0</v>
      </c>
      <c r="CI30" s="60" t="n">
        <f aca="false">MAX(0,(MIN($F30,CI$4)-MAX($E30,CI$3)+1)/CI$5)</f>
        <v>0</v>
      </c>
      <c r="CJ30" s="60" t="n">
        <f aca="false">MAX(0,(MIN($F30,CJ$4)-MAX($E30,CJ$3)+1)/CJ$5)</f>
        <v>0</v>
      </c>
      <c r="CK30" s="60" t="n">
        <f aca="false">MAX(0,(MIN($F30,CK$4)-MAX($E30,CK$3)+1)/CK$5)</f>
        <v>0</v>
      </c>
      <c r="CL30" s="60" t="n">
        <f aca="false">MAX(0,(MIN($F30,CL$4)-MAX($E30,CL$3)+1)/CL$5)</f>
        <v>0</v>
      </c>
      <c r="CM30" s="60" t="n">
        <f aca="false">MAX(0,(MIN($F30,CM$4)-MAX($E30,CM$3)+1)/CM$5)</f>
        <v>0</v>
      </c>
      <c r="CN30" s="60" t="n">
        <f aca="false">MAX(0,(MIN($F30,CN$4)-MAX($E30,CN$3)+1)/CN$5)</f>
        <v>0</v>
      </c>
      <c r="CO30" s="60" t="n">
        <f aca="false">MAX(0,(MIN($F30,CO$4)-MAX($E30,CO$3)+1)/CO$5)</f>
        <v>0</v>
      </c>
      <c r="CP30" s="60" t="n">
        <f aca="false">MAX(0,(MIN($F30,CP$4)-MAX($E30,CP$3)+1)/CP$5)</f>
        <v>0</v>
      </c>
      <c r="CQ30" s="60" t="n">
        <f aca="false">MAX(0,(MIN($F30,CQ$4)-MAX($E30,CQ$3)+1)/CQ$5)</f>
        <v>0</v>
      </c>
      <c r="CR30" s="60" t="n">
        <f aca="false">MAX(0,(MIN($F30,CR$4)-MAX($E30,CR$3)+1)/CR$5)</f>
        <v>0</v>
      </c>
      <c r="CS30" s="60" t="n">
        <f aca="false">MAX(0,(MIN($F30,CS$4)-MAX($E30,CS$3)+1)/CS$5)</f>
        <v>0</v>
      </c>
      <c r="CT30" s="60" t="n">
        <f aca="false">MAX(0,(MIN($F30,CT$4)-MAX($E30,CT$3)+1)/CT$5)</f>
        <v>0</v>
      </c>
      <c r="CU30" s="60" t="n">
        <f aca="false">MAX(0,(MIN($F30,CU$4)-MAX($E30,CU$3)+1)/CU$5)</f>
        <v>0</v>
      </c>
      <c r="CV30" s="60" t="n">
        <f aca="false">MAX(0,(MIN($F30,CV$4)-MAX($E30,CV$3)+1)/CV$5)</f>
        <v>0</v>
      </c>
      <c r="CW30" s="60" t="n">
        <f aca="false">MAX(0,(MIN($F30,CW$4)-MAX($E30,CW$3)+1)/CW$5)</f>
        <v>0</v>
      </c>
      <c r="CX30" s="60" t="n">
        <f aca="false">MAX(0,(MIN($F30,CX$4)-MAX($E30,CX$3)+1)/CX$5)</f>
        <v>0</v>
      </c>
      <c r="CY30" s="60" t="n">
        <f aca="false">MAX(0,(MIN($F30,CY$4)-MAX($E30,CY$3)+1)/CY$5)</f>
        <v>0</v>
      </c>
      <c r="CZ30" s="60" t="n">
        <f aca="false">MAX(0,(MIN($F30,CZ$4)-MAX($E30,CZ$3)+1)/CZ$5)</f>
        <v>0</v>
      </c>
      <c r="DA30" s="60" t="n">
        <f aca="false">MAX(0,(MIN($F30,DA$4)-MAX($E30,DA$3)+1)/DA$5)</f>
        <v>0</v>
      </c>
      <c r="DB30" s="60" t="n">
        <f aca="false">MAX(0,(MIN($F30,DB$4)-MAX($E30,DB$3)+1)/DB$5)</f>
        <v>0</v>
      </c>
      <c r="DC30" s="60" t="n">
        <f aca="false">MAX(0,(MIN($F30,DC$4)-MAX($E30,DC$3)+1)/DC$5)</f>
        <v>0</v>
      </c>
      <c r="DD30" s="60" t="n">
        <f aca="false">MAX(0,(MIN($F30,DD$4)-MAX($E30,DD$3)+1)/DD$5)</f>
        <v>0</v>
      </c>
      <c r="DE30" s="60" t="n">
        <f aca="false">MAX(0,(MIN($F30,DE$4)-MAX($E30,DE$3)+1)/DE$5)</f>
        <v>0</v>
      </c>
      <c r="DF30" s="60" t="n">
        <f aca="false">MAX(0,(MIN($F30,DF$4)-MAX($E30,DF$3)+1)/DF$5)</f>
        <v>0</v>
      </c>
      <c r="DG30" s="60" t="n">
        <f aca="false">MAX(0,(MIN($F30,DG$4)-MAX($E30,DG$3)+1)/DG$5)</f>
        <v>0</v>
      </c>
      <c r="DH30" s="60" t="n">
        <f aca="false">MAX(0,(MIN($F30,DH$4)-MAX($E30,DH$3)+1)/DH$5)</f>
        <v>0</v>
      </c>
      <c r="DI30" s="60" t="n">
        <f aca="false">MAX(0,(MIN($F30,DI$4)-MAX($E30,DI$3)+1)/DI$5)</f>
        <v>0</v>
      </c>
      <c r="DJ30" s="60" t="n">
        <f aca="false">MAX(0,(MIN($F30,DJ$4)-MAX($E30,DJ$3)+1)/DJ$5)</f>
        <v>0</v>
      </c>
      <c r="DK30" s="60" t="n">
        <f aca="false">MAX(0,(MIN($F30,DK$4)-MAX($E30,DK$3)+1)/DK$5)</f>
        <v>0</v>
      </c>
      <c r="DL30" s="60" t="n">
        <f aca="false">MAX(0,(MIN($F30,DL$4)-MAX($E30,DL$3)+1)/DL$5)</f>
        <v>0</v>
      </c>
      <c r="DM30" s="60" t="n">
        <f aca="false">MAX(0,(MIN($F30,DM$4)-MAX($E30,DM$3)+1)/DM$5)</f>
        <v>0</v>
      </c>
      <c r="DN30" s="60" t="n">
        <f aca="false">MAX(0,(MIN($F30,DN$4)-MAX($E30,DN$3)+1)/DN$5)</f>
        <v>0</v>
      </c>
      <c r="DO30" s="60" t="n">
        <f aca="false">MAX(0,(MIN($F30,DO$4)-MAX($E30,DO$3)+1)/DO$5)</f>
        <v>0</v>
      </c>
      <c r="DP30" s="60" t="n">
        <f aca="false">MAX(0,(MIN($F30,DP$4)-MAX($E30,DP$3)+1)/DP$5)</f>
        <v>0</v>
      </c>
      <c r="DQ30" s="60" t="n">
        <f aca="false">MAX(0,(MIN($F30,DQ$4)-MAX($E30,DQ$3)+1)/DQ$5)</f>
        <v>0</v>
      </c>
      <c r="DR30" s="60" t="n">
        <f aca="false">MAX(0,(MIN($F30,DR$4)-MAX($E30,DR$3)+1)/DR$5)</f>
        <v>0</v>
      </c>
      <c r="DS30" s="60" t="n">
        <f aca="false">MAX(0,(MIN($F30,DS$4)-MAX($E30,DS$3)+1)/DS$5)</f>
        <v>0</v>
      </c>
      <c r="DT30" s="60" t="n">
        <f aca="false">MAX(0,(MIN($F30,DT$4)-MAX($E30,DT$3)+1)/DT$5)</f>
        <v>0</v>
      </c>
      <c r="DU30" s="60" t="n">
        <f aca="false">MAX(0,(MIN($F30,DU$4)-MAX($E30,DU$3)+1)/DU$5)</f>
        <v>0</v>
      </c>
      <c r="DV30" s="60" t="n">
        <f aca="false">MAX(0,(MIN($F30,DV$4)-MAX($E30,DV$3)+1)/DV$5)</f>
        <v>0</v>
      </c>
      <c r="DW30" s="60" t="n">
        <f aca="false">MAX(0,(MIN($F30,DW$4)-MAX($E30,DW$3)+1)/DW$5)</f>
        <v>0</v>
      </c>
      <c r="DX30" s="60" t="n">
        <f aca="false">MAX(0,(MIN($F30,DX$4)-MAX($E30,DX$3)+1)/DX$5)</f>
        <v>0</v>
      </c>
      <c r="DY30" s="60" t="n">
        <f aca="false">MAX(0,(MIN($F30,DY$4)-MAX($E30,DY$3)+1)/DY$5)</f>
        <v>0</v>
      </c>
      <c r="DZ30" s="60" t="n">
        <f aca="false">MAX(0,(MIN($F30,DZ$4)-MAX($E30,DZ$3)+1)/DZ$5)</f>
        <v>0</v>
      </c>
      <c r="EA30" s="60" t="n">
        <f aca="false">MAX(0,(MIN($F30,EA$4)-MAX($E30,EA$3)+1)/EA$5)</f>
        <v>0</v>
      </c>
      <c r="EB30" s="60" t="n">
        <f aca="false">MAX(0,(MIN($F30,EB$4)-MAX($E30,EB$3)+1)/EB$5)</f>
        <v>0</v>
      </c>
      <c r="EC30" s="60" t="n">
        <f aca="false">MAX(0,(MIN($F30,EC$4)-MAX($E30,EC$3)+1)/EC$5)</f>
        <v>0</v>
      </c>
      <c r="ED30" s="60" t="n">
        <f aca="false">MAX(0,(MIN($F30,ED$4)-MAX($E30,ED$3)+1)/ED$5)</f>
        <v>0</v>
      </c>
      <c r="EE30" s="60" t="n">
        <f aca="false">MAX(0,(MIN($F30,EE$4)-MAX($E30,EE$3)+1)/EE$5)</f>
        <v>0</v>
      </c>
      <c r="EF30" s="60" t="n">
        <f aca="false">MAX(0,(MIN($F30,EF$4)-MAX($E30,EF$3)+1)/EF$5)</f>
        <v>0</v>
      </c>
      <c r="EG30" s="60" t="n">
        <f aca="false">MAX(0,(MIN($F30,EG$4)-MAX($E30,EG$3)+1)/EG$5)</f>
        <v>0</v>
      </c>
      <c r="EH30" s="60" t="n">
        <f aca="false">MAX(0,(MIN($F30,EH$4)-MAX($E30,EH$3)+1)/EH$5)</f>
        <v>0</v>
      </c>
      <c r="EI30" s="60" t="n">
        <f aca="false">MAX(0,(MIN($F30,EI$4)-MAX($E30,EI$3)+1)/EI$5)</f>
        <v>0</v>
      </c>
      <c r="EJ30" s="60" t="n">
        <f aca="false">MAX(0,(MIN($F30,EJ$4)-MAX($E30,EJ$3)+1)/EJ$5)</f>
        <v>0</v>
      </c>
      <c r="EK30" s="60" t="n">
        <f aca="false">MAX(0,(MIN($F30,EK$4)-MAX($E30,EK$3)+1)/EK$5)</f>
        <v>0</v>
      </c>
      <c r="EL30" s="60" t="n">
        <f aca="false">MAX(0,(MIN($F30,EL$4)-MAX($E30,EL$3)+1)/EL$5)</f>
        <v>0</v>
      </c>
      <c r="EM30" s="60" t="n">
        <f aca="false">MAX(0,(MIN($F30,EM$4)-MAX($E30,EM$3)+1)/EM$5)</f>
        <v>0</v>
      </c>
      <c r="EN30" s="60" t="n">
        <f aca="false">MAX(0,(MIN($F30,EN$4)-MAX($E30,EN$3)+1)/EN$5)</f>
        <v>0</v>
      </c>
      <c r="EO30" s="60" t="n">
        <f aca="false">MAX(0,(MIN($F30,EO$4)-MAX($E30,EO$3)+1)/EO$5)</f>
        <v>0</v>
      </c>
      <c r="EP30" s="60" t="n">
        <f aca="false">MAX(0,(MIN($F30,EP$4)-MAX($E30,EP$3)+1)/EP$5)</f>
        <v>0</v>
      </c>
      <c r="EQ30" s="60" t="n">
        <f aca="false">MAX(0,(MIN($F30,EQ$4)-MAX($E30,EQ$3)+1)/EQ$5)</f>
        <v>0</v>
      </c>
      <c r="ER30" s="60" t="n">
        <f aca="false">MAX(0,(MIN($F30,ER$4)-MAX($E30,ER$3)+1)/ER$5)</f>
        <v>0</v>
      </c>
      <c r="ES30" s="60" t="n">
        <f aca="false">MAX(0,(MIN($F30,ES$4)-MAX($E30,ES$3)+1)/ES$5)</f>
        <v>0</v>
      </c>
      <c r="ET30" s="60" t="n">
        <f aca="false">MAX(0,(MIN($F30,ET$4)-MAX($E30,ET$3)+1)/ET$5)</f>
        <v>0</v>
      </c>
      <c r="EU30" s="60" t="n">
        <f aca="false">MAX(0,(MIN($F30,EU$4)-MAX($E30,EU$3)+1)/EU$5)</f>
        <v>0</v>
      </c>
      <c r="EV30" s="60" t="n">
        <f aca="false">MAX(0,(MIN($F30,EV$4)-MAX($E30,EV$3)+1)/EV$5)</f>
        <v>0</v>
      </c>
      <c r="EW30" s="60" t="n">
        <f aca="false">MAX(0,(MIN($F30,EW$4)-MAX($E30,EW$3)+1)/EW$5)</f>
        <v>0</v>
      </c>
      <c r="EX30" s="60" t="n">
        <f aca="false">MAX(0,(MIN($F30,EX$4)-MAX($E30,EX$3)+1)/EX$5)</f>
        <v>0</v>
      </c>
      <c r="EY30" s="60" t="n">
        <f aca="false">MAX(0,(MIN($F30,EY$4)-MAX($E30,EY$3)+1)/EY$5)</f>
        <v>0</v>
      </c>
      <c r="EZ30" s="60" t="n">
        <f aca="false">MAX(0,(MIN($F30,EZ$4)-MAX($E30,EZ$3)+1)/EZ$5)</f>
        <v>0</v>
      </c>
      <c r="FA30" s="60" t="n">
        <f aca="false">MAX(0,(MIN($F30,FA$4)-MAX($E30,FA$3)+1)/FA$5)</f>
        <v>0</v>
      </c>
      <c r="FB30" s="60" t="n">
        <f aca="false">MAX(0,(MIN($F30,FB$4)-MAX($E30,FB$3)+1)/FB$5)</f>
        <v>0</v>
      </c>
      <c r="FC30" s="60" t="n">
        <f aca="false">MAX(0,(MIN($F30,FC$4)-MAX($E30,FC$3)+1)/FC$5)</f>
        <v>0</v>
      </c>
      <c r="FD30" s="60" t="n">
        <f aca="false">MAX(0,(MIN($F30,FD$4)-MAX($E30,FD$3)+1)/FD$5)</f>
        <v>0</v>
      </c>
      <c r="FE30" s="60" t="n">
        <f aca="false">MAX(0,(MIN($F30,FE$4)-MAX($E30,FE$3)+1)/FE$5)</f>
        <v>0</v>
      </c>
      <c r="FF30" s="60" t="n">
        <f aca="false">MAX(0,(MIN($F30,FF$4)-MAX($E30,FF$3)+1)/FF$5)</f>
        <v>0</v>
      </c>
      <c r="FG30" s="60" t="n">
        <f aca="false">MAX(0,(MIN($F30,FG$4)-MAX($E30,FG$3)+1)/FG$5)</f>
        <v>0</v>
      </c>
      <c r="FH30" s="60" t="n">
        <f aca="false">MAX(0,(MIN($F30,FH$4)-MAX($E30,FH$3)+1)/FH$5)</f>
        <v>0</v>
      </c>
    </row>
    <row r="31" customFormat="false" ht="15" hidden="false" customHeight="false" outlineLevel="0" collapsed="false">
      <c r="C31" s="0" t="s">
        <v>639</v>
      </c>
      <c r="D31" s="11" t="s">
        <v>39</v>
      </c>
      <c r="E31" s="40" t="n">
        <f aca="false">EDATE($F16,In_Debt_Tenor*Months_In_Year)</f>
        <v>52321</v>
      </c>
      <c r="I31" s="49" t="n">
        <f aca="false">SUM(J31:FH31)</f>
        <v>1</v>
      </c>
      <c r="J31" s="49" t="n">
        <f aca="false">N(AND(J$3&lt;=$E31,J$4&gt;=$E31))</f>
        <v>0</v>
      </c>
      <c r="K31" s="49" t="n">
        <f aca="false">N(AND(K$3&lt;=$E31,K$4&gt;=$E31))</f>
        <v>0</v>
      </c>
      <c r="L31" s="49" t="n">
        <f aca="false">N(AND(L$3&lt;=$E31,L$4&gt;=$E31))</f>
        <v>0</v>
      </c>
      <c r="M31" s="49" t="n">
        <f aca="false">N(AND(M$3&lt;=$E31,M$4&gt;=$E31))</f>
        <v>0</v>
      </c>
      <c r="N31" s="49" t="n">
        <f aca="false">N(AND(N$3&lt;=$E31,N$4&gt;=$E31))</f>
        <v>0</v>
      </c>
      <c r="O31" s="49" t="n">
        <f aca="false">N(AND(O$3&lt;=$E31,O$4&gt;=$E31))</f>
        <v>0</v>
      </c>
      <c r="P31" s="49" t="n">
        <f aca="false">N(AND(P$3&lt;=$E31,P$4&gt;=$E31))</f>
        <v>0</v>
      </c>
      <c r="Q31" s="49" t="n">
        <f aca="false">N(AND(Q$3&lt;=$E31,Q$4&gt;=$E31))</f>
        <v>0</v>
      </c>
      <c r="R31" s="49" t="n">
        <f aca="false">N(AND(R$3&lt;=$E31,R$4&gt;=$E31))</f>
        <v>0</v>
      </c>
      <c r="S31" s="49" t="n">
        <f aca="false">N(AND(S$3&lt;=$E31,S$4&gt;=$E31))</f>
        <v>0</v>
      </c>
      <c r="T31" s="49" t="n">
        <f aca="false">N(AND(T$3&lt;=$E31,T$4&gt;=$E31))</f>
        <v>0</v>
      </c>
      <c r="U31" s="49" t="n">
        <f aca="false">N(AND(U$3&lt;=$E31,U$4&gt;=$E31))</f>
        <v>0</v>
      </c>
      <c r="V31" s="49" t="n">
        <f aca="false">N(AND(V$3&lt;=$E31,V$4&gt;=$E31))</f>
        <v>0</v>
      </c>
      <c r="W31" s="49" t="n">
        <f aca="false">N(AND(W$3&lt;=$E31,W$4&gt;=$E31))</f>
        <v>0</v>
      </c>
      <c r="X31" s="49" t="n">
        <f aca="false">N(AND(X$3&lt;=$E31,X$4&gt;=$E31))</f>
        <v>0</v>
      </c>
      <c r="Y31" s="49" t="n">
        <f aca="false">N(AND(Y$3&lt;=$E31,Y$4&gt;=$E31))</f>
        <v>0</v>
      </c>
      <c r="Z31" s="49" t="n">
        <f aca="false">N(AND(Z$3&lt;=$E31,Z$4&gt;=$E31))</f>
        <v>0</v>
      </c>
      <c r="AA31" s="49" t="n">
        <f aca="false">N(AND(AA$3&lt;=$E31,AA$4&gt;=$E31))</f>
        <v>0</v>
      </c>
      <c r="AB31" s="49" t="n">
        <f aca="false">N(AND(AB$3&lt;=$E31,AB$4&gt;=$E31))</f>
        <v>0</v>
      </c>
      <c r="AC31" s="49" t="n">
        <f aca="false">N(AND(AC$3&lt;=$E31,AC$4&gt;=$E31))</f>
        <v>0</v>
      </c>
      <c r="AD31" s="49" t="n">
        <f aca="false">N(AND(AD$3&lt;=$E31,AD$4&gt;=$E31))</f>
        <v>0</v>
      </c>
      <c r="AE31" s="49" t="n">
        <f aca="false">N(AND(AE$3&lt;=$E31,AE$4&gt;=$E31))</f>
        <v>0</v>
      </c>
      <c r="AF31" s="49" t="n">
        <f aca="false">N(AND(AF$3&lt;=$E31,AF$4&gt;=$E31))</f>
        <v>0</v>
      </c>
      <c r="AG31" s="49" t="n">
        <f aca="false">N(AND(AG$3&lt;=$E31,AG$4&gt;=$E31))</f>
        <v>0</v>
      </c>
      <c r="AH31" s="49" t="n">
        <f aca="false">N(AND(AH$3&lt;=$E31,AH$4&gt;=$E31))</f>
        <v>0</v>
      </c>
      <c r="AI31" s="49" t="n">
        <f aca="false">N(AND(AI$3&lt;=$E31,AI$4&gt;=$E31))</f>
        <v>0</v>
      </c>
      <c r="AJ31" s="49" t="n">
        <f aca="false">N(AND(AJ$3&lt;=$E31,AJ$4&gt;=$E31))</f>
        <v>0</v>
      </c>
      <c r="AK31" s="49" t="n">
        <f aca="false">N(AND(AK$3&lt;=$E31,AK$4&gt;=$E31))</f>
        <v>0</v>
      </c>
      <c r="AL31" s="49" t="n">
        <f aca="false">N(AND(AL$3&lt;=$E31,AL$4&gt;=$E31))</f>
        <v>0</v>
      </c>
      <c r="AM31" s="49" t="n">
        <f aca="false">N(AND(AM$3&lt;=$E31,AM$4&gt;=$E31))</f>
        <v>0</v>
      </c>
      <c r="AN31" s="49" t="n">
        <f aca="false">N(AND(AN$3&lt;=$E31,AN$4&gt;=$E31))</f>
        <v>0</v>
      </c>
      <c r="AO31" s="49" t="n">
        <f aca="false">N(AND(AO$3&lt;=$E31,AO$4&gt;=$E31))</f>
        <v>0</v>
      </c>
      <c r="AP31" s="49" t="n">
        <f aca="false">N(AND(AP$3&lt;=$E31,AP$4&gt;=$E31))</f>
        <v>0</v>
      </c>
      <c r="AQ31" s="49" t="n">
        <f aca="false">N(AND(AQ$3&lt;=$E31,AQ$4&gt;=$E31))</f>
        <v>0</v>
      </c>
      <c r="AR31" s="49" t="n">
        <f aca="false">N(AND(AR$3&lt;=$E31,AR$4&gt;=$E31))</f>
        <v>0</v>
      </c>
      <c r="AS31" s="49" t="n">
        <f aca="false">N(AND(AS$3&lt;=$E31,AS$4&gt;=$E31))</f>
        <v>0</v>
      </c>
      <c r="AT31" s="49" t="n">
        <f aca="false">N(AND(AT$3&lt;=$E31,AT$4&gt;=$E31))</f>
        <v>0</v>
      </c>
      <c r="AU31" s="49" t="n">
        <f aca="false">N(AND(AU$3&lt;=$E31,AU$4&gt;=$E31))</f>
        <v>0</v>
      </c>
      <c r="AV31" s="49" t="n">
        <f aca="false">N(AND(AV$3&lt;=$E31,AV$4&gt;=$E31))</f>
        <v>0</v>
      </c>
      <c r="AW31" s="49" t="n">
        <f aca="false">N(AND(AW$3&lt;=$E31,AW$4&gt;=$E31))</f>
        <v>0</v>
      </c>
      <c r="AX31" s="49" t="n">
        <f aca="false">N(AND(AX$3&lt;=$E31,AX$4&gt;=$E31))</f>
        <v>0</v>
      </c>
      <c r="AY31" s="49" t="n">
        <f aca="false">N(AND(AY$3&lt;=$E31,AY$4&gt;=$E31))</f>
        <v>0</v>
      </c>
      <c r="AZ31" s="49" t="n">
        <f aca="false">N(AND(AZ$3&lt;=$E31,AZ$4&gt;=$E31))</f>
        <v>0</v>
      </c>
      <c r="BA31" s="49" t="n">
        <f aca="false">N(AND(BA$3&lt;=$E31,BA$4&gt;=$E31))</f>
        <v>0</v>
      </c>
      <c r="BB31" s="49" t="n">
        <f aca="false">N(AND(BB$3&lt;=$E31,BB$4&gt;=$E31))</f>
        <v>0</v>
      </c>
      <c r="BC31" s="49" t="n">
        <f aca="false">N(AND(BC$3&lt;=$E31,BC$4&gt;=$E31))</f>
        <v>0</v>
      </c>
      <c r="BD31" s="49" t="n">
        <f aca="false">N(AND(BD$3&lt;=$E31,BD$4&gt;=$E31))</f>
        <v>0</v>
      </c>
      <c r="BE31" s="49" t="n">
        <f aca="false">N(AND(BE$3&lt;=$E31,BE$4&gt;=$E31))</f>
        <v>0</v>
      </c>
      <c r="BF31" s="49" t="n">
        <f aca="false">N(AND(BF$3&lt;=$E31,BF$4&gt;=$E31))</f>
        <v>0</v>
      </c>
      <c r="BG31" s="49" t="n">
        <f aca="false">N(AND(BG$3&lt;=$E31,BG$4&gt;=$E31))</f>
        <v>0</v>
      </c>
      <c r="BH31" s="49" t="n">
        <f aca="false">N(AND(BH$3&lt;=$E31,BH$4&gt;=$E31))</f>
        <v>0</v>
      </c>
      <c r="BI31" s="49" t="n">
        <f aca="false">N(AND(BI$3&lt;=$E31,BI$4&gt;=$E31))</f>
        <v>0</v>
      </c>
      <c r="BJ31" s="49" t="n">
        <f aca="false">N(AND(BJ$3&lt;=$E31,BJ$4&gt;=$E31))</f>
        <v>0</v>
      </c>
      <c r="BK31" s="49" t="n">
        <f aca="false">N(AND(BK$3&lt;=$E31,BK$4&gt;=$E31))</f>
        <v>0</v>
      </c>
      <c r="BL31" s="49" t="n">
        <f aca="false">N(AND(BL$3&lt;=$E31,BL$4&gt;=$E31))</f>
        <v>0</v>
      </c>
      <c r="BM31" s="49" t="n">
        <f aca="false">N(AND(BM$3&lt;=$E31,BM$4&gt;=$E31))</f>
        <v>0</v>
      </c>
      <c r="BN31" s="49" t="n">
        <f aca="false">N(AND(BN$3&lt;=$E31,BN$4&gt;=$E31))</f>
        <v>0</v>
      </c>
      <c r="BO31" s="49" t="n">
        <f aca="false">N(AND(BO$3&lt;=$E31,BO$4&gt;=$E31))</f>
        <v>0</v>
      </c>
      <c r="BP31" s="49" t="n">
        <f aca="false">N(AND(BP$3&lt;=$E31,BP$4&gt;=$E31))</f>
        <v>0</v>
      </c>
      <c r="BQ31" s="49" t="n">
        <f aca="false">N(AND(BQ$3&lt;=$E31,BQ$4&gt;=$E31))</f>
        <v>0</v>
      </c>
      <c r="BR31" s="49" t="n">
        <f aca="false">N(AND(BR$3&lt;=$E31,BR$4&gt;=$E31))</f>
        <v>0</v>
      </c>
      <c r="BS31" s="49" t="n">
        <f aca="false">N(AND(BS$3&lt;=$E31,BS$4&gt;=$E31))</f>
        <v>0</v>
      </c>
      <c r="BT31" s="49" t="n">
        <f aca="false">N(AND(BT$3&lt;=$E31,BT$4&gt;=$E31))</f>
        <v>0</v>
      </c>
      <c r="BU31" s="49" t="n">
        <f aca="false">N(AND(BU$3&lt;=$E31,BU$4&gt;=$E31))</f>
        <v>0</v>
      </c>
      <c r="BV31" s="49" t="n">
        <f aca="false">N(AND(BV$3&lt;=$E31,BV$4&gt;=$E31))</f>
        <v>0</v>
      </c>
      <c r="BW31" s="49" t="n">
        <f aca="false">N(AND(BW$3&lt;=$E31,BW$4&gt;=$E31))</f>
        <v>0</v>
      </c>
      <c r="BX31" s="49" t="n">
        <f aca="false">N(AND(BX$3&lt;=$E31,BX$4&gt;=$E31))</f>
        <v>0</v>
      </c>
      <c r="BY31" s="49" t="n">
        <f aca="false">N(AND(BY$3&lt;=$E31,BY$4&gt;=$E31))</f>
        <v>0</v>
      </c>
      <c r="BZ31" s="49" t="n">
        <f aca="false">N(AND(BZ$3&lt;=$E31,BZ$4&gt;=$E31))</f>
        <v>0</v>
      </c>
      <c r="CA31" s="49" t="n">
        <f aca="false">N(AND(CA$3&lt;=$E31,CA$4&gt;=$E31))</f>
        <v>1</v>
      </c>
      <c r="CB31" s="49" t="n">
        <f aca="false">N(AND(CB$3&lt;=$E31,CB$4&gt;=$E31))</f>
        <v>0</v>
      </c>
      <c r="CC31" s="49" t="n">
        <f aca="false">N(AND(CC$3&lt;=$E31,CC$4&gt;=$E31))</f>
        <v>0</v>
      </c>
      <c r="CD31" s="49" t="n">
        <f aca="false">N(AND(CD$3&lt;=$E31,CD$4&gt;=$E31))</f>
        <v>0</v>
      </c>
      <c r="CE31" s="49" t="n">
        <f aca="false">N(AND(CE$3&lt;=$E31,CE$4&gt;=$E31))</f>
        <v>0</v>
      </c>
      <c r="CF31" s="49" t="n">
        <f aca="false">N(AND(CF$3&lt;=$E31,CF$4&gt;=$E31))</f>
        <v>0</v>
      </c>
      <c r="CG31" s="49" t="n">
        <f aca="false">N(AND(CG$3&lt;=$E31,CG$4&gt;=$E31))</f>
        <v>0</v>
      </c>
      <c r="CH31" s="49" t="n">
        <f aca="false">N(AND(CH$3&lt;=$E31,CH$4&gt;=$E31))</f>
        <v>0</v>
      </c>
      <c r="CI31" s="49" t="n">
        <f aca="false">N(AND(CI$3&lt;=$E31,CI$4&gt;=$E31))</f>
        <v>0</v>
      </c>
      <c r="CJ31" s="49" t="n">
        <f aca="false">N(AND(CJ$3&lt;=$E31,CJ$4&gt;=$E31))</f>
        <v>0</v>
      </c>
      <c r="CK31" s="49" t="n">
        <f aca="false">N(AND(CK$3&lt;=$E31,CK$4&gt;=$E31))</f>
        <v>0</v>
      </c>
      <c r="CL31" s="49" t="n">
        <f aca="false">N(AND(CL$3&lt;=$E31,CL$4&gt;=$E31))</f>
        <v>0</v>
      </c>
      <c r="CM31" s="49" t="n">
        <f aca="false">N(AND(CM$3&lt;=$E31,CM$4&gt;=$E31))</f>
        <v>0</v>
      </c>
      <c r="CN31" s="49" t="n">
        <f aca="false">N(AND(CN$3&lt;=$E31,CN$4&gt;=$E31))</f>
        <v>0</v>
      </c>
      <c r="CO31" s="49" t="n">
        <f aca="false">N(AND(CO$3&lt;=$E31,CO$4&gt;=$E31))</f>
        <v>0</v>
      </c>
      <c r="CP31" s="49" t="n">
        <f aca="false">N(AND(CP$3&lt;=$E31,CP$4&gt;=$E31))</f>
        <v>0</v>
      </c>
      <c r="CQ31" s="49" t="n">
        <f aca="false">N(AND(CQ$3&lt;=$E31,CQ$4&gt;=$E31))</f>
        <v>0</v>
      </c>
      <c r="CR31" s="49" t="n">
        <f aca="false">N(AND(CR$3&lt;=$E31,CR$4&gt;=$E31))</f>
        <v>0</v>
      </c>
      <c r="CS31" s="49" t="n">
        <f aca="false">N(AND(CS$3&lt;=$E31,CS$4&gt;=$E31))</f>
        <v>0</v>
      </c>
      <c r="CT31" s="49" t="n">
        <f aca="false">N(AND(CT$3&lt;=$E31,CT$4&gt;=$E31))</f>
        <v>0</v>
      </c>
      <c r="CU31" s="49" t="n">
        <f aca="false">N(AND(CU$3&lt;=$E31,CU$4&gt;=$E31))</f>
        <v>0</v>
      </c>
      <c r="CV31" s="49" t="n">
        <f aca="false">N(AND(CV$3&lt;=$E31,CV$4&gt;=$E31))</f>
        <v>0</v>
      </c>
      <c r="CW31" s="49" t="n">
        <f aca="false">N(AND(CW$3&lt;=$E31,CW$4&gt;=$E31))</f>
        <v>0</v>
      </c>
      <c r="CX31" s="49" t="n">
        <f aca="false">N(AND(CX$3&lt;=$E31,CX$4&gt;=$E31))</f>
        <v>0</v>
      </c>
      <c r="CY31" s="49" t="n">
        <f aca="false">N(AND(CY$3&lt;=$E31,CY$4&gt;=$E31))</f>
        <v>0</v>
      </c>
      <c r="CZ31" s="49" t="n">
        <f aca="false">N(AND(CZ$3&lt;=$E31,CZ$4&gt;=$E31))</f>
        <v>0</v>
      </c>
      <c r="DA31" s="49" t="n">
        <f aca="false">N(AND(DA$3&lt;=$E31,DA$4&gt;=$E31))</f>
        <v>0</v>
      </c>
      <c r="DB31" s="49" t="n">
        <f aca="false">N(AND(DB$3&lt;=$E31,DB$4&gt;=$E31))</f>
        <v>0</v>
      </c>
      <c r="DC31" s="49" t="n">
        <f aca="false">N(AND(DC$3&lt;=$E31,DC$4&gt;=$E31))</f>
        <v>0</v>
      </c>
      <c r="DD31" s="49" t="n">
        <f aca="false">N(AND(DD$3&lt;=$E31,DD$4&gt;=$E31))</f>
        <v>0</v>
      </c>
      <c r="DE31" s="49" t="n">
        <f aca="false">N(AND(DE$3&lt;=$E31,DE$4&gt;=$E31))</f>
        <v>0</v>
      </c>
      <c r="DF31" s="49" t="n">
        <f aca="false">N(AND(DF$3&lt;=$E31,DF$4&gt;=$E31))</f>
        <v>0</v>
      </c>
      <c r="DG31" s="49" t="n">
        <f aca="false">N(AND(DG$3&lt;=$E31,DG$4&gt;=$E31))</f>
        <v>0</v>
      </c>
      <c r="DH31" s="49" t="n">
        <f aca="false">N(AND(DH$3&lt;=$E31,DH$4&gt;=$E31))</f>
        <v>0</v>
      </c>
      <c r="DI31" s="49" t="n">
        <f aca="false">N(AND(DI$3&lt;=$E31,DI$4&gt;=$E31))</f>
        <v>0</v>
      </c>
      <c r="DJ31" s="49" t="n">
        <f aca="false">N(AND(DJ$3&lt;=$E31,DJ$4&gt;=$E31))</f>
        <v>0</v>
      </c>
      <c r="DK31" s="49" t="n">
        <f aca="false">N(AND(DK$3&lt;=$E31,DK$4&gt;=$E31))</f>
        <v>0</v>
      </c>
      <c r="DL31" s="49" t="n">
        <f aca="false">N(AND(DL$3&lt;=$E31,DL$4&gt;=$E31))</f>
        <v>0</v>
      </c>
      <c r="DM31" s="49" t="n">
        <f aca="false">N(AND(DM$3&lt;=$E31,DM$4&gt;=$E31))</f>
        <v>0</v>
      </c>
      <c r="DN31" s="49" t="n">
        <f aca="false">N(AND(DN$3&lt;=$E31,DN$4&gt;=$E31))</f>
        <v>0</v>
      </c>
      <c r="DO31" s="49" t="n">
        <f aca="false">N(AND(DO$3&lt;=$E31,DO$4&gt;=$E31))</f>
        <v>0</v>
      </c>
      <c r="DP31" s="49" t="n">
        <f aca="false">N(AND(DP$3&lt;=$E31,DP$4&gt;=$E31))</f>
        <v>0</v>
      </c>
      <c r="DQ31" s="49" t="n">
        <f aca="false">N(AND(DQ$3&lt;=$E31,DQ$4&gt;=$E31))</f>
        <v>0</v>
      </c>
      <c r="DR31" s="49" t="n">
        <f aca="false">N(AND(DR$3&lt;=$E31,DR$4&gt;=$E31))</f>
        <v>0</v>
      </c>
      <c r="DS31" s="49" t="n">
        <f aca="false">N(AND(DS$3&lt;=$E31,DS$4&gt;=$E31))</f>
        <v>0</v>
      </c>
      <c r="DT31" s="49" t="n">
        <f aca="false">N(AND(DT$3&lt;=$E31,DT$4&gt;=$E31))</f>
        <v>0</v>
      </c>
      <c r="DU31" s="49" t="n">
        <f aca="false">N(AND(DU$3&lt;=$E31,DU$4&gt;=$E31))</f>
        <v>0</v>
      </c>
      <c r="DV31" s="49" t="n">
        <f aca="false">N(AND(DV$3&lt;=$E31,DV$4&gt;=$E31))</f>
        <v>0</v>
      </c>
      <c r="DW31" s="49" t="n">
        <f aca="false">N(AND(DW$3&lt;=$E31,DW$4&gt;=$E31))</f>
        <v>0</v>
      </c>
      <c r="DX31" s="49" t="n">
        <f aca="false">N(AND(DX$3&lt;=$E31,DX$4&gt;=$E31))</f>
        <v>0</v>
      </c>
      <c r="DY31" s="49" t="n">
        <f aca="false">N(AND(DY$3&lt;=$E31,DY$4&gt;=$E31))</f>
        <v>0</v>
      </c>
      <c r="DZ31" s="49" t="n">
        <f aca="false">N(AND(DZ$3&lt;=$E31,DZ$4&gt;=$E31))</f>
        <v>0</v>
      </c>
      <c r="EA31" s="49" t="n">
        <f aca="false">N(AND(EA$3&lt;=$E31,EA$4&gt;=$E31))</f>
        <v>0</v>
      </c>
      <c r="EB31" s="49" t="n">
        <f aca="false">N(AND(EB$3&lt;=$E31,EB$4&gt;=$E31))</f>
        <v>0</v>
      </c>
      <c r="EC31" s="49" t="n">
        <f aca="false">N(AND(EC$3&lt;=$E31,EC$4&gt;=$E31))</f>
        <v>0</v>
      </c>
      <c r="ED31" s="49" t="n">
        <f aca="false">N(AND(ED$3&lt;=$E31,ED$4&gt;=$E31))</f>
        <v>0</v>
      </c>
      <c r="EE31" s="49" t="n">
        <f aca="false">N(AND(EE$3&lt;=$E31,EE$4&gt;=$E31))</f>
        <v>0</v>
      </c>
      <c r="EF31" s="49" t="n">
        <f aca="false">N(AND(EF$3&lt;=$E31,EF$4&gt;=$E31))</f>
        <v>0</v>
      </c>
      <c r="EG31" s="49" t="n">
        <f aca="false">N(AND(EG$3&lt;=$E31,EG$4&gt;=$E31))</f>
        <v>0</v>
      </c>
      <c r="EH31" s="49" t="n">
        <f aca="false">N(AND(EH$3&lt;=$E31,EH$4&gt;=$E31))</f>
        <v>0</v>
      </c>
      <c r="EI31" s="49" t="n">
        <f aca="false">N(AND(EI$3&lt;=$E31,EI$4&gt;=$E31))</f>
        <v>0</v>
      </c>
      <c r="EJ31" s="49" t="n">
        <f aca="false">N(AND(EJ$3&lt;=$E31,EJ$4&gt;=$E31))</f>
        <v>0</v>
      </c>
      <c r="EK31" s="49" t="n">
        <f aca="false">N(AND(EK$3&lt;=$E31,EK$4&gt;=$E31))</f>
        <v>0</v>
      </c>
      <c r="EL31" s="49" t="n">
        <f aca="false">N(AND(EL$3&lt;=$E31,EL$4&gt;=$E31))</f>
        <v>0</v>
      </c>
      <c r="EM31" s="49" t="n">
        <f aca="false">N(AND(EM$3&lt;=$E31,EM$4&gt;=$E31))</f>
        <v>0</v>
      </c>
      <c r="EN31" s="49" t="n">
        <f aca="false">N(AND(EN$3&lt;=$E31,EN$4&gt;=$E31))</f>
        <v>0</v>
      </c>
      <c r="EO31" s="49" t="n">
        <f aca="false">N(AND(EO$3&lt;=$E31,EO$4&gt;=$E31))</f>
        <v>0</v>
      </c>
      <c r="EP31" s="49" t="n">
        <f aca="false">N(AND(EP$3&lt;=$E31,EP$4&gt;=$E31))</f>
        <v>0</v>
      </c>
      <c r="EQ31" s="49" t="n">
        <f aca="false">N(AND(EQ$3&lt;=$E31,EQ$4&gt;=$E31))</f>
        <v>0</v>
      </c>
      <c r="ER31" s="49" t="n">
        <f aca="false">N(AND(ER$3&lt;=$E31,ER$4&gt;=$E31))</f>
        <v>0</v>
      </c>
      <c r="ES31" s="49" t="n">
        <f aca="false">N(AND(ES$3&lt;=$E31,ES$4&gt;=$E31))</f>
        <v>0</v>
      </c>
      <c r="ET31" s="49" t="n">
        <f aca="false">N(AND(ET$3&lt;=$E31,ET$4&gt;=$E31))</f>
        <v>0</v>
      </c>
      <c r="EU31" s="49" t="n">
        <f aca="false">N(AND(EU$3&lt;=$E31,EU$4&gt;=$E31))</f>
        <v>0</v>
      </c>
      <c r="EV31" s="49" t="n">
        <f aca="false">N(AND(EV$3&lt;=$E31,EV$4&gt;=$E31))</f>
        <v>0</v>
      </c>
      <c r="EW31" s="49" t="n">
        <f aca="false">N(AND(EW$3&lt;=$E31,EW$4&gt;=$E31))</f>
        <v>0</v>
      </c>
      <c r="EX31" s="49" t="n">
        <f aca="false">N(AND(EX$3&lt;=$E31,EX$4&gt;=$E31))</f>
        <v>0</v>
      </c>
      <c r="EY31" s="49" t="n">
        <f aca="false">N(AND(EY$3&lt;=$E31,EY$4&gt;=$E31))</f>
        <v>0</v>
      </c>
      <c r="EZ31" s="49" t="n">
        <f aca="false">N(AND(EZ$3&lt;=$E31,EZ$4&gt;=$E31))</f>
        <v>0</v>
      </c>
      <c r="FA31" s="49" t="n">
        <f aca="false">N(AND(FA$3&lt;=$E31,FA$4&gt;=$E31))</f>
        <v>0</v>
      </c>
      <c r="FB31" s="49" t="n">
        <f aca="false">N(AND(FB$3&lt;=$E31,FB$4&gt;=$E31))</f>
        <v>0</v>
      </c>
      <c r="FC31" s="49" t="n">
        <f aca="false">N(AND(FC$3&lt;=$E31,FC$4&gt;=$E31))</f>
        <v>0</v>
      </c>
      <c r="FD31" s="49" t="n">
        <f aca="false">N(AND(FD$3&lt;=$E31,FD$4&gt;=$E31))</f>
        <v>0</v>
      </c>
      <c r="FE31" s="49" t="n">
        <f aca="false">N(AND(FE$3&lt;=$E31,FE$4&gt;=$E31))</f>
        <v>0</v>
      </c>
      <c r="FF31" s="49" t="n">
        <f aca="false">N(AND(FF$3&lt;=$E31,FF$4&gt;=$E31))</f>
        <v>0</v>
      </c>
      <c r="FG31" s="49" t="n">
        <f aca="false">N(AND(FG$3&lt;=$E31,FG$4&gt;=$E31))</f>
        <v>0</v>
      </c>
      <c r="FH31" s="49" t="n">
        <f aca="false">N(AND(FH$3&lt;=$E31,FH$4&gt;=$E31))</f>
        <v>0</v>
      </c>
    </row>
    <row r="32" customFormat="false" ht="15" hidden="false" customHeight="false" outlineLevel="0" collapsed="false">
      <c r="C32" s="0" t="s">
        <v>640</v>
      </c>
      <c r="D32" s="11" t="s">
        <v>617</v>
      </c>
      <c r="E32" s="40" t="n">
        <f aca="false">$F16+1</f>
        <v>46844</v>
      </c>
      <c r="F32" s="40" t="n">
        <f aca="false">EDATE($F16,In_Dep_Years*Months_In_Year)</f>
        <v>57800</v>
      </c>
      <c r="I32" s="60" t="n">
        <f aca="false">SUM(J32:FH32)</f>
        <v>1</v>
      </c>
      <c r="J32" s="60" t="n">
        <f aca="false">MAX(0,MIN($F32,J$4)-MAX($E32,J$3)+1)/($F32-$E32+1)</f>
        <v>0</v>
      </c>
      <c r="K32" s="60" t="n">
        <f aca="false">MAX(0,MIN($F32,K$4)-MAX($E32,K$3)+1)/($F32-$E32+1)</f>
        <v>0</v>
      </c>
      <c r="L32" s="60" t="n">
        <f aca="false">MAX(0,MIN($F32,L$4)-MAX($E32,L$3)+1)/($F32-$E32+1)</f>
        <v>0</v>
      </c>
      <c r="M32" s="60" t="n">
        <f aca="false">MAX(0,MIN($F32,M$4)-MAX($E32,M$3)+1)/($F32-$E32+1)</f>
        <v>0</v>
      </c>
      <c r="N32" s="60" t="n">
        <f aca="false">MAX(0,MIN($F32,N$4)-MAX($E32,N$3)+1)/($F32-$E32+1)</f>
        <v>0</v>
      </c>
      <c r="O32" s="60" t="n">
        <f aca="false">MAX(0,MIN($F32,O$4)-MAX($E32,O$3)+1)/($F32-$E32+1)</f>
        <v>0</v>
      </c>
      <c r="P32" s="60" t="n">
        <f aca="false">MAX(0,MIN($F32,P$4)-MAX($E32,P$3)+1)/($F32-$E32+1)</f>
        <v>0</v>
      </c>
      <c r="Q32" s="60" t="n">
        <f aca="false">MAX(0,MIN($F32,Q$4)-MAX($E32,Q$3)+1)/($F32-$E32+1)</f>
        <v>0</v>
      </c>
      <c r="R32" s="60" t="n">
        <f aca="false">MAX(0,MIN($F32,R$4)-MAX($E32,R$3)+1)/($F32-$E32+1)</f>
        <v>0</v>
      </c>
      <c r="S32" s="60" t="n">
        <f aca="false">MAX(0,MIN($F32,S$4)-MAX($E32,S$3)+1)/($F32-$E32+1)</f>
        <v>0</v>
      </c>
      <c r="T32" s="60" t="n">
        <f aca="false">MAX(0,MIN($F32,T$4)-MAX($E32,T$3)+1)/($F32-$E32+1)</f>
        <v>0.00830519302728849</v>
      </c>
      <c r="U32" s="60" t="n">
        <f aca="false">MAX(0,MIN($F32,U$4)-MAX($E32,U$3)+1)/($F32-$E32+1)</f>
        <v>0.00839645888473122</v>
      </c>
      <c r="V32" s="60" t="n">
        <f aca="false">MAX(0,MIN($F32,V$4)-MAX($E32,V$3)+1)/($F32-$E32+1)</f>
        <v>0.00839645888473122</v>
      </c>
      <c r="W32" s="60" t="n">
        <f aca="false">MAX(0,MIN($F32,W$4)-MAX($E32,W$3)+1)/($F32-$E32+1)</f>
        <v>0.00821392716984576</v>
      </c>
      <c r="X32" s="60" t="n">
        <f aca="false">MAX(0,MIN($F32,X$4)-MAX($E32,X$3)+1)/($F32-$E32+1)</f>
        <v>0.00830519302728849</v>
      </c>
      <c r="Y32" s="60" t="n">
        <f aca="false">MAX(0,MIN($F32,Y$4)-MAX($E32,Y$3)+1)/($F32-$E32+1)</f>
        <v>0.00839645888473122</v>
      </c>
      <c r="Z32" s="60" t="n">
        <f aca="false">MAX(0,MIN($F32,Z$4)-MAX($E32,Z$3)+1)/($F32-$E32+1)</f>
        <v>0.00839645888473122</v>
      </c>
      <c r="AA32" s="60" t="n">
        <f aca="false">MAX(0,MIN($F32,AA$4)-MAX($E32,AA$3)+1)/($F32-$E32+1)</f>
        <v>0.00821392716984576</v>
      </c>
      <c r="AB32" s="60" t="n">
        <f aca="false">MAX(0,MIN($F32,AB$4)-MAX($E32,AB$3)+1)/($F32-$E32+1)</f>
        <v>0.00830519302728849</v>
      </c>
      <c r="AC32" s="60" t="n">
        <f aca="false">MAX(0,MIN($F32,AC$4)-MAX($E32,AC$3)+1)/($F32-$E32+1)</f>
        <v>0.00839645888473122</v>
      </c>
      <c r="AD32" s="60" t="n">
        <f aca="false">MAX(0,MIN($F32,AD$4)-MAX($E32,AD$3)+1)/($F32-$E32+1)</f>
        <v>0.00839645888473122</v>
      </c>
      <c r="AE32" s="60" t="n">
        <f aca="false">MAX(0,MIN($F32,AE$4)-MAX($E32,AE$3)+1)/($F32-$E32+1)</f>
        <v>0.00821392716984576</v>
      </c>
      <c r="AF32" s="60" t="n">
        <f aca="false">MAX(0,MIN($F32,AF$4)-MAX($E32,AF$3)+1)/($F32-$E32+1)</f>
        <v>0.00830519302728849</v>
      </c>
      <c r="AG32" s="60" t="n">
        <f aca="false">MAX(0,MIN($F32,AG$4)-MAX($E32,AG$3)+1)/($F32-$E32+1)</f>
        <v>0.00839645888473122</v>
      </c>
      <c r="AH32" s="60" t="n">
        <f aca="false">MAX(0,MIN($F32,AH$4)-MAX($E32,AH$3)+1)/($F32-$E32+1)</f>
        <v>0.00839645888473122</v>
      </c>
      <c r="AI32" s="60" t="n">
        <f aca="false">MAX(0,MIN($F32,AI$4)-MAX($E32,AI$3)+1)/($F32-$E32+1)</f>
        <v>0.00830519302728849</v>
      </c>
      <c r="AJ32" s="60" t="n">
        <f aca="false">MAX(0,MIN($F32,AJ$4)-MAX($E32,AJ$3)+1)/($F32-$E32+1)</f>
        <v>0.00830519302728849</v>
      </c>
      <c r="AK32" s="60" t="n">
        <f aca="false">MAX(0,MIN($F32,AK$4)-MAX($E32,AK$3)+1)/($F32-$E32+1)</f>
        <v>0.00839645888473122</v>
      </c>
      <c r="AL32" s="60" t="n">
        <f aca="false">MAX(0,MIN($F32,AL$4)-MAX($E32,AL$3)+1)/($F32-$E32+1)</f>
        <v>0.00839645888473122</v>
      </c>
      <c r="AM32" s="60" t="n">
        <f aca="false">MAX(0,MIN($F32,AM$4)-MAX($E32,AM$3)+1)/($F32-$E32+1)</f>
        <v>0.00821392716984576</v>
      </c>
      <c r="AN32" s="60" t="n">
        <f aca="false">MAX(0,MIN($F32,AN$4)-MAX($E32,AN$3)+1)/($F32-$E32+1)</f>
        <v>0.00830519302728849</v>
      </c>
      <c r="AO32" s="60" t="n">
        <f aca="false">MAX(0,MIN($F32,AO$4)-MAX($E32,AO$3)+1)/($F32-$E32+1)</f>
        <v>0.00839645888473122</v>
      </c>
      <c r="AP32" s="60" t="n">
        <f aca="false">MAX(0,MIN($F32,AP$4)-MAX($E32,AP$3)+1)/($F32-$E32+1)</f>
        <v>0.00839645888473122</v>
      </c>
      <c r="AQ32" s="60" t="n">
        <f aca="false">MAX(0,MIN($F32,AQ$4)-MAX($E32,AQ$3)+1)/($F32-$E32+1)</f>
        <v>0.00821392716984576</v>
      </c>
      <c r="AR32" s="60" t="n">
        <f aca="false">MAX(0,MIN($F32,AR$4)-MAX($E32,AR$3)+1)/($F32-$E32+1)</f>
        <v>0.00830519302728849</v>
      </c>
      <c r="AS32" s="60" t="n">
        <f aca="false">MAX(0,MIN($F32,AS$4)-MAX($E32,AS$3)+1)/($F32-$E32+1)</f>
        <v>0.00839645888473122</v>
      </c>
      <c r="AT32" s="60" t="n">
        <f aca="false">MAX(0,MIN($F32,AT$4)-MAX($E32,AT$3)+1)/($F32-$E32+1)</f>
        <v>0.00839645888473122</v>
      </c>
      <c r="AU32" s="60" t="n">
        <f aca="false">MAX(0,MIN($F32,AU$4)-MAX($E32,AU$3)+1)/($F32-$E32+1)</f>
        <v>0.00821392716984576</v>
      </c>
      <c r="AV32" s="60" t="n">
        <f aca="false">MAX(0,MIN($F32,AV$4)-MAX($E32,AV$3)+1)/($F32-$E32+1)</f>
        <v>0.00830519302728849</v>
      </c>
      <c r="AW32" s="60" t="n">
        <f aca="false">MAX(0,MIN($F32,AW$4)-MAX($E32,AW$3)+1)/($F32-$E32+1)</f>
        <v>0.00839645888473122</v>
      </c>
      <c r="AX32" s="60" t="n">
        <f aca="false">MAX(0,MIN($F32,AX$4)-MAX($E32,AX$3)+1)/($F32-$E32+1)</f>
        <v>0.00839645888473122</v>
      </c>
      <c r="AY32" s="60" t="n">
        <f aca="false">MAX(0,MIN($F32,AY$4)-MAX($E32,AY$3)+1)/($F32-$E32+1)</f>
        <v>0.00830519302728849</v>
      </c>
      <c r="AZ32" s="60" t="n">
        <f aca="false">MAX(0,MIN($F32,AZ$4)-MAX($E32,AZ$3)+1)/($F32-$E32+1)</f>
        <v>0.00830519302728849</v>
      </c>
      <c r="BA32" s="60" t="n">
        <f aca="false">MAX(0,MIN($F32,BA$4)-MAX($E32,BA$3)+1)/($F32-$E32+1)</f>
        <v>0.00839645888473122</v>
      </c>
      <c r="BB32" s="60" t="n">
        <f aca="false">MAX(0,MIN($F32,BB$4)-MAX($E32,BB$3)+1)/($F32-$E32+1)</f>
        <v>0.00839645888473122</v>
      </c>
      <c r="BC32" s="60" t="n">
        <f aca="false">MAX(0,MIN($F32,BC$4)-MAX($E32,BC$3)+1)/($F32-$E32+1)</f>
        <v>0.00821392716984576</v>
      </c>
      <c r="BD32" s="60" t="n">
        <f aca="false">MAX(0,MIN($F32,BD$4)-MAX($E32,BD$3)+1)/($F32-$E32+1)</f>
        <v>0.00830519302728849</v>
      </c>
      <c r="BE32" s="60" t="n">
        <f aca="false">MAX(0,MIN($F32,BE$4)-MAX($E32,BE$3)+1)/($F32-$E32+1)</f>
        <v>0.00839645888473122</v>
      </c>
      <c r="BF32" s="60" t="n">
        <f aca="false">MAX(0,MIN($F32,BF$4)-MAX($E32,BF$3)+1)/($F32-$E32+1)</f>
        <v>0.00839645888473122</v>
      </c>
      <c r="BG32" s="60" t="n">
        <f aca="false">MAX(0,MIN($F32,BG$4)-MAX($E32,BG$3)+1)/($F32-$E32+1)</f>
        <v>0.00821392716984576</v>
      </c>
      <c r="BH32" s="60" t="n">
        <f aca="false">MAX(0,MIN($F32,BH$4)-MAX($E32,BH$3)+1)/($F32-$E32+1)</f>
        <v>0.00830519302728849</v>
      </c>
      <c r="BI32" s="60" t="n">
        <f aca="false">MAX(0,MIN($F32,BI$4)-MAX($E32,BI$3)+1)/($F32-$E32+1)</f>
        <v>0.00839645888473122</v>
      </c>
      <c r="BJ32" s="60" t="n">
        <f aca="false">MAX(0,MIN($F32,BJ$4)-MAX($E32,BJ$3)+1)/($F32-$E32+1)</f>
        <v>0.00839645888473122</v>
      </c>
      <c r="BK32" s="60" t="n">
        <f aca="false">MAX(0,MIN($F32,BK$4)-MAX($E32,BK$3)+1)/($F32-$E32+1)</f>
        <v>0.00821392716984576</v>
      </c>
      <c r="BL32" s="60" t="n">
        <f aca="false">MAX(0,MIN($F32,BL$4)-MAX($E32,BL$3)+1)/($F32-$E32+1)</f>
        <v>0.00830519302728849</v>
      </c>
      <c r="BM32" s="60" t="n">
        <f aca="false">MAX(0,MIN($F32,BM$4)-MAX($E32,BM$3)+1)/($F32-$E32+1)</f>
        <v>0.00839645888473122</v>
      </c>
      <c r="BN32" s="60" t="n">
        <f aca="false">MAX(0,MIN($F32,BN$4)-MAX($E32,BN$3)+1)/($F32-$E32+1)</f>
        <v>0.00839645888473122</v>
      </c>
      <c r="BO32" s="60" t="n">
        <f aca="false">MAX(0,MIN($F32,BO$4)-MAX($E32,BO$3)+1)/($F32-$E32+1)</f>
        <v>0.00830519302728849</v>
      </c>
      <c r="BP32" s="60" t="n">
        <f aca="false">MAX(0,MIN($F32,BP$4)-MAX($E32,BP$3)+1)/($F32-$E32+1)</f>
        <v>0.00830519302728849</v>
      </c>
      <c r="BQ32" s="60" t="n">
        <f aca="false">MAX(0,MIN($F32,BQ$4)-MAX($E32,BQ$3)+1)/($F32-$E32+1)</f>
        <v>0.00839645888473122</v>
      </c>
      <c r="BR32" s="60" t="n">
        <f aca="false">MAX(0,MIN($F32,BR$4)-MAX($E32,BR$3)+1)/($F32-$E32+1)</f>
        <v>0.00839645888473122</v>
      </c>
      <c r="BS32" s="60" t="n">
        <f aca="false">MAX(0,MIN($F32,BS$4)-MAX($E32,BS$3)+1)/($F32-$E32+1)</f>
        <v>0.00821392716984576</v>
      </c>
      <c r="BT32" s="60" t="n">
        <f aca="false">MAX(0,MIN($F32,BT$4)-MAX($E32,BT$3)+1)/($F32-$E32+1)</f>
        <v>0.00830519302728849</v>
      </c>
      <c r="BU32" s="60" t="n">
        <f aca="false">MAX(0,MIN($F32,BU$4)-MAX($E32,BU$3)+1)/($F32-$E32+1)</f>
        <v>0.00839645888473122</v>
      </c>
      <c r="BV32" s="60" t="n">
        <f aca="false">MAX(0,MIN($F32,BV$4)-MAX($E32,BV$3)+1)/($F32-$E32+1)</f>
        <v>0.00839645888473122</v>
      </c>
      <c r="BW32" s="60" t="n">
        <f aca="false">MAX(0,MIN($F32,BW$4)-MAX($E32,BW$3)+1)/($F32-$E32+1)</f>
        <v>0.00821392716984576</v>
      </c>
      <c r="BX32" s="60" t="n">
        <f aca="false">MAX(0,MIN($F32,BX$4)-MAX($E32,BX$3)+1)/($F32-$E32+1)</f>
        <v>0.00830519302728849</v>
      </c>
      <c r="BY32" s="60" t="n">
        <f aca="false">MAX(0,MIN($F32,BY$4)-MAX($E32,BY$3)+1)/($F32-$E32+1)</f>
        <v>0.00839645888473122</v>
      </c>
      <c r="BZ32" s="60" t="n">
        <f aca="false">MAX(0,MIN($F32,BZ$4)-MAX($E32,BZ$3)+1)/($F32-$E32+1)</f>
        <v>0.00839645888473122</v>
      </c>
      <c r="CA32" s="60" t="n">
        <f aca="false">MAX(0,MIN($F32,CA$4)-MAX($E32,CA$3)+1)/($F32-$E32+1)</f>
        <v>0.00821392716984576</v>
      </c>
      <c r="CB32" s="60" t="n">
        <f aca="false">MAX(0,MIN($F32,CB$4)-MAX($E32,CB$3)+1)/($F32-$E32+1)</f>
        <v>0.00830519302728849</v>
      </c>
      <c r="CC32" s="60" t="n">
        <f aca="false">MAX(0,MIN($F32,CC$4)-MAX($E32,CC$3)+1)/($F32-$E32+1)</f>
        <v>0.00839645888473122</v>
      </c>
      <c r="CD32" s="60" t="n">
        <f aca="false">MAX(0,MIN($F32,CD$4)-MAX($E32,CD$3)+1)/($F32-$E32+1)</f>
        <v>0.00839645888473122</v>
      </c>
      <c r="CE32" s="60" t="n">
        <f aca="false">MAX(0,MIN($F32,CE$4)-MAX($E32,CE$3)+1)/($F32-$E32+1)</f>
        <v>0.00830519302728849</v>
      </c>
      <c r="CF32" s="60" t="n">
        <f aca="false">MAX(0,MIN($F32,CF$4)-MAX($E32,CF$3)+1)/($F32-$E32+1)</f>
        <v>0.00830519302728849</v>
      </c>
      <c r="CG32" s="60" t="n">
        <f aca="false">MAX(0,MIN($F32,CG$4)-MAX($E32,CG$3)+1)/($F32-$E32+1)</f>
        <v>0.00839645888473122</v>
      </c>
      <c r="CH32" s="60" t="n">
        <f aca="false">MAX(0,MIN($F32,CH$4)-MAX($E32,CH$3)+1)/($F32-$E32+1)</f>
        <v>0.00839645888473122</v>
      </c>
      <c r="CI32" s="60" t="n">
        <f aca="false">MAX(0,MIN($F32,CI$4)-MAX($E32,CI$3)+1)/($F32-$E32+1)</f>
        <v>0.00821392716984576</v>
      </c>
      <c r="CJ32" s="60" t="n">
        <f aca="false">MAX(0,MIN($F32,CJ$4)-MAX($E32,CJ$3)+1)/($F32-$E32+1)</f>
        <v>0.00830519302728849</v>
      </c>
      <c r="CK32" s="60" t="n">
        <f aca="false">MAX(0,MIN($F32,CK$4)-MAX($E32,CK$3)+1)/($F32-$E32+1)</f>
        <v>0.00839645888473122</v>
      </c>
      <c r="CL32" s="60" t="n">
        <f aca="false">MAX(0,MIN($F32,CL$4)-MAX($E32,CL$3)+1)/($F32-$E32+1)</f>
        <v>0.00839645888473122</v>
      </c>
      <c r="CM32" s="60" t="n">
        <f aca="false">MAX(0,MIN($F32,CM$4)-MAX($E32,CM$3)+1)/($F32-$E32+1)</f>
        <v>0.00821392716984576</v>
      </c>
      <c r="CN32" s="60" t="n">
        <f aca="false">MAX(0,MIN($F32,CN$4)-MAX($E32,CN$3)+1)/($F32-$E32+1)</f>
        <v>0.00830519302728849</v>
      </c>
      <c r="CO32" s="60" t="n">
        <f aca="false">MAX(0,MIN($F32,CO$4)-MAX($E32,CO$3)+1)/($F32-$E32+1)</f>
        <v>0.00839645888473122</v>
      </c>
      <c r="CP32" s="60" t="n">
        <f aca="false">MAX(0,MIN($F32,CP$4)-MAX($E32,CP$3)+1)/($F32-$E32+1)</f>
        <v>0.00839645888473122</v>
      </c>
      <c r="CQ32" s="60" t="n">
        <f aca="false">MAX(0,MIN($F32,CQ$4)-MAX($E32,CQ$3)+1)/($F32-$E32+1)</f>
        <v>0.00821392716984576</v>
      </c>
      <c r="CR32" s="60" t="n">
        <f aca="false">MAX(0,MIN($F32,CR$4)-MAX($E32,CR$3)+1)/($F32-$E32+1)</f>
        <v>0.00830519302728849</v>
      </c>
      <c r="CS32" s="60" t="n">
        <f aca="false">MAX(0,MIN($F32,CS$4)-MAX($E32,CS$3)+1)/($F32-$E32+1)</f>
        <v>0.00839645888473122</v>
      </c>
      <c r="CT32" s="60" t="n">
        <f aca="false">MAX(0,MIN($F32,CT$4)-MAX($E32,CT$3)+1)/($F32-$E32+1)</f>
        <v>0.00839645888473122</v>
      </c>
      <c r="CU32" s="60" t="n">
        <f aca="false">MAX(0,MIN($F32,CU$4)-MAX($E32,CU$3)+1)/($F32-$E32+1)</f>
        <v>0.00830519302728849</v>
      </c>
      <c r="CV32" s="60" t="n">
        <f aca="false">MAX(0,MIN($F32,CV$4)-MAX($E32,CV$3)+1)/($F32-$E32+1)</f>
        <v>0.00830519302728849</v>
      </c>
      <c r="CW32" s="60" t="n">
        <f aca="false">MAX(0,MIN($F32,CW$4)-MAX($E32,CW$3)+1)/($F32-$E32+1)</f>
        <v>0.00839645888473122</v>
      </c>
      <c r="CX32" s="60" t="n">
        <f aca="false">MAX(0,MIN($F32,CX$4)-MAX($E32,CX$3)+1)/($F32-$E32+1)</f>
        <v>0.00839645888473122</v>
      </c>
      <c r="CY32" s="60" t="n">
        <f aca="false">MAX(0,MIN($F32,CY$4)-MAX($E32,CY$3)+1)/($F32-$E32+1)</f>
        <v>0.00821392716984576</v>
      </c>
      <c r="CZ32" s="60" t="n">
        <f aca="false">MAX(0,MIN($F32,CZ$4)-MAX($E32,CZ$3)+1)/($F32-$E32+1)</f>
        <v>0.00830519302728849</v>
      </c>
      <c r="DA32" s="60" t="n">
        <f aca="false">MAX(0,MIN($F32,DA$4)-MAX($E32,DA$3)+1)/($F32-$E32+1)</f>
        <v>0.00839645888473122</v>
      </c>
      <c r="DB32" s="60" t="n">
        <f aca="false">MAX(0,MIN($F32,DB$4)-MAX($E32,DB$3)+1)/($F32-$E32+1)</f>
        <v>0.00839645888473122</v>
      </c>
      <c r="DC32" s="60" t="n">
        <f aca="false">MAX(0,MIN($F32,DC$4)-MAX($E32,DC$3)+1)/($F32-$E32+1)</f>
        <v>0.00821392716984576</v>
      </c>
      <c r="DD32" s="60" t="n">
        <f aca="false">MAX(0,MIN($F32,DD$4)-MAX($E32,DD$3)+1)/($F32-$E32+1)</f>
        <v>0.00830519302728849</v>
      </c>
      <c r="DE32" s="60" t="n">
        <f aca="false">MAX(0,MIN($F32,DE$4)-MAX($E32,DE$3)+1)/($F32-$E32+1)</f>
        <v>0.00839645888473122</v>
      </c>
      <c r="DF32" s="60" t="n">
        <f aca="false">MAX(0,MIN($F32,DF$4)-MAX($E32,DF$3)+1)/($F32-$E32+1)</f>
        <v>0.00839645888473122</v>
      </c>
      <c r="DG32" s="60" t="n">
        <f aca="false">MAX(0,MIN($F32,DG$4)-MAX($E32,DG$3)+1)/($F32-$E32+1)</f>
        <v>0.00821392716984576</v>
      </c>
      <c r="DH32" s="60" t="n">
        <f aca="false">MAX(0,MIN($F32,DH$4)-MAX($E32,DH$3)+1)/($F32-$E32+1)</f>
        <v>0.00830519302728849</v>
      </c>
      <c r="DI32" s="60" t="n">
        <f aca="false">MAX(0,MIN($F32,DI$4)-MAX($E32,DI$3)+1)/($F32-$E32+1)</f>
        <v>0.00839645888473122</v>
      </c>
      <c r="DJ32" s="60" t="n">
        <f aca="false">MAX(0,MIN($F32,DJ$4)-MAX($E32,DJ$3)+1)/($F32-$E32+1)</f>
        <v>0.00839645888473122</v>
      </c>
      <c r="DK32" s="60" t="n">
        <f aca="false">MAX(0,MIN($F32,DK$4)-MAX($E32,DK$3)+1)/($F32-$E32+1)</f>
        <v>0.00830519302728849</v>
      </c>
      <c r="DL32" s="60" t="n">
        <f aca="false">MAX(0,MIN($F32,DL$4)-MAX($E32,DL$3)+1)/($F32-$E32+1)</f>
        <v>0.00830519302728849</v>
      </c>
      <c r="DM32" s="60" t="n">
        <f aca="false">MAX(0,MIN($F32,DM$4)-MAX($E32,DM$3)+1)/($F32-$E32+1)</f>
        <v>0.00839645888473122</v>
      </c>
      <c r="DN32" s="60" t="n">
        <f aca="false">MAX(0,MIN($F32,DN$4)-MAX($E32,DN$3)+1)/($F32-$E32+1)</f>
        <v>0.00839645888473122</v>
      </c>
      <c r="DO32" s="60" t="n">
        <f aca="false">MAX(0,MIN($F32,DO$4)-MAX($E32,DO$3)+1)/($F32-$E32+1)</f>
        <v>0.00821392716984576</v>
      </c>
      <c r="DP32" s="60" t="n">
        <f aca="false">MAX(0,MIN($F32,DP$4)-MAX($E32,DP$3)+1)/($F32-$E32+1)</f>
        <v>0.00830519302728849</v>
      </c>
      <c r="DQ32" s="60" t="n">
        <f aca="false">MAX(0,MIN($F32,DQ$4)-MAX($E32,DQ$3)+1)/($F32-$E32+1)</f>
        <v>0.00839645888473122</v>
      </c>
      <c r="DR32" s="60" t="n">
        <f aca="false">MAX(0,MIN($F32,DR$4)-MAX($E32,DR$3)+1)/($F32-$E32+1)</f>
        <v>0.00839645888473122</v>
      </c>
      <c r="DS32" s="60" t="n">
        <f aca="false">MAX(0,MIN($F32,DS$4)-MAX($E32,DS$3)+1)/($F32-$E32+1)</f>
        <v>0.00821392716984576</v>
      </c>
      <c r="DT32" s="60" t="n">
        <f aca="false">MAX(0,MIN($F32,DT$4)-MAX($E32,DT$3)+1)/($F32-$E32+1)</f>
        <v>0.00830519302728849</v>
      </c>
      <c r="DU32" s="60" t="n">
        <f aca="false">MAX(0,MIN($F32,DU$4)-MAX($E32,DU$3)+1)/($F32-$E32+1)</f>
        <v>0.00839645888473122</v>
      </c>
      <c r="DV32" s="60" t="n">
        <f aca="false">MAX(0,MIN($F32,DV$4)-MAX($E32,DV$3)+1)/($F32-$E32+1)</f>
        <v>0.00839645888473122</v>
      </c>
      <c r="DW32" s="60" t="n">
        <f aca="false">MAX(0,MIN($F32,DW$4)-MAX($E32,DW$3)+1)/($F32-$E32+1)</f>
        <v>0.00821392716984576</v>
      </c>
      <c r="DX32" s="60" t="n">
        <f aca="false">MAX(0,MIN($F32,DX$4)-MAX($E32,DX$3)+1)/($F32-$E32+1)</f>
        <v>0.00830519302728849</v>
      </c>
      <c r="DY32" s="60" t="n">
        <f aca="false">MAX(0,MIN($F32,DY$4)-MAX($E32,DY$3)+1)/($F32-$E32+1)</f>
        <v>0.00839645888473122</v>
      </c>
      <c r="DZ32" s="60" t="n">
        <f aca="false">MAX(0,MIN($F32,DZ$4)-MAX($E32,DZ$3)+1)/($F32-$E32+1)</f>
        <v>0.00839645888473122</v>
      </c>
      <c r="EA32" s="60" t="n">
        <f aca="false">MAX(0,MIN($F32,EA$4)-MAX($E32,EA$3)+1)/($F32-$E32+1)</f>
        <v>0.00830519302728849</v>
      </c>
      <c r="EB32" s="60" t="n">
        <f aca="false">MAX(0,MIN($F32,EB$4)-MAX($E32,EB$3)+1)/($F32-$E32+1)</f>
        <v>0.00830519302728849</v>
      </c>
      <c r="EC32" s="60" t="n">
        <f aca="false">MAX(0,MIN($F32,EC$4)-MAX($E32,EC$3)+1)/($F32-$E32+1)</f>
        <v>0.00839645888473122</v>
      </c>
      <c r="ED32" s="60" t="n">
        <f aca="false">MAX(0,MIN($F32,ED$4)-MAX($E32,ED$3)+1)/($F32-$E32+1)</f>
        <v>0.00839645888473122</v>
      </c>
      <c r="EE32" s="60" t="n">
        <f aca="false">MAX(0,MIN($F32,EE$4)-MAX($E32,EE$3)+1)/($F32-$E32+1)</f>
        <v>0.00821392716984576</v>
      </c>
      <c r="EF32" s="60" t="n">
        <f aca="false">MAX(0,MIN($F32,EF$4)-MAX($E32,EF$3)+1)/($F32-$E32+1)</f>
        <v>0.00830519302728849</v>
      </c>
      <c r="EG32" s="60" t="n">
        <f aca="false">MAX(0,MIN($F32,EG$4)-MAX($E32,EG$3)+1)/($F32-$E32+1)</f>
        <v>0.00839645888473122</v>
      </c>
      <c r="EH32" s="60" t="n">
        <f aca="false">MAX(0,MIN($F32,EH$4)-MAX($E32,EH$3)+1)/($F32-$E32+1)</f>
        <v>0.00839645888473122</v>
      </c>
      <c r="EI32" s="60" t="n">
        <f aca="false">MAX(0,MIN($F32,EI$4)-MAX($E32,EI$3)+1)/($F32-$E32+1)</f>
        <v>0.00821392716984576</v>
      </c>
      <c r="EJ32" s="60" t="n">
        <f aca="false">MAX(0,MIN($F32,EJ$4)-MAX($E32,EJ$3)+1)/($F32-$E32+1)</f>
        <v>0</v>
      </c>
      <c r="EK32" s="60" t="n">
        <f aca="false">MAX(0,MIN($F32,EK$4)-MAX($E32,EK$3)+1)/($F32-$E32+1)</f>
        <v>0</v>
      </c>
      <c r="EL32" s="60" t="n">
        <f aca="false">MAX(0,MIN($F32,EL$4)-MAX($E32,EL$3)+1)/($F32-$E32+1)</f>
        <v>0</v>
      </c>
      <c r="EM32" s="60" t="n">
        <f aca="false">MAX(0,MIN($F32,EM$4)-MAX($E32,EM$3)+1)/($F32-$E32+1)</f>
        <v>0</v>
      </c>
      <c r="EN32" s="60" t="n">
        <f aca="false">MAX(0,MIN($F32,EN$4)-MAX($E32,EN$3)+1)/($F32-$E32+1)</f>
        <v>0</v>
      </c>
      <c r="EO32" s="60" t="n">
        <f aca="false">MAX(0,MIN($F32,EO$4)-MAX($E32,EO$3)+1)/($F32-$E32+1)</f>
        <v>0</v>
      </c>
      <c r="EP32" s="60" t="n">
        <f aca="false">MAX(0,MIN($F32,EP$4)-MAX($E32,EP$3)+1)/($F32-$E32+1)</f>
        <v>0</v>
      </c>
      <c r="EQ32" s="60" t="n">
        <f aca="false">MAX(0,MIN($F32,EQ$4)-MAX($E32,EQ$3)+1)/($F32-$E32+1)</f>
        <v>0</v>
      </c>
      <c r="ER32" s="60" t="n">
        <f aca="false">MAX(0,MIN($F32,ER$4)-MAX($E32,ER$3)+1)/($F32-$E32+1)</f>
        <v>0</v>
      </c>
      <c r="ES32" s="60" t="n">
        <f aca="false">MAX(0,MIN($F32,ES$4)-MAX($E32,ES$3)+1)/($F32-$E32+1)</f>
        <v>0</v>
      </c>
      <c r="ET32" s="60" t="n">
        <f aca="false">MAX(0,MIN($F32,ET$4)-MAX($E32,ET$3)+1)/($F32-$E32+1)</f>
        <v>0</v>
      </c>
      <c r="EU32" s="60" t="n">
        <f aca="false">MAX(0,MIN($F32,EU$4)-MAX($E32,EU$3)+1)/($F32-$E32+1)</f>
        <v>0</v>
      </c>
      <c r="EV32" s="60" t="n">
        <f aca="false">MAX(0,MIN($F32,EV$4)-MAX($E32,EV$3)+1)/($F32-$E32+1)</f>
        <v>0</v>
      </c>
      <c r="EW32" s="60" t="n">
        <f aca="false">MAX(0,MIN($F32,EW$4)-MAX($E32,EW$3)+1)/($F32-$E32+1)</f>
        <v>0</v>
      </c>
      <c r="EX32" s="60" t="n">
        <f aca="false">MAX(0,MIN($F32,EX$4)-MAX($E32,EX$3)+1)/($F32-$E32+1)</f>
        <v>0</v>
      </c>
      <c r="EY32" s="60" t="n">
        <f aca="false">MAX(0,MIN($F32,EY$4)-MAX($E32,EY$3)+1)/($F32-$E32+1)</f>
        <v>0</v>
      </c>
      <c r="EZ32" s="60" t="n">
        <f aca="false">MAX(0,MIN($F32,EZ$4)-MAX($E32,EZ$3)+1)/($F32-$E32+1)</f>
        <v>0</v>
      </c>
      <c r="FA32" s="60" t="n">
        <f aca="false">MAX(0,MIN($F32,FA$4)-MAX($E32,FA$3)+1)/($F32-$E32+1)</f>
        <v>0</v>
      </c>
      <c r="FB32" s="60" t="n">
        <f aca="false">MAX(0,MIN($F32,FB$4)-MAX($E32,FB$3)+1)/($F32-$E32+1)</f>
        <v>0</v>
      </c>
      <c r="FC32" s="60" t="n">
        <f aca="false">MAX(0,MIN($F32,FC$4)-MAX($E32,FC$3)+1)/($F32-$E32+1)</f>
        <v>0</v>
      </c>
      <c r="FD32" s="60" t="n">
        <f aca="false">MAX(0,MIN($F32,FD$4)-MAX($E32,FD$3)+1)/($F32-$E32+1)</f>
        <v>0</v>
      </c>
      <c r="FE32" s="60" t="n">
        <f aca="false">MAX(0,MIN($F32,FE$4)-MAX($E32,FE$3)+1)/($F32-$E32+1)</f>
        <v>0</v>
      </c>
      <c r="FF32" s="60" t="n">
        <f aca="false">MAX(0,MIN($F32,FF$4)-MAX($E32,FF$3)+1)/($F32-$E32+1)</f>
        <v>0</v>
      </c>
      <c r="FG32" s="60" t="n">
        <f aca="false">MAX(0,MIN($F32,FG$4)-MAX($E32,FG$3)+1)/($F32-$E32+1)</f>
        <v>0</v>
      </c>
      <c r="FH32" s="60" t="n">
        <f aca="false">MAX(0,MIN($F32,FH$4)-MAX($E32,FH$3)+1)/($F32-$E32+1)</f>
        <v>0</v>
      </c>
    </row>
    <row r="33" customFormat="false" ht="15" hidden="false" customHeight="false" outlineLevel="0" collapsed="false">
      <c r="C33" s="0" t="s">
        <v>641</v>
      </c>
      <c r="D33" s="11" t="s">
        <v>617</v>
      </c>
      <c r="E33" s="40" t="n">
        <f aca="false">$F16+1</f>
        <v>46844</v>
      </c>
      <c r="F33" s="40" t="n">
        <f aca="false">EDATE($F16,In_Dep_BESS_Years*Months_In_Year)</f>
        <v>50495</v>
      </c>
      <c r="I33" s="60" t="n">
        <f aca="false">SUM(J33:FH33)</f>
        <v>1</v>
      </c>
      <c r="J33" s="60" t="n">
        <f aca="false">MAX(0,MIN($F33,J$4)-MAX($E33,J$3)+1)/($F33-$E33+1)</f>
        <v>0</v>
      </c>
      <c r="K33" s="60" t="n">
        <f aca="false">MAX(0,MIN($F33,K$4)-MAX($E33,K$3)+1)/($F33-$E33+1)</f>
        <v>0</v>
      </c>
      <c r="L33" s="60" t="n">
        <f aca="false">MAX(0,MIN($F33,L$4)-MAX($E33,L$3)+1)/($F33-$E33+1)</f>
        <v>0</v>
      </c>
      <c r="M33" s="60" t="n">
        <f aca="false">MAX(0,MIN($F33,M$4)-MAX($E33,M$3)+1)/($F33-$E33+1)</f>
        <v>0</v>
      </c>
      <c r="N33" s="60" t="n">
        <f aca="false">MAX(0,MIN($F33,N$4)-MAX($E33,N$3)+1)/($F33-$E33+1)</f>
        <v>0</v>
      </c>
      <c r="O33" s="60" t="n">
        <f aca="false">MAX(0,MIN($F33,O$4)-MAX($E33,O$3)+1)/($F33-$E33+1)</f>
        <v>0</v>
      </c>
      <c r="P33" s="60" t="n">
        <f aca="false">MAX(0,MIN($F33,P$4)-MAX($E33,P$3)+1)/($F33-$E33+1)</f>
        <v>0</v>
      </c>
      <c r="Q33" s="60" t="n">
        <f aca="false">MAX(0,MIN($F33,Q$4)-MAX($E33,Q$3)+1)/($F33-$E33+1)</f>
        <v>0</v>
      </c>
      <c r="R33" s="60" t="n">
        <f aca="false">MAX(0,MIN($F33,R$4)-MAX($E33,R$3)+1)/($F33-$E33+1)</f>
        <v>0</v>
      </c>
      <c r="S33" s="60" t="n">
        <f aca="false">MAX(0,MIN($F33,S$4)-MAX($E33,S$3)+1)/($F33-$E33+1)</f>
        <v>0</v>
      </c>
      <c r="T33" s="60" t="n">
        <f aca="false">MAX(0,MIN($F33,T$4)-MAX($E33,T$3)+1)/($F33-$E33+1)</f>
        <v>0.0249178532311062</v>
      </c>
      <c r="U33" s="60" t="n">
        <f aca="false">MAX(0,MIN($F33,U$4)-MAX($E33,U$3)+1)/($F33-$E33+1)</f>
        <v>0.0251916757940854</v>
      </c>
      <c r="V33" s="60" t="n">
        <f aca="false">MAX(0,MIN($F33,V$4)-MAX($E33,V$3)+1)/($F33-$E33+1)</f>
        <v>0.0251916757940854</v>
      </c>
      <c r="W33" s="60" t="n">
        <f aca="false">MAX(0,MIN($F33,W$4)-MAX($E33,W$3)+1)/($F33-$E33+1)</f>
        <v>0.0246440306681271</v>
      </c>
      <c r="X33" s="60" t="n">
        <f aca="false">MAX(0,MIN($F33,X$4)-MAX($E33,X$3)+1)/($F33-$E33+1)</f>
        <v>0.0249178532311062</v>
      </c>
      <c r="Y33" s="60" t="n">
        <f aca="false">MAX(0,MIN($F33,Y$4)-MAX($E33,Y$3)+1)/($F33-$E33+1)</f>
        <v>0.0251916757940854</v>
      </c>
      <c r="Z33" s="60" t="n">
        <f aca="false">MAX(0,MIN($F33,Z$4)-MAX($E33,Z$3)+1)/($F33-$E33+1)</f>
        <v>0.0251916757940854</v>
      </c>
      <c r="AA33" s="60" t="n">
        <f aca="false">MAX(0,MIN($F33,AA$4)-MAX($E33,AA$3)+1)/($F33-$E33+1)</f>
        <v>0.0246440306681271</v>
      </c>
      <c r="AB33" s="60" t="n">
        <f aca="false">MAX(0,MIN($F33,AB$4)-MAX($E33,AB$3)+1)/($F33-$E33+1)</f>
        <v>0.0249178532311062</v>
      </c>
      <c r="AC33" s="60" t="n">
        <f aca="false">MAX(0,MIN($F33,AC$4)-MAX($E33,AC$3)+1)/($F33-$E33+1)</f>
        <v>0.0251916757940854</v>
      </c>
      <c r="AD33" s="60" t="n">
        <f aca="false">MAX(0,MIN($F33,AD$4)-MAX($E33,AD$3)+1)/($F33-$E33+1)</f>
        <v>0.0251916757940854</v>
      </c>
      <c r="AE33" s="60" t="n">
        <f aca="false">MAX(0,MIN($F33,AE$4)-MAX($E33,AE$3)+1)/($F33-$E33+1)</f>
        <v>0.0246440306681271</v>
      </c>
      <c r="AF33" s="60" t="n">
        <f aca="false">MAX(0,MIN($F33,AF$4)-MAX($E33,AF$3)+1)/($F33-$E33+1)</f>
        <v>0.0249178532311062</v>
      </c>
      <c r="AG33" s="60" t="n">
        <f aca="false">MAX(0,MIN($F33,AG$4)-MAX($E33,AG$3)+1)/($F33-$E33+1)</f>
        <v>0.0251916757940854</v>
      </c>
      <c r="AH33" s="60" t="n">
        <f aca="false">MAX(0,MIN($F33,AH$4)-MAX($E33,AH$3)+1)/($F33-$E33+1)</f>
        <v>0.0251916757940854</v>
      </c>
      <c r="AI33" s="60" t="n">
        <f aca="false">MAX(0,MIN($F33,AI$4)-MAX($E33,AI$3)+1)/($F33-$E33+1)</f>
        <v>0.0249178532311062</v>
      </c>
      <c r="AJ33" s="60" t="n">
        <f aca="false">MAX(0,MIN($F33,AJ$4)-MAX($E33,AJ$3)+1)/($F33-$E33+1)</f>
        <v>0.0249178532311062</v>
      </c>
      <c r="AK33" s="60" t="n">
        <f aca="false">MAX(0,MIN($F33,AK$4)-MAX($E33,AK$3)+1)/($F33-$E33+1)</f>
        <v>0.0251916757940854</v>
      </c>
      <c r="AL33" s="60" t="n">
        <f aca="false">MAX(0,MIN($F33,AL$4)-MAX($E33,AL$3)+1)/($F33-$E33+1)</f>
        <v>0.0251916757940854</v>
      </c>
      <c r="AM33" s="60" t="n">
        <f aca="false">MAX(0,MIN($F33,AM$4)-MAX($E33,AM$3)+1)/($F33-$E33+1)</f>
        <v>0.0246440306681271</v>
      </c>
      <c r="AN33" s="60" t="n">
        <f aca="false">MAX(0,MIN($F33,AN$4)-MAX($E33,AN$3)+1)/($F33-$E33+1)</f>
        <v>0.0249178532311062</v>
      </c>
      <c r="AO33" s="60" t="n">
        <f aca="false">MAX(0,MIN($F33,AO$4)-MAX($E33,AO$3)+1)/($F33-$E33+1)</f>
        <v>0.0251916757940854</v>
      </c>
      <c r="AP33" s="60" t="n">
        <f aca="false">MAX(0,MIN($F33,AP$4)-MAX($E33,AP$3)+1)/($F33-$E33+1)</f>
        <v>0.0251916757940854</v>
      </c>
      <c r="AQ33" s="60" t="n">
        <f aca="false">MAX(0,MIN($F33,AQ$4)-MAX($E33,AQ$3)+1)/($F33-$E33+1)</f>
        <v>0.0246440306681271</v>
      </c>
      <c r="AR33" s="60" t="n">
        <f aca="false">MAX(0,MIN($F33,AR$4)-MAX($E33,AR$3)+1)/($F33-$E33+1)</f>
        <v>0.0249178532311062</v>
      </c>
      <c r="AS33" s="60" t="n">
        <f aca="false">MAX(0,MIN($F33,AS$4)-MAX($E33,AS$3)+1)/($F33-$E33+1)</f>
        <v>0.0251916757940854</v>
      </c>
      <c r="AT33" s="60" t="n">
        <f aca="false">MAX(0,MIN($F33,AT$4)-MAX($E33,AT$3)+1)/($F33-$E33+1)</f>
        <v>0.0251916757940854</v>
      </c>
      <c r="AU33" s="60" t="n">
        <f aca="false">MAX(0,MIN($F33,AU$4)-MAX($E33,AU$3)+1)/($F33-$E33+1)</f>
        <v>0.0246440306681271</v>
      </c>
      <c r="AV33" s="60" t="n">
        <f aca="false">MAX(0,MIN($F33,AV$4)-MAX($E33,AV$3)+1)/($F33-$E33+1)</f>
        <v>0.0249178532311062</v>
      </c>
      <c r="AW33" s="60" t="n">
        <f aca="false">MAX(0,MIN($F33,AW$4)-MAX($E33,AW$3)+1)/($F33-$E33+1)</f>
        <v>0.0251916757940854</v>
      </c>
      <c r="AX33" s="60" t="n">
        <f aca="false">MAX(0,MIN($F33,AX$4)-MAX($E33,AX$3)+1)/($F33-$E33+1)</f>
        <v>0.0251916757940854</v>
      </c>
      <c r="AY33" s="60" t="n">
        <f aca="false">MAX(0,MIN($F33,AY$4)-MAX($E33,AY$3)+1)/($F33-$E33+1)</f>
        <v>0.0249178532311062</v>
      </c>
      <c r="AZ33" s="60" t="n">
        <f aca="false">MAX(0,MIN($F33,AZ$4)-MAX($E33,AZ$3)+1)/($F33-$E33+1)</f>
        <v>0.0249178532311062</v>
      </c>
      <c r="BA33" s="60" t="n">
        <f aca="false">MAX(0,MIN($F33,BA$4)-MAX($E33,BA$3)+1)/($F33-$E33+1)</f>
        <v>0.0251916757940854</v>
      </c>
      <c r="BB33" s="60" t="n">
        <f aca="false">MAX(0,MIN($F33,BB$4)-MAX($E33,BB$3)+1)/($F33-$E33+1)</f>
        <v>0.0251916757940854</v>
      </c>
      <c r="BC33" s="60" t="n">
        <f aca="false">MAX(0,MIN($F33,BC$4)-MAX($E33,BC$3)+1)/($F33-$E33+1)</f>
        <v>0.0246440306681271</v>
      </c>
      <c r="BD33" s="60" t="n">
        <f aca="false">MAX(0,MIN($F33,BD$4)-MAX($E33,BD$3)+1)/($F33-$E33+1)</f>
        <v>0.0249178532311062</v>
      </c>
      <c r="BE33" s="60" t="n">
        <f aca="false">MAX(0,MIN($F33,BE$4)-MAX($E33,BE$3)+1)/($F33-$E33+1)</f>
        <v>0.0251916757940854</v>
      </c>
      <c r="BF33" s="60" t="n">
        <f aca="false">MAX(0,MIN($F33,BF$4)-MAX($E33,BF$3)+1)/($F33-$E33+1)</f>
        <v>0.0251916757940854</v>
      </c>
      <c r="BG33" s="60" t="n">
        <f aca="false">MAX(0,MIN($F33,BG$4)-MAX($E33,BG$3)+1)/($F33-$E33+1)</f>
        <v>0.0246440306681271</v>
      </c>
      <c r="BH33" s="60" t="n">
        <f aca="false">MAX(0,MIN($F33,BH$4)-MAX($E33,BH$3)+1)/($F33-$E33+1)</f>
        <v>0</v>
      </c>
      <c r="BI33" s="60" t="n">
        <f aca="false">MAX(0,MIN($F33,BI$4)-MAX($E33,BI$3)+1)/($F33-$E33+1)</f>
        <v>0</v>
      </c>
      <c r="BJ33" s="60" t="n">
        <f aca="false">MAX(0,MIN($F33,BJ$4)-MAX($E33,BJ$3)+1)/($F33-$E33+1)</f>
        <v>0</v>
      </c>
      <c r="BK33" s="60" t="n">
        <f aca="false">MAX(0,MIN($F33,BK$4)-MAX($E33,BK$3)+1)/($F33-$E33+1)</f>
        <v>0</v>
      </c>
      <c r="BL33" s="60" t="n">
        <f aca="false">MAX(0,MIN($F33,BL$4)-MAX($E33,BL$3)+1)/($F33-$E33+1)</f>
        <v>0</v>
      </c>
      <c r="BM33" s="60" t="n">
        <f aca="false">MAX(0,MIN($F33,BM$4)-MAX($E33,BM$3)+1)/($F33-$E33+1)</f>
        <v>0</v>
      </c>
      <c r="BN33" s="60" t="n">
        <f aca="false">MAX(0,MIN($F33,BN$4)-MAX($E33,BN$3)+1)/($F33-$E33+1)</f>
        <v>0</v>
      </c>
      <c r="BO33" s="60" t="n">
        <f aca="false">MAX(0,MIN($F33,BO$4)-MAX($E33,BO$3)+1)/($F33-$E33+1)</f>
        <v>0</v>
      </c>
      <c r="BP33" s="60" t="n">
        <f aca="false">MAX(0,MIN($F33,BP$4)-MAX($E33,BP$3)+1)/($F33-$E33+1)</f>
        <v>0</v>
      </c>
      <c r="BQ33" s="60" t="n">
        <f aca="false">MAX(0,MIN($F33,BQ$4)-MAX($E33,BQ$3)+1)/($F33-$E33+1)</f>
        <v>0</v>
      </c>
      <c r="BR33" s="60" t="n">
        <f aca="false">MAX(0,MIN($F33,BR$4)-MAX($E33,BR$3)+1)/($F33-$E33+1)</f>
        <v>0</v>
      </c>
      <c r="BS33" s="60" t="n">
        <f aca="false">MAX(0,MIN($F33,BS$4)-MAX($E33,BS$3)+1)/($F33-$E33+1)</f>
        <v>0</v>
      </c>
      <c r="BT33" s="60" t="n">
        <f aca="false">MAX(0,MIN($F33,BT$4)-MAX($E33,BT$3)+1)/($F33-$E33+1)</f>
        <v>0</v>
      </c>
      <c r="BU33" s="60" t="n">
        <f aca="false">MAX(0,MIN($F33,BU$4)-MAX($E33,BU$3)+1)/($F33-$E33+1)</f>
        <v>0</v>
      </c>
      <c r="BV33" s="60" t="n">
        <f aca="false">MAX(0,MIN($F33,BV$4)-MAX($E33,BV$3)+1)/($F33-$E33+1)</f>
        <v>0</v>
      </c>
      <c r="BW33" s="60" t="n">
        <f aca="false">MAX(0,MIN($F33,BW$4)-MAX($E33,BW$3)+1)/($F33-$E33+1)</f>
        <v>0</v>
      </c>
      <c r="BX33" s="60" t="n">
        <f aca="false">MAX(0,MIN($F33,BX$4)-MAX($E33,BX$3)+1)/($F33-$E33+1)</f>
        <v>0</v>
      </c>
      <c r="BY33" s="60" t="n">
        <f aca="false">MAX(0,MIN($F33,BY$4)-MAX($E33,BY$3)+1)/($F33-$E33+1)</f>
        <v>0</v>
      </c>
      <c r="BZ33" s="60" t="n">
        <f aca="false">MAX(0,MIN($F33,BZ$4)-MAX($E33,BZ$3)+1)/($F33-$E33+1)</f>
        <v>0</v>
      </c>
      <c r="CA33" s="60" t="n">
        <f aca="false">MAX(0,MIN($F33,CA$4)-MAX($E33,CA$3)+1)/($F33-$E33+1)</f>
        <v>0</v>
      </c>
      <c r="CB33" s="60" t="n">
        <f aca="false">MAX(0,MIN($F33,CB$4)-MAX($E33,CB$3)+1)/($F33-$E33+1)</f>
        <v>0</v>
      </c>
      <c r="CC33" s="60" t="n">
        <f aca="false">MAX(0,MIN($F33,CC$4)-MAX($E33,CC$3)+1)/($F33-$E33+1)</f>
        <v>0</v>
      </c>
      <c r="CD33" s="60" t="n">
        <f aca="false">MAX(0,MIN($F33,CD$4)-MAX($E33,CD$3)+1)/($F33-$E33+1)</f>
        <v>0</v>
      </c>
      <c r="CE33" s="60" t="n">
        <f aca="false">MAX(0,MIN($F33,CE$4)-MAX($E33,CE$3)+1)/($F33-$E33+1)</f>
        <v>0</v>
      </c>
      <c r="CF33" s="60" t="n">
        <f aca="false">MAX(0,MIN($F33,CF$4)-MAX($E33,CF$3)+1)/($F33-$E33+1)</f>
        <v>0</v>
      </c>
      <c r="CG33" s="60" t="n">
        <f aca="false">MAX(0,MIN($F33,CG$4)-MAX($E33,CG$3)+1)/($F33-$E33+1)</f>
        <v>0</v>
      </c>
      <c r="CH33" s="60" t="n">
        <f aca="false">MAX(0,MIN($F33,CH$4)-MAX($E33,CH$3)+1)/($F33-$E33+1)</f>
        <v>0</v>
      </c>
      <c r="CI33" s="60" t="n">
        <f aca="false">MAX(0,MIN($F33,CI$4)-MAX($E33,CI$3)+1)/($F33-$E33+1)</f>
        <v>0</v>
      </c>
      <c r="CJ33" s="60" t="n">
        <f aca="false">MAX(0,MIN($F33,CJ$4)-MAX($E33,CJ$3)+1)/($F33-$E33+1)</f>
        <v>0</v>
      </c>
      <c r="CK33" s="60" t="n">
        <f aca="false">MAX(0,MIN($F33,CK$4)-MAX($E33,CK$3)+1)/($F33-$E33+1)</f>
        <v>0</v>
      </c>
      <c r="CL33" s="60" t="n">
        <f aca="false">MAX(0,MIN($F33,CL$4)-MAX($E33,CL$3)+1)/($F33-$E33+1)</f>
        <v>0</v>
      </c>
      <c r="CM33" s="60" t="n">
        <f aca="false">MAX(0,MIN($F33,CM$4)-MAX($E33,CM$3)+1)/($F33-$E33+1)</f>
        <v>0</v>
      </c>
      <c r="CN33" s="60" t="n">
        <f aca="false">MAX(0,MIN($F33,CN$4)-MAX($E33,CN$3)+1)/($F33-$E33+1)</f>
        <v>0</v>
      </c>
      <c r="CO33" s="60" t="n">
        <f aca="false">MAX(0,MIN($F33,CO$4)-MAX($E33,CO$3)+1)/($F33-$E33+1)</f>
        <v>0</v>
      </c>
      <c r="CP33" s="60" t="n">
        <f aca="false">MAX(0,MIN($F33,CP$4)-MAX($E33,CP$3)+1)/($F33-$E33+1)</f>
        <v>0</v>
      </c>
      <c r="CQ33" s="60" t="n">
        <f aca="false">MAX(0,MIN($F33,CQ$4)-MAX($E33,CQ$3)+1)/($F33-$E33+1)</f>
        <v>0</v>
      </c>
      <c r="CR33" s="60" t="n">
        <f aca="false">MAX(0,MIN($F33,CR$4)-MAX($E33,CR$3)+1)/($F33-$E33+1)</f>
        <v>0</v>
      </c>
      <c r="CS33" s="60" t="n">
        <f aca="false">MAX(0,MIN($F33,CS$4)-MAX($E33,CS$3)+1)/($F33-$E33+1)</f>
        <v>0</v>
      </c>
      <c r="CT33" s="60" t="n">
        <f aca="false">MAX(0,MIN($F33,CT$4)-MAX($E33,CT$3)+1)/($F33-$E33+1)</f>
        <v>0</v>
      </c>
      <c r="CU33" s="60" t="n">
        <f aca="false">MAX(0,MIN($F33,CU$4)-MAX($E33,CU$3)+1)/($F33-$E33+1)</f>
        <v>0</v>
      </c>
      <c r="CV33" s="60" t="n">
        <f aca="false">MAX(0,MIN($F33,CV$4)-MAX($E33,CV$3)+1)/($F33-$E33+1)</f>
        <v>0</v>
      </c>
      <c r="CW33" s="60" t="n">
        <f aca="false">MAX(0,MIN($F33,CW$4)-MAX($E33,CW$3)+1)/($F33-$E33+1)</f>
        <v>0</v>
      </c>
      <c r="CX33" s="60" t="n">
        <f aca="false">MAX(0,MIN($F33,CX$4)-MAX($E33,CX$3)+1)/($F33-$E33+1)</f>
        <v>0</v>
      </c>
      <c r="CY33" s="60" t="n">
        <f aca="false">MAX(0,MIN($F33,CY$4)-MAX($E33,CY$3)+1)/($F33-$E33+1)</f>
        <v>0</v>
      </c>
      <c r="CZ33" s="60" t="n">
        <f aca="false">MAX(0,MIN($F33,CZ$4)-MAX($E33,CZ$3)+1)/($F33-$E33+1)</f>
        <v>0</v>
      </c>
      <c r="DA33" s="60" t="n">
        <f aca="false">MAX(0,MIN($F33,DA$4)-MAX($E33,DA$3)+1)/($F33-$E33+1)</f>
        <v>0</v>
      </c>
      <c r="DB33" s="60" t="n">
        <f aca="false">MAX(0,MIN($F33,DB$4)-MAX($E33,DB$3)+1)/($F33-$E33+1)</f>
        <v>0</v>
      </c>
      <c r="DC33" s="60" t="n">
        <f aca="false">MAX(0,MIN($F33,DC$4)-MAX($E33,DC$3)+1)/($F33-$E33+1)</f>
        <v>0</v>
      </c>
      <c r="DD33" s="60" t="n">
        <f aca="false">MAX(0,MIN($F33,DD$4)-MAX($E33,DD$3)+1)/($F33-$E33+1)</f>
        <v>0</v>
      </c>
      <c r="DE33" s="60" t="n">
        <f aca="false">MAX(0,MIN($F33,DE$4)-MAX($E33,DE$3)+1)/($F33-$E33+1)</f>
        <v>0</v>
      </c>
      <c r="DF33" s="60" t="n">
        <f aca="false">MAX(0,MIN($F33,DF$4)-MAX($E33,DF$3)+1)/($F33-$E33+1)</f>
        <v>0</v>
      </c>
      <c r="DG33" s="60" t="n">
        <f aca="false">MAX(0,MIN($F33,DG$4)-MAX($E33,DG$3)+1)/($F33-$E33+1)</f>
        <v>0</v>
      </c>
      <c r="DH33" s="60" t="n">
        <f aca="false">MAX(0,MIN($F33,DH$4)-MAX($E33,DH$3)+1)/($F33-$E33+1)</f>
        <v>0</v>
      </c>
      <c r="DI33" s="60" t="n">
        <f aca="false">MAX(0,MIN($F33,DI$4)-MAX($E33,DI$3)+1)/($F33-$E33+1)</f>
        <v>0</v>
      </c>
      <c r="DJ33" s="60" t="n">
        <f aca="false">MAX(0,MIN($F33,DJ$4)-MAX($E33,DJ$3)+1)/($F33-$E33+1)</f>
        <v>0</v>
      </c>
      <c r="DK33" s="60" t="n">
        <f aca="false">MAX(0,MIN($F33,DK$4)-MAX($E33,DK$3)+1)/($F33-$E33+1)</f>
        <v>0</v>
      </c>
      <c r="DL33" s="60" t="n">
        <f aca="false">MAX(0,MIN($F33,DL$4)-MAX($E33,DL$3)+1)/($F33-$E33+1)</f>
        <v>0</v>
      </c>
      <c r="DM33" s="60" t="n">
        <f aca="false">MAX(0,MIN($F33,DM$4)-MAX($E33,DM$3)+1)/($F33-$E33+1)</f>
        <v>0</v>
      </c>
      <c r="DN33" s="60" t="n">
        <f aca="false">MAX(0,MIN($F33,DN$4)-MAX($E33,DN$3)+1)/($F33-$E33+1)</f>
        <v>0</v>
      </c>
      <c r="DO33" s="60" t="n">
        <f aca="false">MAX(0,MIN($F33,DO$4)-MAX($E33,DO$3)+1)/($F33-$E33+1)</f>
        <v>0</v>
      </c>
      <c r="DP33" s="60" t="n">
        <f aca="false">MAX(0,MIN($F33,DP$4)-MAX($E33,DP$3)+1)/($F33-$E33+1)</f>
        <v>0</v>
      </c>
      <c r="DQ33" s="60" t="n">
        <f aca="false">MAX(0,MIN($F33,DQ$4)-MAX($E33,DQ$3)+1)/($F33-$E33+1)</f>
        <v>0</v>
      </c>
      <c r="DR33" s="60" t="n">
        <f aca="false">MAX(0,MIN($F33,DR$4)-MAX($E33,DR$3)+1)/($F33-$E33+1)</f>
        <v>0</v>
      </c>
      <c r="DS33" s="60" t="n">
        <f aca="false">MAX(0,MIN($F33,DS$4)-MAX($E33,DS$3)+1)/($F33-$E33+1)</f>
        <v>0</v>
      </c>
      <c r="DT33" s="60" t="n">
        <f aca="false">MAX(0,MIN($F33,DT$4)-MAX($E33,DT$3)+1)/($F33-$E33+1)</f>
        <v>0</v>
      </c>
      <c r="DU33" s="60" t="n">
        <f aca="false">MAX(0,MIN($F33,DU$4)-MAX($E33,DU$3)+1)/($F33-$E33+1)</f>
        <v>0</v>
      </c>
      <c r="DV33" s="60" t="n">
        <f aca="false">MAX(0,MIN($F33,DV$4)-MAX($E33,DV$3)+1)/($F33-$E33+1)</f>
        <v>0</v>
      </c>
      <c r="DW33" s="60" t="n">
        <f aca="false">MAX(0,MIN($F33,DW$4)-MAX($E33,DW$3)+1)/($F33-$E33+1)</f>
        <v>0</v>
      </c>
      <c r="DX33" s="60" t="n">
        <f aca="false">MAX(0,MIN($F33,DX$4)-MAX($E33,DX$3)+1)/($F33-$E33+1)</f>
        <v>0</v>
      </c>
      <c r="DY33" s="60" t="n">
        <f aca="false">MAX(0,MIN($F33,DY$4)-MAX($E33,DY$3)+1)/($F33-$E33+1)</f>
        <v>0</v>
      </c>
      <c r="DZ33" s="60" t="n">
        <f aca="false">MAX(0,MIN($F33,DZ$4)-MAX($E33,DZ$3)+1)/($F33-$E33+1)</f>
        <v>0</v>
      </c>
      <c r="EA33" s="60" t="n">
        <f aca="false">MAX(0,MIN($F33,EA$4)-MAX($E33,EA$3)+1)/($F33-$E33+1)</f>
        <v>0</v>
      </c>
      <c r="EB33" s="60" t="n">
        <f aca="false">MAX(0,MIN($F33,EB$4)-MAX($E33,EB$3)+1)/($F33-$E33+1)</f>
        <v>0</v>
      </c>
      <c r="EC33" s="60" t="n">
        <f aca="false">MAX(0,MIN($F33,EC$4)-MAX($E33,EC$3)+1)/($F33-$E33+1)</f>
        <v>0</v>
      </c>
      <c r="ED33" s="60" t="n">
        <f aca="false">MAX(0,MIN($F33,ED$4)-MAX($E33,ED$3)+1)/($F33-$E33+1)</f>
        <v>0</v>
      </c>
      <c r="EE33" s="60" t="n">
        <f aca="false">MAX(0,MIN($F33,EE$4)-MAX($E33,EE$3)+1)/($F33-$E33+1)</f>
        <v>0</v>
      </c>
      <c r="EF33" s="60" t="n">
        <f aca="false">MAX(0,MIN($F33,EF$4)-MAX($E33,EF$3)+1)/($F33-$E33+1)</f>
        <v>0</v>
      </c>
      <c r="EG33" s="60" t="n">
        <f aca="false">MAX(0,MIN($F33,EG$4)-MAX($E33,EG$3)+1)/($F33-$E33+1)</f>
        <v>0</v>
      </c>
      <c r="EH33" s="60" t="n">
        <f aca="false">MAX(0,MIN($F33,EH$4)-MAX($E33,EH$3)+1)/($F33-$E33+1)</f>
        <v>0</v>
      </c>
      <c r="EI33" s="60" t="n">
        <f aca="false">MAX(0,MIN($F33,EI$4)-MAX($E33,EI$3)+1)/($F33-$E33+1)</f>
        <v>0</v>
      </c>
      <c r="EJ33" s="60" t="n">
        <f aca="false">MAX(0,MIN($F33,EJ$4)-MAX($E33,EJ$3)+1)/($F33-$E33+1)</f>
        <v>0</v>
      </c>
      <c r="EK33" s="60" t="n">
        <f aca="false">MAX(0,MIN($F33,EK$4)-MAX($E33,EK$3)+1)/($F33-$E33+1)</f>
        <v>0</v>
      </c>
      <c r="EL33" s="60" t="n">
        <f aca="false">MAX(0,MIN($F33,EL$4)-MAX($E33,EL$3)+1)/($F33-$E33+1)</f>
        <v>0</v>
      </c>
      <c r="EM33" s="60" t="n">
        <f aca="false">MAX(0,MIN($F33,EM$4)-MAX($E33,EM$3)+1)/($F33-$E33+1)</f>
        <v>0</v>
      </c>
      <c r="EN33" s="60" t="n">
        <f aca="false">MAX(0,MIN($F33,EN$4)-MAX($E33,EN$3)+1)/($F33-$E33+1)</f>
        <v>0</v>
      </c>
      <c r="EO33" s="60" t="n">
        <f aca="false">MAX(0,MIN($F33,EO$4)-MAX($E33,EO$3)+1)/($F33-$E33+1)</f>
        <v>0</v>
      </c>
      <c r="EP33" s="60" t="n">
        <f aca="false">MAX(0,MIN($F33,EP$4)-MAX($E33,EP$3)+1)/($F33-$E33+1)</f>
        <v>0</v>
      </c>
      <c r="EQ33" s="60" t="n">
        <f aca="false">MAX(0,MIN($F33,EQ$4)-MAX($E33,EQ$3)+1)/($F33-$E33+1)</f>
        <v>0</v>
      </c>
      <c r="ER33" s="60" t="n">
        <f aca="false">MAX(0,MIN($F33,ER$4)-MAX($E33,ER$3)+1)/($F33-$E33+1)</f>
        <v>0</v>
      </c>
      <c r="ES33" s="60" t="n">
        <f aca="false">MAX(0,MIN($F33,ES$4)-MAX($E33,ES$3)+1)/($F33-$E33+1)</f>
        <v>0</v>
      </c>
      <c r="ET33" s="60" t="n">
        <f aca="false">MAX(0,MIN($F33,ET$4)-MAX($E33,ET$3)+1)/($F33-$E33+1)</f>
        <v>0</v>
      </c>
      <c r="EU33" s="60" t="n">
        <f aca="false">MAX(0,MIN($F33,EU$4)-MAX($E33,EU$3)+1)/($F33-$E33+1)</f>
        <v>0</v>
      </c>
      <c r="EV33" s="60" t="n">
        <f aca="false">MAX(0,MIN($F33,EV$4)-MAX($E33,EV$3)+1)/($F33-$E33+1)</f>
        <v>0</v>
      </c>
      <c r="EW33" s="60" t="n">
        <f aca="false">MAX(0,MIN($F33,EW$4)-MAX($E33,EW$3)+1)/($F33-$E33+1)</f>
        <v>0</v>
      </c>
      <c r="EX33" s="60" t="n">
        <f aca="false">MAX(0,MIN($F33,EX$4)-MAX($E33,EX$3)+1)/($F33-$E33+1)</f>
        <v>0</v>
      </c>
      <c r="EY33" s="60" t="n">
        <f aca="false">MAX(0,MIN($F33,EY$4)-MAX($E33,EY$3)+1)/($F33-$E33+1)</f>
        <v>0</v>
      </c>
      <c r="EZ33" s="60" t="n">
        <f aca="false">MAX(0,MIN($F33,EZ$4)-MAX($E33,EZ$3)+1)/($F33-$E33+1)</f>
        <v>0</v>
      </c>
      <c r="FA33" s="60" t="n">
        <f aca="false">MAX(0,MIN($F33,FA$4)-MAX($E33,FA$3)+1)/($F33-$E33+1)</f>
        <v>0</v>
      </c>
      <c r="FB33" s="60" t="n">
        <f aca="false">MAX(0,MIN($F33,FB$4)-MAX($E33,FB$3)+1)/($F33-$E33+1)</f>
        <v>0</v>
      </c>
      <c r="FC33" s="60" t="n">
        <f aca="false">MAX(0,MIN($F33,FC$4)-MAX($E33,FC$3)+1)/($F33-$E33+1)</f>
        <v>0</v>
      </c>
      <c r="FD33" s="60" t="n">
        <f aca="false">MAX(0,MIN($F33,FD$4)-MAX($E33,FD$3)+1)/($F33-$E33+1)</f>
        <v>0</v>
      </c>
      <c r="FE33" s="60" t="n">
        <f aca="false">MAX(0,MIN($F33,FE$4)-MAX($E33,FE$3)+1)/($F33-$E33+1)</f>
        <v>0</v>
      </c>
      <c r="FF33" s="60" t="n">
        <f aca="false">MAX(0,MIN($F33,FF$4)-MAX($E33,FF$3)+1)/($F33-$E33+1)</f>
        <v>0</v>
      </c>
      <c r="FG33" s="60" t="n">
        <f aca="false">MAX(0,MIN($F33,FG$4)-MAX($E33,FG$3)+1)/($F33-$E33+1)</f>
        <v>0</v>
      </c>
      <c r="FH33" s="60" t="n">
        <f aca="false">MAX(0,MIN($F33,FH$4)-MAX($E33,FH$3)+1)/($F33-$E33+1)</f>
        <v>0</v>
      </c>
    </row>
    <row r="34" customFormat="false" ht="15" hidden="false" customHeight="false" outlineLevel="0" collapsed="false">
      <c r="C34" s="0" t="s">
        <v>642</v>
      </c>
      <c r="D34" s="11" t="s">
        <v>617</v>
      </c>
      <c r="E34" s="60" t="n">
        <f aca="false">SUMIF($J$4:$FH$4,$F16,$J34:$FH34)</f>
        <v>1.13227082966426</v>
      </c>
      <c r="F34" s="61" t="n">
        <f aca="false">In_Debt_Rate*Months_Per_Period/Months_In_Year</f>
        <v>0.0125</v>
      </c>
      <c r="J34" s="60" t="n">
        <f aca="false">(1+$F34)^J$8</f>
        <v>1.0125</v>
      </c>
      <c r="K34" s="60" t="n">
        <f aca="false">(1+$F34)^K$8</f>
        <v>1.02515625</v>
      </c>
      <c r="L34" s="60" t="n">
        <f aca="false">(1+$F34)^L$8</f>
        <v>1.037970703125</v>
      </c>
      <c r="M34" s="60" t="n">
        <f aca="false">(1+$F34)^M$8</f>
        <v>1.05094533691406</v>
      </c>
      <c r="N34" s="60" t="n">
        <f aca="false">(1+$F34)^N$8</f>
        <v>1.06408215362549</v>
      </c>
      <c r="O34" s="60" t="n">
        <f aca="false">(1+$F34)^O$8</f>
        <v>1.07738318054581</v>
      </c>
      <c r="P34" s="60" t="n">
        <f aca="false">(1+$F34)^P$8</f>
        <v>1.09085047030263</v>
      </c>
      <c r="Q34" s="60" t="n">
        <f aca="false">(1+$F34)^Q$8</f>
        <v>1.10448610118141</v>
      </c>
      <c r="R34" s="60" t="n">
        <f aca="false">(1+$F34)^R$8</f>
        <v>1.11829217744618</v>
      </c>
      <c r="S34" s="60" t="n">
        <f aca="false">(1+$F34)^S$8</f>
        <v>1.13227082966426</v>
      </c>
      <c r="T34" s="60" t="n">
        <f aca="false">(1+$F34)^T$8</f>
        <v>1.14642421503506</v>
      </c>
      <c r="U34" s="60" t="n">
        <f aca="false">(1+$F34)^U$8</f>
        <v>1.160754517723</v>
      </c>
      <c r="V34" s="60" t="n">
        <f aca="false">(1+$F34)^V$8</f>
        <v>1.17526394919454</v>
      </c>
      <c r="W34" s="60" t="n">
        <f aca="false">(1+$F34)^W$8</f>
        <v>1.18995474855947</v>
      </c>
      <c r="X34" s="60" t="n">
        <f aca="false">(1+$F34)^X$8</f>
        <v>1.20482918291646</v>
      </c>
      <c r="Y34" s="60" t="n">
        <f aca="false">(1+$F34)^Y$8</f>
        <v>1.21988954770292</v>
      </c>
      <c r="Z34" s="60" t="n">
        <f aca="false">(1+$F34)^Z$8</f>
        <v>1.2351381670492</v>
      </c>
      <c r="AA34" s="60" t="n">
        <f aca="false">(1+$F34)^AA$8</f>
        <v>1.25057739413732</v>
      </c>
      <c r="AB34" s="60" t="n">
        <f aca="false">(1+$F34)^AB$8</f>
        <v>1.26620961156403</v>
      </c>
      <c r="AC34" s="60" t="n">
        <f aca="false">(1+$F34)^AC$8</f>
        <v>1.28203723170858</v>
      </c>
      <c r="AD34" s="60" t="n">
        <f aca="false">(1+$F34)^AD$8</f>
        <v>1.29806269710494</v>
      </c>
      <c r="AE34" s="60" t="n">
        <f aca="false">(1+$F34)^AE$8</f>
        <v>1.31428848081875</v>
      </c>
      <c r="AF34" s="60" t="n">
        <f aca="false">(1+$F34)^AF$8</f>
        <v>1.33071708682899</v>
      </c>
      <c r="AG34" s="60" t="n">
        <f aca="false">(1+$F34)^AG$8</f>
        <v>1.34735105041435</v>
      </c>
      <c r="AH34" s="60" t="n">
        <f aca="false">(1+$F34)^AH$8</f>
        <v>1.36419293854453</v>
      </c>
      <c r="AI34" s="60" t="n">
        <f aca="false">(1+$F34)^AI$8</f>
        <v>1.38124535027634</v>
      </c>
      <c r="AJ34" s="60" t="n">
        <f aca="false">(1+$F34)^AJ$8</f>
        <v>1.39851091715479</v>
      </c>
      <c r="AK34" s="60" t="n">
        <f aca="false">(1+$F34)^AK$8</f>
        <v>1.41599230361922</v>
      </c>
      <c r="AL34" s="60" t="n">
        <f aca="false">(1+$F34)^AL$8</f>
        <v>1.43369220741447</v>
      </c>
      <c r="AM34" s="60" t="n">
        <f aca="false">(1+$F34)^AM$8</f>
        <v>1.45161336000715</v>
      </c>
      <c r="AN34" s="60" t="n">
        <f aca="false">(1+$F34)^AN$8</f>
        <v>1.46975852700724</v>
      </c>
      <c r="AO34" s="60" t="n">
        <f aca="false">(1+$F34)^AO$8</f>
        <v>1.48813050859483</v>
      </c>
      <c r="AP34" s="60" t="n">
        <f aca="false">(1+$F34)^AP$8</f>
        <v>1.50673213995226</v>
      </c>
      <c r="AQ34" s="60" t="n">
        <f aca="false">(1+$F34)^AQ$8</f>
        <v>1.52556629170166</v>
      </c>
      <c r="AR34" s="60" t="n">
        <f aca="false">(1+$F34)^AR$8</f>
        <v>1.54463587034793</v>
      </c>
      <c r="AS34" s="60" t="n">
        <f aca="false">(1+$F34)^AS$8</f>
        <v>1.56394381872728</v>
      </c>
      <c r="AT34" s="60" t="n">
        <f aca="false">(1+$F34)^AT$8</f>
        <v>1.58349311646137</v>
      </c>
      <c r="AU34" s="60" t="n">
        <f aca="false">(1+$F34)^AU$8</f>
        <v>1.60328678041714</v>
      </c>
      <c r="AV34" s="60" t="n">
        <f aca="false">(1+$F34)^AV$8</f>
        <v>1.62332786517236</v>
      </c>
      <c r="AW34" s="60" t="n">
        <f aca="false">(1+$F34)^AW$8</f>
        <v>1.64361946348701</v>
      </c>
      <c r="AX34" s="60" t="n">
        <f aca="false">(1+$F34)^AX$8</f>
        <v>1.6641647067806</v>
      </c>
      <c r="AY34" s="60" t="n">
        <f aca="false">(1+$F34)^AY$8</f>
        <v>1.68496676561536</v>
      </c>
      <c r="AZ34" s="60" t="n">
        <f aca="false">(1+$F34)^AZ$8</f>
        <v>1.70602885018555</v>
      </c>
      <c r="BA34" s="60" t="n">
        <f aca="false">(1+$F34)^BA$8</f>
        <v>1.72735421081287</v>
      </c>
      <c r="BB34" s="60" t="n">
        <f aca="false">(1+$F34)^BB$8</f>
        <v>1.74894613844803</v>
      </c>
      <c r="BC34" s="60" t="n">
        <f aca="false">(1+$F34)^BC$8</f>
        <v>1.77080796517863</v>
      </c>
      <c r="BD34" s="60" t="n">
        <f aca="false">(1+$F34)^BD$8</f>
        <v>1.79294306474336</v>
      </c>
      <c r="BE34" s="60" t="n">
        <f aca="false">(1+$F34)^BE$8</f>
        <v>1.81535485305265</v>
      </c>
      <c r="BF34" s="60" t="n">
        <f aca="false">(1+$F34)^BF$8</f>
        <v>1.83804678871581</v>
      </c>
      <c r="BG34" s="60" t="n">
        <f aca="false">(1+$F34)^BG$8</f>
        <v>1.86102237357476</v>
      </c>
      <c r="BH34" s="60" t="n">
        <f aca="false">(1+$F34)^BH$8</f>
        <v>1.88428515324444</v>
      </c>
      <c r="BI34" s="60" t="n">
        <f aca="false">(1+$F34)^BI$8</f>
        <v>1.90783871766</v>
      </c>
      <c r="BJ34" s="60" t="n">
        <f aca="false">(1+$F34)^BJ$8</f>
        <v>1.93168670163075</v>
      </c>
      <c r="BK34" s="60" t="n">
        <f aca="false">(1+$F34)^BK$8</f>
        <v>1.95583278540113</v>
      </c>
      <c r="BL34" s="60" t="n">
        <f aca="false">(1+$F34)^BL$8</f>
        <v>1.98028069521865</v>
      </c>
      <c r="BM34" s="60" t="n">
        <f aca="false">(1+$F34)^BM$8</f>
        <v>2.00503420390888</v>
      </c>
      <c r="BN34" s="60" t="n">
        <f aca="false">(1+$F34)^BN$8</f>
        <v>2.03009713145774</v>
      </c>
      <c r="BO34" s="60" t="n">
        <f aca="false">(1+$F34)^BO$8</f>
        <v>2.05547334560096</v>
      </c>
      <c r="BP34" s="60" t="n">
        <f aca="false">(1+$F34)^BP$8</f>
        <v>2.08116676242097</v>
      </c>
      <c r="BQ34" s="60" t="n">
        <f aca="false">(1+$F34)^BQ$8</f>
        <v>2.10718134695124</v>
      </c>
      <c r="BR34" s="60" t="n">
        <f aca="false">(1+$F34)^BR$8</f>
        <v>2.13352111378813</v>
      </c>
      <c r="BS34" s="60" t="n">
        <f aca="false">(1+$F34)^BS$8</f>
        <v>2.16019012771048</v>
      </c>
      <c r="BT34" s="60" t="n">
        <f aca="false">(1+$F34)^BT$8</f>
        <v>2.18719250430686</v>
      </c>
      <c r="BU34" s="60" t="n">
        <f aca="false">(1+$F34)^BU$8</f>
        <v>2.21453241061069</v>
      </c>
      <c r="BV34" s="60" t="n">
        <f aca="false">(1+$F34)^BV$8</f>
        <v>2.24221406574333</v>
      </c>
      <c r="BW34" s="60" t="n">
        <f aca="false">(1+$F34)^BW$8</f>
        <v>2.27024174156512</v>
      </c>
      <c r="BX34" s="60" t="n">
        <f aca="false">(1+$F34)^BX$8</f>
        <v>2.29861976333468</v>
      </c>
      <c r="BY34" s="60" t="n">
        <f aca="false">(1+$F34)^BY$8</f>
        <v>2.32735251037637</v>
      </c>
      <c r="BZ34" s="60" t="n">
        <f aca="false">(1+$F34)^BZ$8</f>
        <v>2.35644441675607</v>
      </c>
      <c r="CA34" s="60" t="n">
        <f aca="false">(1+$F34)^CA$8</f>
        <v>2.38589997196552</v>
      </c>
      <c r="CB34" s="60" t="n">
        <f aca="false">(1+$F34)^CB$8</f>
        <v>2.41572372161509</v>
      </c>
      <c r="CC34" s="60" t="n">
        <f aca="false">(1+$F34)^CC$8</f>
        <v>2.44592026813528</v>
      </c>
      <c r="CD34" s="60" t="n">
        <f aca="false">(1+$F34)^CD$8</f>
        <v>2.47649427148697</v>
      </c>
      <c r="CE34" s="60" t="n">
        <f aca="false">(1+$F34)^CE$8</f>
        <v>2.50745044988056</v>
      </c>
      <c r="CF34" s="60" t="n">
        <f aca="false">(1+$F34)^CF$8</f>
        <v>2.53879358050406</v>
      </c>
      <c r="CG34" s="60" t="n">
        <f aca="false">(1+$F34)^CG$8</f>
        <v>2.57052850026036</v>
      </c>
      <c r="CH34" s="60" t="n">
        <f aca="false">(1+$F34)^CH$8</f>
        <v>2.60266010651362</v>
      </c>
      <c r="CI34" s="60" t="n">
        <f aca="false">(1+$F34)^CI$8</f>
        <v>2.63519335784504</v>
      </c>
      <c r="CJ34" s="60" t="n">
        <f aca="false">(1+$F34)^CJ$8</f>
        <v>2.6681332748181</v>
      </c>
      <c r="CK34" s="60" t="n">
        <f aca="false">(1+$F34)^CK$8</f>
        <v>2.70148494075333</v>
      </c>
      <c r="CL34" s="60" t="n">
        <f aca="false">(1+$F34)^CL$8</f>
        <v>2.73525350251274</v>
      </c>
      <c r="CM34" s="60" t="n">
        <f aca="false">(1+$F34)^CM$8</f>
        <v>2.76944417129415</v>
      </c>
      <c r="CN34" s="60" t="n">
        <f aca="false">(1+$F34)^CN$8</f>
        <v>2.80406222343533</v>
      </c>
      <c r="CO34" s="60" t="n">
        <f aca="false">(1+$F34)^CO$8</f>
        <v>2.83911300122827</v>
      </c>
      <c r="CP34" s="60" t="n">
        <f aca="false">(1+$F34)^CP$8</f>
        <v>2.87460191374363</v>
      </c>
      <c r="CQ34" s="60" t="n">
        <f aca="false">(1+$F34)^CQ$8</f>
        <v>2.91053443766542</v>
      </c>
      <c r="CR34" s="60" t="n">
        <f aca="false">(1+$F34)^CR$8</f>
        <v>2.94691611813624</v>
      </c>
      <c r="CS34" s="60" t="n">
        <f aca="false">(1+$F34)^CS$8</f>
        <v>2.98375256961294</v>
      </c>
      <c r="CT34" s="60" t="n">
        <f aca="false">(1+$F34)^CT$8</f>
        <v>3.0210494767331</v>
      </c>
      <c r="CU34" s="60" t="n">
        <f aca="false">(1+$F34)^CU$8</f>
        <v>3.05881259519227</v>
      </c>
      <c r="CV34" s="60" t="n">
        <f aca="false">(1+$F34)^CV$8</f>
        <v>3.09704775263217</v>
      </c>
      <c r="CW34" s="60" t="n">
        <f aca="false">(1+$F34)^CW$8</f>
        <v>3.13576084954007</v>
      </c>
      <c r="CX34" s="60" t="n">
        <f aca="false">(1+$F34)^CX$8</f>
        <v>3.17495786015932</v>
      </c>
      <c r="CY34" s="60" t="n">
        <f aca="false">(1+$F34)^CY$8</f>
        <v>3.21464483341131</v>
      </c>
      <c r="CZ34" s="60" t="n">
        <f aca="false">(1+$F34)^CZ$8</f>
        <v>3.25482789382895</v>
      </c>
      <c r="DA34" s="60" t="n">
        <f aca="false">(1+$F34)^DA$8</f>
        <v>3.29551324250182</v>
      </c>
      <c r="DB34" s="60" t="n">
        <f aca="false">(1+$F34)^DB$8</f>
        <v>3.33670715803309</v>
      </c>
      <c r="DC34" s="60" t="n">
        <f aca="false">(1+$F34)^DC$8</f>
        <v>3.3784159975085</v>
      </c>
      <c r="DD34" s="60" t="n">
        <f aca="false">(1+$F34)^DD$8</f>
        <v>3.42064619747736</v>
      </c>
      <c r="DE34" s="60" t="n">
        <f aca="false">(1+$F34)^DE$8</f>
        <v>3.46340427494583</v>
      </c>
      <c r="DF34" s="60" t="n">
        <f aca="false">(1+$F34)^DF$8</f>
        <v>3.50669682838265</v>
      </c>
      <c r="DG34" s="60" t="n">
        <f aca="false">(1+$F34)^DG$8</f>
        <v>3.55053053873743</v>
      </c>
      <c r="DH34" s="60" t="n">
        <f aca="false">(1+$F34)^DH$8</f>
        <v>3.59491217047165</v>
      </c>
      <c r="DI34" s="60" t="n">
        <f aca="false">(1+$F34)^DI$8</f>
        <v>3.63984857260254</v>
      </c>
      <c r="DJ34" s="60" t="n">
        <f aca="false">(1+$F34)^DJ$8</f>
        <v>3.68534667976008</v>
      </c>
      <c r="DK34" s="60" t="n">
        <f aca="false">(1+$F34)^DK$8</f>
        <v>3.73141351325708</v>
      </c>
      <c r="DL34" s="60" t="n">
        <f aca="false">(1+$F34)^DL$8</f>
        <v>3.77805618217279</v>
      </c>
      <c r="DM34" s="60" t="n">
        <f aca="false">(1+$F34)^DM$8</f>
        <v>3.82528188444995</v>
      </c>
      <c r="DN34" s="60" t="n">
        <f aca="false">(1+$F34)^DN$8</f>
        <v>3.87309790800557</v>
      </c>
      <c r="DO34" s="60" t="n">
        <f aca="false">(1+$F34)^DO$8</f>
        <v>3.92151163185564</v>
      </c>
      <c r="DP34" s="60" t="n">
        <f aca="false">(1+$F34)^DP$8</f>
        <v>3.97053052725384</v>
      </c>
      <c r="DQ34" s="60" t="n">
        <f aca="false">(1+$F34)^DQ$8</f>
        <v>4.02016215884451</v>
      </c>
      <c r="DR34" s="60" t="n">
        <f aca="false">(1+$F34)^DR$8</f>
        <v>4.07041418583007</v>
      </c>
      <c r="DS34" s="60" t="n">
        <f aca="false">(1+$F34)^DS$8</f>
        <v>4.12129436315294</v>
      </c>
      <c r="DT34" s="60" t="n">
        <f aca="false">(1+$F34)^DT$8</f>
        <v>4.17281054269235</v>
      </c>
      <c r="DU34" s="60" t="n">
        <f aca="false">(1+$F34)^DU$8</f>
        <v>4.22497067447601</v>
      </c>
      <c r="DV34" s="60" t="n">
        <f aca="false">(1+$F34)^DV$8</f>
        <v>4.27778280790696</v>
      </c>
      <c r="DW34" s="60" t="n">
        <f aca="false">(1+$F34)^DW$8</f>
        <v>4.3312550930058</v>
      </c>
      <c r="DX34" s="60" t="n">
        <f aca="false">(1+$F34)^DX$8</f>
        <v>4.38539578166837</v>
      </c>
      <c r="DY34" s="60" t="n">
        <f aca="false">(1+$F34)^DY$8</f>
        <v>4.44021322893922</v>
      </c>
      <c r="DZ34" s="60" t="n">
        <f aca="false">(1+$F34)^DZ$8</f>
        <v>4.49571589430096</v>
      </c>
      <c r="EA34" s="60" t="n">
        <f aca="false">(1+$F34)^EA$8</f>
        <v>4.55191234297972</v>
      </c>
      <c r="EB34" s="60" t="n">
        <f aca="false">(1+$F34)^EB$8</f>
        <v>4.60881124726697</v>
      </c>
      <c r="EC34" s="60" t="n">
        <f aca="false">(1+$F34)^EC$8</f>
        <v>4.66642138785781</v>
      </c>
      <c r="ED34" s="60" t="n">
        <f aca="false">(1+$F34)^ED$8</f>
        <v>4.72475165520603</v>
      </c>
      <c r="EE34" s="60" t="n">
        <f aca="false">(1+$F34)^EE$8</f>
        <v>4.78381105089611</v>
      </c>
      <c r="EF34" s="60" t="n">
        <f aca="false">(1+$F34)^EF$8</f>
        <v>4.84360868903231</v>
      </c>
      <c r="EG34" s="60" t="n">
        <f aca="false">(1+$F34)^EG$8</f>
        <v>4.90415379764521</v>
      </c>
      <c r="EH34" s="60" t="n">
        <f aca="false">(1+$F34)^EH$8</f>
        <v>4.96545572011577</v>
      </c>
      <c r="EI34" s="60" t="n">
        <f aca="false">(1+$F34)^EI$8</f>
        <v>5.02752391661722</v>
      </c>
      <c r="EJ34" s="60" t="n">
        <f aca="false">(1+$F34)^EJ$8</f>
        <v>5.09036796557494</v>
      </c>
      <c r="EK34" s="60" t="n">
        <f aca="false">(1+$F34)^EK$8</f>
        <v>5.15399756514462</v>
      </c>
      <c r="EL34" s="60" t="n">
        <f aca="false">(1+$F34)^EL$8</f>
        <v>5.21842253470893</v>
      </c>
      <c r="EM34" s="60" t="n">
        <f aca="false">(1+$F34)^EM$8</f>
        <v>5.28365281639279</v>
      </c>
      <c r="EN34" s="60" t="n">
        <f aca="false">(1+$F34)^EN$8</f>
        <v>5.3496984765977</v>
      </c>
      <c r="EO34" s="60" t="n">
        <f aca="false">(1+$F34)^EO$8</f>
        <v>5.41656970755517</v>
      </c>
      <c r="EP34" s="60" t="n">
        <f aca="false">(1+$F34)^EP$8</f>
        <v>5.48427682889961</v>
      </c>
      <c r="EQ34" s="60" t="n">
        <f aca="false">(1+$F34)^EQ$8</f>
        <v>5.55283028926086</v>
      </c>
      <c r="ER34" s="60" t="n">
        <f aca="false">(1+$F34)^ER$8</f>
        <v>5.62224066787662</v>
      </c>
      <c r="ES34" s="60" t="n">
        <f aca="false">(1+$F34)^ES$8</f>
        <v>5.69251867622508</v>
      </c>
      <c r="ET34" s="60" t="n">
        <f aca="false">(1+$F34)^ET$8</f>
        <v>5.76367515967789</v>
      </c>
      <c r="EU34" s="60" t="n">
        <f aca="false">(1+$F34)^EU$8</f>
        <v>5.83572109917386</v>
      </c>
      <c r="EV34" s="60" t="n">
        <f aca="false">(1+$F34)^EV$8</f>
        <v>5.90866761291353</v>
      </c>
      <c r="EW34" s="60" t="n">
        <f aca="false">(1+$F34)^EW$8</f>
        <v>5.98252595807495</v>
      </c>
      <c r="EX34" s="60" t="n">
        <f aca="false">(1+$F34)^EX$8</f>
        <v>6.05730753255089</v>
      </c>
      <c r="EY34" s="60" t="n">
        <f aca="false">(1+$F34)^EY$8</f>
        <v>6.13302387670778</v>
      </c>
      <c r="EZ34" s="60" t="n">
        <f aca="false">(1+$F34)^EZ$8</f>
        <v>6.20968667516662</v>
      </c>
      <c r="FA34" s="60" t="n">
        <f aca="false">(1+$F34)^FA$8</f>
        <v>6.28730775860621</v>
      </c>
      <c r="FB34" s="60" t="n">
        <f aca="false">(1+$F34)^FB$8</f>
        <v>6.36589910558878</v>
      </c>
      <c r="FC34" s="60" t="n">
        <f aca="false">(1+$F34)^FC$8</f>
        <v>6.44547284440864</v>
      </c>
      <c r="FD34" s="60" t="n">
        <f aca="false">(1+$F34)^FD$8</f>
        <v>6.52604125496375</v>
      </c>
      <c r="FE34" s="60" t="n">
        <f aca="false">(1+$F34)^FE$8</f>
        <v>6.6076167706508</v>
      </c>
      <c r="FF34" s="60" t="n">
        <f aca="false">(1+$F34)^FF$8</f>
        <v>6.69021198028393</v>
      </c>
      <c r="FG34" s="60" t="n">
        <f aca="false">(1+$F34)^FG$8</f>
        <v>6.77383963003748</v>
      </c>
      <c r="FH34" s="60" t="n">
        <f aca="false">(1+$F34)^FH$8</f>
        <v>6.85851262541295</v>
      </c>
    </row>
    <row r="35" customFormat="false" ht="15" hidden="false" customHeight="false" outlineLevel="0" collapsed="false">
      <c r="C35" s="0" t="s">
        <v>643</v>
      </c>
      <c r="D35" s="11" t="s">
        <v>39</v>
      </c>
      <c r="J35" s="49" t="n">
        <f aca="false">N(MONTH(J$4)=Months_In_Year)</f>
        <v>1</v>
      </c>
      <c r="K35" s="49" t="n">
        <f aca="false">N(MONTH(K$4)=Months_In_Year)</f>
        <v>0</v>
      </c>
      <c r="L35" s="49" t="n">
        <f aca="false">N(MONTH(L$4)=Months_In_Year)</f>
        <v>0</v>
      </c>
      <c r="M35" s="49" t="n">
        <f aca="false">N(MONTH(M$4)=Months_In_Year)</f>
        <v>0</v>
      </c>
      <c r="N35" s="49" t="n">
        <f aca="false">N(MONTH(N$4)=Months_In_Year)</f>
        <v>1</v>
      </c>
      <c r="O35" s="49" t="n">
        <f aca="false">N(MONTH(O$4)=Months_In_Year)</f>
        <v>0</v>
      </c>
      <c r="P35" s="49" t="n">
        <f aca="false">N(MONTH(P$4)=Months_In_Year)</f>
        <v>0</v>
      </c>
      <c r="Q35" s="49" t="n">
        <f aca="false">N(MONTH(Q$4)=Months_In_Year)</f>
        <v>0</v>
      </c>
      <c r="R35" s="49" t="n">
        <f aca="false">N(MONTH(R$4)=Months_In_Year)</f>
        <v>1</v>
      </c>
      <c r="S35" s="49" t="n">
        <f aca="false">N(MONTH(S$4)=Months_In_Year)</f>
        <v>0</v>
      </c>
      <c r="T35" s="49" t="n">
        <f aca="false">N(MONTH(T$4)=Months_In_Year)</f>
        <v>0</v>
      </c>
      <c r="U35" s="49" t="n">
        <f aca="false">N(MONTH(U$4)=Months_In_Year)</f>
        <v>0</v>
      </c>
      <c r="V35" s="49" t="n">
        <f aca="false">N(MONTH(V$4)=Months_In_Year)</f>
        <v>1</v>
      </c>
      <c r="W35" s="49" t="n">
        <f aca="false">N(MONTH(W$4)=Months_In_Year)</f>
        <v>0</v>
      </c>
      <c r="X35" s="49" t="n">
        <f aca="false">N(MONTH(X$4)=Months_In_Year)</f>
        <v>0</v>
      </c>
      <c r="Y35" s="49" t="n">
        <f aca="false">N(MONTH(Y$4)=Months_In_Year)</f>
        <v>0</v>
      </c>
      <c r="Z35" s="49" t="n">
        <f aca="false">N(MONTH(Z$4)=Months_In_Year)</f>
        <v>1</v>
      </c>
      <c r="AA35" s="49" t="n">
        <f aca="false">N(MONTH(AA$4)=Months_In_Year)</f>
        <v>0</v>
      </c>
      <c r="AB35" s="49" t="n">
        <f aca="false">N(MONTH(AB$4)=Months_In_Year)</f>
        <v>0</v>
      </c>
      <c r="AC35" s="49" t="n">
        <f aca="false">N(MONTH(AC$4)=Months_In_Year)</f>
        <v>0</v>
      </c>
      <c r="AD35" s="49" t="n">
        <f aca="false">N(MONTH(AD$4)=Months_In_Year)</f>
        <v>1</v>
      </c>
      <c r="AE35" s="49" t="n">
        <f aca="false">N(MONTH(AE$4)=Months_In_Year)</f>
        <v>0</v>
      </c>
      <c r="AF35" s="49" t="n">
        <f aca="false">N(MONTH(AF$4)=Months_In_Year)</f>
        <v>0</v>
      </c>
      <c r="AG35" s="49" t="n">
        <f aca="false">N(MONTH(AG$4)=Months_In_Year)</f>
        <v>0</v>
      </c>
      <c r="AH35" s="49" t="n">
        <f aca="false">N(MONTH(AH$4)=Months_In_Year)</f>
        <v>1</v>
      </c>
      <c r="AI35" s="49" t="n">
        <f aca="false">N(MONTH(AI$4)=Months_In_Year)</f>
        <v>0</v>
      </c>
      <c r="AJ35" s="49" t="n">
        <f aca="false">N(MONTH(AJ$4)=Months_In_Year)</f>
        <v>0</v>
      </c>
      <c r="AK35" s="49" t="n">
        <f aca="false">N(MONTH(AK$4)=Months_In_Year)</f>
        <v>0</v>
      </c>
      <c r="AL35" s="49" t="n">
        <f aca="false">N(MONTH(AL$4)=Months_In_Year)</f>
        <v>1</v>
      </c>
      <c r="AM35" s="49" t="n">
        <f aca="false">N(MONTH(AM$4)=Months_In_Year)</f>
        <v>0</v>
      </c>
      <c r="AN35" s="49" t="n">
        <f aca="false">N(MONTH(AN$4)=Months_In_Year)</f>
        <v>0</v>
      </c>
      <c r="AO35" s="49" t="n">
        <f aca="false">N(MONTH(AO$4)=Months_In_Year)</f>
        <v>0</v>
      </c>
      <c r="AP35" s="49" t="n">
        <f aca="false">N(MONTH(AP$4)=Months_In_Year)</f>
        <v>1</v>
      </c>
      <c r="AQ35" s="49" t="n">
        <f aca="false">N(MONTH(AQ$4)=Months_In_Year)</f>
        <v>0</v>
      </c>
      <c r="AR35" s="49" t="n">
        <f aca="false">N(MONTH(AR$4)=Months_In_Year)</f>
        <v>0</v>
      </c>
      <c r="AS35" s="49" t="n">
        <f aca="false">N(MONTH(AS$4)=Months_In_Year)</f>
        <v>0</v>
      </c>
      <c r="AT35" s="49" t="n">
        <f aca="false">N(MONTH(AT$4)=Months_In_Year)</f>
        <v>1</v>
      </c>
      <c r="AU35" s="49" t="n">
        <f aca="false">N(MONTH(AU$4)=Months_In_Year)</f>
        <v>0</v>
      </c>
      <c r="AV35" s="49" t="n">
        <f aca="false">N(MONTH(AV$4)=Months_In_Year)</f>
        <v>0</v>
      </c>
      <c r="AW35" s="49" t="n">
        <f aca="false">N(MONTH(AW$4)=Months_In_Year)</f>
        <v>0</v>
      </c>
      <c r="AX35" s="49" t="n">
        <f aca="false">N(MONTH(AX$4)=Months_In_Year)</f>
        <v>1</v>
      </c>
      <c r="AY35" s="49" t="n">
        <f aca="false">N(MONTH(AY$4)=Months_In_Year)</f>
        <v>0</v>
      </c>
      <c r="AZ35" s="49" t="n">
        <f aca="false">N(MONTH(AZ$4)=Months_In_Year)</f>
        <v>0</v>
      </c>
      <c r="BA35" s="49" t="n">
        <f aca="false">N(MONTH(BA$4)=Months_In_Year)</f>
        <v>0</v>
      </c>
      <c r="BB35" s="49" t="n">
        <f aca="false">N(MONTH(BB$4)=Months_In_Year)</f>
        <v>1</v>
      </c>
      <c r="BC35" s="49" t="n">
        <f aca="false">N(MONTH(BC$4)=Months_In_Year)</f>
        <v>0</v>
      </c>
      <c r="BD35" s="49" t="n">
        <f aca="false">N(MONTH(BD$4)=Months_In_Year)</f>
        <v>0</v>
      </c>
      <c r="BE35" s="49" t="n">
        <f aca="false">N(MONTH(BE$4)=Months_In_Year)</f>
        <v>0</v>
      </c>
      <c r="BF35" s="49" t="n">
        <f aca="false">N(MONTH(BF$4)=Months_In_Year)</f>
        <v>1</v>
      </c>
      <c r="BG35" s="49" t="n">
        <f aca="false">N(MONTH(BG$4)=Months_In_Year)</f>
        <v>0</v>
      </c>
      <c r="BH35" s="49" t="n">
        <f aca="false">N(MONTH(BH$4)=Months_In_Year)</f>
        <v>0</v>
      </c>
      <c r="BI35" s="49" t="n">
        <f aca="false">N(MONTH(BI$4)=Months_In_Year)</f>
        <v>0</v>
      </c>
      <c r="BJ35" s="49" t="n">
        <f aca="false">N(MONTH(BJ$4)=Months_In_Year)</f>
        <v>1</v>
      </c>
      <c r="BK35" s="49" t="n">
        <f aca="false">N(MONTH(BK$4)=Months_In_Year)</f>
        <v>0</v>
      </c>
      <c r="BL35" s="49" t="n">
        <f aca="false">N(MONTH(BL$4)=Months_In_Year)</f>
        <v>0</v>
      </c>
      <c r="BM35" s="49" t="n">
        <f aca="false">N(MONTH(BM$4)=Months_In_Year)</f>
        <v>0</v>
      </c>
      <c r="BN35" s="49" t="n">
        <f aca="false">N(MONTH(BN$4)=Months_In_Year)</f>
        <v>1</v>
      </c>
      <c r="BO35" s="49" t="n">
        <f aca="false">N(MONTH(BO$4)=Months_In_Year)</f>
        <v>0</v>
      </c>
      <c r="BP35" s="49" t="n">
        <f aca="false">N(MONTH(BP$4)=Months_In_Year)</f>
        <v>0</v>
      </c>
      <c r="BQ35" s="49" t="n">
        <f aca="false">N(MONTH(BQ$4)=Months_In_Year)</f>
        <v>0</v>
      </c>
      <c r="BR35" s="49" t="n">
        <f aca="false">N(MONTH(BR$4)=Months_In_Year)</f>
        <v>1</v>
      </c>
      <c r="BS35" s="49" t="n">
        <f aca="false">N(MONTH(BS$4)=Months_In_Year)</f>
        <v>0</v>
      </c>
      <c r="BT35" s="49" t="n">
        <f aca="false">N(MONTH(BT$4)=Months_In_Year)</f>
        <v>0</v>
      </c>
      <c r="BU35" s="49" t="n">
        <f aca="false">N(MONTH(BU$4)=Months_In_Year)</f>
        <v>0</v>
      </c>
      <c r="BV35" s="49" t="n">
        <f aca="false">N(MONTH(BV$4)=Months_In_Year)</f>
        <v>1</v>
      </c>
      <c r="BW35" s="49" t="n">
        <f aca="false">N(MONTH(BW$4)=Months_In_Year)</f>
        <v>0</v>
      </c>
      <c r="BX35" s="49" t="n">
        <f aca="false">N(MONTH(BX$4)=Months_In_Year)</f>
        <v>0</v>
      </c>
      <c r="BY35" s="49" t="n">
        <f aca="false">N(MONTH(BY$4)=Months_In_Year)</f>
        <v>0</v>
      </c>
      <c r="BZ35" s="49" t="n">
        <f aca="false">N(MONTH(BZ$4)=Months_In_Year)</f>
        <v>1</v>
      </c>
      <c r="CA35" s="49" t="n">
        <f aca="false">N(MONTH(CA$4)=Months_In_Year)</f>
        <v>0</v>
      </c>
      <c r="CB35" s="49" t="n">
        <f aca="false">N(MONTH(CB$4)=Months_In_Year)</f>
        <v>0</v>
      </c>
      <c r="CC35" s="49" t="n">
        <f aca="false">N(MONTH(CC$4)=Months_In_Year)</f>
        <v>0</v>
      </c>
      <c r="CD35" s="49" t="n">
        <f aca="false">N(MONTH(CD$4)=Months_In_Year)</f>
        <v>1</v>
      </c>
      <c r="CE35" s="49" t="n">
        <f aca="false">N(MONTH(CE$4)=Months_In_Year)</f>
        <v>0</v>
      </c>
      <c r="CF35" s="49" t="n">
        <f aca="false">N(MONTH(CF$4)=Months_In_Year)</f>
        <v>0</v>
      </c>
      <c r="CG35" s="49" t="n">
        <f aca="false">N(MONTH(CG$4)=Months_In_Year)</f>
        <v>0</v>
      </c>
      <c r="CH35" s="49" t="n">
        <f aca="false">N(MONTH(CH$4)=Months_In_Year)</f>
        <v>1</v>
      </c>
      <c r="CI35" s="49" t="n">
        <f aca="false">N(MONTH(CI$4)=Months_In_Year)</f>
        <v>0</v>
      </c>
      <c r="CJ35" s="49" t="n">
        <f aca="false">N(MONTH(CJ$4)=Months_In_Year)</f>
        <v>0</v>
      </c>
      <c r="CK35" s="49" t="n">
        <f aca="false">N(MONTH(CK$4)=Months_In_Year)</f>
        <v>0</v>
      </c>
      <c r="CL35" s="49" t="n">
        <f aca="false">N(MONTH(CL$4)=Months_In_Year)</f>
        <v>1</v>
      </c>
      <c r="CM35" s="49" t="n">
        <f aca="false">N(MONTH(CM$4)=Months_In_Year)</f>
        <v>0</v>
      </c>
      <c r="CN35" s="49" t="n">
        <f aca="false">N(MONTH(CN$4)=Months_In_Year)</f>
        <v>0</v>
      </c>
      <c r="CO35" s="49" t="n">
        <f aca="false">N(MONTH(CO$4)=Months_In_Year)</f>
        <v>0</v>
      </c>
      <c r="CP35" s="49" t="n">
        <f aca="false">N(MONTH(CP$4)=Months_In_Year)</f>
        <v>1</v>
      </c>
      <c r="CQ35" s="49" t="n">
        <f aca="false">N(MONTH(CQ$4)=Months_In_Year)</f>
        <v>0</v>
      </c>
      <c r="CR35" s="49" t="n">
        <f aca="false">N(MONTH(CR$4)=Months_In_Year)</f>
        <v>0</v>
      </c>
      <c r="CS35" s="49" t="n">
        <f aca="false">N(MONTH(CS$4)=Months_In_Year)</f>
        <v>0</v>
      </c>
      <c r="CT35" s="49" t="n">
        <f aca="false">N(MONTH(CT$4)=Months_In_Year)</f>
        <v>1</v>
      </c>
      <c r="CU35" s="49" t="n">
        <f aca="false">N(MONTH(CU$4)=Months_In_Year)</f>
        <v>0</v>
      </c>
      <c r="CV35" s="49" t="n">
        <f aca="false">N(MONTH(CV$4)=Months_In_Year)</f>
        <v>0</v>
      </c>
      <c r="CW35" s="49" t="n">
        <f aca="false">N(MONTH(CW$4)=Months_In_Year)</f>
        <v>0</v>
      </c>
      <c r="CX35" s="49" t="n">
        <f aca="false">N(MONTH(CX$4)=Months_In_Year)</f>
        <v>1</v>
      </c>
      <c r="CY35" s="49" t="n">
        <f aca="false">N(MONTH(CY$4)=Months_In_Year)</f>
        <v>0</v>
      </c>
      <c r="CZ35" s="49" t="n">
        <f aca="false">N(MONTH(CZ$4)=Months_In_Year)</f>
        <v>0</v>
      </c>
      <c r="DA35" s="49" t="n">
        <f aca="false">N(MONTH(DA$4)=Months_In_Year)</f>
        <v>0</v>
      </c>
      <c r="DB35" s="49" t="n">
        <f aca="false">N(MONTH(DB$4)=Months_In_Year)</f>
        <v>1</v>
      </c>
      <c r="DC35" s="49" t="n">
        <f aca="false">N(MONTH(DC$4)=Months_In_Year)</f>
        <v>0</v>
      </c>
      <c r="DD35" s="49" t="n">
        <f aca="false">N(MONTH(DD$4)=Months_In_Year)</f>
        <v>0</v>
      </c>
      <c r="DE35" s="49" t="n">
        <f aca="false">N(MONTH(DE$4)=Months_In_Year)</f>
        <v>0</v>
      </c>
      <c r="DF35" s="49" t="n">
        <f aca="false">N(MONTH(DF$4)=Months_In_Year)</f>
        <v>1</v>
      </c>
      <c r="DG35" s="49" t="n">
        <f aca="false">N(MONTH(DG$4)=Months_In_Year)</f>
        <v>0</v>
      </c>
      <c r="DH35" s="49" t="n">
        <f aca="false">N(MONTH(DH$4)=Months_In_Year)</f>
        <v>0</v>
      </c>
      <c r="DI35" s="49" t="n">
        <f aca="false">N(MONTH(DI$4)=Months_In_Year)</f>
        <v>0</v>
      </c>
      <c r="DJ35" s="49" t="n">
        <f aca="false">N(MONTH(DJ$4)=Months_In_Year)</f>
        <v>1</v>
      </c>
      <c r="DK35" s="49" t="n">
        <f aca="false">N(MONTH(DK$4)=Months_In_Year)</f>
        <v>0</v>
      </c>
      <c r="DL35" s="49" t="n">
        <f aca="false">N(MONTH(DL$4)=Months_In_Year)</f>
        <v>0</v>
      </c>
      <c r="DM35" s="49" t="n">
        <f aca="false">N(MONTH(DM$4)=Months_In_Year)</f>
        <v>0</v>
      </c>
      <c r="DN35" s="49" t="n">
        <f aca="false">N(MONTH(DN$4)=Months_In_Year)</f>
        <v>1</v>
      </c>
      <c r="DO35" s="49" t="n">
        <f aca="false">N(MONTH(DO$4)=Months_In_Year)</f>
        <v>0</v>
      </c>
      <c r="DP35" s="49" t="n">
        <f aca="false">N(MONTH(DP$4)=Months_In_Year)</f>
        <v>0</v>
      </c>
      <c r="DQ35" s="49" t="n">
        <f aca="false">N(MONTH(DQ$4)=Months_In_Year)</f>
        <v>0</v>
      </c>
      <c r="DR35" s="49" t="n">
        <f aca="false">N(MONTH(DR$4)=Months_In_Year)</f>
        <v>1</v>
      </c>
      <c r="DS35" s="49" t="n">
        <f aca="false">N(MONTH(DS$4)=Months_In_Year)</f>
        <v>0</v>
      </c>
      <c r="DT35" s="49" t="n">
        <f aca="false">N(MONTH(DT$4)=Months_In_Year)</f>
        <v>0</v>
      </c>
      <c r="DU35" s="49" t="n">
        <f aca="false">N(MONTH(DU$4)=Months_In_Year)</f>
        <v>0</v>
      </c>
      <c r="DV35" s="49" t="n">
        <f aca="false">N(MONTH(DV$4)=Months_In_Year)</f>
        <v>1</v>
      </c>
      <c r="DW35" s="49" t="n">
        <f aca="false">N(MONTH(DW$4)=Months_In_Year)</f>
        <v>0</v>
      </c>
      <c r="DX35" s="49" t="n">
        <f aca="false">N(MONTH(DX$4)=Months_In_Year)</f>
        <v>0</v>
      </c>
      <c r="DY35" s="49" t="n">
        <f aca="false">N(MONTH(DY$4)=Months_In_Year)</f>
        <v>0</v>
      </c>
      <c r="DZ35" s="49" t="n">
        <f aca="false">N(MONTH(DZ$4)=Months_In_Year)</f>
        <v>1</v>
      </c>
      <c r="EA35" s="49" t="n">
        <f aca="false">N(MONTH(EA$4)=Months_In_Year)</f>
        <v>0</v>
      </c>
      <c r="EB35" s="49" t="n">
        <f aca="false">N(MONTH(EB$4)=Months_In_Year)</f>
        <v>0</v>
      </c>
      <c r="EC35" s="49" t="n">
        <f aca="false">N(MONTH(EC$4)=Months_In_Year)</f>
        <v>0</v>
      </c>
      <c r="ED35" s="49" t="n">
        <f aca="false">N(MONTH(ED$4)=Months_In_Year)</f>
        <v>1</v>
      </c>
      <c r="EE35" s="49" t="n">
        <f aca="false">N(MONTH(EE$4)=Months_In_Year)</f>
        <v>0</v>
      </c>
      <c r="EF35" s="49" t="n">
        <f aca="false">N(MONTH(EF$4)=Months_In_Year)</f>
        <v>0</v>
      </c>
      <c r="EG35" s="49" t="n">
        <f aca="false">N(MONTH(EG$4)=Months_In_Year)</f>
        <v>0</v>
      </c>
      <c r="EH35" s="49" t="n">
        <f aca="false">N(MONTH(EH$4)=Months_In_Year)</f>
        <v>1</v>
      </c>
      <c r="EI35" s="49" t="n">
        <f aca="false">N(MONTH(EI$4)=Months_In_Year)</f>
        <v>0</v>
      </c>
      <c r="EJ35" s="49" t="n">
        <f aca="false">N(MONTH(EJ$4)=Months_In_Year)</f>
        <v>0</v>
      </c>
      <c r="EK35" s="49" t="n">
        <f aca="false">N(MONTH(EK$4)=Months_In_Year)</f>
        <v>0</v>
      </c>
      <c r="EL35" s="49" t="n">
        <f aca="false">N(MONTH(EL$4)=Months_In_Year)</f>
        <v>1</v>
      </c>
      <c r="EM35" s="49" t="n">
        <f aca="false">N(MONTH(EM$4)=Months_In_Year)</f>
        <v>0</v>
      </c>
      <c r="EN35" s="49" t="n">
        <f aca="false">N(MONTH(EN$4)=Months_In_Year)</f>
        <v>0</v>
      </c>
      <c r="EO35" s="49" t="n">
        <f aca="false">N(MONTH(EO$4)=Months_In_Year)</f>
        <v>0</v>
      </c>
      <c r="EP35" s="49" t="n">
        <f aca="false">N(MONTH(EP$4)=Months_In_Year)</f>
        <v>1</v>
      </c>
      <c r="EQ35" s="49" t="n">
        <f aca="false">N(MONTH(EQ$4)=Months_In_Year)</f>
        <v>0</v>
      </c>
      <c r="ER35" s="49" t="n">
        <f aca="false">N(MONTH(ER$4)=Months_In_Year)</f>
        <v>0</v>
      </c>
      <c r="ES35" s="49" t="n">
        <f aca="false">N(MONTH(ES$4)=Months_In_Year)</f>
        <v>0</v>
      </c>
      <c r="ET35" s="49" t="n">
        <f aca="false">N(MONTH(ET$4)=Months_In_Year)</f>
        <v>1</v>
      </c>
      <c r="EU35" s="49" t="n">
        <f aca="false">N(MONTH(EU$4)=Months_In_Year)</f>
        <v>0</v>
      </c>
      <c r="EV35" s="49" t="n">
        <f aca="false">N(MONTH(EV$4)=Months_In_Year)</f>
        <v>0</v>
      </c>
      <c r="EW35" s="49" t="n">
        <f aca="false">N(MONTH(EW$4)=Months_In_Year)</f>
        <v>0</v>
      </c>
      <c r="EX35" s="49" t="n">
        <f aca="false">N(MONTH(EX$4)=Months_In_Year)</f>
        <v>1</v>
      </c>
      <c r="EY35" s="49" t="n">
        <f aca="false">N(MONTH(EY$4)=Months_In_Year)</f>
        <v>0</v>
      </c>
      <c r="EZ35" s="49" t="n">
        <f aca="false">N(MONTH(EZ$4)=Months_In_Year)</f>
        <v>0</v>
      </c>
      <c r="FA35" s="49" t="n">
        <f aca="false">N(MONTH(FA$4)=Months_In_Year)</f>
        <v>0</v>
      </c>
      <c r="FB35" s="49" t="n">
        <f aca="false">N(MONTH(FB$4)=Months_In_Year)</f>
        <v>1</v>
      </c>
      <c r="FC35" s="49" t="n">
        <f aca="false">N(MONTH(FC$4)=Months_In_Year)</f>
        <v>0</v>
      </c>
      <c r="FD35" s="49" t="n">
        <f aca="false">N(MONTH(FD$4)=Months_In_Year)</f>
        <v>0</v>
      </c>
      <c r="FE35" s="49" t="n">
        <f aca="false">N(MONTH(FE$4)=Months_In_Year)</f>
        <v>0</v>
      </c>
      <c r="FF35" s="49" t="n">
        <f aca="false">N(MONTH(FF$4)=Months_In_Year)</f>
        <v>1</v>
      </c>
      <c r="FG35" s="49" t="n">
        <f aca="false">N(MONTH(FG$4)=Months_In_Year)</f>
        <v>0</v>
      </c>
      <c r="FH35" s="49" t="n">
        <f aca="false">N(MONTH(FH$4)=Months_In_Year)</f>
        <v>0</v>
      </c>
    </row>
    <row r="36" customFormat="false" ht="15" hidden="false" customHeight="false" outlineLevel="0" collapsed="false">
      <c r="C36" s="0" t="s">
        <v>644</v>
      </c>
      <c r="D36" s="11" t="s">
        <v>39</v>
      </c>
      <c r="J36" s="49" t="n">
        <f aca="false">N(MONTH(J$4)&lt;=Months_Per_Period)</f>
        <v>0</v>
      </c>
      <c r="K36" s="49" t="n">
        <f aca="false">N(MONTH(K$4)&lt;=Months_Per_Period)</f>
        <v>1</v>
      </c>
      <c r="L36" s="49" t="n">
        <f aca="false">N(MONTH(L$4)&lt;=Months_Per_Period)</f>
        <v>0</v>
      </c>
      <c r="M36" s="49" t="n">
        <f aca="false">N(MONTH(M$4)&lt;=Months_Per_Period)</f>
        <v>0</v>
      </c>
      <c r="N36" s="49" t="n">
        <f aca="false">N(MONTH(N$4)&lt;=Months_Per_Period)</f>
        <v>0</v>
      </c>
      <c r="O36" s="49" t="n">
        <f aca="false">N(MONTH(O$4)&lt;=Months_Per_Period)</f>
        <v>1</v>
      </c>
      <c r="P36" s="49" t="n">
        <f aca="false">N(MONTH(P$4)&lt;=Months_Per_Period)</f>
        <v>0</v>
      </c>
      <c r="Q36" s="49" t="n">
        <f aca="false">N(MONTH(Q$4)&lt;=Months_Per_Period)</f>
        <v>0</v>
      </c>
      <c r="R36" s="49" t="n">
        <f aca="false">N(MONTH(R$4)&lt;=Months_Per_Period)</f>
        <v>0</v>
      </c>
      <c r="S36" s="49" t="n">
        <f aca="false">N(MONTH(S$4)&lt;=Months_Per_Period)</f>
        <v>1</v>
      </c>
      <c r="T36" s="49" t="n">
        <f aca="false">N(MONTH(T$4)&lt;=Months_Per_Period)</f>
        <v>0</v>
      </c>
      <c r="U36" s="49" t="n">
        <f aca="false">N(MONTH(U$4)&lt;=Months_Per_Period)</f>
        <v>0</v>
      </c>
      <c r="V36" s="49" t="n">
        <f aca="false">N(MONTH(V$4)&lt;=Months_Per_Period)</f>
        <v>0</v>
      </c>
      <c r="W36" s="49" t="n">
        <f aca="false">N(MONTH(W$4)&lt;=Months_Per_Period)</f>
        <v>1</v>
      </c>
      <c r="X36" s="49" t="n">
        <f aca="false">N(MONTH(X$4)&lt;=Months_Per_Period)</f>
        <v>0</v>
      </c>
      <c r="Y36" s="49" t="n">
        <f aca="false">N(MONTH(Y$4)&lt;=Months_Per_Period)</f>
        <v>0</v>
      </c>
      <c r="Z36" s="49" t="n">
        <f aca="false">N(MONTH(Z$4)&lt;=Months_Per_Period)</f>
        <v>0</v>
      </c>
      <c r="AA36" s="49" t="n">
        <f aca="false">N(MONTH(AA$4)&lt;=Months_Per_Period)</f>
        <v>1</v>
      </c>
      <c r="AB36" s="49" t="n">
        <f aca="false">N(MONTH(AB$4)&lt;=Months_Per_Period)</f>
        <v>0</v>
      </c>
      <c r="AC36" s="49" t="n">
        <f aca="false">N(MONTH(AC$4)&lt;=Months_Per_Period)</f>
        <v>0</v>
      </c>
      <c r="AD36" s="49" t="n">
        <f aca="false">N(MONTH(AD$4)&lt;=Months_Per_Period)</f>
        <v>0</v>
      </c>
      <c r="AE36" s="49" t="n">
        <f aca="false">N(MONTH(AE$4)&lt;=Months_Per_Period)</f>
        <v>1</v>
      </c>
      <c r="AF36" s="49" t="n">
        <f aca="false">N(MONTH(AF$4)&lt;=Months_Per_Period)</f>
        <v>0</v>
      </c>
      <c r="AG36" s="49" t="n">
        <f aca="false">N(MONTH(AG$4)&lt;=Months_Per_Period)</f>
        <v>0</v>
      </c>
      <c r="AH36" s="49" t="n">
        <f aca="false">N(MONTH(AH$4)&lt;=Months_Per_Period)</f>
        <v>0</v>
      </c>
      <c r="AI36" s="49" t="n">
        <f aca="false">N(MONTH(AI$4)&lt;=Months_Per_Period)</f>
        <v>1</v>
      </c>
      <c r="AJ36" s="49" t="n">
        <f aca="false">N(MONTH(AJ$4)&lt;=Months_Per_Period)</f>
        <v>0</v>
      </c>
      <c r="AK36" s="49" t="n">
        <f aca="false">N(MONTH(AK$4)&lt;=Months_Per_Period)</f>
        <v>0</v>
      </c>
      <c r="AL36" s="49" t="n">
        <f aca="false">N(MONTH(AL$4)&lt;=Months_Per_Period)</f>
        <v>0</v>
      </c>
      <c r="AM36" s="49" t="n">
        <f aca="false">N(MONTH(AM$4)&lt;=Months_Per_Period)</f>
        <v>1</v>
      </c>
      <c r="AN36" s="49" t="n">
        <f aca="false">N(MONTH(AN$4)&lt;=Months_Per_Period)</f>
        <v>0</v>
      </c>
      <c r="AO36" s="49" t="n">
        <f aca="false">N(MONTH(AO$4)&lt;=Months_Per_Period)</f>
        <v>0</v>
      </c>
      <c r="AP36" s="49" t="n">
        <f aca="false">N(MONTH(AP$4)&lt;=Months_Per_Period)</f>
        <v>0</v>
      </c>
      <c r="AQ36" s="49" t="n">
        <f aca="false">N(MONTH(AQ$4)&lt;=Months_Per_Period)</f>
        <v>1</v>
      </c>
      <c r="AR36" s="49" t="n">
        <f aca="false">N(MONTH(AR$4)&lt;=Months_Per_Period)</f>
        <v>0</v>
      </c>
      <c r="AS36" s="49" t="n">
        <f aca="false">N(MONTH(AS$4)&lt;=Months_Per_Period)</f>
        <v>0</v>
      </c>
      <c r="AT36" s="49" t="n">
        <f aca="false">N(MONTH(AT$4)&lt;=Months_Per_Period)</f>
        <v>0</v>
      </c>
      <c r="AU36" s="49" t="n">
        <f aca="false">N(MONTH(AU$4)&lt;=Months_Per_Period)</f>
        <v>1</v>
      </c>
      <c r="AV36" s="49" t="n">
        <f aca="false">N(MONTH(AV$4)&lt;=Months_Per_Period)</f>
        <v>0</v>
      </c>
      <c r="AW36" s="49" t="n">
        <f aca="false">N(MONTH(AW$4)&lt;=Months_Per_Period)</f>
        <v>0</v>
      </c>
      <c r="AX36" s="49" t="n">
        <f aca="false">N(MONTH(AX$4)&lt;=Months_Per_Period)</f>
        <v>0</v>
      </c>
      <c r="AY36" s="49" t="n">
        <f aca="false">N(MONTH(AY$4)&lt;=Months_Per_Period)</f>
        <v>1</v>
      </c>
      <c r="AZ36" s="49" t="n">
        <f aca="false">N(MONTH(AZ$4)&lt;=Months_Per_Period)</f>
        <v>0</v>
      </c>
      <c r="BA36" s="49" t="n">
        <f aca="false">N(MONTH(BA$4)&lt;=Months_Per_Period)</f>
        <v>0</v>
      </c>
      <c r="BB36" s="49" t="n">
        <f aca="false">N(MONTH(BB$4)&lt;=Months_Per_Period)</f>
        <v>0</v>
      </c>
      <c r="BC36" s="49" t="n">
        <f aca="false">N(MONTH(BC$4)&lt;=Months_Per_Period)</f>
        <v>1</v>
      </c>
      <c r="BD36" s="49" t="n">
        <f aca="false">N(MONTH(BD$4)&lt;=Months_Per_Period)</f>
        <v>0</v>
      </c>
      <c r="BE36" s="49" t="n">
        <f aca="false">N(MONTH(BE$4)&lt;=Months_Per_Period)</f>
        <v>0</v>
      </c>
      <c r="BF36" s="49" t="n">
        <f aca="false">N(MONTH(BF$4)&lt;=Months_Per_Period)</f>
        <v>0</v>
      </c>
      <c r="BG36" s="49" t="n">
        <f aca="false">N(MONTH(BG$4)&lt;=Months_Per_Period)</f>
        <v>1</v>
      </c>
      <c r="BH36" s="49" t="n">
        <f aca="false">N(MONTH(BH$4)&lt;=Months_Per_Period)</f>
        <v>0</v>
      </c>
      <c r="BI36" s="49" t="n">
        <f aca="false">N(MONTH(BI$4)&lt;=Months_Per_Period)</f>
        <v>0</v>
      </c>
      <c r="BJ36" s="49" t="n">
        <f aca="false">N(MONTH(BJ$4)&lt;=Months_Per_Period)</f>
        <v>0</v>
      </c>
      <c r="BK36" s="49" t="n">
        <f aca="false">N(MONTH(BK$4)&lt;=Months_Per_Period)</f>
        <v>1</v>
      </c>
      <c r="BL36" s="49" t="n">
        <f aca="false">N(MONTH(BL$4)&lt;=Months_Per_Period)</f>
        <v>0</v>
      </c>
      <c r="BM36" s="49" t="n">
        <f aca="false">N(MONTH(BM$4)&lt;=Months_Per_Period)</f>
        <v>0</v>
      </c>
      <c r="BN36" s="49" t="n">
        <f aca="false">N(MONTH(BN$4)&lt;=Months_Per_Period)</f>
        <v>0</v>
      </c>
      <c r="BO36" s="49" t="n">
        <f aca="false">N(MONTH(BO$4)&lt;=Months_Per_Period)</f>
        <v>1</v>
      </c>
      <c r="BP36" s="49" t="n">
        <f aca="false">N(MONTH(BP$4)&lt;=Months_Per_Period)</f>
        <v>0</v>
      </c>
      <c r="BQ36" s="49" t="n">
        <f aca="false">N(MONTH(BQ$4)&lt;=Months_Per_Period)</f>
        <v>0</v>
      </c>
      <c r="BR36" s="49" t="n">
        <f aca="false">N(MONTH(BR$4)&lt;=Months_Per_Period)</f>
        <v>0</v>
      </c>
      <c r="BS36" s="49" t="n">
        <f aca="false">N(MONTH(BS$4)&lt;=Months_Per_Period)</f>
        <v>1</v>
      </c>
      <c r="BT36" s="49" t="n">
        <f aca="false">N(MONTH(BT$4)&lt;=Months_Per_Period)</f>
        <v>0</v>
      </c>
      <c r="BU36" s="49" t="n">
        <f aca="false">N(MONTH(BU$4)&lt;=Months_Per_Period)</f>
        <v>0</v>
      </c>
      <c r="BV36" s="49" t="n">
        <f aca="false">N(MONTH(BV$4)&lt;=Months_Per_Period)</f>
        <v>0</v>
      </c>
      <c r="BW36" s="49" t="n">
        <f aca="false">N(MONTH(BW$4)&lt;=Months_Per_Period)</f>
        <v>1</v>
      </c>
      <c r="BX36" s="49" t="n">
        <f aca="false">N(MONTH(BX$4)&lt;=Months_Per_Period)</f>
        <v>0</v>
      </c>
      <c r="BY36" s="49" t="n">
        <f aca="false">N(MONTH(BY$4)&lt;=Months_Per_Period)</f>
        <v>0</v>
      </c>
      <c r="BZ36" s="49" t="n">
        <f aca="false">N(MONTH(BZ$4)&lt;=Months_Per_Period)</f>
        <v>0</v>
      </c>
      <c r="CA36" s="49" t="n">
        <f aca="false">N(MONTH(CA$4)&lt;=Months_Per_Period)</f>
        <v>1</v>
      </c>
      <c r="CB36" s="49" t="n">
        <f aca="false">N(MONTH(CB$4)&lt;=Months_Per_Period)</f>
        <v>0</v>
      </c>
      <c r="CC36" s="49" t="n">
        <f aca="false">N(MONTH(CC$4)&lt;=Months_Per_Period)</f>
        <v>0</v>
      </c>
      <c r="CD36" s="49" t="n">
        <f aca="false">N(MONTH(CD$4)&lt;=Months_Per_Period)</f>
        <v>0</v>
      </c>
      <c r="CE36" s="49" t="n">
        <f aca="false">N(MONTH(CE$4)&lt;=Months_Per_Period)</f>
        <v>1</v>
      </c>
      <c r="CF36" s="49" t="n">
        <f aca="false">N(MONTH(CF$4)&lt;=Months_Per_Period)</f>
        <v>0</v>
      </c>
      <c r="CG36" s="49" t="n">
        <f aca="false">N(MONTH(CG$4)&lt;=Months_Per_Period)</f>
        <v>0</v>
      </c>
      <c r="CH36" s="49" t="n">
        <f aca="false">N(MONTH(CH$4)&lt;=Months_Per_Period)</f>
        <v>0</v>
      </c>
      <c r="CI36" s="49" t="n">
        <f aca="false">N(MONTH(CI$4)&lt;=Months_Per_Period)</f>
        <v>1</v>
      </c>
      <c r="CJ36" s="49" t="n">
        <f aca="false">N(MONTH(CJ$4)&lt;=Months_Per_Period)</f>
        <v>0</v>
      </c>
      <c r="CK36" s="49" t="n">
        <f aca="false">N(MONTH(CK$4)&lt;=Months_Per_Period)</f>
        <v>0</v>
      </c>
      <c r="CL36" s="49" t="n">
        <f aca="false">N(MONTH(CL$4)&lt;=Months_Per_Period)</f>
        <v>0</v>
      </c>
      <c r="CM36" s="49" t="n">
        <f aca="false">N(MONTH(CM$4)&lt;=Months_Per_Period)</f>
        <v>1</v>
      </c>
      <c r="CN36" s="49" t="n">
        <f aca="false">N(MONTH(CN$4)&lt;=Months_Per_Period)</f>
        <v>0</v>
      </c>
      <c r="CO36" s="49" t="n">
        <f aca="false">N(MONTH(CO$4)&lt;=Months_Per_Period)</f>
        <v>0</v>
      </c>
      <c r="CP36" s="49" t="n">
        <f aca="false">N(MONTH(CP$4)&lt;=Months_Per_Period)</f>
        <v>0</v>
      </c>
      <c r="CQ36" s="49" t="n">
        <f aca="false">N(MONTH(CQ$4)&lt;=Months_Per_Period)</f>
        <v>1</v>
      </c>
      <c r="CR36" s="49" t="n">
        <f aca="false">N(MONTH(CR$4)&lt;=Months_Per_Period)</f>
        <v>0</v>
      </c>
      <c r="CS36" s="49" t="n">
        <f aca="false">N(MONTH(CS$4)&lt;=Months_Per_Period)</f>
        <v>0</v>
      </c>
      <c r="CT36" s="49" t="n">
        <f aca="false">N(MONTH(CT$4)&lt;=Months_Per_Period)</f>
        <v>0</v>
      </c>
      <c r="CU36" s="49" t="n">
        <f aca="false">N(MONTH(CU$4)&lt;=Months_Per_Period)</f>
        <v>1</v>
      </c>
      <c r="CV36" s="49" t="n">
        <f aca="false">N(MONTH(CV$4)&lt;=Months_Per_Period)</f>
        <v>0</v>
      </c>
      <c r="CW36" s="49" t="n">
        <f aca="false">N(MONTH(CW$4)&lt;=Months_Per_Period)</f>
        <v>0</v>
      </c>
      <c r="CX36" s="49" t="n">
        <f aca="false">N(MONTH(CX$4)&lt;=Months_Per_Period)</f>
        <v>0</v>
      </c>
      <c r="CY36" s="49" t="n">
        <f aca="false">N(MONTH(CY$4)&lt;=Months_Per_Period)</f>
        <v>1</v>
      </c>
      <c r="CZ36" s="49" t="n">
        <f aca="false">N(MONTH(CZ$4)&lt;=Months_Per_Period)</f>
        <v>0</v>
      </c>
      <c r="DA36" s="49" t="n">
        <f aca="false">N(MONTH(DA$4)&lt;=Months_Per_Period)</f>
        <v>0</v>
      </c>
      <c r="DB36" s="49" t="n">
        <f aca="false">N(MONTH(DB$4)&lt;=Months_Per_Period)</f>
        <v>0</v>
      </c>
      <c r="DC36" s="49" t="n">
        <f aca="false">N(MONTH(DC$4)&lt;=Months_Per_Period)</f>
        <v>1</v>
      </c>
      <c r="DD36" s="49" t="n">
        <f aca="false">N(MONTH(DD$4)&lt;=Months_Per_Period)</f>
        <v>0</v>
      </c>
      <c r="DE36" s="49" t="n">
        <f aca="false">N(MONTH(DE$4)&lt;=Months_Per_Period)</f>
        <v>0</v>
      </c>
      <c r="DF36" s="49" t="n">
        <f aca="false">N(MONTH(DF$4)&lt;=Months_Per_Period)</f>
        <v>0</v>
      </c>
      <c r="DG36" s="49" t="n">
        <f aca="false">N(MONTH(DG$4)&lt;=Months_Per_Period)</f>
        <v>1</v>
      </c>
      <c r="DH36" s="49" t="n">
        <f aca="false">N(MONTH(DH$4)&lt;=Months_Per_Period)</f>
        <v>0</v>
      </c>
      <c r="DI36" s="49" t="n">
        <f aca="false">N(MONTH(DI$4)&lt;=Months_Per_Period)</f>
        <v>0</v>
      </c>
      <c r="DJ36" s="49" t="n">
        <f aca="false">N(MONTH(DJ$4)&lt;=Months_Per_Period)</f>
        <v>0</v>
      </c>
      <c r="DK36" s="49" t="n">
        <f aca="false">N(MONTH(DK$4)&lt;=Months_Per_Period)</f>
        <v>1</v>
      </c>
      <c r="DL36" s="49" t="n">
        <f aca="false">N(MONTH(DL$4)&lt;=Months_Per_Period)</f>
        <v>0</v>
      </c>
      <c r="DM36" s="49" t="n">
        <f aca="false">N(MONTH(DM$4)&lt;=Months_Per_Period)</f>
        <v>0</v>
      </c>
      <c r="DN36" s="49" t="n">
        <f aca="false">N(MONTH(DN$4)&lt;=Months_Per_Period)</f>
        <v>0</v>
      </c>
      <c r="DO36" s="49" t="n">
        <f aca="false">N(MONTH(DO$4)&lt;=Months_Per_Period)</f>
        <v>1</v>
      </c>
      <c r="DP36" s="49" t="n">
        <f aca="false">N(MONTH(DP$4)&lt;=Months_Per_Period)</f>
        <v>0</v>
      </c>
      <c r="DQ36" s="49" t="n">
        <f aca="false">N(MONTH(DQ$4)&lt;=Months_Per_Period)</f>
        <v>0</v>
      </c>
      <c r="DR36" s="49" t="n">
        <f aca="false">N(MONTH(DR$4)&lt;=Months_Per_Period)</f>
        <v>0</v>
      </c>
      <c r="DS36" s="49" t="n">
        <f aca="false">N(MONTH(DS$4)&lt;=Months_Per_Period)</f>
        <v>1</v>
      </c>
      <c r="DT36" s="49" t="n">
        <f aca="false">N(MONTH(DT$4)&lt;=Months_Per_Period)</f>
        <v>0</v>
      </c>
      <c r="DU36" s="49" t="n">
        <f aca="false">N(MONTH(DU$4)&lt;=Months_Per_Period)</f>
        <v>0</v>
      </c>
      <c r="DV36" s="49" t="n">
        <f aca="false">N(MONTH(DV$4)&lt;=Months_Per_Period)</f>
        <v>0</v>
      </c>
      <c r="DW36" s="49" t="n">
        <f aca="false">N(MONTH(DW$4)&lt;=Months_Per_Period)</f>
        <v>1</v>
      </c>
      <c r="DX36" s="49" t="n">
        <f aca="false">N(MONTH(DX$4)&lt;=Months_Per_Period)</f>
        <v>0</v>
      </c>
      <c r="DY36" s="49" t="n">
        <f aca="false">N(MONTH(DY$4)&lt;=Months_Per_Period)</f>
        <v>0</v>
      </c>
      <c r="DZ36" s="49" t="n">
        <f aca="false">N(MONTH(DZ$4)&lt;=Months_Per_Period)</f>
        <v>0</v>
      </c>
      <c r="EA36" s="49" t="n">
        <f aca="false">N(MONTH(EA$4)&lt;=Months_Per_Period)</f>
        <v>1</v>
      </c>
      <c r="EB36" s="49" t="n">
        <f aca="false">N(MONTH(EB$4)&lt;=Months_Per_Period)</f>
        <v>0</v>
      </c>
      <c r="EC36" s="49" t="n">
        <f aca="false">N(MONTH(EC$4)&lt;=Months_Per_Period)</f>
        <v>0</v>
      </c>
      <c r="ED36" s="49" t="n">
        <f aca="false">N(MONTH(ED$4)&lt;=Months_Per_Period)</f>
        <v>0</v>
      </c>
      <c r="EE36" s="49" t="n">
        <f aca="false">N(MONTH(EE$4)&lt;=Months_Per_Period)</f>
        <v>1</v>
      </c>
      <c r="EF36" s="49" t="n">
        <f aca="false">N(MONTH(EF$4)&lt;=Months_Per_Period)</f>
        <v>0</v>
      </c>
      <c r="EG36" s="49" t="n">
        <f aca="false">N(MONTH(EG$4)&lt;=Months_Per_Period)</f>
        <v>0</v>
      </c>
      <c r="EH36" s="49" t="n">
        <f aca="false">N(MONTH(EH$4)&lt;=Months_Per_Period)</f>
        <v>0</v>
      </c>
      <c r="EI36" s="49" t="n">
        <f aca="false">N(MONTH(EI$4)&lt;=Months_Per_Period)</f>
        <v>1</v>
      </c>
      <c r="EJ36" s="49" t="n">
        <f aca="false">N(MONTH(EJ$4)&lt;=Months_Per_Period)</f>
        <v>0</v>
      </c>
      <c r="EK36" s="49" t="n">
        <f aca="false">N(MONTH(EK$4)&lt;=Months_Per_Period)</f>
        <v>0</v>
      </c>
      <c r="EL36" s="49" t="n">
        <f aca="false">N(MONTH(EL$4)&lt;=Months_Per_Period)</f>
        <v>0</v>
      </c>
      <c r="EM36" s="49" t="n">
        <f aca="false">N(MONTH(EM$4)&lt;=Months_Per_Period)</f>
        <v>1</v>
      </c>
      <c r="EN36" s="49" t="n">
        <f aca="false">N(MONTH(EN$4)&lt;=Months_Per_Period)</f>
        <v>0</v>
      </c>
      <c r="EO36" s="49" t="n">
        <f aca="false">N(MONTH(EO$4)&lt;=Months_Per_Period)</f>
        <v>0</v>
      </c>
      <c r="EP36" s="49" t="n">
        <f aca="false">N(MONTH(EP$4)&lt;=Months_Per_Period)</f>
        <v>0</v>
      </c>
      <c r="EQ36" s="49" t="n">
        <f aca="false">N(MONTH(EQ$4)&lt;=Months_Per_Period)</f>
        <v>1</v>
      </c>
      <c r="ER36" s="49" t="n">
        <f aca="false">N(MONTH(ER$4)&lt;=Months_Per_Period)</f>
        <v>0</v>
      </c>
      <c r="ES36" s="49" t="n">
        <f aca="false">N(MONTH(ES$4)&lt;=Months_Per_Period)</f>
        <v>0</v>
      </c>
      <c r="ET36" s="49" t="n">
        <f aca="false">N(MONTH(ET$4)&lt;=Months_Per_Period)</f>
        <v>0</v>
      </c>
      <c r="EU36" s="49" t="n">
        <f aca="false">N(MONTH(EU$4)&lt;=Months_Per_Period)</f>
        <v>1</v>
      </c>
      <c r="EV36" s="49" t="n">
        <f aca="false">N(MONTH(EV$4)&lt;=Months_Per_Period)</f>
        <v>0</v>
      </c>
      <c r="EW36" s="49" t="n">
        <f aca="false">N(MONTH(EW$4)&lt;=Months_Per_Period)</f>
        <v>0</v>
      </c>
      <c r="EX36" s="49" t="n">
        <f aca="false">N(MONTH(EX$4)&lt;=Months_Per_Period)</f>
        <v>0</v>
      </c>
      <c r="EY36" s="49" t="n">
        <f aca="false">N(MONTH(EY$4)&lt;=Months_Per_Period)</f>
        <v>1</v>
      </c>
      <c r="EZ36" s="49" t="n">
        <f aca="false">N(MONTH(EZ$4)&lt;=Months_Per_Period)</f>
        <v>0</v>
      </c>
      <c r="FA36" s="49" t="n">
        <f aca="false">N(MONTH(FA$4)&lt;=Months_Per_Period)</f>
        <v>0</v>
      </c>
      <c r="FB36" s="49" t="n">
        <f aca="false">N(MONTH(FB$4)&lt;=Months_Per_Period)</f>
        <v>0</v>
      </c>
      <c r="FC36" s="49" t="n">
        <f aca="false">N(MONTH(FC$4)&lt;=Months_Per_Period)</f>
        <v>1</v>
      </c>
      <c r="FD36" s="49" t="n">
        <f aca="false">N(MONTH(FD$4)&lt;=Months_Per_Period)</f>
        <v>0</v>
      </c>
      <c r="FE36" s="49" t="n">
        <f aca="false">N(MONTH(FE$4)&lt;=Months_Per_Period)</f>
        <v>0</v>
      </c>
      <c r="FF36" s="49" t="n">
        <f aca="false">N(MONTH(FF$4)&lt;=Months_Per_Period)</f>
        <v>0</v>
      </c>
      <c r="FG36" s="49" t="n">
        <f aca="false">N(MONTH(FG$4)&lt;=Months_Per_Period)</f>
        <v>1</v>
      </c>
      <c r="FH36" s="49" t="n">
        <f aca="false">N(MONTH(FH$4)&lt;=Months_Per_Period)</f>
        <v>0</v>
      </c>
    </row>
    <row r="38" customFormat="false" ht="15" hidden="false" customHeight="false" outlineLevel="0" collapsed="false">
      <c r="A38" s="9" t="s">
        <v>14</v>
      </c>
      <c r="B38" s="9"/>
      <c r="C38" s="9" t="s">
        <v>645</v>
      </c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</row>
    <row r="39" customFormat="false" ht="15" hidden="false" customHeight="false" outlineLevel="0" collapsed="false">
      <c r="C39" s="0" t="s">
        <v>646</v>
      </c>
      <c r="D39" s="11" t="s">
        <v>617</v>
      </c>
      <c r="J39" s="60" t="n">
        <f aca="false">INDEX(Euro_Index,MATCH(J$7,Price_Years,0))</f>
        <v>1</v>
      </c>
      <c r="K39" s="60" t="n">
        <f aca="false">INDEX(Euro_Index,MATCH(K$7,Price_Years,0))</f>
        <v>1.01897</v>
      </c>
      <c r="L39" s="60" t="n">
        <f aca="false">INDEX(Euro_Index,MATCH(L$7,Price_Years,0))</f>
        <v>1.01897</v>
      </c>
      <c r="M39" s="60" t="n">
        <f aca="false">INDEX(Euro_Index,MATCH(M$7,Price_Years,0))</f>
        <v>1.01897</v>
      </c>
      <c r="N39" s="60" t="n">
        <f aca="false">INDEX(Euro_Index,MATCH(N$7,Price_Years,0))</f>
        <v>1.01897</v>
      </c>
      <c r="O39" s="60" t="n">
        <f aca="false">INDEX(Euro_Index,MATCH(O$7,Price_Years,0))</f>
        <v>1.040399</v>
      </c>
      <c r="P39" s="60" t="n">
        <f aca="false">INDEX(Euro_Index,MATCH(P$7,Price_Years,0))</f>
        <v>1.040399</v>
      </c>
      <c r="Q39" s="60" t="n">
        <f aca="false">INDEX(Euro_Index,MATCH(Q$7,Price_Years,0))</f>
        <v>1.040399</v>
      </c>
      <c r="R39" s="60" t="n">
        <f aca="false">INDEX(Euro_Index,MATCH(R$7,Price_Years,0))</f>
        <v>1.040399</v>
      </c>
      <c r="S39" s="60" t="n">
        <f aca="false">INDEX(Euro_Index,MATCH(S$7,Price_Years,0))</f>
        <v>1.061363</v>
      </c>
      <c r="T39" s="60" t="n">
        <f aca="false">INDEX(Euro_Index,MATCH(T$7,Price_Years,0))</f>
        <v>1.061363</v>
      </c>
      <c r="U39" s="60" t="n">
        <f aca="false">INDEX(Euro_Index,MATCH(U$7,Price_Years,0))</f>
        <v>1.061363</v>
      </c>
      <c r="V39" s="60" t="n">
        <f aca="false">INDEX(Euro_Index,MATCH(V$7,Price_Years,0))</f>
        <v>1.061363</v>
      </c>
      <c r="W39" s="60" t="n">
        <f aca="false">INDEX(Euro_Index,MATCH(W$7,Price_Years,0))</f>
        <v>1.083026</v>
      </c>
      <c r="X39" s="60" t="n">
        <f aca="false">INDEX(Euro_Index,MATCH(X$7,Price_Years,0))</f>
        <v>1.083026</v>
      </c>
      <c r="Y39" s="60" t="n">
        <f aca="false">INDEX(Euro_Index,MATCH(Y$7,Price_Years,0))</f>
        <v>1.083026</v>
      </c>
      <c r="Z39" s="60" t="n">
        <f aca="false">INDEX(Euro_Index,MATCH(Z$7,Price_Years,0))</f>
        <v>1.083026</v>
      </c>
      <c r="AA39" s="60" t="n">
        <f aca="false">INDEX(Euro_Index,MATCH(AA$7,Price_Years,0))</f>
        <v>1.105173</v>
      </c>
      <c r="AB39" s="60" t="n">
        <f aca="false">INDEX(Euro_Index,MATCH(AB$7,Price_Years,0))</f>
        <v>1.105173</v>
      </c>
      <c r="AC39" s="60" t="n">
        <f aca="false">INDEX(Euro_Index,MATCH(AC$7,Price_Years,0))</f>
        <v>1.105173</v>
      </c>
      <c r="AD39" s="60" t="n">
        <f aca="false">INDEX(Euro_Index,MATCH(AD$7,Price_Years,0))</f>
        <v>1.105173</v>
      </c>
      <c r="AE39" s="60" t="n">
        <f aca="false">INDEX(Euro_Index,MATCH(AE$7,Price_Years,0))</f>
        <v>1.127276</v>
      </c>
      <c r="AF39" s="60" t="n">
        <f aca="false">INDEX(Euro_Index,MATCH(AF$7,Price_Years,0))</f>
        <v>1.127276</v>
      </c>
      <c r="AG39" s="60" t="n">
        <f aca="false">INDEX(Euro_Index,MATCH(AG$7,Price_Years,0))</f>
        <v>1.127276</v>
      </c>
      <c r="AH39" s="60" t="n">
        <f aca="false">INDEX(Euro_Index,MATCH(AH$7,Price_Years,0))</f>
        <v>1.127276</v>
      </c>
      <c r="AI39" s="60" t="n">
        <f aca="false">INDEX(Euro_Index,MATCH(AI$7,Price_Years,0))</f>
        <v>1.149822</v>
      </c>
      <c r="AJ39" s="60" t="n">
        <f aca="false">INDEX(Euro_Index,MATCH(AJ$7,Price_Years,0))</f>
        <v>1.149822</v>
      </c>
      <c r="AK39" s="60" t="n">
        <f aca="false">INDEX(Euro_Index,MATCH(AK$7,Price_Years,0))</f>
        <v>1.149822</v>
      </c>
      <c r="AL39" s="60" t="n">
        <f aca="false">INDEX(Euro_Index,MATCH(AL$7,Price_Years,0))</f>
        <v>1.149822</v>
      </c>
      <c r="AM39" s="60" t="n">
        <f aca="false">INDEX(Euro_Index,MATCH(AM$7,Price_Years,0))</f>
        <v>1.172818</v>
      </c>
      <c r="AN39" s="60" t="n">
        <f aca="false">INDEX(Euro_Index,MATCH(AN$7,Price_Years,0))</f>
        <v>1.172818</v>
      </c>
      <c r="AO39" s="60" t="n">
        <f aca="false">INDEX(Euro_Index,MATCH(AO$7,Price_Years,0))</f>
        <v>1.172818</v>
      </c>
      <c r="AP39" s="60" t="n">
        <f aca="false">INDEX(Euro_Index,MATCH(AP$7,Price_Years,0))</f>
        <v>1.172818</v>
      </c>
      <c r="AQ39" s="60" t="n">
        <f aca="false">INDEX(Euro_Index,MATCH(AQ$7,Price_Years,0))</f>
        <v>1.196275</v>
      </c>
      <c r="AR39" s="60" t="n">
        <f aca="false">INDEX(Euro_Index,MATCH(AR$7,Price_Years,0))</f>
        <v>1.196275</v>
      </c>
      <c r="AS39" s="60" t="n">
        <f aca="false">INDEX(Euro_Index,MATCH(AS$7,Price_Years,0))</f>
        <v>1.196275</v>
      </c>
      <c r="AT39" s="60" t="n">
        <f aca="false">INDEX(Euro_Index,MATCH(AT$7,Price_Years,0))</f>
        <v>1.196275</v>
      </c>
      <c r="AU39" s="60" t="n">
        <f aca="false">INDEX(Euro_Index,MATCH(AU$7,Price_Years,0))</f>
        <v>1.2202</v>
      </c>
      <c r="AV39" s="60" t="n">
        <f aca="false">INDEX(Euro_Index,MATCH(AV$7,Price_Years,0))</f>
        <v>1.2202</v>
      </c>
      <c r="AW39" s="60" t="n">
        <f aca="false">INDEX(Euro_Index,MATCH(AW$7,Price_Years,0))</f>
        <v>1.2202</v>
      </c>
      <c r="AX39" s="60" t="n">
        <f aca="false">INDEX(Euro_Index,MATCH(AX$7,Price_Years,0))</f>
        <v>1.2202</v>
      </c>
      <c r="AY39" s="60" t="n">
        <f aca="false">INDEX(Euro_Index,MATCH(AY$7,Price_Years,0))</f>
        <v>1.244604</v>
      </c>
      <c r="AZ39" s="60" t="n">
        <f aca="false">INDEX(Euro_Index,MATCH(AZ$7,Price_Years,0))</f>
        <v>1.244604</v>
      </c>
      <c r="BA39" s="60" t="n">
        <f aca="false">INDEX(Euro_Index,MATCH(BA$7,Price_Years,0))</f>
        <v>1.244604</v>
      </c>
      <c r="BB39" s="60" t="n">
        <f aca="false">INDEX(Euro_Index,MATCH(BB$7,Price_Years,0))</f>
        <v>1.244604</v>
      </c>
      <c r="BC39" s="60" t="n">
        <f aca="false">INDEX(Euro_Index,MATCH(BC$7,Price_Years,0))</f>
        <v>1.269496</v>
      </c>
      <c r="BD39" s="60" t="n">
        <f aca="false">INDEX(Euro_Index,MATCH(BD$7,Price_Years,0))</f>
        <v>1.269496</v>
      </c>
      <c r="BE39" s="60" t="n">
        <f aca="false">INDEX(Euro_Index,MATCH(BE$7,Price_Years,0))</f>
        <v>1.269496</v>
      </c>
      <c r="BF39" s="60" t="n">
        <f aca="false">INDEX(Euro_Index,MATCH(BF$7,Price_Years,0))</f>
        <v>1.269496</v>
      </c>
      <c r="BG39" s="60" t="n">
        <f aca="false">INDEX(Euro_Index,MATCH(BG$7,Price_Years,0))</f>
        <v>1.294886</v>
      </c>
      <c r="BH39" s="60" t="n">
        <f aca="false">INDEX(Euro_Index,MATCH(BH$7,Price_Years,0))</f>
        <v>1.294886</v>
      </c>
      <c r="BI39" s="60" t="n">
        <f aca="false">INDEX(Euro_Index,MATCH(BI$7,Price_Years,0))</f>
        <v>1.294886</v>
      </c>
      <c r="BJ39" s="60" t="n">
        <f aca="false">INDEX(Euro_Index,MATCH(BJ$7,Price_Years,0))</f>
        <v>1.294886</v>
      </c>
      <c r="BK39" s="60" t="n">
        <f aca="false">INDEX(Euro_Index,MATCH(BK$7,Price_Years,0))</f>
        <v>1.320784</v>
      </c>
      <c r="BL39" s="60" t="n">
        <f aca="false">INDEX(Euro_Index,MATCH(BL$7,Price_Years,0))</f>
        <v>1.320784</v>
      </c>
      <c r="BM39" s="60" t="n">
        <f aca="false">INDEX(Euro_Index,MATCH(BM$7,Price_Years,0))</f>
        <v>1.320784</v>
      </c>
      <c r="BN39" s="60" t="n">
        <f aca="false">INDEX(Euro_Index,MATCH(BN$7,Price_Years,0))</f>
        <v>1.320784</v>
      </c>
      <c r="BO39" s="60" t="n">
        <f aca="false">INDEX(Euro_Index,MATCH(BO$7,Price_Years,0))</f>
        <v>1.3472</v>
      </c>
      <c r="BP39" s="60" t="n">
        <f aca="false">INDEX(Euro_Index,MATCH(BP$7,Price_Years,0))</f>
        <v>1.3472</v>
      </c>
      <c r="BQ39" s="60" t="n">
        <f aca="false">INDEX(Euro_Index,MATCH(BQ$7,Price_Years,0))</f>
        <v>1.3472</v>
      </c>
      <c r="BR39" s="60" t="n">
        <f aca="false">INDEX(Euro_Index,MATCH(BR$7,Price_Years,0))</f>
        <v>1.3472</v>
      </c>
      <c r="BS39" s="60" t="n">
        <f aca="false">INDEX(Euro_Index,MATCH(BS$7,Price_Years,0))</f>
        <v>1.374144</v>
      </c>
      <c r="BT39" s="60" t="n">
        <f aca="false">INDEX(Euro_Index,MATCH(BT$7,Price_Years,0))</f>
        <v>1.374144</v>
      </c>
      <c r="BU39" s="60" t="n">
        <f aca="false">INDEX(Euro_Index,MATCH(BU$7,Price_Years,0))</f>
        <v>1.374144</v>
      </c>
      <c r="BV39" s="60" t="n">
        <f aca="false">INDEX(Euro_Index,MATCH(BV$7,Price_Years,0))</f>
        <v>1.374144</v>
      </c>
      <c r="BW39" s="60" t="n">
        <f aca="false">INDEX(Euro_Index,MATCH(BW$7,Price_Years,0))</f>
        <v>1.401627</v>
      </c>
      <c r="BX39" s="60" t="n">
        <f aca="false">INDEX(Euro_Index,MATCH(BX$7,Price_Years,0))</f>
        <v>1.401627</v>
      </c>
      <c r="BY39" s="60" t="n">
        <f aca="false">INDEX(Euro_Index,MATCH(BY$7,Price_Years,0))</f>
        <v>1.401627</v>
      </c>
      <c r="BZ39" s="60" t="n">
        <f aca="false">INDEX(Euro_Index,MATCH(BZ$7,Price_Years,0))</f>
        <v>1.401627</v>
      </c>
      <c r="CA39" s="60" t="n">
        <f aca="false">INDEX(Euro_Index,MATCH(CA$7,Price_Years,0))</f>
        <v>1.429659</v>
      </c>
      <c r="CB39" s="60" t="n">
        <f aca="false">INDEX(Euro_Index,MATCH(CB$7,Price_Years,0))</f>
        <v>1.429659</v>
      </c>
      <c r="CC39" s="60" t="n">
        <f aca="false">INDEX(Euro_Index,MATCH(CC$7,Price_Years,0))</f>
        <v>1.429659</v>
      </c>
      <c r="CD39" s="60" t="n">
        <f aca="false">INDEX(Euro_Index,MATCH(CD$7,Price_Years,0))</f>
        <v>1.429659</v>
      </c>
      <c r="CE39" s="60" t="n">
        <f aca="false">INDEX(Euro_Index,MATCH(CE$7,Price_Years,0))</f>
        <v>1.458252</v>
      </c>
      <c r="CF39" s="60" t="n">
        <f aca="false">INDEX(Euro_Index,MATCH(CF$7,Price_Years,0))</f>
        <v>1.458252</v>
      </c>
      <c r="CG39" s="60" t="n">
        <f aca="false">INDEX(Euro_Index,MATCH(CG$7,Price_Years,0))</f>
        <v>1.458252</v>
      </c>
      <c r="CH39" s="60" t="n">
        <f aca="false">INDEX(Euro_Index,MATCH(CH$7,Price_Years,0))</f>
        <v>1.458252</v>
      </c>
      <c r="CI39" s="60" t="n">
        <f aca="false">INDEX(Euro_Index,MATCH(CI$7,Price_Years,0))</f>
        <v>1.487417</v>
      </c>
      <c r="CJ39" s="60" t="n">
        <f aca="false">INDEX(Euro_Index,MATCH(CJ$7,Price_Years,0))</f>
        <v>1.487417</v>
      </c>
      <c r="CK39" s="60" t="n">
        <f aca="false">INDEX(Euro_Index,MATCH(CK$7,Price_Years,0))</f>
        <v>1.487417</v>
      </c>
      <c r="CL39" s="60" t="n">
        <f aca="false">INDEX(Euro_Index,MATCH(CL$7,Price_Years,0))</f>
        <v>1.487417</v>
      </c>
      <c r="CM39" s="60" t="n">
        <f aca="false">INDEX(Euro_Index,MATCH(CM$7,Price_Years,0))</f>
        <v>1.517166</v>
      </c>
      <c r="CN39" s="60" t="n">
        <f aca="false">INDEX(Euro_Index,MATCH(CN$7,Price_Years,0))</f>
        <v>1.517166</v>
      </c>
      <c r="CO39" s="60" t="n">
        <f aca="false">INDEX(Euro_Index,MATCH(CO$7,Price_Years,0))</f>
        <v>1.517166</v>
      </c>
      <c r="CP39" s="60" t="n">
        <f aca="false">INDEX(Euro_Index,MATCH(CP$7,Price_Years,0))</f>
        <v>1.517166</v>
      </c>
      <c r="CQ39" s="60" t="n">
        <f aca="false">INDEX(Euro_Index,MATCH(CQ$7,Price_Years,0))</f>
        <v>1.547509</v>
      </c>
      <c r="CR39" s="60" t="n">
        <f aca="false">INDEX(Euro_Index,MATCH(CR$7,Price_Years,0))</f>
        <v>1.547509</v>
      </c>
      <c r="CS39" s="60" t="n">
        <f aca="false">INDEX(Euro_Index,MATCH(CS$7,Price_Years,0))</f>
        <v>1.547509</v>
      </c>
      <c r="CT39" s="60" t="n">
        <f aca="false">INDEX(Euro_Index,MATCH(CT$7,Price_Years,0))</f>
        <v>1.547509</v>
      </c>
      <c r="CU39" s="60" t="n">
        <f aca="false">INDEX(Euro_Index,MATCH(CU$7,Price_Years,0))</f>
        <v>1.578459</v>
      </c>
      <c r="CV39" s="60" t="n">
        <f aca="false">INDEX(Euro_Index,MATCH(CV$7,Price_Years,0))</f>
        <v>1.578459</v>
      </c>
      <c r="CW39" s="60" t="n">
        <f aca="false">INDEX(Euro_Index,MATCH(CW$7,Price_Years,0))</f>
        <v>1.578459</v>
      </c>
      <c r="CX39" s="60" t="n">
        <f aca="false">INDEX(Euro_Index,MATCH(CX$7,Price_Years,0))</f>
        <v>1.578459</v>
      </c>
      <c r="CY39" s="60" t="n">
        <f aca="false">INDEX(Euro_Index,MATCH(CY$7,Price_Years,0))</f>
        <v>1.610028</v>
      </c>
      <c r="CZ39" s="60" t="n">
        <f aca="false">INDEX(Euro_Index,MATCH(CZ$7,Price_Years,0))</f>
        <v>1.610028</v>
      </c>
      <c r="DA39" s="60" t="n">
        <f aca="false">INDEX(Euro_Index,MATCH(DA$7,Price_Years,0))</f>
        <v>1.610028</v>
      </c>
      <c r="DB39" s="60" t="n">
        <f aca="false">INDEX(Euro_Index,MATCH(DB$7,Price_Years,0))</f>
        <v>1.610028</v>
      </c>
      <c r="DC39" s="60" t="n">
        <f aca="false">INDEX(Euro_Index,MATCH(DC$7,Price_Years,0))</f>
        <v>1.642229</v>
      </c>
      <c r="DD39" s="60" t="n">
        <f aca="false">INDEX(Euro_Index,MATCH(DD$7,Price_Years,0))</f>
        <v>1.642229</v>
      </c>
      <c r="DE39" s="60" t="n">
        <f aca="false">INDEX(Euro_Index,MATCH(DE$7,Price_Years,0))</f>
        <v>1.642229</v>
      </c>
      <c r="DF39" s="60" t="n">
        <f aca="false">INDEX(Euro_Index,MATCH(DF$7,Price_Years,0))</f>
        <v>1.642229</v>
      </c>
      <c r="DG39" s="60" t="n">
        <f aca="false">INDEX(Euro_Index,MATCH(DG$7,Price_Years,0))</f>
        <v>1.675074</v>
      </c>
      <c r="DH39" s="60" t="n">
        <f aca="false">INDEX(Euro_Index,MATCH(DH$7,Price_Years,0))</f>
        <v>1.675074</v>
      </c>
      <c r="DI39" s="60" t="n">
        <f aca="false">INDEX(Euro_Index,MATCH(DI$7,Price_Years,0))</f>
        <v>1.675074</v>
      </c>
      <c r="DJ39" s="60" t="n">
        <f aca="false">INDEX(Euro_Index,MATCH(DJ$7,Price_Years,0))</f>
        <v>1.675074</v>
      </c>
      <c r="DK39" s="60" t="n">
        <f aca="false">INDEX(Euro_Index,MATCH(DK$7,Price_Years,0))</f>
        <v>1.708575</v>
      </c>
      <c r="DL39" s="60" t="n">
        <f aca="false">INDEX(Euro_Index,MATCH(DL$7,Price_Years,0))</f>
        <v>1.708575</v>
      </c>
      <c r="DM39" s="60" t="n">
        <f aca="false">INDEX(Euro_Index,MATCH(DM$7,Price_Years,0))</f>
        <v>1.708575</v>
      </c>
      <c r="DN39" s="60" t="n">
        <f aca="false">INDEX(Euro_Index,MATCH(DN$7,Price_Years,0))</f>
        <v>1.708575</v>
      </c>
      <c r="DO39" s="60" t="n">
        <f aca="false">INDEX(Euro_Index,MATCH(DO$7,Price_Years,0))</f>
        <v>1.742746</v>
      </c>
      <c r="DP39" s="60" t="n">
        <f aca="false">INDEX(Euro_Index,MATCH(DP$7,Price_Years,0))</f>
        <v>1.742746</v>
      </c>
      <c r="DQ39" s="60" t="n">
        <f aca="false">INDEX(Euro_Index,MATCH(DQ$7,Price_Years,0))</f>
        <v>1.742746</v>
      </c>
      <c r="DR39" s="60" t="n">
        <f aca="false">INDEX(Euro_Index,MATCH(DR$7,Price_Years,0))</f>
        <v>1.742746</v>
      </c>
      <c r="DS39" s="60" t="n">
        <f aca="false">INDEX(Euro_Index,MATCH(DS$7,Price_Years,0))</f>
        <v>1.777601</v>
      </c>
      <c r="DT39" s="60" t="n">
        <f aca="false">INDEX(Euro_Index,MATCH(DT$7,Price_Years,0))</f>
        <v>1.777601</v>
      </c>
      <c r="DU39" s="60" t="n">
        <f aca="false">INDEX(Euro_Index,MATCH(DU$7,Price_Years,0))</f>
        <v>1.777601</v>
      </c>
      <c r="DV39" s="60" t="n">
        <f aca="false">INDEX(Euro_Index,MATCH(DV$7,Price_Years,0))</f>
        <v>1.777601</v>
      </c>
      <c r="DW39" s="60" t="n">
        <f aca="false">INDEX(Euro_Index,MATCH(DW$7,Price_Years,0))</f>
        <v>1.813153</v>
      </c>
      <c r="DX39" s="60" t="n">
        <f aca="false">INDEX(Euro_Index,MATCH(DX$7,Price_Years,0))</f>
        <v>1.813153</v>
      </c>
      <c r="DY39" s="60" t="n">
        <f aca="false">INDEX(Euro_Index,MATCH(DY$7,Price_Years,0))</f>
        <v>1.813153</v>
      </c>
      <c r="DZ39" s="60" t="n">
        <f aca="false">INDEX(Euro_Index,MATCH(DZ$7,Price_Years,0))</f>
        <v>1.813153</v>
      </c>
      <c r="EA39" s="60" t="n">
        <f aca="false">INDEX(Euro_Index,MATCH(EA$7,Price_Years,0))</f>
        <v>1.849417</v>
      </c>
      <c r="EB39" s="60" t="n">
        <f aca="false">INDEX(Euro_Index,MATCH(EB$7,Price_Years,0))</f>
        <v>1.849417</v>
      </c>
      <c r="EC39" s="60" t="n">
        <f aca="false">INDEX(Euro_Index,MATCH(EC$7,Price_Years,0))</f>
        <v>1.849417</v>
      </c>
      <c r="ED39" s="60" t="n">
        <f aca="false">INDEX(Euro_Index,MATCH(ED$7,Price_Years,0))</f>
        <v>1.849417</v>
      </c>
      <c r="EE39" s="60" t="n">
        <f aca="false">INDEX(Euro_Index,MATCH(EE$7,Price_Years,0))</f>
        <v>1.886405</v>
      </c>
      <c r="EF39" s="60" t="n">
        <f aca="false">INDEX(Euro_Index,MATCH(EF$7,Price_Years,0))</f>
        <v>1.886405</v>
      </c>
      <c r="EG39" s="60" t="n">
        <f aca="false">INDEX(Euro_Index,MATCH(EG$7,Price_Years,0))</f>
        <v>1.886405</v>
      </c>
      <c r="EH39" s="60" t="n">
        <f aca="false">INDEX(Euro_Index,MATCH(EH$7,Price_Years,0))</f>
        <v>1.886405</v>
      </c>
      <c r="EI39" s="60" t="n">
        <f aca="false">INDEX(Euro_Index,MATCH(EI$7,Price_Years,0))</f>
        <v>1.924133</v>
      </c>
      <c r="EJ39" s="60" t="n">
        <f aca="false">INDEX(Euro_Index,MATCH(EJ$7,Price_Years,0))</f>
        <v>1.924133</v>
      </c>
      <c r="EK39" s="60" t="n">
        <f aca="false">INDEX(Euro_Index,MATCH(EK$7,Price_Years,0))</f>
        <v>1.924133</v>
      </c>
      <c r="EL39" s="60" t="n">
        <f aca="false">INDEX(Euro_Index,MATCH(EL$7,Price_Years,0))</f>
        <v>1.924133</v>
      </c>
      <c r="EM39" s="60" t="n">
        <f aca="false">INDEX(Euro_Index,MATCH(EM$7,Price_Years,0))</f>
        <v>1.962616</v>
      </c>
      <c r="EN39" s="60" t="n">
        <f aca="false">INDEX(Euro_Index,MATCH(EN$7,Price_Years,0))</f>
        <v>1.962616</v>
      </c>
      <c r="EO39" s="60" t="n">
        <f aca="false">INDEX(Euro_Index,MATCH(EO$7,Price_Years,0))</f>
        <v>1.962616</v>
      </c>
      <c r="EP39" s="60" t="n">
        <f aca="false">INDEX(Euro_Index,MATCH(EP$7,Price_Years,0))</f>
        <v>1.962616</v>
      </c>
      <c r="EQ39" s="60" t="n">
        <f aca="false">INDEX(Euro_Index,MATCH(EQ$7,Price_Years,0))</f>
        <v>2.001868</v>
      </c>
      <c r="ER39" s="60" t="n">
        <f aca="false">INDEX(Euro_Index,MATCH(ER$7,Price_Years,0))</f>
        <v>2.001868</v>
      </c>
      <c r="ES39" s="60" t="n">
        <f aca="false">INDEX(Euro_Index,MATCH(ES$7,Price_Years,0))</f>
        <v>2.001868</v>
      </c>
      <c r="ET39" s="60" t="n">
        <f aca="false">INDEX(Euro_Index,MATCH(ET$7,Price_Years,0))</f>
        <v>2.001868</v>
      </c>
      <c r="EU39" s="60" t="n">
        <f aca="false">INDEX(Euro_Index,MATCH(EU$7,Price_Years,0))</f>
        <v>2.04190536</v>
      </c>
      <c r="EV39" s="60" t="n">
        <f aca="false">INDEX(Euro_Index,MATCH(EV$7,Price_Years,0))</f>
        <v>2.04190536</v>
      </c>
      <c r="EW39" s="60" t="n">
        <f aca="false">INDEX(Euro_Index,MATCH(EW$7,Price_Years,0))</f>
        <v>2.04190536</v>
      </c>
      <c r="EX39" s="60" t="n">
        <f aca="false">INDEX(Euro_Index,MATCH(EX$7,Price_Years,0))</f>
        <v>2.04190536</v>
      </c>
      <c r="EY39" s="60" t="n">
        <f aca="false">INDEX(Euro_Index,MATCH(EY$7,Price_Years,0))</f>
        <v>2.0827434672</v>
      </c>
      <c r="EZ39" s="60" t="n">
        <f aca="false">INDEX(Euro_Index,MATCH(EZ$7,Price_Years,0))</f>
        <v>2.0827434672</v>
      </c>
      <c r="FA39" s="60" t="n">
        <f aca="false">INDEX(Euro_Index,MATCH(FA$7,Price_Years,0))</f>
        <v>2.0827434672</v>
      </c>
      <c r="FB39" s="60" t="n">
        <f aca="false">INDEX(Euro_Index,MATCH(FB$7,Price_Years,0))</f>
        <v>2.0827434672</v>
      </c>
      <c r="FC39" s="60" t="n">
        <f aca="false">INDEX(Euro_Index,MATCH(FC$7,Price_Years,0))</f>
        <v>2.124398336544</v>
      </c>
      <c r="FD39" s="60" t="n">
        <f aca="false">INDEX(Euro_Index,MATCH(FD$7,Price_Years,0))</f>
        <v>2.124398336544</v>
      </c>
      <c r="FE39" s="60" t="n">
        <f aca="false">INDEX(Euro_Index,MATCH(FE$7,Price_Years,0))</f>
        <v>2.124398336544</v>
      </c>
      <c r="FF39" s="60" t="n">
        <f aca="false">INDEX(Euro_Index,MATCH(FF$7,Price_Years,0))</f>
        <v>2.124398336544</v>
      </c>
      <c r="FG39" s="60" t="n">
        <f aca="false">INDEX(Euro_Index,MATCH(FG$7,Price_Years,0))</f>
        <v>2.16688630327488</v>
      </c>
      <c r="FH39" s="60" t="n">
        <f aca="false">INDEX(Euro_Index,MATCH(FH$7,Price_Years,0))</f>
        <v>2.16688630327488</v>
      </c>
    </row>
    <row r="40" customFormat="false" ht="15" hidden="false" customHeight="false" outlineLevel="0" collapsed="false">
      <c r="C40" s="0" t="s">
        <v>647</v>
      </c>
      <c r="D40" s="11" t="s">
        <v>303</v>
      </c>
      <c r="E40" s="14" t="str">
        <f aca="false">INDEX(Case_PV_Curve,1,$F12)</f>
        <v>ZHLP v3 capture</v>
      </c>
      <c r="J40" s="22" t="n">
        <f aca="false">INDEX(Price_Data,MATCH($E40,Price_Labels,0),MATCH(J$7,Price_Years,0))</f>
        <v>0</v>
      </c>
      <c r="K40" s="22" t="n">
        <f aca="false">INDEX(Price_Data,MATCH($E40,Price_Labels,0),MATCH(K$7,Price_Years,0))</f>
        <v>78.3445</v>
      </c>
      <c r="L40" s="22" t="n">
        <f aca="false">INDEX(Price_Data,MATCH($E40,Price_Labels,0),MATCH(L$7,Price_Years,0))</f>
        <v>78.3445</v>
      </c>
      <c r="M40" s="22" t="n">
        <f aca="false">INDEX(Price_Data,MATCH($E40,Price_Labels,0),MATCH(M$7,Price_Years,0))</f>
        <v>78.3445</v>
      </c>
      <c r="N40" s="22" t="n">
        <f aca="false">INDEX(Price_Data,MATCH($E40,Price_Labels,0),MATCH(N$7,Price_Years,0))</f>
        <v>78.3445</v>
      </c>
      <c r="O40" s="22" t="n">
        <f aca="false">INDEX(Price_Data,MATCH($E40,Price_Labels,0),MATCH(O$7,Price_Years,0))</f>
        <v>77.571</v>
      </c>
      <c r="P40" s="22" t="n">
        <f aca="false">INDEX(Price_Data,MATCH($E40,Price_Labels,0),MATCH(P$7,Price_Years,0))</f>
        <v>77.571</v>
      </c>
      <c r="Q40" s="22" t="n">
        <f aca="false">INDEX(Price_Data,MATCH($E40,Price_Labels,0),MATCH(Q$7,Price_Years,0))</f>
        <v>77.571</v>
      </c>
      <c r="R40" s="22" t="n">
        <f aca="false">INDEX(Price_Data,MATCH($E40,Price_Labels,0),MATCH(R$7,Price_Years,0))</f>
        <v>77.571</v>
      </c>
      <c r="S40" s="22" t="n">
        <f aca="false">INDEX(Price_Data,MATCH($E40,Price_Labels,0),MATCH(S$7,Price_Years,0))</f>
        <v>71.5</v>
      </c>
      <c r="T40" s="22" t="n">
        <f aca="false">INDEX(Price_Data,MATCH($E40,Price_Labels,0),MATCH(T$7,Price_Years,0))</f>
        <v>71.5</v>
      </c>
      <c r="U40" s="22" t="n">
        <f aca="false">INDEX(Price_Data,MATCH($E40,Price_Labels,0),MATCH(U$7,Price_Years,0))</f>
        <v>71.5</v>
      </c>
      <c r="V40" s="22" t="n">
        <f aca="false">INDEX(Price_Data,MATCH($E40,Price_Labels,0),MATCH(V$7,Price_Years,0))</f>
        <v>71.5</v>
      </c>
      <c r="W40" s="22" t="n">
        <f aca="false">INDEX(Price_Data,MATCH($E40,Price_Labels,0),MATCH(W$7,Price_Years,0))</f>
        <v>67.002</v>
      </c>
      <c r="X40" s="22" t="n">
        <f aca="false">INDEX(Price_Data,MATCH($E40,Price_Labels,0),MATCH(X$7,Price_Years,0))</f>
        <v>67.002</v>
      </c>
      <c r="Y40" s="22" t="n">
        <f aca="false">INDEX(Price_Data,MATCH($E40,Price_Labels,0),MATCH(Y$7,Price_Years,0))</f>
        <v>67.002</v>
      </c>
      <c r="Z40" s="22" t="n">
        <f aca="false">INDEX(Price_Data,MATCH($E40,Price_Labels,0),MATCH(Z$7,Price_Years,0))</f>
        <v>67.002</v>
      </c>
      <c r="AA40" s="22" t="n">
        <f aca="false">INDEX(Price_Data,MATCH($E40,Price_Labels,0),MATCH(AA$7,Price_Years,0))</f>
        <v>61.6785</v>
      </c>
      <c r="AB40" s="22" t="n">
        <f aca="false">INDEX(Price_Data,MATCH($E40,Price_Labels,0),MATCH(AB$7,Price_Years,0))</f>
        <v>61.6785</v>
      </c>
      <c r="AC40" s="22" t="n">
        <f aca="false">INDEX(Price_Data,MATCH($E40,Price_Labels,0),MATCH(AC$7,Price_Years,0))</f>
        <v>61.6785</v>
      </c>
      <c r="AD40" s="22" t="n">
        <f aca="false">INDEX(Price_Data,MATCH($E40,Price_Labels,0),MATCH(AD$7,Price_Years,0))</f>
        <v>61.6785</v>
      </c>
      <c r="AE40" s="22" t="n">
        <f aca="false">INDEX(Price_Data,MATCH($E40,Price_Labels,0),MATCH(AE$7,Price_Years,0))</f>
        <v>64.0315</v>
      </c>
      <c r="AF40" s="22" t="n">
        <f aca="false">INDEX(Price_Data,MATCH($E40,Price_Labels,0),MATCH(AF$7,Price_Years,0))</f>
        <v>64.0315</v>
      </c>
      <c r="AG40" s="22" t="n">
        <f aca="false">INDEX(Price_Data,MATCH($E40,Price_Labels,0),MATCH(AG$7,Price_Years,0))</f>
        <v>64.0315</v>
      </c>
      <c r="AH40" s="22" t="n">
        <f aca="false">INDEX(Price_Data,MATCH($E40,Price_Labels,0),MATCH(AH$7,Price_Years,0))</f>
        <v>64.0315</v>
      </c>
      <c r="AI40" s="22" t="n">
        <f aca="false">INDEX(Price_Data,MATCH($E40,Price_Labels,0),MATCH(AI$7,Price_Years,0))</f>
        <v>62.465</v>
      </c>
      <c r="AJ40" s="22" t="n">
        <f aca="false">INDEX(Price_Data,MATCH($E40,Price_Labels,0),MATCH(AJ$7,Price_Years,0))</f>
        <v>62.465</v>
      </c>
      <c r="AK40" s="22" t="n">
        <f aca="false">INDEX(Price_Data,MATCH($E40,Price_Labels,0),MATCH(AK$7,Price_Years,0))</f>
        <v>62.465</v>
      </c>
      <c r="AL40" s="22" t="n">
        <f aca="false">INDEX(Price_Data,MATCH($E40,Price_Labels,0),MATCH(AL$7,Price_Years,0))</f>
        <v>62.465</v>
      </c>
      <c r="AM40" s="22" t="n">
        <f aca="false">INDEX(Price_Data,MATCH($E40,Price_Labels,0),MATCH(AM$7,Price_Years,0))</f>
        <v>62.868</v>
      </c>
      <c r="AN40" s="22" t="n">
        <f aca="false">INDEX(Price_Data,MATCH($E40,Price_Labels,0),MATCH(AN$7,Price_Years,0))</f>
        <v>62.868</v>
      </c>
      <c r="AO40" s="22" t="n">
        <f aca="false">INDEX(Price_Data,MATCH($E40,Price_Labels,0),MATCH(AO$7,Price_Years,0))</f>
        <v>62.868</v>
      </c>
      <c r="AP40" s="22" t="n">
        <f aca="false">INDEX(Price_Data,MATCH($E40,Price_Labels,0),MATCH(AP$7,Price_Years,0))</f>
        <v>62.868</v>
      </c>
      <c r="AQ40" s="22" t="n">
        <f aca="false">INDEX(Price_Data,MATCH($E40,Price_Labels,0),MATCH(AQ$7,Price_Years,0))</f>
        <v>60.5345</v>
      </c>
      <c r="AR40" s="22" t="n">
        <f aca="false">INDEX(Price_Data,MATCH($E40,Price_Labels,0),MATCH(AR$7,Price_Years,0))</f>
        <v>60.5345</v>
      </c>
      <c r="AS40" s="22" t="n">
        <f aca="false">INDEX(Price_Data,MATCH($E40,Price_Labels,0),MATCH(AS$7,Price_Years,0))</f>
        <v>60.5345</v>
      </c>
      <c r="AT40" s="22" t="n">
        <f aca="false">INDEX(Price_Data,MATCH($E40,Price_Labels,0),MATCH(AT$7,Price_Years,0))</f>
        <v>60.5345</v>
      </c>
      <c r="AU40" s="22" t="n">
        <f aca="false">INDEX(Price_Data,MATCH($E40,Price_Labels,0),MATCH(AU$7,Price_Years,0))</f>
        <v>60.4305</v>
      </c>
      <c r="AV40" s="22" t="n">
        <f aca="false">INDEX(Price_Data,MATCH($E40,Price_Labels,0),MATCH(AV$7,Price_Years,0))</f>
        <v>60.4305</v>
      </c>
      <c r="AW40" s="22" t="n">
        <f aca="false">INDEX(Price_Data,MATCH($E40,Price_Labels,0),MATCH(AW$7,Price_Years,0))</f>
        <v>60.4305</v>
      </c>
      <c r="AX40" s="22" t="n">
        <f aca="false">INDEX(Price_Data,MATCH($E40,Price_Labels,0),MATCH(AX$7,Price_Years,0))</f>
        <v>60.4305</v>
      </c>
      <c r="AY40" s="22" t="n">
        <f aca="false">INDEX(Price_Data,MATCH($E40,Price_Labels,0),MATCH(AY$7,Price_Years,0))</f>
        <v>60.476</v>
      </c>
      <c r="AZ40" s="22" t="n">
        <f aca="false">INDEX(Price_Data,MATCH($E40,Price_Labels,0),MATCH(AZ$7,Price_Years,0))</f>
        <v>60.476</v>
      </c>
      <c r="BA40" s="22" t="n">
        <f aca="false">INDEX(Price_Data,MATCH($E40,Price_Labels,0),MATCH(BA$7,Price_Years,0))</f>
        <v>60.476</v>
      </c>
      <c r="BB40" s="22" t="n">
        <f aca="false">INDEX(Price_Data,MATCH($E40,Price_Labels,0),MATCH(BB$7,Price_Years,0))</f>
        <v>60.476</v>
      </c>
      <c r="BC40" s="22" t="n">
        <f aca="false">INDEX(Price_Data,MATCH($E40,Price_Labels,0),MATCH(BC$7,Price_Years,0))</f>
        <v>62.8095</v>
      </c>
      <c r="BD40" s="22" t="n">
        <f aca="false">INDEX(Price_Data,MATCH($E40,Price_Labels,0),MATCH(BD$7,Price_Years,0))</f>
        <v>62.8095</v>
      </c>
      <c r="BE40" s="22" t="n">
        <f aca="false">INDEX(Price_Data,MATCH($E40,Price_Labels,0),MATCH(BE$7,Price_Years,0))</f>
        <v>62.8095</v>
      </c>
      <c r="BF40" s="22" t="n">
        <f aca="false">INDEX(Price_Data,MATCH($E40,Price_Labels,0),MATCH(BF$7,Price_Years,0))</f>
        <v>62.8095</v>
      </c>
      <c r="BG40" s="22" t="n">
        <f aca="false">INDEX(Price_Data,MATCH($E40,Price_Labels,0),MATCH(BG$7,Price_Years,0))</f>
        <v>62.244</v>
      </c>
      <c r="BH40" s="22" t="n">
        <f aca="false">INDEX(Price_Data,MATCH($E40,Price_Labels,0),MATCH(BH$7,Price_Years,0))</f>
        <v>62.244</v>
      </c>
      <c r="BI40" s="22" t="n">
        <f aca="false">INDEX(Price_Data,MATCH($E40,Price_Labels,0),MATCH(BI$7,Price_Years,0))</f>
        <v>62.244</v>
      </c>
      <c r="BJ40" s="22" t="n">
        <f aca="false">INDEX(Price_Data,MATCH($E40,Price_Labels,0),MATCH(BJ$7,Price_Years,0))</f>
        <v>62.244</v>
      </c>
      <c r="BK40" s="22" t="n">
        <f aca="false">INDEX(Price_Data,MATCH($E40,Price_Labels,0),MATCH(BK$7,Price_Years,0))</f>
        <v>61.919</v>
      </c>
      <c r="BL40" s="22" t="n">
        <f aca="false">INDEX(Price_Data,MATCH($E40,Price_Labels,0),MATCH(BL$7,Price_Years,0))</f>
        <v>61.919</v>
      </c>
      <c r="BM40" s="22" t="n">
        <f aca="false">INDEX(Price_Data,MATCH($E40,Price_Labels,0),MATCH(BM$7,Price_Years,0))</f>
        <v>61.919</v>
      </c>
      <c r="BN40" s="22" t="n">
        <f aca="false">INDEX(Price_Data,MATCH($E40,Price_Labels,0),MATCH(BN$7,Price_Years,0))</f>
        <v>61.919</v>
      </c>
      <c r="BO40" s="22" t="n">
        <f aca="false">INDEX(Price_Data,MATCH($E40,Price_Labels,0),MATCH(BO$7,Price_Years,0))</f>
        <v>61.061</v>
      </c>
      <c r="BP40" s="22" t="n">
        <f aca="false">INDEX(Price_Data,MATCH($E40,Price_Labels,0),MATCH(BP$7,Price_Years,0))</f>
        <v>61.061</v>
      </c>
      <c r="BQ40" s="22" t="n">
        <f aca="false">INDEX(Price_Data,MATCH($E40,Price_Labels,0),MATCH(BQ$7,Price_Years,0))</f>
        <v>61.061</v>
      </c>
      <c r="BR40" s="22" t="n">
        <f aca="false">INDEX(Price_Data,MATCH($E40,Price_Labels,0),MATCH(BR$7,Price_Years,0))</f>
        <v>61.061</v>
      </c>
      <c r="BS40" s="22" t="n">
        <f aca="false">INDEX(Price_Data,MATCH($E40,Price_Labels,0),MATCH(BS$7,Price_Years,0))</f>
        <v>60.3135</v>
      </c>
      <c r="BT40" s="22" t="n">
        <f aca="false">INDEX(Price_Data,MATCH($E40,Price_Labels,0),MATCH(BT$7,Price_Years,0))</f>
        <v>60.3135</v>
      </c>
      <c r="BU40" s="22" t="n">
        <f aca="false">INDEX(Price_Data,MATCH($E40,Price_Labels,0),MATCH(BU$7,Price_Years,0))</f>
        <v>60.3135</v>
      </c>
      <c r="BV40" s="22" t="n">
        <f aca="false">INDEX(Price_Data,MATCH($E40,Price_Labels,0),MATCH(BV$7,Price_Years,0))</f>
        <v>60.3135</v>
      </c>
      <c r="BW40" s="22" t="n">
        <f aca="false">INDEX(Price_Data,MATCH($E40,Price_Labels,0),MATCH(BW$7,Price_Years,0))</f>
        <v>60.853</v>
      </c>
      <c r="BX40" s="22" t="n">
        <f aca="false">INDEX(Price_Data,MATCH($E40,Price_Labels,0),MATCH(BX$7,Price_Years,0))</f>
        <v>60.853</v>
      </c>
      <c r="BY40" s="22" t="n">
        <f aca="false">INDEX(Price_Data,MATCH($E40,Price_Labels,0),MATCH(BY$7,Price_Years,0))</f>
        <v>60.853</v>
      </c>
      <c r="BZ40" s="22" t="n">
        <f aca="false">INDEX(Price_Data,MATCH($E40,Price_Labels,0),MATCH(BZ$7,Price_Years,0))</f>
        <v>60.853</v>
      </c>
      <c r="CA40" s="22" t="n">
        <f aca="false">INDEX(Price_Data,MATCH($E40,Price_Labels,0),MATCH(CA$7,Price_Years,0))</f>
        <v>61.0545</v>
      </c>
      <c r="CB40" s="22" t="n">
        <f aca="false">INDEX(Price_Data,MATCH($E40,Price_Labels,0),MATCH(CB$7,Price_Years,0))</f>
        <v>61.0545</v>
      </c>
      <c r="CC40" s="22" t="n">
        <f aca="false">INDEX(Price_Data,MATCH($E40,Price_Labels,0),MATCH(CC$7,Price_Years,0))</f>
        <v>61.0545</v>
      </c>
      <c r="CD40" s="22" t="n">
        <f aca="false">INDEX(Price_Data,MATCH($E40,Price_Labels,0),MATCH(CD$7,Price_Years,0))</f>
        <v>61.0545</v>
      </c>
      <c r="CE40" s="22" t="n">
        <f aca="false">INDEX(Price_Data,MATCH($E40,Price_Labels,0),MATCH(CE$7,Price_Years,0))</f>
        <v>60.554</v>
      </c>
      <c r="CF40" s="22" t="n">
        <f aca="false">INDEX(Price_Data,MATCH($E40,Price_Labels,0),MATCH(CF$7,Price_Years,0))</f>
        <v>60.554</v>
      </c>
      <c r="CG40" s="22" t="n">
        <f aca="false">INDEX(Price_Data,MATCH($E40,Price_Labels,0),MATCH(CG$7,Price_Years,0))</f>
        <v>60.554</v>
      </c>
      <c r="CH40" s="22" t="n">
        <f aca="false">INDEX(Price_Data,MATCH($E40,Price_Labels,0),MATCH(CH$7,Price_Years,0))</f>
        <v>60.554</v>
      </c>
      <c r="CI40" s="22" t="n">
        <f aca="false">INDEX(Price_Data,MATCH($E40,Price_Labels,0),MATCH(CI$7,Price_Years,0))</f>
        <v>61.7435</v>
      </c>
      <c r="CJ40" s="22" t="n">
        <f aca="false">INDEX(Price_Data,MATCH($E40,Price_Labels,0),MATCH(CJ$7,Price_Years,0))</f>
        <v>61.7435</v>
      </c>
      <c r="CK40" s="22" t="n">
        <f aca="false">INDEX(Price_Data,MATCH($E40,Price_Labels,0),MATCH(CK$7,Price_Years,0))</f>
        <v>61.7435</v>
      </c>
      <c r="CL40" s="22" t="n">
        <f aca="false">INDEX(Price_Data,MATCH($E40,Price_Labels,0),MATCH(CL$7,Price_Years,0))</f>
        <v>61.7435</v>
      </c>
      <c r="CM40" s="22" t="n">
        <f aca="false">INDEX(Price_Data,MATCH($E40,Price_Labels,0),MATCH(CM$7,Price_Years,0))</f>
        <v>61.9905</v>
      </c>
      <c r="CN40" s="22" t="n">
        <f aca="false">INDEX(Price_Data,MATCH($E40,Price_Labels,0),MATCH(CN$7,Price_Years,0))</f>
        <v>61.9905</v>
      </c>
      <c r="CO40" s="22" t="n">
        <f aca="false">INDEX(Price_Data,MATCH($E40,Price_Labels,0),MATCH(CO$7,Price_Years,0))</f>
        <v>61.9905</v>
      </c>
      <c r="CP40" s="22" t="n">
        <f aca="false">INDEX(Price_Data,MATCH($E40,Price_Labels,0),MATCH(CP$7,Price_Years,0))</f>
        <v>61.9905</v>
      </c>
      <c r="CQ40" s="22" t="n">
        <f aca="false">INDEX(Price_Data,MATCH($E40,Price_Labels,0),MATCH(CQ$7,Price_Years,0))</f>
        <v>61.8735</v>
      </c>
      <c r="CR40" s="22" t="n">
        <f aca="false">INDEX(Price_Data,MATCH($E40,Price_Labels,0),MATCH(CR$7,Price_Years,0))</f>
        <v>61.8735</v>
      </c>
      <c r="CS40" s="22" t="n">
        <f aca="false">INDEX(Price_Data,MATCH($E40,Price_Labels,0),MATCH(CS$7,Price_Years,0))</f>
        <v>61.8735</v>
      </c>
      <c r="CT40" s="22" t="n">
        <f aca="false">INDEX(Price_Data,MATCH($E40,Price_Labels,0),MATCH(CT$7,Price_Years,0))</f>
        <v>61.8735</v>
      </c>
      <c r="CU40" s="22" t="n">
        <f aca="false">INDEX(Price_Data,MATCH($E40,Price_Labels,0),MATCH(CU$7,Price_Years,0))</f>
        <v>60.645</v>
      </c>
      <c r="CV40" s="22" t="n">
        <f aca="false">INDEX(Price_Data,MATCH($E40,Price_Labels,0),MATCH(CV$7,Price_Years,0))</f>
        <v>60.645</v>
      </c>
      <c r="CW40" s="22" t="n">
        <f aca="false">INDEX(Price_Data,MATCH($E40,Price_Labels,0),MATCH(CW$7,Price_Years,0))</f>
        <v>60.645</v>
      </c>
      <c r="CX40" s="22" t="n">
        <f aca="false">INDEX(Price_Data,MATCH($E40,Price_Labels,0),MATCH(CX$7,Price_Years,0))</f>
        <v>60.645</v>
      </c>
      <c r="CY40" s="22" t="n">
        <f aca="false">INDEX(Price_Data,MATCH($E40,Price_Labels,0),MATCH(CY$7,Price_Years,0))</f>
        <v>60.7815</v>
      </c>
      <c r="CZ40" s="22" t="n">
        <f aca="false">INDEX(Price_Data,MATCH($E40,Price_Labels,0),MATCH(CZ$7,Price_Years,0))</f>
        <v>60.7815</v>
      </c>
      <c r="DA40" s="22" t="n">
        <f aca="false">INDEX(Price_Data,MATCH($E40,Price_Labels,0),MATCH(DA$7,Price_Years,0))</f>
        <v>60.7815</v>
      </c>
      <c r="DB40" s="22" t="n">
        <f aca="false">INDEX(Price_Data,MATCH($E40,Price_Labels,0),MATCH(DB$7,Price_Years,0))</f>
        <v>60.7815</v>
      </c>
      <c r="DC40" s="22" t="n">
        <f aca="false">INDEX(Price_Data,MATCH($E40,Price_Labels,0),MATCH(DC$7,Price_Years,0))</f>
        <v>60.047</v>
      </c>
      <c r="DD40" s="22" t="n">
        <f aca="false">INDEX(Price_Data,MATCH($E40,Price_Labels,0),MATCH(DD$7,Price_Years,0))</f>
        <v>60.047</v>
      </c>
      <c r="DE40" s="22" t="n">
        <f aca="false">INDEX(Price_Data,MATCH($E40,Price_Labels,0),MATCH(DE$7,Price_Years,0))</f>
        <v>60.047</v>
      </c>
      <c r="DF40" s="22" t="n">
        <f aca="false">INDEX(Price_Data,MATCH($E40,Price_Labels,0),MATCH(DF$7,Price_Years,0))</f>
        <v>60.047</v>
      </c>
      <c r="DG40" s="22" t="n">
        <f aca="false">INDEX(Price_Data,MATCH($E40,Price_Labels,0),MATCH(DG$7,Price_Years,0))</f>
        <v>59.4425</v>
      </c>
      <c r="DH40" s="22" t="n">
        <f aca="false">INDEX(Price_Data,MATCH($E40,Price_Labels,0),MATCH(DH$7,Price_Years,0))</f>
        <v>59.4425</v>
      </c>
      <c r="DI40" s="22" t="n">
        <f aca="false">INDEX(Price_Data,MATCH($E40,Price_Labels,0),MATCH(DI$7,Price_Years,0))</f>
        <v>59.4425</v>
      </c>
      <c r="DJ40" s="22" t="n">
        <f aca="false">INDEX(Price_Data,MATCH($E40,Price_Labels,0),MATCH(DJ$7,Price_Years,0))</f>
        <v>59.4425</v>
      </c>
      <c r="DK40" s="22" t="n">
        <f aca="false">INDEX(Price_Data,MATCH($E40,Price_Labels,0),MATCH(DK$7,Price_Years,0))</f>
        <v>58.305</v>
      </c>
      <c r="DL40" s="22" t="n">
        <f aca="false">INDEX(Price_Data,MATCH($E40,Price_Labels,0),MATCH(DL$7,Price_Years,0))</f>
        <v>58.305</v>
      </c>
      <c r="DM40" s="22" t="n">
        <f aca="false">INDEX(Price_Data,MATCH($E40,Price_Labels,0),MATCH(DM$7,Price_Years,0))</f>
        <v>58.305</v>
      </c>
      <c r="DN40" s="22" t="n">
        <f aca="false">INDEX(Price_Data,MATCH($E40,Price_Labels,0),MATCH(DN$7,Price_Years,0))</f>
        <v>58.305</v>
      </c>
      <c r="DO40" s="22" t="n">
        <f aca="false">INDEX(Price_Data,MATCH($E40,Price_Labels,0),MATCH(DO$7,Price_Years,0))</f>
        <v>58.9615</v>
      </c>
      <c r="DP40" s="22" t="n">
        <f aca="false">INDEX(Price_Data,MATCH($E40,Price_Labels,0),MATCH(DP$7,Price_Years,0))</f>
        <v>58.9615</v>
      </c>
      <c r="DQ40" s="22" t="n">
        <f aca="false">INDEX(Price_Data,MATCH($E40,Price_Labels,0),MATCH(DQ$7,Price_Years,0))</f>
        <v>58.9615</v>
      </c>
      <c r="DR40" s="22" t="n">
        <f aca="false">INDEX(Price_Data,MATCH($E40,Price_Labels,0),MATCH(DR$7,Price_Years,0))</f>
        <v>58.9615</v>
      </c>
      <c r="DS40" s="22" t="n">
        <f aca="false">INDEX(Price_Data,MATCH($E40,Price_Labels,0),MATCH(DS$7,Price_Years,0))</f>
        <v>58.7405</v>
      </c>
      <c r="DT40" s="22" t="n">
        <f aca="false">INDEX(Price_Data,MATCH($E40,Price_Labels,0),MATCH(DT$7,Price_Years,0))</f>
        <v>58.7405</v>
      </c>
      <c r="DU40" s="22" t="n">
        <f aca="false">INDEX(Price_Data,MATCH($E40,Price_Labels,0),MATCH(DU$7,Price_Years,0))</f>
        <v>58.7405</v>
      </c>
      <c r="DV40" s="22" t="n">
        <f aca="false">INDEX(Price_Data,MATCH($E40,Price_Labels,0),MATCH(DV$7,Price_Years,0))</f>
        <v>58.7405</v>
      </c>
      <c r="DW40" s="22" t="n">
        <f aca="false">INDEX(Price_Data,MATCH($E40,Price_Labels,0),MATCH(DW$7,Price_Years,0))</f>
        <v>58.552</v>
      </c>
      <c r="DX40" s="22" t="n">
        <f aca="false">INDEX(Price_Data,MATCH($E40,Price_Labels,0),MATCH(DX$7,Price_Years,0))</f>
        <v>58.552</v>
      </c>
      <c r="DY40" s="22" t="n">
        <f aca="false">INDEX(Price_Data,MATCH($E40,Price_Labels,0),MATCH(DY$7,Price_Years,0))</f>
        <v>58.552</v>
      </c>
      <c r="DZ40" s="22" t="n">
        <f aca="false">INDEX(Price_Data,MATCH($E40,Price_Labels,0),MATCH(DZ$7,Price_Years,0))</f>
        <v>58.552</v>
      </c>
      <c r="EA40" s="22" t="n">
        <f aca="false">INDEX(Price_Data,MATCH($E40,Price_Labels,0),MATCH(EA$7,Price_Years,0))</f>
        <v>57.8305</v>
      </c>
      <c r="EB40" s="22" t="n">
        <f aca="false">INDEX(Price_Data,MATCH($E40,Price_Labels,0),MATCH(EB$7,Price_Years,0))</f>
        <v>57.8305</v>
      </c>
      <c r="EC40" s="22" t="n">
        <f aca="false">INDEX(Price_Data,MATCH($E40,Price_Labels,0),MATCH(EC$7,Price_Years,0))</f>
        <v>57.8305</v>
      </c>
      <c r="ED40" s="22" t="n">
        <f aca="false">INDEX(Price_Data,MATCH($E40,Price_Labels,0),MATCH(ED$7,Price_Years,0))</f>
        <v>57.8305</v>
      </c>
      <c r="EE40" s="22" t="n">
        <f aca="false">INDEX(Price_Data,MATCH($E40,Price_Labels,0),MATCH(EE$7,Price_Years,0))</f>
        <v>58.4285</v>
      </c>
      <c r="EF40" s="22" t="n">
        <f aca="false">INDEX(Price_Data,MATCH($E40,Price_Labels,0),MATCH(EF$7,Price_Years,0))</f>
        <v>58.4285</v>
      </c>
      <c r="EG40" s="22" t="n">
        <f aca="false">INDEX(Price_Data,MATCH($E40,Price_Labels,0),MATCH(EG$7,Price_Years,0))</f>
        <v>58.4285</v>
      </c>
      <c r="EH40" s="22" t="n">
        <f aca="false">INDEX(Price_Data,MATCH($E40,Price_Labels,0),MATCH(EH$7,Price_Years,0))</f>
        <v>58.4285</v>
      </c>
      <c r="EI40" s="22" t="n">
        <f aca="false">INDEX(Price_Data,MATCH($E40,Price_Labels,0),MATCH(EI$7,Price_Years,0))</f>
        <v>59.8845</v>
      </c>
      <c r="EJ40" s="22" t="n">
        <f aca="false">INDEX(Price_Data,MATCH($E40,Price_Labels,0),MATCH(EJ$7,Price_Years,0))</f>
        <v>59.8845</v>
      </c>
      <c r="EK40" s="22" t="n">
        <f aca="false">INDEX(Price_Data,MATCH($E40,Price_Labels,0),MATCH(EK$7,Price_Years,0))</f>
        <v>59.8845</v>
      </c>
      <c r="EL40" s="22" t="n">
        <f aca="false">INDEX(Price_Data,MATCH($E40,Price_Labels,0),MATCH(EL$7,Price_Years,0))</f>
        <v>59.8845</v>
      </c>
      <c r="EM40" s="22" t="n">
        <f aca="false">INDEX(Price_Data,MATCH($E40,Price_Labels,0),MATCH(EM$7,Price_Years,0))</f>
        <v>60.9245</v>
      </c>
      <c r="EN40" s="22" t="n">
        <f aca="false">INDEX(Price_Data,MATCH($E40,Price_Labels,0),MATCH(EN$7,Price_Years,0))</f>
        <v>60.9245</v>
      </c>
      <c r="EO40" s="22" t="n">
        <f aca="false">INDEX(Price_Data,MATCH($E40,Price_Labels,0),MATCH(EO$7,Price_Years,0))</f>
        <v>60.9245</v>
      </c>
      <c r="EP40" s="22" t="n">
        <f aca="false">INDEX(Price_Data,MATCH($E40,Price_Labels,0),MATCH(EP$7,Price_Years,0))</f>
        <v>60.9245</v>
      </c>
      <c r="EQ40" s="22" t="n">
        <f aca="false">INDEX(Price_Data,MATCH($E40,Price_Labels,0),MATCH(EQ$7,Price_Years,0))</f>
        <v>60.2615</v>
      </c>
      <c r="ER40" s="22" t="n">
        <f aca="false">INDEX(Price_Data,MATCH($E40,Price_Labels,0),MATCH(ER$7,Price_Years,0))</f>
        <v>60.2615</v>
      </c>
      <c r="ES40" s="22" t="n">
        <f aca="false">INDEX(Price_Data,MATCH($E40,Price_Labels,0),MATCH(ES$7,Price_Years,0))</f>
        <v>60.2615</v>
      </c>
      <c r="ET40" s="22" t="n">
        <f aca="false">INDEX(Price_Data,MATCH($E40,Price_Labels,0),MATCH(ET$7,Price_Years,0))</f>
        <v>60.2615</v>
      </c>
      <c r="EU40" s="22" t="n">
        <f aca="false">INDEX(Price_Data,MATCH($E40,Price_Labels,0),MATCH(EU$7,Price_Years,0))</f>
        <v>60.2615</v>
      </c>
      <c r="EV40" s="22" t="n">
        <f aca="false">INDEX(Price_Data,MATCH($E40,Price_Labels,0),MATCH(EV$7,Price_Years,0))</f>
        <v>60.2615</v>
      </c>
      <c r="EW40" s="22" t="n">
        <f aca="false">INDEX(Price_Data,MATCH($E40,Price_Labels,0),MATCH(EW$7,Price_Years,0))</f>
        <v>60.2615</v>
      </c>
      <c r="EX40" s="22" t="n">
        <f aca="false">INDEX(Price_Data,MATCH($E40,Price_Labels,0),MATCH(EX$7,Price_Years,0))</f>
        <v>60.2615</v>
      </c>
      <c r="EY40" s="22" t="n">
        <f aca="false">INDEX(Price_Data,MATCH($E40,Price_Labels,0),MATCH(EY$7,Price_Years,0))</f>
        <v>60.2615</v>
      </c>
      <c r="EZ40" s="22" t="n">
        <f aca="false">INDEX(Price_Data,MATCH($E40,Price_Labels,0),MATCH(EZ$7,Price_Years,0))</f>
        <v>60.2615</v>
      </c>
      <c r="FA40" s="22" t="n">
        <f aca="false">INDEX(Price_Data,MATCH($E40,Price_Labels,0),MATCH(FA$7,Price_Years,0))</f>
        <v>60.2615</v>
      </c>
      <c r="FB40" s="22" t="n">
        <f aca="false">INDEX(Price_Data,MATCH($E40,Price_Labels,0),MATCH(FB$7,Price_Years,0))</f>
        <v>60.2615</v>
      </c>
      <c r="FC40" s="22" t="n">
        <f aca="false">INDEX(Price_Data,MATCH($E40,Price_Labels,0),MATCH(FC$7,Price_Years,0))</f>
        <v>60.2615</v>
      </c>
      <c r="FD40" s="22" t="n">
        <f aca="false">INDEX(Price_Data,MATCH($E40,Price_Labels,0),MATCH(FD$7,Price_Years,0))</f>
        <v>60.2615</v>
      </c>
      <c r="FE40" s="22" t="n">
        <f aca="false">INDEX(Price_Data,MATCH($E40,Price_Labels,0),MATCH(FE$7,Price_Years,0))</f>
        <v>60.2615</v>
      </c>
      <c r="FF40" s="22" t="n">
        <f aca="false">INDEX(Price_Data,MATCH($E40,Price_Labels,0),MATCH(FF$7,Price_Years,0))</f>
        <v>60.2615</v>
      </c>
      <c r="FG40" s="22" t="n">
        <f aca="false">INDEX(Price_Data,MATCH($E40,Price_Labels,0),MATCH(FG$7,Price_Years,0))</f>
        <v>60.2615</v>
      </c>
      <c r="FH40" s="22" t="n">
        <f aca="false">INDEX(Price_Data,MATCH($E40,Price_Labels,0),MATCH(FH$7,Price_Years,0))</f>
        <v>60.2615</v>
      </c>
    </row>
    <row r="41" customFormat="false" ht="15" hidden="false" customHeight="false" outlineLevel="0" collapsed="false">
      <c r="C41" s="0" t="s">
        <v>648</v>
      </c>
      <c r="D41" s="11" t="s">
        <v>303</v>
      </c>
      <c r="J41" s="22" t="n">
        <f aca="false">J40*J39*(1+In_PV_Price_Adj)</f>
        <v>0</v>
      </c>
      <c r="K41" s="22" t="n">
        <f aca="false">K40*K39*(1+In_PV_Price_Adj)</f>
        <v>79.830695165</v>
      </c>
      <c r="L41" s="22" t="n">
        <f aca="false">L40*L39*(1+In_PV_Price_Adj)</f>
        <v>79.830695165</v>
      </c>
      <c r="M41" s="22" t="n">
        <f aca="false">M40*M39*(1+In_PV_Price_Adj)</f>
        <v>79.830695165</v>
      </c>
      <c r="N41" s="22" t="n">
        <f aca="false">N40*N39*(1+In_PV_Price_Adj)</f>
        <v>79.830695165</v>
      </c>
      <c r="O41" s="22" t="n">
        <f aca="false">O40*O39*(1+In_PV_Price_Adj)</f>
        <v>80.704790829</v>
      </c>
      <c r="P41" s="22" t="n">
        <f aca="false">P40*P39*(1+In_PV_Price_Adj)</f>
        <v>80.704790829</v>
      </c>
      <c r="Q41" s="22" t="n">
        <f aca="false">Q40*Q39*(1+In_PV_Price_Adj)</f>
        <v>80.704790829</v>
      </c>
      <c r="R41" s="22" t="n">
        <f aca="false">R40*R39*(1+In_PV_Price_Adj)</f>
        <v>80.704790829</v>
      </c>
      <c r="S41" s="22" t="n">
        <f aca="false">S40*S39*(1+In_PV_Price_Adj)</f>
        <v>75.8874545</v>
      </c>
      <c r="T41" s="22" t="n">
        <f aca="false">T40*T39*(1+In_PV_Price_Adj)</f>
        <v>75.8874545</v>
      </c>
      <c r="U41" s="22" t="n">
        <f aca="false">U40*U39*(1+In_PV_Price_Adj)</f>
        <v>75.8874545</v>
      </c>
      <c r="V41" s="22" t="n">
        <f aca="false">V40*V39*(1+In_PV_Price_Adj)</f>
        <v>75.8874545</v>
      </c>
      <c r="W41" s="22" t="n">
        <f aca="false">W40*W39*(1+In_PV_Price_Adj)</f>
        <v>72.564908052</v>
      </c>
      <c r="X41" s="22" t="n">
        <f aca="false">X40*X39*(1+In_PV_Price_Adj)</f>
        <v>72.564908052</v>
      </c>
      <c r="Y41" s="22" t="n">
        <f aca="false">Y40*Y39*(1+In_PV_Price_Adj)</f>
        <v>72.564908052</v>
      </c>
      <c r="Z41" s="22" t="n">
        <f aca="false">Z40*Z39*(1+In_PV_Price_Adj)</f>
        <v>72.564908052</v>
      </c>
      <c r="AA41" s="22" t="n">
        <f aca="false">AA40*AA39*(1+In_PV_Price_Adj)</f>
        <v>68.1654128805</v>
      </c>
      <c r="AB41" s="22" t="n">
        <f aca="false">AB40*AB39*(1+In_PV_Price_Adj)</f>
        <v>68.1654128805</v>
      </c>
      <c r="AC41" s="22" t="n">
        <f aca="false">AC40*AC39*(1+In_PV_Price_Adj)</f>
        <v>68.1654128805</v>
      </c>
      <c r="AD41" s="22" t="n">
        <f aca="false">AD40*AD39*(1+In_PV_Price_Adj)</f>
        <v>68.1654128805</v>
      </c>
      <c r="AE41" s="22" t="n">
        <f aca="false">AE40*AE39*(1+In_PV_Price_Adj)</f>
        <v>72.181173194</v>
      </c>
      <c r="AF41" s="22" t="n">
        <f aca="false">AF40*AF39*(1+In_PV_Price_Adj)</f>
        <v>72.181173194</v>
      </c>
      <c r="AG41" s="22" t="n">
        <f aca="false">AG40*AG39*(1+In_PV_Price_Adj)</f>
        <v>72.181173194</v>
      </c>
      <c r="AH41" s="22" t="n">
        <f aca="false">AH40*AH39*(1+In_PV_Price_Adj)</f>
        <v>72.181173194</v>
      </c>
      <c r="AI41" s="22" t="n">
        <f aca="false">AI40*AI39*(1+In_PV_Price_Adj)</f>
        <v>71.82363123</v>
      </c>
      <c r="AJ41" s="22" t="n">
        <f aca="false">AJ40*AJ39*(1+In_PV_Price_Adj)</f>
        <v>71.82363123</v>
      </c>
      <c r="AK41" s="22" t="n">
        <f aca="false">AK40*AK39*(1+In_PV_Price_Adj)</f>
        <v>71.82363123</v>
      </c>
      <c r="AL41" s="22" t="n">
        <f aca="false">AL40*AL39*(1+In_PV_Price_Adj)</f>
        <v>71.82363123</v>
      </c>
      <c r="AM41" s="22" t="n">
        <f aca="false">AM40*AM39*(1+In_PV_Price_Adj)</f>
        <v>73.732722024</v>
      </c>
      <c r="AN41" s="22" t="n">
        <f aca="false">AN40*AN39*(1+In_PV_Price_Adj)</f>
        <v>73.732722024</v>
      </c>
      <c r="AO41" s="22" t="n">
        <f aca="false">AO40*AO39*(1+In_PV_Price_Adj)</f>
        <v>73.732722024</v>
      </c>
      <c r="AP41" s="22" t="n">
        <f aca="false">AP40*AP39*(1+In_PV_Price_Adj)</f>
        <v>73.732722024</v>
      </c>
      <c r="AQ41" s="22" t="n">
        <f aca="false">AQ40*AQ39*(1+In_PV_Price_Adj)</f>
        <v>72.4159089875</v>
      </c>
      <c r="AR41" s="22" t="n">
        <f aca="false">AR40*AR39*(1+In_PV_Price_Adj)</f>
        <v>72.4159089875</v>
      </c>
      <c r="AS41" s="22" t="n">
        <f aca="false">AS40*AS39*(1+In_PV_Price_Adj)</f>
        <v>72.4159089875</v>
      </c>
      <c r="AT41" s="22" t="n">
        <f aca="false">AT40*AT39*(1+In_PV_Price_Adj)</f>
        <v>72.4159089875</v>
      </c>
      <c r="AU41" s="22" t="n">
        <f aca="false">AU40*AU39*(1+In_PV_Price_Adj)</f>
        <v>73.7372961</v>
      </c>
      <c r="AV41" s="22" t="n">
        <f aca="false">AV40*AV39*(1+In_PV_Price_Adj)</f>
        <v>73.7372961</v>
      </c>
      <c r="AW41" s="22" t="n">
        <f aca="false">AW40*AW39*(1+In_PV_Price_Adj)</f>
        <v>73.7372961</v>
      </c>
      <c r="AX41" s="22" t="n">
        <f aca="false">AX40*AX39*(1+In_PV_Price_Adj)</f>
        <v>73.7372961</v>
      </c>
      <c r="AY41" s="22" t="n">
        <f aca="false">AY40*AY39*(1+In_PV_Price_Adj)</f>
        <v>75.268671504</v>
      </c>
      <c r="AZ41" s="22" t="n">
        <f aca="false">AZ40*AZ39*(1+In_PV_Price_Adj)</f>
        <v>75.268671504</v>
      </c>
      <c r="BA41" s="22" t="n">
        <f aca="false">BA40*BA39*(1+In_PV_Price_Adj)</f>
        <v>75.268671504</v>
      </c>
      <c r="BB41" s="22" t="n">
        <f aca="false">BB40*BB39*(1+In_PV_Price_Adj)</f>
        <v>75.268671504</v>
      </c>
      <c r="BC41" s="22" t="n">
        <f aca="false">BC40*BC39*(1+In_PV_Price_Adj)</f>
        <v>79.736409012</v>
      </c>
      <c r="BD41" s="22" t="n">
        <f aca="false">BD40*BD39*(1+In_PV_Price_Adj)</f>
        <v>79.736409012</v>
      </c>
      <c r="BE41" s="22" t="n">
        <f aca="false">BE40*BE39*(1+In_PV_Price_Adj)</f>
        <v>79.736409012</v>
      </c>
      <c r="BF41" s="22" t="n">
        <f aca="false">BF40*BF39*(1+In_PV_Price_Adj)</f>
        <v>79.736409012</v>
      </c>
      <c r="BG41" s="22" t="n">
        <f aca="false">BG40*BG39*(1+In_PV_Price_Adj)</f>
        <v>80.598884184</v>
      </c>
      <c r="BH41" s="22" t="n">
        <f aca="false">BH40*BH39*(1+In_PV_Price_Adj)</f>
        <v>80.598884184</v>
      </c>
      <c r="BI41" s="22" t="n">
        <f aca="false">BI40*BI39*(1+In_PV_Price_Adj)</f>
        <v>80.598884184</v>
      </c>
      <c r="BJ41" s="22" t="n">
        <f aca="false">BJ40*BJ39*(1+In_PV_Price_Adj)</f>
        <v>80.598884184</v>
      </c>
      <c r="BK41" s="22" t="n">
        <f aca="false">BK40*BK39*(1+In_PV_Price_Adj)</f>
        <v>81.781624496</v>
      </c>
      <c r="BL41" s="22" t="n">
        <f aca="false">BL40*BL39*(1+In_PV_Price_Adj)</f>
        <v>81.781624496</v>
      </c>
      <c r="BM41" s="22" t="n">
        <f aca="false">BM40*BM39*(1+In_PV_Price_Adj)</f>
        <v>81.781624496</v>
      </c>
      <c r="BN41" s="22" t="n">
        <f aca="false">BN40*BN39*(1+In_PV_Price_Adj)</f>
        <v>81.781624496</v>
      </c>
      <c r="BO41" s="22" t="n">
        <f aca="false">BO40*BO39*(1+In_PV_Price_Adj)</f>
        <v>82.2613792</v>
      </c>
      <c r="BP41" s="22" t="n">
        <f aca="false">BP40*BP39*(1+In_PV_Price_Adj)</f>
        <v>82.2613792</v>
      </c>
      <c r="BQ41" s="22" t="n">
        <f aca="false">BQ40*BQ39*(1+In_PV_Price_Adj)</f>
        <v>82.2613792</v>
      </c>
      <c r="BR41" s="22" t="n">
        <f aca="false">BR40*BR39*(1+In_PV_Price_Adj)</f>
        <v>82.2613792</v>
      </c>
      <c r="BS41" s="22" t="n">
        <f aca="false">BS40*BS39*(1+In_PV_Price_Adj)</f>
        <v>82.879434144</v>
      </c>
      <c r="BT41" s="22" t="n">
        <f aca="false">BT40*BT39*(1+In_PV_Price_Adj)</f>
        <v>82.879434144</v>
      </c>
      <c r="BU41" s="22" t="n">
        <f aca="false">BU40*BU39*(1+In_PV_Price_Adj)</f>
        <v>82.879434144</v>
      </c>
      <c r="BV41" s="22" t="n">
        <f aca="false">BV40*BV39*(1+In_PV_Price_Adj)</f>
        <v>82.879434144</v>
      </c>
      <c r="BW41" s="22" t="n">
        <f aca="false">BW40*BW39*(1+In_PV_Price_Adj)</f>
        <v>85.293207831</v>
      </c>
      <c r="BX41" s="22" t="n">
        <f aca="false">BX40*BX39*(1+In_PV_Price_Adj)</f>
        <v>85.293207831</v>
      </c>
      <c r="BY41" s="22" t="n">
        <f aca="false">BY40*BY39*(1+In_PV_Price_Adj)</f>
        <v>85.293207831</v>
      </c>
      <c r="BZ41" s="22" t="n">
        <f aca="false">BZ40*BZ39*(1+In_PV_Price_Adj)</f>
        <v>85.293207831</v>
      </c>
      <c r="CA41" s="22" t="n">
        <f aca="false">CA40*CA39*(1+In_PV_Price_Adj)</f>
        <v>87.2871154155</v>
      </c>
      <c r="CB41" s="22" t="n">
        <f aca="false">CB40*CB39*(1+In_PV_Price_Adj)</f>
        <v>87.2871154155</v>
      </c>
      <c r="CC41" s="22" t="n">
        <f aca="false">CC40*CC39*(1+In_PV_Price_Adj)</f>
        <v>87.2871154155</v>
      </c>
      <c r="CD41" s="22" t="n">
        <f aca="false">CD40*CD39*(1+In_PV_Price_Adj)</f>
        <v>87.2871154155</v>
      </c>
      <c r="CE41" s="22" t="n">
        <f aca="false">CE40*CE39*(1+In_PV_Price_Adj)</f>
        <v>88.302991608</v>
      </c>
      <c r="CF41" s="22" t="n">
        <f aca="false">CF40*CF39*(1+In_PV_Price_Adj)</f>
        <v>88.302991608</v>
      </c>
      <c r="CG41" s="22" t="n">
        <f aca="false">CG40*CG39*(1+In_PV_Price_Adj)</f>
        <v>88.302991608</v>
      </c>
      <c r="CH41" s="22" t="n">
        <f aca="false">CH40*CH39*(1+In_PV_Price_Adj)</f>
        <v>88.302991608</v>
      </c>
      <c r="CI41" s="22" t="n">
        <f aca="false">CI40*CI39*(1+In_PV_Price_Adj)</f>
        <v>91.8383315395</v>
      </c>
      <c r="CJ41" s="22" t="n">
        <f aca="false">CJ40*CJ39*(1+In_PV_Price_Adj)</f>
        <v>91.8383315395</v>
      </c>
      <c r="CK41" s="22" t="n">
        <f aca="false">CK40*CK39*(1+In_PV_Price_Adj)</f>
        <v>91.8383315395</v>
      </c>
      <c r="CL41" s="22" t="n">
        <f aca="false">CL40*CL39*(1+In_PV_Price_Adj)</f>
        <v>91.8383315395</v>
      </c>
      <c r="CM41" s="22" t="n">
        <f aca="false">CM40*CM39*(1+In_PV_Price_Adj)</f>
        <v>94.049878923</v>
      </c>
      <c r="CN41" s="22" t="n">
        <f aca="false">CN40*CN39*(1+In_PV_Price_Adj)</f>
        <v>94.049878923</v>
      </c>
      <c r="CO41" s="22" t="n">
        <f aca="false">CO40*CO39*(1+In_PV_Price_Adj)</f>
        <v>94.049878923</v>
      </c>
      <c r="CP41" s="22" t="n">
        <f aca="false">CP40*CP39*(1+In_PV_Price_Adj)</f>
        <v>94.049878923</v>
      </c>
      <c r="CQ41" s="22" t="n">
        <f aca="false">CQ40*CQ39*(1+In_PV_Price_Adj)</f>
        <v>95.7497981115</v>
      </c>
      <c r="CR41" s="22" t="n">
        <f aca="false">CR40*CR39*(1+In_PV_Price_Adj)</f>
        <v>95.7497981115</v>
      </c>
      <c r="CS41" s="22" t="n">
        <f aca="false">CS40*CS39*(1+In_PV_Price_Adj)</f>
        <v>95.7497981115</v>
      </c>
      <c r="CT41" s="22" t="n">
        <f aca="false">CT40*CT39*(1+In_PV_Price_Adj)</f>
        <v>95.7497981115</v>
      </c>
      <c r="CU41" s="22" t="n">
        <f aca="false">CU40*CU39*(1+In_PV_Price_Adj)</f>
        <v>95.725646055</v>
      </c>
      <c r="CV41" s="22" t="n">
        <f aca="false">CV40*CV39*(1+In_PV_Price_Adj)</f>
        <v>95.725646055</v>
      </c>
      <c r="CW41" s="22" t="n">
        <f aca="false">CW40*CW39*(1+In_PV_Price_Adj)</f>
        <v>95.725646055</v>
      </c>
      <c r="CX41" s="22" t="n">
        <f aca="false">CX40*CX39*(1+In_PV_Price_Adj)</f>
        <v>95.725646055</v>
      </c>
      <c r="CY41" s="22" t="n">
        <f aca="false">CY40*CY39*(1+In_PV_Price_Adj)</f>
        <v>97.859916882</v>
      </c>
      <c r="CZ41" s="22" t="n">
        <f aca="false">CZ40*CZ39*(1+In_PV_Price_Adj)</f>
        <v>97.859916882</v>
      </c>
      <c r="DA41" s="22" t="n">
        <f aca="false">DA40*DA39*(1+In_PV_Price_Adj)</f>
        <v>97.859916882</v>
      </c>
      <c r="DB41" s="22" t="n">
        <f aca="false">DB40*DB39*(1+In_PV_Price_Adj)</f>
        <v>97.859916882</v>
      </c>
      <c r="DC41" s="22" t="n">
        <f aca="false">DC40*DC39*(1+In_PV_Price_Adj)</f>
        <v>98.610924763</v>
      </c>
      <c r="DD41" s="22" t="n">
        <f aca="false">DD40*DD39*(1+In_PV_Price_Adj)</f>
        <v>98.610924763</v>
      </c>
      <c r="DE41" s="22" t="n">
        <f aca="false">DE40*DE39*(1+In_PV_Price_Adj)</f>
        <v>98.610924763</v>
      </c>
      <c r="DF41" s="22" t="n">
        <f aca="false">DF40*DF39*(1+In_PV_Price_Adj)</f>
        <v>98.610924763</v>
      </c>
      <c r="DG41" s="22" t="n">
        <f aca="false">DG40*DG39*(1+In_PV_Price_Adj)</f>
        <v>99.570586245</v>
      </c>
      <c r="DH41" s="22" t="n">
        <f aca="false">DH40*DH39*(1+In_PV_Price_Adj)</f>
        <v>99.570586245</v>
      </c>
      <c r="DI41" s="22" t="n">
        <f aca="false">DI40*DI39*(1+In_PV_Price_Adj)</f>
        <v>99.570586245</v>
      </c>
      <c r="DJ41" s="22" t="n">
        <f aca="false">DJ40*DJ39*(1+In_PV_Price_Adj)</f>
        <v>99.570586245</v>
      </c>
      <c r="DK41" s="22" t="n">
        <f aca="false">DK40*DK39*(1+In_PV_Price_Adj)</f>
        <v>99.618465375</v>
      </c>
      <c r="DL41" s="22" t="n">
        <f aca="false">DL40*DL39*(1+In_PV_Price_Adj)</f>
        <v>99.618465375</v>
      </c>
      <c r="DM41" s="22" t="n">
        <f aca="false">DM40*DM39*(1+In_PV_Price_Adj)</f>
        <v>99.618465375</v>
      </c>
      <c r="DN41" s="22" t="n">
        <f aca="false">DN40*DN39*(1+In_PV_Price_Adj)</f>
        <v>99.618465375</v>
      </c>
      <c r="DO41" s="22" t="n">
        <f aca="false">DO40*DO39*(1+In_PV_Price_Adj)</f>
        <v>102.754918279</v>
      </c>
      <c r="DP41" s="22" t="n">
        <f aca="false">DP40*DP39*(1+In_PV_Price_Adj)</f>
        <v>102.754918279</v>
      </c>
      <c r="DQ41" s="22" t="n">
        <f aca="false">DQ40*DQ39*(1+In_PV_Price_Adj)</f>
        <v>102.754918279</v>
      </c>
      <c r="DR41" s="22" t="n">
        <f aca="false">DR40*DR39*(1+In_PV_Price_Adj)</f>
        <v>102.754918279</v>
      </c>
      <c r="DS41" s="22" t="n">
        <f aca="false">DS40*DS39*(1+In_PV_Price_Adj)</f>
        <v>104.4171715405</v>
      </c>
      <c r="DT41" s="22" t="n">
        <f aca="false">DT40*DT39*(1+In_PV_Price_Adj)</f>
        <v>104.4171715405</v>
      </c>
      <c r="DU41" s="22" t="n">
        <f aca="false">DU40*DU39*(1+In_PV_Price_Adj)</f>
        <v>104.4171715405</v>
      </c>
      <c r="DV41" s="22" t="n">
        <f aca="false">DV40*DV39*(1+In_PV_Price_Adj)</f>
        <v>104.4171715405</v>
      </c>
      <c r="DW41" s="22" t="n">
        <f aca="false">DW40*DW39*(1+In_PV_Price_Adj)</f>
        <v>106.163734456</v>
      </c>
      <c r="DX41" s="22" t="n">
        <f aca="false">DX40*DX39*(1+In_PV_Price_Adj)</f>
        <v>106.163734456</v>
      </c>
      <c r="DY41" s="22" t="n">
        <f aca="false">DY40*DY39*(1+In_PV_Price_Adj)</f>
        <v>106.163734456</v>
      </c>
      <c r="DZ41" s="22" t="n">
        <f aca="false">DZ40*DZ39*(1+In_PV_Price_Adj)</f>
        <v>106.163734456</v>
      </c>
      <c r="EA41" s="22" t="n">
        <f aca="false">EA40*EA39*(1+In_PV_Price_Adj)</f>
        <v>106.9527098185</v>
      </c>
      <c r="EB41" s="22" t="n">
        <f aca="false">EB40*EB39*(1+In_PV_Price_Adj)</f>
        <v>106.9527098185</v>
      </c>
      <c r="EC41" s="22" t="n">
        <f aca="false">EC40*EC39*(1+In_PV_Price_Adj)</f>
        <v>106.9527098185</v>
      </c>
      <c r="ED41" s="22" t="n">
        <f aca="false">ED40*ED39*(1+In_PV_Price_Adj)</f>
        <v>106.9527098185</v>
      </c>
      <c r="EE41" s="22" t="n">
        <f aca="false">EE40*EE39*(1+In_PV_Price_Adj)</f>
        <v>110.2198145425</v>
      </c>
      <c r="EF41" s="22" t="n">
        <f aca="false">EF40*EF39*(1+In_PV_Price_Adj)</f>
        <v>110.2198145425</v>
      </c>
      <c r="EG41" s="22" t="n">
        <f aca="false">EG40*EG39*(1+In_PV_Price_Adj)</f>
        <v>110.2198145425</v>
      </c>
      <c r="EH41" s="22" t="n">
        <f aca="false">EH40*EH39*(1+In_PV_Price_Adj)</f>
        <v>110.2198145425</v>
      </c>
      <c r="EI41" s="22" t="n">
        <f aca="false">EI40*EI39*(1+In_PV_Price_Adj)</f>
        <v>115.2257426385</v>
      </c>
      <c r="EJ41" s="22" t="n">
        <f aca="false">EJ40*EJ39*(1+In_PV_Price_Adj)</f>
        <v>115.2257426385</v>
      </c>
      <c r="EK41" s="22" t="n">
        <f aca="false">EK40*EK39*(1+In_PV_Price_Adj)</f>
        <v>115.2257426385</v>
      </c>
      <c r="EL41" s="22" t="n">
        <f aca="false">EL40*EL39*(1+In_PV_Price_Adj)</f>
        <v>115.2257426385</v>
      </c>
      <c r="EM41" s="22" t="n">
        <f aca="false">EM40*EM39*(1+In_PV_Price_Adj)</f>
        <v>119.571398492</v>
      </c>
      <c r="EN41" s="22" t="n">
        <f aca="false">EN40*EN39*(1+In_PV_Price_Adj)</f>
        <v>119.571398492</v>
      </c>
      <c r="EO41" s="22" t="n">
        <f aca="false">EO40*EO39*(1+In_PV_Price_Adj)</f>
        <v>119.571398492</v>
      </c>
      <c r="EP41" s="22" t="n">
        <f aca="false">EP40*EP39*(1+In_PV_Price_Adj)</f>
        <v>119.571398492</v>
      </c>
      <c r="EQ41" s="22" t="n">
        <f aca="false">EQ40*EQ39*(1+In_PV_Price_Adj)</f>
        <v>120.635568482</v>
      </c>
      <c r="ER41" s="22" t="n">
        <f aca="false">ER40*ER39*(1+In_PV_Price_Adj)</f>
        <v>120.635568482</v>
      </c>
      <c r="ES41" s="22" t="n">
        <f aca="false">ES40*ES39*(1+In_PV_Price_Adj)</f>
        <v>120.635568482</v>
      </c>
      <c r="ET41" s="22" t="n">
        <f aca="false">ET40*ET39*(1+In_PV_Price_Adj)</f>
        <v>120.635568482</v>
      </c>
      <c r="EU41" s="22" t="n">
        <f aca="false">EU40*EU39*(1+In_PV_Price_Adj)</f>
        <v>123.04827985164</v>
      </c>
      <c r="EV41" s="22" t="n">
        <f aca="false">EV40*EV39*(1+In_PV_Price_Adj)</f>
        <v>123.04827985164</v>
      </c>
      <c r="EW41" s="22" t="n">
        <f aca="false">EW40*EW39*(1+In_PV_Price_Adj)</f>
        <v>123.04827985164</v>
      </c>
      <c r="EX41" s="22" t="n">
        <f aca="false">EX40*EX39*(1+In_PV_Price_Adj)</f>
        <v>123.04827985164</v>
      </c>
      <c r="EY41" s="22" t="n">
        <f aca="false">EY40*EY39*(1+In_PV_Price_Adj)</f>
        <v>125.509245448673</v>
      </c>
      <c r="EZ41" s="22" t="n">
        <f aca="false">EZ40*EZ39*(1+In_PV_Price_Adj)</f>
        <v>125.509245448673</v>
      </c>
      <c r="FA41" s="22" t="n">
        <f aca="false">FA40*FA39*(1+In_PV_Price_Adj)</f>
        <v>125.509245448673</v>
      </c>
      <c r="FB41" s="22" t="n">
        <f aca="false">FB40*FB39*(1+In_PV_Price_Adj)</f>
        <v>125.509245448673</v>
      </c>
      <c r="FC41" s="22" t="n">
        <f aca="false">FC40*FC39*(1+In_PV_Price_Adj)</f>
        <v>128.019430357646</v>
      </c>
      <c r="FD41" s="22" t="n">
        <f aca="false">FD40*FD39*(1+In_PV_Price_Adj)</f>
        <v>128.019430357646</v>
      </c>
      <c r="FE41" s="22" t="n">
        <f aca="false">FE40*FE39*(1+In_PV_Price_Adj)</f>
        <v>128.019430357646</v>
      </c>
      <c r="FF41" s="22" t="n">
        <f aca="false">FF40*FF39*(1+In_PV_Price_Adj)</f>
        <v>128.019430357646</v>
      </c>
      <c r="FG41" s="22" t="n">
        <f aca="false">FG40*FG39*(1+In_PV_Price_Adj)</f>
        <v>130.579818964799</v>
      </c>
      <c r="FH41" s="22" t="n">
        <f aca="false">FH40*FH39*(1+In_PV_Price_Adj)</f>
        <v>130.579818964799</v>
      </c>
    </row>
    <row r="42" customFormat="false" ht="15" hidden="false" customHeight="false" outlineLevel="0" collapsed="false">
      <c r="C42" s="0" t="s">
        <v>649</v>
      </c>
      <c r="D42" s="11" t="s">
        <v>303</v>
      </c>
      <c r="J42" s="22" t="n">
        <f aca="false">In_GoO*J39</f>
        <v>1.75</v>
      </c>
      <c r="K42" s="22" t="n">
        <f aca="false">In_GoO*K39</f>
        <v>1.7831975</v>
      </c>
      <c r="L42" s="22" t="n">
        <f aca="false">In_GoO*L39</f>
        <v>1.7831975</v>
      </c>
      <c r="M42" s="22" t="n">
        <f aca="false">In_GoO*M39</f>
        <v>1.7831975</v>
      </c>
      <c r="N42" s="22" t="n">
        <f aca="false">In_GoO*N39</f>
        <v>1.7831975</v>
      </c>
      <c r="O42" s="22" t="n">
        <f aca="false">In_GoO*O39</f>
        <v>1.82069825</v>
      </c>
      <c r="P42" s="22" t="n">
        <f aca="false">In_GoO*P39</f>
        <v>1.82069825</v>
      </c>
      <c r="Q42" s="22" t="n">
        <f aca="false">In_GoO*Q39</f>
        <v>1.82069825</v>
      </c>
      <c r="R42" s="22" t="n">
        <f aca="false">In_GoO*R39</f>
        <v>1.82069825</v>
      </c>
      <c r="S42" s="22" t="n">
        <f aca="false">In_GoO*S39</f>
        <v>1.85738525</v>
      </c>
      <c r="T42" s="22" t="n">
        <f aca="false">In_GoO*T39</f>
        <v>1.85738525</v>
      </c>
      <c r="U42" s="22" t="n">
        <f aca="false">In_GoO*U39</f>
        <v>1.85738525</v>
      </c>
      <c r="V42" s="22" t="n">
        <f aca="false">In_GoO*V39</f>
        <v>1.85738525</v>
      </c>
      <c r="W42" s="22" t="n">
        <f aca="false">In_GoO*W39</f>
        <v>1.8952955</v>
      </c>
      <c r="X42" s="22" t="n">
        <f aca="false">In_GoO*X39</f>
        <v>1.8952955</v>
      </c>
      <c r="Y42" s="22" t="n">
        <f aca="false">In_GoO*Y39</f>
        <v>1.8952955</v>
      </c>
      <c r="Z42" s="22" t="n">
        <f aca="false">In_GoO*Z39</f>
        <v>1.8952955</v>
      </c>
      <c r="AA42" s="22" t="n">
        <f aca="false">In_GoO*AA39</f>
        <v>1.93405275</v>
      </c>
      <c r="AB42" s="22" t="n">
        <f aca="false">In_GoO*AB39</f>
        <v>1.93405275</v>
      </c>
      <c r="AC42" s="22" t="n">
        <f aca="false">In_GoO*AC39</f>
        <v>1.93405275</v>
      </c>
      <c r="AD42" s="22" t="n">
        <f aca="false">In_GoO*AD39</f>
        <v>1.93405275</v>
      </c>
      <c r="AE42" s="22" t="n">
        <f aca="false">In_GoO*AE39</f>
        <v>1.972733</v>
      </c>
      <c r="AF42" s="22" t="n">
        <f aca="false">In_GoO*AF39</f>
        <v>1.972733</v>
      </c>
      <c r="AG42" s="22" t="n">
        <f aca="false">In_GoO*AG39</f>
        <v>1.972733</v>
      </c>
      <c r="AH42" s="22" t="n">
        <f aca="false">In_GoO*AH39</f>
        <v>1.972733</v>
      </c>
      <c r="AI42" s="22" t="n">
        <f aca="false">In_GoO*AI39</f>
        <v>2.0121885</v>
      </c>
      <c r="AJ42" s="22" t="n">
        <f aca="false">In_GoO*AJ39</f>
        <v>2.0121885</v>
      </c>
      <c r="AK42" s="22" t="n">
        <f aca="false">In_GoO*AK39</f>
        <v>2.0121885</v>
      </c>
      <c r="AL42" s="22" t="n">
        <f aca="false">In_GoO*AL39</f>
        <v>2.0121885</v>
      </c>
      <c r="AM42" s="22" t="n">
        <f aca="false">In_GoO*AM39</f>
        <v>2.0524315</v>
      </c>
      <c r="AN42" s="22" t="n">
        <f aca="false">In_GoO*AN39</f>
        <v>2.0524315</v>
      </c>
      <c r="AO42" s="22" t="n">
        <f aca="false">In_GoO*AO39</f>
        <v>2.0524315</v>
      </c>
      <c r="AP42" s="22" t="n">
        <f aca="false">In_GoO*AP39</f>
        <v>2.0524315</v>
      </c>
      <c r="AQ42" s="22" t="n">
        <f aca="false">In_GoO*AQ39</f>
        <v>2.09348125</v>
      </c>
      <c r="AR42" s="22" t="n">
        <f aca="false">In_GoO*AR39</f>
        <v>2.09348125</v>
      </c>
      <c r="AS42" s="22" t="n">
        <f aca="false">In_GoO*AS39</f>
        <v>2.09348125</v>
      </c>
      <c r="AT42" s="22" t="n">
        <f aca="false">In_GoO*AT39</f>
        <v>2.09348125</v>
      </c>
      <c r="AU42" s="22" t="n">
        <f aca="false">In_GoO*AU39</f>
        <v>2.13535</v>
      </c>
      <c r="AV42" s="22" t="n">
        <f aca="false">In_GoO*AV39</f>
        <v>2.13535</v>
      </c>
      <c r="AW42" s="22" t="n">
        <f aca="false">In_GoO*AW39</f>
        <v>2.13535</v>
      </c>
      <c r="AX42" s="22" t="n">
        <f aca="false">In_GoO*AX39</f>
        <v>2.13535</v>
      </c>
      <c r="AY42" s="22" t="n">
        <f aca="false">In_GoO*AY39</f>
        <v>2.178057</v>
      </c>
      <c r="AZ42" s="22" t="n">
        <f aca="false">In_GoO*AZ39</f>
        <v>2.178057</v>
      </c>
      <c r="BA42" s="22" t="n">
        <f aca="false">In_GoO*BA39</f>
        <v>2.178057</v>
      </c>
      <c r="BB42" s="22" t="n">
        <f aca="false">In_GoO*BB39</f>
        <v>2.178057</v>
      </c>
      <c r="BC42" s="22" t="n">
        <f aca="false">In_GoO*BC39</f>
        <v>2.221618</v>
      </c>
      <c r="BD42" s="22" t="n">
        <f aca="false">In_GoO*BD39</f>
        <v>2.221618</v>
      </c>
      <c r="BE42" s="22" t="n">
        <f aca="false">In_GoO*BE39</f>
        <v>2.221618</v>
      </c>
      <c r="BF42" s="22" t="n">
        <f aca="false">In_GoO*BF39</f>
        <v>2.221618</v>
      </c>
      <c r="BG42" s="22" t="n">
        <f aca="false">In_GoO*BG39</f>
        <v>2.2660505</v>
      </c>
      <c r="BH42" s="22" t="n">
        <f aca="false">In_GoO*BH39</f>
        <v>2.2660505</v>
      </c>
      <c r="BI42" s="22" t="n">
        <f aca="false">In_GoO*BI39</f>
        <v>2.2660505</v>
      </c>
      <c r="BJ42" s="22" t="n">
        <f aca="false">In_GoO*BJ39</f>
        <v>2.2660505</v>
      </c>
      <c r="BK42" s="22" t="n">
        <f aca="false">In_GoO*BK39</f>
        <v>2.311372</v>
      </c>
      <c r="BL42" s="22" t="n">
        <f aca="false">In_GoO*BL39</f>
        <v>2.311372</v>
      </c>
      <c r="BM42" s="22" t="n">
        <f aca="false">In_GoO*BM39</f>
        <v>2.311372</v>
      </c>
      <c r="BN42" s="22" t="n">
        <f aca="false">In_GoO*BN39</f>
        <v>2.311372</v>
      </c>
      <c r="BO42" s="22" t="n">
        <f aca="false">In_GoO*BO39</f>
        <v>2.3576</v>
      </c>
      <c r="BP42" s="22" t="n">
        <f aca="false">In_GoO*BP39</f>
        <v>2.3576</v>
      </c>
      <c r="BQ42" s="22" t="n">
        <f aca="false">In_GoO*BQ39</f>
        <v>2.3576</v>
      </c>
      <c r="BR42" s="22" t="n">
        <f aca="false">In_GoO*BR39</f>
        <v>2.3576</v>
      </c>
      <c r="BS42" s="22" t="n">
        <f aca="false">In_GoO*BS39</f>
        <v>2.404752</v>
      </c>
      <c r="BT42" s="22" t="n">
        <f aca="false">In_GoO*BT39</f>
        <v>2.404752</v>
      </c>
      <c r="BU42" s="22" t="n">
        <f aca="false">In_GoO*BU39</f>
        <v>2.404752</v>
      </c>
      <c r="BV42" s="22" t="n">
        <f aca="false">In_GoO*BV39</f>
        <v>2.404752</v>
      </c>
      <c r="BW42" s="22" t="n">
        <f aca="false">In_GoO*BW39</f>
        <v>2.45284725</v>
      </c>
      <c r="BX42" s="22" t="n">
        <f aca="false">In_GoO*BX39</f>
        <v>2.45284725</v>
      </c>
      <c r="BY42" s="22" t="n">
        <f aca="false">In_GoO*BY39</f>
        <v>2.45284725</v>
      </c>
      <c r="BZ42" s="22" t="n">
        <f aca="false">In_GoO*BZ39</f>
        <v>2.45284725</v>
      </c>
      <c r="CA42" s="22" t="n">
        <f aca="false">In_GoO*CA39</f>
        <v>2.50190325</v>
      </c>
      <c r="CB42" s="22" t="n">
        <f aca="false">In_GoO*CB39</f>
        <v>2.50190325</v>
      </c>
      <c r="CC42" s="22" t="n">
        <f aca="false">In_GoO*CC39</f>
        <v>2.50190325</v>
      </c>
      <c r="CD42" s="22" t="n">
        <f aca="false">In_GoO*CD39</f>
        <v>2.50190325</v>
      </c>
      <c r="CE42" s="22" t="n">
        <f aca="false">In_GoO*CE39</f>
        <v>2.551941</v>
      </c>
      <c r="CF42" s="22" t="n">
        <f aca="false">In_GoO*CF39</f>
        <v>2.551941</v>
      </c>
      <c r="CG42" s="22" t="n">
        <f aca="false">In_GoO*CG39</f>
        <v>2.551941</v>
      </c>
      <c r="CH42" s="22" t="n">
        <f aca="false">In_GoO*CH39</f>
        <v>2.551941</v>
      </c>
      <c r="CI42" s="22" t="n">
        <f aca="false">In_GoO*CI39</f>
        <v>2.60297975</v>
      </c>
      <c r="CJ42" s="22" t="n">
        <f aca="false">In_GoO*CJ39</f>
        <v>2.60297975</v>
      </c>
      <c r="CK42" s="22" t="n">
        <f aca="false">In_GoO*CK39</f>
        <v>2.60297975</v>
      </c>
      <c r="CL42" s="22" t="n">
        <f aca="false">In_GoO*CL39</f>
        <v>2.60297975</v>
      </c>
      <c r="CM42" s="22" t="n">
        <f aca="false">In_GoO*CM39</f>
        <v>2.6550405</v>
      </c>
      <c r="CN42" s="22" t="n">
        <f aca="false">In_GoO*CN39</f>
        <v>2.6550405</v>
      </c>
      <c r="CO42" s="22" t="n">
        <f aca="false">In_GoO*CO39</f>
        <v>2.6550405</v>
      </c>
      <c r="CP42" s="22" t="n">
        <f aca="false">In_GoO*CP39</f>
        <v>2.6550405</v>
      </c>
      <c r="CQ42" s="22" t="n">
        <f aca="false">In_GoO*CQ39</f>
        <v>2.70814075</v>
      </c>
      <c r="CR42" s="22" t="n">
        <f aca="false">In_GoO*CR39</f>
        <v>2.70814075</v>
      </c>
      <c r="CS42" s="22" t="n">
        <f aca="false">In_GoO*CS39</f>
        <v>2.70814075</v>
      </c>
      <c r="CT42" s="22" t="n">
        <f aca="false">In_GoO*CT39</f>
        <v>2.70814075</v>
      </c>
      <c r="CU42" s="22" t="n">
        <f aca="false">In_GoO*CU39</f>
        <v>2.76230325</v>
      </c>
      <c r="CV42" s="22" t="n">
        <f aca="false">In_GoO*CV39</f>
        <v>2.76230325</v>
      </c>
      <c r="CW42" s="22" t="n">
        <f aca="false">In_GoO*CW39</f>
        <v>2.76230325</v>
      </c>
      <c r="CX42" s="22" t="n">
        <f aca="false">In_GoO*CX39</f>
        <v>2.76230325</v>
      </c>
      <c r="CY42" s="22" t="n">
        <f aca="false">In_GoO*CY39</f>
        <v>2.817549</v>
      </c>
      <c r="CZ42" s="22" t="n">
        <f aca="false">In_GoO*CZ39</f>
        <v>2.817549</v>
      </c>
      <c r="DA42" s="22" t="n">
        <f aca="false">In_GoO*DA39</f>
        <v>2.817549</v>
      </c>
      <c r="DB42" s="22" t="n">
        <f aca="false">In_GoO*DB39</f>
        <v>2.817549</v>
      </c>
      <c r="DC42" s="22" t="n">
        <f aca="false">In_GoO*DC39</f>
        <v>2.87390075</v>
      </c>
      <c r="DD42" s="22" t="n">
        <f aca="false">In_GoO*DD39</f>
        <v>2.87390075</v>
      </c>
      <c r="DE42" s="22" t="n">
        <f aca="false">In_GoO*DE39</f>
        <v>2.87390075</v>
      </c>
      <c r="DF42" s="22" t="n">
        <f aca="false">In_GoO*DF39</f>
        <v>2.87390075</v>
      </c>
      <c r="DG42" s="22" t="n">
        <f aca="false">In_GoO*DG39</f>
        <v>2.9313795</v>
      </c>
      <c r="DH42" s="22" t="n">
        <f aca="false">In_GoO*DH39</f>
        <v>2.9313795</v>
      </c>
      <c r="DI42" s="22" t="n">
        <f aca="false">In_GoO*DI39</f>
        <v>2.9313795</v>
      </c>
      <c r="DJ42" s="22" t="n">
        <f aca="false">In_GoO*DJ39</f>
        <v>2.9313795</v>
      </c>
      <c r="DK42" s="22" t="n">
        <f aca="false">In_GoO*DK39</f>
        <v>2.99000625</v>
      </c>
      <c r="DL42" s="22" t="n">
        <f aca="false">In_GoO*DL39</f>
        <v>2.99000625</v>
      </c>
      <c r="DM42" s="22" t="n">
        <f aca="false">In_GoO*DM39</f>
        <v>2.99000625</v>
      </c>
      <c r="DN42" s="22" t="n">
        <f aca="false">In_GoO*DN39</f>
        <v>2.99000625</v>
      </c>
      <c r="DO42" s="22" t="n">
        <f aca="false">In_GoO*DO39</f>
        <v>3.0498055</v>
      </c>
      <c r="DP42" s="22" t="n">
        <f aca="false">In_GoO*DP39</f>
        <v>3.0498055</v>
      </c>
      <c r="DQ42" s="22" t="n">
        <f aca="false">In_GoO*DQ39</f>
        <v>3.0498055</v>
      </c>
      <c r="DR42" s="22" t="n">
        <f aca="false">In_GoO*DR39</f>
        <v>3.0498055</v>
      </c>
      <c r="DS42" s="22" t="n">
        <f aca="false">In_GoO*DS39</f>
        <v>3.11080175</v>
      </c>
      <c r="DT42" s="22" t="n">
        <f aca="false">In_GoO*DT39</f>
        <v>3.11080175</v>
      </c>
      <c r="DU42" s="22" t="n">
        <f aca="false">In_GoO*DU39</f>
        <v>3.11080175</v>
      </c>
      <c r="DV42" s="22" t="n">
        <f aca="false">In_GoO*DV39</f>
        <v>3.11080175</v>
      </c>
      <c r="DW42" s="22" t="n">
        <f aca="false">In_GoO*DW39</f>
        <v>3.17301775</v>
      </c>
      <c r="DX42" s="22" t="n">
        <f aca="false">In_GoO*DX39</f>
        <v>3.17301775</v>
      </c>
      <c r="DY42" s="22" t="n">
        <f aca="false">In_GoO*DY39</f>
        <v>3.17301775</v>
      </c>
      <c r="DZ42" s="22" t="n">
        <f aca="false">In_GoO*DZ39</f>
        <v>3.17301775</v>
      </c>
      <c r="EA42" s="22" t="n">
        <f aca="false">In_GoO*EA39</f>
        <v>3.23647975</v>
      </c>
      <c r="EB42" s="22" t="n">
        <f aca="false">In_GoO*EB39</f>
        <v>3.23647975</v>
      </c>
      <c r="EC42" s="22" t="n">
        <f aca="false">In_GoO*EC39</f>
        <v>3.23647975</v>
      </c>
      <c r="ED42" s="22" t="n">
        <f aca="false">In_GoO*ED39</f>
        <v>3.23647975</v>
      </c>
      <c r="EE42" s="22" t="n">
        <f aca="false">In_GoO*EE39</f>
        <v>3.30120875</v>
      </c>
      <c r="EF42" s="22" t="n">
        <f aca="false">In_GoO*EF39</f>
        <v>3.30120875</v>
      </c>
      <c r="EG42" s="22" t="n">
        <f aca="false">In_GoO*EG39</f>
        <v>3.30120875</v>
      </c>
      <c r="EH42" s="22" t="n">
        <f aca="false">In_GoO*EH39</f>
        <v>3.30120875</v>
      </c>
      <c r="EI42" s="22" t="n">
        <f aca="false">In_GoO*EI39</f>
        <v>3.36723275</v>
      </c>
      <c r="EJ42" s="22" t="n">
        <f aca="false">In_GoO*EJ39</f>
        <v>3.36723275</v>
      </c>
      <c r="EK42" s="22" t="n">
        <f aca="false">In_GoO*EK39</f>
        <v>3.36723275</v>
      </c>
      <c r="EL42" s="22" t="n">
        <f aca="false">In_GoO*EL39</f>
        <v>3.36723275</v>
      </c>
      <c r="EM42" s="22" t="n">
        <f aca="false">In_GoO*EM39</f>
        <v>3.434578</v>
      </c>
      <c r="EN42" s="22" t="n">
        <f aca="false">In_GoO*EN39</f>
        <v>3.434578</v>
      </c>
      <c r="EO42" s="22" t="n">
        <f aca="false">In_GoO*EO39</f>
        <v>3.434578</v>
      </c>
      <c r="EP42" s="22" t="n">
        <f aca="false">In_GoO*EP39</f>
        <v>3.434578</v>
      </c>
      <c r="EQ42" s="22" t="n">
        <f aca="false">In_GoO*EQ39</f>
        <v>3.503269</v>
      </c>
      <c r="ER42" s="22" t="n">
        <f aca="false">In_GoO*ER39</f>
        <v>3.503269</v>
      </c>
      <c r="ES42" s="22" t="n">
        <f aca="false">In_GoO*ES39</f>
        <v>3.503269</v>
      </c>
      <c r="ET42" s="22" t="n">
        <f aca="false">In_GoO*ET39</f>
        <v>3.503269</v>
      </c>
      <c r="EU42" s="22" t="n">
        <f aca="false">In_GoO*EU39</f>
        <v>3.57333438</v>
      </c>
      <c r="EV42" s="22" t="n">
        <f aca="false">In_GoO*EV39</f>
        <v>3.57333438</v>
      </c>
      <c r="EW42" s="22" t="n">
        <f aca="false">In_GoO*EW39</f>
        <v>3.57333438</v>
      </c>
      <c r="EX42" s="22" t="n">
        <f aca="false">In_GoO*EX39</f>
        <v>3.57333438</v>
      </c>
      <c r="EY42" s="22" t="n">
        <f aca="false">In_GoO*EY39</f>
        <v>3.6448010676</v>
      </c>
      <c r="EZ42" s="22" t="n">
        <f aca="false">In_GoO*EZ39</f>
        <v>3.6448010676</v>
      </c>
      <c r="FA42" s="22" t="n">
        <f aca="false">In_GoO*FA39</f>
        <v>3.6448010676</v>
      </c>
      <c r="FB42" s="22" t="n">
        <f aca="false">In_GoO*FB39</f>
        <v>3.6448010676</v>
      </c>
      <c r="FC42" s="22" t="n">
        <f aca="false">In_GoO*FC39</f>
        <v>3.717697088952</v>
      </c>
      <c r="FD42" s="22" t="n">
        <f aca="false">In_GoO*FD39</f>
        <v>3.717697088952</v>
      </c>
      <c r="FE42" s="22" t="n">
        <f aca="false">In_GoO*FE39</f>
        <v>3.717697088952</v>
      </c>
      <c r="FF42" s="22" t="n">
        <f aca="false">In_GoO*FF39</f>
        <v>3.717697088952</v>
      </c>
      <c r="FG42" s="22" t="n">
        <f aca="false">In_GoO*FG39</f>
        <v>3.79205103073104</v>
      </c>
      <c r="FH42" s="22" t="n">
        <f aca="false">In_GoO*FH39</f>
        <v>3.79205103073104</v>
      </c>
    </row>
    <row r="43" customFormat="false" ht="15" hidden="false" customHeight="false" outlineLevel="0" collapsed="false">
      <c r="C43" s="0" t="s">
        <v>650</v>
      </c>
      <c r="D43" s="11" t="s">
        <v>27</v>
      </c>
      <c r="E43" s="14" t="str">
        <f aca="false">INDEX(Case_BESS_Curve,1,$F12)</f>
        <v>2027 solar DC 1.0cy 4h</v>
      </c>
      <c r="J43" s="22" t="n">
        <f aca="false">INDEX(Stack_Data,MATCH($E43,Stack_Labels,0),MATCH(J$7,Stack_Years,0))</f>
        <v>0</v>
      </c>
      <c r="K43" s="22" t="n">
        <f aca="false">INDEX(Stack_Data,MATCH($E43,Stack_Labels,0),MATCH(K$7,Stack_Years,0))</f>
        <v>0</v>
      </c>
      <c r="L43" s="22" t="n">
        <f aca="false">INDEX(Stack_Data,MATCH($E43,Stack_Labels,0),MATCH(L$7,Stack_Years,0))</f>
        <v>0</v>
      </c>
      <c r="M43" s="22" t="n">
        <f aca="false">INDEX(Stack_Data,MATCH($E43,Stack_Labels,0),MATCH(M$7,Stack_Years,0))</f>
        <v>0</v>
      </c>
      <c r="N43" s="22" t="n">
        <f aca="false">INDEX(Stack_Data,MATCH($E43,Stack_Labels,0),MATCH(N$7,Stack_Years,0))</f>
        <v>0</v>
      </c>
      <c r="O43" s="22" t="n">
        <f aca="false">INDEX(Stack_Data,MATCH($E43,Stack_Labels,0),MATCH(O$7,Stack_Years,0))</f>
        <v>186.975077300524</v>
      </c>
      <c r="P43" s="22" t="n">
        <f aca="false">INDEX(Stack_Data,MATCH($E43,Stack_Labels,0),MATCH(P$7,Stack_Years,0))</f>
        <v>186.975077300524</v>
      </c>
      <c r="Q43" s="22" t="n">
        <f aca="false">INDEX(Stack_Data,MATCH($E43,Stack_Labels,0),MATCH(Q$7,Stack_Years,0))</f>
        <v>186.975077300524</v>
      </c>
      <c r="R43" s="22" t="n">
        <f aca="false">INDEX(Stack_Data,MATCH($E43,Stack_Labels,0),MATCH(R$7,Stack_Years,0))</f>
        <v>186.975077300524</v>
      </c>
      <c r="S43" s="22" t="n">
        <f aca="false">INDEX(Stack_Data,MATCH($E43,Stack_Labels,0),MATCH(S$7,Stack_Years,0))</f>
        <v>163.096384068453</v>
      </c>
      <c r="T43" s="22" t="n">
        <f aca="false">INDEX(Stack_Data,MATCH($E43,Stack_Labels,0),MATCH(T$7,Stack_Years,0))</f>
        <v>163.096384068453</v>
      </c>
      <c r="U43" s="22" t="n">
        <f aca="false">INDEX(Stack_Data,MATCH($E43,Stack_Labels,0),MATCH(U$7,Stack_Years,0))</f>
        <v>163.096384068453</v>
      </c>
      <c r="V43" s="22" t="n">
        <f aca="false">INDEX(Stack_Data,MATCH($E43,Stack_Labels,0),MATCH(V$7,Stack_Years,0))</f>
        <v>163.096384068453</v>
      </c>
      <c r="W43" s="22" t="n">
        <f aca="false">INDEX(Stack_Data,MATCH($E43,Stack_Labels,0),MATCH(W$7,Stack_Years,0))</f>
        <v>126.198708143009</v>
      </c>
      <c r="X43" s="22" t="n">
        <f aca="false">INDEX(Stack_Data,MATCH($E43,Stack_Labels,0),MATCH(X$7,Stack_Years,0))</f>
        <v>126.198708143009</v>
      </c>
      <c r="Y43" s="22" t="n">
        <f aca="false">INDEX(Stack_Data,MATCH($E43,Stack_Labels,0),MATCH(Y$7,Stack_Years,0))</f>
        <v>126.198708143009</v>
      </c>
      <c r="Z43" s="22" t="n">
        <f aca="false">INDEX(Stack_Data,MATCH($E43,Stack_Labels,0),MATCH(Z$7,Stack_Years,0))</f>
        <v>126.198708143009</v>
      </c>
      <c r="AA43" s="22" t="n">
        <f aca="false">INDEX(Stack_Data,MATCH($E43,Stack_Labels,0),MATCH(AA$7,Stack_Years,0))</f>
        <v>110.60631882972</v>
      </c>
      <c r="AB43" s="22" t="n">
        <f aca="false">INDEX(Stack_Data,MATCH($E43,Stack_Labels,0),MATCH(AB$7,Stack_Years,0))</f>
        <v>110.60631882972</v>
      </c>
      <c r="AC43" s="22" t="n">
        <f aca="false">INDEX(Stack_Data,MATCH($E43,Stack_Labels,0),MATCH(AC$7,Stack_Years,0))</f>
        <v>110.60631882972</v>
      </c>
      <c r="AD43" s="22" t="n">
        <f aca="false">INDEX(Stack_Data,MATCH($E43,Stack_Labels,0),MATCH(AD$7,Stack_Years,0))</f>
        <v>110.60631882972</v>
      </c>
      <c r="AE43" s="22" t="n">
        <f aca="false">INDEX(Stack_Data,MATCH($E43,Stack_Labels,0),MATCH(AE$7,Stack_Years,0))</f>
        <v>109.765179366436</v>
      </c>
      <c r="AF43" s="22" t="n">
        <f aca="false">INDEX(Stack_Data,MATCH($E43,Stack_Labels,0),MATCH(AF$7,Stack_Years,0))</f>
        <v>109.765179366436</v>
      </c>
      <c r="AG43" s="22" t="n">
        <f aca="false">INDEX(Stack_Data,MATCH($E43,Stack_Labels,0),MATCH(AG$7,Stack_Years,0))</f>
        <v>109.765179366436</v>
      </c>
      <c r="AH43" s="22" t="n">
        <f aca="false">INDEX(Stack_Data,MATCH($E43,Stack_Labels,0),MATCH(AH$7,Stack_Years,0))</f>
        <v>109.765179366436</v>
      </c>
      <c r="AI43" s="22" t="n">
        <f aca="false">INDEX(Stack_Data,MATCH($E43,Stack_Labels,0),MATCH(AI$7,Stack_Years,0))</f>
        <v>116.901628631418</v>
      </c>
      <c r="AJ43" s="22" t="n">
        <f aca="false">INDEX(Stack_Data,MATCH($E43,Stack_Labels,0),MATCH(AJ$7,Stack_Years,0))</f>
        <v>116.901628631418</v>
      </c>
      <c r="AK43" s="22" t="n">
        <f aca="false">INDEX(Stack_Data,MATCH($E43,Stack_Labels,0),MATCH(AK$7,Stack_Years,0))</f>
        <v>116.901628631418</v>
      </c>
      <c r="AL43" s="22" t="n">
        <f aca="false">INDEX(Stack_Data,MATCH($E43,Stack_Labels,0),MATCH(AL$7,Stack_Years,0))</f>
        <v>116.901628631418</v>
      </c>
      <c r="AM43" s="22" t="n">
        <f aca="false">INDEX(Stack_Data,MATCH($E43,Stack_Labels,0),MATCH(AM$7,Stack_Years,0))</f>
        <v>104.556949030564</v>
      </c>
      <c r="AN43" s="22" t="n">
        <f aca="false">INDEX(Stack_Data,MATCH($E43,Stack_Labels,0),MATCH(AN$7,Stack_Years,0))</f>
        <v>104.556949030564</v>
      </c>
      <c r="AO43" s="22" t="n">
        <f aca="false">INDEX(Stack_Data,MATCH($E43,Stack_Labels,0),MATCH(AO$7,Stack_Years,0))</f>
        <v>104.556949030564</v>
      </c>
      <c r="AP43" s="22" t="n">
        <f aca="false">INDEX(Stack_Data,MATCH($E43,Stack_Labels,0),MATCH(AP$7,Stack_Years,0))</f>
        <v>104.556949030564</v>
      </c>
      <c r="AQ43" s="22" t="n">
        <f aca="false">INDEX(Stack_Data,MATCH($E43,Stack_Labels,0),MATCH(AQ$7,Stack_Years,0))</f>
        <v>100.306006358989</v>
      </c>
      <c r="AR43" s="22" t="n">
        <f aca="false">INDEX(Stack_Data,MATCH($E43,Stack_Labels,0),MATCH(AR$7,Stack_Years,0))</f>
        <v>100.306006358989</v>
      </c>
      <c r="AS43" s="22" t="n">
        <f aca="false">INDEX(Stack_Data,MATCH($E43,Stack_Labels,0),MATCH(AS$7,Stack_Years,0))</f>
        <v>100.306006358989</v>
      </c>
      <c r="AT43" s="22" t="n">
        <f aca="false">INDEX(Stack_Data,MATCH($E43,Stack_Labels,0),MATCH(AT$7,Stack_Years,0))</f>
        <v>100.306006358989</v>
      </c>
      <c r="AU43" s="22" t="n">
        <f aca="false">INDEX(Stack_Data,MATCH($E43,Stack_Labels,0),MATCH(AU$7,Stack_Years,0))</f>
        <v>101.686266532968</v>
      </c>
      <c r="AV43" s="22" t="n">
        <f aca="false">INDEX(Stack_Data,MATCH($E43,Stack_Labels,0),MATCH(AV$7,Stack_Years,0))</f>
        <v>101.686266532968</v>
      </c>
      <c r="AW43" s="22" t="n">
        <f aca="false">INDEX(Stack_Data,MATCH($E43,Stack_Labels,0),MATCH(AW$7,Stack_Years,0))</f>
        <v>101.686266532968</v>
      </c>
      <c r="AX43" s="22" t="n">
        <f aca="false">INDEX(Stack_Data,MATCH($E43,Stack_Labels,0),MATCH(AX$7,Stack_Years,0))</f>
        <v>101.686266532968</v>
      </c>
      <c r="AY43" s="22" t="n">
        <f aca="false">INDEX(Stack_Data,MATCH($E43,Stack_Labels,0),MATCH(AY$7,Stack_Years,0))</f>
        <v>93.198379983609</v>
      </c>
      <c r="AZ43" s="22" t="n">
        <f aca="false">INDEX(Stack_Data,MATCH($E43,Stack_Labels,0),MATCH(AZ$7,Stack_Years,0))</f>
        <v>93.198379983609</v>
      </c>
      <c r="BA43" s="22" t="n">
        <f aca="false">INDEX(Stack_Data,MATCH($E43,Stack_Labels,0),MATCH(BA$7,Stack_Years,0))</f>
        <v>93.198379983609</v>
      </c>
      <c r="BB43" s="22" t="n">
        <f aca="false">INDEX(Stack_Data,MATCH($E43,Stack_Labels,0),MATCH(BB$7,Stack_Years,0))</f>
        <v>93.198379983609</v>
      </c>
      <c r="BC43" s="22" t="n">
        <f aca="false">INDEX(Stack_Data,MATCH($E43,Stack_Labels,0),MATCH(BC$7,Stack_Years,0))</f>
        <v>90.1415657629103</v>
      </c>
      <c r="BD43" s="22" t="n">
        <f aca="false">INDEX(Stack_Data,MATCH($E43,Stack_Labels,0),MATCH(BD$7,Stack_Years,0))</f>
        <v>90.1415657629103</v>
      </c>
      <c r="BE43" s="22" t="n">
        <f aca="false">INDEX(Stack_Data,MATCH($E43,Stack_Labels,0),MATCH(BE$7,Stack_Years,0))</f>
        <v>90.1415657629103</v>
      </c>
      <c r="BF43" s="22" t="n">
        <f aca="false">INDEX(Stack_Data,MATCH($E43,Stack_Labels,0),MATCH(BF$7,Stack_Years,0))</f>
        <v>90.1415657629103</v>
      </c>
      <c r="BG43" s="22" t="n">
        <f aca="false">INDEX(Stack_Data,MATCH($E43,Stack_Labels,0),MATCH(BG$7,Stack_Years,0))</f>
        <v>87.4807920441381</v>
      </c>
      <c r="BH43" s="22" t="n">
        <f aca="false">INDEX(Stack_Data,MATCH($E43,Stack_Labels,0),MATCH(BH$7,Stack_Years,0))</f>
        <v>87.4807920441381</v>
      </c>
      <c r="BI43" s="22" t="n">
        <f aca="false">INDEX(Stack_Data,MATCH($E43,Stack_Labels,0),MATCH(BI$7,Stack_Years,0))</f>
        <v>87.4807920441381</v>
      </c>
      <c r="BJ43" s="22" t="n">
        <f aca="false">INDEX(Stack_Data,MATCH($E43,Stack_Labels,0),MATCH(BJ$7,Stack_Years,0))</f>
        <v>87.4807920441381</v>
      </c>
      <c r="BK43" s="22" t="n">
        <f aca="false">INDEX(Stack_Data,MATCH($E43,Stack_Labels,0),MATCH(BK$7,Stack_Years,0))</f>
        <v>86.9300126365262</v>
      </c>
      <c r="BL43" s="22" t="n">
        <f aca="false">INDEX(Stack_Data,MATCH($E43,Stack_Labels,0),MATCH(BL$7,Stack_Years,0))</f>
        <v>86.9300126365262</v>
      </c>
      <c r="BM43" s="22" t="n">
        <f aca="false">INDEX(Stack_Data,MATCH($E43,Stack_Labels,0),MATCH(BM$7,Stack_Years,0))</f>
        <v>86.9300126365262</v>
      </c>
      <c r="BN43" s="22" t="n">
        <f aca="false">INDEX(Stack_Data,MATCH($E43,Stack_Labels,0),MATCH(BN$7,Stack_Years,0))</f>
        <v>86.9300126365262</v>
      </c>
      <c r="BO43" s="22" t="n">
        <f aca="false">INDEX(Stack_Data,MATCH($E43,Stack_Labels,0),MATCH(BO$7,Stack_Years,0))</f>
        <v>89.1014762780304</v>
      </c>
      <c r="BP43" s="22" t="n">
        <f aca="false">INDEX(Stack_Data,MATCH($E43,Stack_Labels,0),MATCH(BP$7,Stack_Years,0))</f>
        <v>89.1014762780304</v>
      </c>
      <c r="BQ43" s="22" t="n">
        <f aca="false">INDEX(Stack_Data,MATCH($E43,Stack_Labels,0),MATCH(BQ$7,Stack_Years,0))</f>
        <v>89.1014762780304</v>
      </c>
      <c r="BR43" s="22" t="n">
        <f aca="false">INDEX(Stack_Data,MATCH($E43,Stack_Labels,0),MATCH(BR$7,Stack_Years,0))</f>
        <v>89.1014762780304</v>
      </c>
      <c r="BS43" s="22" t="n">
        <f aca="false">INDEX(Stack_Data,MATCH($E43,Stack_Labels,0),MATCH(BS$7,Stack_Years,0))</f>
        <v>87.4713271880382</v>
      </c>
      <c r="BT43" s="22" t="n">
        <f aca="false">INDEX(Stack_Data,MATCH($E43,Stack_Labels,0),MATCH(BT$7,Stack_Years,0))</f>
        <v>87.4713271880382</v>
      </c>
      <c r="BU43" s="22" t="n">
        <f aca="false">INDEX(Stack_Data,MATCH($E43,Stack_Labels,0),MATCH(BU$7,Stack_Years,0))</f>
        <v>87.4713271880382</v>
      </c>
      <c r="BV43" s="22" t="n">
        <f aca="false">INDEX(Stack_Data,MATCH($E43,Stack_Labels,0),MATCH(BV$7,Stack_Years,0))</f>
        <v>87.4713271880382</v>
      </c>
      <c r="BW43" s="22" t="n">
        <f aca="false">INDEX(Stack_Data,MATCH($E43,Stack_Labels,0),MATCH(BW$7,Stack_Years,0))</f>
        <v>86.6951358598232</v>
      </c>
      <c r="BX43" s="22" t="n">
        <f aca="false">INDEX(Stack_Data,MATCH($E43,Stack_Labels,0),MATCH(BX$7,Stack_Years,0))</f>
        <v>86.6951358598232</v>
      </c>
      <c r="BY43" s="22" t="n">
        <f aca="false">INDEX(Stack_Data,MATCH($E43,Stack_Labels,0),MATCH(BY$7,Stack_Years,0))</f>
        <v>86.6951358598232</v>
      </c>
      <c r="BZ43" s="22" t="n">
        <f aca="false">INDEX(Stack_Data,MATCH($E43,Stack_Labels,0),MATCH(BZ$7,Stack_Years,0))</f>
        <v>86.6951358598232</v>
      </c>
      <c r="CA43" s="22" t="n">
        <f aca="false">INDEX(Stack_Data,MATCH($E43,Stack_Labels,0),MATCH(CA$7,Stack_Years,0))</f>
        <v>83.1561885553891</v>
      </c>
      <c r="CB43" s="22" t="n">
        <f aca="false">INDEX(Stack_Data,MATCH($E43,Stack_Labels,0),MATCH(CB$7,Stack_Years,0))</f>
        <v>83.1561885553891</v>
      </c>
      <c r="CC43" s="22" t="n">
        <f aca="false">INDEX(Stack_Data,MATCH($E43,Stack_Labels,0),MATCH(CC$7,Stack_Years,0))</f>
        <v>83.1561885553891</v>
      </c>
      <c r="CD43" s="22" t="n">
        <f aca="false">INDEX(Stack_Data,MATCH($E43,Stack_Labels,0),MATCH(CD$7,Stack_Years,0))</f>
        <v>83.1561885553891</v>
      </c>
      <c r="CE43" s="22" t="n">
        <f aca="false">INDEX(Stack_Data,MATCH($E43,Stack_Labels,0),MATCH(CE$7,Stack_Years,0))</f>
        <v>80.8571687406187</v>
      </c>
      <c r="CF43" s="22" t="n">
        <f aca="false">INDEX(Stack_Data,MATCH($E43,Stack_Labels,0),MATCH(CF$7,Stack_Years,0))</f>
        <v>80.8571687406187</v>
      </c>
      <c r="CG43" s="22" t="n">
        <f aca="false">INDEX(Stack_Data,MATCH($E43,Stack_Labels,0),MATCH(CG$7,Stack_Years,0))</f>
        <v>80.8571687406187</v>
      </c>
      <c r="CH43" s="22" t="n">
        <f aca="false">INDEX(Stack_Data,MATCH($E43,Stack_Labels,0),MATCH(CH$7,Stack_Years,0))</f>
        <v>80.8571687406187</v>
      </c>
      <c r="CI43" s="22" t="n">
        <f aca="false">INDEX(Stack_Data,MATCH($E43,Stack_Labels,0),MATCH(CI$7,Stack_Years,0))</f>
        <v>80.2517418029204</v>
      </c>
      <c r="CJ43" s="22" t="n">
        <f aca="false">INDEX(Stack_Data,MATCH($E43,Stack_Labels,0),MATCH(CJ$7,Stack_Years,0))</f>
        <v>80.2517418029204</v>
      </c>
      <c r="CK43" s="22" t="n">
        <f aca="false">INDEX(Stack_Data,MATCH($E43,Stack_Labels,0),MATCH(CK$7,Stack_Years,0))</f>
        <v>80.2517418029204</v>
      </c>
      <c r="CL43" s="22" t="n">
        <f aca="false">INDEX(Stack_Data,MATCH($E43,Stack_Labels,0),MATCH(CL$7,Stack_Years,0))</f>
        <v>80.2517418029204</v>
      </c>
      <c r="CM43" s="22" t="n">
        <f aca="false">INDEX(Stack_Data,MATCH($E43,Stack_Labels,0),MATCH(CM$7,Stack_Years,0))</f>
        <v>82.5953279268762</v>
      </c>
      <c r="CN43" s="22" t="n">
        <f aca="false">INDEX(Stack_Data,MATCH($E43,Stack_Labels,0),MATCH(CN$7,Stack_Years,0))</f>
        <v>82.5953279268762</v>
      </c>
      <c r="CO43" s="22" t="n">
        <f aca="false">INDEX(Stack_Data,MATCH($E43,Stack_Labels,0),MATCH(CO$7,Stack_Years,0))</f>
        <v>82.5953279268762</v>
      </c>
      <c r="CP43" s="22" t="n">
        <f aca="false">INDEX(Stack_Data,MATCH($E43,Stack_Labels,0),MATCH(CP$7,Stack_Years,0))</f>
        <v>82.5953279268762</v>
      </c>
      <c r="CQ43" s="22" t="n">
        <f aca="false">INDEX(Stack_Data,MATCH($E43,Stack_Labels,0),MATCH(CQ$7,Stack_Years,0))</f>
        <v>80.4917166478096</v>
      </c>
      <c r="CR43" s="22" t="n">
        <f aca="false">INDEX(Stack_Data,MATCH($E43,Stack_Labels,0),MATCH(CR$7,Stack_Years,0))</f>
        <v>80.4917166478096</v>
      </c>
      <c r="CS43" s="22" t="n">
        <f aca="false">INDEX(Stack_Data,MATCH($E43,Stack_Labels,0),MATCH(CS$7,Stack_Years,0))</f>
        <v>80.4917166478096</v>
      </c>
      <c r="CT43" s="22" t="n">
        <f aca="false">INDEX(Stack_Data,MATCH($E43,Stack_Labels,0),MATCH(CT$7,Stack_Years,0))</f>
        <v>80.4917166478096</v>
      </c>
      <c r="CU43" s="22" t="n">
        <f aca="false">INDEX(Stack_Data,MATCH($E43,Stack_Labels,0),MATCH(CU$7,Stack_Years,0))</f>
        <v>81.954987579591</v>
      </c>
      <c r="CV43" s="22" t="n">
        <f aca="false">INDEX(Stack_Data,MATCH($E43,Stack_Labels,0),MATCH(CV$7,Stack_Years,0))</f>
        <v>81.954987579591</v>
      </c>
      <c r="CW43" s="22" t="n">
        <f aca="false">INDEX(Stack_Data,MATCH($E43,Stack_Labels,0),MATCH(CW$7,Stack_Years,0))</f>
        <v>81.954987579591</v>
      </c>
      <c r="CX43" s="22" t="n">
        <f aca="false">INDEX(Stack_Data,MATCH($E43,Stack_Labels,0),MATCH(CX$7,Stack_Years,0))</f>
        <v>81.954987579591</v>
      </c>
      <c r="CY43" s="22" t="n">
        <f aca="false">INDEX(Stack_Data,MATCH($E43,Stack_Labels,0),MATCH(CY$7,Stack_Years,0))</f>
        <v>102.859605730379</v>
      </c>
      <c r="CZ43" s="22" t="n">
        <f aca="false">INDEX(Stack_Data,MATCH($E43,Stack_Labels,0),MATCH(CZ$7,Stack_Years,0))</f>
        <v>102.859605730379</v>
      </c>
      <c r="DA43" s="22" t="n">
        <f aca="false">INDEX(Stack_Data,MATCH($E43,Stack_Labels,0),MATCH(DA$7,Stack_Years,0))</f>
        <v>102.859605730379</v>
      </c>
      <c r="DB43" s="22" t="n">
        <f aca="false">INDEX(Stack_Data,MATCH($E43,Stack_Labels,0),MATCH(DB$7,Stack_Years,0))</f>
        <v>102.859605730379</v>
      </c>
      <c r="DC43" s="22" t="n">
        <f aca="false">INDEX(Stack_Data,MATCH($E43,Stack_Labels,0),MATCH(DC$7,Stack_Years,0))</f>
        <v>101.834914918668</v>
      </c>
      <c r="DD43" s="22" t="n">
        <f aca="false">INDEX(Stack_Data,MATCH($E43,Stack_Labels,0),MATCH(DD$7,Stack_Years,0))</f>
        <v>101.834914918668</v>
      </c>
      <c r="DE43" s="22" t="n">
        <f aca="false">INDEX(Stack_Data,MATCH($E43,Stack_Labels,0),MATCH(DE$7,Stack_Years,0))</f>
        <v>101.834914918668</v>
      </c>
      <c r="DF43" s="22" t="n">
        <f aca="false">INDEX(Stack_Data,MATCH($E43,Stack_Labels,0),MATCH(DF$7,Stack_Years,0))</f>
        <v>101.834914918668</v>
      </c>
      <c r="DG43" s="22" t="n">
        <f aca="false">INDEX(Stack_Data,MATCH($E43,Stack_Labels,0),MATCH(DG$7,Stack_Years,0))</f>
        <v>100.556448958638</v>
      </c>
      <c r="DH43" s="22" t="n">
        <f aca="false">INDEX(Stack_Data,MATCH($E43,Stack_Labels,0),MATCH(DH$7,Stack_Years,0))</f>
        <v>100.556448958638</v>
      </c>
      <c r="DI43" s="22" t="n">
        <f aca="false">INDEX(Stack_Data,MATCH($E43,Stack_Labels,0),MATCH(DI$7,Stack_Years,0))</f>
        <v>100.556448958638</v>
      </c>
      <c r="DJ43" s="22" t="n">
        <f aca="false">INDEX(Stack_Data,MATCH($E43,Stack_Labels,0),MATCH(DJ$7,Stack_Years,0))</f>
        <v>100.556448958638</v>
      </c>
      <c r="DK43" s="22" t="n">
        <f aca="false">INDEX(Stack_Data,MATCH($E43,Stack_Labels,0),MATCH(DK$7,Stack_Years,0))</f>
        <v>98.6447360699669</v>
      </c>
      <c r="DL43" s="22" t="n">
        <f aca="false">INDEX(Stack_Data,MATCH($E43,Stack_Labels,0),MATCH(DL$7,Stack_Years,0))</f>
        <v>98.6447360699669</v>
      </c>
      <c r="DM43" s="22" t="n">
        <f aca="false">INDEX(Stack_Data,MATCH($E43,Stack_Labels,0),MATCH(DM$7,Stack_Years,0))</f>
        <v>98.6447360699669</v>
      </c>
      <c r="DN43" s="22" t="n">
        <f aca="false">INDEX(Stack_Data,MATCH($E43,Stack_Labels,0),MATCH(DN$7,Stack_Years,0))</f>
        <v>98.6447360699669</v>
      </c>
      <c r="DO43" s="22" t="n">
        <f aca="false">INDEX(Stack_Data,MATCH($E43,Stack_Labels,0),MATCH(DO$7,Stack_Years,0))</f>
        <v>98.9139307851777</v>
      </c>
      <c r="DP43" s="22" t="n">
        <f aca="false">INDEX(Stack_Data,MATCH($E43,Stack_Labels,0),MATCH(DP$7,Stack_Years,0))</f>
        <v>98.9139307851777</v>
      </c>
      <c r="DQ43" s="22" t="n">
        <f aca="false">INDEX(Stack_Data,MATCH($E43,Stack_Labels,0),MATCH(DQ$7,Stack_Years,0))</f>
        <v>98.9139307851777</v>
      </c>
      <c r="DR43" s="22" t="n">
        <f aca="false">INDEX(Stack_Data,MATCH($E43,Stack_Labels,0),MATCH(DR$7,Stack_Years,0))</f>
        <v>98.9139307851777</v>
      </c>
      <c r="DS43" s="22" t="n">
        <f aca="false">INDEX(Stack_Data,MATCH($E43,Stack_Labels,0),MATCH(DS$7,Stack_Years,0))</f>
        <v>96.6052685176698</v>
      </c>
      <c r="DT43" s="22" t="n">
        <f aca="false">INDEX(Stack_Data,MATCH($E43,Stack_Labels,0),MATCH(DT$7,Stack_Years,0))</f>
        <v>96.6052685176698</v>
      </c>
      <c r="DU43" s="22" t="n">
        <f aca="false">INDEX(Stack_Data,MATCH($E43,Stack_Labels,0),MATCH(DU$7,Stack_Years,0))</f>
        <v>96.6052685176698</v>
      </c>
      <c r="DV43" s="22" t="n">
        <f aca="false">INDEX(Stack_Data,MATCH($E43,Stack_Labels,0),MATCH(DV$7,Stack_Years,0))</f>
        <v>96.6052685176698</v>
      </c>
      <c r="DW43" s="22" t="n">
        <f aca="false">INDEX(Stack_Data,MATCH($E43,Stack_Labels,0),MATCH(DW$7,Stack_Years,0))</f>
        <v>96.5951246156025</v>
      </c>
      <c r="DX43" s="22" t="n">
        <f aca="false">INDEX(Stack_Data,MATCH($E43,Stack_Labels,0),MATCH(DX$7,Stack_Years,0))</f>
        <v>96.5951246156025</v>
      </c>
      <c r="DY43" s="22" t="n">
        <f aca="false">INDEX(Stack_Data,MATCH($E43,Stack_Labels,0),MATCH(DY$7,Stack_Years,0))</f>
        <v>96.5951246156025</v>
      </c>
      <c r="DZ43" s="22" t="n">
        <f aca="false">INDEX(Stack_Data,MATCH($E43,Stack_Labels,0),MATCH(DZ$7,Stack_Years,0))</f>
        <v>96.5951246156025</v>
      </c>
      <c r="EA43" s="22" t="n">
        <f aca="false">INDEX(Stack_Data,MATCH($E43,Stack_Labels,0),MATCH(EA$7,Stack_Years,0))</f>
        <v>96.8796344290941</v>
      </c>
      <c r="EB43" s="22" t="n">
        <f aca="false">INDEX(Stack_Data,MATCH($E43,Stack_Labels,0),MATCH(EB$7,Stack_Years,0))</f>
        <v>96.8796344290941</v>
      </c>
      <c r="EC43" s="22" t="n">
        <f aca="false">INDEX(Stack_Data,MATCH($E43,Stack_Labels,0),MATCH(EC$7,Stack_Years,0))</f>
        <v>96.8796344290941</v>
      </c>
      <c r="ED43" s="22" t="n">
        <f aca="false">INDEX(Stack_Data,MATCH($E43,Stack_Labels,0),MATCH(ED$7,Stack_Years,0))</f>
        <v>96.8796344290941</v>
      </c>
      <c r="EE43" s="22" t="n">
        <f aca="false">INDEX(Stack_Data,MATCH($E43,Stack_Labels,0),MATCH(EE$7,Stack_Years,0))</f>
        <v>92.8973327890953</v>
      </c>
      <c r="EF43" s="22" t="n">
        <f aca="false">INDEX(Stack_Data,MATCH($E43,Stack_Labels,0),MATCH(EF$7,Stack_Years,0))</f>
        <v>92.8973327890953</v>
      </c>
      <c r="EG43" s="22" t="n">
        <f aca="false">INDEX(Stack_Data,MATCH($E43,Stack_Labels,0),MATCH(EG$7,Stack_Years,0))</f>
        <v>92.8973327890953</v>
      </c>
      <c r="EH43" s="22" t="n">
        <f aca="false">INDEX(Stack_Data,MATCH($E43,Stack_Labels,0),MATCH(EH$7,Stack_Years,0))</f>
        <v>92.8973327890953</v>
      </c>
      <c r="EI43" s="22" t="n">
        <f aca="false">INDEX(Stack_Data,MATCH($E43,Stack_Labels,0),MATCH(EI$7,Stack_Years,0))</f>
        <v>94.0855065291799</v>
      </c>
      <c r="EJ43" s="22" t="n">
        <f aca="false">INDEX(Stack_Data,MATCH($E43,Stack_Labels,0),MATCH(EJ$7,Stack_Years,0))</f>
        <v>94.0855065291799</v>
      </c>
      <c r="EK43" s="22" t="n">
        <f aca="false">INDEX(Stack_Data,MATCH($E43,Stack_Labels,0),MATCH(EK$7,Stack_Years,0))</f>
        <v>94.0855065291799</v>
      </c>
      <c r="EL43" s="22" t="n">
        <f aca="false">INDEX(Stack_Data,MATCH($E43,Stack_Labels,0),MATCH(EL$7,Stack_Years,0))</f>
        <v>94.0855065291799</v>
      </c>
      <c r="EM43" s="22" t="n">
        <f aca="false">INDEX(Stack_Data,MATCH($E43,Stack_Labels,0),MATCH(EM$7,Stack_Years,0))</f>
        <v>94.2925528680793</v>
      </c>
      <c r="EN43" s="22" t="n">
        <f aca="false">INDEX(Stack_Data,MATCH($E43,Stack_Labels,0),MATCH(EN$7,Stack_Years,0))</f>
        <v>94.2925528680793</v>
      </c>
      <c r="EO43" s="22" t="n">
        <f aca="false">INDEX(Stack_Data,MATCH($E43,Stack_Labels,0),MATCH(EO$7,Stack_Years,0))</f>
        <v>94.2925528680793</v>
      </c>
      <c r="EP43" s="22" t="n">
        <f aca="false">INDEX(Stack_Data,MATCH($E43,Stack_Labels,0),MATCH(EP$7,Stack_Years,0))</f>
        <v>94.2925528680793</v>
      </c>
      <c r="EQ43" s="22" t="n">
        <f aca="false">INDEX(Stack_Data,MATCH($E43,Stack_Labels,0),MATCH(EQ$7,Stack_Years,0))</f>
        <v>91.1489565727433</v>
      </c>
      <c r="ER43" s="22" t="n">
        <f aca="false">INDEX(Stack_Data,MATCH($E43,Stack_Labels,0),MATCH(ER$7,Stack_Years,0))</f>
        <v>91.1489565727433</v>
      </c>
      <c r="ES43" s="22" t="n">
        <f aca="false">INDEX(Stack_Data,MATCH($E43,Stack_Labels,0),MATCH(ES$7,Stack_Years,0))</f>
        <v>91.1489565727433</v>
      </c>
      <c r="ET43" s="22" t="n">
        <f aca="false">INDEX(Stack_Data,MATCH($E43,Stack_Labels,0),MATCH(ET$7,Stack_Years,0))</f>
        <v>91.1489565727433</v>
      </c>
      <c r="EU43" s="22" t="n">
        <f aca="false">INDEX(Stack_Data,MATCH($E43,Stack_Labels,0),MATCH(EU$7,Stack_Years,0))</f>
        <v>91.1489565727433</v>
      </c>
      <c r="EV43" s="22" t="n">
        <f aca="false">INDEX(Stack_Data,MATCH($E43,Stack_Labels,0),MATCH(EV$7,Stack_Years,0))</f>
        <v>91.1489565727433</v>
      </c>
      <c r="EW43" s="22" t="n">
        <f aca="false">INDEX(Stack_Data,MATCH($E43,Stack_Labels,0),MATCH(EW$7,Stack_Years,0))</f>
        <v>91.1489565727433</v>
      </c>
      <c r="EX43" s="22" t="n">
        <f aca="false">INDEX(Stack_Data,MATCH($E43,Stack_Labels,0),MATCH(EX$7,Stack_Years,0))</f>
        <v>91.1489565727433</v>
      </c>
      <c r="EY43" s="22" t="n">
        <f aca="false">INDEX(Stack_Data,MATCH($E43,Stack_Labels,0),MATCH(EY$7,Stack_Years,0))</f>
        <v>91.1489565727433</v>
      </c>
      <c r="EZ43" s="22" t="n">
        <f aca="false">INDEX(Stack_Data,MATCH($E43,Stack_Labels,0),MATCH(EZ$7,Stack_Years,0))</f>
        <v>91.1489565727433</v>
      </c>
      <c r="FA43" s="22" t="n">
        <f aca="false">INDEX(Stack_Data,MATCH($E43,Stack_Labels,0),MATCH(FA$7,Stack_Years,0))</f>
        <v>91.1489565727433</v>
      </c>
      <c r="FB43" s="22" t="n">
        <f aca="false">INDEX(Stack_Data,MATCH($E43,Stack_Labels,0),MATCH(FB$7,Stack_Years,0))</f>
        <v>91.1489565727433</v>
      </c>
      <c r="FC43" s="22" t="n">
        <f aca="false">INDEX(Stack_Data,MATCH($E43,Stack_Labels,0),MATCH(FC$7,Stack_Years,0))</f>
        <v>91.1489565727433</v>
      </c>
      <c r="FD43" s="22" t="n">
        <f aca="false">INDEX(Stack_Data,MATCH($E43,Stack_Labels,0),MATCH(FD$7,Stack_Years,0))</f>
        <v>91.1489565727433</v>
      </c>
      <c r="FE43" s="22" t="n">
        <f aca="false">INDEX(Stack_Data,MATCH($E43,Stack_Labels,0),MATCH(FE$7,Stack_Years,0))</f>
        <v>91.1489565727433</v>
      </c>
      <c r="FF43" s="22" t="n">
        <f aca="false">INDEX(Stack_Data,MATCH($E43,Stack_Labels,0),MATCH(FF$7,Stack_Years,0))</f>
        <v>91.1489565727433</v>
      </c>
      <c r="FG43" s="22" t="n">
        <f aca="false">INDEX(Stack_Data,MATCH($E43,Stack_Labels,0),MATCH(FG$7,Stack_Years,0))</f>
        <v>91.1489565727433</v>
      </c>
      <c r="FH43" s="22" t="n">
        <f aca="false">INDEX(Stack_Data,MATCH($E43,Stack_Labels,0),MATCH(FH$7,Stack_Years,0))</f>
        <v>91.1489565727433</v>
      </c>
    </row>
    <row r="44" customFormat="false" ht="15" hidden="false" customHeight="false" outlineLevel="0" collapsed="false">
      <c r="C44" s="0" t="s">
        <v>651</v>
      </c>
      <c r="D44" s="11" t="s">
        <v>27</v>
      </c>
      <c r="J44" s="22" t="n">
        <f aca="false">J43*J39*(1-In_BESS_Haircut)*In_BESS_Avail/In_Aurora_Avail</f>
        <v>0</v>
      </c>
      <c r="K44" s="22" t="n">
        <f aca="false">K43*K39*(1-In_BESS_Haircut)*In_BESS_Avail/In_Aurora_Avail</f>
        <v>0</v>
      </c>
      <c r="L44" s="22" t="n">
        <f aca="false">L43*L39*(1-In_BESS_Haircut)*In_BESS_Avail/In_Aurora_Avail</f>
        <v>0</v>
      </c>
      <c r="M44" s="22" t="n">
        <f aca="false">M43*M39*(1-In_BESS_Haircut)*In_BESS_Avail/In_Aurora_Avail</f>
        <v>0</v>
      </c>
      <c r="N44" s="22" t="n">
        <f aca="false">N43*N39*(1-In_BESS_Haircut)*In_BESS_Avail/In_Aurora_Avail</f>
        <v>0</v>
      </c>
      <c r="O44" s="22" t="n">
        <f aca="false">O43*O39*(1-In_BESS_Haircut)*In_BESS_Avail/In_Aurora_Avail</f>
        <v>194.528683448388</v>
      </c>
      <c r="P44" s="22" t="n">
        <f aca="false">P43*P39*(1-In_BESS_Haircut)*In_BESS_Avail/In_Aurora_Avail</f>
        <v>194.528683448388</v>
      </c>
      <c r="Q44" s="22" t="n">
        <f aca="false">Q43*Q39*(1-In_BESS_Haircut)*In_BESS_Avail/In_Aurora_Avail</f>
        <v>194.528683448388</v>
      </c>
      <c r="R44" s="22" t="n">
        <f aca="false">R43*R39*(1-In_BESS_Haircut)*In_BESS_Avail/In_Aurora_Avail</f>
        <v>194.528683448388</v>
      </c>
      <c r="S44" s="22" t="n">
        <f aca="false">S43*S39*(1-In_BESS_Haircut)*In_BESS_Avail/In_Aurora_Avail</f>
        <v>173.104467484046</v>
      </c>
      <c r="T44" s="22" t="n">
        <f aca="false">T43*T39*(1-In_BESS_Haircut)*In_BESS_Avail/In_Aurora_Avail</f>
        <v>173.104467484046</v>
      </c>
      <c r="U44" s="22" t="n">
        <f aca="false">U43*U39*(1-In_BESS_Haircut)*In_BESS_Avail/In_Aurora_Avail</f>
        <v>173.104467484046</v>
      </c>
      <c r="V44" s="22" t="n">
        <f aca="false">V43*V39*(1-In_BESS_Haircut)*In_BESS_Avail/In_Aurora_Avail</f>
        <v>173.104467484046</v>
      </c>
      <c r="W44" s="22" t="n">
        <f aca="false">W43*W39*(1-In_BESS_Haircut)*In_BESS_Avail/In_Aurora_Avail</f>
        <v>136.67648208529</v>
      </c>
      <c r="X44" s="22" t="n">
        <f aca="false">X43*X39*(1-In_BESS_Haircut)*In_BESS_Avail/In_Aurora_Avail</f>
        <v>136.67648208529</v>
      </c>
      <c r="Y44" s="22" t="n">
        <f aca="false">Y43*Y39*(1-In_BESS_Haircut)*In_BESS_Avail/In_Aurora_Avail</f>
        <v>136.67648208529</v>
      </c>
      <c r="Z44" s="22" t="n">
        <f aca="false">Z43*Z39*(1-In_BESS_Haircut)*In_BESS_Avail/In_Aurora_Avail</f>
        <v>136.67648208529</v>
      </c>
      <c r="AA44" s="22" t="n">
        <f aca="false">AA43*AA39*(1-In_BESS_Haircut)*In_BESS_Avail/In_Aurora_Avail</f>
        <v>122.239117199998</v>
      </c>
      <c r="AB44" s="22" t="n">
        <f aca="false">AB43*AB39*(1-In_BESS_Haircut)*In_BESS_Avail/In_Aurora_Avail</f>
        <v>122.239117199998</v>
      </c>
      <c r="AC44" s="22" t="n">
        <f aca="false">AC43*AC39*(1-In_BESS_Haircut)*In_BESS_Avail/In_Aurora_Avail</f>
        <v>122.239117199998</v>
      </c>
      <c r="AD44" s="22" t="n">
        <f aca="false">AD43*AD39*(1-In_BESS_Haircut)*In_BESS_Avail/In_Aurora_Avail</f>
        <v>122.239117199998</v>
      </c>
      <c r="AE44" s="22" t="n">
        <f aca="false">AE43*AE39*(1-In_BESS_Haircut)*In_BESS_Avail/In_Aurora_Avail</f>
        <v>123.735652335479</v>
      </c>
      <c r="AF44" s="22" t="n">
        <f aca="false">AF43*AF39*(1-In_BESS_Haircut)*In_BESS_Avail/In_Aurora_Avail</f>
        <v>123.735652335479</v>
      </c>
      <c r="AG44" s="22" t="n">
        <f aca="false">AG43*AG39*(1-In_BESS_Haircut)*In_BESS_Avail/In_Aurora_Avail</f>
        <v>123.735652335479</v>
      </c>
      <c r="AH44" s="22" t="n">
        <f aca="false">AH43*AH39*(1-In_BESS_Haircut)*In_BESS_Avail/In_Aurora_Avail</f>
        <v>123.735652335479</v>
      </c>
      <c r="AI44" s="22" t="n">
        <f aca="false">AI43*AI39*(1-In_BESS_Haircut)*In_BESS_Avail/In_Aurora_Avail</f>
        <v>134.416064436234</v>
      </c>
      <c r="AJ44" s="22" t="n">
        <f aca="false">AJ43*AJ39*(1-In_BESS_Haircut)*In_BESS_Avail/In_Aurora_Avail</f>
        <v>134.416064436234</v>
      </c>
      <c r="AK44" s="22" t="n">
        <f aca="false">AK43*AK39*(1-In_BESS_Haircut)*In_BESS_Avail/In_Aurora_Avail</f>
        <v>134.416064436234</v>
      </c>
      <c r="AL44" s="22" t="n">
        <f aca="false">AL43*AL39*(1-In_BESS_Haircut)*In_BESS_Avail/In_Aurora_Avail</f>
        <v>134.416064436234</v>
      </c>
      <c r="AM44" s="22" t="n">
        <f aca="false">AM43*AM39*(1-In_BESS_Haircut)*In_BESS_Avail/In_Aurora_Avail</f>
        <v>122.626271848128</v>
      </c>
      <c r="AN44" s="22" t="n">
        <f aca="false">AN43*AN39*(1-In_BESS_Haircut)*In_BESS_Avail/In_Aurora_Avail</f>
        <v>122.626271848128</v>
      </c>
      <c r="AO44" s="22" t="n">
        <f aca="false">AO43*AO39*(1-In_BESS_Haircut)*In_BESS_Avail/In_Aurora_Avail</f>
        <v>122.626271848128</v>
      </c>
      <c r="AP44" s="22" t="n">
        <f aca="false">AP43*AP39*(1-In_BESS_Haircut)*In_BESS_Avail/In_Aurora_Avail</f>
        <v>122.626271848128</v>
      </c>
      <c r="AQ44" s="22" t="n">
        <f aca="false">AQ43*AQ39*(1-In_BESS_Haircut)*In_BESS_Avail/In_Aurora_Avail</f>
        <v>119.9935677571</v>
      </c>
      <c r="AR44" s="22" t="n">
        <f aca="false">AR43*AR39*(1-In_BESS_Haircut)*In_BESS_Avail/In_Aurora_Avail</f>
        <v>119.9935677571</v>
      </c>
      <c r="AS44" s="22" t="n">
        <f aca="false">AS43*AS39*(1-In_BESS_Haircut)*In_BESS_Avail/In_Aurora_Avail</f>
        <v>119.9935677571</v>
      </c>
      <c r="AT44" s="22" t="n">
        <f aca="false">AT43*AT39*(1-In_BESS_Haircut)*In_BESS_Avail/In_Aurora_Avail</f>
        <v>119.9935677571</v>
      </c>
      <c r="AU44" s="22" t="n">
        <f aca="false">AU43*AU39*(1-In_BESS_Haircut)*In_BESS_Avail/In_Aurora_Avail</f>
        <v>124.077582423528</v>
      </c>
      <c r="AV44" s="22" t="n">
        <f aca="false">AV43*AV39*(1-In_BESS_Haircut)*In_BESS_Avail/In_Aurora_Avail</f>
        <v>124.077582423528</v>
      </c>
      <c r="AW44" s="22" t="n">
        <f aca="false">AW43*AW39*(1-In_BESS_Haircut)*In_BESS_Avail/In_Aurora_Avail</f>
        <v>124.077582423528</v>
      </c>
      <c r="AX44" s="22" t="n">
        <f aca="false">AX43*AX39*(1-In_BESS_Haircut)*In_BESS_Avail/In_Aurora_Avail</f>
        <v>124.077582423528</v>
      </c>
      <c r="AY44" s="22" t="n">
        <f aca="false">AY43*AY39*(1-In_BESS_Haircut)*In_BESS_Avail/In_Aurora_Avail</f>
        <v>115.99507652112</v>
      </c>
      <c r="AZ44" s="22" t="n">
        <f aca="false">AZ43*AZ39*(1-In_BESS_Haircut)*In_BESS_Avail/In_Aurora_Avail</f>
        <v>115.99507652112</v>
      </c>
      <c r="BA44" s="22" t="n">
        <f aca="false">BA43*BA39*(1-In_BESS_Haircut)*In_BESS_Avail/In_Aurora_Avail</f>
        <v>115.99507652112</v>
      </c>
      <c r="BB44" s="22" t="n">
        <f aca="false">BB43*BB39*(1-In_BESS_Haircut)*In_BESS_Avail/In_Aurora_Avail</f>
        <v>115.99507652112</v>
      </c>
      <c r="BC44" s="22" t="n">
        <f aca="false">BC43*BC39*(1-In_BESS_Haircut)*In_BESS_Avail/In_Aurora_Avail</f>
        <v>114.434357169752</v>
      </c>
      <c r="BD44" s="22" t="n">
        <f aca="false">BD43*BD39*(1-In_BESS_Haircut)*In_BESS_Avail/In_Aurora_Avail</f>
        <v>114.434357169752</v>
      </c>
      <c r="BE44" s="22" t="n">
        <f aca="false">BE43*BE39*(1-In_BESS_Haircut)*In_BESS_Avail/In_Aurora_Avail</f>
        <v>114.434357169752</v>
      </c>
      <c r="BF44" s="22" t="n">
        <f aca="false">BF43*BF39*(1-In_BESS_Haircut)*In_BESS_Avail/In_Aurora_Avail</f>
        <v>114.434357169752</v>
      </c>
      <c r="BG44" s="22" t="n">
        <f aca="false">BG43*BG39*(1-In_BESS_Haircut)*In_BESS_Avail/In_Aurora_Avail</f>
        <v>113.277652886866</v>
      </c>
      <c r="BH44" s="22" t="n">
        <f aca="false">BH43*BH39*(1-In_BESS_Haircut)*In_BESS_Avail/In_Aurora_Avail</f>
        <v>113.277652886866</v>
      </c>
      <c r="BI44" s="22" t="n">
        <f aca="false">BI43*BI39*(1-In_BESS_Haircut)*In_BESS_Avail/In_Aurora_Avail</f>
        <v>113.277652886866</v>
      </c>
      <c r="BJ44" s="22" t="n">
        <f aca="false">BJ43*BJ39*(1-In_BESS_Haircut)*In_BESS_Avail/In_Aurora_Avail</f>
        <v>113.277652886866</v>
      </c>
      <c r="BK44" s="22" t="n">
        <f aca="false">BK43*BK39*(1-In_BESS_Haircut)*In_BESS_Avail/In_Aurora_Avail</f>
        <v>114.815769810122</v>
      </c>
      <c r="BL44" s="22" t="n">
        <f aca="false">BL43*BL39*(1-In_BESS_Haircut)*In_BESS_Avail/In_Aurora_Avail</f>
        <v>114.815769810122</v>
      </c>
      <c r="BM44" s="22" t="n">
        <f aca="false">BM43*BM39*(1-In_BESS_Haircut)*In_BESS_Avail/In_Aurora_Avail</f>
        <v>114.815769810122</v>
      </c>
      <c r="BN44" s="22" t="n">
        <f aca="false">BN43*BN39*(1-In_BESS_Haircut)*In_BESS_Avail/In_Aurora_Avail</f>
        <v>114.815769810122</v>
      </c>
      <c r="BO44" s="22" t="n">
        <f aca="false">BO43*BO39*(1-In_BESS_Haircut)*In_BESS_Avail/In_Aurora_Avail</f>
        <v>120.037508841763</v>
      </c>
      <c r="BP44" s="22" t="n">
        <f aca="false">BP43*BP39*(1-In_BESS_Haircut)*In_BESS_Avail/In_Aurora_Avail</f>
        <v>120.037508841763</v>
      </c>
      <c r="BQ44" s="22" t="n">
        <f aca="false">BQ43*BQ39*(1-In_BESS_Haircut)*In_BESS_Avail/In_Aurora_Avail</f>
        <v>120.037508841763</v>
      </c>
      <c r="BR44" s="22" t="n">
        <f aca="false">BR43*BR39*(1-In_BESS_Haircut)*In_BESS_Avail/In_Aurora_Avail</f>
        <v>120.037508841763</v>
      </c>
      <c r="BS44" s="22" t="n">
        <f aca="false">BS43*BS39*(1-In_BESS_Haircut)*In_BESS_Avail/In_Aurora_Avail</f>
        <v>120.19819942748</v>
      </c>
      <c r="BT44" s="22" t="n">
        <f aca="false">BT43*BT39*(1-In_BESS_Haircut)*In_BESS_Avail/In_Aurora_Avail</f>
        <v>120.19819942748</v>
      </c>
      <c r="BU44" s="22" t="n">
        <f aca="false">BU43*BU39*(1-In_BESS_Haircut)*In_BESS_Avail/In_Aurora_Avail</f>
        <v>120.19819942748</v>
      </c>
      <c r="BV44" s="22" t="n">
        <f aca="false">BV43*BV39*(1-In_BESS_Haircut)*In_BESS_Avail/In_Aurora_Avail</f>
        <v>120.19819942748</v>
      </c>
      <c r="BW44" s="22" t="n">
        <f aca="false">BW43*BW39*(1-In_BESS_Haircut)*In_BESS_Avail/In_Aurora_Avail</f>
        <v>121.514243189796</v>
      </c>
      <c r="BX44" s="22" t="n">
        <f aca="false">BX43*BX39*(1-In_BESS_Haircut)*In_BESS_Avail/In_Aurora_Avail</f>
        <v>121.514243189796</v>
      </c>
      <c r="BY44" s="22" t="n">
        <f aca="false">BY43*BY39*(1-In_BESS_Haircut)*In_BESS_Avail/In_Aurora_Avail</f>
        <v>121.514243189796</v>
      </c>
      <c r="BZ44" s="22" t="n">
        <f aca="false">BZ43*BZ39*(1-In_BESS_Haircut)*In_BESS_Avail/In_Aurora_Avail</f>
        <v>121.514243189796</v>
      </c>
      <c r="CA44" s="22" t="n">
        <f aca="false">CA43*CA39*(1-In_BESS_Haircut)*In_BESS_Avail/In_Aurora_Avail</f>
        <v>118.884993373909</v>
      </c>
      <c r="CB44" s="22" t="n">
        <f aca="false">CB43*CB39*(1-In_BESS_Haircut)*In_BESS_Avail/In_Aurora_Avail</f>
        <v>118.884993373909</v>
      </c>
      <c r="CC44" s="22" t="n">
        <f aca="false">CC43*CC39*(1-In_BESS_Haircut)*In_BESS_Avail/In_Aurora_Avail</f>
        <v>118.884993373909</v>
      </c>
      <c r="CD44" s="22" t="n">
        <f aca="false">CD43*CD39*(1-In_BESS_Haircut)*In_BESS_Avail/In_Aurora_Avail</f>
        <v>118.884993373909</v>
      </c>
      <c r="CE44" s="22" t="n">
        <f aca="false">CE43*CE39*(1-In_BESS_Haircut)*In_BESS_Avail/In_Aurora_Avail</f>
        <v>117.910128030345</v>
      </c>
      <c r="CF44" s="22" t="n">
        <f aca="false">CF43*CF39*(1-In_BESS_Haircut)*In_BESS_Avail/In_Aurora_Avail</f>
        <v>117.910128030345</v>
      </c>
      <c r="CG44" s="22" t="n">
        <f aca="false">CG43*CG39*(1-In_BESS_Haircut)*In_BESS_Avail/In_Aurora_Avail</f>
        <v>117.910128030345</v>
      </c>
      <c r="CH44" s="22" t="n">
        <f aca="false">CH43*CH39*(1-In_BESS_Haircut)*In_BESS_Avail/In_Aurora_Avail</f>
        <v>117.910128030345</v>
      </c>
      <c r="CI44" s="22" t="n">
        <f aca="false">CI43*CI39*(1-In_BESS_Haircut)*In_BESS_Avail/In_Aurora_Avail</f>
        <v>119.367805037274</v>
      </c>
      <c r="CJ44" s="22" t="n">
        <f aca="false">CJ43*CJ39*(1-In_BESS_Haircut)*In_BESS_Avail/In_Aurora_Avail</f>
        <v>119.367805037274</v>
      </c>
      <c r="CK44" s="22" t="n">
        <f aca="false">CK43*CK39*(1-In_BESS_Haircut)*In_BESS_Avail/In_Aurora_Avail</f>
        <v>119.367805037274</v>
      </c>
      <c r="CL44" s="22" t="n">
        <f aca="false">CL43*CL39*(1-In_BESS_Haircut)*In_BESS_Avail/In_Aurora_Avail</f>
        <v>119.367805037274</v>
      </c>
      <c r="CM44" s="22" t="n">
        <f aca="false">CM43*CM39*(1-In_BESS_Haircut)*In_BESS_Avail/In_Aurora_Avail</f>
        <v>125.310823289507</v>
      </c>
      <c r="CN44" s="22" t="n">
        <f aca="false">CN43*CN39*(1-In_BESS_Haircut)*In_BESS_Avail/In_Aurora_Avail</f>
        <v>125.310823289507</v>
      </c>
      <c r="CO44" s="22" t="n">
        <f aca="false">CO43*CO39*(1-In_BESS_Haircut)*In_BESS_Avail/In_Aurora_Avail</f>
        <v>125.310823289507</v>
      </c>
      <c r="CP44" s="22" t="n">
        <f aca="false">CP43*CP39*(1-In_BESS_Haircut)*In_BESS_Avail/In_Aurora_Avail</f>
        <v>125.310823289507</v>
      </c>
      <c r="CQ44" s="22" t="n">
        <f aca="false">CQ43*CQ39*(1-In_BESS_Haircut)*In_BESS_Avail/In_Aurora_Avail</f>
        <v>124.561655937935</v>
      </c>
      <c r="CR44" s="22" t="n">
        <f aca="false">CR43*CR39*(1-In_BESS_Haircut)*In_BESS_Avail/In_Aurora_Avail</f>
        <v>124.561655937935</v>
      </c>
      <c r="CS44" s="22" t="n">
        <f aca="false">CS43*CS39*(1-In_BESS_Haircut)*In_BESS_Avail/In_Aurora_Avail</f>
        <v>124.561655937935</v>
      </c>
      <c r="CT44" s="22" t="n">
        <f aca="false">CT43*CT39*(1-In_BESS_Haircut)*In_BESS_Avail/In_Aurora_Avail</f>
        <v>124.561655937935</v>
      </c>
      <c r="CU44" s="22" t="n">
        <f aca="false">CU43*CU39*(1-In_BESS_Haircut)*In_BESS_Avail/In_Aurora_Avail</f>
        <v>129.362587739894</v>
      </c>
      <c r="CV44" s="22" t="n">
        <f aca="false">CV43*CV39*(1-In_BESS_Haircut)*In_BESS_Avail/In_Aurora_Avail</f>
        <v>129.362587739894</v>
      </c>
      <c r="CW44" s="22" t="n">
        <f aca="false">CW43*CW39*(1-In_BESS_Haircut)*In_BESS_Avail/In_Aurora_Avail</f>
        <v>129.362587739894</v>
      </c>
      <c r="CX44" s="22" t="n">
        <f aca="false">CX43*CX39*(1-In_BESS_Haircut)*In_BESS_Avail/In_Aurora_Avail</f>
        <v>129.362587739894</v>
      </c>
      <c r="CY44" s="22" t="n">
        <f aca="false">CY43*CY39*(1-In_BESS_Haircut)*In_BESS_Avail/In_Aurora_Avail</f>
        <v>165.606845294871</v>
      </c>
      <c r="CZ44" s="22" t="n">
        <f aca="false">CZ43*CZ39*(1-In_BESS_Haircut)*In_BESS_Avail/In_Aurora_Avail</f>
        <v>165.606845294871</v>
      </c>
      <c r="DA44" s="22" t="n">
        <f aca="false">DA43*DA39*(1-In_BESS_Haircut)*In_BESS_Avail/In_Aurora_Avail</f>
        <v>165.606845294871</v>
      </c>
      <c r="DB44" s="22" t="n">
        <f aca="false">DB43*DB39*(1-In_BESS_Haircut)*In_BESS_Avail/In_Aurora_Avail</f>
        <v>165.606845294871</v>
      </c>
      <c r="DC44" s="22" t="n">
        <f aca="false">DC43*DC39*(1-In_BESS_Haircut)*In_BESS_Avail/In_Aurora_Avail</f>
        <v>167.236250491969</v>
      </c>
      <c r="DD44" s="22" t="n">
        <f aca="false">DD43*DD39*(1-In_BESS_Haircut)*In_BESS_Avail/In_Aurora_Avail</f>
        <v>167.236250491969</v>
      </c>
      <c r="DE44" s="22" t="n">
        <f aca="false">DE43*DE39*(1-In_BESS_Haircut)*In_BESS_Avail/In_Aurora_Avail</f>
        <v>167.236250491969</v>
      </c>
      <c r="DF44" s="22" t="n">
        <f aca="false">DF43*DF39*(1-In_BESS_Haircut)*In_BESS_Avail/In_Aurora_Avail</f>
        <v>167.236250491969</v>
      </c>
      <c r="DG44" s="22" t="n">
        <f aca="false">DG43*DG39*(1-In_BESS_Haircut)*In_BESS_Avail/In_Aurora_Avail</f>
        <v>168.439493182942</v>
      </c>
      <c r="DH44" s="22" t="n">
        <f aca="false">DH43*DH39*(1-In_BESS_Haircut)*In_BESS_Avail/In_Aurora_Avail</f>
        <v>168.439493182942</v>
      </c>
      <c r="DI44" s="22" t="n">
        <f aca="false">DI43*DI39*(1-In_BESS_Haircut)*In_BESS_Avail/In_Aurora_Avail</f>
        <v>168.439493182942</v>
      </c>
      <c r="DJ44" s="22" t="n">
        <f aca="false">DJ43*DJ39*(1-In_BESS_Haircut)*In_BESS_Avail/In_Aurora_Avail</f>
        <v>168.439493182942</v>
      </c>
      <c r="DK44" s="22" t="n">
        <f aca="false">DK43*DK39*(1-In_BESS_Haircut)*In_BESS_Avail/In_Aurora_Avail</f>
        <v>168.541929930744</v>
      </c>
      <c r="DL44" s="22" t="n">
        <f aca="false">DL43*DL39*(1-In_BESS_Haircut)*In_BESS_Avail/In_Aurora_Avail</f>
        <v>168.541929930744</v>
      </c>
      <c r="DM44" s="22" t="n">
        <f aca="false">DM43*DM39*(1-In_BESS_Haircut)*In_BESS_Avail/In_Aurora_Avail</f>
        <v>168.541929930744</v>
      </c>
      <c r="DN44" s="22" t="n">
        <f aca="false">DN43*DN39*(1-In_BESS_Haircut)*In_BESS_Avail/In_Aurora_Avail</f>
        <v>168.541929930744</v>
      </c>
      <c r="DO44" s="22" t="n">
        <f aca="false">DO43*DO39*(1-In_BESS_Haircut)*In_BESS_Avail/In_Aurora_Avail</f>
        <v>172.381857220145</v>
      </c>
      <c r="DP44" s="22" t="n">
        <f aca="false">DP43*DP39*(1-In_BESS_Haircut)*In_BESS_Avail/In_Aurora_Avail</f>
        <v>172.381857220145</v>
      </c>
      <c r="DQ44" s="22" t="n">
        <f aca="false">DQ43*DQ39*(1-In_BESS_Haircut)*In_BESS_Avail/In_Aurora_Avail</f>
        <v>172.381857220145</v>
      </c>
      <c r="DR44" s="22" t="n">
        <f aca="false">DR43*DR39*(1-In_BESS_Haircut)*In_BESS_Avail/In_Aurora_Avail</f>
        <v>172.381857220145</v>
      </c>
      <c r="DS44" s="22" t="n">
        <f aca="false">DS43*DS39*(1-In_BESS_Haircut)*In_BESS_Avail/In_Aurora_Avail</f>
        <v>171.725621922278</v>
      </c>
      <c r="DT44" s="22" t="n">
        <f aca="false">DT43*DT39*(1-In_BESS_Haircut)*In_BESS_Avail/In_Aurora_Avail</f>
        <v>171.725621922278</v>
      </c>
      <c r="DU44" s="22" t="n">
        <f aca="false">DU43*DU39*(1-In_BESS_Haircut)*In_BESS_Avail/In_Aurora_Avail</f>
        <v>171.725621922278</v>
      </c>
      <c r="DV44" s="22" t="n">
        <f aca="false">DV43*DV39*(1-In_BESS_Haircut)*In_BESS_Avail/In_Aurora_Avail</f>
        <v>171.725621922278</v>
      </c>
      <c r="DW44" s="22" t="n">
        <f aca="false">DW43*DW39*(1-In_BESS_Haircut)*In_BESS_Avail/In_Aurora_Avail</f>
        <v>175.141739982154</v>
      </c>
      <c r="DX44" s="22" t="n">
        <f aca="false">DX43*DX39*(1-In_BESS_Haircut)*In_BESS_Avail/In_Aurora_Avail</f>
        <v>175.141739982154</v>
      </c>
      <c r="DY44" s="22" t="n">
        <f aca="false">DY43*DY39*(1-In_BESS_Haircut)*In_BESS_Avail/In_Aurora_Avail</f>
        <v>175.141739982154</v>
      </c>
      <c r="DZ44" s="22" t="n">
        <f aca="false">DZ43*DZ39*(1-In_BESS_Haircut)*In_BESS_Avail/In_Aurora_Avail</f>
        <v>175.141739982154</v>
      </c>
      <c r="EA44" s="22" t="n">
        <f aca="false">EA43*EA39*(1-In_BESS_Haircut)*In_BESS_Avail/In_Aurora_Avail</f>
        <v>179.170842866952</v>
      </c>
      <c r="EB44" s="22" t="n">
        <f aca="false">EB43*EB39*(1-In_BESS_Haircut)*In_BESS_Avail/In_Aurora_Avail</f>
        <v>179.170842866952</v>
      </c>
      <c r="EC44" s="22" t="n">
        <f aca="false">EC43*EC39*(1-In_BESS_Haircut)*In_BESS_Avail/In_Aurora_Avail</f>
        <v>179.170842866952</v>
      </c>
      <c r="ED44" s="22" t="n">
        <f aca="false">ED43*ED39*(1-In_BESS_Haircut)*In_BESS_Avail/In_Aurora_Avail</f>
        <v>179.170842866952</v>
      </c>
      <c r="EE44" s="22" t="n">
        <f aca="false">EE43*EE39*(1-In_BESS_Haircut)*In_BESS_Avail/In_Aurora_Avail</f>
        <v>175.241993060013</v>
      </c>
      <c r="EF44" s="22" t="n">
        <f aca="false">EF43*EF39*(1-In_BESS_Haircut)*In_BESS_Avail/In_Aurora_Avail</f>
        <v>175.241993060013</v>
      </c>
      <c r="EG44" s="22" t="n">
        <f aca="false">EG43*EG39*(1-In_BESS_Haircut)*In_BESS_Avail/In_Aurora_Avail</f>
        <v>175.241993060013</v>
      </c>
      <c r="EH44" s="22" t="n">
        <f aca="false">EH43*EH39*(1-In_BESS_Haircut)*In_BESS_Avail/In_Aurora_Avail</f>
        <v>175.241993060013</v>
      </c>
      <c r="EI44" s="22" t="n">
        <f aca="false">EI43*EI39*(1-In_BESS_Haircut)*In_BESS_Avail/In_Aurora_Avail</f>
        <v>181.033027934511</v>
      </c>
      <c r="EJ44" s="22" t="n">
        <f aca="false">EJ43*EJ39*(1-In_BESS_Haircut)*In_BESS_Avail/In_Aurora_Avail</f>
        <v>181.033027934511</v>
      </c>
      <c r="EK44" s="22" t="n">
        <f aca="false">EK43*EK39*(1-In_BESS_Haircut)*In_BESS_Avail/In_Aurora_Avail</f>
        <v>181.033027934511</v>
      </c>
      <c r="EL44" s="22" t="n">
        <f aca="false">EL43*EL39*(1-In_BESS_Haircut)*In_BESS_Avail/In_Aurora_Avail</f>
        <v>181.033027934511</v>
      </c>
      <c r="EM44" s="22" t="n">
        <f aca="false">EM43*EM39*(1-In_BESS_Haircut)*In_BESS_Avail/In_Aurora_Avail</f>
        <v>185.060072939738</v>
      </c>
      <c r="EN44" s="22" t="n">
        <f aca="false">EN43*EN39*(1-In_BESS_Haircut)*In_BESS_Avail/In_Aurora_Avail</f>
        <v>185.060072939738</v>
      </c>
      <c r="EO44" s="22" t="n">
        <f aca="false">EO43*EO39*(1-In_BESS_Haircut)*In_BESS_Avail/In_Aurora_Avail</f>
        <v>185.060072939738</v>
      </c>
      <c r="EP44" s="22" t="n">
        <f aca="false">EP43*EP39*(1-In_BESS_Haircut)*In_BESS_Avail/In_Aurora_Avail</f>
        <v>185.060072939738</v>
      </c>
      <c r="EQ44" s="22" t="n">
        <f aca="false">EQ43*EQ39*(1-In_BESS_Haircut)*In_BESS_Avail/In_Aurora_Avail</f>
        <v>182.468179396365</v>
      </c>
      <c r="ER44" s="22" t="n">
        <f aca="false">ER43*ER39*(1-In_BESS_Haircut)*In_BESS_Avail/In_Aurora_Avail</f>
        <v>182.468179396365</v>
      </c>
      <c r="ES44" s="22" t="n">
        <f aca="false">ES43*ES39*(1-In_BESS_Haircut)*In_BESS_Avail/In_Aurora_Avail</f>
        <v>182.468179396365</v>
      </c>
      <c r="ET44" s="22" t="n">
        <f aca="false">ET43*ET39*(1-In_BESS_Haircut)*In_BESS_Avail/In_Aurora_Avail</f>
        <v>182.468179396365</v>
      </c>
      <c r="EU44" s="22" t="n">
        <f aca="false">EU43*EU39*(1-In_BESS_Haircut)*In_BESS_Avail/In_Aurora_Avail</f>
        <v>186.117542984292</v>
      </c>
      <c r="EV44" s="22" t="n">
        <f aca="false">EV43*EV39*(1-In_BESS_Haircut)*In_BESS_Avail/In_Aurora_Avail</f>
        <v>186.117542984292</v>
      </c>
      <c r="EW44" s="22" t="n">
        <f aca="false">EW43*EW39*(1-In_BESS_Haircut)*In_BESS_Avail/In_Aurora_Avail</f>
        <v>186.117542984292</v>
      </c>
      <c r="EX44" s="22" t="n">
        <f aca="false">EX43*EX39*(1-In_BESS_Haircut)*In_BESS_Avail/In_Aurora_Avail</f>
        <v>186.117542984292</v>
      </c>
      <c r="EY44" s="22" t="n">
        <f aca="false">EY43*EY39*(1-In_BESS_Haircut)*In_BESS_Avail/In_Aurora_Avail</f>
        <v>189.839893843978</v>
      </c>
      <c r="EZ44" s="22" t="n">
        <f aca="false">EZ43*EZ39*(1-In_BESS_Haircut)*In_BESS_Avail/In_Aurora_Avail</f>
        <v>189.839893843978</v>
      </c>
      <c r="FA44" s="22" t="n">
        <f aca="false">FA43*FA39*(1-In_BESS_Haircut)*In_BESS_Avail/In_Aurora_Avail</f>
        <v>189.839893843978</v>
      </c>
      <c r="FB44" s="22" t="n">
        <f aca="false">FB43*FB39*(1-In_BESS_Haircut)*In_BESS_Avail/In_Aurora_Avail</f>
        <v>189.839893843978</v>
      </c>
      <c r="FC44" s="22" t="n">
        <f aca="false">FC43*FC39*(1-In_BESS_Haircut)*In_BESS_Avail/In_Aurora_Avail</f>
        <v>193.636691720857</v>
      </c>
      <c r="FD44" s="22" t="n">
        <f aca="false">FD43*FD39*(1-In_BESS_Haircut)*In_BESS_Avail/In_Aurora_Avail</f>
        <v>193.636691720857</v>
      </c>
      <c r="FE44" s="22" t="n">
        <f aca="false">FE43*FE39*(1-In_BESS_Haircut)*In_BESS_Avail/In_Aurora_Avail</f>
        <v>193.636691720857</v>
      </c>
      <c r="FF44" s="22" t="n">
        <f aca="false">FF43*FF39*(1-In_BESS_Haircut)*In_BESS_Avail/In_Aurora_Avail</f>
        <v>193.636691720857</v>
      </c>
      <c r="FG44" s="22" t="n">
        <f aca="false">FG43*FG39*(1-In_BESS_Haircut)*In_BESS_Avail/In_Aurora_Avail</f>
        <v>197.509425555274</v>
      </c>
      <c r="FH44" s="22" t="n">
        <f aca="false">FH43*FH39*(1-In_BESS_Haircut)*In_BESS_Avail/In_Aurora_Avail</f>
        <v>197.509425555274</v>
      </c>
    </row>
    <row r="46" customFormat="false" ht="15" hidden="false" customHeight="false" outlineLevel="0" collapsed="false">
      <c r="A46" s="9" t="s">
        <v>14</v>
      </c>
      <c r="B46" s="9"/>
      <c r="C46" s="9" t="s">
        <v>652</v>
      </c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</row>
    <row r="47" customFormat="false" ht="15" hidden="false" customHeight="false" outlineLevel="0" collapsed="false">
      <c r="C47" s="0" t="s">
        <v>653</v>
      </c>
      <c r="D47" s="11" t="s">
        <v>39</v>
      </c>
      <c r="E47" s="49" t="n">
        <f aca="false">INDEX(Case_Offer,1,$F12)</f>
        <v>0</v>
      </c>
    </row>
    <row r="48" customFormat="false" ht="15" hidden="false" customHeight="false" outlineLevel="0" collapsed="false">
      <c r="C48" s="0" t="s">
        <v>654</v>
      </c>
      <c r="D48" s="11" t="s">
        <v>79</v>
      </c>
      <c r="E48" s="38" t="n">
        <f aca="false">MATCH(In_Offer_PV,OPV_Names,0)</f>
        <v>2</v>
      </c>
      <c r="F48" s="38" t="n">
        <f aca="false">INDEX(OPV_Type,$E48)</f>
        <v>1</v>
      </c>
    </row>
    <row r="49" customFormat="false" ht="15" hidden="false" customHeight="false" outlineLevel="0" collapsed="false">
      <c r="C49" s="0" t="s">
        <v>655</v>
      </c>
      <c r="D49" s="11" t="s">
        <v>303</v>
      </c>
      <c r="E49" s="45" t="n">
        <f aca="false">INDEX(OPV_Fee,$E48)</f>
        <v>0</v>
      </c>
      <c r="F49" s="22" t="n">
        <f aca="false">INDEX(OPV_Fee_Min,$E48)</f>
        <v>0</v>
      </c>
    </row>
    <row r="50" customFormat="false" ht="15" hidden="false" customHeight="false" outlineLevel="0" collapsed="false">
      <c r="C50" s="0" t="s">
        <v>656</v>
      </c>
      <c r="D50" s="11" t="s">
        <v>303</v>
      </c>
      <c r="E50" s="22" t="n">
        <f aca="false">INDEX(OPV_Fee_Max,$E48)</f>
        <v>0</v>
      </c>
      <c r="F50" s="22" t="n">
        <f aca="false">INDEX(OPV_Price,$E48)</f>
        <v>43.96</v>
      </c>
    </row>
    <row r="51" customFormat="false" ht="15" hidden="false" customHeight="false" outlineLevel="0" collapsed="false">
      <c r="C51" s="0" t="s">
        <v>657</v>
      </c>
      <c r="D51" s="11" t="s">
        <v>617</v>
      </c>
      <c r="E51" s="40" t="n">
        <f aca="false">IF(INDEX(OPV_Start,$E48)&gt;0,INDEX(OPV_Start,$E48),$F16+1)</f>
        <v>46753</v>
      </c>
      <c r="F51" s="40" t="n">
        <f aca="false">EDATE($E51,INDEX(OPV_Tenor,$E48)*Months_In_Year)-1</f>
        <v>47848</v>
      </c>
      <c r="J51" s="60" t="n">
        <f aca="false">$E47*MAX(0,MIN($F51,J$4)-MAX($E51,J$3)+1)/J$5</f>
        <v>0</v>
      </c>
      <c r="K51" s="60" t="n">
        <f aca="false">$E47*MAX(0,MIN($F51,K$4)-MAX($E51,K$3)+1)/K$5</f>
        <v>0</v>
      </c>
      <c r="L51" s="60" t="n">
        <f aca="false">$E47*MAX(0,MIN($F51,L$4)-MAX($E51,L$3)+1)/L$5</f>
        <v>0</v>
      </c>
      <c r="M51" s="60" t="n">
        <f aca="false">$E47*MAX(0,MIN($F51,M$4)-MAX($E51,M$3)+1)/M$5</f>
        <v>0</v>
      </c>
      <c r="N51" s="60" t="n">
        <f aca="false">$E47*MAX(0,MIN($F51,N$4)-MAX($E51,N$3)+1)/N$5</f>
        <v>0</v>
      </c>
      <c r="O51" s="60" t="n">
        <f aca="false">$E47*MAX(0,MIN($F51,O$4)-MAX($E51,O$3)+1)/O$5</f>
        <v>0</v>
      </c>
      <c r="P51" s="60" t="n">
        <f aca="false">$E47*MAX(0,MIN($F51,P$4)-MAX($E51,P$3)+1)/P$5</f>
        <v>0</v>
      </c>
      <c r="Q51" s="60" t="n">
        <f aca="false">$E47*MAX(0,MIN($F51,Q$4)-MAX($E51,Q$3)+1)/Q$5</f>
        <v>0</v>
      </c>
      <c r="R51" s="60" t="n">
        <f aca="false">$E47*MAX(0,MIN($F51,R$4)-MAX($E51,R$3)+1)/R$5</f>
        <v>0</v>
      </c>
      <c r="S51" s="60" t="n">
        <f aca="false">$E47*MAX(0,MIN($F51,S$4)-MAX($E51,S$3)+1)/S$5</f>
        <v>0</v>
      </c>
      <c r="T51" s="60" t="n">
        <f aca="false">$E47*MAX(0,MIN($F51,T$4)-MAX($E51,T$3)+1)/T$5</f>
        <v>0</v>
      </c>
      <c r="U51" s="60" t="n">
        <f aca="false">$E47*MAX(0,MIN($F51,U$4)-MAX($E51,U$3)+1)/U$5</f>
        <v>0</v>
      </c>
      <c r="V51" s="60" t="n">
        <f aca="false">$E47*MAX(0,MIN($F51,V$4)-MAX($E51,V$3)+1)/V$5</f>
        <v>0</v>
      </c>
      <c r="W51" s="60" t="n">
        <f aca="false">$E47*MAX(0,MIN($F51,W$4)-MAX($E51,W$3)+1)/W$5</f>
        <v>0</v>
      </c>
      <c r="X51" s="60" t="n">
        <f aca="false">$E47*MAX(0,MIN($F51,X$4)-MAX($E51,X$3)+1)/X$5</f>
        <v>0</v>
      </c>
      <c r="Y51" s="60" t="n">
        <f aca="false">$E47*MAX(0,MIN($F51,Y$4)-MAX($E51,Y$3)+1)/Y$5</f>
        <v>0</v>
      </c>
      <c r="Z51" s="60" t="n">
        <f aca="false">$E47*MAX(0,MIN($F51,Z$4)-MAX($E51,Z$3)+1)/Z$5</f>
        <v>0</v>
      </c>
      <c r="AA51" s="60" t="n">
        <f aca="false">$E47*MAX(0,MIN($F51,AA$4)-MAX($E51,AA$3)+1)/AA$5</f>
        <v>0</v>
      </c>
      <c r="AB51" s="60" t="n">
        <f aca="false">$E47*MAX(0,MIN($F51,AB$4)-MAX($E51,AB$3)+1)/AB$5</f>
        <v>0</v>
      </c>
      <c r="AC51" s="60" t="n">
        <f aca="false">$E47*MAX(0,MIN($F51,AC$4)-MAX($E51,AC$3)+1)/AC$5</f>
        <v>0</v>
      </c>
      <c r="AD51" s="60" t="n">
        <f aca="false">$E47*MAX(0,MIN($F51,AD$4)-MAX($E51,AD$3)+1)/AD$5</f>
        <v>0</v>
      </c>
      <c r="AE51" s="60" t="n">
        <f aca="false">$E47*MAX(0,MIN($F51,AE$4)-MAX($E51,AE$3)+1)/AE$5</f>
        <v>0</v>
      </c>
      <c r="AF51" s="60" t="n">
        <f aca="false">$E47*MAX(0,MIN($F51,AF$4)-MAX($E51,AF$3)+1)/AF$5</f>
        <v>0</v>
      </c>
      <c r="AG51" s="60" t="n">
        <f aca="false">$E47*MAX(0,MIN($F51,AG$4)-MAX($E51,AG$3)+1)/AG$5</f>
        <v>0</v>
      </c>
      <c r="AH51" s="60" t="n">
        <f aca="false">$E47*MAX(0,MIN($F51,AH$4)-MAX($E51,AH$3)+1)/AH$5</f>
        <v>0</v>
      </c>
      <c r="AI51" s="60" t="n">
        <f aca="false">$E47*MAX(0,MIN($F51,AI$4)-MAX($E51,AI$3)+1)/AI$5</f>
        <v>0</v>
      </c>
      <c r="AJ51" s="60" t="n">
        <f aca="false">$E47*MAX(0,MIN($F51,AJ$4)-MAX($E51,AJ$3)+1)/AJ$5</f>
        <v>0</v>
      </c>
      <c r="AK51" s="60" t="n">
        <f aca="false">$E47*MAX(0,MIN($F51,AK$4)-MAX($E51,AK$3)+1)/AK$5</f>
        <v>0</v>
      </c>
      <c r="AL51" s="60" t="n">
        <f aca="false">$E47*MAX(0,MIN($F51,AL$4)-MAX($E51,AL$3)+1)/AL$5</f>
        <v>0</v>
      </c>
      <c r="AM51" s="60" t="n">
        <f aca="false">$E47*MAX(0,MIN($F51,AM$4)-MAX($E51,AM$3)+1)/AM$5</f>
        <v>0</v>
      </c>
      <c r="AN51" s="60" t="n">
        <f aca="false">$E47*MAX(0,MIN($F51,AN$4)-MAX($E51,AN$3)+1)/AN$5</f>
        <v>0</v>
      </c>
      <c r="AO51" s="60" t="n">
        <f aca="false">$E47*MAX(0,MIN($F51,AO$4)-MAX($E51,AO$3)+1)/AO$5</f>
        <v>0</v>
      </c>
      <c r="AP51" s="60" t="n">
        <f aca="false">$E47*MAX(0,MIN($F51,AP$4)-MAX($E51,AP$3)+1)/AP$5</f>
        <v>0</v>
      </c>
      <c r="AQ51" s="60" t="n">
        <f aca="false">$E47*MAX(0,MIN($F51,AQ$4)-MAX($E51,AQ$3)+1)/AQ$5</f>
        <v>0</v>
      </c>
      <c r="AR51" s="60" t="n">
        <f aca="false">$E47*MAX(0,MIN($F51,AR$4)-MAX($E51,AR$3)+1)/AR$5</f>
        <v>0</v>
      </c>
      <c r="AS51" s="60" t="n">
        <f aca="false">$E47*MAX(0,MIN($F51,AS$4)-MAX($E51,AS$3)+1)/AS$5</f>
        <v>0</v>
      </c>
      <c r="AT51" s="60" t="n">
        <f aca="false">$E47*MAX(0,MIN($F51,AT$4)-MAX($E51,AT$3)+1)/AT$5</f>
        <v>0</v>
      </c>
      <c r="AU51" s="60" t="n">
        <f aca="false">$E47*MAX(0,MIN($F51,AU$4)-MAX($E51,AU$3)+1)/AU$5</f>
        <v>0</v>
      </c>
      <c r="AV51" s="60" t="n">
        <f aca="false">$E47*MAX(0,MIN($F51,AV$4)-MAX($E51,AV$3)+1)/AV$5</f>
        <v>0</v>
      </c>
      <c r="AW51" s="60" t="n">
        <f aca="false">$E47*MAX(0,MIN($F51,AW$4)-MAX($E51,AW$3)+1)/AW$5</f>
        <v>0</v>
      </c>
      <c r="AX51" s="60" t="n">
        <f aca="false">$E47*MAX(0,MIN($F51,AX$4)-MAX($E51,AX$3)+1)/AX$5</f>
        <v>0</v>
      </c>
      <c r="AY51" s="60" t="n">
        <f aca="false">$E47*MAX(0,MIN($F51,AY$4)-MAX($E51,AY$3)+1)/AY$5</f>
        <v>0</v>
      </c>
      <c r="AZ51" s="60" t="n">
        <f aca="false">$E47*MAX(0,MIN($F51,AZ$4)-MAX($E51,AZ$3)+1)/AZ$5</f>
        <v>0</v>
      </c>
      <c r="BA51" s="60" t="n">
        <f aca="false">$E47*MAX(0,MIN($F51,BA$4)-MAX($E51,BA$3)+1)/BA$5</f>
        <v>0</v>
      </c>
      <c r="BB51" s="60" t="n">
        <f aca="false">$E47*MAX(0,MIN($F51,BB$4)-MAX($E51,BB$3)+1)/BB$5</f>
        <v>0</v>
      </c>
      <c r="BC51" s="60" t="n">
        <f aca="false">$E47*MAX(0,MIN($F51,BC$4)-MAX($E51,BC$3)+1)/BC$5</f>
        <v>0</v>
      </c>
      <c r="BD51" s="60" t="n">
        <f aca="false">$E47*MAX(0,MIN($F51,BD$4)-MAX($E51,BD$3)+1)/BD$5</f>
        <v>0</v>
      </c>
      <c r="BE51" s="60" t="n">
        <f aca="false">$E47*MAX(0,MIN($F51,BE$4)-MAX($E51,BE$3)+1)/BE$5</f>
        <v>0</v>
      </c>
      <c r="BF51" s="60" t="n">
        <f aca="false">$E47*MAX(0,MIN($F51,BF$4)-MAX($E51,BF$3)+1)/BF$5</f>
        <v>0</v>
      </c>
      <c r="BG51" s="60" t="n">
        <f aca="false">$E47*MAX(0,MIN($F51,BG$4)-MAX($E51,BG$3)+1)/BG$5</f>
        <v>0</v>
      </c>
      <c r="BH51" s="60" t="n">
        <f aca="false">$E47*MAX(0,MIN($F51,BH$4)-MAX($E51,BH$3)+1)/BH$5</f>
        <v>0</v>
      </c>
      <c r="BI51" s="60" t="n">
        <f aca="false">$E47*MAX(0,MIN($F51,BI$4)-MAX($E51,BI$3)+1)/BI$5</f>
        <v>0</v>
      </c>
      <c r="BJ51" s="60" t="n">
        <f aca="false">$E47*MAX(0,MIN($F51,BJ$4)-MAX($E51,BJ$3)+1)/BJ$5</f>
        <v>0</v>
      </c>
      <c r="BK51" s="60" t="n">
        <f aca="false">$E47*MAX(0,MIN($F51,BK$4)-MAX($E51,BK$3)+1)/BK$5</f>
        <v>0</v>
      </c>
      <c r="BL51" s="60" t="n">
        <f aca="false">$E47*MAX(0,MIN($F51,BL$4)-MAX($E51,BL$3)+1)/BL$5</f>
        <v>0</v>
      </c>
      <c r="BM51" s="60" t="n">
        <f aca="false">$E47*MAX(0,MIN($F51,BM$4)-MAX($E51,BM$3)+1)/BM$5</f>
        <v>0</v>
      </c>
      <c r="BN51" s="60" t="n">
        <f aca="false">$E47*MAX(0,MIN($F51,BN$4)-MAX($E51,BN$3)+1)/BN$5</f>
        <v>0</v>
      </c>
      <c r="BO51" s="60" t="n">
        <f aca="false">$E47*MAX(0,MIN($F51,BO$4)-MAX($E51,BO$3)+1)/BO$5</f>
        <v>0</v>
      </c>
      <c r="BP51" s="60" t="n">
        <f aca="false">$E47*MAX(0,MIN($F51,BP$4)-MAX($E51,BP$3)+1)/BP$5</f>
        <v>0</v>
      </c>
      <c r="BQ51" s="60" t="n">
        <f aca="false">$E47*MAX(0,MIN($F51,BQ$4)-MAX($E51,BQ$3)+1)/BQ$5</f>
        <v>0</v>
      </c>
      <c r="BR51" s="60" t="n">
        <f aca="false">$E47*MAX(0,MIN($F51,BR$4)-MAX($E51,BR$3)+1)/BR$5</f>
        <v>0</v>
      </c>
      <c r="BS51" s="60" t="n">
        <f aca="false">$E47*MAX(0,MIN($F51,BS$4)-MAX($E51,BS$3)+1)/BS$5</f>
        <v>0</v>
      </c>
      <c r="BT51" s="60" t="n">
        <f aca="false">$E47*MAX(0,MIN($F51,BT$4)-MAX($E51,BT$3)+1)/BT$5</f>
        <v>0</v>
      </c>
      <c r="BU51" s="60" t="n">
        <f aca="false">$E47*MAX(0,MIN($F51,BU$4)-MAX($E51,BU$3)+1)/BU$5</f>
        <v>0</v>
      </c>
      <c r="BV51" s="60" t="n">
        <f aca="false">$E47*MAX(0,MIN($F51,BV$4)-MAX($E51,BV$3)+1)/BV$5</f>
        <v>0</v>
      </c>
      <c r="BW51" s="60" t="n">
        <f aca="false">$E47*MAX(0,MIN($F51,BW$4)-MAX($E51,BW$3)+1)/BW$5</f>
        <v>0</v>
      </c>
      <c r="BX51" s="60" t="n">
        <f aca="false">$E47*MAX(0,MIN($F51,BX$4)-MAX($E51,BX$3)+1)/BX$5</f>
        <v>0</v>
      </c>
      <c r="BY51" s="60" t="n">
        <f aca="false">$E47*MAX(0,MIN($F51,BY$4)-MAX($E51,BY$3)+1)/BY$5</f>
        <v>0</v>
      </c>
      <c r="BZ51" s="60" t="n">
        <f aca="false">$E47*MAX(0,MIN($F51,BZ$4)-MAX($E51,BZ$3)+1)/BZ$5</f>
        <v>0</v>
      </c>
      <c r="CA51" s="60" t="n">
        <f aca="false">$E47*MAX(0,MIN($F51,CA$4)-MAX($E51,CA$3)+1)/CA$5</f>
        <v>0</v>
      </c>
      <c r="CB51" s="60" t="n">
        <f aca="false">$E47*MAX(0,MIN($F51,CB$4)-MAX($E51,CB$3)+1)/CB$5</f>
        <v>0</v>
      </c>
      <c r="CC51" s="60" t="n">
        <f aca="false">$E47*MAX(0,MIN($F51,CC$4)-MAX($E51,CC$3)+1)/CC$5</f>
        <v>0</v>
      </c>
      <c r="CD51" s="60" t="n">
        <f aca="false">$E47*MAX(0,MIN($F51,CD$4)-MAX($E51,CD$3)+1)/CD$5</f>
        <v>0</v>
      </c>
      <c r="CE51" s="60" t="n">
        <f aca="false">$E47*MAX(0,MIN($F51,CE$4)-MAX($E51,CE$3)+1)/CE$5</f>
        <v>0</v>
      </c>
      <c r="CF51" s="60" t="n">
        <f aca="false">$E47*MAX(0,MIN($F51,CF$4)-MAX($E51,CF$3)+1)/CF$5</f>
        <v>0</v>
      </c>
      <c r="CG51" s="60" t="n">
        <f aca="false">$E47*MAX(0,MIN($F51,CG$4)-MAX($E51,CG$3)+1)/CG$5</f>
        <v>0</v>
      </c>
      <c r="CH51" s="60" t="n">
        <f aca="false">$E47*MAX(0,MIN($F51,CH$4)-MAX($E51,CH$3)+1)/CH$5</f>
        <v>0</v>
      </c>
      <c r="CI51" s="60" t="n">
        <f aca="false">$E47*MAX(0,MIN($F51,CI$4)-MAX($E51,CI$3)+1)/CI$5</f>
        <v>0</v>
      </c>
      <c r="CJ51" s="60" t="n">
        <f aca="false">$E47*MAX(0,MIN($F51,CJ$4)-MAX($E51,CJ$3)+1)/CJ$5</f>
        <v>0</v>
      </c>
      <c r="CK51" s="60" t="n">
        <f aca="false">$E47*MAX(0,MIN($F51,CK$4)-MAX($E51,CK$3)+1)/CK$5</f>
        <v>0</v>
      </c>
      <c r="CL51" s="60" t="n">
        <f aca="false">$E47*MAX(0,MIN($F51,CL$4)-MAX($E51,CL$3)+1)/CL$5</f>
        <v>0</v>
      </c>
      <c r="CM51" s="60" t="n">
        <f aca="false">$E47*MAX(0,MIN($F51,CM$4)-MAX($E51,CM$3)+1)/CM$5</f>
        <v>0</v>
      </c>
      <c r="CN51" s="60" t="n">
        <f aca="false">$E47*MAX(0,MIN($F51,CN$4)-MAX($E51,CN$3)+1)/CN$5</f>
        <v>0</v>
      </c>
      <c r="CO51" s="60" t="n">
        <f aca="false">$E47*MAX(0,MIN($F51,CO$4)-MAX($E51,CO$3)+1)/CO$5</f>
        <v>0</v>
      </c>
      <c r="CP51" s="60" t="n">
        <f aca="false">$E47*MAX(0,MIN($F51,CP$4)-MAX($E51,CP$3)+1)/CP$5</f>
        <v>0</v>
      </c>
      <c r="CQ51" s="60" t="n">
        <f aca="false">$E47*MAX(0,MIN($F51,CQ$4)-MAX($E51,CQ$3)+1)/CQ$5</f>
        <v>0</v>
      </c>
      <c r="CR51" s="60" t="n">
        <f aca="false">$E47*MAX(0,MIN($F51,CR$4)-MAX($E51,CR$3)+1)/CR$5</f>
        <v>0</v>
      </c>
      <c r="CS51" s="60" t="n">
        <f aca="false">$E47*MAX(0,MIN($F51,CS$4)-MAX($E51,CS$3)+1)/CS$5</f>
        <v>0</v>
      </c>
      <c r="CT51" s="60" t="n">
        <f aca="false">$E47*MAX(0,MIN($F51,CT$4)-MAX($E51,CT$3)+1)/CT$5</f>
        <v>0</v>
      </c>
      <c r="CU51" s="60" t="n">
        <f aca="false">$E47*MAX(0,MIN($F51,CU$4)-MAX($E51,CU$3)+1)/CU$5</f>
        <v>0</v>
      </c>
      <c r="CV51" s="60" t="n">
        <f aca="false">$E47*MAX(0,MIN($F51,CV$4)-MAX($E51,CV$3)+1)/CV$5</f>
        <v>0</v>
      </c>
      <c r="CW51" s="60" t="n">
        <f aca="false">$E47*MAX(0,MIN($F51,CW$4)-MAX($E51,CW$3)+1)/CW$5</f>
        <v>0</v>
      </c>
      <c r="CX51" s="60" t="n">
        <f aca="false">$E47*MAX(0,MIN($F51,CX$4)-MAX($E51,CX$3)+1)/CX$5</f>
        <v>0</v>
      </c>
      <c r="CY51" s="60" t="n">
        <f aca="false">$E47*MAX(0,MIN($F51,CY$4)-MAX($E51,CY$3)+1)/CY$5</f>
        <v>0</v>
      </c>
      <c r="CZ51" s="60" t="n">
        <f aca="false">$E47*MAX(0,MIN($F51,CZ$4)-MAX($E51,CZ$3)+1)/CZ$5</f>
        <v>0</v>
      </c>
      <c r="DA51" s="60" t="n">
        <f aca="false">$E47*MAX(0,MIN($F51,DA$4)-MAX($E51,DA$3)+1)/DA$5</f>
        <v>0</v>
      </c>
      <c r="DB51" s="60" t="n">
        <f aca="false">$E47*MAX(0,MIN($F51,DB$4)-MAX($E51,DB$3)+1)/DB$5</f>
        <v>0</v>
      </c>
      <c r="DC51" s="60" t="n">
        <f aca="false">$E47*MAX(0,MIN($F51,DC$4)-MAX($E51,DC$3)+1)/DC$5</f>
        <v>0</v>
      </c>
      <c r="DD51" s="60" t="n">
        <f aca="false">$E47*MAX(0,MIN($F51,DD$4)-MAX($E51,DD$3)+1)/DD$5</f>
        <v>0</v>
      </c>
      <c r="DE51" s="60" t="n">
        <f aca="false">$E47*MAX(0,MIN($F51,DE$4)-MAX($E51,DE$3)+1)/DE$5</f>
        <v>0</v>
      </c>
      <c r="DF51" s="60" t="n">
        <f aca="false">$E47*MAX(0,MIN($F51,DF$4)-MAX($E51,DF$3)+1)/DF$5</f>
        <v>0</v>
      </c>
      <c r="DG51" s="60" t="n">
        <f aca="false">$E47*MAX(0,MIN($F51,DG$4)-MAX($E51,DG$3)+1)/DG$5</f>
        <v>0</v>
      </c>
      <c r="DH51" s="60" t="n">
        <f aca="false">$E47*MAX(0,MIN($F51,DH$4)-MAX($E51,DH$3)+1)/DH$5</f>
        <v>0</v>
      </c>
      <c r="DI51" s="60" t="n">
        <f aca="false">$E47*MAX(0,MIN($F51,DI$4)-MAX($E51,DI$3)+1)/DI$5</f>
        <v>0</v>
      </c>
      <c r="DJ51" s="60" t="n">
        <f aca="false">$E47*MAX(0,MIN($F51,DJ$4)-MAX($E51,DJ$3)+1)/DJ$5</f>
        <v>0</v>
      </c>
      <c r="DK51" s="60" t="n">
        <f aca="false">$E47*MAX(0,MIN($F51,DK$4)-MAX($E51,DK$3)+1)/DK$5</f>
        <v>0</v>
      </c>
      <c r="DL51" s="60" t="n">
        <f aca="false">$E47*MAX(0,MIN($F51,DL$4)-MAX($E51,DL$3)+1)/DL$5</f>
        <v>0</v>
      </c>
      <c r="DM51" s="60" t="n">
        <f aca="false">$E47*MAX(0,MIN($F51,DM$4)-MAX($E51,DM$3)+1)/DM$5</f>
        <v>0</v>
      </c>
      <c r="DN51" s="60" t="n">
        <f aca="false">$E47*MAX(0,MIN($F51,DN$4)-MAX($E51,DN$3)+1)/DN$5</f>
        <v>0</v>
      </c>
      <c r="DO51" s="60" t="n">
        <f aca="false">$E47*MAX(0,MIN($F51,DO$4)-MAX($E51,DO$3)+1)/DO$5</f>
        <v>0</v>
      </c>
      <c r="DP51" s="60" t="n">
        <f aca="false">$E47*MAX(0,MIN($F51,DP$4)-MAX($E51,DP$3)+1)/DP$5</f>
        <v>0</v>
      </c>
      <c r="DQ51" s="60" t="n">
        <f aca="false">$E47*MAX(0,MIN($F51,DQ$4)-MAX($E51,DQ$3)+1)/DQ$5</f>
        <v>0</v>
      </c>
      <c r="DR51" s="60" t="n">
        <f aca="false">$E47*MAX(0,MIN($F51,DR$4)-MAX($E51,DR$3)+1)/DR$5</f>
        <v>0</v>
      </c>
      <c r="DS51" s="60" t="n">
        <f aca="false">$E47*MAX(0,MIN($F51,DS$4)-MAX($E51,DS$3)+1)/DS$5</f>
        <v>0</v>
      </c>
      <c r="DT51" s="60" t="n">
        <f aca="false">$E47*MAX(0,MIN($F51,DT$4)-MAX($E51,DT$3)+1)/DT$5</f>
        <v>0</v>
      </c>
      <c r="DU51" s="60" t="n">
        <f aca="false">$E47*MAX(0,MIN($F51,DU$4)-MAX($E51,DU$3)+1)/DU$5</f>
        <v>0</v>
      </c>
      <c r="DV51" s="60" t="n">
        <f aca="false">$E47*MAX(0,MIN($F51,DV$4)-MAX($E51,DV$3)+1)/DV$5</f>
        <v>0</v>
      </c>
      <c r="DW51" s="60" t="n">
        <f aca="false">$E47*MAX(0,MIN($F51,DW$4)-MAX($E51,DW$3)+1)/DW$5</f>
        <v>0</v>
      </c>
      <c r="DX51" s="60" t="n">
        <f aca="false">$E47*MAX(0,MIN($F51,DX$4)-MAX($E51,DX$3)+1)/DX$5</f>
        <v>0</v>
      </c>
      <c r="DY51" s="60" t="n">
        <f aca="false">$E47*MAX(0,MIN($F51,DY$4)-MAX($E51,DY$3)+1)/DY$5</f>
        <v>0</v>
      </c>
      <c r="DZ51" s="60" t="n">
        <f aca="false">$E47*MAX(0,MIN($F51,DZ$4)-MAX($E51,DZ$3)+1)/DZ$5</f>
        <v>0</v>
      </c>
      <c r="EA51" s="60" t="n">
        <f aca="false">$E47*MAX(0,MIN($F51,EA$4)-MAX($E51,EA$3)+1)/EA$5</f>
        <v>0</v>
      </c>
      <c r="EB51" s="60" t="n">
        <f aca="false">$E47*MAX(0,MIN($F51,EB$4)-MAX($E51,EB$3)+1)/EB$5</f>
        <v>0</v>
      </c>
      <c r="EC51" s="60" t="n">
        <f aca="false">$E47*MAX(0,MIN($F51,EC$4)-MAX($E51,EC$3)+1)/EC$5</f>
        <v>0</v>
      </c>
      <c r="ED51" s="60" t="n">
        <f aca="false">$E47*MAX(0,MIN($F51,ED$4)-MAX($E51,ED$3)+1)/ED$5</f>
        <v>0</v>
      </c>
      <c r="EE51" s="60" t="n">
        <f aca="false">$E47*MAX(0,MIN($F51,EE$4)-MAX($E51,EE$3)+1)/EE$5</f>
        <v>0</v>
      </c>
      <c r="EF51" s="60" t="n">
        <f aca="false">$E47*MAX(0,MIN($F51,EF$4)-MAX($E51,EF$3)+1)/EF$5</f>
        <v>0</v>
      </c>
      <c r="EG51" s="60" t="n">
        <f aca="false">$E47*MAX(0,MIN($F51,EG$4)-MAX($E51,EG$3)+1)/EG$5</f>
        <v>0</v>
      </c>
      <c r="EH51" s="60" t="n">
        <f aca="false">$E47*MAX(0,MIN($F51,EH$4)-MAX($E51,EH$3)+1)/EH$5</f>
        <v>0</v>
      </c>
      <c r="EI51" s="60" t="n">
        <f aca="false">$E47*MAX(0,MIN($F51,EI$4)-MAX($E51,EI$3)+1)/EI$5</f>
        <v>0</v>
      </c>
      <c r="EJ51" s="60" t="n">
        <f aca="false">$E47*MAX(0,MIN($F51,EJ$4)-MAX($E51,EJ$3)+1)/EJ$5</f>
        <v>0</v>
      </c>
      <c r="EK51" s="60" t="n">
        <f aca="false">$E47*MAX(0,MIN($F51,EK$4)-MAX($E51,EK$3)+1)/EK$5</f>
        <v>0</v>
      </c>
      <c r="EL51" s="60" t="n">
        <f aca="false">$E47*MAX(0,MIN($F51,EL$4)-MAX($E51,EL$3)+1)/EL$5</f>
        <v>0</v>
      </c>
      <c r="EM51" s="60" t="n">
        <f aca="false">$E47*MAX(0,MIN($F51,EM$4)-MAX($E51,EM$3)+1)/EM$5</f>
        <v>0</v>
      </c>
      <c r="EN51" s="60" t="n">
        <f aca="false">$E47*MAX(0,MIN($F51,EN$4)-MAX($E51,EN$3)+1)/EN$5</f>
        <v>0</v>
      </c>
      <c r="EO51" s="60" t="n">
        <f aca="false">$E47*MAX(0,MIN($F51,EO$4)-MAX($E51,EO$3)+1)/EO$5</f>
        <v>0</v>
      </c>
      <c r="EP51" s="60" t="n">
        <f aca="false">$E47*MAX(0,MIN($F51,EP$4)-MAX($E51,EP$3)+1)/EP$5</f>
        <v>0</v>
      </c>
      <c r="EQ51" s="60" t="n">
        <f aca="false">$E47*MAX(0,MIN($F51,EQ$4)-MAX($E51,EQ$3)+1)/EQ$5</f>
        <v>0</v>
      </c>
      <c r="ER51" s="60" t="n">
        <f aca="false">$E47*MAX(0,MIN($F51,ER$4)-MAX($E51,ER$3)+1)/ER$5</f>
        <v>0</v>
      </c>
      <c r="ES51" s="60" t="n">
        <f aca="false">$E47*MAX(0,MIN($F51,ES$4)-MAX($E51,ES$3)+1)/ES$5</f>
        <v>0</v>
      </c>
      <c r="ET51" s="60" t="n">
        <f aca="false">$E47*MAX(0,MIN($F51,ET$4)-MAX($E51,ET$3)+1)/ET$5</f>
        <v>0</v>
      </c>
      <c r="EU51" s="60" t="n">
        <f aca="false">$E47*MAX(0,MIN($F51,EU$4)-MAX($E51,EU$3)+1)/EU$5</f>
        <v>0</v>
      </c>
      <c r="EV51" s="60" t="n">
        <f aca="false">$E47*MAX(0,MIN($F51,EV$4)-MAX($E51,EV$3)+1)/EV$5</f>
        <v>0</v>
      </c>
      <c r="EW51" s="60" t="n">
        <f aca="false">$E47*MAX(0,MIN($F51,EW$4)-MAX($E51,EW$3)+1)/EW$5</f>
        <v>0</v>
      </c>
      <c r="EX51" s="60" t="n">
        <f aca="false">$E47*MAX(0,MIN($F51,EX$4)-MAX($E51,EX$3)+1)/EX$5</f>
        <v>0</v>
      </c>
      <c r="EY51" s="60" t="n">
        <f aca="false">$E47*MAX(0,MIN($F51,EY$4)-MAX($E51,EY$3)+1)/EY$5</f>
        <v>0</v>
      </c>
      <c r="EZ51" s="60" t="n">
        <f aca="false">$E47*MAX(0,MIN($F51,EZ$4)-MAX($E51,EZ$3)+1)/EZ$5</f>
        <v>0</v>
      </c>
      <c r="FA51" s="60" t="n">
        <f aca="false">$E47*MAX(0,MIN($F51,FA$4)-MAX($E51,FA$3)+1)/FA$5</f>
        <v>0</v>
      </c>
      <c r="FB51" s="60" t="n">
        <f aca="false">$E47*MAX(0,MIN($F51,FB$4)-MAX($E51,FB$3)+1)/FB$5</f>
        <v>0</v>
      </c>
      <c r="FC51" s="60" t="n">
        <f aca="false">$E47*MAX(0,MIN($F51,FC$4)-MAX($E51,FC$3)+1)/FC$5</f>
        <v>0</v>
      </c>
      <c r="FD51" s="60" t="n">
        <f aca="false">$E47*MAX(0,MIN($F51,FD$4)-MAX($E51,FD$3)+1)/FD$5</f>
        <v>0</v>
      </c>
      <c r="FE51" s="60" t="n">
        <f aca="false">$E47*MAX(0,MIN($F51,FE$4)-MAX($E51,FE$3)+1)/FE$5</f>
        <v>0</v>
      </c>
      <c r="FF51" s="60" t="n">
        <f aca="false">$E47*MAX(0,MIN($F51,FF$4)-MAX($E51,FF$3)+1)/FF$5</f>
        <v>0</v>
      </c>
      <c r="FG51" s="60" t="n">
        <f aca="false">$E47*MAX(0,MIN($F51,FG$4)-MAX($E51,FG$3)+1)/FG$5</f>
        <v>0</v>
      </c>
      <c r="FH51" s="60" t="n">
        <f aca="false">$E47*MAX(0,MIN($F51,FH$4)-MAX($E51,FH$3)+1)/FH$5</f>
        <v>0</v>
      </c>
    </row>
    <row r="52" customFormat="false" ht="15" hidden="false" customHeight="false" outlineLevel="0" collapsed="false">
      <c r="C52" s="0" t="s">
        <v>658</v>
      </c>
      <c r="D52" s="11" t="s">
        <v>303</v>
      </c>
      <c r="J52" s="22" t="n">
        <f aca="false">MIN($E50,MAX($E49*J41,$F49))</f>
        <v>0</v>
      </c>
      <c r="K52" s="22" t="n">
        <f aca="false">MIN($E50,MAX($E49*K41,$F49))</f>
        <v>0</v>
      </c>
      <c r="L52" s="22" t="n">
        <f aca="false">MIN($E50,MAX($E49*L41,$F49))</f>
        <v>0</v>
      </c>
      <c r="M52" s="22" t="n">
        <f aca="false">MIN($E50,MAX($E49*M41,$F49))</f>
        <v>0</v>
      </c>
      <c r="N52" s="22" t="n">
        <f aca="false">MIN($E50,MAX($E49*N41,$F49))</f>
        <v>0</v>
      </c>
      <c r="O52" s="22" t="n">
        <f aca="false">MIN($E50,MAX($E49*O41,$F49))</f>
        <v>0</v>
      </c>
      <c r="P52" s="22" t="n">
        <f aca="false">MIN($E50,MAX($E49*P41,$F49))</f>
        <v>0</v>
      </c>
      <c r="Q52" s="22" t="n">
        <f aca="false">MIN($E50,MAX($E49*Q41,$F49))</f>
        <v>0</v>
      </c>
      <c r="R52" s="22" t="n">
        <f aca="false">MIN($E50,MAX($E49*R41,$F49))</f>
        <v>0</v>
      </c>
      <c r="S52" s="22" t="n">
        <f aca="false">MIN($E50,MAX($E49*S41,$F49))</f>
        <v>0</v>
      </c>
      <c r="T52" s="22" t="n">
        <f aca="false">MIN($E50,MAX($E49*T41,$F49))</f>
        <v>0</v>
      </c>
      <c r="U52" s="22" t="n">
        <f aca="false">MIN($E50,MAX($E49*U41,$F49))</f>
        <v>0</v>
      </c>
      <c r="V52" s="22" t="n">
        <f aca="false">MIN($E50,MAX($E49*V41,$F49))</f>
        <v>0</v>
      </c>
      <c r="W52" s="22" t="n">
        <f aca="false">MIN($E50,MAX($E49*W41,$F49))</f>
        <v>0</v>
      </c>
      <c r="X52" s="22" t="n">
        <f aca="false">MIN($E50,MAX($E49*X41,$F49))</f>
        <v>0</v>
      </c>
      <c r="Y52" s="22" t="n">
        <f aca="false">MIN($E50,MAX($E49*Y41,$F49))</f>
        <v>0</v>
      </c>
      <c r="Z52" s="22" t="n">
        <f aca="false">MIN($E50,MAX($E49*Z41,$F49))</f>
        <v>0</v>
      </c>
      <c r="AA52" s="22" t="n">
        <f aca="false">MIN($E50,MAX($E49*AA41,$F49))</f>
        <v>0</v>
      </c>
      <c r="AB52" s="22" t="n">
        <f aca="false">MIN($E50,MAX($E49*AB41,$F49))</f>
        <v>0</v>
      </c>
      <c r="AC52" s="22" t="n">
        <f aca="false">MIN($E50,MAX($E49*AC41,$F49))</f>
        <v>0</v>
      </c>
      <c r="AD52" s="22" t="n">
        <f aca="false">MIN($E50,MAX($E49*AD41,$F49))</f>
        <v>0</v>
      </c>
      <c r="AE52" s="22" t="n">
        <f aca="false">MIN($E50,MAX($E49*AE41,$F49))</f>
        <v>0</v>
      </c>
      <c r="AF52" s="22" t="n">
        <f aca="false">MIN($E50,MAX($E49*AF41,$F49))</f>
        <v>0</v>
      </c>
      <c r="AG52" s="22" t="n">
        <f aca="false">MIN($E50,MAX($E49*AG41,$F49))</f>
        <v>0</v>
      </c>
      <c r="AH52" s="22" t="n">
        <f aca="false">MIN($E50,MAX($E49*AH41,$F49))</f>
        <v>0</v>
      </c>
      <c r="AI52" s="22" t="n">
        <f aca="false">MIN($E50,MAX($E49*AI41,$F49))</f>
        <v>0</v>
      </c>
      <c r="AJ52" s="22" t="n">
        <f aca="false">MIN($E50,MAX($E49*AJ41,$F49))</f>
        <v>0</v>
      </c>
      <c r="AK52" s="22" t="n">
        <f aca="false">MIN($E50,MAX($E49*AK41,$F49))</f>
        <v>0</v>
      </c>
      <c r="AL52" s="22" t="n">
        <f aca="false">MIN($E50,MAX($E49*AL41,$F49))</f>
        <v>0</v>
      </c>
      <c r="AM52" s="22" t="n">
        <f aca="false">MIN($E50,MAX($E49*AM41,$F49))</f>
        <v>0</v>
      </c>
      <c r="AN52" s="22" t="n">
        <f aca="false">MIN($E50,MAX($E49*AN41,$F49))</f>
        <v>0</v>
      </c>
      <c r="AO52" s="22" t="n">
        <f aca="false">MIN($E50,MAX($E49*AO41,$F49))</f>
        <v>0</v>
      </c>
      <c r="AP52" s="22" t="n">
        <f aca="false">MIN($E50,MAX($E49*AP41,$F49))</f>
        <v>0</v>
      </c>
      <c r="AQ52" s="22" t="n">
        <f aca="false">MIN($E50,MAX($E49*AQ41,$F49))</f>
        <v>0</v>
      </c>
      <c r="AR52" s="22" t="n">
        <f aca="false">MIN($E50,MAX($E49*AR41,$F49))</f>
        <v>0</v>
      </c>
      <c r="AS52" s="22" t="n">
        <f aca="false">MIN($E50,MAX($E49*AS41,$F49))</f>
        <v>0</v>
      </c>
      <c r="AT52" s="22" t="n">
        <f aca="false">MIN($E50,MAX($E49*AT41,$F49))</f>
        <v>0</v>
      </c>
      <c r="AU52" s="22" t="n">
        <f aca="false">MIN($E50,MAX($E49*AU41,$F49))</f>
        <v>0</v>
      </c>
      <c r="AV52" s="22" t="n">
        <f aca="false">MIN($E50,MAX($E49*AV41,$F49))</f>
        <v>0</v>
      </c>
      <c r="AW52" s="22" t="n">
        <f aca="false">MIN($E50,MAX($E49*AW41,$F49))</f>
        <v>0</v>
      </c>
      <c r="AX52" s="22" t="n">
        <f aca="false">MIN($E50,MAX($E49*AX41,$F49))</f>
        <v>0</v>
      </c>
      <c r="AY52" s="22" t="n">
        <f aca="false">MIN($E50,MAX($E49*AY41,$F49))</f>
        <v>0</v>
      </c>
      <c r="AZ52" s="22" t="n">
        <f aca="false">MIN($E50,MAX($E49*AZ41,$F49))</f>
        <v>0</v>
      </c>
      <c r="BA52" s="22" t="n">
        <f aca="false">MIN($E50,MAX($E49*BA41,$F49))</f>
        <v>0</v>
      </c>
      <c r="BB52" s="22" t="n">
        <f aca="false">MIN($E50,MAX($E49*BB41,$F49))</f>
        <v>0</v>
      </c>
      <c r="BC52" s="22" t="n">
        <f aca="false">MIN($E50,MAX($E49*BC41,$F49))</f>
        <v>0</v>
      </c>
      <c r="BD52" s="22" t="n">
        <f aca="false">MIN($E50,MAX($E49*BD41,$F49))</f>
        <v>0</v>
      </c>
      <c r="BE52" s="22" t="n">
        <f aca="false">MIN($E50,MAX($E49*BE41,$F49))</f>
        <v>0</v>
      </c>
      <c r="BF52" s="22" t="n">
        <f aca="false">MIN($E50,MAX($E49*BF41,$F49))</f>
        <v>0</v>
      </c>
      <c r="BG52" s="22" t="n">
        <f aca="false">MIN($E50,MAX($E49*BG41,$F49))</f>
        <v>0</v>
      </c>
      <c r="BH52" s="22" t="n">
        <f aca="false">MIN($E50,MAX($E49*BH41,$F49))</f>
        <v>0</v>
      </c>
      <c r="BI52" s="22" t="n">
        <f aca="false">MIN($E50,MAX($E49*BI41,$F49))</f>
        <v>0</v>
      </c>
      <c r="BJ52" s="22" t="n">
        <f aca="false">MIN($E50,MAX($E49*BJ41,$F49))</f>
        <v>0</v>
      </c>
      <c r="BK52" s="22" t="n">
        <f aca="false">MIN($E50,MAX($E49*BK41,$F49))</f>
        <v>0</v>
      </c>
      <c r="BL52" s="22" t="n">
        <f aca="false">MIN($E50,MAX($E49*BL41,$F49))</f>
        <v>0</v>
      </c>
      <c r="BM52" s="22" t="n">
        <f aca="false">MIN($E50,MAX($E49*BM41,$F49))</f>
        <v>0</v>
      </c>
      <c r="BN52" s="22" t="n">
        <f aca="false">MIN($E50,MAX($E49*BN41,$F49))</f>
        <v>0</v>
      </c>
      <c r="BO52" s="22" t="n">
        <f aca="false">MIN($E50,MAX($E49*BO41,$F49))</f>
        <v>0</v>
      </c>
      <c r="BP52" s="22" t="n">
        <f aca="false">MIN($E50,MAX($E49*BP41,$F49))</f>
        <v>0</v>
      </c>
      <c r="BQ52" s="22" t="n">
        <f aca="false">MIN($E50,MAX($E49*BQ41,$F49))</f>
        <v>0</v>
      </c>
      <c r="BR52" s="22" t="n">
        <f aca="false">MIN($E50,MAX($E49*BR41,$F49))</f>
        <v>0</v>
      </c>
      <c r="BS52" s="22" t="n">
        <f aca="false">MIN($E50,MAX($E49*BS41,$F49))</f>
        <v>0</v>
      </c>
      <c r="BT52" s="22" t="n">
        <f aca="false">MIN($E50,MAX($E49*BT41,$F49))</f>
        <v>0</v>
      </c>
      <c r="BU52" s="22" t="n">
        <f aca="false">MIN($E50,MAX($E49*BU41,$F49))</f>
        <v>0</v>
      </c>
      <c r="BV52" s="22" t="n">
        <f aca="false">MIN($E50,MAX($E49*BV41,$F49))</f>
        <v>0</v>
      </c>
      <c r="BW52" s="22" t="n">
        <f aca="false">MIN($E50,MAX($E49*BW41,$F49))</f>
        <v>0</v>
      </c>
      <c r="BX52" s="22" t="n">
        <f aca="false">MIN($E50,MAX($E49*BX41,$F49))</f>
        <v>0</v>
      </c>
      <c r="BY52" s="22" t="n">
        <f aca="false">MIN($E50,MAX($E49*BY41,$F49))</f>
        <v>0</v>
      </c>
      <c r="BZ52" s="22" t="n">
        <f aca="false">MIN($E50,MAX($E49*BZ41,$F49))</f>
        <v>0</v>
      </c>
      <c r="CA52" s="22" t="n">
        <f aca="false">MIN($E50,MAX($E49*CA41,$F49))</f>
        <v>0</v>
      </c>
      <c r="CB52" s="22" t="n">
        <f aca="false">MIN($E50,MAX($E49*CB41,$F49))</f>
        <v>0</v>
      </c>
      <c r="CC52" s="22" t="n">
        <f aca="false">MIN($E50,MAX($E49*CC41,$F49))</f>
        <v>0</v>
      </c>
      <c r="CD52" s="22" t="n">
        <f aca="false">MIN($E50,MAX($E49*CD41,$F49))</f>
        <v>0</v>
      </c>
      <c r="CE52" s="22" t="n">
        <f aca="false">MIN($E50,MAX($E49*CE41,$F49))</f>
        <v>0</v>
      </c>
      <c r="CF52" s="22" t="n">
        <f aca="false">MIN($E50,MAX($E49*CF41,$F49))</f>
        <v>0</v>
      </c>
      <c r="CG52" s="22" t="n">
        <f aca="false">MIN($E50,MAX($E49*CG41,$F49))</f>
        <v>0</v>
      </c>
      <c r="CH52" s="22" t="n">
        <f aca="false">MIN($E50,MAX($E49*CH41,$F49))</f>
        <v>0</v>
      </c>
      <c r="CI52" s="22" t="n">
        <f aca="false">MIN($E50,MAX($E49*CI41,$F49))</f>
        <v>0</v>
      </c>
      <c r="CJ52" s="22" t="n">
        <f aca="false">MIN($E50,MAX($E49*CJ41,$F49))</f>
        <v>0</v>
      </c>
      <c r="CK52" s="22" t="n">
        <f aca="false">MIN($E50,MAX($E49*CK41,$F49))</f>
        <v>0</v>
      </c>
      <c r="CL52" s="22" t="n">
        <f aca="false">MIN($E50,MAX($E49*CL41,$F49))</f>
        <v>0</v>
      </c>
      <c r="CM52" s="22" t="n">
        <f aca="false">MIN($E50,MAX($E49*CM41,$F49))</f>
        <v>0</v>
      </c>
      <c r="CN52" s="22" t="n">
        <f aca="false">MIN($E50,MAX($E49*CN41,$F49))</f>
        <v>0</v>
      </c>
      <c r="CO52" s="22" t="n">
        <f aca="false">MIN($E50,MAX($E49*CO41,$F49))</f>
        <v>0</v>
      </c>
      <c r="CP52" s="22" t="n">
        <f aca="false">MIN($E50,MAX($E49*CP41,$F49))</f>
        <v>0</v>
      </c>
      <c r="CQ52" s="22" t="n">
        <f aca="false">MIN($E50,MAX($E49*CQ41,$F49))</f>
        <v>0</v>
      </c>
      <c r="CR52" s="22" t="n">
        <f aca="false">MIN($E50,MAX($E49*CR41,$F49))</f>
        <v>0</v>
      </c>
      <c r="CS52" s="22" t="n">
        <f aca="false">MIN($E50,MAX($E49*CS41,$F49))</f>
        <v>0</v>
      </c>
      <c r="CT52" s="22" t="n">
        <f aca="false">MIN($E50,MAX($E49*CT41,$F49))</f>
        <v>0</v>
      </c>
      <c r="CU52" s="22" t="n">
        <f aca="false">MIN($E50,MAX($E49*CU41,$F49))</f>
        <v>0</v>
      </c>
      <c r="CV52" s="22" t="n">
        <f aca="false">MIN($E50,MAX($E49*CV41,$F49))</f>
        <v>0</v>
      </c>
      <c r="CW52" s="22" t="n">
        <f aca="false">MIN($E50,MAX($E49*CW41,$F49))</f>
        <v>0</v>
      </c>
      <c r="CX52" s="22" t="n">
        <f aca="false">MIN($E50,MAX($E49*CX41,$F49))</f>
        <v>0</v>
      </c>
      <c r="CY52" s="22" t="n">
        <f aca="false">MIN($E50,MAX($E49*CY41,$F49))</f>
        <v>0</v>
      </c>
      <c r="CZ52" s="22" t="n">
        <f aca="false">MIN($E50,MAX($E49*CZ41,$F49))</f>
        <v>0</v>
      </c>
      <c r="DA52" s="22" t="n">
        <f aca="false">MIN($E50,MAX($E49*DA41,$F49))</f>
        <v>0</v>
      </c>
      <c r="DB52" s="22" t="n">
        <f aca="false">MIN($E50,MAX($E49*DB41,$F49))</f>
        <v>0</v>
      </c>
      <c r="DC52" s="22" t="n">
        <f aca="false">MIN($E50,MAX($E49*DC41,$F49))</f>
        <v>0</v>
      </c>
      <c r="DD52" s="22" t="n">
        <f aca="false">MIN($E50,MAX($E49*DD41,$F49))</f>
        <v>0</v>
      </c>
      <c r="DE52" s="22" t="n">
        <f aca="false">MIN($E50,MAX($E49*DE41,$F49))</f>
        <v>0</v>
      </c>
      <c r="DF52" s="22" t="n">
        <f aca="false">MIN($E50,MAX($E49*DF41,$F49))</f>
        <v>0</v>
      </c>
      <c r="DG52" s="22" t="n">
        <f aca="false">MIN($E50,MAX($E49*DG41,$F49))</f>
        <v>0</v>
      </c>
      <c r="DH52" s="22" t="n">
        <f aca="false">MIN($E50,MAX($E49*DH41,$F49))</f>
        <v>0</v>
      </c>
      <c r="DI52" s="22" t="n">
        <f aca="false">MIN($E50,MAX($E49*DI41,$F49))</f>
        <v>0</v>
      </c>
      <c r="DJ52" s="22" t="n">
        <f aca="false">MIN($E50,MAX($E49*DJ41,$F49))</f>
        <v>0</v>
      </c>
      <c r="DK52" s="22" t="n">
        <f aca="false">MIN($E50,MAX($E49*DK41,$F49))</f>
        <v>0</v>
      </c>
      <c r="DL52" s="22" t="n">
        <f aca="false">MIN($E50,MAX($E49*DL41,$F49))</f>
        <v>0</v>
      </c>
      <c r="DM52" s="22" t="n">
        <f aca="false">MIN($E50,MAX($E49*DM41,$F49))</f>
        <v>0</v>
      </c>
      <c r="DN52" s="22" t="n">
        <f aca="false">MIN($E50,MAX($E49*DN41,$F49))</f>
        <v>0</v>
      </c>
      <c r="DO52" s="22" t="n">
        <f aca="false">MIN($E50,MAX($E49*DO41,$F49))</f>
        <v>0</v>
      </c>
      <c r="DP52" s="22" t="n">
        <f aca="false">MIN($E50,MAX($E49*DP41,$F49))</f>
        <v>0</v>
      </c>
      <c r="DQ52" s="22" t="n">
        <f aca="false">MIN($E50,MAX($E49*DQ41,$F49))</f>
        <v>0</v>
      </c>
      <c r="DR52" s="22" t="n">
        <f aca="false">MIN($E50,MAX($E49*DR41,$F49))</f>
        <v>0</v>
      </c>
      <c r="DS52" s="22" t="n">
        <f aca="false">MIN($E50,MAX($E49*DS41,$F49))</f>
        <v>0</v>
      </c>
      <c r="DT52" s="22" t="n">
        <f aca="false">MIN($E50,MAX($E49*DT41,$F49))</f>
        <v>0</v>
      </c>
      <c r="DU52" s="22" t="n">
        <f aca="false">MIN($E50,MAX($E49*DU41,$F49))</f>
        <v>0</v>
      </c>
      <c r="DV52" s="22" t="n">
        <f aca="false">MIN($E50,MAX($E49*DV41,$F49))</f>
        <v>0</v>
      </c>
      <c r="DW52" s="22" t="n">
        <f aca="false">MIN($E50,MAX($E49*DW41,$F49))</f>
        <v>0</v>
      </c>
      <c r="DX52" s="22" t="n">
        <f aca="false">MIN($E50,MAX($E49*DX41,$F49))</f>
        <v>0</v>
      </c>
      <c r="DY52" s="22" t="n">
        <f aca="false">MIN($E50,MAX($E49*DY41,$F49))</f>
        <v>0</v>
      </c>
      <c r="DZ52" s="22" t="n">
        <f aca="false">MIN($E50,MAX($E49*DZ41,$F49))</f>
        <v>0</v>
      </c>
      <c r="EA52" s="22" t="n">
        <f aca="false">MIN($E50,MAX($E49*EA41,$F49))</f>
        <v>0</v>
      </c>
      <c r="EB52" s="22" t="n">
        <f aca="false">MIN($E50,MAX($E49*EB41,$F49))</f>
        <v>0</v>
      </c>
      <c r="EC52" s="22" t="n">
        <f aca="false">MIN($E50,MAX($E49*EC41,$F49))</f>
        <v>0</v>
      </c>
      <c r="ED52" s="22" t="n">
        <f aca="false">MIN($E50,MAX($E49*ED41,$F49))</f>
        <v>0</v>
      </c>
      <c r="EE52" s="22" t="n">
        <f aca="false">MIN($E50,MAX($E49*EE41,$F49))</f>
        <v>0</v>
      </c>
      <c r="EF52" s="22" t="n">
        <f aca="false">MIN($E50,MAX($E49*EF41,$F49))</f>
        <v>0</v>
      </c>
      <c r="EG52" s="22" t="n">
        <f aca="false">MIN($E50,MAX($E49*EG41,$F49))</f>
        <v>0</v>
      </c>
      <c r="EH52" s="22" t="n">
        <f aca="false">MIN($E50,MAX($E49*EH41,$F49))</f>
        <v>0</v>
      </c>
      <c r="EI52" s="22" t="n">
        <f aca="false">MIN($E50,MAX($E49*EI41,$F49))</f>
        <v>0</v>
      </c>
      <c r="EJ52" s="22" t="n">
        <f aca="false">MIN($E50,MAX($E49*EJ41,$F49))</f>
        <v>0</v>
      </c>
      <c r="EK52" s="22" t="n">
        <f aca="false">MIN($E50,MAX($E49*EK41,$F49))</f>
        <v>0</v>
      </c>
      <c r="EL52" s="22" t="n">
        <f aca="false">MIN($E50,MAX($E49*EL41,$F49))</f>
        <v>0</v>
      </c>
      <c r="EM52" s="22" t="n">
        <f aca="false">MIN($E50,MAX($E49*EM41,$F49))</f>
        <v>0</v>
      </c>
      <c r="EN52" s="22" t="n">
        <f aca="false">MIN($E50,MAX($E49*EN41,$F49))</f>
        <v>0</v>
      </c>
      <c r="EO52" s="22" t="n">
        <f aca="false">MIN($E50,MAX($E49*EO41,$F49))</f>
        <v>0</v>
      </c>
      <c r="EP52" s="22" t="n">
        <f aca="false">MIN($E50,MAX($E49*EP41,$F49))</f>
        <v>0</v>
      </c>
      <c r="EQ52" s="22" t="n">
        <f aca="false">MIN($E50,MAX($E49*EQ41,$F49))</f>
        <v>0</v>
      </c>
      <c r="ER52" s="22" t="n">
        <f aca="false">MIN($E50,MAX($E49*ER41,$F49))</f>
        <v>0</v>
      </c>
      <c r="ES52" s="22" t="n">
        <f aca="false">MIN($E50,MAX($E49*ES41,$F49))</f>
        <v>0</v>
      </c>
      <c r="ET52" s="22" t="n">
        <f aca="false">MIN($E50,MAX($E49*ET41,$F49))</f>
        <v>0</v>
      </c>
      <c r="EU52" s="22" t="n">
        <f aca="false">MIN($E50,MAX($E49*EU41,$F49))</f>
        <v>0</v>
      </c>
      <c r="EV52" s="22" t="n">
        <f aca="false">MIN($E50,MAX($E49*EV41,$F49))</f>
        <v>0</v>
      </c>
      <c r="EW52" s="22" t="n">
        <f aca="false">MIN($E50,MAX($E49*EW41,$F49))</f>
        <v>0</v>
      </c>
      <c r="EX52" s="22" t="n">
        <f aca="false">MIN($E50,MAX($E49*EX41,$F49))</f>
        <v>0</v>
      </c>
      <c r="EY52" s="22" t="n">
        <f aca="false">MIN($E50,MAX($E49*EY41,$F49))</f>
        <v>0</v>
      </c>
      <c r="EZ52" s="22" t="n">
        <f aca="false">MIN($E50,MAX($E49*EZ41,$F49))</f>
        <v>0</v>
      </c>
      <c r="FA52" s="22" t="n">
        <f aca="false">MIN($E50,MAX($E49*FA41,$F49))</f>
        <v>0</v>
      </c>
      <c r="FB52" s="22" t="n">
        <f aca="false">MIN($E50,MAX($E49*FB41,$F49))</f>
        <v>0</v>
      </c>
      <c r="FC52" s="22" t="n">
        <f aca="false">MIN($E50,MAX($E49*FC41,$F49))</f>
        <v>0</v>
      </c>
      <c r="FD52" s="22" t="n">
        <f aca="false">MIN($E50,MAX($E49*FD41,$F49))</f>
        <v>0</v>
      </c>
      <c r="FE52" s="22" t="n">
        <f aca="false">MIN($E50,MAX($E49*FE41,$F49))</f>
        <v>0</v>
      </c>
      <c r="FF52" s="22" t="n">
        <f aca="false">MIN($E50,MAX($E49*FF41,$F49))</f>
        <v>0</v>
      </c>
      <c r="FG52" s="22" t="n">
        <f aca="false">MIN($E50,MAX($E49*FG41,$F49))</f>
        <v>0</v>
      </c>
      <c r="FH52" s="22" t="n">
        <f aca="false">MIN($E50,MAX($E49*FH41,$F49))</f>
        <v>0</v>
      </c>
    </row>
    <row r="53" customFormat="false" ht="15" hidden="false" customHeight="false" outlineLevel="0" collapsed="false">
      <c r="C53" s="0" t="s">
        <v>659</v>
      </c>
      <c r="D53" s="11" t="s">
        <v>303</v>
      </c>
      <c r="J53" s="22" t="n">
        <f aca="false">J41+J51*(IF($F48=1,$F50,J41-J52)-J41)</f>
        <v>0</v>
      </c>
      <c r="K53" s="22" t="n">
        <f aca="false">K41+K51*(IF($F48=1,$F50,K41-K52)-K41)</f>
        <v>79.830695165</v>
      </c>
      <c r="L53" s="22" t="n">
        <f aca="false">L41+L51*(IF($F48=1,$F50,L41-L52)-L41)</f>
        <v>79.830695165</v>
      </c>
      <c r="M53" s="22" t="n">
        <f aca="false">M41+M51*(IF($F48=1,$F50,M41-M52)-M41)</f>
        <v>79.830695165</v>
      </c>
      <c r="N53" s="22" t="n">
        <f aca="false">N41+N51*(IF($F48=1,$F50,N41-N52)-N41)</f>
        <v>79.830695165</v>
      </c>
      <c r="O53" s="22" t="n">
        <f aca="false">O41+O51*(IF($F48=1,$F50,O41-O52)-O41)</f>
        <v>80.704790829</v>
      </c>
      <c r="P53" s="22" t="n">
        <f aca="false">P41+P51*(IF($F48=1,$F50,P41-P52)-P41)</f>
        <v>80.704790829</v>
      </c>
      <c r="Q53" s="22" t="n">
        <f aca="false">Q41+Q51*(IF($F48=1,$F50,Q41-Q52)-Q41)</f>
        <v>80.704790829</v>
      </c>
      <c r="R53" s="22" t="n">
        <f aca="false">R41+R51*(IF($F48=1,$F50,R41-R52)-R41)</f>
        <v>80.704790829</v>
      </c>
      <c r="S53" s="22" t="n">
        <f aca="false">S41+S51*(IF($F48=1,$F50,S41-S52)-S41)</f>
        <v>75.8874545</v>
      </c>
      <c r="T53" s="22" t="n">
        <f aca="false">T41+T51*(IF($F48=1,$F50,T41-T52)-T41)</f>
        <v>75.8874545</v>
      </c>
      <c r="U53" s="22" t="n">
        <f aca="false">U41+U51*(IF($F48=1,$F50,U41-U52)-U41)</f>
        <v>75.8874545</v>
      </c>
      <c r="V53" s="22" t="n">
        <f aca="false">V41+V51*(IF($F48=1,$F50,V41-V52)-V41)</f>
        <v>75.8874545</v>
      </c>
      <c r="W53" s="22" t="n">
        <f aca="false">W41+W51*(IF($F48=1,$F50,W41-W52)-W41)</f>
        <v>72.564908052</v>
      </c>
      <c r="X53" s="22" t="n">
        <f aca="false">X41+X51*(IF($F48=1,$F50,X41-X52)-X41)</f>
        <v>72.564908052</v>
      </c>
      <c r="Y53" s="22" t="n">
        <f aca="false">Y41+Y51*(IF($F48=1,$F50,Y41-Y52)-Y41)</f>
        <v>72.564908052</v>
      </c>
      <c r="Z53" s="22" t="n">
        <f aca="false">Z41+Z51*(IF($F48=1,$F50,Z41-Z52)-Z41)</f>
        <v>72.564908052</v>
      </c>
      <c r="AA53" s="22" t="n">
        <f aca="false">AA41+AA51*(IF($F48=1,$F50,AA41-AA52)-AA41)</f>
        <v>68.1654128805</v>
      </c>
      <c r="AB53" s="22" t="n">
        <f aca="false">AB41+AB51*(IF($F48=1,$F50,AB41-AB52)-AB41)</f>
        <v>68.1654128805</v>
      </c>
      <c r="AC53" s="22" t="n">
        <f aca="false">AC41+AC51*(IF($F48=1,$F50,AC41-AC52)-AC41)</f>
        <v>68.1654128805</v>
      </c>
      <c r="AD53" s="22" t="n">
        <f aca="false">AD41+AD51*(IF($F48=1,$F50,AD41-AD52)-AD41)</f>
        <v>68.1654128805</v>
      </c>
      <c r="AE53" s="22" t="n">
        <f aca="false">AE41+AE51*(IF($F48=1,$F50,AE41-AE52)-AE41)</f>
        <v>72.181173194</v>
      </c>
      <c r="AF53" s="22" t="n">
        <f aca="false">AF41+AF51*(IF($F48=1,$F50,AF41-AF52)-AF41)</f>
        <v>72.181173194</v>
      </c>
      <c r="AG53" s="22" t="n">
        <f aca="false">AG41+AG51*(IF($F48=1,$F50,AG41-AG52)-AG41)</f>
        <v>72.181173194</v>
      </c>
      <c r="AH53" s="22" t="n">
        <f aca="false">AH41+AH51*(IF($F48=1,$F50,AH41-AH52)-AH41)</f>
        <v>72.181173194</v>
      </c>
      <c r="AI53" s="22" t="n">
        <f aca="false">AI41+AI51*(IF($F48=1,$F50,AI41-AI52)-AI41)</f>
        <v>71.82363123</v>
      </c>
      <c r="AJ53" s="22" t="n">
        <f aca="false">AJ41+AJ51*(IF($F48=1,$F50,AJ41-AJ52)-AJ41)</f>
        <v>71.82363123</v>
      </c>
      <c r="AK53" s="22" t="n">
        <f aca="false">AK41+AK51*(IF($F48=1,$F50,AK41-AK52)-AK41)</f>
        <v>71.82363123</v>
      </c>
      <c r="AL53" s="22" t="n">
        <f aca="false">AL41+AL51*(IF($F48=1,$F50,AL41-AL52)-AL41)</f>
        <v>71.82363123</v>
      </c>
      <c r="AM53" s="22" t="n">
        <f aca="false">AM41+AM51*(IF($F48=1,$F50,AM41-AM52)-AM41)</f>
        <v>73.732722024</v>
      </c>
      <c r="AN53" s="22" t="n">
        <f aca="false">AN41+AN51*(IF($F48=1,$F50,AN41-AN52)-AN41)</f>
        <v>73.732722024</v>
      </c>
      <c r="AO53" s="22" t="n">
        <f aca="false">AO41+AO51*(IF($F48=1,$F50,AO41-AO52)-AO41)</f>
        <v>73.732722024</v>
      </c>
      <c r="AP53" s="22" t="n">
        <f aca="false">AP41+AP51*(IF($F48=1,$F50,AP41-AP52)-AP41)</f>
        <v>73.732722024</v>
      </c>
      <c r="AQ53" s="22" t="n">
        <f aca="false">AQ41+AQ51*(IF($F48=1,$F50,AQ41-AQ52)-AQ41)</f>
        <v>72.4159089875</v>
      </c>
      <c r="AR53" s="22" t="n">
        <f aca="false">AR41+AR51*(IF($F48=1,$F50,AR41-AR52)-AR41)</f>
        <v>72.4159089875</v>
      </c>
      <c r="AS53" s="22" t="n">
        <f aca="false">AS41+AS51*(IF($F48=1,$F50,AS41-AS52)-AS41)</f>
        <v>72.4159089875</v>
      </c>
      <c r="AT53" s="22" t="n">
        <f aca="false">AT41+AT51*(IF($F48=1,$F50,AT41-AT52)-AT41)</f>
        <v>72.4159089875</v>
      </c>
      <c r="AU53" s="22" t="n">
        <f aca="false">AU41+AU51*(IF($F48=1,$F50,AU41-AU52)-AU41)</f>
        <v>73.7372961</v>
      </c>
      <c r="AV53" s="22" t="n">
        <f aca="false">AV41+AV51*(IF($F48=1,$F50,AV41-AV52)-AV41)</f>
        <v>73.7372961</v>
      </c>
      <c r="AW53" s="22" t="n">
        <f aca="false">AW41+AW51*(IF($F48=1,$F50,AW41-AW52)-AW41)</f>
        <v>73.7372961</v>
      </c>
      <c r="AX53" s="22" t="n">
        <f aca="false">AX41+AX51*(IF($F48=1,$F50,AX41-AX52)-AX41)</f>
        <v>73.7372961</v>
      </c>
      <c r="AY53" s="22" t="n">
        <f aca="false">AY41+AY51*(IF($F48=1,$F50,AY41-AY52)-AY41)</f>
        <v>75.268671504</v>
      </c>
      <c r="AZ53" s="22" t="n">
        <f aca="false">AZ41+AZ51*(IF($F48=1,$F50,AZ41-AZ52)-AZ41)</f>
        <v>75.268671504</v>
      </c>
      <c r="BA53" s="22" t="n">
        <f aca="false">BA41+BA51*(IF($F48=1,$F50,BA41-BA52)-BA41)</f>
        <v>75.268671504</v>
      </c>
      <c r="BB53" s="22" t="n">
        <f aca="false">BB41+BB51*(IF($F48=1,$F50,BB41-BB52)-BB41)</f>
        <v>75.268671504</v>
      </c>
      <c r="BC53" s="22" t="n">
        <f aca="false">BC41+BC51*(IF($F48=1,$F50,BC41-BC52)-BC41)</f>
        <v>79.736409012</v>
      </c>
      <c r="BD53" s="22" t="n">
        <f aca="false">BD41+BD51*(IF($F48=1,$F50,BD41-BD52)-BD41)</f>
        <v>79.736409012</v>
      </c>
      <c r="BE53" s="22" t="n">
        <f aca="false">BE41+BE51*(IF($F48=1,$F50,BE41-BE52)-BE41)</f>
        <v>79.736409012</v>
      </c>
      <c r="BF53" s="22" t="n">
        <f aca="false">BF41+BF51*(IF($F48=1,$F50,BF41-BF52)-BF41)</f>
        <v>79.736409012</v>
      </c>
      <c r="BG53" s="22" t="n">
        <f aca="false">BG41+BG51*(IF($F48=1,$F50,BG41-BG52)-BG41)</f>
        <v>80.598884184</v>
      </c>
      <c r="BH53" s="22" t="n">
        <f aca="false">BH41+BH51*(IF($F48=1,$F50,BH41-BH52)-BH41)</f>
        <v>80.598884184</v>
      </c>
      <c r="BI53" s="22" t="n">
        <f aca="false">BI41+BI51*(IF($F48=1,$F50,BI41-BI52)-BI41)</f>
        <v>80.598884184</v>
      </c>
      <c r="BJ53" s="22" t="n">
        <f aca="false">BJ41+BJ51*(IF($F48=1,$F50,BJ41-BJ52)-BJ41)</f>
        <v>80.598884184</v>
      </c>
      <c r="BK53" s="22" t="n">
        <f aca="false">BK41+BK51*(IF($F48=1,$F50,BK41-BK52)-BK41)</f>
        <v>81.781624496</v>
      </c>
      <c r="BL53" s="22" t="n">
        <f aca="false">BL41+BL51*(IF($F48=1,$F50,BL41-BL52)-BL41)</f>
        <v>81.781624496</v>
      </c>
      <c r="BM53" s="22" t="n">
        <f aca="false">BM41+BM51*(IF($F48=1,$F50,BM41-BM52)-BM41)</f>
        <v>81.781624496</v>
      </c>
      <c r="BN53" s="22" t="n">
        <f aca="false">BN41+BN51*(IF($F48=1,$F50,BN41-BN52)-BN41)</f>
        <v>81.781624496</v>
      </c>
      <c r="BO53" s="22" t="n">
        <f aca="false">BO41+BO51*(IF($F48=1,$F50,BO41-BO52)-BO41)</f>
        <v>82.2613792</v>
      </c>
      <c r="BP53" s="22" t="n">
        <f aca="false">BP41+BP51*(IF($F48=1,$F50,BP41-BP52)-BP41)</f>
        <v>82.2613792</v>
      </c>
      <c r="BQ53" s="22" t="n">
        <f aca="false">BQ41+BQ51*(IF($F48=1,$F50,BQ41-BQ52)-BQ41)</f>
        <v>82.2613792</v>
      </c>
      <c r="BR53" s="22" t="n">
        <f aca="false">BR41+BR51*(IF($F48=1,$F50,BR41-BR52)-BR41)</f>
        <v>82.2613792</v>
      </c>
      <c r="BS53" s="22" t="n">
        <f aca="false">BS41+BS51*(IF($F48=1,$F50,BS41-BS52)-BS41)</f>
        <v>82.879434144</v>
      </c>
      <c r="BT53" s="22" t="n">
        <f aca="false">BT41+BT51*(IF($F48=1,$F50,BT41-BT52)-BT41)</f>
        <v>82.879434144</v>
      </c>
      <c r="BU53" s="22" t="n">
        <f aca="false">BU41+BU51*(IF($F48=1,$F50,BU41-BU52)-BU41)</f>
        <v>82.879434144</v>
      </c>
      <c r="BV53" s="22" t="n">
        <f aca="false">BV41+BV51*(IF($F48=1,$F50,BV41-BV52)-BV41)</f>
        <v>82.879434144</v>
      </c>
      <c r="BW53" s="22" t="n">
        <f aca="false">BW41+BW51*(IF($F48=1,$F50,BW41-BW52)-BW41)</f>
        <v>85.293207831</v>
      </c>
      <c r="BX53" s="22" t="n">
        <f aca="false">BX41+BX51*(IF($F48=1,$F50,BX41-BX52)-BX41)</f>
        <v>85.293207831</v>
      </c>
      <c r="BY53" s="22" t="n">
        <f aca="false">BY41+BY51*(IF($F48=1,$F50,BY41-BY52)-BY41)</f>
        <v>85.293207831</v>
      </c>
      <c r="BZ53" s="22" t="n">
        <f aca="false">BZ41+BZ51*(IF($F48=1,$F50,BZ41-BZ52)-BZ41)</f>
        <v>85.293207831</v>
      </c>
      <c r="CA53" s="22" t="n">
        <f aca="false">CA41+CA51*(IF($F48=1,$F50,CA41-CA52)-CA41)</f>
        <v>87.2871154155</v>
      </c>
      <c r="CB53" s="22" t="n">
        <f aca="false">CB41+CB51*(IF($F48=1,$F50,CB41-CB52)-CB41)</f>
        <v>87.2871154155</v>
      </c>
      <c r="CC53" s="22" t="n">
        <f aca="false">CC41+CC51*(IF($F48=1,$F50,CC41-CC52)-CC41)</f>
        <v>87.2871154155</v>
      </c>
      <c r="CD53" s="22" t="n">
        <f aca="false">CD41+CD51*(IF($F48=1,$F50,CD41-CD52)-CD41)</f>
        <v>87.2871154155</v>
      </c>
      <c r="CE53" s="22" t="n">
        <f aca="false">CE41+CE51*(IF($F48=1,$F50,CE41-CE52)-CE41)</f>
        <v>88.302991608</v>
      </c>
      <c r="CF53" s="22" t="n">
        <f aca="false">CF41+CF51*(IF($F48=1,$F50,CF41-CF52)-CF41)</f>
        <v>88.302991608</v>
      </c>
      <c r="CG53" s="22" t="n">
        <f aca="false">CG41+CG51*(IF($F48=1,$F50,CG41-CG52)-CG41)</f>
        <v>88.302991608</v>
      </c>
      <c r="CH53" s="22" t="n">
        <f aca="false">CH41+CH51*(IF($F48=1,$F50,CH41-CH52)-CH41)</f>
        <v>88.302991608</v>
      </c>
      <c r="CI53" s="22" t="n">
        <f aca="false">CI41+CI51*(IF($F48=1,$F50,CI41-CI52)-CI41)</f>
        <v>91.8383315395</v>
      </c>
      <c r="CJ53" s="22" t="n">
        <f aca="false">CJ41+CJ51*(IF($F48=1,$F50,CJ41-CJ52)-CJ41)</f>
        <v>91.8383315395</v>
      </c>
      <c r="CK53" s="22" t="n">
        <f aca="false">CK41+CK51*(IF($F48=1,$F50,CK41-CK52)-CK41)</f>
        <v>91.8383315395</v>
      </c>
      <c r="CL53" s="22" t="n">
        <f aca="false">CL41+CL51*(IF($F48=1,$F50,CL41-CL52)-CL41)</f>
        <v>91.8383315395</v>
      </c>
      <c r="CM53" s="22" t="n">
        <f aca="false">CM41+CM51*(IF($F48=1,$F50,CM41-CM52)-CM41)</f>
        <v>94.049878923</v>
      </c>
      <c r="CN53" s="22" t="n">
        <f aca="false">CN41+CN51*(IF($F48=1,$F50,CN41-CN52)-CN41)</f>
        <v>94.049878923</v>
      </c>
      <c r="CO53" s="22" t="n">
        <f aca="false">CO41+CO51*(IF($F48=1,$F50,CO41-CO52)-CO41)</f>
        <v>94.049878923</v>
      </c>
      <c r="CP53" s="22" t="n">
        <f aca="false">CP41+CP51*(IF($F48=1,$F50,CP41-CP52)-CP41)</f>
        <v>94.049878923</v>
      </c>
      <c r="CQ53" s="22" t="n">
        <f aca="false">CQ41+CQ51*(IF($F48=1,$F50,CQ41-CQ52)-CQ41)</f>
        <v>95.7497981115</v>
      </c>
      <c r="CR53" s="22" t="n">
        <f aca="false">CR41+CR51*(IF($F48=1,$F50,CR41-CR52)-CR41)</f>
        <v>95.7497981115</v>
      </c>
      <c r="CS53" s="22" t="n">
        <f aca="false">CS41+CS51*(IF($F48=1,$F50,CS41-CS52)-CS41)</f>
        <v>95.7497981115</v>
      </c>
      <c r="CT53" s="22" t="n">
        <f aca="false">CT41+CT51*(IF($F48=1,$F50,CT41-CT52)-CT41)</f>
        <v>95.7497981115</v>
      </c>
      <c r="CU53" s="22" t="n">
        <f aca="false">CU41+CU51*(IF($F48=1,$F50,CU41-CU52)-CU41)</f>
        <v>95.725646055</v>
      </c>
      <c r="CV53" s="22" t="n">
        <f aca="false">CV41+CV51*(IF($F48=1,$F50,CV41-CV52)-CV41)</f>
        <v>95.725646055</v>
      </c>
      <c r="CW53" s="22" t="n">
        <f aca="false">CW41+CW51*(IF($F48=1,$F50,CW41-CW52)-CW41)</f>
        <v>95.725646055</v>
      </c>
      <c r="CX53" s="22" t="n">
        <f aca="false">CX41+CX51*(IF($F48=1,$F50,CX41-CX52)-CX41)</f>
        <v>95.725646055</v>
      </c>
      <c r="CY53" s="22" t="n">
        <f aca="false">CY41+CY51*(IF($F48=1,$F50,CY41-CY52)-CY41)</f>
        <v>97.859916882</v>
      </c>
      <c r="CZ53" s="22" t="n">
        <f aca="false">CZ41+CZ51*(IF($F48=1,$F50,CZ41-CZ52)-CZ41)</f>
        <v>97.859916882</v>
      </c>
      <c r="DA53" s="22" t="n">
        <f aca="false">DA41+DA51*(IF($F48=1,$F50,DA41-DA52)-DA41)</f>
        <v>97.859916882</v>
      </c>
      <c r="DB53" s="22" t="n">
        <f aca="false">DB41+DB51*(IF($F48=1,$F50,DB41-DB52)-DB41)</f>
        <v>97.859916882</v>
      </c>
      <c r="DC53" s="22" t="n">
        <f aca="false">DC41+DC51*(IF($F48=1,$F50,DC41-DC52)-DC41)</f>
        <v>98.610924763</v>
      </c>
      <c r="DD53" s="22" t="n">
        <f aca="false">DD41+DD51*(IF($F48=1,$F50,DD41-DD52)-DD41)</f>
        <v>98.610924763</v>
      </c>
      <c r="DE53" s="22" t="n">
        <f aca="false">DE41+DE51*(IF($F48=1,$F50,DE41-DE52)-DE41)</f>
        <v>98.610924763</v>
      </c>
      <c r="DF53" s="22" t="n">
        <f aca="false">DF41+DF51*(IF($F48=1,$F50,DF41-DF52)-DF41)</f>
        <v>98.610924763</v>
      </c>
      <c r="DG53" s="22" t="n">
        <f aca="false">DG41+DG51*(IF($F48=1,$F50,DG41-DG52)-DG41)</f>
        <v>99.570586245</v>
      </c>
      <c r="DH53" s="22" t="n">
        <f aca="false">DH41+DH51*(IF($F48=1,$F50,DH41-DH52)-DH41)</f>
        <v>99.570586245</v>
      </c>
      <c r="DI53" s="22" t="n">
        <f aca="false">DI41+DI51*(IF($F48=1,$F50,DI41-DI52)-DI41)</f>
        <v>99.570586245</v>
      </c>
      <c r="DJ53" s="22" t="n">
        <f aca="false">DJ41+DJ51*(IF($F48=1,$F50,DJ41-DJ52)-DJ41)</f>
        <v>99.570586245</v>
      </c>
      <c r="DK53" s="22" t="n">
        <f aca="false">DK41+DK51*(IF($F48=1,$F50,DK41-DK52)-DK41)</f>
        <v>99.618465375</v>
      </c>
      <c r="DL53" s="22" t="n">
        <f aca="false">DL41+DL51*(IF($F48=1,$F50,DL41-DL52)-DL41)</f>
        <v>99.618465375</v>
      </c>
      <c r="DM53" s="22" t="n">
        <f aca="false">DM41+DM51*(IF($F48=1,$F50,DM41-DM52)-DM41)</f>
        <v>99.618465375</v>
      </c>
      <c r="DN53" s="22" t="n">
        <f aca="false">DN41+DN51*(IF($F48=1,$F50,DN41-DN52)-DN41)</f>
        <v>99.618465375</v>
      </c>
      <c r="DO53" s="22" t="n">
        <f aca="false">DO41+DO51*(IF($F48=1,$F50,DO41-DO52)-DO41)</f>
        <v>102.754918279</v>
      </c>
      <c r="DP53" s="22" t="n">
        <f aca="false">DP41+DP51*(IF($F48=1,$F50,DP41-DP52)-DP41)</f>
        <v>102.754918279</v>
      </c>
      <c r="DQ53" s="22" t="n">
        <f aca="false">DQ41+DQ51*(IF($F48=1,$F50,DQ41-DQ52)-DQ41)</f>
        <v>102.754918279</v>
      </c>
      <c r="DR53" s="22" t="n">
        <f aca="false">DR41+DR51*(IF($F48=1,$F50,DR41-DR52)-DR41)</f>
        <v>102.754918279</v>
      </c>
      <c r="DS53" s="22" t="n">
        <f aca="false">DS41+DS51*(IF($F48=1,$F50,DS41-DS52)-DS41)</f>
        <v>104.4171715405</v>
      </c>
      <c r="DT53" s="22" t="n">
        <f aca="false">DT41+DT51*(IF($F48=1,$F50,DT41-DT52)-DT41)</f>
        <v>104.4171715405</v>
      </c>
      <c r="DU53" s="22" t="n">
        <f aca="false">DU41+DU51*(IF($F48=1,$F50,DU41-DU52)-DU41)</f>
        <v>104.4171715405</v>
      </c>
      <c r="DV53" s="22" t="n">
        <f aca="false">DV41+DV51*(IF($F48=1,$F50,DV41-DV52)-DV41)</f>
        <v>104.4171715405</v>
      </c>
      <c r="DW53" s="22" t="n">
        <f aca="false">DW41+DW51*(IF($F48=1,$F50,DW41-DW52)-DW41)</f>
        <v>106.163734456</v>
      </c>
      <c r="DX53" s="22" t="n">
        <f aca="false">DX41+DX51*(IF($F48=1,$F50,DX41-DX52)-DX41)</f>
        <v>106.163734456</v>
      </c>
      <c r="DY53" s="22" t="n">
        <f aca="false">DY41+DY51*(IF($F48=1,$F50,DY41-DY52)-DY41)</f>
        <v>106.163734456</v>
      </c>
      <c r="DZ53" s="22" t="n">
        <f aca="false">DZ41+DZ51*(IF($F48=1,$F50,DZ41-DZ52)-DZ41)</f>
        <v>106.163734456</v>
      </c>
      <c r="EA53" s="22" t="n">
        <f aca="false">EA41+EA51*(IF($F48=1,$F50,EA41-EA52)-EA41)</f>
        <v>106.9527098185</v>
      </c>
      <c r="EB53" s="22" t="n">
        <f aca="false">EB41+EB51*(IF($F48=1,$F50,EB41-EB52)-EB41)</f>
        <v>106.9527098185</v>
      </c>
      <c r="EC53" s="22" t="n">
        <f aca="false">EC41+EC51*(IF($F48=1,$F50,EC41-EC52)-EC41)</f>
        <v>106.9527098185</v>
      </c>
      <c r="ED53" s="22" t="n">
        <f aca="false">ED41+ED51*(IF($F48=1,$F50,ED41-ED52)-ED41)</f>
        <v>106.9527098185</v>
      </c>
      <c r="EE53" s="22" t="n">
        <f aca="false">EE41+EE51*(IF($F48=1,$F50,EE41-EE52)-EE41)</f>
        <v>110.2198145425</v>
      </c>
      <c r="EF53" s="22" t="n">
        <f aca="false">EF41+EF51*(IF($F48=1,$F50,EF41-EF52)-EF41)</f>
        <v>110.2198145425</v>
      </c>
      <c r="EG53" s="22" t="n">
        <f aca="false">EG41+EG51*(IF($F48=1,$F50,EG41-EG52)-EG41)</f>
        <v>110.2198145425</v>
      </c>
      <c r="EH53" s="22" t="n">
        <f aca="false">EH41+EH51*(IF($F48=1,$F50,EH41-EH52)-EH41)</f>
        <v>110.2198145425</v>
      </c>
      <c r="EI53" s="22" t="n">
        <f aca="false">EI41+EI51*(IF($F48=1,$F50,EI41-EI52)-EI41)</f>
        <v>115.2257426385</v>
      </c>
      <c r="EJ53" s="22" t="n">
        <f aca="false">EJ41+EJ51*(IF($F48=1,$F50,EJ41-EJ52)-EJ41)</f>
        <v>115.2257426385</v>
      </c>
      <c r="EK53" s="22" t="n">
        <f aca="false">EK41+EK51*(IF($F48=1,$F50,EK41-EK52)-EK41)</f>
        <v>115.2257426385</v>
      </c>
      <c r="EL53" s="22" t="n">
        <f aca="false">EL41+EL51*(IF($F48=1,$F50,EL41-EL52)-EL41)</f>
        <v>115.2257426385</v>
      </c>
      <c r="EM53" s="22" t="n">
        <f aca="false">EM41+EM51*(IF($F48=1,$F50,EM41-EM52)-EM41)</f>
        <v>119.571398492</v>
      </c>
      <c r="EN53" s="22" t="n">
        <f aca="false">EN41+EN51*(IF($F48=1,$F50,EN41-EN52)-EN41)</f>
        <v>119.571398492</v>
      </c>
      <c r="EO53" s="22" t="n">
        <f aca="false">EO41+EO51*(IF($F48=1,$F50,EO41-EO52)-EO41)</f>
        <v>119.571398492</v>
      </c>
      <c r="EP53" s="22" t="n">
        <f aca="false">EP41+EP51*(IF($F48=1,$F50,EP41-EP52)-EP41)</f>
        <v>119.571398492</v>
      </c>
      <c r="EQ53" s="22" t="n">
        <f aca="false">EQ41+EQ51*(IF($F48=1,$F50,EQ41-EQ52)-EQ41)</f>
        <v>120.635568482</v>
      </c>
      <c r="ER53" s="22" t="n">
        <f aca="false">ER41+ER51*(IF($F48=1,$F50,ER41-ER52)-ER41)</f>
        <v>120.635568482</v>
      </c>
      <c r="ES53" s="22" t="n">
        <f aca="false">ES41+ES51*(IF($F48=1,$F50,ES41-ES52)-ES41)</f>
        <v>120.635568482</v>
      </c>
      <c r="ET53" s="22" t="n">
        <f aca="false">ET41+ET51*(IF($F48=1,$F50,ET41-ET52)-ET41)</f>
        <v>120.635568482</v>
      </c>
      <c r="EU53" s="22" t="n">
        <f aca="false">EU41+EU51*(IF($F48=1,$F50,EU41-EU52)-EU41)</f>
        <v>123.04827985164</v>
      </c>
      <c r="EV53" s="22" t="n">
        <f aca="false">EV41+EV51*(IF($F48=1,$F50,EV41-EV52)-EV41)</f>
        <v>123.04827985164</v>
      </c>
      <c r="EW53" s="22" t="n">
        <f aca="false">EW41+EW51*(IF($F48=1,$F50,EW41-EW52)-EW41)</f>
        <v>123.04827985164</v>
      </c>
      <c r="EX53" s="22" t="n">
        <f aca="false">EX41+EX51*(IF($F48=1,$F50,EX41-EX52)-EX41)</f>
        <v>123.04827985164</v>
      </c>
      <c r="EY53" s="22" t="n">
        <f aca="false">EY41+EY51*(IF($F48=1,$F50,EY41-EY52)-EY41)</f>
        <v>125.509245448673</v>
      </c>
      <c r="EZ53" s="22" t="n">
        <f aca="false">EZ41+EZ51*(IF($F48=1,$F50,EZ41-EZ52)-EZ41)</f>
        <v>125.509245448673</v>
      </c>
      <c r="FA53" s="22" t="n">
        <f aca="false">FA41+FA51*(IF($F48=1,$F50,FA41-FA52)-FA41)</f>
        <v>125.509245448673</v>
      </c>
      <c r="FB53" s="22" t="n">
        <f aca="false">FB41+FB51*(IF($F48=1,$F50,FB41-FB52)-FB41)</f>
        <v>125.509245448673</v>
      </c>
      <c r="FC53" s="22" t="n">
        <f aca="false">FC41+FC51*(IF($F48=1,$F50,FC41-FC52)-FC41)</f>
        <v>128.019430357646</v>
      </c>
      <c r="FD53" s="22" t="n">
        <f aca="false">FD41+FD51*(IF($F48=1,$F50,FD41-FD52)-FD41)</f>
        <v>128.019430357646</v>
      </c>
      <c r="FE53" s="22" t="n">
        <f aca="false">FE41+FE51*(IF($F48=1,$F50,FE41-FE52)-FE41)</f>
        <v>128.019430357646</v>
      </c>
      <c r="FF53" s="22" t="n">
        <f aca="false">FF41+FF51*(IF($F48=1,$F50,FF41-FF52)-FF41)</f>
        <v>128.019430357646</v>
      </c>
      <c r="FG53" s="22" t="n">
        <f aca="false">FG41+FG51*(IF($F48=1,$F50,FG41-FG52)-FG41)</f>
        <v>130.579818964799</v>
      </c>
      <c r="FH53" s="22" t="n">
        <f aca="false">FH41+FH51*(IF($F48=1,$F50,FH41-FH52)-FH41)</f>
        <v>130.579818964799</v>
      </c>
    </row>
    <row r="54" customFormat="false" ht="15" hidden="false" customHeight="false" outlineLevel="0" collapsed="false">
      <c r="C54" s="0" t="s">
        <v>660</v>
      </c>
      <c r="D54" s="11" t="s">
        <v>27</v>
      </c>
      <c r="E54" s="38" t="n">
        <f aca="false">MATCH(In_Offer_BESS,OB_Names,0)</f>
        <v>3</v>
      </c>
      <c r="F54" s="29" t="n">
        <f aca="false">INDEX(OB_Fixed,$E54)*In_BESS_Hours/INDEX(OB_Hours,$E54)</f>
        <v>110.444444444444</v>
      </c>
    </row>
    <row r="55" customFormat="false" ht="15" hidden="false" customHeight="false" outlineLevel="0" collapsed="false">
      <c r="C55" s="0" t="s">
        <v>661</v>
      </c>
      <c r="D55" s="11" t="s">
        <v>27</v>
      </c>
      <c r="E55" s="45" t="n">
        <f aca="false">INDEX(OB_Share,$E54)</f>
        <v>0</v>
      </c>
      <c r="F55" s="29" t="n">
        <f aca="false">INDEX(OB_Grid,$E54)*In_BESS_Grid_Charge</f>
        <v>0</v>
      </c>
    </row>
    <row r="56" customFormat="false" ht="15" hidden="false" customHeight="false" outlineLevel="0" collapsed="false">
      <c r="C56" s="0" t="s">
        <v>662</v>
      </c>
      <c r="D56" s="11" t="s">
        <v>617</v>
      </c>
      <c r="E56" s="40" t="n">
        <f aca="false">IF(INDEX(OB_Start,$E54)&gt;0,INDEX(OB_Start,$E54),$F16+1)</f>
        <v>46753</v>
      </c>
      <c r="F56" s="40" t="n">
        <f aca="false">EDATE($E56,INDEX(OB_Tenor,$E54)*Months_In_Year)-1</f>
        <v>47848</v>
      </c>
      <c r="J56" s="60" t="n">
        <f aca="false">$E47*MAX(0,MIN($F56,J$4)-MAX($E56,J$3)+1)/J$5</f>
        <v>0</v>
      </c>
      <c r="K56" s="60" t="n">
        <f aca="false">$E47*MAX(0,MIN($F56,K$4)-MAX($E56,K$3)+1)/K$5</f>
        <v>0</v>
      </c>
      <c r="L56" s="60" t="n">
        <f aca="false">$E47*MAX(0,MIN($F56,L$4)-MAX($E56,L$3)+1)/L$5</f>
        <v>0</v>
      </c>
      <c r="M56" s="60" t="n">
        <f aca="false">$E47*MAX(0,MIN($F56,M$4)-MAX($E56,M$3)+1)/M$5</f>
        <v>0</v>
      </c>
      <c r="N56" s="60" t="n">
        <f aca="false">$E47*MAX(0,MIN($F56,N$4)-MAX($E56,N$3)+1)/N$5</f>
        <v>0</v>
      </c>
      <c r="O56" s="60" t="n">
        <f aca="false">$E47*MAX(0,MIN($F56,O$4)-MAX($E56,O$3)+1)/O$5</f>
        <v>0</v>
      </c>
      <c r="P56" s="60" t="n">
        <f aca="false">$E47*MAX(0,MIN($F56,P$4)-MAX($E56,P$3)+1)/P$5</f>
        <v>0</v>
      </c>
      <c r="Q56" s="60" t="n">
        <f aca="false">$E47*MAX(0,MIN($F56,Q$4)-MAX($E56,Q$3)+1)/Q$5</f>
        <v>0</v>
      </c>
      <c r="R56" s="60" t="n">
        <f aca="false">$E47*MAX(0,MIN($F56,R$4)-MAX($E56,R$3)+1)/R$5</f>
        <v>0</v>
      </c>
      <c r="S56" s="60" t="n">
        <f aca="false">$E47*MAX(0,MIN($F56,S$4)-MAX($E56,S$3)+1)/S$5</f>
        <v>0</v>
      </c>
      <c r="T56" s="60" t="n">
        <f aca="false">$E47*MAX(0,MIN($F56,T$4)-MAX($E56,T$3)+1)/T$5</f>
        <v>0</v>
      </c>
      <c r="U56" s="60" t="n">
        <f aca="false">$E47*MAX(0,MIN($F56,U$4)-MAX($E56,U$3)+1)/U$5</f>
        <v>0</v>
      </c>
      <c r="V56" s="60" t="n">
        <f aca="false">$E47*MAX(0,MIN($F56,V$4)-MAX($E56,V$3)+1)/V$5</f>
        <v>0</v>
      </c>
      <c r="W56" s="60" t="n">
        <f aca="false">$E47*MAX(0,MIN($F56,W$4)-MAX($E56,W$3)+1)/W$5</f>
        <v>0</v>
      </c>
      <c r="X56" s="60" t="n">
        <f aca="false">$E47*MAX(0,MIN($F56,X$4)-MAX($E56,X$3)+1)/X$5</f>
        <v>0</v>
      </c>
      <c r="Y56" s="60" t="n">
        <f aca="false">$E47*MAX(0,MIN($F56,Y$4)-MAX($E56,Y$3)+1)/Y$5</f>
        <v>0</v>
      </c>
      <c r="Z56" s="60" t="n">
        <f aca="false">$E47*MAX(0,MIN($F56,Z$4)-MAX($E56,Z$3)+1)/Z$5</f>
        <v>0</v>
      </c>
      <c r="AA56" s="60" t="n">
        <f aca="false">$E47*MAX(0,MIN($F56,AA$4)-MAX($E56,AA$3)+1)/AA$5</f>
        <v>0</v>
      </c>
      <c r="AB56" s="60" t="n">
        <f aca="false">$E47*MAX(0,MIN($F56,AB$4)-MAX($E56,AB$3)+1)/AB$5</f>
        <v>0</v>
      </c>
      <c r="AC56" s="60" t="n">
        <f aca="false">$E47*MAX(0,MIN($F56,AC$4)-MAX($E56,AC$3)+1)/AC$5</f>
        <v>0</v>
      </c>
      <c r="AD56" s="60" t="n">
        <f aca="false">$E47*MAX(0,MIN($F56,AD$4)-MAX($E56,AD$3)+1)/AD$5</f>
        <v>0</v>
      </c>
      <c r="AE56" s="60" t="n">
        <f aca="false">$E47*MAX(0,MIN($F56,AE$4)-MAX($E56,AE$3)+1)/AE$5</f>
        <v>0</v>
      </c>
      <c r="AF56" s="60" t="n">
        <f aca="false">$E47*MAX(0,MIN($F56,AF$4)-MAX($E56,AF$3)+1)/AF$5</f>
        <v>0</v>
      </c>
      <c r="AG56" s="60" t="n">
        <f aca="false">$E47*MAX(0,MIN($F56,AG$4)-MAX($E56,AG$3)+1)/AG$5</f>
        <v>0</v>
      </c>
      <c r="AH56" s="60" t="n">
        <f aca="false">$E47*MAX(0,MIN($F56,AH$4)-MAX($E56,AH$3)+1)/AH$5</f>
        <v>0</v>
      </c>
      <c r="AI56" s="60" t="n">
        <f aca="false">$E47*MAX(0,MIN($F56,AI$4)-MAX($E56,AI$3)+1)/AI$5</f>
        <v>0</v>
      </c>
      <c r="AJ56" s="60" t="n">
        <f aca="false">$E47*MAX(0,MIN($F56,AJ$4)-MAX($E56,AJ$3)+1)/AJ$5</f>
        <v>0</v>
      </c>
      <c r="AK56" s="60" t="n">
        <f aca="false">$E47*MAX(0,MIN($F56,AK$4)-MAX($E56,AK$3)+1)/AK$5</f>
        <v>0</v>
      </c>
      <c r="AL56" s="60" t="n">
        <f aca="false">$E47*MAX(0,MIN($F56,AL$4)-MAX($E56,AL$3)+1)/AL$5</f>
        <v>0</v>
      </c>
      <c r="AM56" s="60" t="n">
        <f aca="false">$E47*MAX(0,MIN($F56,AM$4)-MAX($E56,AM$3)+1)/AM$5</f>
        <v>0</v>
      </c>
      <c r="AN56" s="60" t="n">
        <f aca="false">$E47*MAX(0,MIN($F56,AN$4)-MAX($E56,AN$3)+1)/AN$5</f>
        <v>0</v>
      </c>
      <c r="AO56" s="60" t="n">
        <f aca="false">$E47*MAX(0,MIN($F56,AO$4)-MAX($E56,AO$3)+1)/AO$5</f>
        <v>0</v>
      </c>
      <c r="AP56" s="60" t="n">
        <f aca="false">$E47*MAX(0,MIN($F56,AP$4)-MAX($E56,AP$3)+1)/AP$5</f>
        <v>0</v>
      </c>
      <c r="AQ56" s="60" t="n">
        <f aca="false">$E47*MAX(0,MIN($F56,AQ$4)-MAX($E56,AQ$3)+1)/AQ$5</f>
        <v>0</v>
      </c>
      <c r="AR56" s="60" t="n">
        <f aca="false">$E47*MAX(0,MIN($F56,AR$4)-MAX($E56,AR$3)+1)/AR$5</f>
        <v>0</v>
      </c>
      <c r="AS56" s="60" t="n">
        <f aca="false">$E47*MAX(0,MIN($F56,AS$4)-MAX($E56,AS$3)+1)/AS$5</f>
        <v>0</v>
      </c>
      <c r="AT56" s="60" t="n">
        <f aca="false">$E47*MAX(0,MIN($F56,AT$4)-MAX($E56,AT$3)+1)/AT$5</f>
        <v>0</v>
      </c>
      <c r="AU56" s="60" t="n">
        <f aca="false">$E47*MAX(0,MIN($F56,AU$4)-MAX($E56,AU$3)+1)/AU$5</f>
        <v>0</v>
      </c>
      <c r="AV56" s="60" t="n">
        <f aca="false">$E47*MAX(0,MIN($F56,AV$4)-MAX($E56,AV$3)+1)/AV$5</f>
        <v>0</v>
      </c>
      <c r="AW56" s="60" t="n">
        <f aca="false">$E47*MAX(0,MIN($F56,AW$4)-MAX($E56,AW$3)+1)/AW$5</f>
        <v>0</v>
      </c>
      <c r="AX56" s="60" t="n">
        <f aca="false">$E47*MAX(0,MIN($F56,AX$4)-MAX($E56,AX$3)+1)/AX$5</f>
        <v>0</v>
      </c>
      <c r="AY56" s="60" t="n">
        <f aca="false">$E47*MAX(0,MIN($F56,AY$4)-MAX($E56,AY$3)+1)/AY$5</f>
        <v>0</v>
      </c>
      <c r="AZ56" s="60" t="n">
        <f aca="false">$E47*MAX(0,MIN($F56,AZ$4)-MAX($E56,AZ$3)+1)/AZ$5</f>
        <v>0</v>
      </c>
      <c r="BA56" s="60" t="n">
        <f aca="false">$E47*MAX(0,MIN($F56,BA$4)-MAX($E56,BA$3)+1)/BA$5</f>
        <v>0</v>
      </c>
      <c r="BB56" s="60" t="n">
        <f aca="false">$E47*MAX(0,MIN($F56,BB$4)-MAX($E56,BB$3)+1)/BB$5</f>
        <v>0</v>
      </c>
      <c r="BC56" s="60" t="n">
        <f aca="false">$E47*MAX(0,MIN($F56,BC$4)-MAX($E56,BC$3)+1)/BC$5</f>
        <v>0</v>
      </c>
      <c r="BD56" s="60" t="n">
        <f aca="false">$E47*MAX(0,MIN($F56,BD$4)-MAX($E56,BD$3)+1)/BD$5</f>
        <v>0</v>
      </c>
      <c r="BE56" s="60" t="n">
        <f aca="false">$E47*MAX(0,MIN($F56,BE$4)-MAX($E56,BE$3)+1)/BE$5</f>
        <v>0</v>
      </c>
      <c r="BF56" s="60" t="n">
        <f aca="false">$E47*MAX(0,MIN($F56,BF$4)-MAX($E56,BF$3)+1)/BF$5</f>
        <v>0</v>
      </c>
      <c r="BG56" s="60" t="n">
        <f aca="false">$E47*MAX(0,MIN($F56,BG$4)-MAX($E56,BG$3)+1)/BG$5</f>
        <v>0</v>
      </c>
      <c r="BH56" s="60" t="n">
        <f aca="false">$E47*MAX(0,MIN($F56,BH$4)-MAX($E56,BH$3)+1)/BH$5</f>
        <v>0</v>
      </c>
      <c r="BI56" s="60" t="n">
        <f aca="false">$E47*MAX(0,MIN($F56,BI$4)-MAX($E56,BI$3)+1)/BI$5</f>
        <v>0</v>
      </c>
      <c r="BJ56" s="60" t="n">
        <f aca="false">$E47*MAX(0,MIN($F56,BJ$4)-MAX($E56,BJ$3)+1)/BJ$5</f>
        <v>0</v>
      </c>
      <c r="BK56" s="60" t="n">
        <f aca="false">$E47*MAX(0,MIN($F56,BK$4)-MAX($E56,BK$3)+1)/BK$5</f>
        <v>0</v>
      </c>
      <c r="BL56" s="60" t="n">
        <f aca="false">$E47*MAX(0,MIN($F56,BL$4)-MAX($E56,BL$3)+1)/BL$5</f>
        <v>0</v>
      </c>
      <c r="BM56" s="60" t="n">
        <f aca="false">$E47*MAX(0,MIN($F56,BM$4)-MAX($E56,BM$3)+1)/BM$5</f>
        <v>0</v>
      </c>
      <c r="BN56" s="60" t="n">
        <f aca="false">$E47*MAX(0,MIN($F56,BN$4)-MAX($E56,BN$3)+1)/BN$5</f>
        <v>0</v>
      </c>
      <c r="BO56" s="60" t="n">
        <f aca="false">$E47*MAX(0,MIN($F56,BO$4)-MAX($E56,BO$3)+1)/BO$5</f>
        <v>0</v>
      </c>
      <c r="BP56" s="60" t="n">
        <f aca="false">$E47*MAX(0,MIN($F56,BP$4)-MAX($E56,BP$3)+1)/BP$5</f>
        <v>0</v>
      </c>
      <c r="BQ56" s="60" t="n">
        <f aca="false">$E47*MAX(0,MIN($F56,BQ$4)-MAX($E56,BQ$3)+1)/BQ$5</f>
        <v>0</v>
      </c>
      <c r="BR56" s="60" t="n">
        <f aca="false">$E47*MAX(0,MIN($F56,BR$4)-MAX($E56,BR$3)+1)/BR$5</f>
        <v>0</v>
      </c>
      <c r="BS56" s="60" t="n">
        <f aca="false">$E47*MAX(0,MIN($F56,BS$4)-MAX($E56,BS$3)+1)/BS$5</f>
        <v>0</v>
      </c>
      <c r="BT56" s="60" t="n">
        <f aca="false">$E47*MAX(0,MIN($F56,BT$4)-MAX($E56,BT$3)+1)/BT$5</f>
        <v>0</v>
      </c>
      <c r="BU56" s="60" t="n">
        <f aca="false">$E47*MAX(0,MIN($F56,BU$4)-MAX($E56,BU$3)+1)/BU$5</f>
        <v>0</v>
      </c>
      <c r="BV56" s="60" t="n">
        <f aca="false">$E47*MAX(0,MIN($F56,BV$4)-MAX($E56,BV$3)+1)/BV$5</f>
        <v>0</v>
      </c>
      <c r="BW56" s="60" t="n">
        <f aca="false">$E47*MAX(0,MIN($F56,BW$4)-MAX($E56,BW$3)+1)/BW$5</f>
        <v>0</v>
      </c>
      <c r="BX56" s="60" t="n">
        <f aca="false">$E47*MAX(0,MIN($F56,BX$4)-MAX($E56,BX$3)+1)/BX$5</f>
        <v>0</v>
      </c>
      <c r="BY56" s="60" t="n">
        <f aca="false">$E47*MAX(0,MIN($F56,BY$4)-MAX($E56,BY$3)+1)/BY$5</f>
        <v>0</v>
      </c>
      <c r="BZ56" s="60" t="n">
        <f aca="false">$E47*MAX(0,MIN($F56,BZ$4)-MAX($E56,BZ$3)+1)/BZ$5</f>
        <v>0</v>
      </c>
      <c r="CA56" s="60" t="n">
        <f aca="false">$E47*MAX(0,MIN($F56,CA$4)-MAX($E56,CA$3)+1)/CA$5</f>
        <v>0</v>
      </c>
      <c r="CB56" s="60" t="n">
        <f aca="false">$E47*MAX(0,MIN($F56,CB$4)-MAX($E56,CB$3)+1)/CB$5</f>
        <v>0</v>
      </c>
      <c r="CC56" s="60" t="n">
        <f aca="false">$E47*MAX(0,MIN($F56,CC$4)-MAX($E56,CC$3)+1)/CC$5</f>
        <v>0</v>
      </c>
      <c r="CD56" s="60" t="n">
        <f aca="false">$E47*MAX(0,MIN($F56,CD$4)-MAX($E56,CD$3)+1)/CD$5</f>
        <v>0</v>
      </c>
      <c r="CE56" s="60" t="n">
        <f aca="false">$E47*MAX(0,MIN($F56,CE$4)-MAX($E56,CE$3)+1)/CE$5</f>
        <v>0</v>
      </c>
      <c r="CF56" s="60" t="n">
        <f aca="false">$E47*MAX(0,MIN($F56,CF$4)-MAX($E56,CF$3)+1)/CF$5</f>
        <v>0</v>
      </c>
      <c r="CG56" s="60" t="n">
        <f aca="false">$E47*MAX(0,MIN($F56,CG$4)-MAX($E56,CG$3)+1)/CG$5</f>
        <v>0</v>
      </c>
      <c r="CH56" s="60" t="n">
        <f aca="false">$E47*MAX(0,MIN($F56,CH$4)-MAX($E56,CH$3)+1)/CH$5</f>
        <v>0</v>
      </c>
      <c r="CI56" s="60" t="n">
        <f aca="false">$E47*MAX(0,MIN($F56,CI$4)-MAX($E56,CI$3)+1)/CI$5</f>
        <v>0</v>
      </c>
      <c r="CJ56" s="60" t="n">
        <f aca="false">$E47*MAX(0,MIN($F56,CJ$4)-MAX($E56,CJ$3)+1)/CJ$5</f>
        <v>0</v>
      </c>
      <c r="CK56" s="60" t="n">
        <f aca="false">$E47*MAX(0,MIN($F56,CK$4)-MAX($E56,CK$3)+1)/CK$5</f>
        <v>0</v>
      </c>
      <c r="CL56" s="60" t="n">
        <f aca="false">$E47*MAX(0,MIN($F56,CL$4)-MAX($E56,CL$3)+1)/CL$5</f>
        <v>0</v>
      </c>
      <c r="CM56" s="60" t="n">
        <f aca="false">$E47*MAX(0,MIN($F56,CM$4)-MAX($E56,CM$3)+1)/CM$5</f>
        <v>0</v>
      </c>
      <c r="CN56" s="60" t="n">
        <f aca="false">$E47*MAX(0,MIN($F56,CN$4)-MAX($E56,CN$3)+1)/CN$5</f>
        <v>0</v>
      </c>
      <c r="CO56" s="60" t="n">
        <f aca="false">$E47*MAX(0,MIN($F56,CO$4)-MAX($E56,CO$3)+1)/CO$5</f>
        <v>0</v>
      </c>
      <c r="CP56" s="60" t="n">
        <f aca="false">$E47*MAX(0,MIN($F56,CP$4)-MAX($E56,CP$3)+1)/CP$5</f>
        <v>0</v>
      </c>
      <c r="CQ56" s="60" t="n">
        <f aca="false">$E47*MAX(0,MIN($F56,CQ$4)-MAX($E56,CQ$3)+1)/CQ$5</f>
        <v>0</v>
      </c>
      <c r="CR56" s="60" t="n">
        <f aca="false">$E47*MAX(0,MIN($F56,CR$4)-MAX($E56,CR$3)+1)/CR$5</f>
        <v>0</v>
      </c>
      <c r="CS56" s="60" t="n">
        <f aca="false">$E47*MAX(0,MIN($F56,CS$4)-MAX($E56,CS$3)+1)/CS$5</f>
        <v>0</v>
      </c>
      <c r="CT56" s="60" t="n">
        <f aca="false">$E47*MAX(0,MIN($F56,CT$4)-MAX($E56,CT$3)+1)/CT$5</f>
        <v>0</v>
      </c>
      <c r="CU56" s="60" t="n">
        <f aca="false">$E47*MAX(0,MIN($F56,CU$4)-MAX($E56,CU$3)+1)/CU$5</f>
        <v>0</v>
      </c>
      <c r="CV56" s="60" t="n">
        <f aca="false">$E47*MAX(0,MIN($F56,CV$4)-MAX($E56,CV$3)+1)/CV$5</f>
        <v>0</v>
      </c>
      <c r="CW56" s="60" t="n">
        <f aca="false">$E47*MAX(0,MIN($F56,CW$4)-MAX($E56,CW$3)+1)/CW$5</f>
        <v>0</v>
      </c>
      <c r="CX56" s="60" t="n">
        <f aca="false">$E47*MAX(0,MIN($F56,CX$4)-MAX($E56,CX$3)+1)/CX$5</f>
        <v>0</v>
      </c>
      <c r="CY56" s="60" t="n">
        <f aca="false">$E47*MAX(0,MIN($F56,CY$4)-MAX($E56,CY$3)+1)/CY$5</f>
        <v>0</v>
      </c>
      <c r="CZ56" s="60" t="n">
        <f aca="false">$E47*MAX(0,MIN($F56,CZ$4)-MAX($E56,CZ$3)+1)/CZ$5</f>
        <v>0</v>
      </c>
      <c r="DA56" s="60" t="n">
        <f aca="false">$E47*MAX(0,MIN($F56,DA$4)-MAX($E56,DA$3)+1)/DA$5</f>
        <v>0</v>
      </c>
      <c r="DB56" s="60" t="n">
        <f aca="false">$E47*MAX(0,MIN($F56,DB$4)-MAX($E56,DB$3)+1)/DB$5</f>
        <v>0</v>
      </c>
      <c r="DC56" s="60" t="n">
        <f aca="false">$E47*MAX(0,MIN($F56,DC$4)-MAX($E56,DC$3)+1)/DC$5</f>
        <v>0</v>
      </c>
      <c r="DD56" s="60" t="n">
        <f aca="false">$E47*MAX(0,MIN($F56,DD$4)-MAX($E56,DD$3)+1)/DD$5</f>
        <v>0</v>
      </c>
      <c r="DE56" s="60" t="n">
        <f aca="false">$E47*MAX(0,MIN($F56,DE$4)-MAX($E56,DE$3)+1)/DE$5</f>
        <v>0</v>
      </c>
      <c r="DF56" s="60" t="n">
        <f aca="false">$E47*MAX(0,MIN($F56,DF$4)-MAX($E56,DF$3)+1)/DF$5</f>
        <v>0</v>
      </c>
      <c r="DG56" s="60" t="n">
        <f aca="false">$E47*MAX(0,MIN($F56,DG$4)-MAX($E56,DG$3)+1)/DG$5</f>
        <v>0</v>
      </c>
      <c r="DH56" s="60" t="n">
        <f aca="false">$E47*MAX(0,MIN($F56,DH$4)-MAX($E56,DH$3)+1)/DH$5</f>
        <v>0</v>
      </c>
      <c r="DI56" s="60" t="n">
        <f aca="false">$E47*MAX(0,MIN($F56,DI$4)-MAX($E56,DI$3)+1)/DI$5</f>
        <v>0</v>
      </c>
      <c r="DJ56" s="60" t="n">
        <f aca="false">$E47*MAX(0,MIN($F56,DJ$4)-MAX($E56,DJ$3)+1)/DJ$5</f>
        <v>0</v>
      </c>
      <c r="DK56" s="60" t="n">
        <f aca="false">$E47*MAX(0,MIN($F56,DK$4)-MAX($E56,DK$3)+1)/DK$5</f>
        <v>0</v>
      </c>
      <c r="DL56" s="60" t="n">
        <f aca="false">$E47*MAX(0,MIN($F56,DL$4)-MAX($E56,DL$3)+1)/DL$5</f>
        <v>0</v>
      </c>
      <c r="DM56" s="60" t="n">
        <f aca="false">$E47*MAX(0,MIN($F56,DM$4)-MAX($E56,DM$3)+1)/DM$5</f>
        <v>0</v>
      </c>
      <c r="DN56" s="60" t="n">
        <f aca="false">$E47*MAX(0,MIN($F56,DN$4)-MAX($E56,DN$3)+1)/DN$5</f>
        <v>0</v>
      </c>
      <c r="DO56" s="60" t="n">
        <f aca="false">$E47*MAX(0,MIN($F56,DO$4)-MAX($E56,DO$3)+1)/DO$5</f>
        <v>0</v>
      </c>
      <c r="DP56" s="60" t="n">
        <f aca="false">$E47*MAX(0,MIN($F56,DP$4)-MAX($E56,DP$3)+1)/DP$5</f>
        <v>0</v>
      </c>
      <c r="DQ56" s="60" t="n">
        <f aca="false">$E47*MAX(0,MIN($F56,DQ$4)-MAX($E56,DQ$3)+1)/DQ$5</f>
        <v>0</v>
      </c>
      <c r="DR56" s="60" t="n">
        <f aca="false">$E47*MAX(0,MIN($F56,DR$4)-MAX($E56,DR$3)+1)/DR$5</f>
        <v>0</v>
      </c>
      <c r="DS56" s="60" t="n">
        <f aca="false">$E47*MAX(0,MIN($F56,DS$4)-MAX($E56,DS$3)+1)/DS$5</f>
        <v>0</v>
      </c>
      <c r="DT56" s="60" t="n">
        <f aca="false">$E47*MAX(0,MIN($F56,DT$4)-MAX($E56,DT$3)+1)/DT$5</f>
        <v>0</v>
      </c>
      <c r="DU56" s="60" t="n">
        <f aca="false">$E47*MAX(0,MIN($F56,DU$4)-MAX($E56,DU$3)+1)/DU$5</f>
        <v>0</v>
      </c>
      <c r="DV56" s="60" t="n">
        <f aca="false">$E47*MAX(0,MIN($F56,DV$4)-MAX($E56,DV$3)+1)/DV$5</f>
        <v>0</v>
      </c>
      <c r="DW56" s="60" t="n">
        <f aca="false">$E47*MAX(0,MIN($F56,DW$4)-MAX($E56,DW$3)+1)/DW$5</f>
        <v>0</v>
      </c>
      <c r="DX56" s="60" t="n">
        <f aca="false">$E47*MAX(0,MIN($F56,DX$4)-MAX($E56,DX$3)+1)/DX$5</f>
        <v>0</v>
      </c>
      <c r="DY56" s="60" t="n">
        <f aca="false">$E47*MAX(0,MIN($F56,DY$4)-MAX($E56,DY$3)+1)/DY$5</f>
        <v>0</v>
      </c>
      <c r="DZ56" s="60" t="n">
        <f aca="false">$E47*MAX(0,MIN($F56,DZ$4)-MAX($E56,DZ$3)+1)/DZ$5</f>
        <v>0</v>
      </c>
      <c r="EA56" s="60" t="n">
        <f aca="false">$E47*MAX(0,MIN($F56,EA$4)-MAX($E56,EA$3)+1)/EA$5</f>
        <v>0</v>
      </c>
      <c r="EB56" s="60" t="n">
        <f aca="false">$E47*MAX(0,MIN($F56,EB$4)-MAX($E56,EB$3)+1)/EB$5</f>
        <v>0</v>
      </c>
      <c r="EC56" s="60" t="n">
        <f aca="false">$E47*MAX(0,MIN($F56,EC$4)-MAX($E56,EC$3)+1)/EC$5</f>
        <v>0</v>
      </c>
      <c r="ED56" s="60" t="n">
        <f aca="false">$E47*MAX(0,MIN($F56,ED$4)-MAX($E56,ED$3)+1)/ED$5</f>
        <v>0</v>
      </c>
      <c r="EE56" s="60" t="n">
        <f aca="false">$E47*MAX(0,MIN($F56,EE$4)-MAX($E56,EE$3)+1)/EE$5</f>
        <v>0</v>
      </c>
      <c r="EF56" s="60" t="n">
        <f aca="false">$E47*MAX(0,MIN($F56,EF$4)-MAX($E56,EF$3)+1)/EF$5</f>
        <v>0</v>
      </c>
      <c r="EG56" s="60" t="n">
        <f aca="false">$E47*MAX(0,MIN($F56,EG$4)-MAX($E56,EG$3)+1)/EG$5</f>
        <v>0</v>
      </c>
      <c r="EH56" s="60" t="n">
        <f aca="false">$E47*MAX(0,MIN($F56,EH$4)-MAX($E56,EH$3)+1)/EH$5</f>
        <v>0</v>
      </c>
      <c r="EI56" s="60" t="n">
        <f aca="false">$E47*MAX(0,MIN($F56,EI$4)-MAX($E56,EI$3)+1)/EI$5</f>
        <v>0</v>
      </c>
      <c r="EJ56" s="60" t="n">
        <f aca="false">$E47*MAX(0,MIN($F56,EJ$4)-MAX($E56,EJ$3)+1)/EJ$5</f>
        <v>0</v>
      </c>
      <c r="EK56" s="60" t="n">
        <f aca="false">$E47*MAX(0,MIN($F56,EK$4)-MAX($E56,EK$3)+1)/EK$5</f>
        <v>0</v>
      </c>
      <c r="EL56" s="60" t="n">
        <f aca="false">$E47*MAX(0,MIN($F56,EL$4)-MAX($E56,EL$3)+1)/EL$5</f>
        <v>0</v>
      </c>
      <c r="EM56" s="60" t="n">
        <f aca="false">$E47*MAX(0,MIN($F56,EM$4)-MAX($E56,EM$3)+1)/EM$5</f>
        <v>0</v>
      </c>
      <c r="EN56" s="60" t="n">
        <f aca="false">$E47*MAX(0,MIN($F56,EN$4)-MAX($E56,EN$3)+1)/EN$5</f>
        <v>0</v>
      </c>
      <c r="EO56" s="60" t="n">
        <f aca="false">$E47*MAX(0,MIN($F56,EO$4)-MAX($E56,EO$3)+1)/EO$5</f>
        <v>0</v>
      </c>
      <c r="EP56" s="60" t="n">
        <f aca="false">$E47*MAX(0,MIN($F56,EP$4)-MAX($E56,EP$3)+1)/EP$5</f>
        <v>0</v>
      </c>
      <c r="EQ56" s="60" t="n">
        <f aca="false">$E47*MAX(0,MIN($F56,EQ$4)-MAX($E56,EQ$3)+1)/EQ$5</f>
        <v>0</v>
      </c>
      <c r="ER56" s="60" t="n">
        <f aca="false">$E47*MAX(0,MIN($F56,ER$4)-MAX($E56,ER$3)+1)/ER$5</f>
        <v>0</v>
      </c>
      <c r="ES56" s="60" t="n">
        <f aca="false">$E47*MAX(0,MIN($F56,ES$4)-MAX($E56,ES$3)+1)/ES$5</f>
        <v>0</v>
      </c>
      <c r="ET56" s="60" t="n">
        <f aca="false">$E47*MAX(0,MIN($F56,ET$4)-MAX($E56,ET$3)+1)/ET$5</f>
        <v>0</v>
      </c>
      <c r="EU56" s="60" t="n">
        <f aca="false">$E47*MAX(0,MIN($F56,EU$4)-MAX($E56,EU$3)+1)/EU$5</f>
        <v>0</v>
      </c>
      <c r="EV56" s="60" t="n">
        <f aca="false">$E47*MAX(0,MIN($F56,EV$4)-MAX($E56,EV$3)+1)/EV$5</f>
        <v>0</v>
      </c>
      <c r="EW56" s="60" t="n">
        <f aca="false">$E47*MAX(0,MIN($F56,EW$4)-MAX($E56,EW$3)+1)/EW$5</f>
        <v>0</v>
      </c>
      <c r="EX56" s="60" t="n">
        <f aca="false">$E47*MAX(0,MIN($F56,EX$4)-MAX($E56,EX$3)+1)/EX$5</f>
        <v>0</v>
      </c>
      <c r="EY56" s="60" t="n">
        <f aca="false">$E47*MAX(0,MIN($F56,EY$4)-MAX($E56,EY$3)+1)/EY$5</f>
        <v>0</v>
      </c>
      <c r="EZ56" s="60" t="n">
        <f aca="false">$E47*MAX(0,MIN($F56,EZ$4)-MAX($E56,EZ$3)+1)/EZ$5</f>
        <v>0</v>
      </c>
      <c r="FA56" s="60" t="n">
        <f aca="false">$E47*MAX(0,MIN($F56,FA$4)-MAX($E56,FA$3)+1)/FA$5</f>
        <v>0</v>
      </c>
      <c r="FB56" s="60" t="n">
        <f aca="false">$E47*MAX(0,MIN($F56,FB$4)-MAX($E56,FB$3)+1)/FB$5</f>
        <v>0</v>
      </c>
      <c r="FC56" s="60" t="n">
        <f aca="false">$E47*MAX(0,MIN($F56,FC$4)-MAX($E56,FC$3)+1)/FC$5</f>
        <v>0</v>
      </c>
      <c r="FD56" s="60" t="n">
        <f aca="false">$E47*MAX(0,MIN($F56,FD$4)-MAX($E56,FD$3)+1)/FD$5</f>
        <v>0</v>
      </c>
      <c r="FE56" s="60" t="n">
        <f aca="false">$E47*MAX(0,MIN($F56,FE$4)-MAX($E56,FE$3)+1)/FE$5</f>
        <v>0</v>
      </c>
      <c r="FF56" s="60" t="n">
        <f aca="false">$E47*MAX(0,MIN($F56,FF$4)-MAX($E56,FF$3)+1)/FF$5</f>
        <v>0</v>
      </c>
      <c r="FG56" s="60" t="n">
        <f aca="false">$E47*MAX(0,MIN($F56,FG$4)-MAX($E56,FG$3)+1)/FG$5</f>
        <v>0</v>
      </c>
      <c r="FH56" s="60" t="n">
        <f aca="false">$E47*MAX(0,MIN($F56,FH$4)-MAX($E56,FH$3)+1)/FH$5</f>
        <v>0</v>
      </c>
    </row>
    <row r="57" customFormat="false" ht="15" hidden="false" customHeight="false" outlineLevel="0" collapsed="false">
      <c r="C57" s="0" t="s">
        <v>663</v>
      </c>
      <c r="D57" s="11" t="s">
        <v>79</v>
      </c>
      <c r="E57" s="49" t="n">
        <f aca="false">INDEX(OB_Bands,$E54)</f>
        <v>0</v>
      </c>
      <c r="J57" s="38" t="n">
        <f aca="false">$E57*IFERROR(MATCH(J$7,EB_Years,0),0)</f>
        <v>0</v>
      </c>
      <c r="K57" s="38" t="n">
        <f aca="false">$E57*IFERROR(MATCH(K$7,EB_Years,0),0)</f>
        <v>0</v>
      </c>
      <c r="L57" s="38" t="n">
        <f aca="false">$E57*IFERROR(MATCH(L$7,EB_Years,0),0)</f>
        <v>0</v>
      </c>
      <c r="M57" s="38" t="n">
        <f aca="false">$E57*IFERROR(MATCH(M$7,EB_Years,0),0)</f>
        <v>0</v>
      </c>
      <c r="N57" s="38" t="n">
        <f aca="false">$E57*IFERROR(MATCH(N$7,EB_Years,0),0)</f>
        <v>0</v>
      </c>
      <c r="O57" s="38" t="n">
        <f aca="false">$E57*IFERROR(MATCH(O$7,EB_Years,0),0)</f>
        <v>0</v>
      </c>
      <c r="P57" s="38" t="n">
        <f aca="false">$E57*IFERROR(MATCH(P$7,EB_Years,0),0)</f>
        <v>0</v>
      </c>
      <c r="Q57" s="38" t="n">
        <f aca="false">$E57*IFERROR(MATCH(Q$7,EB_Years,0),0)</f>
        <v>0</v>
      </c>
      <c r="R57" s="38" t="n">
        <f aca="false">$E57*IFERROR(MATCH(R$7,EB_Years,0),0)</f>
        <v>0</v>
      </c>
      <c r="S57" s="38" t="n">
        <f aca="false">$E57*IFERROR(MATCH(S$7,EB_Years,0),0)</f>
        <v>0</v>
      </c>
      <c r="T57" s="38" t="n">
        <f aca="false">$E57*IFERROR(MATCH(T$7,EB_Years,0),0)</f>
        <v>0</v>
      </c>
      <c r="U57" s="38" t="n">
        <f aca="false">$E57*IFERROR(MATCH(U$7,EB_Years,0),0)</f>
        <v>0</v>
      </c>
      <c r="V57" s="38" t="n">
        <f aca="false">$E57*IFERROR(MATCH(V$7,EB_Years,0),0)</f>
        <v>0</v>
      </c>
      <c r="W57" s="38" t="n">
        <f aca="false">$E57*IFERROR(MATCH(W$7,EB_Years,0),0)</f>
        <v>0</v>
      </c>
      <c r="X57" s="38" t="n">
        <f aca="false">$E57*IFERROR(MATCH(X$7,EB_Years,0),0)</f>
        <v>0</v>
      </c>
      <c r="Y57" s="38" t="n">
        <f aca="false">$E57*IFERROR(MATCH(Y$7,EB_Years,0),0)</f>
        <v>0</v>
      </c>
      <c r="Z57" s="38" t="n">
        <f aca="false">$E57*IFERROR(MATCH(Z$7,EB_Years,0),0)</f>
        <v>0</v>
      </c>
      <c r="AA57" s="38" t="n">
        <f aca="false">$E57*IFERROR(MATCH(AA$7,EB_Years,0),0)</f>
        <v>0</v>
      </c>
      <c r="AB57" s="38" t="n">
        <f aca="false">$E57*IFERROR(MATCH(AB$7,EB_Years,0),0)</f>
        <v>0</v>
      </c>
      <c r="AC57" s="38" t="n">
        <f aca="false">$E57*IFERROR(MATCH(AC$7,EB_Years,0),0)</f>
        <v>0</v>
      </c>
      <c r="AD57" s="38" t="n">
        <f aca="false">$E57*IFERROR(MATCH(AD$7,EB_Years,0),0)</f>
        <v>0</v>
      </c>
      <c r="AE57" s="38" t="n">
        <f aca="false">$E57*IFERROR(MATCH(AE$7,EB_Years,0),0)</f>
        <v>0</v>
      </c>
      <c r="AF57" s="38" t="n">
        <f aca="false">$E57*IFERROR(MATCH(AF$7,EB_Years,0),0)</f>
        <v>0</v>
      </c>
      <c r="AG57" s="38" t="n">
        <f aca="false">$E57*IFERROR(MATCH(AG$7,EB_Years,0),0)</f>
        <v>0</v>
      </c>
      <c r="AH57" s="38" t="n">
        <f aca="false">$E57*IFERROR(MATCH(AH$7,EB_Years,0),0)</f>
        <v>0</v>
      </c>
      <c r="AI57" s="38" t="n">
        <f aca="false">$E57*IFERROR(MATCH(AI$7,EB_Years,0),0)</f>
        <v>0</v>
      </c>
      <c r="AJ57" s="38" t="n">
        <f aca="false">$E57*IFERROR(MATCH(AJ$7,EB_Years,0),0)</f>
        <v>0</v>
      </c>
      <c r="AK57" s="38" t="n">
        <f aca="false">$E57*IFERROR(MATCH(AK$7,EB_Years,0),0)</f>
        <v>0</v>
      </c>
      <c r="AL57" s="38" t="n">
        <f aca="false">$E57*IFERROR(MATCH(AL$7,EB_Years,0),0)</f>
        <v>0</v>
      </c>
      <c r="AM57" s="38" t="n">
        <f aca="false">$E57*IFERROR(MATCH(AM$7,EB_Years,0),0)</f>
        <v>0</v>
      </c>
      <c r="AN57" s="38" t="n">
        <f aca="false">$E57*IFERROR(MATCH(AN$7,EB_Years,0),0)</f>
        <v>0</v>
      </c>
      <c r="AO57" s="38" t="n">
        <f aca="false">$E57*IFERROR(MATCH(AO$7,EB_Years,0),0)</f>
        <v>0</v>
      </c>
      <c r="AP57" s="38" t="n">
        <f aca="false">$E57*IFERROR(MATCH(AP$7,EB_Years,0),0)</f>
        <v>0</v>
      </c>
      <c r="AQ57" s="38" t="n">
        <f aca="false">$E57*IFERROR(MATCH(AQ$7,EB_Years,0),0)</f>
        <v>0</v>
      </c>
      <c r="AR57" s="38" t="n">
        <f aca="false">$E57*IFERROR(MATCH(AR$7,EB_Years,0),0)</f>
        <v>0</v>
      </c>
      <c r="AS57" s="38" t="n">
        <f aca="false">$E57*IFERROR(MATCH(AS$7,EB_Years,0),0)</f>
        <v>0</v>
      </c>
      <c r="AT57" s="38" t="n">
        <f aca="false">$E57*IFERROR(MATCH(AT$7,EB_Years,0),0)</f>
        <v>0</v>
      </c>
      <c r="AU57" s="38" t="n">
        <f aca="false">$E57*IFERROR(MATCH(AU$7,EB_Years,0),0)</f>
        <v>0</v>
      </c>
      <c r="AV57" s="38" t="n">
        <f aca="false">$E57*IFERROR(MATCH(AV$7,EB_Years,0),0)</f>
        <v>0</v>
      </c>
      <c r="AW57" s="38" t="n">
        <f aca="false">$E57*IFERROR(MATCH(AW$7,EB_Years,0),0)</f>
        <v>0</v>
      </c>
      <c r="AX57" s="38" t="n">
        <f aca="false">$E57*IFERROR(MATCH(AX$7,EB_Years,0),0)</f>
        <v>0</v>
      </c>
      <c r="AY57" s="38" t="n">
        <f aca="false">$E57*IFERROR(MATCH(AY$7,EB_Years,0),0)</f>
        <v>0</v>
      </c>
      <c r="AZ57" s="38" t="n">
        <f aca="false">$E57*IFERROR(MATCH(AZ$7,EB_Years,0),0)</f>
        <v>0</v>
      </c>
      <c r="BA57" s="38" t="n">
        <f aca="false">$E57*IFERROR(MATCH(BA$7,EB_Years,0),0)</f>
        <v>0</v>
      </c>
      <c r="BB57" s="38" t="n">
        <f aca="false">$E57*IFERROR(MATCH(BB$7,EB_Years,0),0)</f>
        <v>0</v>
      </c>
      <c r="BC57" s="38" t="n">
        <f aca="false">$E57*IFERROR(MATCH(BC$7,EB_Years,0),0)</f>
        <v>0</v>
      </c>
      <c r="BD57" s="38" t="n">
        <f aca="false">$E57*IFERROR(MATCH(BD$7,EB_Years,0),0)</f>
        <v>0</v>
      </c>
      <c r="BE57" s="38" t="n">
        <f aca="false">$E57*IFERROR(MATCH(BE$7,EB_Years,0),0)</f>
        <v>0</v>
      </c>
      <c r="BF57" s="38" t="n">
        <f aca="false">$E57*IFERROR(MATCH(BF$7,EB_Years,0),0)</f>
        <v>0</v>
      </c>
      <c r="BG57" s="38" t="n">
        <f aca="false">$E57*IFERROR(MATCH(BG$7,EB_Years,0),0)</f>
        <v>0</v>
      </c>
      <c r="BH57" s="38" t="n">
        <f aca="false">$E57*IFERROR(MATCH(BH$7,EB_Years,0),0)</f>
        <v>0</v>
      </c>
      <c r="BI57" s="38" t="n">
        <f aca="false">$E57*IFERROR(MATCH(BI$7,EB_Years,0),0)</f>
        <v>0</v>
      </c>
      <c r="BJ57" s="38" t="n">
        <f aca="false">$E57*IFERROR(MATCH(BJ$7,EB_Years,0),0)</f>
        <v>0</v>
      </c>
      <c r="BK57" s="38" t="n">
        <f aca="false">$E57*IFERROR(MATCH(BK$7,EB_Years,0),0)</f>
        <v>0</v>
      </c>
      <c r="BL57" s="38" t="n">
        <f aca="false">$E57*IFERROR(MATCH(BL$7,EB_Years,0),0)</f>
        <v>0</v>
      </c>
      <c r="BM57" s="38" t="n">
        <f aca="false">$E57*IFERROR(MATCH(BM$7,EB_Years,0),0)</f>
        <v>0</v>
      </c>
      <c r="BN57" s="38" t="n">
        <f aca="false">$E57*IFERROR(MATCH(BN$7,EB_Years,0),0)</f>
        <v>0</v>
      </c>
      <c r="BO57" s="38" t="n">
        <f aca="false">$E57*IFERROR(MATCH(BO$7,EB_Years,0),0)</f>
        <v>0</v>
      </c>
      <c r="BP57" s="38" t="n">
        <f aca="false">$E57*IFERROR(MATCH(BP$7,EB_Years,0),0)</f>
        <v>0</v>
      </c>
      <c r="BQ57" s="38" t="n">
        <f aca="false">$E57*IFERROR(MATCH(BQ$7,EB_Years,0),0)</f>
        <v>0</v>
      </c>
      <c r="BR57" s="38" t="n">
        <f aca="false">$E57*IFERROR(MATCH(BR$7,EB_Years,0),0)</f>
        <v>0</v>
      </c>
      <c r="BS57" s="38" t="n">
        <f aca="false">$E57*IFERROR(MATCH(BS$7,EB_Years,0),0)</f>
        <v>0</v>
      </c>
      <c r="BT57" s="38" t="n">
        <f aca="false">$E57*IFERROR(MATCH(BT$7,EB_Years,0),0)</f>
        <v>0</v>
      </c>
      <c r="BU57" s="38" t="n">
        <f aca="false">$E57*IFERROR(MATCH(BU$7,EB_Years,0),0)</f>
        <v>0</v>
      </c>
      <c r="BV57" s="38" t="n">
        <f aca="false">$E57*IFERROR(MATCH(BV$7,EB_Years,0),0)</f>
        <v>0</v>
      </c>
      <c r="BW57" s="38" t="n">
        <f aca="false">$E57*IFERROR(MATCH(BW$7,EB_Years,0),0)</f>
        <v>0</v>
      </c>
      <c r="BX57" s="38" t="n">
        <f aca="false">$E57*IFERROR(MATCH(BX$7,EB_Years,0),0)</f>
        <v>0</v>
      </c>
      <c r="BY57" s="38" t="n">
        <f aca="false">$E57*IFERROR(MATCH(BY$7,EB_Years,0),0)</f>
        <v>0</v>
      </c>
      <c r="BZ57" s="38" t="n">
        <f aca="false">$E57*IFERROR(MATCH(BZ$7,EB_Years,0),0)</f>
        <v>0</v>
      </c>
      <c r="CA57" s="38" t="n">
        <f aca="false">$E57*IFERROR(MATCH(CA$7,EB_Years,0),0)</f>
        <v>0</v>
      </c>
      <c r="CB57" s="38" t="n">
        <f aca="false">$E57*IFERROR(MATCH(CB$7,EB_Years,0),0)</f>
        <v>0</v>
      </c>
      <c r="CC57" s="38" t="n">
        <f aca="false">$E57*IFERROR(MATCH(CC$7,EB_Years,0),0)</f>
        <v>0</v>
      </c>
      <c r="CD57" s="38" t="n">
        <f aca="false">$E57*IFERROR(MATCH(CD$7,EB_Years,0),0)</f>
        <v>0</v>
      </c>
      <c r="CE57" s="38" t="n">
        <f aca="false">$E57*IFERROR(MATCH(CE$7,EB_Years,0),0)</f>
        <v>0</v>
      </c>
      <c r="CF57" s="38" t="n">
        <f aca="false">$E57*IFERROR(MATCH(CF$7,EB_Years,0),0)</f>
        <v>0</v>
      </c>
      <c r="CG57" s="38" t="n">
        <f aca="false">$E57*IFERROR(MATCH(CG$7,EB_Years,0),0)</f>
        <v>0</v>
      </c>
      <c r="CH57" s="38" t="n">
        <f aca="false">$E57*IFERROR(MATCH(CH$7,EB_Years,0),0)</f>
        <v>0</v>
      </c>
      <c r="CI57" s="38" t="n">
        <f aca="false">$E57*IFERROR(MATCH(CI$7,EB_Years,0),0)</f>
        <v>0</v>
      </c>
      <c r="CJ57" s="38" t="n">
        <f aca="false">$E57*IFERROR(MATCH(CJ$7,EB_Years,0),0)</f>
        <v>0</v>
      </c>
      <c r="CK57" s="38" t="n">
        <f aca="false">$E57*IFERROR(MATCH(CK$7,EB_Years,0),0)</f>
        <v>0</v>
      </c>
      <c r="CL57" s="38" t="n">
        <f aca="false">$E57*IFERROR(MATCH(CL$7,EB_Years,0),0)</f>
        <v>0</v>
      </c>
      <c r="CM57" s="38" t="n">
        <f aca="false">$E57*IFERROR(MATCH(CM$7,EB_Years,0),0)</f>
        <v>0</v>
      </c>
      <c r="CN57" s="38" t="n">
        <f aca="false">$E57*IFERROR(MATCH(CN$7,EB_Years,0),0)</f>
        <v>0</v>
      </c>
      <c r="CO57" s="38" t="n">
        <f aca="false">$E57*IFERROR(MATCH(CO$7,EB_Years,0),0)</f>
        <v>0</v>
      </c>
      <c r="CP57" s="38" t="n">
        <f aca="false">$E57*IFERROR(MATCH(CP$7,EB_Years,0),0)</f>
        <v>0</v>
      </c>
      <c r="CQ57" s="38" t="n">
        <f aca="false">$E57*IFERROR(MATCH(CQ$7,EB_Years,0),0)</f>
        <v>0</v>
      </c>
      <c r="CR57" s="38" t="n">
        <f aca="false">$E57*IFERROR(MATCH(CR$7,EB_Years,0),0)</f>
        <v>0</v>
      </c>
      <c r="CS57" s="38" t="n">
        <f aca="false">$E57*IFERROR(MATCH(CS$7,EB_Years,0),0)</f>
        <v>0</v>
      </c>
      <c r="CT57" s="38" t="n">
        <f aca="false">$E57*IFERROR(MATCH(CT$7,EB_Years,0),0)</f>
        <v>0</v>
      </c>
      <c r="CU57" s="38" t="n">
        <f aca="false">$E57*IFERROR(MATCH(CU$7,EB_Years,0),0)</f>
        <v>0</v>
      </c>
      <c r="CV57" s="38" t="n">
        <f aca="false">$E57*IFERROR(MATCH(CV$7,EB_Years,0),0)</f>
        <v>0</v>
      </c>
      <c r="CW57" s="38" t="n">
        <f aca="false">$E57*IFERROR(MATCH(CW$7,EB_Years,0),0)</f>
        <v>0</v>
      </c>
      <c r="CX57" s="38" t="n">
        <f aca="false">$E57*IFERROR(MATCH(CX$7,EB_Years,0),0)</f>
        <v>0</v>
      </c>
      <c r="CY57" s="38" t="n">
        <f aca="false">$E57*IFERROR(MATCH(CY$7,EB_Years,0),0)</f>
        <v>0</v>
      </c>
      <c r="CZ57" s="38" t="n">
        <f aca="false">$E57*IFERROR(MATCH(CZ$7,EB_Years,0),0)</f>
        <v>0</v>
      </c>
      <c r="DA57" s="38" t="n">
        <f aca="false">$E57*IFERROR(MATCH(DA$7,EB_Years,0),0)</f>
        <v>0</v>
      </c>
      <c r="DB57" s="38" t="n">
        <f aca="false">$E57*IFERROR(MATCH(DB$7,EB_Years,0),0)</f>
        <v>0</v>
      </c>
      <c r="DC57" s="38" t="n">
        <f aca="false">$E57*IFERROR(MATCH(DC$7,EB_Years,0),0)</f>
        <v>0</v>
      </c>
      <c r="DD57" s="38" t="n">
        <f aca="false">$E57*IFERROR(MATCH(DD$7,EB_Years,0),0)</f>
        <v>0</v>
      </c>
      <c r="DE57" s="38" t="n">
        <f aca="false">$E57*IFERROR(MATCH(DE$7,EB_Years,0),0)</f>
        <v>0</v>
      </c>
      <c r="DF57" s="38" t="n">
        <f aca="false">$E57*IFERROR(MATCH(DF$7,EB_Years,0),0)</f>
        <v>0</v>
      </c>
      <c r="DG57" s="38" t="n">
        <f aca="false">$E57*IFERROR(MATCH(DG$7,EB_Years,0),0)</f>
        <v>0</v>
      </c>
      <c r="DH57" s="38" t="n">
        <f aca="false">$E57*IFERROR(MATCH(DH$7,EB_Years,0),0)</f>
        <v>0</v>
      </c>
      <c r="DI57" s="38" t="n">
        <f aca="false">$E57*IFERROR(MATCH(DI$7,EB_Years,0),0)</f>
        <v>0</v>
      </c>
      <c r="DJ57" s="38" t="n">
        <f aca="false">$E57*IFERROR(MATCH(DJ$7,EB_Years,0),0)</f>
        <v>0</v>
      </c>
      <c r="DK57" s="38" t="n">
        <f aca="false">$E57*IFERROR(MATCH(DK$7,EB_Years,0),0)</f>
        <v>0</v>
      </c>
      <c r="DL57" s="38" t="n">
        <f aca="false">$E57*IFERROR(MATCH(DL$7,EB_Years,0),0)</f>
        <v>0</v>
      </c>
      <c r="DM57" s="38" t="n">
        <f aca="false">$E57*IFERROR(MATCH(DM$7,EB_Years,0),0)</f>
        <v>0</v>
      </c>
      <c r="DN57" s="38" t="n">
        <f aca="false">$E57*IFERROR(MATCH(DN$7,EB_Years,0),0)</f>
        <v>0</v>
      </c>
      <c r="DO57" s="38" t="n">
        <f aca="false">$E57*IFERROR(MATCH(DO$7,EB_Years,0),0)</f>
        <v>0</v>
      </c>
      <c r="DP57" s="38" t="n">
        <f aca="false">$E57*IFERROR(MATCH(DP$7,EB_Years,0),0)</f>
        <v>0</v>
      </c>
      <c r="DQ57" s="38" t="n">
        <f aca="false">$E57*IFERROR(MATCH(DQ$7,EB_Years,0),0)</f>
        <v>0</v>
      </c>
      <c r="DR57" s="38" t="n">
        <f aca="false">$E57*IFERROR(MATCH(DR$7,EB_Years,0),0)</f>
        <v>0</v>
      </c>
      <c r="DS57" s="38" t="n">
        <f aca="false">$E57*IFERROR(MATCH(DS$7,EB_Years,0),0)</f>
        <v>0</v>
      </c>
      <c r="DT57" s="38" t="n">
        <f aca="false">$E57*IFERROR(MATCH(DT$7,EB_Years,0),0)</f>
        <v>0</v>
      </c>
      <c r="DU57" s="38" t="n">
        <f aca="false">$E57*IFERROR(MATCH(DU$7,EB_Years,0),0)</f>
        <v>0</v>
      </c>
      <c r="DV57" s="38" t="n">
        <f aca="false">$E57*IFERROR(MATCH(DV$7,EB_Years,0),0)</f>
        <v>0</v>
      </c>
      <c r="DW57" s="38" t="n">
        <f aca="false">$E57*IFERROR(MATCH(DW$7,EB_Years,0),0)</f>
        <v>0</v>
      </c>
      <c r="DX57" s="38" t="n">
        <f aca="false">$E57*IFERROR(MATCH(DX$7,EB_Years,0),0)</f>
        <v>0</v>
      </c>
      <c r="DY57" s="38" t="n">
        <f aca="false">$E57*IFERROR(MATCH(DY$7,EB_Years,0),0)</f>
        <v>0</v>
      </c>
      <c r="DZ57" s="38" t="n">
        <f aca="false">$E57*IFERROR(MATCH(DZ$7,EB_Years,0),0)</f>
        <v>0</v>
      </c>
      <c r="EA57" s="38" t="n">
        <f aca="false">$E57*IFERROR(MATCH(EA$7,EB_Years,0),0)</f>
        <v>0</v>
      </c>
      <c r="EB57" s="38" t="n">
        <f aca="false">$E57*IFERROR(MATCH(EB$7,EB_Years,0),0)</f>
        <v>0</v>
      </c>
      <c r="EC57" s="38" t="n">
        <f aca="false">$E57*IFERROR(MATCH(EC$7,EB_Years,0),0)</f>
        <v>0</v>
      </c>
      <c r="ED57" s="38" t="n">
        <f aca="false">$E57*IFERROR(MATCH(ED$7,EB_Years,0),0)</f>
        <v>0</v>
      </c>
      <c r="EE57" s="38" t="n">
        <f aca="false">$E57*IFERROR(MATCH(EE$7,EB_Years,0),0)</f>
        <v>0</v>
      </c>
      <c r="EF57" s="38" t="n">
        <f aca="false">$E57*IFERROR(MATCH(EF$7,EB_Years,0),0)</f>
        <v>0</v>
      </c>
      <c r="EG57" s="38" t="n">
        <f aca="false">$E57*IFERROR(MATCH(EG$7,EB_Years,0),0)</f>
        <v>0</v>
      </c>
      <c r="EH57" s="38" t="n">
        <f aca="false">$E57*IFERROR(MATCH(EH$7,EB_Years,0),0)</f>
        <v>0</v>
      </c>
      <c r="EI57" s="38" t="n">
        <f aca="false">$E57*IFERROR(MATCH(EI$7,EB_Years,0),0)</f>
        <v>0</v>
      </c>
      <c r="EJ57" s="38" t="n">
        <f aca="false">$E57*IFERROR(MATCH(EJ$7,EB_Years,0),0)</f>
        <v>0</v>
      </c>
      <c r="EK57" s="38" t="n">
        <f aca="false">$E57*IFERROR(MATCH(EK$7,EB_Years,0),0)</f>
        <v>0</v>
      </c>
      <c r="EL57" s="38" t="n">
        <f aca="false">$E57*IFERROR(MATCH(EL$7,EB_Years,0),0)</f>
        <v>0</v>
      </c>
      <c r="EM57" s="38" t="n">
        <f aca="false">$E57*IFERROR(MATCH(EM$7,EB_Years,0),0)</f>
        <v>0</v>
      </c>
      <c r="EN57" s="38" t="n">
        <f aca="false">$E57*IFERROR(MATCH(EN$7,EB_Years,0),0)</f>
        <v>0</v>
      </c>
      <c r="EO57" s="38" t="n">
        <f aca="false">$E57*IFERROR(MATCH(EO$7,EB_Years,0),0)</f>
        <v>0</v>
      </c>
      <c r="EP57" s="38" t="n">
        <f aca="false">$E57*IFERROR(MATCH(EP$7,EB_Years,0),0)</f>
        <v>0</v>
      </c>
      <c r="EQ57" s="38" t="n">
        <f aca="false">$E57*IFERROR(MATCH(EQ$7,EB_Years,0),0)</f>
        <v>0</v>
      </c>
      <c r="ER57" s="38" t="n">
        <f aca="false">$E57*IFERROR(MATCH(ER$7,EB_Years,0),0)</f>
        <v>0</v>
      </c>
      <c r="ES57" s="38" t="n">
        <f aca="false">$E57*IFERROR(MATCH(ES$7,EB_Years,0),0)</f>
        <v>0</v>
      </c>
      <c r="ET57" s="38" t="n">
        <f aca="false">$E57*IFERROR(MATCH(ET$7,EB_Years,0),0)</f>
        <v>0</v>
      </c>
      <c r="EU57" s="38" t="n">
        <f aca="false">$E57*IFERROR(MATCH(EU$7,EB_Years,0),0)</f>
        <v>0</v>
      </c>
      <c r="EV57" s="38" t="n">
        <f aca="false">$E57*IFERROR(MATCH(EV$7,EB_Years,0),0)</f>
        <v>0</v>
      </c>
      <c r="EW57" s="38" t="n">
        <f aca="false">$E57*IFERROR(MATCH(EW$7,EB_Years,0),0)</f>
        <v>0</v>
      </c>
      <c r="EX57" s="38" t="n">
        <f aca="false">$E57*IFERROR(MATCH(EX$7,EB_Years,0),0)</f>
        <v>0</v>
      </c>
      <c r="EY57" s="38" t="n">
        <f aca="false">$E57*IFERROR(MATCH(EY$7,EB_Years,0),0)</f>
        <v>0</v>
      </c>
      <c r="EZ57" s="38" t="n">
        <f aca="false">$E57*IFERROR(MATCH(EZ$7,EB_Years,0),0)</f>
        <v>0</v>
      </c>
      <c r="FA57" s="38" t="n">
        <f aca="false">$E57*IFERROR(MATCH(FA$7,EB_Years,0),0)</f>
        <v>0</v>
      </c>
      <c r="FB57" s="38" t="n">
        <f aca="false">$E57*IFERROR(MATCH(FB$7,EB_Years,0),0)</f>
        <v>0</v>
      </c>
      <c r="FC57" s="38" t="n">
        <f aca="false">$E57*IFERROR(MATCH(FC$7,EB_Years,0),0)</f>
        <v>0</v>
      </c>
      <c r="FD57" s="38" t="n">
        <f aca="false">$E57*IFERROR(MATCH(FD$7,EB_Years,0),0)</f>
        <v>0</v>
      </c>
      <c r="FE57" s="38" t="n">
        <f aca="false">$E57*IFERROR(MATCH(FE$7,EB_Years,0),0)</f>
        <v>0</v>
      </c>
      <c r="FF57" s="38" t="n">
        <f aca="false">$E57*IFERROR(MATCH(FF$7,EB_Years,0),0)</f>
        <v>0</v>
      </c>
      <c r="FG57" s="38" t="n">
        <f aca="false">$E57*IFERROR(MATCH(FG$7,EB_Years,0),0)</f>
        <v>0</v>
      </c>
      <c r="FH57" s="38" t="n">
        <f aca="false">$E57*IFERROR(MATCH(FH$7,EB_Years,0),0)</f>
        <v>0</v>
      </c>
    </row>
    <row r="58" customFormat="false" ht="15" hidden="false" customHeight="false" outlineLevel="0" collapsed="false">
      <c r="C58" s="0" t="s">
        <v>664</v>
      </c>
      <c r="D58" s="11" t="s">
        <v>79</v>
      </c>
      <c r="J58" s="38" t="n">
        <f aca="false">MAX(1,J57)</f>
        <v>1</v>
      </c>
      <c r="K58" s="38" t="n">
        <f aca="false">MAX(1,K57)</f>
        <v>1</v>
      </c>
      <c r="L58" s="38" t="n">
        <f aca="false">MAX(1,L57)</f>
        <v>1</v>
      </c>
      <c r="M58" s="38" t="n">
        <f aca="false">MAX(1,M57)</f>
        <v>1</v>
      </c>
      <c r="N58" s="38" t="n">
        <f aca="false">MAX(1,N57)</f>
        <v>1</v>
      </c>
      <c r="O58" s="38" t="n">
        <f aca="false">MAX(1,O57)</f>
        <v>1</v>
      </c>
      <c r="P58" s="38" t="n">
        <f aca="false">MAX(1,P57)</f>
        <v>1</v>
      </c>
      <c r="Q58" s="38" t="n">
        <f aca="false">MAX(1,Q57)</f>
        <v>1</v>
      </c>
      <c r="R58" s="38" t="n">
        <f aca="false">MAX(1,R57)</f>
        <v>1</v>
      </c>
      <c r="S58" s="38" t="n">
        <f aca="false">MAX(1,S57)</f>
        <v>1</v>
      </c>
      <c r="T58" s="38" t="n">
        <f aca="false">MAX(1,T57)</f>
        <v>1</v>
      </c>
      <c r="U58" s="38" t="n">
        <f aca="false">MAX(1,U57)</f>
        <v>1</v>
      </c>
      <c r="V58" s="38" t="n">
        <f aca="false">MAX(1,V57)</f>
        <v>1</v>
      </c>
      <c r="W58" s="38" t="n">
        <f aca="false">MAX(1,W57)</f>
        <v>1</v>
      </c>
      <c r="X58" s="38" t="n">
        <f aca="false">MAX(1,X57)</f>
        <v>1</v>
      </c>
      <c r="Y58" s="38" t="n">
        <f aca="false">MAX(1,Y57)</f>
        <v>1</v>
      </c>
      <c r="Z58" s="38" t="n">
        <f aca="false">MAX(1,Z57)</f>
        <v>1</v>
      </c>
      <c r="AA58" s="38" t="n">
        <f aca="false">MAX(1,AA57)</f>
        <v>1</v>
      </c>
      <c r="AB58" s="38" t="n">
        <f aca="false">MAX(1,AB57)</f>
        <v>1</v>
      </c>
      <c r="AC58" s="38" t="n">
        <f aca="false">MAX(1,AC57)</f>
        <v>1</v>
      </c>
      <c r="AD58" s="38" t="n">
        <f aca="false">MAX(1,AD57)</f>
        <v>1</v>
      </c>
      <c r="AE58" s="38" t="n">
        <f aca="false">MAX(1,AE57)</f>
        <v>1</v>
      </c>
      <c r="AF58" s="38" t="n">
        <f aca="false">MAX(1,AF57)</f>
        <v>1</v>
      </c>
      <c r="AG58" s="38" t="n">
        <f aca="false">MAX(1,AG57)</f>
        <v>1</v>
      </c>
      <c r="AH58" s="38" t="n">
        <f aca="false">MAX(1,AH57)</f>
        <v>1</v>
      </c>
      <c r="AI58" s="38" t="n">
        <f aca="false">MAX(1,AI57)</f>
        <v>1</v>
      </c>
      <c r="AJ58" s="38" t="n">
        <f aca="false">MAX(1,AJ57)</f>
        <v>1</v>
      </c>
      <c r="AK58" s="38" t="n">
        <f aca="false">MAX(1,AK57)</f>
        <v>1</v>
      </c>
      <c r="AL58" s="38" t="n">
        <f aca="false">MAX(1,AL57)</f>
        <v>1</v>
      </c>
      <c r="AM58" s="38" t="n">
        <f aca="false">MAX(1,AM57)</f>
        <v>1</v>
      </c>
      <c r="AN58" s="38" t="n">
        <f aca="false">MAX(1,AN57)</f>
        <v>1</v>
      </c>
      <c r="AO58" s="38" t="n">
        <f aca="false">MAX(1,AO57)</f>
        <v>1</v>
      </c>
      <c r="AP58" s="38" t="n">
        <f aca="false">MAX(1,AP57)</f>
        <v>1</v>
      </c>
      <c r="AQ58" s="38" t="n">
        <f aca="false">MAX(1,AQ57)</f>
        <v>1</v>
      </c>
      <c r="AR58" s="38" t="n">
        <f aca="false">MAX(1,AR57)</f>
        <v>1</v>
      </c>
      <c r="AS58" s="38" t="n">
        <f aca="false">MAX(1,AS57)</f>
        <v>1</v>
      </c>
      <c r="AT58" s="38" t="n">
        <f aca="false">MAX(1,AT57)</f>
        <v>1</v>
      </c>
      <c r="AU58" s="38" t="n">
        <f aca="false">MAX(1,AU57)</f>
        <v>1</v>
      </c>
      <c r="AV58" s="38" t="n">
        <f aca="false">MAX(1,AV57)</f>
        <v>1</v>
      </c>
      <c r="AW58" s="38" t="n">
        <f aca="false">MAX(1,AW57)</f>
        <v>1</v>
      </c>
      <c r="AX58" s="38" t="n">
        <f aca="false">MAX(1,AX57)</f>
        <v>1</v>
      </c>
      <c r="AY58" s="38" t="n">
        <f aca="false">MAX(1,AY57)</f>
        <v>1</v>
      </c>
      <c r="AZ58" s="38" t="n">
        <f aca="false">MAX(1,AZ57)</f>
        <v>1</v>
      </c>
      <c r="BA58" s="38" t="n">
        <f aca="false">MAX(1,BA57)</f>
        <v>1</v>
      </c>
      <c r="BB58" s="38" t="n">
        <f aca="false">MAX(1,BB57)</f>
        <v>1</v>
      </c>
      <c r="BC58" s="38" t="n">
        <f aca="false">MAX(1,BC57)</f>
        <v>1</v>
      </c>
      <c r="BD58" s="38" t="n">
        <f aca="false">MAX(1,BD57)</f>
        <v>1</v>
      </c>
      <c r="BE58" s="38" t="n">
        <f aca="false">MAX(1,BE57)</f>
        <v>1</v>
      </c>
      <c r="BF58" s="38" t="n">
        <f aca="false">MAX(1,BF57)</f>
        <v>1</v>
      </c>
      <c r="BG58" s="38" t="n">
        <f aca="false">MAX(1,BG57)</f>
        <v>1</v>
      </c>
      <c r="BH58" s="38" t="n">
        <f aca="false">MAX(1,BH57)</f>
        <v>1</v>
      </c>
      <c r="BI58" s="38" t="n">
        <f aca="false">MAX(1,BI57)</f>
        <v>1</v>
      </c>
      <c r="BJ58" s="38" t="n">
        <f aca="false">MAX(1,BJ57)</f>
        <v>1</v>
      </c>
      <c r="BK58" s="38" t="n">
        <f aca="false">MAX(1,BK57)</f>
        <v>1</v>
      </c>
      <c r="BL58" s="38" t="n">
        <f aca="false">MAX(1,BL57)</f>
        <v>1</v>
      </c>
      <c r="BM58" s="38" t="n">
        <f aca="false">MAX(1,BM57)</f>
        <v>1</v>
      </c>
      <c r="BN58" s="38" t="n">
        <f aca="false">MAX(1,BN57)</f>
        <v>1</v>
      </c>
      <c r="BO58" s="38" t="n">
        <f aca="false">MAX(1,BO57)</f>
        <v>1</v>
      </c>
      <c r="BP58" s="38" t="n">
        <f aca="false">MAX(1,BP57)</f>
        <v>1</v>
      </c>
      <c r="BQ58" s="38" t="n">
        <f aca="false">MAX(1,BQ57)</f>
        <v>1</v>
      </c>
      <c r="BR58" s="38" t="n">
        <f aca="false">MAX(1,BR57)</f>
        <v>1</v>
      </c>
      <c r="BS58" s="38" t="n">
        <f aca="false">MAX(1,BS57)</f>
        <v>1</v>
      </c>
      <c r="BT58" s="38" t="n">
        <f aca="false">MAX(1,BT57)</f>
        <v>1</v>
      </c>
      <c r="BU58" s="38" t="n">
        <f aca="false">MAX(1,BU57)</f>
        <v>1</v>
      </c>
      <c r="BV58" s="38" t="n">
        <f aca="false">MAX(1,BV57)</f>
        <v>1</v>
      </c>
      <c r="BW58" s="38" t="n">
        <f aca="false">MAX(1,BW57)</f>
        <v>1</v>
      </c>
      <c r="BX58" s="38" t="n">
        <f aca="false">MAX(1,BX57)</f>
        <v>1</v>
      </c>
      <c r="BY58" s="38" t="n">
        <f aca="false">MAX(1,BY57)</f>
        <v>1</v>
      </c>
      <c r="BZ58" s="38" t="n">
        <f aca="false">MAX(1,BZ57)</f>
        <v>1</v>
      </c>
      <c r="CA58" s="38" t="n">
        <f aca="false">MAX(1,CA57)</f>
        <v>1</v>
      </c>
      <c r="CB58" s="38" t="n">
        <f aca="false">MAX(1,CB57)</f>
        <v>1</v>
      </c>
      <c r="CC58" s="38" t="n">
        <f aca="false">MAX(1,CC57)</f>
        <v>1</v>
      </c>
      <c r="CD58" s="38" t="n">
        <f aca="false">MAX(1,CD57)</f>
        <v>1</v>
      </c>
      <c r="CE58" s="38" t="n">
        <f aca="false">MAX(1,CE57)</f>
        <v>1</v>
      </c>
      <c r="CF58" s="38" t="n">
        <f aca="false">MAX(1,CF57)</f>
        <v>1</v>
      </c>
      <c r="CG58" s="38" t="n">
        <f aca="false">MAX(1,CG57)</f>
        <v>1</v>
      </c>
      <c r="CH58" s="38" t="n">
        <f aca="false">MAX(1,CH57)</f>
        <v>1</v>
      </c>
      <c r="CI58" s="38" t="n">
        <f aca="false">MAX(1,CI57)</f>
        <v>1</v>
      </c>
      <c r="CJ58" s="38" t="n">
        <f aca="false">MAX(1,CJ57)</f>
        <v>1</v>
      </c>
      <c r="CK58" s="38" t="n">
        <f aca="false">MAX(1,CK57)</f>
        <v>1</v>
      </c>
      <c r="CL58" s="38" t="n">
        <f aca="false">MAX(1,CL57)</f>
        <v>1</v>
      </c>
      <c r="CM58" s="38" t="n">
        <f aca="false">MAX(1,CM57)</f>
        <v>1</v>
      </c>
      <c r="CN58" s="38" t="n">
        <f aca="false">MAX(1,CN57)</f>
        <v>1</v>
      </c>
      <c r="CO58" s="38" t="n">
        <f aca="false">MAX(1,CO57)</f>
        <v>1</v>
      </c>
      <c r="CP58" s="38" t="n">
        <f aca="false">MAX(1,CP57)</f>
        <v>1</v>
      </c>
      <c r="CQ58" s="38" t="n">
        <f aca="false">MAX(1,CQ57)</f>
        <v>1</v>
      </c>
      <c r="CR58" s="38" t="n">
        <f aca="false">MAX(1,CR57)</f>
        <v>1</v>
      </c>
      <c r="CS58" s="38" t="n">
        <f aca="false">MAX(1,CS57)</f>
        <v>1</v>
      </c>
      <c r="CT58" s="38" t="n">
        <f aca="false">MAX(1,CT57)</f>
        <v>1</v>
      </c>
      <c r="CU58" s="38" t="n">
        <f aca="false">MAX(1,CU57)</f>
        <v>1</v>
      </c>
      <c r="CV58" s="38" t="n">
        <f aca="false">MAX(1,CV57)</f>
        <v>1</v>
      </c>
      <c r="CW58" s="38" t="n">
        <f aca="false">MAX(1,CW57)</f>
        <v>1</v>
      </c>
      <c r="CX58" s="38" t="n">
        <f aca="false">MAX(1,CX57)</f>
        <v>1</v>
      </c>
      <c r="CY58" s="38" t="n">
        <f aca="false">MAX(1,CY57)</f>
        <v>1</v>
      </c>
      <c r="CZ58" s="38" t="n">
        <f aca="false">MAX(1,CZ57)</f>
        <v>1</v>
      </c>
      <c r="DA58" s="38" t="n">
        <f aca="false">MAX(1,DA57)</f>
        <v>1</v>
      </c>
      <c r="DB58" s="38" t="n">
        <f aca="false">MAX(1,DB57)</f>
        <v>1</v>
      </c>
      <c r="DC58" s="38" t="n">
        <f aca="false">MAX(1,DC57)</f>
        <v>1</v>
      </c>
      <c r="DD58" s="38" t="n">
        <f aca="false">MAX(1,DD57)</f>
        <v>1</v>
      </c>
      <c r="DE58" s="38" t="n">
        <f aca="false">MAX(1,DE57)</f>
        <v>1</v>
      </c>
      <c r="DF58" s="38" t="n">
        <f aca="false">MAX(1,DF57)</f>
        <v>1</v>
      </c>
      <c r="DG58" s="38" t="n">
        <f aca="false">MAX(1,DG57)</f>
        <v>1</v>
      </c>
      <c r="DH58" s="38" t="n">
        <f aca="false">MAX(1,DH57)</f>
        <v>1</v>
      </c>
      <c r="DI58" s="38" t="n">
        <f aca="false">MAX(1,DI57)</f>
        <v>1</v>
      </c>
      <c r="DJ58" s="38" t="n">
        <f aca="false">MAX(1,DJ57)</f>
        <v>1</v>
      </c>
      <c r="DK58" s="38" t="n">
        <f aca="false">MAX(1,DK57)</f>
        <v>1</v>
      </c>
      <c r="DL58" s="38" t="n">
        <f aca="false">MAX(1,DL57)</f>
        <v>1</v>
      </c>
      <c r="DM58" s="38" t="n">
        <f aca="false">MAX(1,DM57)</f>
        <v>1</v>
      </c>
      <c r="DN58" s="38" t="n">
        <f aca="false">MAX(1,DN57)</f>
        <v>1</v>
      </c>
      <c r="DO58" s="38" t="n">
        <f aca="false">MAX(1,DO57)</f>
        <v>1</v>
      </c>
      <c r="DP58" s="38" t="n">
        <f aca="false">MAX(1,DP57)</f>
        <v>1</v>
      </c>
      <c r="DQ58" s="38" t="n">
        <f aca="false">MAX(1,DQ57)</f>
        <v>1</v>
      </c>
      <c r="DR58" s="38" t="n">
        <f aca="false">MAX(1,DR57)</f>
        <v>1</v>
      </c>
      <c r="DS58" s="38" t="n">
        <f aca="false">MAX(1,DS57)</f>
        <v>1</v>
      </c>
      <c r="DT58" s="38" t="n">
        <f aca="false">MAX(1,DT57)</f>
        <v>1</v>
      </c>
      <c r="DU58" s="38" t="n">
        <f aca="false">MAX(1,DU57)</f>
        <v>1</v>
      </c>
      <c r="DV58" s="38" t="n">
        <f aca="false">MAX(1,DV57)</f>
        <v>1</v>
      </c>
      <c r="DW58" s="38" t="n">
        <f aca="false">MAX(1,DW57)</f>
        <v>1</v>
      </c>
      <c r="DX58" s="38" t="n">
        <f aca="false">MAX(1,DX57)</f>
        <v>1</v>
      </c>
      <c r="DY58" s="38" t="n">
        <f aca="false">MAX(1,DY57)</f>
        <v>1</v>
      </c>
      <c r="DZ58" s="38" t="n">
        <f aca="false">MAX(1,DZ57)</f>
        <v>1</v>
      </c>
      <c r="EA58" s="38" t="n">
        <f aca="false">MAX(1,EA57)</f>
        <v>1</v>
      </c>
      <c r="EB58" s="38" t="n">
        <f aca="false">MAX(1,EB57)</f>
        <v>1</v>
      </c>
      <c r="EC58" s="38" t="n">
        <f aca="false">MAX(1,EC57)</f>
        <v>1</v>
      </c>
      <c r="ED58" s="38" t="n">
        <f aca="false">MAX(1,ED57)</f>
        <v>1</v>
      </c>
      <c r="EE58" s="38" t="n">
        <f aca="false">MAX(1,EE57)</f>
        <v>1</v>
      </c>
      <c r="EF58" s="38" t="n">
        <f aca="false">MAX(1,EF57)</f>
        <v>1</v>
      </c>
      <c r="EG58" s="38" t="n">
        <f aca="false">MAX(1,EG57)</f>
        <v>1</v>
      </c>
      <c r="EH58" s="38" t="n">
        <f aca="false">MAX(1,EH57)</f>
        <v>1</v>
      </c>
      <c r="EI58" s="38" t="n">
        <f aca="false">MAX(1,EI57)</f>
        <v>1</v>
      </c>
      <c r="EJ58" s="38" t="n">
        <f aca="false">MAX(1,EJ57)</f>
        <v>1</v>
      </c>
      <c r="EK58" s="38" t="n">
        <f aca="false">MAX(1,EK57)</f>
        <v>1</v>
      </c>
      <c r="EL58" s="38" t="n">
        <f aca="false">MAX(1,EL57)</f>
        <v>1</v>
      </c>
      <c r="EM58" s="38" t="n">
        <f aca="false">MAX(1,EM57)</f>
        <v>1</v>
      </c>
      <c r="EN58" s="38" t="n">
        <f aca="false">MAX(1,EN57)</f>
        <v>1</v>
      </c>
      <c r="EO58" s="38" t="n">
        <f aca="false">MAX(1,EO57)</f>
        <v>1</v>
      </c>
      <c r="EP58" s="38" t="n">
        <f aca="false">MAX(1,EP57)</f>
        <v>1</v>
      </c>
      <c r="EQ58" s="38" t="n">
        <f aca="false">MAX(1,EQ57)</f>
        <v>1</v>
      </c>
      <c r="ER58" s="38" t="n">
        <f aca="false">MAX(1,ER57)</f>
        <v>1</v>
      </c>
      <c r="ES58" s="38" t="n">
        <f aca="false">MAX(1,ES57)</f>
        <v>1</v>
      </c>
      <c r="ET58" s="38" t="n">
        <f aca="false">MAX(1,ET57)</f>
        <v>1</v>
      </c>
      <c r="EU58" s="38" t="n">
        <f aca="false">MAX(1,EU57)</f>
        <v>1</v>
      </c>
      <c r="EV58" s="38" t="n">
        <f aca="false">MAX(1,EV57)</f>
        <v>1</v>
      </c>
      <c r="EW58" s="38" t="n">
        <f aca="false">MAX(1,EW57)</f>
        <v>1</v>
      </c>
      <c r="EX58" s="38" t="n">
        <f aca="false">MAX(1,EX57)</f>
        <v>1</v>
      </c>
      <c r="EY58" s="38" t="n">
        <f aca="false">MAX(1,EY57)</f>
        <v>1</v>
      </c>
      <c r="EZ58" s="38" t="n">
        <f aca="false">MAX(1,EZ57)</f>
        <v>1</v>
      </c>
      <c r="FA58" s="38" t="n">
        <f aca="false">MAX(1,FA57)</f>
        <v>1</v>
      </c>
      <c r="FB58" s="38" t="n">
        <f aca="false">MAX(1,FB57)</f>
        <v>1</v>
      </c>
      <c r="FC58" s="38" t="n">
        <f aca="false">MAX(1,FC57)</f>
        <v>1</v>
      </c>
      <c r="FD58" s="38" t="n">
        <f aca="false">MAX(1,FD57)</f>
        <v>1</v>
      </c>
      <c r="FE58" s="38" t="n">
        <f aca="false">MAX(1,FE57)</f>
        <v>1</v>
      </c>
      <c r="FF58" s="38" t="n">
        <f aca="false">MAX(1,FF57)</f>
        <v>1</v>
      </c>
      <c r="FG58" s="38" t="n">
        <f aca="false">MAX(1,FG57)</f>
        <v>1</v>
      </c>
      <c r="FH58" s="38" t="n">
        <f aca="false">MAX(1,FH57)</f>
        <v>1</v>
      </c>
    </row>
    <row r="59" customFormat="false" ht="15" hidden="false" customHeight="false" outlineLevel="0" collapsed="false">
      <c r="C59" s="0" t="s">
        <v>665</v>
      </c>
      <c r="D59" s="11" t="s">
        <v>27</v>
      </c>
      <c r="J59" s="22" t="n">
        <f aca="false">(J57&gt;0)*SUMPRODUCT((J44&gt;INDEX(EB_LB,J58,0))*(J44-INDEX(EB_LB,J58,0)),INDEX(EB_dR,J58,0))</f>
        <v>0</v>
      </c>
      <c r="K59" s="22" t="n">
        <f aca="false">(K57&gt;0)*SUMPRODUCT((K44&gt;INDEX(EB_LB,K58,0))*(K44-INDEX(EB_LB,K58,0)),INDEX(EB_dR,K58,0))</f>
        <v>0</v>
      </c>
      <c r="L59" s="22" t="n">
        <f aca="false">(L57&gt;0)*SUMPRODUCT((L44&gt;INDEX(EB_LB,L58,0))*(L44-INDEX(EB_LB,L58,0)),INDEX(EB_dR,L58,0))</f>
        <v>0</v>
      </c>
      <c r="M59" s="22" t="n">
        <f aca="false">(M57&gt;0)*SUMPRODUCT((M44&gt;INDEX(EB_LB,M58,0))*(M44-INDEX(EB_LB,M58,0)),INDEX(EB_dR,M58,0))</f>
        <v>0</v>
      </c>
      <c r="N59" s="22" t="n">
        <f aca="false">(N57&gt;0)*SUMPRODUCT((N44&gt;INDEX(EB_LB,N58,0))*(N44-INDEX(EB_LB,N58,0)),INDEX(EB_dR,N58,0))</f>
        <v>0</v>
      </c>
      <c r="O59" s="22" t="n">
        <f aca="false">(O57&gt;0)*SUMPRODUCT((O44&gt;INDEX(EB_LB,O58,0))*(O44-INDEX(EB_LB,O58,0)),INDEX(EB_dR,O58,0))</f>
        <v>0</v>
      </c>
      <c r="P59" s="22" t="n">
        <f aca="false">(P57&gt;0)*SUMPRODUCT((P44&gt;INDEX(EB_LB,P58,0))*(P44-INDEX(EB_LB,P58,0)),INDEX(EB_dR,P58,0))</f>
        <v>0</v>
      </c>
      <c r="Q59" s="22" t="n">
        <f aca="false">(Q57&gt;0)*SUMPRODUCT((Q44&gt;INDEX(EB_LB,Q58,0))*(Q44-INDEX(EB_LB,Q58,0)),INDEX(EB_dR,Q58,0))</f>
        <v>0</v>
      </c>
      <c r="R59" s="22" t="n">
        <f aca="false">(R57&gt;0)*SUMPRODUCT((R44&gt;INDEX(EB_LB,R58,0))*(R44-INDEX(EB_LB,R58,0)),INDEX(EB_dR,R58,0))</f>
        <v>0</v>
      </c>
      <c r="S59" s="22" t="n">
        <f aca="false">(S57&gt;0)*SUMPRODUCT((S44&gt;INDEX(EB_LB,S58,0))*(S44-INDEX(EB_LB,S58,0)),INDEX(EB_dR,S58,0))</f>
        <v>0</v>
      </c>
      <c r="T59" s="22" t="n">
        <f aca="false">(T57&gt;0)*SUMPRODUCT((T44&gt;INDEX(EB_LB,T58,0))*(T44-INDEX(EB_LB,T58,0)),INDEX(EB_dR,T58,0))</f>
        <v>0</v>
      </c>
      <c r="U59" s="22" t="n">
        <f aca="false">(U57&gt;0)*SUMPRODUCT((U44&gt;INDEX(EB_LB,U58,0))*(U44-INDEX(EB_LB,U58,0)),INDEX(EB_dR,U58,0))</f>
        <v>0</v>
      </c>
      <c r="V59" s="22" t="n">
        <f aca="false">(V57&gt;0)*SUMPRODUCT((V44&gt;INDEX(EB_LB,V58,0))*(V44-INDEX(EB_LB,V58,0)),INDEX(EB_dR,V58,0))</f>
        <v>0</v>
      </c>
      <c r="W59" s="22" t="n">
        <f aca="false">(W57&gt;0)*SUMPRODUCT((W44&gt;INDEX(EB_LB,W58,0))*(W44-INDEX(EB_LB,W58,0)),INDEX(EB_dR,W58,0))</f>
        <v>0</v>
      </c>
      <c r="X59" s="22" t="n">
        <f aca="false">(X57&gt;0)*SUMPRODUCT((X44&gt;INDEX(EB_LB,X58,0))*(X44-INDEX(EB_LB,X58,0)),INDEX(EB_dR,X58,0))</f>
        <v>0</v>
      </c>
      <c r="Y59" s="22" t="n">
        <f aca="false">(Y57&gt;0)*SUMPRODUCT((Y44&gt;INDEX(EB_LB,Y58,0))*(Y44-INDEX(EB_LB,Y58,0)),INDEX(EB_dR,Y58,0))</f>
        <v>0</v>
      </c>
      <c r="Z59" s="22" t="n">
        <f aca="false">(Z57&gt;0)*SUMPRODUCT((Z44&gt;INDEX(EB_LB,Z58,0))*(Z44-INDEX(EB_LB,Z58,0)),INDEX(EB_dR,Z58,0))</f>
        <v>0</v>
      </c>
      <c r="AA59" s="22" t="n">
        <f aca="false">(AA57&gt;0)*SUMPRODUCT((AA44&gt;INDEX(EB_LB,AA58,0))*(AA44-INDEX(EB_LB,AA58,0)),INDEX(EB_dR,AA58,0))</f>
        <v>0</v>
      </c>
      <c r="AB59" s="22" t="n">
        <f aca="false">(AB57&gt;0)*SUMPRODUCT((AB44&gt;INDEX(EB_LB,AB58,0))*(AB44-INDEX(EB_LB,AB58,0)),INDEX(EB_dR,AB58,0))</f>
        <v>0</v>
      </c>
      <c r="AC59" s="22" t="n">
        <f aca="false">(AC57&gt;0)*SUMPRODUCT((AC44&gt;INDEX(EB_LB,AC58,0))*(AC44-INDEX(EB_LB,AC58,0)),INDEX(EB_dR,AC58,0))</f>
        <v>0</v>
      </c>
      <c r="AD59" s="22" t="n">
        <f aca="false">(AD57&gt;0)*SUMPRODUCT((AD44&gt;INDEX(EB_LB,AD58,0))*(AD44-INDEX(EB_LB,AD58,0)),INDEX(EB_dR,AD58,0))</f>
        <v>0</v>
      </c>
      <c r="AE59" s="22" t="n">
        <f aca="false">(AE57&gt;0)*SUMPRODUCT((AE44&gt;INDEX(EB_LB,AE58,0))*(AE44-INDEX(EB_LB,AE58,0)),INDEX(EB_dR,AE58,0))</f>
        <v>0</v>
      </c>
      <c r="AF59" s="22" t="n">
        <f aca="false">(AF57&gt;0)*SUMPRODUCT((AF44&gt;INDEX(EB_LB,AF58,0))*(AF44-INDEX(EB_LB,AF58,0)),INDEX(EB_dR,AF58,0))</f>
        <v>0</v>
      </c>
      <c r="AG59" s="22" t="n">
        <f aca="false">(AG57&gt;0)*SUMPRODUCT((AG44&gt;INDEX(EB_LB,AG58,0))*(AG44-INDEX(EB_LB,AG58,0)),INDEX(EB_dR,AG58,0))</f>
        <v>0</v>
      </c>
      <c r="AH59" s="22" t="n">
        <f aca="false">(AH57&gt;0)*SUMPRODUCT((AH44&gt;INDEX(EB_LB,AH58,0))*(AH44-INDEX(EB_LB,AH58,0)),INDEX(EB_dR,AH58,0))</f>
        <v>0</v>
      </c>
      <c r="AI59" s="22" t="n">
        <f aca="false">(AI57&gt;0)*SUMPRODUCT((AI44&gt;INDEX(EB_LB,AI58,0))*(AI44-INDEX(EB_LB,AI58,0)),INDEX(EB_dR,AI58,0))</f>
        <v>0</v>
      </c>
      <c r="AJ59" s="22" t="n">
        <f aca="false">(AJ57&gt;0)*SUMPRODUCT((AJ44&gt;INDEX(EB_LB,AJ58,0))*(AJ44-INDEX(EB_LB,AJ58,0)),INDEX(EB_dR,AJ58,0))</f>
        <v>0</v>
      </c>
      <c r="AK59" s="22" t="n">
        <f aca="false">(AK57&gt;0)*SUMPRODUCT((AK44&gt;INDEX(EB_LB,AK58,0))*(AK44-INDEX(EB_LB,AK58,0)),INDEX(EB_dR,AK58,0))</f>
        <v>0</v>
      </c>
      <c r="AL59" s="22" t="n">
        <f aca="false">(AL57&gt;0)*SUMPRODUCT((AL44&gt;INDEX(EB_LB,AL58,0))*(AL44-INDEX(EB_LB,AL58,0)),INDEX(EB_dR,AL58,0))</f>
        <v>0</v>
      </c>
      <c r="AM59" s="22" t="n">
        <f aca="false">(AM57&gt;0)*SUMPRODUCT((AM44&gt;INDEX(EB_LB,AM58,0))*(AM44-INDEX(EB_LB,AM58,0)),INDEX(EB_dR,AM58,0))</f>
        <v>0</v>
      </c>
      <c r="AN59" s="22" t="n">
        <f aca="false">(AN57&gt;0)*SUMPRODUCT((AN44&gt;INDEX(EB_LB,AN58,0))*(AN44-INDEX(EB_LB,AN58,0)),INDEX(EB_dR,AN58,0))</f>
        <v>0</v>
      </c>
      <c r="AO59" s="22" t="n">
        <f aca="false">(AO57&gt;0)*SUMPRODUCT((AO44&gt;INDEX(EB_LB,AO58,0))*(AO44-INDEX(EB_LB,AO58,0)),INDEX(EB_dR,AO58,0))</f>
        <v>0</v>
      </c>
      <c r="AP59" s="22" t="n">
        <f aca="false">(AP57&gt;0)*SUMPRODUCT((AP44&gt;INDEX(EB_LB,AP58,0))*(AP44-INDEX(EB_LB,AP58,0)),INDEX(EB_dR,AP58,0))</f>
        <v>0</v>
      </c>
      <c r="AQ59" s="22" t="n">
        <f aca="false">(AQ57&gt;0)*SUMPRODUCT((AQ44&gt;INDEX(EB_LB,AQ58,0))*(AQ44-INDEX(EB_LB,AQ58,0)),INDEX(EB_dR,AQ58,0))</f>
        <v>0</v>
      </c>
      <c r="AR59" s="22" t="n">
        <f aca="false">(AR57&gt;0)*SUMPRODUCT((AR44&gt;INDEX(EB_LB,AR58,0))*(AR44-INDEX(EB_LB,AR58,0)),INDEX(EB_dR,AR58,0))</f>
        <v>0</v>
      </c>
      <c r="AS59" s="22" t="n">
        <f aca="false">(AS57&gt;0)*SUMPRODUCT((AS44&gt;INDEX(EB_LB,AS58,0))*(AS44-INDEX(EB_LB,AS58,0)),INDEX(EB_dR,AS58,0))</f>
        <v>0</v>
      </c>
      <c r="AT59" s="22" t="n">
        <f aca="false">(AT57&gt;0)*SUMPRODUCT((AT44&gt;INDEX(EB_LB,AT58,0))*(AT44-INDEX(EB_LB,AT58,0)),INDEX(EB_dR,AT58,0))</f>
        <v>0</v>
      </c>
      <c r="AU59" s="22" t="n">
        <f aca="false">(AU57&gt;0)*SUMPRODUCT((AU44&gt;INDEX(EB_LB,AU58,0))*(AU44-INDEX(EB_LB,AU58,0)),INDEX(EB_dR,AU58,0))</f>
        <v>0</v>
      </c>
      <c r="AV59" s="22" t="n">
        <f aca="false">(AV57&gt;0)*SUMPRODUCT((AV44&gt;INDEX(EB_LB,AV58,0))*(AV44-INDEX(EB_LB,AV58,0)),INDEX(EB_dR,AV58,0))</f>
        <v>0</v>
      </c>
      <c r="AW59" s="22" t="n">
        <f aca="false">(AW57&gt;0)*SUMPRODUCT((AW44&gt;INDEX(EB_LB,AW58,0))*(AW44-INDEX(EB_LB,AW58,0)),INDEX(EB_dR,AW58,0))</f>
        <v>0</v>
      </c>
      <c r="AX59" s="22" t="n">
        <f aca="false">(AX57&gt;0)*SUMPRODUCT((AX44&gt;INDEX(EB_LB,AX58,0))*(AX44-INDEX(EB_LB,AX58,0)),INDEX(EB_dR,AX58,0))</f>
        <v>0</v>
      </c>
      <c r="AY59" s="22" t="n">
        <f aca="false">(AY57&gt;0)*SUMPRODUCT((AY44&gt;INDEX(EB_LB,AY58,0))*(AY44-INDEX(EB_LB,AY58,0)),INDEX(EB_dR,AY58,0))</f>
        <v>0</v>
      </c>
      <c r="AZ59" s="22" t="n">
        <f aca="false">(AZ57&gt;0)*SUMPRODUCT((AZ44&gt;INDEX(EB_LB,AZ58,0))*(AZ44-INDEX(EB_LB,AZ58,0)),INDEX(EB_dR,AZ58,0))</f>
        <v>0</v>
      </c>
      <c r="BA59" s="22" t="n">
        <f aca="false">(BA57&gt;0)*SUMPRODUCT((BA44&gt;INDEX(EB_LB,BA58,0))*(BA44-INDEX(EB_LB,BA58,0)),INDEX(EB_dR,BA58,0))</f>
        <v>0</v>
      </c>
      <c r="BB59" s="22" t="n">
        <f aca="false">(BB57&gt;0)*SUMPRODUCT((BB44&gt;INDEX(EB_LB,BB58,0))*(BB44-INDEX(EB_LB,BB58,0)),INDEX(EB_dR,BB58,0))</f>
        <v>0</v>
      </c>
      <c r="BC59" s="22" t="n">
        <f aca="false">(BC57&gt;0)*SUMPRODUCT((BC44&gt;INDEX(EB_LB,BC58,0))*(BC44-INDEX(EB_LB,BC58,0)),INDEX(EB_dR,BC58,0))</f>
        <v>0</v>
      </c>
      <c r="BD59" s="22" t="n">
        <f aca="false">(BD57&gt;0)*SUMPRODUCT((BD44&gt;INDEX(EB_LB,BD58,0))*(BD44-INDEX(EB_LB,BD58,0)),INDEX(EB_dR,BD58,0))</f>
        <v>0</v>
      </c>
      <c r="BE59" s="22" t="n">
        <f aca="false">(BE57&gt;0)*SUMPRODUCT((BE44&gt;INDEX(EB_LB,BE58,0))*(BE44-INDEX(EB_LB,BE58,0)),INDEX(EB_dR,BE58,0))</f>
        <v>0</v>
      </c>
      <c r="BF59" s="22" t="n">
        <f aca="false">(BF57&gt;0)*SUMPRODUCT((BF44&gt;INDEX(EB_LB,BF58,0))*(BF44-INDEX(EB_LB,BF58,0)),INDEX(EB_dR,BF58,0))</f>
        <v>0</v>
      </c>
      <c r="BG59" s="22" t="n">
        <f aca="false">(BG57&gt;0)*SUMPRODUCT((BG44&gt;INDEX(EB_LB,BG58,0))*(BG44-INDEX(EB_LB,BG58,0)),INDEX(EB_dR,BG58,0))</f>
        <v>0</v>
      </c>
      <c r="BH59" s="22" t="n">
        <f aca="false">(BH57&gt;0)*SUMPRODUCT((BH44&gt;INDEX(EB_LB,BH58,0))*(BH44-INDEX(EB_LB,BH58,0)),INDEX(EB_dR,BH58,0))</f>
        <v>0</v>
      </c>
      <c r="BI59" s="22" t="n">
        <f aca="false">(BI57&gt;0)*SUMPRODUCT((BI44&gt;INDEX(EB_LB,BI58,0))*(BI44-INDEX(EB_LB,BI58,0)),INDEX(EB_dR,BI58,0))</f>
        <v>0</v>
      </c>
      <c r="BJ59" s="22" t="n">
        <f aca="false">(BJ57&gt;0)*SUMPRODUCT((BJ44&gt;INDEX(EB_LB,BJ58,0))*(BJ44-INDEX(EB_LB,BJ58,0)),INDEX(EB_dR,BJ58,0))</f>
        <v>0</v>
      </c>
      <c r="BK59" s="22" t="n">
        <f aca="false">(BK57&gt;0)*SUMPRODUCT((BK44&gt;INDEX(EB_LB,BK58,0))*(BK44-INDEX(EB_LB,BK58,0)),INDEX(EB_dR,BK58,0))</f>
        <v>0</v>
      </c>
      <c r="BL59" s="22" t="n">
        <f aca="false">(BL57&gt;0)*SUMPRODUCT((BL44&gt;INDEX(EB_LB,BL58,0))*(BL44-INDEX(EB_LB,BL58,0)),INDEX(EB_dR,BL58,0))</f>
        <v>0</v>
      </c>
      <c r="BM59" s="22" t="n">
        <f aca="false">(BM57&gt;0)*SUMPRODUCT((BM44&gt;INDEX(EB_LB,BM58,0))*(BM44-INDEX(EB_LB,BM58,0)),INDEX(EB_dR,BM58,0))</f>
        <v>0</v>
      </c>
      <c r="BN59" s="22" t="n">
        <f aca="false">(BN57&gt;0)*SUMPRODUCT((BN44&gt;INDEX(EB_LB,BN58,0))*(BN44-INDEX(EB_LB,BN58,0)),INDEX(EB_dR,BN58,0))</f>
        <v>0</v>
      </c>
      <c r="BO59" s="22" t="n">
        <f aca="false">(BO57&gt;0)*SUMPRODUCT((BO44&gt;INDEX(EB_LB,BO58,0))*(BO44-INDEX(EB_LB,BO58,0)),INDEX(EB_dR,BO58,0))</f>
        <v>0</v>
      </c>
      <c r="BP59" s="22" t="n">
        <f aca="false">(BP57&gt;0)*SUMPRODUCT((BP44&gt;INDEX(EB_LB,BP58,0))*(BP44-INDEX(EB_LB,BP58,0)),INDEX(EB_dR,BP58,0))</f>
        <v>0</v>
      </c>
      <c r="BQ59" s="22" t="n">
        <f aca="false">(BQ57&gt;0)*SUMPRODUCT((BQ44&gt;INDEX(EB_LB,BQ58,0))*(BQ44-INDEX(EB_LB,BQ58,0)),INDEX(EB_dR,BQ58,0))</f>
        <v>0</v>
      </c>
      <c r="BR59" s="22" t="n">
        <f aca="false">(BR57&gt;0)*SUMPRODUCT((BR44&gt;INDEX(EB_LB,BR58,0))*(BR44-INDEX(EB_LB,BR58,0)),INDEX(EB_dR,BR58,0))</f>
        <v>0</v>
      </c>
      <c r="BS59" s="22" t="n">
        <f aca="false">(BS57&gt;0)*SUMPRODUCT((BS44&gt;INDEX(EB_LB,BS58,0))*(BS44-INDEX(EB_LB,BS58,0)),INDEX(EB_dR,BS58,0))</f>
        <v>0</v>
      </c>
      <c r="BT59" s="22" t="n">
        <f aca="false">(BT57&gt;0)*SUMPRODUCT((BT44&gt;INDEX(EB_LB,BT58,0))*(BT44-INDEX(EB_LB,BT58,0)),INDEX(EB_dR,BT58,0))</f>
        <v>0</v>
      </c>
      <c r="BU59" s="22" t="n">
        <f aca="false">(BU57&gt;0)*SUMPRODUCT((BU44&gt;INDEX(EB_LB,BU58,0))*(BU44-INDEX(EB_LB,BU58,0)),INDEX(EB_dR,BU58,0))</f>
        <v>0</v>
      </c>
      <c r="BV59" s="22" t="n">
        <f aca="false">(BV57&gt;0)*SUMPRODUCT((BV44&gt;INDEX(EB_LB,BV58,0))*(BV44-INDEX(EB_LB,BV58,0)),INDEX(EB_dR,BV58,0))</f>
        <v>0</v>
      </c>
      <c r="BW59" s="22" t="n">
        <f aca="false">(BW57&gt;0)*SUMPRODUCT((BW44&gt;INDEX(EB_LB,BW58,0))*(BW44-INDEX(EB_LB,BW58,0)),INDEX(EB_dR,BW58,0))</f>
        <v>0</v>
      </c>
      <c r="BX59" s="22" t="n">
        <f aca="false">(BX57&gt;0)*SUMPRODUCT((BX44&gt;INDEX(EB_LB,BX58,0))*(BX44-INDEX(EB_LB,BX58,0)),INDEX(EB_dR,BX58,0))</f>
        <v>0</v>
      </c>
      <c r="BY59" s="22" t="n">
        <f aca="false">(BY57&gt;0)*SUMPRODUCT((BY44&gt;INDEX(EB_LB,BY58,0))*(BY44-INDEX(EB_LB,BY58,0)),INDEX(EB_dR,BY58,0))</f>
        <v>0</v>
      </c>
      <c r="BZ59" s="22" t="n">
        <f aca="false">(BZ57&gt;0)*SUMPRODUCT((BZ44&gt;INDEX(EB_LB,BZ58,0))*(BZ44-INDEX(EB_LB,BZ58,0)),INDEX(EB_dR,BZ58,0))</f>
        <v>0</v>
      </c>
      <c r="CA59" s="22" t="n">
        <f aca="false">(CA57&gt;0)*SUMPRODUCT((CA44&gt;INDEX(EB_LB,CA58,0))*(CA44-INDEX(EB_LB,CA58,0)),INDEX(EB_dR,CA58,0))</f>
        <v>0</v>
      </c>
      <c r="CB59" s="22" t="n">
        <f aca="false">(CB57&gt;0)*SUMPRODUCT((CB44&gt;INDEX(EB_LB,CB58,0))*(CB44-INDEX(EB_LB,CB58,0)),INDEX(EB_dR,CB58,0))</f>
        <v>0</v>
      </c>
      <c r="CC59" s="22" t="n">
        <f aca="false">(CC57&gt;0)*SUMPRODUCT((CC44&gt;INDEX(EB_LB,CC58,0))*(CC44-INDEX(EB_LB,CC58,0)),INDEX(EB_dR,CC58,0))</f>
        <v>0</v>
      </c>
      <c r="CD59" s="22" t="n">
        <f aca="false">(CD57&gt;0)*SUMPRODUCT((CD44&gt;INDEX(EB_LB,CD58,0))*(CD44-INDEX(EB_LB,CD58,0)),INDEX(EB_dR,CD58,0))</f>
        <v>0</v>
      </c>
      <c r="CE59" s="22" t="n">
        <f aca="false">(CE57&gt;0)*SUMPRODUCT((CE44&gt;INDEX(EB_LB,CE58,0))*(CE44-INDEX(EB_LB,CE58,0)),INDEX(EB_dR,CE58,0))</f>
        <v>0</v>
      </c>
      <c r="CF59" s="22" t="n">
        <f aca="false">(CF57&gt;0)*SUMPRODUCT((CF44&gt;INDEX(EB_LB,CF58,0))*(CF44-INDEX(EB_LB,CF58,0)),INDEX(EB_dR,CF58,0))</f>
        <v>0</v>
      </c>
      <c r="CG59" s="22" t="n">
        <f aca="false">(CG57&gt;0)*SUMPRODUCT((CG44&gt;INDEX(EB_LB,CG58,0))*(CG44-INDEX(EB_LB,CG58,0)),INDEX(EB_dR,CG58,0))</f>
        <v>0</v>
      </c>
      <c r="CH59" s="22" t="n">
        <f aca="false">(CH57&gt;0)*SUMPRODUCT((CH44&gt;INDEX(EB_LB,CH58,0))*(CH44-INDEX(EB_LB,CH58,0)),INDEX(EB_dR,CH58,0))</f>
        <v>0</v>
      </c>
      <c r="CI59" s="22" t="n">
        <f aca="false">(CI57&gt;0)*SUMPRODUCT((CI44&gt;INDEX(EB_LB,CI58,0))*(CI44-INDEX(EB_LB,CI58,0)),INDEX(EB_dR,CI58,0))</f>
        <v>0</v>
      </c>
      <c r="CJ59" s="22" t="n">
        <f aca="false">(CJ57&gt;0)*SUMPRODUCT((CJ44&gt;INDEX(EB_LB,CJ58,0))*(CJ44-INDEX(EB_LB,CJ58,0)),INDEX(EB_dR,CJ58,0))</f>
        <v>0</v>
      </c>
      <c r="CK59" s="22" t="n">
        <f aca="false">(CK57&gt;0)*SUMPRODUCT((CK44&gt;INDEX(EB_LB,CK58,0))*(CK44-INDEX(EB_LB,CK58,0)),INDEX(EB_dR,CK58,0))</f>
        <v>0</v>
      </c>
      <c r="CL59" s="22" t="n">
        <f aca="false">(CL57&gt;0)*SUMPRODUCT((CL44&gt;INDEX(EB_LB,CL58,0))*(CL44-INDEX(EB_LB,CL58,0)),INDEX(EB_dR,CL58,0))</f>
        <v>0</v>
      </c>
      <c r="CM59" s="22" t="n">
        <f aca="false">(CM57&gt;0)*SUMPRODUCT((CM44&gt;INDEX(EB_LB,CM58,0))*(CM44-INDEX(EB_LB,CM58,0)),INDEX(EB_dR,CM58,0))</f>
        <v>0</v>
      </c>
      <c r="CN59" s="22" t="n">
        <f aca="false">(CN57&gt;0)*SUMPRODUCT((CN44&gt;INDEX(EB_LB,CN58,0))*(CN44-INDEX(EB_LB,CN58,0)),INDEX(EB_dR,CN58,0))</f>
        <v>0</v>
      </c>
      <c r="CO59" s="22" t="n">
        <f aca="false">(CO57&gt;0)*SUMPRODUCT((CO44&gt;INDEX(EB_LB,CO58,0))*(CO44-INDEX(EB_LB,CO58,0)),INDEX(EB_dR,CO58,0))</f>
        <v>0</v>
      </c>
      <c r="CP59" s="22" t="n">
        <f aca="false">(CP57&gt;0)*SUMPRODUCT((CP44&gt;INDEX(EB_LB,CP58,0))*(CP44-INDEX(EB_LB,CP58,0)),INDEX(EB_dR,CP58,0))</f>
        <v>0</v>
      </c>
      <c r="CQ59" s="22" t="n">
        <f aca="false">(CQ57&gt;0)*SUMPRODUCT((CQ44&gt;INDEX(EB_LB,CQ58,0))*(CQ44-INDEX(EB_LB,CQ58,0)),INDEX(EB_dR,CQ58,0))</f>
        <v>0</v>
      </c>
      <c r="CR59" s="22" t="n">
        <f aca="false">(CR57&gt;0)*SUMPRODUCT((CR44&gt;INDEX(EB_LB,CR58,0))*(CR44-INDEX(EB_LB,CR58,0)),INDEX(EB_dR,CR58,0))</f>
        <v>0</v>
      </c>
      <c r="CS59" s="22" t="n">
        <f aca="false">(CS57&gt;0)*SUMPRODUCT((CS44&gt;INDEX(EB_LB,CS58,0))*(CS44-INDEX(EB_LB,CS58,0)),INDEX(EB_dR,CS58,0))</f>
        <v>0</v>
      </c>
      <c r="CT59" s="22" t="n">
        <f aca="false">(CT57&gt;0)*SUMPRODUCT((CT44&gt;INDEX(EB_LB,CT58,0))*(CT44-INDEX(EB_LB,CT58,0)),INDEX(EB_dR,CT58,0))</f>
        <v>0</v>
      </c>
      <c r="CU59" s="22" t="n">
        <f aca="false">(CU57&gt;0)*SUMPRODUCT((CU44&gt;INDEX(EB_LB,CU58,0))*(CU44-INDEX(EB_LB,CU58,0)),INDEX(EB_dR,CU58,0))</f>
        <v>0</v>
      </c>
      <c r="CV59" s="22" t="n">
        <f aca="false">(CV57&gt;0)*SUMPRODUCT((CV44&gt;INDEX(EB_LB,CV58,0))*(CV44-INDEX(EB_LB,CV58,0)),INDEX(EB_dR,CV58,0))</f>
        <v>0</v>
      </c>
      <c r="CW59" s="22" t="n">
        <f aca="false">(CW57&gt;0)*SUMPRODUCT((CW44&gt;INDEX(EB_LB,CW58,0))*(CW44-INDEX(EB_LB,CW58,0)),INDEX(EB_dR,CW58,0))</f>
        <v>0</v>
      </c>
      <c r="CX59" s="22" t="n">
        <f aca="false">(CX57&gt;0)*SUMPRODUCT((CX44&gt;INDEX(EB_LB,CX58,0))*(CX44-INDEX(EB_LB,CX58,0)),INDEX(EB_dR,CX58,0))</f>
        <v>0</v>
      </c>
      <c r="CY59" s="22" t="n">
        <f aca="false">(CY57&gt;0)*SUMPRODUCT((CY44&gt;INDEX(EB_LB,CY58,0))*(CY44-INDEX(EB_LB,CY58,0)),INDEX(EB_dR,CY58,0))</f>
        <v>0</v>
      </c>
      <c r="CZ59" s="22" t="n">
        <f aca="false">(CZ57&gt;0)*SUMPRODUCT((CZ44&gt;INDEX(EB_LB,CZ58,0))*(CZ44-INDEX(EB_LB,CZ58,0)),INDEX(EB_dR,CZ58,0))</f>
        <v>0</v>
      </c>
      <c r="DA59" s="22" t="n">
        <f aca="false">(DA57&gt;0)*SUMPRODUCT((DA44&gt;INDEX(EB_LB,DA58,0))*(DA44-INDEX(EB_LB,DA58,0)),INDEX(EB_dR,DA58,0))</f>
        <v>0</v>
      </c>
      <c r="DB59" s="22" t="n">
        <f aca="false">(DB57&gt;0)*SUMPRODUCT((DB44&gt;INDEX(EB_LB,DB58,0))*(DB44-INDEX(EB_LB,DB58,0)),INDEX(EB_dR,DB58,0))</f>
        <v>0</v>
      </c>
      <c r="DC59" s="22" t="n">
        <f aca="false">(DC57&gt;0)*SUMPRODUCT((DC44&gt;INDEX(EB_LB,DC58,0))*(DC44-INDEX(EB_LB,DC58,0)),INDEX(EB_dR,DC58,0))</f>
        <v>0</v>
      </c>
      <c r="DD59" s="22" t="n">
        <f aca="false">(DD57&gt;0)*SUMPRODUCT((DD44&gt;INDEX(EB_LB,DD58,0))*(DD44-INDEX(EB_LB,DD58,0)),INDEX(EB_dR,DD58,0))</f>
        <v>0</v>
      </c>
      <c r="DE59" s="22" t="n">
        <f aca="false">(DE57&gt;0)*SUMPRODUCT((DE44&gt;INDEX(EB_LB,DE58,0))*(DE44-INDEX(EB_LB,DE58,0)),INDEX(EB_dR,DE58,0))</f>
        <v>0</v>
      </c>
      <c r="DF59" s="22" t="n">
        <f aca="false">(DF57&gt;0)*SUMPRODUCT((DF44&gt;INDEX(EB_LB,DF58,0))*(DF44-INDEX(EB_LB,DF58,0)),INDEX(EB_dR,DF58,0))</f>
        <v>0</v>
      </c>
      <c r="DG59" s="22" t="n">
        <f aca="false">(DG57&gt;0)*SUMPRODUCT((DG44&gt;INDEX(EB_LB,DG58,0))*(DG44-INDEX(EB_LB,DG58,0)),INDEX(EB_dR,DG58,0))</f>
        <v>0</v>
      </c>
      <c r="DH59" s="22" t="n">
        <f aca="false">(DH57&gt;0)*SUMPRODUCT((DH44&gt;INDEX(EB_LB,DH58,0))*(DH44-INDEX(EB_LB,DH58,0)),INDEX(EB_dR,DH58,0))</f>
        <v>0</v>
      </c>
      <c r="DI59" s="22" t="n">
        <f aca="false">(DI57&gt;0)*SUMPRODUCT((DI44&gt;INDEX(EB_LB,DI58,0))*(DI44-INDEX(EB_LB,DI58,0)),INDEX(EB_dR,DI58,0))</f>
        <v>0</v>
      </c>
      <c r="DJ59" s="22" t="n">
        <f aca="false">(DJ57&gt;0)*SUMPRODUCT((DJ44&gt;INDEX(EB_LB,DJ58,0))*(DJ44-INDEX(EB_LB,DJ58,0)),INDEX(EB_dR,DJ58,0))</f>
        <v>0</v>
      </c>
      <c r="DK59" s="22" t="n">
        <f aca="false">(DK57&gt;0)*SUMPRODUCT((DK44&gt;INDEX(EB_LB,DK58,0))*(DK44-INDEX(EB_LB,DK58,0)),INDEX(EB_dR,DK58,0))</f>
        <v>0</v>
      </c>
      <c r="DL59" s="22" t="n">
        <f aca="false">(DL57&gt;0)*SUMPRODUCT((DL44&gt;INDEX(EB_LB,DL58,0))*(DL44-INDEX(EB_LB,DL58,0)),INDEX(EB_dR,DL58,0))</f>
        <v>0</v>
      </c>
      <c r="DM59" s="22" t="n">
        <f aca="false">(DM57&gt;0)*SUMPRODUCT((DM44&gt;INDEX(EB_LB,DM58,0))*(DM44-INDEX(EB_LB,DM58,0)),INDEX(EB_dR,DM58,0))</f>
        <v>0</v>
      </c>
      <c r="DN59" s="22" t="n">
        <f aca="false">(DN57&gt;0)*SUMPRODUCT((DN44&gt;INDEX(EB_LB,DN58,0))*(DN44-INDEX(EB_LB,DN58,0)),INDEX(EB_dR,DN58,0))</f>
        <v>0</v>
      </c>
      <c r="DO59" s="22" t="n">
        <f aca="false">(DO57&gt;0)*SUMPRODUCT((DO44&gt;INDEX(EB_LB,DO58,0))*(DO44-INDEX(EB_LB,DO58,0)),INDEX(EB_dR,DO58,0))</f>
        <v>0</v>
      </c>
      <c r="DP59" s="22" t="n">
        <f aca="false">(DP57&gt;0)*SUMPRODUCT((DP44&gt;INDEX(EB_LB,DP58,0))*(DP44-INDEX(EB_LB,DP58,0)),INDEX(EB_dR,DP58,0))</f>
        <v>0</v>
      </c>
      <c r="DQ59" s="22" t="n">
        <f aca="false">(DQ57&gt;0)*SUMPRODUCT((DQ44&gt;INDEX(EB_LB,DQ58,0))*(DQ44-INDEX(EB_LB,DQ58,0)),INDEX(EB_dR,DQ58,0))</f>
        <v>0</v>
      </c>
      <c r="DR59" s="22" t="n">
        <f aca="false">(DR57&gt;0)*SUMPRODUCT((DR44&gt;INDEX(EB_LB,DR58,0))*(DR44-INDEX(EB_LB,DR58,0)),INDEX(EB_dR,DR58,0))</f>
        <v>0</v>
      </c>
      <c r="DS59" s="22" t="n">
        <f aca="false">(DS57&gt;0)*SUMPRODUCT((DS44&gt;INDEX(EB_LB,DS58,0))*(DS44-INDEX(EB_LB,DS58,0)),INDEX(EB_dR,DS58,0))</f>
        <v>0</v>
      </c>
      <c r="DT59" s="22" t="n">
        <f aca="false">(DT57&gt;0)*SUMPRODUCT((DT44&gt;INDEX(EB_LB,DT58,0))*(DT44-INDEX(EB_LB,DT58,0)),INDEX(EB_dR,DT58,0))</f>
        <v>0</v>
      </c>
      <c r="DU59" s="22" t="n">
        <f aca="false">(DU57&gt;0)*SUMPRODUCT((DU44&gt;INDEX(EB_LB,DU58,0))*(DU44-INDEX(EB_LB,DU58,0)),INDEX(EB_dR,DU58,0))</f>
        <v>0</v>
      </c>
      <c r="DV59" s="22" t="n">
        <f aca="false">(DV57&gt;0)*SUMPRODUCT((DV44&gt;INDEX(EB_LB,DV58,0))*(DV44-INDEX(EB_LB,DV58,0)),INDEX(EB_dR,DV58,0))</f>
        <v>0</v>
      </c>
      <c r="DW59" s="22" t="n">
        <f aca="false">(DW57&gt;0)*SUMPRODUCT((DW44&gt;INDEX(EB_LB,DW58,0))*(DW44-INDEX(EB_LB,DW58,0)),INDEX(EB_dR,DW58,0))</f>
        <v>0</v>
      </c>
      <c r="DX59" s="22" t="n">
        <f aca="false">(DX57&gt;0)*SUMPRODUCT((DX44&gt;INDEX(EB_LB,DX58,0))*(DX44-INDEX(EB_LB,DX58,0)),INDEX(EB_dR,DX58,0))</f>
        <v>0</v>
      </c>
      <c r="DY59" s="22" t="n">
        <f aca="false">(DY57&gt;0)*SUMPRODUCT((DY44&gt;INDEX(EB_LB,DY58,0))*(DY44-INDEX(EB_LB,DY58,0)),INDEX(EB_dR,DY58,0))</f>
        <v>0</v>
      </c>
      <c r="DZ59" s="22" t="n">
        <f aca="false">(DZ57&gt;0)*SUMPRODUCT((DZ44&gt;INDEX(EB_LB,DZ58,0))*(DZ44-INDEX(EB_LB,DZ58,0)),INDEX(EB_dR,DZ58,0))</f>
        <v>0</v>
      </c>
      <c r="EA59" s="22" t="n">
        <f aca="false">(EA57&gt;0)*SUMPRODUCT((EA44&gt;INDEX(EB_LB,EA58,0))*(EA44-INDEX(EB_LB,EA58,0)),INDEX(EB_dR,EA58,0))</f>
        <v>0</v>
      </c>
      <c r="EB59" s="22" t="n">
        <f aca="false">(EB57&gt;0)*SUMPRODUCT((EB44&gt;INDEX(EB_LB,EB58,0))*(EB44-INDEX(EB_LB,EB58,0)),INDEX(EB_dR,EB58,0))</f>
        <v>0</v>
      </c>
      <c r="EC59" s="22" t="n">
        <f aca="false">(EC57&gt;0)*SUMPRODUCT((EC44&gt;INDEX(EB_LB,EC58,0))*(EC44-INDEX(EB_LB,EC58,0)),INDEX(EB_dR,EC58,0))</f>
        <v>0</v>
      </c>
      <c r="ED59" s="22" t="n">
        <f aca="false">(ED57&gt;0)*SUMPRODUCT((ED44&gt;INDEX(EB_LB,ED58,0))*(ED44-INDEX(EB_LB,ED58,0)),INDEX(EB_dR,ED58,0))</f>
        <v>0</v>
      </c>
      <c r="EE59" s="22" t="n">
        <f aca="false">(EE57&gt;0)*SUMPRODUCT((EE44&gt;INDEX(EB_LB,EE58,0))*(EE44-INDEX(EB_LB,EE58,0)),INDEX(EB_dR,EE58,0))</f>
        <v>0</v>
      </c>
      <c r="EF59" s="22" t="n">
        <f aca="false">(EF57&gt;0)*SUMPRODUCT((EF44&gt;INDEX(EB_LB,EF58,0))*(EF44-INDEX(EB_LB,EF58,0)),INDEX(EB_dR,EF58,0))</f>
        <v>0</v>
      </c>
      <c r="EG59" s="22" t="n">
        <f aca="false">(EG57&gt;0)*SUMPRODUCT((EG44&gt;INDEX(EB_LB,EG58,0))*(EG44-INDEX(EB_LB,EG58,0)),INDEX(EB_dR,EG58,0))</f>
        <v>0</v>
      </c>
      <c r="EH59" s="22" t="n">
        <f aca="false">(EH57&gt;0)*SUMPRODUCT((EH44&gt;INDEX(EB_LB,EH58,0))*(EH44-INDEX(EB_LB,EH58,0)),INDEX(EB_dR,EH58,0))</f>
        <v>0</v>
      </c>
      <c r="EI59" s="22" t="n">
        <f aca="false">(EI57&gt;0)*SUMPRODUCT((EI44&gt;INDEX(EB_LB,EI58,0))*(EI44-INDEX(EB_LB,EI58,0)),INDEX(EB_dR,EI58,0))</f>
        <v>0</v>
      </c>
      <c r="EJ59" s="22" t="n">
        <f aca="false">(EJ57&gt;0)*SUMPRODUCT((EJ44&gt;INDEX(EB_LB,EJ58,0))*(EJ44-INDEX(EB_LB,EJ58,0)),INDEX(EB_dR,EJ58,0))</f>
        <v>0</v>
      </c>
      <c r="EK59" s="22" t="n">
        <f aca="false">(EK57&gt;0)*SUMPRODUCT((EK44&gt;INDEX(EB_LB,EK58,0))*(EK44-INDEX(EB_LB,EK58,0)),INDEX(EB_dR,EK58,0))</f>
        <v>0</v>
      </c>
      <c r="EL59" s="22" t="n">
        <f aca="false">(EL57&gt;0)*SUMPRODUCT((EL44&gt;INDEX(EB_LB,EL58,0))*(EL44-INDEX(EB_LB,EL58,0)),INDEX(EB_dR,EL58,0))</f>
        <v>0</v>
      </c>
      <c r="EM59" s="22" t="n">
        <f aca="false">(EM57&gt;0)*SUMPRODUCT((EM44&gt;INDEX(EB_LB,EM58,0))*(EM44-INDEX(EB_LB,EM58,0)),INDEX(EB_dR,EM58,0))</f>
        <v>0</v>
      </c>
      <c r="EN59" s="22" t="n">
        <f aca="false">(EN57&gt;0)*SUMPRODUCT((EN44&gt;INDEX(EB_LB,EN58,0))*(EN44-INDEX(EB_LB,EN58,0)),INDEX(EB_dR,EN58,0))</f>
        <v>0</v>
      </c>
      <c r="EO59" s="22" t="n">
        <f aca="false">(EO57&gt;0)*SUMPRODUCT((EO44&gt;INDEX(EB_LB,EO58,0))*(EO44-INDEX(EB_LB,EO58,0)),INDEX(EB_dR,EO58,0))</f>
        <v>0</v>
      </c>
      <c r="EP59" s="22" t="n">
        <f aca="false">(EP57&gt;0)*SUMPRODUCT((EP44&gt;INDEX(EB_LB,EP58,0))*(EP44-INDEX(EB_LB,EP58,0)),INDEX(EB_dR,EP58,0))</f>
        <v>0</v>
      </c>
      <c r="EQ59" s="22" t="n">
        <f aca="false">(EQ57&gt;0)*SUMPRODUCT((EQ44&gt;INDEX(EB_LB,EQ58,0))*(EQ44-INDEX(EB_LB,EQ58,0)),INDEX(EB_dR,EQ58,0))</f>
        <v>0</v>
      </c>
      <c r="ER59" s="22" t="n">
        <f aca="false">(ER57&gt;0)*SUMPRODUCT((ER44&gt;INDEX(EB_LB,ER58,0))*(ER44-INDEX(EB_LB,ER58,0)),INDEX(EB_dR,ER58,0))</f>
        <v>0</v>
      </c>
      <c r="ES59" s="22" t="n">
        <f aca="false">(ES57&gt;0)*SUMPRODUCT((ES44&gt;INDEX(EB_LB,ES58,0))*(ES44-INDEX(EB_LB,ES58,0)),INDEX(EB_dR,ES58,0))</f>
        <v>0</v>
      </c>
      <c r="ET59" s="22" t="n">
        <f aca="false">(ET57&gt;0)*SUMPRODUCT((ET44&gt;INDEX(EB_LB,ET58,0))*(ET44-INDEX(EB_LB,ET58,0)),INDEX(EB_dR,ET58,0))</f>
        <v>0</v>
      </c>
      <c r="EU59" s="22" t="n">
        <f aca="false">(EU57&gt;0)*SUMPRODUCT((EU44&gt;INDEX(EB_LB,EU58,0))*(EU44-INDEX(EB_LB,EU58,0)),INDEX(EB_dR,EU58,0))</f>
        <v>0</v>
      </c>
      <c r="EV59" s="22" t="n">
        <f aca="false">(EV57&gt;0)*SUMPRODUCT((EV44&gt;INDEX(EB_LB,EV58,0))*(EV44-INDEX(EB_LB,EV58,0)),INDEX(EB_dR,EV58,0))</f>
        <v>0</v>
      </c>
      <c r="EW59" s="22" t="n">
        <f aca="false">(EW57&gt;0)*SUMPRODUCT((EW44&gt;INDEX(EB_LB,EW58,0))*(EW44-INDEX(EB_LB,EW58,0)),INDEX(EB_dR,EW58,0))</f>
        <v>0</v>
      </c>
      <c r="EX59" s="22" t="n">
        <f aca="false">(EX57&gt;0)*SUMPRODUCT((EX44&gt;INDEX(EB_LB,EX58,0))*(EX44-INDEX(EB_LB,EX58,0)),INDEX(EB_dR,EX58,0))</f>
        <v>0</v>
      </c>
      <c r="EY59" s="22" t="n">
        <f aca="false">(EY57&gt;0)*SUMPRODUCT((EY44&gt;INDEX(EB_LB,EY58,0))*(EY44-INDEX(EB_LB,EY58,0)),INDEX(EB_dR,EY58,0))</f>
        <v>0</v>
      </c>
      <c r="EZ59" s="22" t="n">
        <f aca="false">(EZ57&gt;0)*SUMPRODUCT((EZ44&gt;INDEX(EB_LB,EZ58,0))*(EZ44-INDEX(EB_LB,EZ58,0)),INDEX(EB_dR,EZ58,0))</f>
        <v>0</v>
      </c>
      <c r="FA59" s="22" t="n">
        <f aca="false">(FA57&gt;0)*SUMPRODUCT((FA44&gt;INDEX(EB_LB,FA58,0))*(FA44-INDEX(EB_LB,FA58,0)),INDEX(EB_dR,FA58,0))</f>
        <v>0</v>
      </c>
      <c r="FB59" s="22" t="n">
        <f aca="false">(FB57&gt;0)*SUMPRODUCT((FB44&gt;INDEX(EB_LB,FB58,0))*(FB44-INDEX(EB_LB,FB58,0)),INDEX(EB_dR,FB58,0))</f>
        <v>0</v>
      </c>
      <c r="FC59" s="22" t="n">
        <f aca="false">(FC57&gt;0)*SUMPRODUCT((FC44&gt;INDEX(EB_LB,FC58,0))*(FC44-INDEX(EB_LB,FC58,0)),INDEX(EB_dR,FC58,0))</f>
        <v>0</v>
      </c>
      <c r="FD59" s="22" t="n">
        <f aca="false">(FD57&gt;0)*SUMPRODUCT((FD44&gt;INDEX(EB_LB,FD58,0))*(FD44-INDEX(EB_LB,FD58,0)),INDEX(EB_dR,FD58,0))</f>
        <v>0</v>
      </c>
      <c r="FE59" s="22" t="n">
        <f aca="false">(FE57&gt;0)*SUMPRODUCT((FE44&gt;INDEX(EB_LB,FE58,0))*(FE44-INDEX(EB_LB,FE58,0)),INDEX(EB_dR,FE58,0))</f>
        <v>0</v>
      </c>
      <c r="FF59" s="22" t="n">
        <f aca="false">(FF57&gt;0)*SUMPRODUCT((FF44&gt;INDEX(EB_LB,FF58,0))*(FF44-INDEX(EB_LB,FF58,0)),INDEX(EB_dR,FF58,0))</f>
        <v>0</v>
      </c>
      <c r="FG59" s="22" t="n">
        <f aca="false">(FG57&gt;0)*SUMPRODUCT((FG44&gt;INDEX(EB_LB,FG58,0))*(FG44-INDEX(EB_LB,FG58,0)),INDEX(EB_dR,FG58,0))</f>
        <v>0</v>
      </c>
      <c r="FH59" s="22" t="n">
        <f aca="false">(FH57&gt;0)*SUMPRODUCT((FH44&gt;INDEX(EB_LB,FH58,0))*(FH44-INDEX(EB_LB,FH58,0)),INDEX(EB_dR,FH58,0))</f>
        <v>0</v>
      </c>
    </row>
    <row r="60" customFormat="false" ht="15" hidden="false" customHeight="false" outlineLevel="0" collapsed="false">
      <c r="C60" s="0" t="s">
        <v>666</v>
      </c>
      <c r="D60" s="11" t="s">
        <v>27</v>
      </c>
      <c r="J60" s="22" t="n">
        <f aca="false">(J57&gt;0)*INDEX(EB_Floor,J58)</f>
        <v>0</v>
      </c>
      <c r="K60" s="22" t="n">
        <f aca="false">(K57&gt;0)*INDEX(EB_Floor,K58)</f>
        <v>0</v>
      </c>
      <c r="L60" s="22" t="n">
        <f aca="false">(L57&gt;0)*INDEX(EB_Floor,L58)</f>
        <v>0</v>
      </c>
      <c r="M60" s="22" t="n">
        <f aca="false">(M57&gt;0)*INDEX(EB_Floor,M58)</f>
        <v>0</v>
      </c>
      <c r="N60" s="22" t="n">
        <f aca="false">(N57&gt;0)*INDEX(EB_Floor,N58)</f>
        <v>0</v>
      </c>
      <c r="O60" s="22" t="n">
        <f aca="false">(O57&gt;0)*INDEX(EB_Floor,O58)</f>
        <v>0</v>
      </c>
      <c r="P60" s="22" t="n">
        <f aca="false">(P57&gt;0)*INDEX(EB_Floor,P58)</f>
        <v>0</v>
      </c>
      <c r="Q60" s="22" t="n">
        <f aca="false">(Q57&gt;0)*INDEX(EB_Floor,Q58)</f>
        <v>0</v>
      </c>
      <c r="R60" s="22" t="n">
        <f aca="false">(R57&gt;0)*INDEX(EB_Floor,R58)</f>
        <v>0</v>
      </c>
      <c r="S60" s="22" t="n">
        <f aca="false">(S57&gt;0)*INDEX(EB_Floor,S58)</f>
        <v>0</v>
      </c>
      <c r="T60" s="22" t="n">
        <f aca="false">(T57&gt;0)*INDEX(EB_Floor,T58)</f>
        <v>0</v>
      </c>
      <c r="U60" s="22" t="n">
        <f aca="false">(U57&gt;0)*INDEX(EB_Floor,U58)</f>
        <v>0</v>
      </c>
      <c r="V60" s="22" t="n">
        <f aca="false">(V57&gt;0)*INDEX(EB_Floor,V58)</f>
        <v>0</v>
      </c>
      <c r="W60" s="22" t="n">
        <f aca="false">(W57&gt;0)*INDEX(EB_Floor,W58)</f>
        <v>0</v>
      </c>
      <c r="X60" s="22" t="n">
        <f aca="false">(X57&gt;0)*INDEX(EB_Floor,X58)</f>
        <v>0</v>
      </c>
      <c r="Y60" s="22" t="n">
        <f aca="false">(Y57&gt;0)*INDEX(EB_Floor,Y58)</f>
        <v>0</v>
      </c>
      <c r="Z60" s="22" t="n">
        <f aca="false">(Z57&gt;0)*INDEX(EB_Floor,Z58)</f>
        <v>0</v>
      </c>
      <c r="AA60" s="22" t="n">
        <f aca="false">(AA57&gt;0)*INDEX(EB_Floor,AA58)</f>
        <v>0</v>
      </c>
      <c r="AB60" s="22" t="n">
        <f aca="false">(AB57&gt;0)*INDEX(EB_Floor,AB58)</f>
        <v>0</v>
      </c>
      <c r="AC60" s="22" t="n">
        <f aca="false">(AC57&gt;0)*INDEX(EB_Floor,AC58)</f>
        <v>0</v>
      </c>
      <c r="AD60" s="22" t="n">
        <f aca="false">(AD57&gt;0)*INDEX(EB_Floor,AD58)</f>
        <v>0</v>
      </c>
      <c r="AE60" s="22" t="n">
        <f aca="false">(AE57&gt;0)*INDEX(EB_Floor,AE58)</f>
        <v>0</v>
      </c>
      <c r="AF60" s="22" t="n">
        <f aca="false">(AF57&gt;0)*INDEX(EB_Floor,AF58)</f>
        <v>0</v>
      </c>
      <c r="AG60" s="22" t="n">
        <f aca="false">(AG57&gt;0)*INDEX(EB_Floor,AG58)</f>
        <v>0</v>
      </c>
      <c r="AH60" s="22" t="n">
        <f aca="false">(AH57&gt;0)*INDEX(EB_Floor,AH58)</f>
        <v>0</v>
      </c>
      <c r="AI60" s="22" t="n">
        <f aca="false">(AI57&gt;0)*INDEX(EB_Floor,AI58)</f>
        <v>0</v>
      </c>
      <c r="AJ60" s="22" t="n">
        <f aca="false">(AJ57&gt;0)*INDEX(EB_Floor,AJ58)</f>
        <v>0</v>
      </c>
      <c r="AK60" s="22" t="n">
        <f aca="false">(AK57&gt;0)*INDEX(EB_Floor,AK58)</f>
        <v>0</v>
      </c>
      <c r="AL60" s="22" t="n">
        <f aca="false">(AL57&gt;0)*INDEX(EB_Floor,AL58)</f>
        <v>0</v>
      </c>
      <c r="AM60" s="22" t="n">
        <f aca="false">(AM57&gt;0)*INDEX(EB_Floor,AM58)</f>
        <v>0</v>
      </c>
      <c r="AN60" s="22" t="n">
        <f aca="false">(AN57&gt;0)*INDEX(EB_Floor,AN58)</f>
        <v>0</v>
      </c>
      <c r="AO60" s="22" t="n">
        <f aca="false">(AO57&gt;0)*INDEX(EB_Floor,AO58)</f>
        <v>0</v>
      </c>
      <c r="AP60" s="22" t="n">
        <f aca="false">(AP57&gt;0)*INDEX(EB_Floor,AP58)</f>
        <v>0</v>
      </c>
      <c r="AQ60" s="22" t="n">
        <f aca="false">(AQ57&gt;0)*INDEX(EB_Floor,AQ58)</f>
        <v>0</v>
      </c>
      <c r="AR60" s="22" t="n">
        <f aca="false">(AR57&gt;0)*INDEX(EB_Floor,AR58)</f>
        <v>0</v>
      </c>
      <c r="AS60" s="22" t="n">
        <f aca="false">(AS57&gt;0)*INDEX(EB_Floor,AS58)</f>
        <v>0</v>
      </c>
      <c r="AT60" s="22" t="n">
        <f aca="false">(AT57&gt;0)*INDEX(EB_Floor,AT58)</f>
        <v>0</v>
      </c>
      <c r="AU60" s="22" t="n">
        <f aca="false">(AU57&gt;0)*INDEX(EB_Floor,AU58)</f>
        <v>0</v>
      </c>
      <c r="AV60" s="22" t="n">
        <f aca="false">(AV57&gt;0)*INDEX(EB_Floor,AV58)</f>
        <v>0</v>
      </c>
      <c r="AW60" s="22" t="n">
        <f aca="false">(AW57&gt;0)*INDEX(EB_Floor,AW58)</f>
        <v>0</v>
      </c>
      <c r="AX60" s="22" t="n">
        <f aca="false">(AX57&gt;0)*INDEX(EB_Floor,AX58)</f>
        <v>0</v>
      </c>
      <c r="AY60" s="22" t="n">
        <f aca="false">(AY57&gt;0)*INDEX(EB_Floor,AY58)</f>
        <v>0</v>
      </c>
      <c r="AZ60" s="22" t="n">
        <f aca="false">(AZ57&gt;0)*INDEX(EB_Floor,AZ58)</f>
        <v>0</v>
      </c>
      <c r="BA60" s="22" t="n">
        <f aca="false">(BA57&gt;0)*INDEX(EB_Floor,BA58)</f>
        <v>0</v>
      </c>
      <c r="BB60" s="22" t="n">
        <f aca="false">(BB57&gt;0)*INDEX(EB_Floor,BB58)</f>
        <v>0</v>
      </c>
      <c r="BC60" s="22" t="n">
        <f aca="false">(BC57&gt;0)*INDEX(EB_Floor,BC58)</f>
        <v>0</v>
      </c>
      <c r="BD60" s="22" t="n">
        <f aca="false">(BD57&gt;0)*INDEX(EB_Floor,BD58)</f>
        <v>0</v>
      </c>
      <c r="BE60" s="22" t="n">
        <f aca="false">(BE57&gt;0)*INDEX(EB_Floor,BE58)</f>
        <v>0</v>
      </c>
      <c r="BF60" s="22" t="n">
        <f aca="false">(BF57&gt;0)*INDEX(EB_Floor,BF58)</f>
        <v>0</v>
      </c>
      <c r="BG60" s="22" t="n">
        <f aca="false">(BG57&gt;0)*INDEX(EB_Floor,BG58)</f>
        <v>0</v>
      </c>
      <c r="BH60" s="22" t="n">
        <f aca="false">(BH57&gt;0)*INDEX(EB_Floor,BH58)</f>
        <v>0</v>
      </c>
      <c r="BI60" s="22" t="n">
        <f aca="false">(BI57&gt;0)*INDEX(EB_Floor,BI58)</f>
        <v>0</v>
      </c>
      <c r="BJ60" s="22" t="n">
        <f aca="false">(BJ57&gt;0)*INDEX(EB_Floor,BJ58)</f>
        <v>0</v>
      </c>
      <c r="BK60" s="22" t="n">
        <f aca="false">(BK57&gt;0)*INDEX(EB_Floor,BK58)</f>
        <v>0</v>
      </c>
      <c r="BL60" s="22" t="n">
        <f aca="false">(BL57&gt;0)*INDEX(EB_Floor,BL58)</f>
        <v>0</v>
      </c>
      <c r="BM60" s="22" t="n">
        <f aca="false">(BM57&gt;0)*INDEX(EB_Floor,BM58)</f>
        <v>0</v>
      </c>
      <c r="BN60" s="22" t="n">
        <f aca="false">(BN57&gt;0)*INDEX(EB_Floor,BN58)</f>
        <v>0</v>
      </c>
      <c r="BO60" s="22" t="n">
        <f aca="false">(BO57&gt;0)*INDEX(EB_Floor,BO58)</f>
        <v>0</v>
      </c>
      <c r="BP60" s="22" t="n">
        <f aca="false">(BP57&gt;0)*INDEX(EB_Floor,BP58)</f>
        <v>0</v>
      </c>
      <c r="BQ60" s="22" t="n">
        <f aca="false">(BQ57&gt;0)*INDEX(EB_Floor,BQ58)</f>
        <v>0</v>
      </c>
      <c r="BR60" s="22" t="n">
        <f aca="false">(BR57&gt;0)*INDEX(EB_Floor,BR58)</f>
        <v>0</v>
      </c>
      <c r="BS60" s="22" t="n">
        <f aca="false">(BS57&gt;0)*INDEX(EB_Floor,BS58)</f>
        <v>0</v>
      </c>
      <c r="BT60" s="22" t="n">
        <f aca="false">(BT57&gt;0)*INDEX(EB_Floor,BT58)</f>
        <v>0</v>
      </c>
      <c r="BU60" s="22" t="n">
        <f aca="false">(BU57&gt;0)*INDEX(EB_Floor,BU58)</f>
        <v>0</v>
      </c>
      <c r="BV60" s="22" t="n">
        <f aca="false">(BV57&gt;0)*INDEX(EB_Floor,BV58)</f>
        <v>0</v>
      </c>
      <c r="BW60" s="22" t="n">
        <f aca="false">(BW57&gt;0)*INDEX(EB_Floor,BW58)</f>
        <v>0</v>
      </c>
      <c r="BX60" s="22" t="n">
        <f aca="false">(BX57&gt;0)*INDEX(EB_Floor,BX58)</f>
        <v>0</v>
      </c>
      <c r="BY60" s="22" t="n">
        <f aca="false">(BY57&gt;0)*INDEX(EB_Floor,BY58)</f>
        <v>0</v>
      </c>
      <c r="BZ60" s="22" t="n">
        <f aca="false">(BZ57&gt;0)*INDEX(EB_Floor,BZ58)</f>
        <v>0</v>
      </c>
      <c r="CA60" s="22" t="n">
        <f aca="false">(CA57&gt;0)*INDEX(EB_Floor,CA58)</f>
        <v>0</v>
      </c>
      <c r="CB60" s="22" t="n">
        <f aca="false">(CB57&gt;0)*INDEX(EB_Floor,CB58)</f>
        <v>0</v>
      </c>
      <c r="CC60" s="22" t="n">
        <f aca="false">(CC57&gt;0)*INDEX(EB_Floor,CC58)</f>
        <v>0</v>
      </c>
      <c r="CD60" s="22" t="n">
        <f aca="false">(CD57&gt;0)*INDEX(EB_Floor,CD58)</f>
        <v>0</v>
      </c>
      <c r="CE60" s="22" t="n">
        <f aca="false">(CE57&gt;0)*INDEX(EB_Floor,CE58)</f>
        <v>0</v>
      </c>
      <c r="CF60" s="22" t="n">
        <f aca="false">(CF57&gt;0)*INDEX(EB_Floor,CF58)</f>
        <v>0</v>
      </c>
      <c r="CG60" s="22" t="n">
        <f aca="false">(CG57&gt;0)*INDEX(EB_Floor,CG58)</f>
        <v>0</v>
      </c>
      <c r="CH60" s="22" t="n">
        <f aca="false">(CH57&gt;0)*INDEX(EB_Floor,CH58)</f>
        <v>0</v>
      </c>
      <c r="CI60" s="22" t="n">
        <f aca="false">(CI57&gt;0)*INDEX(EB_Floor,CI58)</f>
        <v>0</v>
      </c>
      <c r="CJ60" s="22" t="n">
        <f aca="false">(CJ57&gt;0)*INDEX(EB_Floor,CJ58)</f>
        <v>0</v>
      </c>
      <c r="CK60" s="22" t="n">
        <f aca="false">(CK57&gt;0)*INDEX(EB_Floor,CK58)</f>
        <v>0</v>
      </c>
      <c r="CL60" s="22" t="n">
        <f aca="false">(CL57&gt;0)*INDEX(EB_Floor,CL58)</f>
        <v>0</v>
      </c>
      <c r="CM60" s="22" t="n">
        <f aca="false">(CM57&gt;0)*INDEX(EB_Floor,CM58)</f>
        <v>0</v>
      </c>
      <c r="CN60" s="22" t="n">
        <f aca="false">(CN57&gt;0)*INDEX(EB_Floor,CN58)</f>
        <v>0</v>
      </c>
      <c r="CO60" s="22" t="n">
        <f aca="false">(CO57&gt;0)*INDEX(EB_Floor,CO58)</f>
        <v>0</v>
      </c>
      <c r="CP60" s="22" t="n">
        <f aca="false">(CP57&gt;0)*INDEX(EB_Floor,CP58)</f>
        <v>0</v>
      </c>
      <c r="CQ60" s="22" t="n">
        <f aca="false">(CQ57&gt;0)*INDEX(EB_Floor,CQ58)</f>
        <v>0</v>
      </c>
      <c r="CR60" s="22" t="n">
        <f aca="false">(CR57&gt;0)*INDEX(EB_Floor,CR58)</f>
        <v>0</v>
      </c>
      <c r="CS60" s="22" t="n">
        <f aca="false">(CS57&gt;0)*INDEX(EB_Floor,CS58)</f>
        <v>0</v>
      </c>
      <c r="CT60" s="22" t="n">
        <f aca="false">(CT57&gt;0)*INDEX(EB_Floor,CT58)</f>
        <v>0</v>
      </c>
      <c r="CU60" s="22" t="n">
        <f aca="false">(CU57&gt;0)*INDEX(EB_Floor,CU58)</f>
        <v>0</v>
      </c>
      <c r="CV60" s="22" t="n">
        <f aca="false">(CV57&gt;0)*INDEX(EB_Floor,CV58)</f>
        <v>0</v>
      </c>
      <c r="CW60" s="22" t="n">
        <f aca="false">(CW57&gt;0)*INDEX(EB_Floor,CW58)</f>
        <v>0</v>
      </c>
      <c r="CX60" s="22" t="n">
        <f aca="false">(CX57&gt;0)*INDEX(EB_Floor,CX58)</f>
        <v>0</v>
      </c>
      <c r="CY60" s="22" t="n">
        <f aca="false">(CY57&gt;0)*INDEX(EB_Floor,CY58)</f>
        <v>0</v>
      </c>
      <c r="CZ60" s="22" t="n">
        <f aca="false">(CZ57&gt;0)*INDEX(EB_Floor,CZ58)</f>
        <v>0</v>
      </c>
      <c r="DA60" s="22" t="n">
        <f aca="false">(DA57&gt;0)*INDEX(EB_Floor,DA58)</f>
        <v>0</v>
      </c>
      <c r="DB60" s="22" t="n">
        <f aca="false">(DB57&gt;0)*INDEX(EB_Floor,DB58)</f>
        <v>0</v>
      </c>
      <c r="DC60" s="22" t="n">
        <f aca="false">(DC57&gt;0)*INDEX(EB_Floor,DC58)</f>
        <v>0</v>
      </c>
      <c r="DD60" s="22" t="n">
        <f aca="false">(DD57&gt;0)*INDEX(EB_Floor,DD58)</f>
        <v>0</v>
      </c>
      <c r="DE60" s="22" t="n">
        <f aca="false">(DE57&gt;0)*INDEX(EB_Floor,DE58)</f>
        <v>0</v>
      </c>
      <c r="DF60" s="22" t="n">
        <f aca="false">(DF57&gt;0)*INDEX(EB_Floor,DF58)</f>
        <v>0</v>
      </c>
      <c r="DG60" s="22" t="n">
        <f aca="false">(DG57&gt;0)*INDEX(EB_Floor,DG58)</f>
        <v>0</v>
      </c>
      <c r="DH60" s="22" t="n">
        <f aca="false">(DH57&gt;0)*INDEX(EB_Floor,DH58)</f>
        <v>0</v>
      </c>
      <c r="DI60" s="22" t="n">
        <f aca="false">(DI57&gt;0)*INDEX(EB_Floor,DI58)</f>
        <v>0</v>
      </c>
      <c r="DJ60" s="22" t="n">
        <f aca="false">(DJ57&gt;0)*INDEX(EB_Floor,DJ58)</f>
        <v>0</v>
      </c>
      <c r="DK60" s="22" t="n">
        <f aca="false">(DK57&gt;0)*INDEX(EB_Floor,DK58)</f>
        <v>0</v>
      </c>
      <c r="DL60" s="22" t="n">
        <f aca="false">(DL57&gt;0)*INDEX(EB_Floor,DL58)</f>
        <v>0</v>
      </c>
      <c r="DM60" s="22" t="n">
        <f aca="false">(DM57&gt;0)*INDEX(EB_Floor,DM58)</f>
        <v>0</v>
      </c>
      <c r="DN60" s="22" t="n">
        <f aca="false">(DN57&gt;0)*INDEX(EB_Floor,DN58)</f>
        <v>0</v>
      </c>
      <c r="DO60" s="22" t="n">
        <f aca="false">(DO57&gt;0)*INDEX(EB_Floor,DO58)</f>
        <v>0</v>
      </c>
      <c r="DP60" s="22" t="n">
        <f aca="false">(DP57&gt;0)*INDEX(EB_Floor,DP58)</f>
        <v>0</v>
      </c>
      <c r="DQ60" s="22" t="n">
        <f aca="false">(DQ57&gt;0)*INDEX(EB_Floor,DQ58)</f>
        <v>0</v>
      </c>
      <c r="DR60" s="22" t="n">
        <f aca="false">(DR57&gt;0)*INDEX(EB_Floor,DR58)</f>
        <v>0</v>
      </c>
      <c r="DS60" s="22" t="n">
        <f aca="false">(DS57&gt;0)*INDEX(EB_Floor,DS58)</f>
        <v>0</v>
      </c>
      <c r="DT60" s="22" t="n">
        <f aca="false">(DT57&gt;0)*INDEX(EB_Floor,DT58)</f>
        <v>0</v>
      </c>
      <c r="DU60" s="22" t="n">
        <f aca="false">(DU57&gt;0)*INDEX(EB_Floor,DU58)</f>
        <v>0</v>
      </c>
      <c r="DV60" s="22" t="n">
        <f aca="false">(DV57&gt;0)*INDEX(EB_Floor,DV58)</f>
        <v>0</v>
      </c>
      <c r="DW60" s="22" t="n">
        <f aca="false">(DW57&gt;0)*INDEX(EB_Floor,DW58)</f>
        <v>0</v>
      </c>
      <c r="DX60" s="22" t="n">
        <f aca="false">(DX57&gt;0)*INDEX(EB_Floor,DX58)</f>
        <v>0</v>
      </c>
      <c r="DY60" s="22" t="n">
        <f aca="false">(DY57&gt;0)*INDEX(EB_Floor,DY58)</f>
        <v>0</v>
      </c>
      <c r="DZ60" s="22" t="n">
        <f aca="false">(DZ57&gt;0)*INDEX(EB_Floor,DZ58)</f>
        <v>0</v>
      </c>
      <c r="EA60" s="22" t="n">
        <f aca="false">(EA57&gt;0)*INDEX(EB_Floor,EA58)</f>
        <v>0</v>
      </c>
      <c r="EB60" s="22" t="n">
        <f aca="false">(EB57&gt;0)*INDEX(EB_Floor,EB58)</f>
        <v>0</v>
      </c>
      <c r="EC60" s="22" t="n">
        <f aca="false">(EC57&gt;0)*INDEX(EB_Floor,EC58)</f>
        <v>0</v>
      </c>
      <c r="ED60" s="22" t="n">
        <f aca="false">(ED57&gt;0)*INDEX(EB_Floor,ED58)</f>
        <v>0</v>
      </c>
      <c r="EE60" s="22" t="n">
        <f aca="false">(EE57&gt;0)*INDEX(EB_Floor,EE58)</f>
        <v>0</v>
      </c>
      <c r="EF60" s="22" t="n">
        <f aca="false">(EF57&gt;0)*INDEX(EB_Floor,EF58)</f>
        <v>0</v>
      </c>
      <c r="EG60" s="22" t="n">
        <f aca="false">(EG57&gt;0)*INDEX(EB_Floor,EG58)</f>
        <v>0</v>
      </c>
      <c r="EH60" s="22" t="n">
        <f aca="false">(EH57&gt;0)*INDEX(EB_Floor,EH58)</f>
        <v>0</v>
      </c>
      <c r="EI60" s="22" t="n">
        <f aca="false">(EI57&gt;0)*INDEX(EB_Floor,EI58)</f>
        <v>0</v>
      </c>
      <c r="EJ60" s="22" t="n">
        <f aca="false">(EJ57&gt;0)*INDEX(EB_Floor,EJ58)</f>
        <v>0</v>
      </c>
      <c r="EK60" s="22" t="n">
        <f aca="false">(EK57&gt;0)*INDEX(EB_Floor,EK58)</f>
        <v>0</v>
      </c>
      <c r="EL60" s="22" t="n">
        <f aca="false">(EL57&gt;0)*INDEX(EB_Floor,EL58)</f>
        <v>0</v>
      </c>
      <c r="EM60" s="22" t="n">
        <f aca="false">(EM57&gt;0)*INDEX(EB_Floor,EM58)</f>
        <v>0</v>
      </c>
      <c r="EN60" s="22" t="n">
        <f aca="false">(EN57&gt;0)*INDEX(EB_Floor,EN58)</f>
        <v>0</v>
      </c>
      <c r="EO60" s="22" t="n">
        <f aca="false">(EO57&gt;0)*INDEX(EB_Floor,EO58)</f>
        <v>0</v>
      </c>
      <c r="EP60" s="22" t="n">
        <f aca="false">(EP57&gt;0)*INDEX(EB_Floor,EP58)</f>
        <v>0</v>
      </c>
      <c r="EQ60" s="22" t="n">
        <f aca="false">(EQ57&gt;0)*INDEX(EB_Floor,EQ58)</f>
        <v>0</v>
      </c>
      <c r="ER60" s="22" t="n">
        <f aca="false">(ER57&gt;0)*INDEX(EB_Floor,ER58)</f>
        <v>0</v>
      </c>
      <c r="ES60" s="22" t="n">
        <f aca="false">(ES57&gt;0)*INDEX(EB_Floor,ES58)</f>
        <v>0</v>
      </c>
      <c r="ET60" s="22" t="n">
        <f aca="false">(ET57&gt;0)*INDEX(EB_Floor,ET58)</f>
        <v>0</v>
      </c>
      <c r="EU60" s="22" t="n">
        <f aca="false">(EU57&gt;0)*INDEX(EB_Floor,EU58)</f>
        <v>0</v>
      </c>
      <c r="EV60" s="22" t="n">
        <f aca="false">(EV57&gt;0)*INDEX(EB_Floor,EV58)</f>
        <v>0</v>
      </c>
      <c r="EW60" s="22" t="n">
        <f aca="false">(EW57&gt;0)*INDEX(EB_Floor,EW58)</f>
        <v>0</v>
      </c>
      <c r="EX60" s="22" t="n">
        <f aca="false">(EX57&gt;0)*INDEX(EB_Floor,EX58)</f>
        <v>0</v>
      </c>
      <c r="EY60" s="22" t="n">
        <f aca="false">(EY57&gt;0)*INDEX(EB_Floor,EY58)</f>
        <v>0</v>
      </c>
      <c r="EZ60" s="22" t="n">
        <f aca="false">(EZ57&gt;0)*INDEX(EB_Floor,EZ58)</f>
        <v>0</v>
      </c>
      <c r="FA60" s="22" t="n">
        <f aca="false">(FA57&gt;0)*INDEX(EB_Floor,FA58)</f>
        <v>0</v>
      </c>
      <c r="FB60" s="22" t="n">
        <f aca="false">(FB57&gt;0)*INDEX(EB_Floor,FB58)</f>
        <v>0</v>
      </c>
      <c r="FC60" s="22" t="n">
        <f aca="false">(FC57&gt;0)*INDEX(EB_Floor,FC58)</f>
        <v>0</v>
      </c>
      <c r="FD60" s="22" t="n">
        <f aca="false">(FD57&gt;0)*INDEX(EB_Floor,FD58)</f>
        <v>0</v>
      </c>
      <c r="FE60" s="22" t="n">
        <f aca="false">(FE57&gt;0)*INDEX(EB_Floor,FE58)</f>
        <v>0</v>
      </c>
      <c r="FF60" s="22" t="n">
        <f aca="false">(FF57&gt;0)*INDEX(EB_Floor,FF58)</f>
        <v>0</v>
      </c>
      <c r="FG60" s="22" t="n">
        <f aca="false">(FG57&gt;0)*INDEX(EB_Floor,FG58)</f>
        <v>0</v>
      </c>
      <c r="FH60" s="22" t="n">
        <f aca="false">(FH57&gt;0)*INDEX(EB_Floor,FH58)</f>
        <v>0</v>
      </c>
    </row>
    <row r="61" customFormat="false" ht="15" hidden="false" customHeight="false" outlineLevel="0" collapsed="false">
      <c r="C61" s="0" t="s">
        <v>557</v>
      </c>
      <c r="D61" s="11" t="s">
        <v>33</v>
      </c>
      <c r="J61" s="45" t="n">
        <f aca="false">IF(J57&gt;0,1,$E55)</f>
        <v>0</v>
      </c>
      <c r="K61" s="45" t="n">
        <f aca="false">IF(K57&gt;0,1,$E55)</f>
        <v>0</v>
      </c>
      <c r="L61" s="45" t="n">
        <f aca="false">IF(L57&gt;0,1,$E55)</f>
        <v>0</v>
      </c>
      <c r="M61" s="45" t="n">
        <f aca="false">IF(M57&gt;0,1,$E55)</f>
        <v>0</v>
      </c>
      <c r="N61" s="45" t="n">
        <f aca="false">IF(N57&gt;0,1,$E55)</f>
        <v>0</v>
      </c>
      <c r="O61" s="45" t="n">
        <f aca="false">IF(O57&gt;0,1,$E55)</f>
        <v>0</v>
      </c>
      <c r="P61" s="45" t="n">
        <f aca="false">IF(P57&gt;0,1,$E55)</f>
        <v>0</v>
      </c>
      <c r="Q61" s="45" t="n">
        <f aca="false">IF(Q57&gt;0,1,$E55)</f>
        <v>0</v>
      </c>
      <c r="R61" s="45" t="n">
        <f aca="false">IF(R57&gt;0,1,$E55)</f>
        <v>0</v>
      </c>
      <c r="S61" s="45" t="n">
        <f aca="false">IF(S57&gt;0,1,$E55)</f>
        <v>0</v>
      </c>
      <c r="T61" s="45" t="n">
        <f aca="false">IF(T57&gt;0,1,$E55)</f>
        <v>0</v>
      </c>
      <c r="U61" s="45" t="n">
        <f aca="false">IF(U57&gt;0,1,$E55)</f>
        <v>0</v>
      </c>
      <c r="V61" s="45" t="n">
        <f aca="false">IF(V57&gt;0,1,$E55)</f>
        <v>0</v>
      </c>
      <c r="W61" s="45" t="n">
        <f aca="false">IF(W57&gt;0,1,$E55)</f>
        <v>0</v>
      </c>
      <c r="X61" s="45" t="n">
        <f aca="false">IF(X57&gt;0,1,$E55)</f>
        <v>0</v>
      </c>
      <c r="Y61" s="45" t="n">
        <f aca="false">IF(Y57&gt;0,1,$E55)</f>
        <v>0</v>
      </c>
      <c r="Z61" s="45" t="n">
        <f aca="false">IF(Z57&gt;0,1,$E55)</f>
        <v>0</v>
      </c>
      <c r="AA61" s="45" t="n">
        <f aca="false">IF(AA57&gt;0,1,$E55)</f>
        <v>0</v>
      </c>
      <c r="AB61" s="45" t="n">
        <f aca="false">IF(AB57&gt;0,1,$E55)</f>
        <v>0</v>
      </c>
      <c r="AC61" s="45" t="n">
        <f aca="false">IF(AC57&gt;0,1,$E55)</f>
        <v>0</v>
      </c>
      <c r="AD61" s="45" t="n">
        <f aca="false">IF(AD57&gt;0,1,$E55)</f>
        <v>0</v>
      </c>
      <c r="AE61" s="45" t="n">
        <f aca="false">IF(AE57&gt;0,1,$E55)</f>
        <v>0</v>
      </c>
      <c r="AF61" s="45" t="n">
        <f aca="false">IF(AF57&gt;0,1,$E55)</f>
        <v>0</v>
      </c>
      <c r="AG61" s="45" t="n">
        <f aca="false">IF(AG57&gt;0,1,$E55)</f>
        <v>0</v>
      </c>
      <c r="AH61" s="45" t="n">
        <f aca="false">IF(AH57&gt;0,1,$E55)</f>
        <v>0</v>
      </c>
      <c r="AI61" s="45" t="n">
        <f aca="false">IF(AI57&gt;0,1,$E55)</f>
        <v>0</v>
      </c>
      <c r="AJ61" s="45" t="n">
        <f aca="false">IF(AJ57&gt;0,1,$E55)</f>
        <v>0</v>
      </c>
      <c r="AK61" s="45" t="n">
        <f aca="false">IF(AK57&gt;0,1,$E55)</f>
        <v>0</v>
      </c>
      <c r="AL61" s="45" t="n">
        <f aca="false">IF(AL57&gt;0,1,$E55)</f>
        <v>0</v>
      </c>
      <c r="AM61" s="45" t="n">
        <f aca="false">IF(AM57&gt;0,1,$E55)</f>
        <v>0</v>
      </c>
      <c r="AN61" s="45" t="n">
        <f aca="false">IF(AN57&gt;0,1,$E55)</f>
        <v>0</v>
      </c>
      <c r="AO61" s="45" t="n">
        <f aca="false">IF(AO57&gt;0,1,$E55)</f>
        <v>0</v>
      </c>
      <c r="AP61" s="45" t="n">
        <f aca="false">IF(AP57&gt;0,1,$E55)</f>
        <v>0</v>
      </c>
      <c r="AQ61" s="45" t="n">
        <f aca="false">IF(AQ57&gt;0,1,$E55)</f>
        <v>0</v>
      </c>
      <c r="AR61" s="45" t="n">
        <f aca="false">IF(AR57&gt;0,1,$E55)</f>
        <v>0</v>
      </c>
      <c r="AS61" s="45" t="n">
        <f aca="false">IF(AS57&gt;0,1,$E55)</f>
        <v>0</v>
      </c>
      <c r="AT61" s="45" t="n">
        <f aca="false">IF(AT57&gt;0,1,$E55)</f>
        <v>0</v>
      </c>
      <c r="AU61" s="45" t="n">
        <f aca="false">IF(AU57&gt;0,1,$E55)</f>
        <v>0</v>
      </c>
      <c r="AV61" s="45" t="n">
        <f aca="false">IF(AV57&gt;0,1,$E55)</f>
        <v>0</v>
      </c>
      <c r="AW61" s="45" t="n">
        <f aca="false">IF(AW57&gt;0,1,$E55)</f>
        <v>0</v>
      </c>
      <c r="AX61" s="45" t="n">
        <f aca="false">IF(AX57&gt;0,1,$E55)</f>
        <v>0</v>
      </c>
      <c r="AY61" s="45" t="n">
        <f aca="false">IF(AY57&gt;0,1,$E55)</f>
        <v>0</v>
      </c>
      <c r="AZ61" s="45" t="n">
        <f aca="false">IF(AZ57&gt;0,1,$E55)</f>
        <v>0</v>
      </c>
      <c r="BA61" s="45" t="n">
        <f aca="false">IF(BA57&gt;0,1,$E55)</f>
        <v>0</v>
      </c>
      <c r="BB61" s="45" t="n">
        <f aca="false">IF(BB57&gt;0,1,$E55)</f>
        <v>0</v>
      </c>
      <c r="BC61" s="45" t="n">
        <f aca="false">IF(BC57&gt;0,1,$E55)</f>
        <v>0</v>
      </c>
      <c r="BD61" s="45" t="n">
        <f aca="false">IF(BD57&gt;0,1,$E55)</f>
        <v>0</v>
      </c>
      <c r="BE61" s="45" t="n">
        <f aca="false">IF(BE57&gt;0,1,$E55)</f>
        <v>0</v>
      </c>
      <c r="BF61" s="45" t="n">
        <f aca="false">IF(BF57&gt;0,1,$E55)</f>
        <v>0</v>
      </c>
      <c r="BG61" s="45" t="n">
        <f aca="false">IF(BG57&gt;0,1,$E55)</f>
        <v>0</v>
      </c>
      <c r="BH61" s="45" t="n">
        <f aca="false">IF(BH57&gt;0,1,$E55)</f>
        <v>0</v>
      </c>
      <c r="BI61" s="45" t="n">
        <f aca="false">IF(BI57&gt;0,1,$E55)</f>
        <v>0</v>
      </c>
      <c r="BJ61" s="45" t="n">
        <f aca="false">IF(BJ57&gt;0,1,$E55)</f>
        <v>0</v>
      </c>
      <c r="BK61" s="45" t="n">
        <f aca="false">IF(BK57&gt;0,1,$E55)</f>
        <v>0</v>
      </c>
      <c r="BL61" s="45" t="n">
        <f aca="false">IF(BL57&gt;0,1,$E55)</f>
        <v>0</v>
      </c>
      <c r="BM61" s="45" t="n">
        <f aca="false">IF(BM57&gt;0,1,$E55)</f>
        <v>0</v>
      </c>
      <c r="BN61" s="45" t="n">
        <f aca="false">IF(BN57&gt;0,1,$E55)</f>
        <v>0</v>
      </c>
      <c r="BO61" s="45" t="n">
        <f aca="false">IF(BO57&gt;0,1,$E55)</f>
        <v>0</v>
      </c>
      <c r="BP61" s="45" t="n">
        <f aca="false">IF(BP57&gt;0,1,$E55)</f>
        <v>0</v>
      </c>
      <c r="BQ61" s="45" t="n">
        <f aca="false">IF(BQ57&gt;0,1,$E55)</f>
        <v>0</v>
      </c>
      <c r="BR61" s="45" t="n">
        <f aca="false">IF(BR57&gt;0,1,$E55)</f>
        <v>0</v>
      </c>
      <c r="BS61" s="45" t="n">
        <f aca="false">IF(BS57&gt;0,1,$E55)</f>
        <v>0</v>
      </c>
      <c r="BT61" s="45" t="n">
        <f aca="false">IF(BT57&gt;0,1,$E55)</f>
        <v>0</v>
      </c>
      <c r="BU61" s="45" t="n">
        <f aca="false">IF(BU57&gt;0,1,$E55)</f>
        <v>0</v>
      </c>
      <c r="BV61" s="45" t="n">
        <f aca="false">IF(BV57&gt;0,1,$E55)</f>
        <v>0</v>
      </c>
      <c r="BW61" s="45" t="n">
        <f aca="false">IF(BW57&gt;0,1,$E55)</f>
        <v>0</v>
      </c>
      <c r="BX61" s="45" t="n">
        <f aca="false">IF(BX57&gt;0,1,$E55)</f>
        <v>0</v>
      </c>
      <c r="BY61" s="45" t="n">
        <f aca="false">IF(BY57&gt;0,1,$E55)</f>
        <v>0</v>
      </c>
      <c r="BZ61" s="45" t="n">
        <f aca="false">IF(BZ57&gt;0,1,$E55)</f>
        <v>0</v>
      </c>
      <c r="CA61" s="45" t="n">
        <f aca="false">IF(CA57&gt;0,1,$E55)</f>
        <v>0</v>
      </c>
      <c r="CB61" s="45" t="n">
        <f aca="false">IF(CB57&gt;0,1,$E55)</f>
        <v>0</v>
      </c>
      <c r="CC61" s="45" t="n">
        <f aca="false">IF(CC57&gt;0,1,$E55)</f>
        <v>0</v>
      </c>
      <c r="CD61" s="45" t="n">
        <f aca="false">IF(CD57&gt;0,1,$E55)</f>
        <v>0</v>
      </c>
      <c r="CE61" s="45" t="n">
        <f aca="false">IF(CE57&gt;0,1,$E55)</f>
        <v>0</v>
      </c>
      <c r="CF61" s="45" t="n">
        <f aca="false">IF(CF57&gt;0,1,$E55)</f>
        <v>0</v>
      </c>
      <c r="CG61" s="45" t="n">
        <f aca="false">IF(CG57&gt;0,1,$E55)</f>
        <v>0</v>
      </c>
      <c r="CH61" s="45" t="n">
        <f aca="false">IF(CH57&gt;0,1,$E55)</f>
        <v>0</v>
      </c>
      <c r="CI61" s="45" t="n">
        <f aca="false">IF(CI57&gt;0,1,$E55)</f>
        <v>0</v>
      </c>
      <c r="CJ61" s="45" t="n">
        <f aca="false">IF(CJ57&gt;0,1,$E55)</f>
        <v>0</v>
      </c>
      <c r="CK61" s="45" t="n">
        <f aca="false">IF(CK57&gt;0,1,$E55)</f>
        <v>0</v>
      </c>
      <c r="CL61" s="45" t="n">
        <f aca="false">IF(CL57&gt;0,1,$E55)</f>
        <v>0</v>
      </c>
      <c r="CM61" s="45" t="n">
        <f aca="false">IF(CM57&gt;0,1,$E55)</f>
        <v>0</v>
      </c>
      <c r="CN61" s="45" t="n">
        <f aca="false">IF(CN57&gt;0,1,$E55)</f>
        <v>0</v>
      </c>
      <c r="CO61" s="45" t="n">
        <f aca="false">IF(CO57&gt;0,1,$E55)</f>
        <v>0</v>
      </c>
      <c r="CP61" s="45" t="n">
        <f aca="false">IF(CP57&gt;0,1,$E55)</f>
        <v>0</v>
      </c>
      <c r="CQ61" s="45" t="n">
        <f aca="false">IF(CQ57&gt;0,1,$E55)</f>
        <v>0</v>
      </c>
      <c r="CR61" s="45" t="n">
        <f aca="false">IF(CR57&gt;0,1,$E55)</f>
        <v>0</v>
      </c>
      <c r="CS61" s="45" t="n">
        <f aca="false">IF(CS57&gt;0,1,$E55)</f>
        <v>0</v>
      </c>
      <c r="CT61" s="45" t="n">
        <f aca="false">IF(CT57&gt;0,1,$E55)</f>
        <v>0</v>
      </c>
      <c r="CU61" s="45" t="n">
        <f aca="false">IF(CU57&gt;0,1,$E55)</f>
        <v>0</v>
      </c>
      <c r="CV61" s="45" t="n">
        <f aca="false">IF(CV57&gt;0,1,$E55)</f>
        <v>0</v>
      </c>
      <c r="CW61" s="45" t="n">
        <f aca="false">IF(CW57&gt;0,1,$E55)</f>
        <v>0</v>
      </c>
      <c r="CX61" s="45" t="n">
        <f aca="false">IF(CX57&gt;0,1,$E55)</f>
        <v>0</v>
      </c>
      <c r="CY61" s="45" t="n">
        <f aca="false">IF(CY57&gt;0,1,$E55)</f>
        <v>0</v>
      </c>
      <c r="CZ61" s="45" t="n">
        <f aca="false">IF(CZ57&gt;0,1,$E55)</f>
        <v>0</v>
      </c>
      <c r="DA61" s="45" t="n">
        <f aca="false">IF(DA57&gt;0,1,$E55)</f>
        <v>0</v>
      </c>
      <c r="DB61" s="45" t="n">
        <f aca="false">IF(DB57&gt;0,1,$E55)</f>
        <v>0</v>
      </c>
      <c r="DC61" s="45" t="n">
        <f aca="false">IF(DC57&gt;0,1,$E55)</f>
        <v>0</v>
      </c>
      <c r="DD61" s="45" t="n">
        <f aca="false">IF(DD57&gt;0,1,$E55)</f>
        <v>0</v>
      </c>
      <c r="DE61" s="45" t="n">
        <f aca="false">IF(DE57&gt;0,1,$E55)</f>
        <v>0</v>
      </c>
      <c r="DF61" s="45" t="n">
        <f aca="false">IF(DF57&gt;0,1,$E55)</f>
        <v>0</v>
      </c>
      <c r="DG61" s="45" t="n">
        <f aca="false">IF(DG57&gt;0,1,$E55)</f>
        <v>0</v>
      </c>
      <c r="DH61" s="45" t="n">
        <f aca="false">IF(DH57&gt;0,1,$E55)</f>
        <v>0</v>
      </c>
      <c r="DI61" s="45" t="n">
        <f aca="false">IF(DI57&gt;0,1,$E55)</f>
        <v>0</v>
      </c>
      <c r="DJ61" s="45" t="n">
        <f aca="false">IF(DJ57&gt;0,1,$E55)</f>
        <v>0</v>
      </c>
      <c r="DK61" s="45" t="n">
        <f aca="false">IF(DK57&gt;0,1,$E55)</f>
        <v>0</v>
      </c>
      <c r="DL61" s="45" t="n">
        <f aca="false">IF(DL57&gt;0,1,$E55)</f>
        <v>0</v>
      </c>
      <c r="DM61" s="45" t="n">
        <f aca="false">IF(DM57&gt;0,1,$E55)</f>
        <v>0</v>
      </c>
      <c r="DN61" s="45" t="n">
        <f aca="false">IF(DN57&gt;0,1,$E55)</f>
        <v>0</v>
      </c>
      <c r="DO61" s="45" t="n">
        <f aca="false">IF(DO57&gt;0,1,$E55)</f>
        <v>0</v>
      </c>
      <c r="DP61" s="45" t="n">
        <f aca="false">IF(DP57&gt;0,1,$E55)</f>
        <v>0</v>
      </c>
      <c r="DQ61" s="45" t="n">
        <f aca="false">IF(DQ57&gt;0,1,$E55)</f>
        <v>0</v>
      </c>
      <c r="DR61" s="45" t="n">
        <f aca="false">IF(DR57&gt;0,1,$E55)</f>
        <v>0</v>
      </c>
      <c r="DS61" s="45" t="n">
        <f aca="false">IF(DS57&gt;0,1,$E55)</f>
        <v>0</v>
      </c>
      <c r="DT61" s="45" t="n">
        <f aca="false">IF(DT57&gt;0,1,$E55)</f>
        <v>0</v>
      </c>
      <c r="DU61" s="45" t="n">
        <f aca="false">IF(DU57&gt;0,1,$E55)</f>
        <v>0</v>
      </c>
      <c r="DV61" s="45" t="n">
        <f aca="false">IF(DV57&gt;0,1,$E55)</f>
        <v>0</v>
      </c>
      <c r="DW61" s="45" t="n">
        <f aca="false">IF(DW57&gt;0,1,$E55)</f>
        <v>0</v>
      </c>
      <c r="DX61" s="45" t="n">
        <f aca="false">IF(DX57&gt;0,1,$E55)</f>
        <v>0</v>
      </c>
      <c r="DY61" s="45" t="n">
        <f aca="false">IF(DY57&gt;0,1,$E55)</f>
        <v>0</v>
      </c>
      <c r="DZ61" s="45" t="n">
        <f aca="false">IF(DZ57&gt;0,1,$E55)</f>
        <v>0</v>
      </c>
      <c r="EA61" s="45" t="n">
        <f aca="false">IF(EA57&gt;0,1,$E55)</f>
        <v>0</v>
      </c>
      <c r="EB61" s="45" t="n">
        <f aca="false">IF(EB57&gt;0,1,$E55)</f>
        <v>0</v>
      </c>
      <c r="EC61" s="45" t="n">
        <f aca="false">IF(EC57&gt;0,1,$E55)</f>
        <v>0</v>
      </c>
      <c r="ED61" s="45" t="n">
        <f aca="false">IF(ED57&gt;0,1,$E55)</f>
        <v>0</v>
      </c>
      <c r="EE61" s="45" t="n">
        <f aca="false">IF(EE57&gt;0,1,$E55)</f>
        <v>0</v>
      </c>
      <c r="EF61" s="45" t="n">
        <f aca="false">IF(EF57&gt;0,1,$E55)</f>
        <v>0</v>
      </c>
      <c r="EG61" s="45" t="n">
        <f aca="false">IF(EG57&gt;0,1,$E55)</f>
        <v>0</v>
      </c>
      <c r="EH61" s="45" t="n">
        <f aca="false">IF(EH57&gt;0,1,$E55)</f>
        <v>0</v>
      </c>
      <c r="EI61" s="45" t="n">
        <f aca="false">IF(EI57&gt;0,1,$E55)</f>
        <v>0</v>
      </c>
      <c r="EJ61" s="45" t="n">
        <f aca="false">IF(EJ57&gt;0,1,$E55)</f>
        <v>0</v>
      </c>
      <c r="EK61" s="45" t="n">
        <f aca="false">IF(EK57&gt;0,1,$E55)</f>
        <v>0</v>
      </c>
      <c r="EL61" s="45" t="n">
        <f aca="false">IF(EL57&gt;0,1,$E55)</f>
        <v>0</v>
      </c>
      <c r="EM61" s="45" t="n">
        <f aca="false">IF(EM57&gt;0,1,$E55)</f>
        <v>0</v>
      </c>
      <c r="EN61" s="45" t="n">
        <f aca="false">IF(EN57&gt;0,1,$E55)</f>
        <v>0</v>
      </c>
      <c r="EO61" s="45" t="n">
        <f aca="false">IF(EO57&gt;0,1,$E55)</f>
        <v>0</v>
      </c>
      <c r="EP61" s="45" t="n">
        <f aca="false">IF(EP57&gt;0,1,$E55)</f>
        <v>0</v>
      </c>
      <c r="EQ61" s="45" t="n">
        <f aca="false">IF(EQ57&gt;0,1,$E55)</f>
        <v>0</v>
      </c>
      <c r="ER61" s="45" t="n">
        <f aca="false">IF(ER57&gt;0,1,$E55)</f>
        <v>0</v>
      </c>
      <c r="ES61" s="45" t="n">
        <f aca="false">IF(ES57&gt;0,1,$E55)</f>
        <v>0</v>
      </c>
      <c r="ET61" s="45" t="n">
        <f aca="false">IF(ET57&gt;0,1,$E55)</f>
        <v>0</v>
      </c>
      <c r="EU61" s="45" t="n">
        <f aca="false">IF(EU57&gt;0,1,$E55)</f>
        <v>0</v>
      </c>
      <c r="EV61" s="45" t="n">
        <f aca="false">IF(EV57&gt;0,1,$E55)</f>
        <v>0</v>
      </c>
      <c r="EW61" s="45" t="n">
        <f aca="false">IF(EW57&gt;0,1,$E55)</f>
        <v>0</v>
      </c>
      <c r="EX61" s="45" t="n">
        <f aca="false">IF(EX57&gt;0,1,$E55)</f>
        <v>0</v>
      </c>
      <c r="EY61" s="45" t="n">
        <f aca="false">IF(EY57&gt;0,1,$E55)</f>
        <v>0</v>
      </c>
      <c r="EZ61" s="45" t="n">
        <f aca="false">IF(EZ57&gt;0,1,$E55)</f>
        <v>0</v>
      </c>
      <c r="FA61" s="45" t="n">
        <f aca="false">IF(FA57&gt;0,1,$E55)</f>
        <v>0</v>
      </c>
      <c r="FB61" s="45" t="n">
        <f aca="false">IF(FB57&gt;0,1,$E55)</f>
        <v>0</v>
      </c>
      <c r="FC61" s="45" t="n">
        <f aca="false">IF(FC57&gt;0,1,$E55)</f>
        <v>0</v>
      </c>
      <c r="FD61" s="45" t="n">
        <f aca="false">IF(FD57&gt;0,1,$E55)</f>
        <v>0</v>
      </c>
      <c r="FE61" s="45" t="n">
        <f aca="false">IF(FE57&gt;0,1,$E55)</f>
        <v>0</v>
      </c>
      <c r="FF61" s="45" t="n">
        <f aca="false">IF(FF57&gt;0,1,$E55)</f>
        <v>0</v>
      </c>
      <c r="FG61" s="45" t="n">
        <f aca="false">IF(FG57&gt;0,1,$E55)</f>
        <v>0</v>
      </c>
      <c r="FH61" s="45" t="n">
        <f aca="false">IF(FH57&gt;0,1,$E55)</f>
        <v>0</v>
      </c>
    </row>
    <row r="62" customFormat="false" ht="15" hidden="false" customHeight="false" outlineLevel="0" collapsed="false">
      <c r="C62" s="0" t="s">
        <v>667</v>
      </c>
      <c r="D62" s="11" t="s">
        <v>27</v>
      </c>
      <c r="J62" s="22" t="n">
        <f aca="false">MAX(J60,$F54+J61*MAX(0,J44-$F55-$F54)-J59)</f>
        <v>110.444444444444</v>
      </c>
      <c r="K62" s="22" t="n">
        <f aca="false">MAX(K60,$F54+K61*MAX(0,K44-$F55-$F54)-K59)</f>
        <v>110.444444444444</v>
      </c>
      <c r="L62" s="22" t="n">
        <f aca="false">MAX(L60,$F54+L61*MAX(0,L44-$F55-$F54)-L59)</f>
        <v>110.444444444444</v>
      </c>
      <c r="M62" s="22" t="n">
        <f aca="false">MAX(M60,$F54+M61*MAX(0,M44-$F55-$F54)-M59)</f>
        <v>110.444444444444</v>
      </c>
      <c r="N62" s="22" t="n">
        <f aca="false">MAX(N60,$F54+N61*MAX(0,N44-$F55-$F54)-N59)</f>
        <v>110.444444444444</v>
      </c>
      <c r="O62" s="22" t="n">
        <f aca="false">MAX(O60,$F54+O61*MAX(0,O44-$F55-$F54)-O59)</f>
        <v>110.444444444444</v>
      </c>
      <c r="P62" s="22" t="n">
        <f aca="false">MAX(P60,$F54+P61*MAX(0,P44-$F55-$F54)-P59)</f>
        <v>110.444444444444</v>
      </c>
      <c r="Q62" s="22" t="n">
        <f aca="false">MAX(Q60,$F54+Q61*MAX(0,Q44-$F55-$F54)-Q59)</f>
        <v>110.444444444444</v>
      </c>
      <c r="R62" s="22" t="n">
        <f aca="false">MAX(R60,$F54+R61*MAX(0,R44-$F55-$F54)-R59)</f>
        <v>110.444444444444</v>
      </c>
      <c r="S62" s="22" t="n">
        <f aca="false">MAX(S60,$F54+S61*MAX(0,S44-$F55-$F54)-S59)</f>
        <v>110.444444444444</v>
      </c>
      <c r="T62" s="22" t="n">
        <f aca="false">MAX(T60,$F54+T61*MAX(0,T44-$F55-$F54)-T59)</f>
        <v>110.444444444444</v>
      </c>
      <c r="U62" s="22" t="n">
        <f aca="false">MAX(U60,$F54+U61*MAX(0,U44-$F55-$F54)-U59)</f>
        <v>110.444444444444</v>
      </c>
      <c r="V62" s="22" t="n">
        <f aca="false">MAX(V60,$F54+V61*MAX(0,V44-$F55-$F54)-V59)</f>
        <v>110.444444444444</v>
      </c>
      <c r="W62" s="22" t="n">
        <f aca="false">MAX(W60,$F54+W61*MAX(0,W44-$F55-$F54)-W59)</f>
        <v>110.444444444444</v>
      </c>
      <c r="X62" s="22" t="n">
        <f aca="false">MAX(X60,$F54+X61*MAX(0,X44-$F55-$F54)-X59)</f>
        <v>110.444444444444</v>
      </c>
      <c r="Y62" s="22" t="n">
        <f aca="false">MAX(Y60,$F54+Y61*MAX(0,Y44-$F55-$F54)-Y59)</f>
        <v>110.444444444444</v>
      </c>
      <c r="Z62" s="22" t="n">
        <f aca="false">MAX(Z60,$F54+Z61*MAX(0,Z44-$F55-$F54)-Z59)</f>
        <v>110.444444444444</v>
      </c>
      <c r="AA62" s="22" t="n">
        <f aca="false">MAX(AA60,$F54+AA61*MAX(0,AA44-$F55-$F54)-AA59)</f>
        <v>110.444444444444</v>
      </c>
      <c r="AB62" s="22" t="n">
        <f aca="false">MAX(AB60,$F54+AB61*MAX(0,AB44-$F55-$F54)-AB59)</f>
        <v>110.444444444444</v>
      </c>
      <c r="AC62" s="22" t="n">
        <f aca="false">MAX(AC60,$F54+AC61*MAX(0,AC44-$F55-$F54)-AC59)</f>
        <v>110.444444444444</v>
      </c>
      <c r="AD62" s="22" t="n">
        <f aca="false">MAX(AD60,$F54+AD61*MAX(0,AD44-$F55-$F54)-AD59)</f>
        <v>110.444444444444</v>
      </c>
      <c r="AE62" s="22" t="n">
        <f aca="false">MAX(AE60,$F54+AE61*MAX(0,AE44-$F55-$F54)-AE59)</f>
        <v>110.444444444444</v>
      </c>
      <c r="AF62" s="22" t="n">
        <f aca="false">MAX(AF60,$F54+AF61*MAX(0,AF44-$F55-$F54)-AF59)</f>
        <v>110.444444444444</v>
      </c>
      <c r="AG62" s="22" t="n">
        <f aca="false">MAX(AG60,$F54+AG61*MAX(0,AG44-$F55-$F54)-AG59)</f>
        <v>110.444444444444</v>
      </c>
      <c r="AH62" s="22" t="n">
        <f aca="false">MAX(AH60,$F54+AH61*MAX(0,AH44-$F55-$F54)-AH59)</f>
        <v>110.444444444444</v>
      </c>
      <c r="AI62" s="22" t="n">
        <f aca="false">MAX(AI60,$F54+AI61*MAX(0,AI44-$F55-$F54)-AI59)</f>
        <v>110.444444444444</v>
      </c>
      <c r="AJ62" s="22" t="n">
        <f aca="false">MAX(AJ60,$F54+AJ61*MAX(0,AJ44-$F55-$F54)-AJ59)</f>
        <v>110.444444444444</v>
      </c>
      <c r="AK62" s="22" t="n">
        <f aca="false">MAX(AK60,$F54+AK61*MAX(0,AK44-$F55-$F54)-AK59)</f>
        <v>110.444444444444</v>
      </c>
      <c r="AL62" s="22" t="n">
        <f aca="false">MAX(AL60,$F54+AL61*MAX(0,AL44-$F55-$F54)-AL59)</f>
        <v>110.444444444444</v>
      </c>
      <c r="AM62" s="22" t="n">
        <f aca="false">MAX(AM60,$F54+AM61*MAX(0,AM44-$F55-$F54)-AM59)</f>
        <v>110.444444444444</v>
      </c>
      <c r="AN62" s="22" t="n">
        <f aca="false">MAX(AN60,$F54+AN61*MAX(0,AN44-$F55-$F54)-AN59)</f>
        <v>110.444444444444</v>
      </c>
      <c r="AO62" s="22" t="n">
        <f aca="false">MAX(AO60,$F54+AO61*MAX(0,AO44-$F55-$F54)-AO59)</f>
        <v>110.444444444444</v>
      </c>
      <c r="AP62" s="22" t="n">
        <f aca="false">MAX(AP60,$F54+AP61*MAX(0,AP44-$F55-$F54)-AP59)</f>
        <v>110.444444444444</v>
      </c>
      <c r="AQ62" s="22" t="n">
        <f aca="false">MAX(AQ60,$F54+AQ61*MAX(0,AQ44-$F55-$F54)-AQ59)</f>
        <v>110.444444444444</v>
      </c>
      <c r="AR62" s="22" t="n">
        <f aca="false">MAX(AR60,$F54+AR61*MAX(0,AR44-$F55-$F54)-AR59)</f>
        <v>110.444444444444</v>
      </c>
      <c r="AS62" s="22" t="n">
        <f aca="false">MAX(AS60,$F54+AS61*MAX(0,AS44-$F55-$F54)-AS59)</f>
        <v>110.444444444444</v>
      </c>
      <c r="AT62" s="22" t="n">
        <f aca="false">MAX(AT60,$F54+AT61*MAX(0,AT44-$F55-$F54)-AT59)</f>
        <v>110.444444444444</v>
      </c>
      <c r="AU62" s="22" t="n">
        <f aca="false">MAX(AU60,$F54+AU61*MAX(0,AU44-$F55-$F54)-AU59)</f>
        <v>110.444444444444</v>
      </c>
      <c r="AV62" s="22" t="n">
        <f aca="false">MAX(AV60,$F54+AV61*MAX(0,AV44-$F55-$F54)-AV59)</f>
        <v>110.444444444444</v>
      </c>
      <c r="AW62" s="22" t="n">
        <f aca="false">MAX(AW60,$F54+AW61*MAX(0,AW44-$F55-$F54)-AW59)</f>
        <v>110.444444444444</v>
      </c>
      <c r="AX62" s="22" t="n">
        <f aca="false">MAX(AX60,$F54+AX61*MAX(0,AX44-$F55-$F54)-AX59)</f>
        <v>110.444444444444</v>
      </c>
      <c r="AY62" s="22" t="n">
        <f aca="false">MAX(AY60,$F54+AY61*MAX(0,AY44-$F55-$F54)-AY59)</f>
        <v>110.444444444444</v>
      </c>
      <c r="AZ62" s="22" t="n">
        <f aca="false">MAX(AZ60,$F54+AZ61*MAX(0,AZ44-$F55-$F54)-AZ59)</f>
        <v>110.444444444444</v>
      </c>
      <c r="BA62" s="22" t="n">
        <f aca="false">MAX(BA60,$F54+BA61*MAX(0,BA44-$F55-$F54)-BA59)</f>
        <v>110.444444444444</v>
      </c>
      <c r="BB62" s="22" t="n">
        <f aca="false">MAX(BB60,$F54+BB61*MAX(0,BB44-$F55-$F54)-BB59)</f>
        <v>110.444444444444</v>
      </c>
      <c r="BC62" s="22" t="n">
        <f aca="false">MAX(BC60,$F54+BC61*MAX(0,BC44-$F55-$F54)-BC59)</f>
        <v>110.444444444444</v>
      </c>
      <c r="BD62" s="22" t="n">
        <f aca="false">MAX(BD60,$F54+BD61*MAX(0,BD44-$F55-$F54)-BD59)</f>
        <v>110.444444444444</v>
      </c>
      <c r="BE62" s="22" t="n">
        <f aca="false">MAX(BE60,$F54+BE61*MAX(0,BE44-$F55-$F54)-BE59)</f>
        <v>110.444444444444</v>
      </c>
      <c r="BF62" s="22" t="n">
        <f aca="false">MAX(BF60,$F54+BF61*MAX(0,BF44-$F55-$F54)-BF59)</f>
        <v>110.444444444444</v>
      </c>
      <c r="BG62" s="22" t="n">
        <f aca="false">MAX(BG60,$F54+BG61*MAX(0,BG44-$F55-$F54)-BG59)</f>
        <v>110.444444444444</v>
      </c>
      <c r="BH62" s="22" t="n">
        <f aca="false">MAX(BH60,$F54+BH61*MAX(0,BH44-$F55-$F54)-BH59)</f>
        <v>110.444444444444</v>
      </c>
      <c r="BI62" s="22" t="n">
        <f aca="false">MAX(BI60,$F54+BI61*MAX(0,BI44-$F55-$F54)-BI59)</f>
        <v>110.444444444444</v>
      </c>
      <c r="BJ62" s="22" t="n">
        <f aca="false">MAX(BJ60,$F54+BJ61*MAX(0,BJ44-$F55-$F54)-BJ59)</f>
        <v>110.444444444444</v>
      </c>
      <c r="BK62" s="22" t="n">
        <f aca="false">MAX(BK60,$F54+BK61*MAX(0,BK44-$F55-$F54)-BK59)</f>
        <v>110.444444444444</v>
      </c>
      <c r="BL62" s="22" t="n">
        <f aca="false">MAX(BL60,$F54+BL61*MAX(0,BL44-$F55-$F54)-BL59)</f>
        <v>110.444444444444</v>
      </c>
      <c r="BM62" s="22" t="n">
        <f aca="false">MAX(BM60,$F54+BM61*MAX(0,BM44-$F55-$F54)-BM59)</f>
        <v>110.444444444444</v>
      </c>
      <c r="BN62" s="22" t="n">
        <f aca="false">MAX(BN60,$F54+BN61*MAX(0,BN44-$F55-$F54)-BN59)</f>
        <v>110.444444444444</v>
      </c>
      <c r="BO62" s="22" t="n">
        <f aca="false">MAX(BO60,$F54+BO61*MAX(0,BO44-$F55-$F54)-BO59)</f>
        <v>110.444444444444</v>
      </c>
      <c r="BP62" s="22" t="n">
        <f aca="false">MAX(BP60,$F54+BP61*MAX(0,BP44-$F55-$F54)-BP59)</f>
        <v>110.444444444444</v>
      </c>
      <c r="BQ62" s="22" t="n">
        <f aca="false">MAX(BQ60,$F54+BQ61*MAX(0,BQ44-$F55-$F54)-BQ59)</f>
        <v>110.444444444444</v>
      </c>
      <c r="BR62" s="22" t="n">
        <f aca="false">MAX(BR60,$F54+BR61*MAX(0,BR44-$F55-$F54)-BR59)</f>
        <v>110.444444444444</v>
      </c>
      <c r="BS62" s="22" t="n">
        <f aca="false">MAX(BS60,$F54+BS61*MAX(0,BS44-$F55-$F54)-BS59)</f>
        <v>110.444444444444</v>
      </c>
      <c r="BT62" s="22" t="n">
        <f aca="false">MAX(BT60,$F54+BT61*MAX(0,BT44-$F55-$F54)-BT59)</f>
        <v>110.444444444444</v>
      </c>
      <c r="BU62" s="22" t="n">
        <f aca="false">MAX(BU60,$F54+BU61*MAX(0,BU44-$F55-$F54)-BU59)</f>
        <v>110.444444444444</v>
      </c>
      <c r="BV62" s="22" t="n">
        <f aca="false">MAX(BV60,$F54+BV61*MAX(0,BV44-$F55-$F54)-BV59)</f>
        <v>110.444444444444</v>
      </c>
      <c r="BW62" s="22" t="n">
        <f aca="false">MAX(BW60,$F54+BW61*MAX(0,BW44-$F55-$F54)-BW59)</f>
        <v>110.444444444444</v>
      </c>
      <c r="BX62" s="22" t="n">
        <f aca="false">MAX(BX60,$F54+BX61*MAX(0,BX44-$F55-$F54)-BX59)</f>
        <v>110.444444444444</v>
      </c>
      <c r="BY62" s="22" t="n">
        <f aca="false">MAX(BY60,$F54+BY61*MAX(0,BY44-$F55-$F54)-BY59)</f>
        <v>110.444444444444</v>
      </c>
      <c r="BZ62" s="22" t="n">
        <f aca="false">MAX(BZ60,$F54+BZ61*MAX(0,BZ44-$F55-$F54)-BZ59)</f>
        <v>110.444444444444</v>
      </c>
      <c r="CA62" s="22" t="n">
        <f aca="false">MAX(CA60,$F54+CA61*MAX(0,CA44-$F55-$F54)-CA59)</f>
        <v>110.444444444444</v>
      </c>
      <c r="CB62" s="22" t="n">
        <f aca="false">MAX(CB60,$F54+CB61*MAX(0,CB44-$F55-$F54)-CB59)</f>
        <v>110.444444444444</v>
      </c>
      <c r="CC62" s="22" t="n">
        <f aca="false">MAX(CC60,$F54+CC61*MAX(0,CC44-$F55-$F54)-CC59)</f>
        <v>110.444444444444</v>
      </c>
      <c r="CD62" s="22" t="n">
        <f aca="false">MAX(CD60,$F54+CD61*MAX(0,CD44-$F55-$F54)-CD59)</f>
        <v>110.444444444444</v>
      </c>
      <c r="CE62" s="22" t="n">
        <f aca="false">MAX(CE60,$F54+CE61*MAX(0,CE44-$F55-$F54)-CE59)</f>
        <v>110.444444444444</v>
      </c>
      <c r="CF62" s="22" t="n">
        <f aca="false">MAX(CF60,$F54+CF61*MAX(0,CF44-$F55-$F54)-CF59)</f>
        <v>110.444444444444</v>
      </c>
      <c r="CG62" s="22" t="n">
        <f aca="false">MAX(CG60,$F54+CG61*MAX(0,CG44-$F55-$F54)-CG59)</f>
        <v>110.444444444444</v>
      </c>
      <c r="CH62" s="22" t="n">
        <f aca="false">MAX(CH60,$F54+CH61*MAX(0,CH44-$F55-$F54)-CH59)</f>
        <v>110.444444444444</v>
      </c>
      <c r="CI62" s="22" t="n">
        <f aca="false">MAX(CI60,$F54+CI61*MAX(0,CI44-$F55-$F54)-CI59)</f>
        <v>110.444444444444</v>
      </c>
      <c r="CJ62" s="22" t="n">
        <f aca="false">MAX(CJ60,$F54+CJ61*MAX(0,CJ44-$F55-$F54)-CJ59)</f>
        <v>110.444444444444</v>
      </c>
      <c r="CK62" s="22" t="n">
        <f aca="false">MAX(CK60,$F54+CK61*MAX(0,CK44-$F55-$F54)-CK59)</f>
        <v>110.444444444444</v>
      </c>
      <c r="CL62" s="22" t="n">
        <f aca="false">MAX(CL60,$F54+CL61*MAX(0,CL44-$F55-$F54)-CL59)</f>
        <v>110.444444444444</v>
      </c>
      <c r="CM62" s="22" t="n">
        <f aca="false">MAX(CM60,$F54+CM61*MAX(0,CM44-$F55-$F54)-CM59)</f>
        <v>110.444444444444</v>
      </c>
      <c r="CN62" s="22" t="n">
        <f aca="false">MAX(CN60,$F54+CN61*MAX(0,CN44-$F55-$F54)-CN59)</f>
        <v>110.444444444444</v>
      </c>
      <c r="CO62" s="22" t="n">
        <f aca="false">MAX(CO60,$F54+CO61*MAX(0,CO44-$F55-$F54)-CO59)</f>
        <v>110.444444444444</v>
      </c>
      <c r="CP62" s="22" t="n">
        <f aca="false">MAX(CP60,$F54+CP61*MAX(0,CP44-$F55-$F54)-CP59)</f>
        <v>110.444444444444</v>
      </c>
      <c r="CQ62" s="22" t="n">
        <f aca="false">MAX(CQ60,$F54+CQ61*MAX(0,CQ44-$F55-$F54)-CQ59)</f>
        <v>110.444444444444</v>
      </c>
      <c r="CR62" s="22" t="n">
        <f aca="false">MAX(CR60,$F54+CR61*MAX(0,CR44-$F55-$F54)-CR59)</f>
        <v>110.444444444444</v>
      </c>
      <c r="CS62" s="22" t="n">
        <f aca="false">MAX(CS60,$F54+CS61*MAX(0,CS44-$F55-$F54)-CS59)</f>
        <v>110.444444444444</v>
      </c>
      <c r="CT62" s="22" t="n">
        <f aca="false">MAX(CT60,$F54+CT61*MAX(0,CT44-$F55-$F54)-CT59)</f>
        <v>110.444444444444</v>
      </c>
      <c r="CU62" s="22" t="n">
        <f aca="false">MAX(CU60,$F54+CU61*MAX(0,CU44-$F55-$F54)-CU59)</f>
        <v>110.444444444444</v>
      </c>
      <c r="CV62" s="22" t="n">
        <f aca="false">MAX(CV60,$F54+CV61*MAX(0,CV44-$F55-$F54)-CV59)</f>
        <v>110.444444444444</v>
      </c>
      <c r="CW62" s="22" t="n">
        <f aca="false">MAX(CW60,$F54+CW61*MAX(0,CW44-$F55-$F54)-CW59)</f>
        <v>110.444444444444</v>
      </c>
      <c r="CX62" s="22" t="n">
        <f aca="false">MAX(CX60,$F54+CX61*MAX(0,CX44-$F55-$F54)-CX59)</f>
        <v>110.444444444444</v>
      </c>
      <c r="CY62" s="22" t="n">
        <f aca="false">MAX(CY60,$F54+CY61*MAX(0,CY44-$F55-$F54)-CY59)</f>
        <v>110.444444444444</v>
      </c>
      <c r="CZ62" s="22" t="n">
        <f aca="false">MAX(CZ60,$F54+CZ61*MAX(0,CZ44-$F55-$F54)-CZ59)</f>
        <v>110.444444444444</v>
      </c>
      <c r="DA62" s="22" t="n">
        <f aca="false">MAX(DA60,$F54+DA61*MAX(0,DA44-$F55-$F54)-DA59)</f>
        <v>110.444444444444</v>
      </c>
      <c r="DB62" s="22" t="n">
        <f aca="false">MAX(DB60,$F54+DB61*MAX(0,DB44-$F55-$F54)-DB59)</f>
        <v>110.444444444444</v>
      </c>
      <c r="DC62" s="22" t="n">
        <f aca="false">MAX(DC60,$F54+DC61*MAX(0,DC44-$F55-$F54)-DC59)</f>
        <v>110.444444444444</v>
      </c>
      <c r="DD62" s="22" t="n">
        <f aca="false">MAX(DD60,$F54+DD61*MAX(0,DD44-$F55-$F54)-DD59)</f>
        <v>110.444444444444</v>
      </c>
      <c r="DE62" s="22" t="n">
        <f aca="false">MAX(DE60,$F54+DE61*MAX(0,DE44-$F55-$F54)-DE59)</f>
        <v>110.444444444444</v>
      </c>
      <c r="DF62" s="22" t="n">
        <f aca="false">MAX(DF60,$F54+DF61*MAX(0,DF44-$F55-$F54)-DF59)</f>
        <v>110.444444444444</v>
      </c>
      <c r="DG62" s="22" t="n">
        <f aca="false">MAX(DG60,$F54+DG61*MAX(0,DG44-$F55-$F54)-DG59)</f>
        <v>110.444444444444</v>
      </c>
      <c r="DH62" s="22" t="n">
        <f aca="false">MAX(DH60,$F54+DH61*MAX(0,DH44-$F55-$F54)-DH59)</f>
        <v>110.444444444444</v>
      </c>
      <c r="DI62" s="22" t="n">
        <f aca="false">MAX(DI60,$F54+DI61*MAX(0,DI44-$F55-$F54)-DI59)</f>
        <v>110.444444444444</v>
      </c>
      <c r="DJ62" s="22" t="n">
        <f aca="false">MAX(DJ60,$F54+DJ61*MAX(0,DJ44-$F55-$F54)-DJ59)</f>
        <v>110.444444444444</v>
      </c>
      <c r="DK62" s="22" t="n">
        <f aca="false">MAX(DK60,$F54+DK61*MAX(0,DK44-$F55-$F54)-DK59)</f>
        <v>110.444444444444</v>
      </c>
      <c r="DL62" s="22" t="n">
        <f aca="false">MAX(DL60,$F54+DL61*MAX(0,DL44-$F55-$F54)-DL59)</f>
        <v>110.444444444444</v>
      </c>
      <c r="DM62" s="22" t="n">
        <f aca="false">MAX(DM60,$F54+DM61*MAX(0,DM44-$F55-$F54)-DM59)</f>
        <v>110.444444444444</v>
      </c>
      <c r="DN62" s="22" t="n">
        <f aca="false">MAX(DN60,$F54+DN61*MAX(0,DN44-$F55-$F54)-DN59)</f>
        <v>110.444444444444</v>
      </c>
      <c r="DO62" s="22" t="n">
        <f aca="false">MAX(DO60,$F54+DO61*MAX(0,DO44-$F55-$F54)-DO59)</f>
        <v>110.444444444444</v>
      </c>
      <c r="DP62" s="22" t="n">
        <f aca="false">MAX(DP60,$F54+DP61*MAX(0,DP44-$F55-$F54)-DP59)</f>
        <v>110.444444444444</v>
      </c>
      <c r="DQ62" s="22" t="n">
        <f aca="false">MAX(DQ60,$F54+DQ61*MAX(0,DQ44-$F55-$F54)-DQ59)</f>
        <v>110.444444444444</v>
      </c>
      <c r="DR62" s="22" t="n">
        <f aca="false">MAX(DR60,$F54+DR61*MAX(0,DR44-$F55-$F54)-DR59)</f>
        <v>110.444444444444</v>
      </c>
      <c r="DS62" s="22" t="n">
        <f aca="false">MAX(DS60,$F54+DS61*MAX(0,DS44-$F55-$F54)-DS59)</f>
        <v>110.444444444444</v>
      </c>
      <c r="DT62" s="22" t="n">
        <f aca="false">MAX(DT60,$F54+DT61*MAX(0,DT44-$F55-$F54)-DT59)</f>
        <v>110.444444444444</v>
      </c>
      <c r="DU62" s="22" t="n">
        <f aca="false">MAX(DU60,$F54+DU61*MAX(0,DU44-$F55-$F54)-DU59)</f>
        <v>110.444444444444</v>
      </c>
      <c r="DV62" s="22" t="n">
        <f aca="false">MAX(DV60,$F54+DV61*MAX(0,DV44-$F55-$F54)-DV59)</f>
        <v>110.444444444444</v>
      </c>
      <c r="DW62" s="22" t="n">
        <f aca="false">MAX(DW60,$F54+DW61*MAX(0,DW44-$F55-$F54)-DW59)</f>
        <v>110.444444444444</v>
      </c>
      <c r="DX62" s="22" t="n">
        <f aca="false">MAX(DX60,$F54+DX61*MAX(0,DX44-$F55-$F54)-DX59)</f>
        <v>110.444444444444</v>
      </c>
      <c r="DY62" s="22" t="n">
        <f aca="false">MAX(DY60,$F54+DY61*MAX(0,DY44-$F55-$F54)-DY59)</f>
        <v>110.444444444444</v>
      </c>
      <c r="DZ62" s="22" t="n">
        <f aca="false">MAX(DZ60,$F54+DZ61*MAX(0,DZ44-$F55-$F54)-DZ59)</f>
        <v>110.444444444444</v>
      </c>
      <c r="EA62" s="22" t="n">
        <f aca="false">MAX(EA60,$F54+EA61*MAX(0,EA44-$F55-$F54)-EA59)</f>
        <v>110.444444444444</v>
      </c>
      <c r="EB62" s="22" t="n">
        <f aca="false">MAX(EB60,$F54+EB61*MAX(0,EB44-$F55-$F54)-EB59)</f>
        <v>110.444444444444</v>
      </c>
      <c r="EC62" s="22" t="n">
        <f aca="false">MAX(EC60,$F54+EC61*MAX(0,EC44-$F55-$F54)-EC59)</f>
        <v>110.444444444444</v>
      </c>
      <c r="ED62" s="22" t="n">
        <f aca="false">MAX(ED60,$F54+ED61*MAX(0,ED44-$F55-$F54)-ED59)</f>
        <v>110.444444444444</v>
      </c>
      <c r="EE62" s="22" t="n">
        <f aca="false">MAX(EE60,$F54+EE61*MAX(0,EE44-$F55-$F54)-EE59)</f>
        <v>110.444444444444</v>
      </c>
      <c r="EF62" s="22" t="n">
        <f aca="false">MAX(EF60,$F54+EF61*MAX(0,EF44-$F55-$F54)-EF59)</f>
        <v>110.444444444444</v>
      </c>
      <c r="EG62" s="22" t="n">
        <f aca="false">MAX(EG60,$F54+EG61*MAX(0,EG44-$F55-$F54)-EG59)</f>
        <v>110.444444444444</v>
      </c>
      <c r="EH62" s="22" t="n">
        <f aca="false">MAX(EH60,$F54+EH61*MAX(0,EH44-$F55-$F54)-EH59)</f>
        <v>110.444444444444</v>
      </c>
      <c r="EI62" s="22" t="n">
        <f aca="false">MAX(EI60,$F54+EI61*MAX(0,EI44-$F55-$F54)-EI59)</f>
        <v>110.444444444444</v>
      </c>
      <c r="EJ62" s="22" t="n">
        <f aca="false">MAX(EJ60,$F54+EJ61*MAX(0,EJ44-$F55-$F54)-EJ59)</f>
        <v>110.444444444444</v>
      </c>
      <c r="EK62" s="22" t="n">
        <f aca="false">MAX(EK60,$F54+EK61*MAX(0,EK44-$F55-$F54)-EK59)</f>
        <v>110.444444444444</v>
      </c>
      <c r="EL62" s="22" t="n">
        <f aca="false">MAX(EL60,$F54+EL61*MAX(0,EL44-$F55-$F54)-EL59)</f>
        <v>110.444444444444</v>
      </c>
      <c r="EM62" s="22" t="n">
        <f aca="false">MAX(EM60,$F54+EM61*MAX(0,EM44-$F55-$F54)-EM59)</f>
        <v>110.444444444444</v>
      </c>
      <c r="EN62" s="22" t="n">
        <f aca="false">MAX(EN60,$F54+EN61*MAX(0,EN44-$F55-$F54)-EN59)</f>
        <v>110.444444444444</v>
      </c>
      <c r="EO62" s="22" t="n">
        <f aca="false">MAX(EO60,$F54+EO61*MAX(0,EO44-$F55-$F54)-EO59)</f>
        <v>110.444444444444</v>
      </c>
      <c r="EP62" s="22" t="n">
        <f aca="false">MAX(EP60,$F54+EP61*MAX(0,EP44-$F55-$F54)-EP59)</f>
        <v>110.444444444444</v>
      </c>
      <c r="EQ62" s="22" t="n">
        <f aca="false">MAX(EQ60,$F54+EQ61*MAX(0,EQ44-$F55-$F54)-EQ59)</f>
        <v>110.444444444444</v>
      </c>
      <c r="ER62" s="22" t="n">
        <f aca="false">MAX(ER60,$F54+ER61*MAX(0,ER44-$F55-$F54)-ER59)</f>
        <v>110.444444444444</v>
      </c>
      <c r="ES62" s="22" t="n">
        <f aca="false">MAX(ES60,$F54+ES61*MAX(0,ES44-$F55-$F54)-ES59)</f>
        <v>110.444444444444</v>
      </c>
      <c r="ET62" s="22" t="n">
        <f aca="false">MAX(ET60,$F54+ET61*MAX(0,ET44-$F55-$F54)-ET59)</f>
        <v>110.444444444444</v>
      </c>
      <c r="EU62" s="22" t="n">
        <f aca="false">MAX(EU60,$F54+EU61*MAX(0,EU44-$F55-$F54)-EU59)</f>
        <v>110.444444444444</v>
      </c>
      <c r="EV62" s="22" t="n">
        <f aca="false">MAX(EV60,$F54+EV61*MAX(0,EV44-$F55-$F54)-EV59)</f>
        <v>110.444444444444</v>
      </c>
      <c r="EW62" s="22" t="n">
        <f aca="false">MAX(EW60,$F54+EW61*MAX(0,EW44-$F55-$F54)-EW59)</f>
        <v>110.444444444444</v>
      </c>
      <c r="EX62" s="22" t="n">
        <f aca="false">MAX(EX60,$F54+EX61*MAX(0,EX44-$F55-$F54)-EX59)</f>
        <v>110.444444444444</v>
      </c>
      <c r="EY62" s="22" t="n">
        <f aca="false">MAX(EY60,$F54+EY61*MAX(0,EY44-$F55-$F54)-EY59)</f>
        <v>110.444444444444</v>
      </c>
      <c r="EZ62" s="22" t="n">
        <f aca="false">MAX(EZ60,$F54+EZ61*MAX(0,EZ44-$F55-$F54)-EZ59)</f>
        <v>110.444444444444</v>
      </c>
      <c r="FA62" s="22" t="n">
        <f aca="false">MAX(FA60,$F54+FA61*MAX(0,FA44-$F55-$F54)-FA59)</f>
        <v>110.444444444444</v>
      </c>
      <c r="FB62" s="22" t="n">
        <f aca="false">MAX(FB60,$F54+FB61*MAX(0,FB44-$F55-$F54)-FB59)</f>
        <v>110.444444444444</v>
      </c>
      <c r="FC62" s="22" t="n">
        <f aca="false">MAX(FC60,$F54+FC61*MAX(0,FC44-$F55-$F54)-FC59)</f>
        <v>110.444444444444</v>
      </c>
      <c r="FD62" s="22" t="n">
        <f aca="false">MAX(FD60,$F54+FD61*MAX(0,FD44-$F55-$F54)-FD59)</f>
        <v>110.444444444444</v>
      </c>
      <c r="FE62" s="22" t="n">
        <f aca="false">MAX(FE60,$F54+FE61*MAX(0,FE44-$F55-$F54)-FE59)</f>
        <v>110.444444444444</v>
      </c>
      <c r="FF62" s="22" t="n">
        <f aca="false">MAX(FF60,$F54+FF61*MAX(0,FF44-$F55-$F54)-FF59)</f>
        <v>110.444444444444</v>
      </c>
      <c r="FG62" s="22" t="n">
        <f aca="false">MAX(FG60,$F54+FG61*MAX(0,FG44-$F55-$F54)-FG59)</f>
        <v>110.444444444444</v>
      </c>
      <c r="FH62" s="22" t="n">
        <f aca="false">MAX(FH60,$F54+FH61*MAX(0,FH44-$F55-$F54)-FH59)</f>
        <v>110.444444444444</v>
      </c>
    </row>
    <row r="63" customFormat="false" ht="15" hidden="false" customHeight="false" outlineLevel="0" collapsed="false">
      <c r="C63" s="0" t="s">
        <v>668</v>
      </c>
      <c r="D63" s="11" t="s">
        <v>27</v>
      </c>
      <c r="J63" s="22" t="n">
        <f aca="false">J44+J56*(J62-J44)</f>
        <v>0</v>
      </c>
      <c r="K63" s="22" t="n">
        <f aca="false">K44+K56*(K62-K44)</f>
        <v>0</v>
      </c>
      <c r="L63" s="22" t="n">
        <f aca="false">L44+L56*(L62-L44)</f>
        <v>0</v>
      </c>
      <c r="M63" s="22" t="n">
        <f aca="false">M44+M56*(M62-M44)</f>
        <v>0</v>
      </c>
      <c r="N63" s="22" t="n">
        <f aca="false">N44+N56*(N62-N44)</f>
        <v>0</v>
      </c>
      <c r="O63" s="22" t="n">
        <f aca="false">O44+O56*(O62-O44)</f>
        <v>194.528683448388</v>
      </c>
      <c r="P63" s="22" t="n">
        <f aca="false">P44+P56*(P62-P44)</f>
        <v>194.528683448388</v>
      </c>
      <c r="Q63" s="22" t="n">
        <f aca="false">Q44+Q56*(Q62-Q44)</f>
        <v>194.528683448388</v>
      </c>
      <c r="R63" s="22" t="n">
        <f aca="false">R44+R56*(R62-R44)</f>
        <v>194.528683448388</v>
      </c>
      <c r="S63" s="22" t="n">
        <f aca="false">S44+S56*(S62-S44)</f>
        <v>173.104467484046</v>
      </c>
      <c r="T63" s="22" t="n">
        <f aca="false">T44+T56*(T62-T44)</f>
        <v>173.104467484046</v>
      </c>
      <c r="U63" s="22" t="n">
        <f aca="false">U44+U56*(U62-U44)</f>
        <v>173.104467484046</v>
      </c>
      <c r="V63" s="22" t="n">
        <f aca="false">V44+V56*(V62-V44)</f>
        <v>173.104467484046</v>
      </c>
      <c r="W63" s="22" t="n">
        <f aca="false">W44+W56*(W62-W44)</f>
        <v>136.67648208529</v>
      </c>
      <c r="X63" s="22" t="n">
        <f aca="false">X44+X56*(X62-X44)</f>
        <v>136.67648208529</v>
      </c>
      <c r="Y63" s="22" t="n">
        <f aca="false">Y44+Y56*(Y62-Y44)</f>
        <v>136.67648208529</v>
      </c>
      <c r="Z63" s="22" t="n">
        <f aca="false">Z44+Z56*(Z62-Z44)</f>
        <v>136.67648208529</v>
      </c>
      <c r="AA63" s="22" t="n">
        <f aca="false">AA44+AA56*(AA62-AA44)</f>
        <v>122.239117199998</v>
      </c>
      <c r="AB63" s="22" t="n">
        <f aca="false">AB44+AB56*(AB62-AB44)</f>
        <v>122.239117199998</v>
      </c>
      <c r="AC63" s="22" t="n">
        <f aca="false">AC44+AC56*(AC62-AC44)</f>
        <v>122.239117199998</v>
      </c>
      <c r="AD63" s="22" t="n">
        <f aca="false">AD44+AD56*(AD62-AD44)</f>
        <v>122.239117199998</v>
      </c>
      <c r="AE63" s="22" t="n">
        <f aca="false">AE44+AE56*(AE62-AE44)</f>
        <v>123.735652335479</v>
      </c>
      <c r="AF63" s="22" t="n">
        <f aca="false">AF44+AF56*(AF62-AF44)</f>
        <v>123.735652335479</v>
      </c>
      <c r="AG63" s="22" t="n">
        <f aca="false">AG44+AG56*(AG62-AG44)</f>
        <v>123.735652335479</v>
      </c>
      <c r="AH63" s="22" t="n">
        <f aca="false">AH44+AH56*(AH62-AH44)</f>
        <v>123.735652335479</v>
      </c>
      <c r="AI63" s="22" t="n">
        <f aca="false">AI44+AI56*(AI62-AI44)</f>
        <v>134.416064436234</v>
      </c>
      <c r="AJ63" s="22" t="n">
        <f aca="false">AJ44+AJ56*(AJ62-AJ44)</f>
        <v>134.416064436234</v>
      </c>
      <c r="AK63" s="22" t="n">
        <f aca="false">AK44+AK56*(AK62-AK44)</f>
        <v>134.416064436234</v>
      </c>
      <c r="AL63" s="22" t="n">
        <f aca="false">AL44+AL56*(AL62-AL44)</f>
        <v>134.416064436234</v>
      </c>
      <c r="AM63" s="22" t="n">
        <f aca="false">AM44+AM56*(AM62-AM44)</f>
        <v>122.626271848128</v>
      </c>
      <c r="AN63" s="22" t="n">
        <f aca="false">AN44+AN56*(AN62-AN44)</f>
        <v>122.626271848128</v>
      </c>
      <c r="AO63" s="22" t="n">
        <f aca="false">AO44+AO56*(AO62-AO44)</f>
        <v>122.626271848128</v>
      </c>
      <c r="AP63" s="22" t="n">
        <f aca="false">AP44+AP56*(AP62-AP44)</f>
        <v>122.626271848128</v>
      </c>
      <c r="AQ63" s="22" t="n">
        <f aca="false">AQ44+AQ56*(AQ62-AQ44)</f>
        <v>119.9935677571</v>
      </c>
      <c r="AR63" s="22" t="n">
        <f aca="false">AR44+AR56*(AR62-AR44)</f>
        <v>119.9935677571</v>
      </c>
      <c r="AS63" s="22" t="n">
        <f aca="false">AS44+AS56*(AS62-AS44)</f>
        <v>119.9935677571</v>
      </c>
      <c r="AT63" s="22" t="n">
        <f aca="false">AT44+AT56*(AT62-AT44)</f>
        <v>119.9935677571</v>
      </c>
      <c r="AU63" s="22" t="n">
        <f aca="false">AU44+AU56*(AU62-AU44)</f>
        <v>124.077582423528</v>
      </c>
      <c r="AV63" s="22" t="n">
        <f aca="false">AV44+AV56*(AV62-AV44)</f>
        <v>124.077582423528</v>
      </c>
      <c r="AW63" s="22" t="n">
        <f aca="false">AW44+AW56*(AW62-AW44)</f>
        <v>124.077582423528</v>
      </c>
      <c r="AX63" s="22" t="n">
        <f aca="false">AX44+AX56*(AX62-AX44)</f>
        <v>124.077582423528</v>
      </c>
      <c r="AY63" s="22" t="n">
        <f aca="false">AY44+AY56*(AY62-AY44)</f>
        <v>115.99507652112</v>
      </c>
      <c r="AZ63" s="22" t="n">
        <f aca="false">AZ44+AZ56*(AZ62-AZ44)</f>
        <v>115.99507652112</v>
      </c>
      <c r="BA63" s="22" t="n">
        <f aca="false">BA44+BA56*(BA62-BA44)</f>
        <v>115.99507652112</v>
      </c>
      <c r="BB63" s="22" t="n">
        <f aca="false">BB44+BB56*(BB62-BB44)</f>
        <v>115.99507652112</v>
      </c>
      <c r="BC63" s="22" t="n">
        <f aca="false">BC44+BC56*(BC62-BC44)</f>
        <v>114.434357169752</v>
      </c>
      <c r="BD63" s="22" t="n">
        <f aca="false">BD44+BD56*(BD62-BD44)</f>
        <v>114.434357169752</v>
      </c>
      <c r="BE63" s="22" t="n">
        <f aca="false">BE44+BE56*(BE62-BE44)</f>
        <v>114.434357169752</v>
      </c>
      <c r="BF63" s="22" t="n">
        <f aca="false">BF44+BF56*(BF62-BF44)</f>
        <v>114.434357169752</v>
      </c>
      <c r="BG63" s="22" t="n">
        <f aca="false">BG44+BG56*(BG62-BG44)</f>
        <v>113.277652886866</v>
      </c>
      <c r="BH63" s="22" t="n">
        <f aca="false">BH44+BH56*(BH62-BH44)</f>
        <v>113.277652886866</v>
      </c>
      <c r="BI63" s="22" t="n">
        <f aca="false">BI44+BI56*(BI62-BI44)</f>
        <v>113.277652886866</v>
      </c>
      <c r="BJ63" s="22" t="n">
        <f aca="false">BJ44+BJ56*(BJ62-BJ44)</f>
        <v>113.277652886866</v>
      </c>
      <c r="BK63" s="22" t="n">
        <f aca="false">BK44+BK56*(BK62-BK44)</f>
        <v>114.815769810122</v>
      </c>
      <c r="BL63" s="22" t="n">
        <f aca="false">BL44+BL56*(BL62-BL44)</f>
        <v>114.815769810122</v>
      </c>
      <c r="BM63" s="22" t="n">
        <f aca="false">BM44+BM56*(BM62-BM44)</f>
        <v>114.815769810122</v>
      </c>
      <c r="BN63" s="22" t="n">
        <f aca="false">BN44+BN56*(BN62-BN44)</f>
        <v>114.815769810122</v>
      </c>
      <c r="BO63" s="22" t="n">
        <f aca="false">BO44+BO56*(BO62-BO44)</f>
        <v>120.037508841763</v>
      </c>
      <c r="BP63" s="22" t="n">
        <f aca="false">BP44+BP56*(BP62-BP44)</f>
        <v>120.037508841763</v>
      </c>
      <c r="BQ63" s="22" t="n">
        <f aca="false">BQ44+BQ56*(BQ62-BQ44)</f>
        <v>120.037508841763</v>
      </c>
      <c r="BR63" s="22" t="n">
        <f aca="false">BR44+BR56*(BR62-BR44)</f>
        <v>120.037508841763</v>
      </c>
      <c r="BS63" s="22" t="n">
        <f aca="false">BS44+BS56*(BS62-BS44)</f>
        <v>120.19819942748</v>
      </c>
      <c r="BT63" s="22" t="n">
        <f aca="false">BT44+BT56*(BT62-BT44)</f>
        <v>120.19819942748</v>
      </c>
      <c r="BU63" s="22" t="n">
        <f aca="false">BU44+BU56*(BU62-BU44)</f>
        <v>120.19819942748</v>
      </c>
      <c r="BV63" s="22" t="n">
        <f aca="false">BV44+BV56*(BV62-BV44)</f>
        <v>120.19819942748</v>
      </c>
      <c r="BW63" s="22" t="n">
        <f aca="false">BW44+BW56*(BW62-BW44)</f>
        <v>121.514243189796</v>
      </c>
      <c r="BX63" s="22" t="n">
        <f aca="false">BX44+BX56*(BX62-BX44)</f>
        <v>121.514243189796</v>
      </c>
      <c r="BY63" s="22" t="n">
        <f aca="false">BY44+BY56*(BY62-BY44)</f>
        <v>121.514243189796</v>
      </c>
      <c r="BZ63" s="22" t="n">
        <f aca="false">BZ44+BZ56*(BZ62-BZ44)</f>
        <v>121.514243189796</v>
      </c>
      <c r="CA63" s="22" t="n">
        <f aca="false">CA44+CA56*(CA62-CA44)</f>
        <v>118.884993373909</v>
      </c>
      <c r="CB63" s="22" t="n">
        <f aca="false">CB44+CB56*(CB62-CB44)</f>
        <v>118.884993373909</v>
      </c>
      <c r="CC63" s="22" t="n">
        <f aca="false">CC44+CC56*(CC62-CC44)</f>
        <v>118.884993373909</v>
      </c>
      <c r="CD63" s="22" t="n">
        <f aca="false">CD44+CD56*(CD62-CD44)</f>
        <v>118.884993373909</v>
      </c>
      <c r="CE63" s="22" t="n">
        <f aca="false">CE44+CE56*(CE62-CE44)</f>
        <v>117.910128030345</v>
      </c>
      <c r="CF63" s="22" t="n">
        <f aca="false">CF44+CF56*(CF62-CF44)</f>
        <v>117.910128030345</v>
      </c>
      <c r="CG63" s="22" t="n">
        <f aca="false">CG44+CG56*(CG62-CG44)</f>
        <v>117.910128030345</v>
      </c>
      <c r="CH63" s="22" t="n">
        <f aca="false">CH44+CH56*(CH62-CH44)</f>
        <v>117.910128030345</v>
      </c>
      <c r="CI63" s="22" t="n">
        <f aca="false">CI44+CI56*(CI62-CI44)</f>
        <v>119.367805037274</v>
      </c>
      <c r="CJ63" s="22" t="n">
        <f aca="false">CJ44+CJ56*(CJ62-CJ44)</f>
        <v>119.367805037274</v>
      </c>
      <c r="CK63" s="22" t="n">
        <f aca="false">CK44+CK56*(CK62-CK44)</f>
        <v>119.367805037274</v>
      </c>
      <c r="CL63" s="22" t="n">
        <f aca="false">CL44+CL56*(CL62-CL44)</f>
        <v>119.367805037274</v>
      </c>
      <c r="CM63" s="22" t="n">
        <f aca="false">CM44+CM56*(CM62-CM44)</f>
        <v>125.310823289507</v>
      </c>
      <c r="CN63" s="22" t="n">
        <f aca="false">CN44+CN56*(CN62-CN44)</f>
        <v>125.310823289507</v>
      </c>
      <c r="CO63" s="22" t="n">
        <f aca="false">CO44+CO56*(CO62-CO44)</f>
        <v>125.310823289507</v>
      </c>
      <c r="CP63" s="22" t="n">
        <f aca="false">CP44+CP56*(CP62-CP44)</f>
        <v>125.310823289507</v>
      </c>
      <c r="CQ63" s="22" t="n">
        <f aca="false">CQ44+CQ56*(CQ62-CQ44)</f>
        <v>124.561655937935</v>
      </c>
      <c r="CR63" s="22" t="n">
        <f aca="false">CR44+CR56*(CR62-CR44)</f>
        <v>124.561655937935</v>
      </c>
      <c r="CS63" s="22" t="n">
        <f aca="false">CS44+CS56*(CS62-CS44)</f>
        <v>124.561655937935</v>
      </c>
      <c r="CT63" s="22" t="n">
        <f aca="false">CT44+CT56*(CT62-CT44)</f>
        <v>124.561655937935</v>
      </c>
      <c r="CU63" s="22" t="n">
        <f aca="false">CU44+CU56*(CU62-CU44)</f>
        <v>129.362587739894</v>
      </c>
      <c r="CV63" s="22" t="n">
        <f aca="false">CV44+CV56*(CV62-CV44)</f>
        <v>129.362587739894</v>
      </c>
      <c r="CW63" s="22" t="n">
        <f aca="false">CW44+CW56*(CW62-CW44)</f>
        <v>129.362587739894</v>
      </c>
      <c r="CX63" s="22" t="n">
        <f aca="false">CX44+CX56*(CX62-CX44)</f>
        <v>129.362587739894</v>
      </c>
      <c r="CY63" s="22" t="n">
        <f aca="false">CY44+CY56*(CY62-CY44)</f>
        <v>165.606845294871</v>
      </c>
      <c r="CZ63" s="22" t="n">
        <f aca="false">CZ44+CZ56*(CZ62-CZ44)</f>
        <v>165.606845294871</v>
      </c>
      <c r="DA63" s="22" t="n">
        <f aca="false">DA44+DA56*(DA62-DA44)</f>
        <v>165.606845294871</v>
      </c>
      <c r="DB63" s="22" t="n">
        <f aca="false">DB44+DB56*(DB62-DB44)</f>
        <v>165.606845294871</v>
      </c>
      <c r="DC63" s="22" t="n">
        <f aca="false">DC44+DC56*(DC62-DC44)</f>
        <v>167.236250491969</v>
      </c>
      <c r="DD63" s="22" t="n">
        <f aca="false">DD44+DD56*(DD62-DD44)</f>
        <v>167.236250491969</v>
      </c>
      <c r="DE63" s="22" t="n">
        <f aca="false">DE44+DE56*(DE62-DE44)</f>
        <v>167.236250491969</v>
      </c>
      <c r="DF63" s="22" t="n">
        <f aca="false">DF44+DF56*(DF62-DF44)</f>
        <v>167.236250491969</v>
      </c>
      <c r="DG63" s="22" t="n">
        <f aca="false">DG44+DG56*(DG62-DG44)</f>
        <v>168.439493182942</v>
      </c>
      <c r="DH63" s="22" t="n">
        <f aca="false">DH44+DH56*(DH62-DH44)</f>
        <v>168.439493182942</v>
      </c>
      <c r="DI63" s="22" t="n">
        <f aca="false">DI44+DI56*(DI62-DI44)</f>
        <v>168.439493182942</v>
      </c>
      <c r="DJ63" s="22" t="n">
        <f aca="false">DJ44+DJ56*(DJ62-DJ44)</f>
        <v>168.439493182942</v>
      </c>
      <c r="DK63" s="22" t="n">
        <f aca="false">DK44+DK56*(DK62-DK44)</f>
        <v>168.541929930744</v>
      </c>
      <c r="DL63" s="22" t="n">
        <f aca="false">DL44+DL56*(DL62-DL44)</f>
        <v>168.541929930744</v>
      </c>
      <c r="DM63" s="22" t="n">
        <f aca="false">DM44+DM56*(DM62-DM44)</f>
        <v>168.541929930744</v>
      </c>
      <c r="DN63" s="22" t="n">
        <f aca="false">DN44+DN56*(DN62-DN44)</f>
        <v>168.541929930744</v>
      </c>
      <c r="DO63" s="22" t="n">
        <f aca="false">DO44+DO56*(DO62-DO44)</f>
        <v>172.381857220145</v>
      </c>
      <c r="DP63" s="22" t="n">
        <f aca="false">DP44+DP56*(DP62-DP44)</f>
        <v>172.381857220145</v>
      </c>
      <c r="DQ63" s="22" t="n">
        <f aca="false">DQ44+DQ56*(DQ62-DQ44)</f>
        <v>172.381857220145</v>
      </c>
      <c r="DR63" s="22" t="n">
        <f aca="false">DR44+DR56*(DR62-DR44)</f>
        <v>172.381857220145</v>
      </c>
      <c r="DS63" s="22" t="n">
        <f aca="false">DS44+DS56*(DS62-DS44)</f>
        <v>171.725621922278</v>
      </c>
      <c r="DT63" s="22" t="n">
        <f aca="false">DT44+DT56*(DT62-DT44)</f>
        <v>171.725621922278</v>
      </c>
      <c r="DU63" s="22" t="n">
        <f aca="false">DU44+DU56*(DU62-DU44)</f>
        <v>171.725621922278</v>
      </c>
      <c r="DV63" s="22" t="n">
        <f aca="false">DV44+DV56*(DV62-DV44)</f>
        <v>171.725621922278</v>
      </c>
      <c r="DW63" s="22" t="n">
        <f aca="false">DW44+DW56*(DW62-DW44)</f>
        <v>175.141739982154</v>
      </c>
      <c r="DX63" s="22" t="n">
        <f aca="false">DX44+DX56*(DX62-DX44)</f>
        <v>175.141739982154</v>
      </c>
      <c r="DY63" s="22" t="n">
        <f aca="false">DY44+DY56*(DY62-DY44)</f>
        <v>175.141739982154</v>
      </c>
      <c r="DZ63" s="22" t="n">
        <f aca="false">DZ44+DZ56*(DZ62-DZ44)</f>
        <v>175.141739982154</v>
      </c>
      <c r="EA63" s="22" t="n">
        <f aca="false">EA44+EA56*(EA62-EA44)</f>
        <v>179.170842866952</v>
      </c>
      <c r="EB63" s="22" t="n">
        <f aca="false">EB44+EB56*(EB62-EB44)</f>
        <v>179.170842866952</v>
      </c>
      <c r="EC63" s="22" t="n">
        <f aca="false">EC44+EC56*(EC62-EC44)</f>
        <v>179.170842866952</v>
      </c>
      <c r="ED63" s="22" t="n">
        <f aca="false">ED44+ED56*(ED62-ED44)</f>
        <v>179.170842866952</v>
      </c>
      <c r="EE63" s="22" t="n">
        <f aca="false">EE44+EE56*(EE62-EE44)</f>
        <v>175.241993060013</v>
      </c>
      <c r="EF63" s="22" t="n">
        <f aca="false">EF44+EF56*(EF62-EF44)</f>
        <v>175.241993060013</v>
      </c>
      <c r="EG63" s="22" t="n">
        <f aca="false">EG44+EG56*(EG62-EG44)</f>
        <v>175.241993060013</v>
      </c>
      <c r="EH63" s="22" t="n">
        <f aca="false">EH44+EH56*(EH62-EH44)</f>
        <v>175.241993060013</v>
      </c>
      <c r="EI63" s="22" t="n">
        <f aca="false">EI44+EI56*(EI62-EI44)</f>
        <v>181.033027934511</v>
      </c>
      <c r="EJ63" s="22" t="n">
        <f aca="false">EJ44+EJ56*(EJ62-EJ44)</f>
        <v>181.033027934511</v>
      </c>
      <c r="EK63" s="22" t="n">
        <f aca="false">EK44+EK56*(EK62-EK44)</f>
        <v>181.033027934511</v>
      </c>
      <c r="EL63" s="22" t="n">
        <f aca="false">EL44+EL56*(EL62-EL44)</f>
        <v>181.033027934511</v>
      </c>
      <c r="EM63" s="22" t="n">
        <f aca="false">EM44+EM56*(EM62-EM44)</f>
        <v>185.060072939738</v>
      </c>
      <c r="EN63" s="22" t="n">
        <f aca="false">EN44+EN56*(EN62-EN44)</f>
        <v>185.060072939738</v>
      </c>
      <c r="EO63" s="22" t="n">
        <f aca="false">EO44+EO56*(EO62-EO44)</f>
        <v>185.060072939738</v>
      </c>
      <c r="EP63" s="22" t="n">
        <f aca="false">EP44+EP56*(EP62-EP44)</f>
        <v>185.060072939738</v>
      </c>
      <c r="EQ63" s="22" t="n">
        <f aca="false">EQ44+EQ56*(EQ62-EQ44)</f>
        <v>182.468179396365</v>
      </c>
      <c r="ER63" s="22" t="n">
        <f aca="false">ER44+ER56*(ER62-ER44)</f>
        <v>182.468179396365</v>
      </c>
      <c r="ES63" s="22" t="n">
        <f aca="false">ES44+ES56*(ES62-ES44)</f>
        <v>182.468179396365</v>
      </c>
      <c r="ET63" s="22" t="n">
        <f aca="false">ET44+ET56*(ET62-ET44)</f>
        <v>182.468179396365</v>
      </c>
      <c r="EU63" s="22" t="n">
        <f aca="false">EU44+EU56*(EU62-EU44)</f>
        <v>186.117542984292</v>
      </c>
      <c r="EV63" s="22" t="n">
        <f aca="false">EV44+EV56*(EV62-EV44)</f>
        <v>186.117542984292</v>
      </c>
      <c r="EW63" s="22" t="n">
        <f aca="false">EW44+EW56*(EW62-EW44)</f>
        <v>186.117542984292</v>
      </c>
      <c r="EX63" s="22" t="n">
        <f aca="false">EX44+EX56*(EX62-EX44)</f>
        <v>186.117542984292</v>
      </c>
      <c r="EY63" s="22" t="n">
        <f aca="false">EY44+EY56*(EY62-EY44)</f>
        <v>189.839893843978</v>
      </c>
      <c r="EZ63" s="22" t="n">
        <f aca="false">EZ44+EZ56*(EZ62-EZ44)</f>
        <v>189.839893843978</v>
      </c>
      <c r="FA63" s="22" t="n">
        <f aca="false">FA44+FA56*(FA62-FA44)</f>
        <v>189.839893843978</v>
      </c>
      <c r="FB63" s="22" t="n">
        <f aca="false">FB44+FB56*(FB62-FB44)</f>
        <v>189.839893843978</v>
      </c>
      <c r="FC63" s="22" t="n">
        <f aca="false">FC44+FC56*(FC62-FC44)</f>
        <v>193.636691720857</v>
      </c>
      <c r="FD63" s="22" t="n">
        <f aca="false">FD44+FD56*(FD62-FD44)</f>
        <v>193.636691720857</v>
      </c>
      <c r="FE63" s="22" t="n">
        <f aca="false">FE44+FE56*(FE62-FE44)</f>
        <v>193.636691720857</v>
      </c>
      <c r="FF63" s="22" t="n">
        <f aca="false">FF44+FF56*(FF62-FF44)</f>
        <v>193.636691720857</v>
      </c>
      <c r="FG63" s="22" t="n">
        <f aca="false">FG44+FG56*(FG62-FG44)</f>
        <v>197.509425555274</v>
      </c>
      <c r="FH63" s="22" t="n">
        <f aca="false">FH44+FH56*(FH62-FH44)</f>
        <v>197.509425555274</v>
      </c>
    </row>
    <row r="65" customFormat="false" ht="15" hidden="false" customHeight="false" outlineLevel="0" collapsed="false">
      <c r="A65" s="9" t="s">
        <v>14</v>
      </c>
      <c r="B65" s="9"/>
      <c r="C65" s="9" t="s">
        <v>96</v>
      </c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</row>
    <row r="66" customFormat="false" ht="15" hidden="false" customHeight="false" outlineLevel="0" collapsed="false">
      <c r="C66" s="0" t="s">
        <v>669</v>
      </c>
      <c r="D66" s="11" t="s">
        <v>31</v>
      </c>
      <c r="E66" s="29" t="n">
        <f aca="false">In_BESS_MW*In_BESS_On</f>
        <v>50</v>
      </c>
      <c r="F66" s="29" t="n">
        <f aca="false">$E66*In_BESS_Hours</f>
        <v>200</v>
      </c>
    </row>
    <row r="67" customFormat="false" ht="15" hidden="false" customHeight="false" outlineLevel="0" collapsed="false">
      <c r="C67" s="0" t="s">
        <v>670</v>
      </c>
      <c r="D67" s="11" t="s">
        <v>35</v>
      </c>
      <c r="E67" s="43" t="n">
        <f aca="false">SUMIF($J$7:$FH$7,YEAR($F16)+1,$J67:$FH67)</f>
        <v>75611.9918179341</v>
      </c>
      <c r="I67" s="43" t="n">
        <f aca="false">SUM(J67:FH67)</f>
        <v>2523000.69221704</v>
      </c>
      <c r="J67" s="43" t="n">
        <f aca="false">$E13*$F14*In_PV_Avail*(1-In_Degradation)^J27*J26*J$6</f>
        <v>0</v>
      </c>
      <c r="K67" s="43" t="n">
        <f aca="false">$E13*$F14*In_PV_Avail*(1-In_Degradation)^K27*K26*K$6</f>
        <v>0</v>
      </c>
      <c r="L67" s="43" t="n">
        <f aca="false">$E13*$F14*In_PV_Avail*(1-In_Degradation)^L27*L26*L$6</f>
        <v>0</v>
      </c>
      <c r="M67" s="43" t="n">
        <f aca="false">$E13*$F14*In_PV_Avail*(1-In_Degradation)^M27*M26*M$6</f>
        <v>0</v>
      </c>
      <c r="N67" s="43" t="n">
        <f aca="false">$E13*$F14*In_PV_Avail*(1-In_Degradation)^N27*N26*N$6</f>
        <v>0</v>
      </c>
      <c r="O67" s="43" t="n">
        <f aca="false">$E13*$F14*In_PV_Avail*(1-In_Degradation)^O27*O26*O$6</f>
        <v>0</v>
      </c>
      <c r="P67" s="43" t="n">
        <f aca="false">$E13*$F14*In_PV_Avail*(1-In_Degradation)^P27*P26*P$6</f>
        <v>0</v>
      </c>
      <c r="Q67" s="43" t="n">
        <f aca="false">$E13*$F14*In_PV_Avail*(1-In_Degradation)^Q27*Q26*Q$6</f>
        <v>0</v>
      </c>
      <c r="R67" s="43" t="n">
        <f aca="false">$E13*$F14*In_PV_Avail*(1-In_Degradation)^R27*R26*R$6</f>
        <v>0</v>
      </c>
      <c r="S67" s="43" t="n">
        <f aca="false">$E13*$F14*In_PV_Avail*(1-In_Degradation)^S27*S26*S$6</f>
        <v>0</v>
      </c>
      <c r="T67" s="43" t="n">
        <f aca="false">$E13*$F14*In_PV_Avail*(1-In_Degradation)^T27*T26*T$6</f>
        <v>18915.2226027397</v>
      </c>
      <c r="U67" s="43" t="n">
        <f aca="false">$E13*$F14*In_PV_Avail*(1-In_Degradation)^U27*U26*U$6</f>
        <v>19108.7630402977</v>
      </c>
      <c r="V67" s="43" t="n">
        <f aca="false">$E13*$F14*In_PV_Avail*(1-In_Degradation)^V27*V26*V$6</f>
        <v>19094.2974348771</v>
      </c>
      <c r="W67" s="43" t="n">
        <f aca="false">$E13*$F14*In_PV_Avail*(1-In_Degradation)^W27*W26*W$6</f>
        <v>18665.0635892534</v>
      </c>
      <c r="X67" s="43" t="n">
        <f aca="false">$E13*$F14*In_PV_Avail*(1-In_Degradation)^X27*X26*X$6</f>
        <v>18858.4769349315</v>
      </c>
      <c r="Y67" s="43" t="n">
        <f aca="false">$E13*$F14*In_PV_Avail*(1-In_Degradation)^Y27*Y26*Y$6</f>
        <v>19051.4367511768</v>
      </c>
      <c r="Z67" s="43" t="n">
        <f aca="false">$E13*$F14*In_PV_Avail*(1-In_Degradation)^Z27*Z26*Z$6</f>
        <v>19037.0145425725</v>
      </c>
      <c r="AA67" s="43" t="n">
        <f aca="false">$E13*$F14*In_PV_Avail*(1-In_Degradation)^AA27*AA26*AA$6</f>
        <v>18609.0683984856</v>
      </c>
      <c r="AB67" s="43" t="n">
        <f aca="false">$E13*$F14*In_PV_Avail*(1-In_Degradation)^AB27*AB26*AB$6</f>
        <v>18801.9015041267</v>
      </c>
      <c r="AC67" s="43" t="n">
        <f aca="false">$E13*$F14*In_PV_Avail*(1-In_Degradation)^AC27*AC26*AC$6</f>
        <v>18994.2824409232</v>
      </c>
      <c r="AD67" s="43" t="n">
        <f aca="false">$E13*$F14*In_PV_Avail*(1-In_Degradation)^AD27*AD26*AD$6</f>
        <v>18979.9034989448</v>
      </c>
      <c r="AE67" s="43" t="n">
        <f aca="false">$E13*$F14*In_PV_Avail*(1-In_Degradation)^AE27*AE26*AE$6</f>
        <v>18553.2411932901</v>
      </c>
      <c r="AF67" s="43" t="n">
        <f aca="false">$E13*$F14*In_PV_Avail*(1-In_Degradation)^AF27*AF26*AF$6</f>
        <v>18745.4957996143</v>
      </c>
      <c r="AG67" s="43" t="n">
        <f aca="false">$E13*$F14*In_PV_Avail*(1-In_Degradation)^AG27*AG26*AG$6</f>
        <v>18937.2995936005</v>
      </c>
      <c r="AH67" s="43" t="n">
        <f aca="false">$E13*$F14*In_PV_Avail*(1-In_Degradation)^AH27*AH26*AH$6</f>
        <v>18922.9637884479</v>
      </c>
      <c r="AI67" s="43" t="n">
        <f aca="false">$E13*$F14*In_PV_Avail*(1-In_Degradation)^AI27*AI26*AI$6</f>
        <v>18703.1101527071</v>
      </c>
      <c r="AJ67" s="43" t="n">
        <f aca="false">$E13*$F14*In_PV_Avail*(1-In_Degradation)^AJ27*AJ26*AJ$6</f>
        <v>18689.1054716208</v>
      </c>
      <c r="AK67" s="43" t="n">
        <f aca="false">$E13*$F14*In_PV_Avail*(1-In_Degradation)^AK27*AK26*AK$6</f>
        <v>18880.3322801289</v>
      </c>
      <c r="AL67" s="43" t="n">
        <f aca="false">$E13*$F14*In_PV_Avail*(1-In_Degradation)^AL27*AL26*AL$6</f>
        <v>18866.039600043</v>
      </c>
      <c r="AM67" s="43" t="n">
        <f aca="false">$E13*$F14*In_PV_Avail*(1-In_Degradation)^AM27*AM26*AM$6</f>
        <v>18441.9369192905</v>
      </c>
      <c r="AN67" s="43" t="n">
        <f aca="false">$E13*$F14*In_PV_Avail*(1-In_Degradation)^AN27*AN26*AN$6</f>
        <v>18633.0381552059</v>
      </c>
      <c r="AO67" s="43" t="n">
        <f aca="false">$E13*$F14*In_PV_Avail*(1-In_Degradation)^AO27*AO26*AO$6</f>
        <v>18823.6912832886</v>
      </c>
      <c r="AP67" s="43" t="n">
        <f aca="false">$E13*$F14*In_PV_Avail*(1-In_Degradation)^AP27*AP26*AP$6</f>
        <v>18809.4414812429</v>
      </c>
      <c r="AQ67" s="43" t="n">
        <f aca="false">$E13*$F14*In_PV_Avail*(1-In_Degradation)^AQ27*AQ26*AQ$6</f>
        <v>18386.6111085327</v>
      </c>
      <c r="AR67" s="43" t="n">
        <f aca="false">$E13*$F14*In_PV_Avail*(1-In_Degradation)^AR27*AR26*AR$6</f>
        <v>18577.1390407403</v>
      </c>
      <c r="AS67" s="43" t="n">
        <f aca="false">$E13*$F14*In_PV_Avail*(1-In_Degradation)^AS27*AS26*AS$6</f>
        <v>18767.2202094387</v>
      </c>
      <c r="AT67" s="43" t="n">
        <f aca="false">$E13*$F14*In_PV_Avail*(1-In_Degradation)^AT27*AT26*AT$6</f>
        <v>18753.0131567992</v>
      </c>
      <c r="AU67" s="43" t="n">
        <f aca="false">$E13*$F14*In_PV_Avail*(1-In_Degradation)^AU27*AU26*AU$6</f>
        <v>18331.4512752071</v>
      </c>
      <c r="AV67" s="43" t="n">
        <f aca="false">$E13*$F14*In_PV_Avail*(1-In_Degradation)^AV27*AV26*AV$6</f>
        <v>18521.4076236181</v>
      </c>
      <c r="AW67" s="43" t="n">
        <f aca="false">$E13*$F14*In_PV_Avail*(1-In_Degradation)^AW27*AW26*AW$6</f>
        <v>18710.9185488104</v>
      </c>
      <c r="AX67" s="43" t="n">
        <f aca="false">$E13*$F14*In_PV_Avail*(1-In_Degradation)^AX27*AX26*AX$6</f>
        <v>18696.7541173288</v>
      </c>
      <c r="AY67" s="43" t="n">
        <f aca="false">$E13*$F14*In_PV_Avail*(1-In_Degradation)^AY27*AY26*AY$6</f>
        <v>18479.5286649523</v>
      </c>
      <c r="AZ67" s="43" t="n">
        <f aca="false">$E13*$F14*In_PV_Avail*(1-In_Degradation)^AZ27*AZ26*AZ$6</f>
        <v>18465.6913992</v>
      </c>
      <c r="BA67" s="43" t="n">
        <f aca="false">$E13*$F14*In_PV_Avail*(1-In_Degradation)^BA27*BA26*BA$6</f>
        <v>18654.6322363379</v>
      </c>
      <c r="BB67" s="43" t="n">
        <f aca="false">$E13*$F14*In_PV_Avail*(1-In_Degradation)^BB27*BB26*BB$6</f>
        <v>18640.5104143954</v>
      </c>
      <c r="BC67" s="43" t="n">
        <f aca="false">$E13*$F14*In_PV_Avail*(1-In_Degradation)^BC27*BC26*BC$6</f>
        <v>18221.4775593323</v>
      </c>
      <c r="BD67" s="43" t="n">
        <f aca="false">$E13*$F14*In_PV_Avail*(1-In_Degradation)^BD27*BD26*BD$6</f>
        <v>18410.2943250024</v>
      </c>
      <c r="BE67" s="43" t="n">
        <f aca="false">$E13*$F14*In_PV_Avail*(1-In_Degradation)^BE27*BE26*BE$6</f>
        <v>18598.6683396289</v>
      </c>
      <c r="BF67" s="43" t="n">
        <f aca="false">$E13*$F14*In_PV_Avail*(1-In_Degradation)^BF27*BF26*BF$6</f>
        <v>18584.5888831522</v>
      </c>
      <c r="BG67" s="43" t="n">
        <f aca="false">$E13*$F14*In_PV_Avail*(1-In_Degradation)^BG27*BG26*BG$6</f>
        <v>18166.8131266543</v>
      </c>
      <c r="BH67" s="43" t="n">
        <f aca="false">$E13*$F14*In_PV_Avail*(1-In_Degradation)^BH27*BH26*BH$6</f>
        <v>18355.0634420274</v>
      </c>
      <c r="BI67" s="43" t="n">
        <f aca="false">$E13*$F14*In_PV_Avail*(1-In_Degradation)^BI27*BI26*BI$6</f>
        <v>18542.87233461</v>
      </c>
      <c r="BJ67" s="43" t="n">
        <f aca="false">$E13*$F14*In_PV_Avail*(1-In_Degradation)^BJ27*BJ26*BJ$6</f>
        <v>18528.8351165028</v>
      </c>
      <c r="BK67" s="43" t="n">
        <f aca="false">$E13*$F14*In_PV_Avail*(1-In_Degradation)^BK27*BK26*BK$6</f>
        <v>18112.3126872744</v>
      </c>
      <c r="BL67" s="43" t="n">
        <f aca="false">$E13*$F14*In_PV_Avail*(1-In_Degradation)^BL27*BL26*BL$6</f>
        <v>18299.9982517013</v>
      </c>
      <c r="BM67" s="43" t="n">
        <f aca="false">$E13*$F14*In_PV_Avail*(1-In_Degradation)^BM27*BM26*BM$6</f>
        <v>18487.2437176062</v>
      </c>
      <c r="BN67" s="43" t="n">
        <f aca="false">$E13*$F14*In_PV_Avail*(1-In_Degradation)^BN27*BN26*BN$6</f>
        <v>18473.2486111533</v>
      </c>
      <c r="BO67" s="43" t="n">
        <f aca="false">$E13*$F14*In_PV_Avail*(1-In_Degradation)^BO27*BO26*BO$6</f>
        <v>18258.6199242038</v>
      </c>
      <c r="BP67" s="43" t="n">
        <f aca="false">$E13*$F14*In_PV_Avail*(1-In_Degradation)^BP27*BP26*BP$6</f>
        <v>18244.9480724622</v>
      </c>
      <c r="BQ67" s="43" t="n">
        <f aca="false">$E13*$F14*In_PV_Avail*(1-In_Degradation)^BQ27*BQ26*BQ$6</f>
        <v>18431.6302652826</v>
      </c>
      <c r="BR67" s="43" t="n">
        <f aca="false">$E13*$F14*In_PV_Avail*(1-In_Degradation)^BR27*BR26*BR$6</f>
        <v>18417.6772590042</v>
      </c>
      <c r="BS67" s="43" t="n">
        <f aca="false">$E13*$F14*In_PV_Avail*(1-In_Degradation)^BS27*BS26*BS$6</f>
        <v>18003.6536237119</v>
      </c>
      <c r="BT67" s="43" t="n">
        <f aca="false">$E13*$F14*In_PV_Avail*(1-In_Degradation)^BT27*BT26*BT$6</f>
        <v>18190.2132282448</v>
      </c>
      <c r="BU67" s="43" t="n">
        <f aca="false">$E13*$F14*In_PV_Avail*(1-In_Degradation)^BU27*BU26*BU$6</f>
        <v>18376.3353744868</v>
      </c>
      <c r="BV67" s="43" t="n">
        <f aca="false">$E13*$F14*In_PV_Avail*(1-In_Degradation)^BV27*BV26*BV$6</f>
        <v>18362.4242272272</v>
      </c>
      <c r="BW67" s="43" t="n">
        <f aca="false">$E13*$F14*In_PV_Avail*(1-In_Degradation)^BW27*BW26*BW$6</f>
        <v>17949.6426628408</v>
      </c>
      <c r="BX67" s="43" t="n">
        <f aca="false">$E13*$F14*In_PV_Avail*(1-In_Degradation)^BX27*BX26*BX$6</f>
        <v>18135.6425885601</v>
      </c>
      <c r="BY67" s="43" t="n">
        <f aca="false">$E13*$F14*In_PV_Avail*(1-In_Degradation)^BY27*BY26*BY$6</f>
        <v>18321.2063683633</v>
      </c>
      <c r="BZ67" s="43" t="n">
        <f aca="false">$E13*$F14*In_PV_Avail*(1-In_Degradation)^BZ27*BZ26*BZ$6</f>
        <v>18307.3369545455</v>
      </c>
      <c r="CA67" s="43" t="n">
        <f aca="false">$E13*$F14*In_PV_Avail*(1-In_Degradation)^CA27*CA26*CA$6</f>
        <v>17895.7937348522</v>
      </c>
      <c r="CB67" s="43" t="n">
        <f aca="false">$E13*$F14*In_PV_Avail*(1-In_Degradation)^CB27*CB26*CB$6</f>
        <v>18081.2356607944</v>
      </c>
      <c r="CC67" s="43" t="n">
        <f aca="false">$E13*$F14*In_PV_Avail*(1-In_Degradation)^CC27*CC26*CC$6</f>
        <v>18266.2427492582</v>
      </c>
      <c r="CD67" s="43" t="n">
        <f aca="false">$E13*$F14*In_PV_Avail*(1-In_Degradation)^CD27*CD26*CD$6</f>
        <v>18252.4149436818</v>
      </c>
      <c r="CE67" s="43" t="n">
        <f aca="false">$E13*$F14*In_PV_Avail*(1-In_Degradation)^CE27*CE26*CE$6</f>
        <v>18040.3519797993</v>
      </c>
      <c r="CF67" s="43" t="n">
        <f aca="false">$E13*$F14*In_PV_Avail*(1-In_Degradation)^CF27*CF26*CF$6</f>
        <v>18026.8435646695</v>
      </c>
      <c r="CG67" s="43" t="n">
        <f aca="false">$E13*$F14*In_PV_Avail*(1-In_Degradation)^CG27*CG26*CG$6</f>
        <v>18211.2941135512</v>
      </c>
      <c r="CH67" s="43" t="n">
        <f aca="false">$E13*$F14*In_PV_Avail*(1-In_Degradation)^CH27*CH26*CH$6</f>
        <v>18197.5079048736</v>
      </c>
      <c r="CI67" s="43" t="n">
        <f aca="false">$E13*$F14*In_PV_Avail*(1-In_Degradation)^CI27*CI26*CI$6</f>
        <v>17788.4336079314</v>
      </c>
      <c r="CJ67" s="43" t="n">
        <f aca="false">$E13*$F14*In_PV_Avail*(1-In_Degradation)^CJ27*CJ26*CJ$6</f>
        <v>17972.7630339755</v>
      </c>
      <c r="CK67" s="43" t="n">
        <f aca="false">$E13*$F14*In_PV_Avail*(1-In_Degradation)^CK27*CK26*CK$6</f>
        <v>18156.6602312105</v>
      </c>
      <c r="CL67" s="43" t="n">
        <f aca="false">$E13*$F14*In_PV_Avail*(1-In_Degradation)^CL27*CL26*CL$6</f>
        <v>18142.915381159</v>
      </c>
      <c r="CM67" s="43" t="n">
        <f aca="false">$E13*$F14*In_PV_Avail*(1-In_Degradation)^CM27*CM26*CM$6</f>
        <v>17735.0683071076</v>
      </c>
      <c r="CN67" s="43" t="n">
        <f aca="false">$E13*$F14*In_PV_Avail*(1-In_Degradation)^CN27*CN26*CN$6</f>
        <v>17918.8447448736</v>
      </c>
      <c r="CO67" s="43" t="n">
        <f aca="false">$E13*$F14*In_PV_Avail*(1-In_Degradation)^CO27*CO26*CO$6</f>
        <v>18102.1902505169</v>
      </c>
      <c r="CP67" s="43" t="n">
        <f aca="false">$E13*$F14*In_PV_Avail*(1-In_Degradation)^CP27*CP26*CP$6</f>
        <v>18088.4866350155</v>
      </c>
      <c r="CQ67" s="43" t="n">
        <f aca="false">$E13*$F14*In_PV_Avail*(1-In_Degradation)^CQ27*CQ26*CQ$6</f>
        <v>17681.8631021863</v>
      </c>
      <c r="CR67" s="43" t="n">
        <f aca="false">$E13*$F14*In_PV_Avail*(1-In_Degradation)^CR27*CR26*CR$6</f>
        <v>17865.0882106389</v>
      </c>
      <c r="CS67" s="43" t="n">
        <f aca="false">$E13*$F14*In_PV_Avail*(1-In_Degradation)^CS27*CS26*CS$6</f>
        <v>18047.8836797653</v>
      </c>
      <c r="CT67" s="43" t="n">
        <f aca="false">$E13*$F14*In_PV_Avail*(1-In_Degradation)^CT27*CT26*CT$6</f>
        <v>18034.2211751105</v>
      </c>
      <c r="CU67" s="43" t="n">
        <f aca="false">$E13*$F14*In_PV_Avail*(1-In_Degradation)^CU27*CU26*CU$6</f>
        <v>17824.6932630228</v>
      </c>
      <c r="CV67" s="43" t="n">
        <f aca="false">$E13*$F14*In_PV_Avail*(1-In_Degradation)^CV27*CV26*CV$6</f>
        <v>17811.3463307441</v>
      </c>
      <c r="CW67" s="43" t="n">
        <f aca="false">$E13*$F14*In_PV_Avail*(1-In_Degradation)^CW27*CW26*CW$6</f>
        <v>17993.5919132967</v>
      </c>
      <c r="CX67" s="43" t="n">
        <f aca="false">$E13*$F14*In_PV_Avail*(1-In_Degradation)^CX27*CX26*CX$6</f>
        <v>17979.9705082813</v>
      </c>
      <c r="CY67" s="43" t="n">
        <f aca="false">$E13*$F14*In_PV_Avail*(1-In_Degradation)^CY27*CY26*CY$6</f>
        <v>17575.7863841053</v>
      </c>
      <c r="CZ67" s="43" t="n">
        <f aca="false">$E13*$F14*In_PV_Avail*(1-In_Degradation)^CZ27*CZ26*CZ$6</f>
        <v>17757.9122917519</v>
      </c>
      <c r="DA67" s="43" t="n">
        <f aca="false">$E13*$F14*In_PV_Avail*(1-In_Degradation)^DA27*DA26*DA$6</f>
        <v>17939.6111375568</v>
      </c>
      <c r="DB67" s="43" t="n">
        <f aca="false">$E13*$F14*In_PV_Avail*(1-In_Degradation)^DB27*DB26*DB$6</f>
        <v>17926.0305967564</v>
      </c>
      <c r="DC67" s="43" t="n">
        <f aca="false">$E13*$F14*In_PV_Avail*(1-In_Degradation)^DC27*DC26*DC$6</f>
        <v>17523.059024953</v>
      </c>
      <c r="DD67" s="43" t="n">
        <f aca="false">$E13*$F14*In_PV_Avail*(1-In_Degradation)^DD27*DD26*DD$6</f>
        <v>17704.6385548766</v>
      </c>
      <c r="DE67" s="43" t="n">
        <f aca="false">$E13*$F14*In_PV_Avail*(1-In_Degradation)^DE27*DE26*DE$6</f>
        <v>17885.7923041441</v>
      </c>
      <c r="DF67" s="43" t="n">
        <f aca="false">$E13*$F14*In_PV_Avail*(1-In_Degradation)^DF27*DF26*DF$6</f>
        <v>17872.2525049661</v>
      </c>
      <c r="DG67" s="43" t="n">
        <f aca="false">$E13*$F14*In_PV_Avail*(1-In_Degradation)^DG27*DG26*DG$6</f>
        <v>17470.4898478781</v>
      </c>
      <c r="DH67" s="43" t="n">
        <f aca="false">$E13*$F14*In_PV_Avail*(1-In_Degradation)^DH27*DH26*DH$6</f>
        <v>17651.524639212</v>
      </c>
      <c r="DI67" s="43" t="n">
        <f aca="false">$E13*$F14*In_PV_Avail*(1-In_Degradation)^DI27*DI26*DI$6</f>
        <v>17832.1349272317</v>
      </c>
      <c r="DJ67" s="43" t="n">
        <f aca="false">$E13*$F14*In_PV_Avail*(1-In_Degradation)^DJ27*DJ26*DJ$6</f>
        <v>17818.6357474512</v>
      </c>
      <c r="DK67" s="43" t="n">
        <f aca="false">$E13*$F14*In_PV_Avail*(1-In_Degradation)^DK27*DK26*DK$6</f>
        <v>17611.6125825382</v>
      </c>
      <c r="DL67" s="43" t="n">
        <f aca="false">$E13*$F14*In_PV_Avail*(1-In_Degradation)^DL27*DL26*DL$6</f>
        <v>17598.4252027056</v>
      </c>
      <c r="DM67" s="43" t="n">
        <f aca="false">$E13*$F14*In_PV_Avail*(1-In_Degradation)^DM27*DM26*DM$6</f>
        <v>17778.4921776282</v>
      </c>
      <c r="DN67" s="43" t="n">
        <f aca="false">$E13*$F14*In_PV_Avail*(1-In_Degradation)^DN27*DN26*DN$6</f>
        <v>17765.0336061722</v>
      </c>
      <c r="DO67" s="43" t="n">
        <f aca="false">$E13*$F14*In_PV_Avail*(1-In_Degradation)^DO27*DO26*DO$6</f>
        <v>17365.6811964583</v>
      </c>
      <c r="DP67" s="43" t="n">
        <f aca="false">$E13*$F14*In_PV_Avail*(1-In_Degradation)^DP27*DP26*DP$6</f>
        <v>17545.6299270975</v>
      </c>
      <c r="DQ67" s="43" t="n">
        <f aca="false">$E13*$F14*In_PV_Avail*(1-In_Degradation)^DQ27*DQ26*DQ$6</f>
        <v>17725.1567010953</v>
      </c>
      <c r="DR67" s="43" t="n">
        <f aca="false">$E13*$F14*In_PV_Avail*(1-In_Degradation)^DR27*DR26*DR$6</f>
        <v>17711.7385053537</v>
      </c>
      <c r="DS67" s="43" t="n">
        <f aca="false">$E13*$F14*In_PV_Avail*(1-In_Degradation)^DS27*DS26*DS$6</f>
        <v>17313.5841528689</v>
      </c>
      <c r="DT67" s="43" t="n">
        <f aca="false">$E13*$F14*In_PV_Avail*(1-In_Degradation)^DT27*DT26*DT$6</f>
        <v>17492.9930373162</v>
      </c>
      <c r="DU67" s="43" t="n">
        <f aca="false">$E13*$F14*In_PV_Avail*(1-In_Degradation)^DU27*DU26*DU$6</f>
        <v>17671.981230992</v>
      </c>
      <c r="DV67" s="43" t="n">
        <f aca="false">$E13*$F14*In_PV_Avail*(1-In_Degradation)^DV27*DV26*DV$6</f>
        <v>17658.6032898376</v>
      </c>
      <c r="DW67" s="43" t="n">
        <f aca="false">$E13*$F14*In_PV_Avail*(1-In_Degradation)^DW27*DW26*DW$6</f>
        <v>17261.6434004103</v>
      </c>
      <c r="DX67" s="43" t="n">
        <f aca="false">$E13*$F14*In_PV_Avail*(1-In_Degradation)^DX27*DX26*DX$6</f>
        <v>17440.5140582043</v>
      </c>
      <c r="DY67" s="43" t="n">
        <f aca="false">$E13*$F14*In_PV_Avail*(1-In_Degradation)^DY27*DY26*DY$6</f>
        <v>17618.965287299</v>
      </c>
      <c r="DZ67" s="43" t="n">
        <f aca="false">$E13*$F14*In_PV_Avail*(1-In_Degradation)^DZ27*DZ26*DZ$6</f>
        <v>17605.6274799681</v>
      </c>
      <c r="EA67" s="43" t="n">
        <f aca="false">$E13*$F14*In_PV_Avail*(1-In_Degradation)^EA27*EA26*EA$6</f>
        <v>17401.079119878</v>
      </c>
      <c r="EB67" s="43" t="n">
        <f aca="false">$E13*$F14*In_PV_Avail*(1-In_Degradation)^EB27*EB26*EB$6</f>
        <v>17388.0493851632</v>
      </c>
      <c r="EC67" s="43" t="n">
        <f aca="false">$E13*$F14*In_PV_Avail*(1-In_Degradation)^EC27*EC26*EC$6</f>
        <v>17565.9637960566</v>
      </c>
      <c r="ED67" s="43" t="n">
        <f aca="false">$E13*$F14*In_PV_Avail*(1-In_Degradation)^ED27*ED26*ED$6</f>
        <v>17552.6661116084</v>
      </c>
      <c r="EE67" s="43" t="n">
        <f aca="false">$E13*$F14*In_PV_Avail*(1-In_Degradation)^EE27*EE26*EE$6</f>
        <v>17158.087656877</v>
      </c>
      <c r="EF67" s="43" t="n">
        <f aca="false">$E13*$F14*In_PV_Avail*(1-In_Degradation)^EF27*EF26*EF$6</f>
        <v>17335.8852370077</v>
      </c>
      <c r="EG67" s="43" t="n">
        <f aca="false">$E13*$F14*In_PV_Avail*(1-In_Degradation)^EG27*EG26*EG$6</f>
        <v>17513.2659046684</v>
      </c>
      <c r="EH67" s="43" t="n">
        <f aca="false">$E13*$F14*In_PV_Avail*(1-In_Degradation)^EH27*EH26*EH$6</f>
        <v>17500.0081132736</v>
      </c>
      <c r="EI67" s="43" t="n">
        <f aca="false">$E13*$F14*In_PV_Avail*(1-In_Degradation)^EI27*EI26*EI$6</f>
        <v>17106.6133939064</v>
      </c>
      <c r="EJ67" s="43" t="n">
        <f aca="false">$E13*$F14*In_PV_Avail*(1-In_Degradation)^EJ27*EJ26*EJ$6</f>
        <v>17283.8775812967</v>
      </c>
      <c r="EK67" s="43" t="n">
        <f aca="false">$E13*$F14*In_PV_Avail*(1-In_Degradation)^EK27*EK26*EK$6</f>
        <v>17460.7261069544</v>
      </c>
      <c r="EL67" s="43" t="n">
        <f aca="false">$E13*$F14*In_PV_Avail*(1-In_Degradation)^EL27*EL26*EL$6</f>
        <v>17447.5080889338</v>
      </c>
      <c r="EM67" s="43" t="n">
        <f aca="false">$E13*$F14*In_PV_Avail*(1-In_Degradation)^EM27*EM26*EM$6</f>
        <v>17055.2935537247</v>
      </c>
      <c r="EN67" s="43" t="n">
        <f aca="false">$E13*$F14*In_PV_Avail*(1-In_Degradation)^EN27*EN26*EN$6</f>
        <v>17232.0259485528</v>
      </c>
      <c r="EO67" s="43" t="n">
        <f aca="false">$E13*$F14*In_PV_Avail*(1-In_Degradation)^EO27*EO26*EO$6</f>
        <v>17408.3439286336</v>
      </c>
      <c r="EP67" s="43" t="n">
        <f aca="false">$E13*$F14*In_PV_Avail*(1-In_Degradation)^EP27*EP26*EP$6</f>
        <v>17395.165564667</v>
      </c>
      <c r="EQ67" s="43" t="n">
        <f aca="false">$E13*$F14*In_PV_Avail*(1-In_Degradation)^EQ27*EQ26*EQ$6</f>
        <v>17193.0624249864</v>
      </c>
      <c r="ER67" s="43" t="n">
        <f aca="false">$E13*$F14*In_PV_Avail*(1-In_Degradation)^ER27*ER26*ER$6</f>
        <v>17180.1884508616</v>
      </c>
      <c r="ES67" s="43" t="n">
        <f aca="false">$E13*$F14*In_PV_Avail*(1-In_Degradation)^ES27*ES26*ES$6</f>
        <v>17355.9760299952</v>
      </c>
      <c r="ET67" s="43" t="n">
        <f aca="false">$E13*$F14*In_PV_Avail*(1-In_Degradation)^ET27*ET26*ET$6</f>
        <v>17342.8373092727</v>
      </c>
      <c r="EU67" s="43" t="n">
        <f aca="false">$E13*$F14*In_PV_Avail*(1-In_Degradation)^EU27*EU26*EU$6</f>
        <v>16952.9757405151</v>
      </c>
      <c r="EV67" s="43" t="n">
        <f aca="false">$E13*$F14*In_PV_Avail*(1-In_Degradation)^EV27*EV26*EV$6</f>
        <v>17128.6478855091</v>
      </c>
      <c r="EW67" s="43" t="n">
        <f aca="false">$E13*$F14*In_PV_Avail*(1-In_Degradation)^EW27*EW26*EW$6</f>
        <v>17303.9081019052</v>
      </c>
      <c r="EX67" s="43" t="n">
        <f aca="false">$E13*$F14*In_PV_Avail*(1-In_Degradation)^EX27*EX26*EX$6</f>
        <v>17290.8087973449</v>
      </c>
      <c r="EY67" s="43" t="n">
        <f aca="false">$E13*$F14*In_PV_Avail*(1-In_Degradation)^EY27*EY26*EY$6</f>
        <v>16902.1168132935</v>
      </c>
      <c r="EZ67" s="43" t="n">
        <f aca="false">$E13*$F14*In_PV_Avail*(1-In_Degradation)^EZ27*EZ26*EZ$6</f>
        <v>17077.2619418525</v>
      </c>
      <c r="FA67" s="43" t="n">
        <f aca="false">$E13*$F14*In_PV_Avail*(1-In_Degradation)^FA27*FA26*FA$6</f>
        <v>17251.9963775995</v>
      </c>
      <c r="FB67" s="43" t="n">
        <f aca="false">$E13*$F14*In_PV_Avail*(1-In_Degradation)^FB27*FB26*FB$6</f>
        <v>17238.9363709529</v>
      </c>
      <c r="FC67" s="43" t="n">
        <f aca="false">$E13*$F14*In_PV_Avail*(1-In_Degradation)^FC27*FC26*FC$6</f>
        <v>16851.4104628536</v>
      </c>
      <c r="FD67" s="43" t="n">
        <f aca="false">$E13*$F14*In_PV_Avail*(1-In_Degradation)^FD27*FD26*FD$6</f>
        <v>0</v>
      </c>
      <c r="FE67" s="43" t="n">
        <f aca="false">$E13*$F14*In_PV_Avail*(1-In_Degradation)^FE27*FE26*FE$6</f>
        <v>0</v>
      </c>
      <c r="FF67" s="43" t="n">
        <f aca="false">$E13*$F14*In_PV_Avail*(1-In_Degradation)^FF27*FF26*FF$6</f>
        <v>0</v>
      </c>
      <c r="FG67" s="43" t="n">
        <f aca="false">$E13*$F14*In_PV_Avail*(1-In_Degradation)^FG27*FG26*FG$6</f>
        <v>0</v>
      </c>
      <c r="FH67" s="43" t="n">
        <f aca="false">$E13*$F14*In_PV_Avail*(1-In_Degradation)^FH27*FH26*FH$6</f>
        <v>0</v>
      </c>
    </row>
    <row r="68" customFormat="false" ht="15" hidden="false" customHeight="false" outlineLevel="0" collapsed="false">
      <c r="C68" s="0" t="s">
        <v>671</v>
      </c>
      <c r="D68" s="11" t="s">
        <v>35</v>
      </c>
      <c r="I68" s="43" t="n">
        <f aca="false">SUM(J68:FH68)</f>
        <v>-50460.0138443408</v>
      </c>
      <c r="J68" s="43" t="n">
        <f aca="false">-J67*In_Clip_Loss*In_Fix_Clip</f>
        <v>-0</v>
      </c>
      <c r="K68" s="43" t="n">
        <f aca="false">-K67*In_Clip_Loss*In_Fix_Clip</f>
        <v>-0</v>
      </c>
      <c r="L68" s="43" t="n">
        <f aca="false">-L67*In_Clip_Loss*In_Fix_Clip</f>
        <v>-0</v>
      </c>
      <c r="M68" s="43" t="n">
        <f aca="false">-M67*In_Clip_Loss*In_Fix_Clip</f>
        <v>-0</v>
      </c>
      <c r="N68" s="43" t="n">
        <f aca="false">-N67*In_Clip_Loss*In_Fix_Clip</f>
        <v>-0</v>
      </c>
      <c r="O68" s="43" t="n">
        <f aca="false">-O67*In_Clip_Loss*In_Fix_Clip</f>
        <v>-0</v>
      </c>
      <c r="P68" s="43" t="n">
        <f aca="false">-P67*In_Clip_Loss*In_Fix_Clip</f>
        <v>-0</v>
      </c>
      <c r="Q68" s="43" t="n">
        <f aca="false">-Q67*In_Clip_Loss*In_Fix_Clip</f>
        <v>-0</v>
      </c>
      <c r="R68" s="43" t="n">
        <f aca="false">-R67*In_Clip_Loss*In_Fix_Clip</f>
        <v>-0</v>
      </c>
      <c r="S68" s="43" t="n">
        <f aca="false">-S67*In_Clip_Loss*In_Fix_Clip</f>
        <v>-0</v>
      </c>
      <c r="T68" s="43" t="n">
        <f aca="false">-T67*In_Clip_Loss*In_Fix_Clip</f>
        <v>-378.304452054795</v>
      </c>
      <c r="U68" s="43" t="n">
        <f aca="false">-U67*In_Clip_Loss*In_Fix_Clip</f>
        <v>-382.175260805953</v>
      </c>
      <c r="V68" s="43" t="n">
        <f aca="false">-V67*In_Clip_Loss*In_Fix_Clip</f>
        <v>-381.885948697543</v>
      </c>
      <c r="W68" s="43" t="n">
        <f aca="false">-W67*In_Clip_Loss*In_Fix_Clip</f>
        <v>-373.301271785067</v>
      </c>
      <c r="X68" s="43" t="n">
        <f aca="false">-X67*In_Clip_Loss*In_Fix_Clip</f>
        <v>-377.16953869863</v>
      </c>
      <c r="Y68" s="43" t="n">
        <f aca="false">-Y67*In_Clip_Loss*In_Fix_Clip</f>
        <v>-381.028735023535</v>
      </c>
      <c r="Z68" s="43" t="n">
        <f aca="false">-Z67*In_Clip_Loss*In_Fix_Clip</f>
        <v>-380.74029085145</v>
      </c>
      <c r="AA68" s="43" t="n">
        <f aca="false">-AA67*In_Clip_Loss*In_Fix_Clip</f>
        <v>-372.181367969712</v>
      </c>
      <c r="AB68" s="43" t="n">
        <f aca="false">-AB67*In_Clip_Loss*In_Fix_Clip</f>
        <v>-376.038030082534</v>
      </c>
      <c r="AC68" s="43" t="n">
        <f aca="false">-AC67*In_Clip_Loss*In_Fix_Clip</f>
        <v>-379.885648818465</v>
      </c>
      <c r="AD68" s="43" t="n">
        <f aca="false">-AD67*In_Clip_Loss*In_Fix_Clip</f>
        <v>-379.598069978896</v>
      </c>
      <c r="AE68" s="43" t="n">
        <f aca="false">-AE67*In_Clip_Loss*In_Fix_Clip</f>
        <v>-371.064823865803</v>
      </c>
      <c r="AF68" s="43" t="n">
        <f aca="false">-AF67*In_Clip_Loss*In_Fix_Clip</f>
        <v>-374.909915992287</v>
      </c>
      <c r="AG68" s="43" t="n">
        <f aca="false">-AG67*In_Clip_Loss*In_Fix_Clip</f>
        <v>-378.745991872009</v>
      </c>
      <c r="AH68" s="43" t="n">
        <f aca="false">-AH67*In_Clip_Loss*In_Fix_Clip</f>
        <v>-378.459275768959</v>
      </c>
      <c r="AI68" s="43" t="n">
        <f aca="false">-AI67*In_Clip_Loss*In_Fix_Clip</f>
        <v>-374.062203054141</v>
      </c>
      <c r="AJ68" s="43" t="n">
        <f aca="false">-AJ67*In_Clip_Loss*In_Fix_Clip</f>
        <v>-373.782109432415</v>
      </c>
      <c r="AK68" s="43" t="n">
        <f aca="false">-AK67*In_Clip_Loss*In_Fix_Clip</f>
        <v>-377.606645602579</v>
      </c>
      <c r="AL68" s="43" t="n">
        <f aca="false">-AL67*In_Clip_Loss*In_Fix_Clip</f>
        <v>-377.32079200086</v>
      </c>
      <c r="AM68" s="43" t="n">
        <f aca="false">-AM67*In_Clip_Loss*In_Fix_Clip</f>
        <v>-368.83873838581</v>
      </c>
      <c r="AN68" s="43" t="n">
        <f aca="false">-AN67*In_Clip_Loss*In_Fix_Clip</f>
        <v>-372.660763104118</v>
      </c>
      <c r="AO68" s="43" t="n">
        <f aca="false">-AO67*In_Clip_Loss*In_Fix_Clip</f>
        <v>-376.473825665771</v>
      </c>
      <c r="AP68" s="43" t="n">
        <f aca="false">-AP67*In_Clip_Loss*In_Fix_Clip</f>
        <v>-376.188829624858</v>
      </c>
      <c r="AQ68" s="43" t="n">
        <f aca="false">-AQ67*In_Clip_Loss*In_Fix_Clip</f>
        <v>-367.732222170653</v>
      </c>
      <c r="AR68" s="43" t="n">
        <f aca="false">-AR67*In_Clip_Loss*In_Fix_Clip</f>
        <v>-371.542780814806</v>
      </c>
      <c r="AS68" s="43" t="n">
        <f aca="false">-AS67*In_Clip_Loss*In_Fix_Clip</f>
        <v>-375.344404188774</v>
      </c>
      <c r="AT68" s="43" t="n">
        <f aca="false">-AT67*In_Clip_Loss*In_Fix_Clip</f>
        <v>-375.060263135983</v>
      </c>
      <c r="AU68" s="43" t="n">
        <f aca="false">-AU67*In_Clip_Loss*In_Fix_Clip</f>
        <v>-366.629025504141</v>
      </c>
      <c r="AV68" s="43" t="n">
        <f aca="false">-AV67*In_Clip_Loss*In_Fix_Clip</f>
        <v>-370.428152472361</v>
      </c>
      <c r="AW68" s="43" t="n">
        <f aca="false">-AW67*In_Clip_Loss*In_Fix_Clip</f>
        <v>-374.218370976207</v>
      </c>
      <c r="AX68" s="43" t="n">
        <f aca="false">-AX67*In_Clip_Loss*In_Fix_Clip</f>
        <v>-373.935082346575</v>
      </c>
      <c r="AY68" s="43" t="n">
        <f aca="false">-AY67*In_Clip_Loss*In_Fix_Clip</f>
        <v>-369.590573299047</v>
      </c>
      <c r="AZ68" s="43" t="n">
        <f aca="false">-AZ67*In_Clip_Loss*In_Fix_Clip</f>
        <v>-369.313827984</v>
      </c>
      <c r="BA68" s="43" t="n">
        <f aca="false">-BA67*In_Clip_Loss*In_Fix_Clip</f>
        <v>-373.092644726758</v>
      </c>
      <c r="BB68" s="43" t="n">
        <f aca="false">-BB67*In_Clip_Loss*In_Fix_Clip</f>
        <v>-372.810208287909</v>
      </c>
      <c r="BC68" s="43" t="n">
        <f aca="false">-BC67*In_Clip_Loss*In_Fix_Clip</f>
        <v>-364.429551186646</v>
      </c>
      <c r="BD68" s="43" t="n">
        <f aca="false">-BD67*In_Clip_Loss*In_Fix_Clip</f>
        <v>-368.205886500048</v>
      </c>
      <c r="BE68" s="43" t="n">
        <f aca="false">-BE67*In_Clip_Loss*In_Fix_Clip</f>
        <v>-371.973366792578</v>
      </c>
      <c r="BF68" s="43" t="n">
        <f aca="false">-BF67*In_Clip_Loss*In_Fix_Clip</f>
        <v>-371.691777663045</v>
      </c>
      <c r="BG68" s="43" t="n">
        <f aca="false">-BG67*In_Clip_Loss*In_Fix_Clip</f>
        <v>-363.336262533086</v>
      </c>
      <c r="BH68" s="43" t="n">
        <f aca="false">-BH67*In_Clip_Loss*In_Fix_Clip</f>
        <v>-367.101268840548</v>
      </c>
      <c r="BI68" s="43" t="n">
        <f aca="false">-BI67*In_Clip_Loss*In_Fix_Clip</f>
        <v>-370.8574466922</v>
      </c>
      <c r="BJ68" s="43" t="n">
        <f aca="false">-BJ67*In_Clip_Loss*In_Fix_Clip</f>
        <v>-370.576702330056</v>
      </c>
      <c r="BK68" s="43" t="n">
        <f aca="false">-BK67*In_Clip_Loss*In_Fix_Clip</f>
        <v>-362.246253745487</v>
      </c>
      <c r="BL68" s="43" t="n">
        <f aca="false">-BL67*In_Clip_Loss*In_Fix_Clip</f>
        <v>-365.999965034027</v>
      </c>
      <c r="BM68" s="43" t="n">
        <f aca="false">-BM67*In_Clip_Loss*In_Fix_Clip</f>
        <v>-369.744874352123</v>
      </c>
      <c r="BN68" s="43" t="n">
        <f aca="false">-BN67*In_Clip_Loss*In_Fix_Clip</f>
        <v>-369.464972223066</v>
      </c>
      <c r="BO68" s="43" t="n">
        <f aca="false">-BO67*In_Clip_Loss*In_Fix_Clip</f>
        <v>-365.172398484076</v>
      </c>
      <c r="BP68" s="43" t="n">
        <f aca="false">-BP67*In_Clip_Loss*In_Fix_Clip</f>
        <v>-364.898961449244</v>
      </c>
      <c r="BQ68" s="43" t="n">
        <f aca="false">-BQ67*In_Clip_Loss*In_Fix_Clip</f>
        <v>-368.632605305652</v>
      </c>
      <c r="BR68" s="43" t="n">
        <f aca="false">-BR67*In_Clip_Loss*In_Fix_Clip</f>
        <v>-368.353545180084</v>
      </c>
      <c r="BS68" s="43" t="n">
        <f aca="false">-BS67*In_Clip_Loss*In_Fix_Clip</f>
        <v>-360.073072474238</v>
      </c>
      <c r="BT68" s="43" t="n">
        <f aca="false">-BT67*In_Clip_Loss*In_Fix_Clip</f>
        <v>-363.804264564896</v>
      </c>
      <c r="BU68" s="43" t="n">
        <f aca="false">-BU67*In_Clip_Loss*In_Fix_Clip</f>
        <v>-367.526707489736</v>
      </c>
      <c r="BV68" s="43" t="n">
        <f aca="false">-BV67*In_Clip_Loss*In_Fix_Clip</f>
        <v>-367.248484544543</v>
      </c>
      <c r="BW68" s="43" t="n">
        <f aca="false">-BW67*In_Clip_Loss*In_Fix_Clip</f>
        <v>-358.992853256815</v>
      </c>
      <c r="BX68" s="43" t="n">
        <f aca="false">-BX67*In_Clip_Loss*In_Fix_Clip</f>
        <v>-362.712851771202</v>
      </c>
      <c r="BY68" s="43" t="n">
        <f aca="false">-BY67*In_Clip_Loss*In_Fix_Clip</f>
        <v>-366.424127367266</v>
      </c>
      <c r="BZ68" s="43" t="n">
        <f aca="false">-BZ67*In_Clip_Loss*In_Fix_Clip</f>
        <v>-366.14673909091</v>
      </c>
      <c r="CA68" s="43" t="n">
        <f aca="false">-CA67*In_Clip_Loss*In_Fix_Clip</f>
        <v>-357.915874697045</v>
      </c>
      <c r="CB68" s="43" t="n">
        <f aca="false">-CB67*In_Clip_Loss*In_Fix_Clip</f>
        <v>-361.624713215888</v>
      </c>
      <c r="CC68" s="43" t="n">
        <f aca="false">-CC67*In_Clip_Loss*In_Fix_Clip</f>
        <v>-365.324854985164</v>
      </c>
      <c r="CD68" s="43" t="n">
        <f aca="false">-CD67*In_Clip_Loss*In_Fix_Clip</f>
        <v>-365.048298873637</v>
      </c>
      <c r="CE68" s="43" t="n">
        <f aca="false">-CE67*In_Clip_Loss*In_Fix_Clip</f>
        <v>-360.807039595987</v>
      </c>
      <c r="CF68" s="43" t="n">
        <f aca="false">-CF67*In_Clip_Loss*In_Fix_Clip</f>
        <v>-360.53687129339</v>
      </c>
      <c r="CG68" s="43" t="n">
        <f aca="false">-CG67*In_Clip_Loss*In_Fix_Clip</f>
        <v>-364.225882271024</v>
      </c>
      <c r="CH68" s="43" t="n">
        <f aca="false">-CH67*In_Clip_Loss*In_Fix_Clip</f>
        <v>-363.950158097472</v>
      </c>
      <c r="CI68" s="43" t="n">
        <f aca="false">-CI67*In_Clip_Loss*In_Fix_Clip</f>
        <v>-355.768672158628</v>
      </c>
      <c r="CJ68" s="43" t="n">
        <f aca="false">-CJ67*In_Clip_Loss*In_Fix_Clip</f>
        <v>-359.45526067951</v>
      </c>
      <c r="CK68" s="43" t="n">
        <f aca="false">-CK67*In_Clip_Loss*In_Fix_Clip</f>
        <v>-363.13320462421</v>
      </c>
      <c r="CL68" s="43" t="n">
        <f aca="false">-CL67*In_Clip_Loss*In_Fix_Clip</f>
        <v>-362.85830762318</v>
      </c>
      <c r="CM68" s="43" t="n">
        <f aca="false">-CM67*In_Clip_Loss*In_Fix_Clip</f>
        <v>-354.701366142152</v>
      </c>
      <c r="CN68" s="43" t="n">
        <f aca="false">-CN67*In_Clip_Loss*In_Fix_Clip</f>
        <v>-358.376894897471</v>
      </c>
      <c r="CO68" s="43" t="n">
        <f aca="false">-CO67*In_Clip_Loss*In_Fix_Clip</f>
        <v>-362.043805010338</v>
      </c>
      <c r="CP68" s="43" t="n">
        <f aca="false">-CP67*In_Clip_Loss*In_Fix_Clip</f>
        <v>-361.76973270031</v>
      </c>
      <c r="CQ68" s="43" t="n">
        <f aca="false">-CQ67*In_Clip_Loss*In_Fix_Clip</f>
        <v>-353.637262043726</v>
      </c>
      <c r="CR68" s="43" t="n">
        <f aca="false">-CR67*In_Clip_Loss*In_Fix_Clip</f>
        <v>-357.301764212779</v>
      </c>
      <c r="CS68" s="43" t="n">
        <f aca="false">-CS67*In_Clip_Loss*In_Fix_Clip</f>
        <v>-360.957673595307</v>
      </c>
      <c r="CT68" s="43" t="n">
        <f aca="false">-CT67*In_Clip_Loss*In_Fix_Clip</f>
        <v>-360.684423502209</v>
      </c>
      <c r="CU68" s="43" t="n">
        <f aca="false">-CU67*In_Clip_Loss*In_Fix_Clip</f>
        <v>-356.493865260457</v>
      </c>
      <c r="CV68" s="43" t="n">
        <f aca="false">-CV67*In_Clip_Loss*In_Fix_Clip</f>
        <v>-356.226926614882</v>
      </c>
      <c r="CW68" s="43" t="n">
        <f aca="false">-CW67*In_Clip_Loss*In_Fix_Clip</f>
        <v>-359.871838265934</v>
      </c>
      <c r="CX68" s="43" t="n">
        <f aca="false">-CX67*In_Clip_Loss*In_Fix_Clip</f>
        <v>-359.599410165625</v>
      </c>
      <c r="CY68" s="43" t="n">
        <f aca="false">-CY67*In_Clip_Loss*In_Fix_Clip</f>
        <v>-351.515727682105</v>
      </c>
      <c r="CZ68" s="43" t="n">
        <f aca="false">-CZ67*In_Clip_Loss*In_Fix_Clip</f>
        <v>-355.158245835037</v>
      </c>
      <c r="DA68" s="43" t="n">
        <f aca="false">-DA67*In_Clip_Loss*In_Fix_Clip</f>
        <v>-358.792222751136</v>
      </c>
      <c r="DB68" s="43" t="n">
        <f aca="false">-DB67*In_Clip_Loss*In_Fix_Clip</f>
        <v>-358.520611935128</v>
      </c>
      <c r="DC68" s="43" t="n">
        <f aca="false">-DC67*In_Clip_Loss*In_Fix_Clip</f>
        <v>-350.461180499059</v>
      </c>
      <c r="DD68" s="43" t="n">
        <f aca="false">-DD67*In_Clip_Loss*In_Fix_Clip</f>
        <v>-354.092771097532</v>
      </c>
      <c r="DE68" s="43" t="n">
        <f aca="false">-DE67*In_Clip_Loss*In_Fix_Clip</f>
        <v>-357.715846082882</v>
      </c>
      <c r="DF68" s="43" t="n">
        <f aca="false">-DF67*In_Clip_Loss*In_Fix_Clip</f>
        <v>-357.445050099323</v>
      </c>
      <c r="DG68" s="43" t="n">
        <f aca="false">-DG67*In_Clip_Loss*In_Fix_Clip</f>
        <v>-349.409796957562</v>
      </c>
      <c r="DH68" s="43" t="n">
        <f aca="false">-DH67*In_Clip_Loss*In_Fix_Clip</f>
        <v>-353.03049278424</v>
      </c>
      <c r="DI68" s="43" t="n">
        <f aca="false">-DI67*In_Clip_Loss*In_Fix_Clip</f>
        <v>-356.642698544634</v>
      </c>
      <c r="DJ68" s="43" t="n">
        <f aca="false">-DJ67*In_Clip_Loss*In_Fix_Clip</f>
        <v>-356.372714949025</v>
      </c>
      <c r="DK68" s="43" t="n">
        <f aca="false">-DK67*In_Clip_Loss*In_Fix_Clip</f>
        <v>-352.232251650764</v>
      </c>
      <c r="DL68" s="43" t="n">
        <f aca="false">-DL67*In_Clip_Loss*In_Fix_Clip</f>
        <v>-351.968504054113</v>
      </c>
      <c r="DM68" s="43" t="n">
        <f aca="false">-DM67*In_Clip_Loss*In_Fix_Clip</f>
        <v>-355.569843552564</v>
      </c>
      <c r="DN68" s="43" t="n">
        <f aca="false">-DN67*In_Clip_Loss*In_Fix_Clip</f>
        <v>-355.300672123444</v>
      </c>
      <c r="DO68" s="43" t="n">
        <f aca="false">-DO67*In_Clip_Loss*In_Fix_Clip</f>
        <v>-347.313623929165</v>
      </c>
      <c r="DP68" s="43" t="n">
        <f aca="false">-DP67*In_Clip_Loss*In_Fix_Clip</f>
        <v>-350.91259854195</v>
      </c>
      <c r="DQ68" s="43" t="n">
        <f aca="false">-DQ67*In_Clip_Loss*In_Fix_Clip</f>
        <v>-354.503134021906</v>
      </c>
      <c r="DR68" s="43" t="n">
        <f aca="false">-DR67*In_Clip_Loss*In_Fix_Clip</f>
        <v>-354.234770107073</v>
      </c>
      <c r="DS68" s="43" t="n">
        <f aca="false">-DS67*In_Clip_Loss*In_Fix_Clip</f>
        <v>-346.271683057378</v>
      </c>
      <c r="DT68" s="43" t="n">
        <f aca="false">-DT67*In_Clip_Loss*In_Fix_Clip</f>
        <v>-349.859860746324</v>
      </c>
      <c r="DU68" s="43" t="n">
        <f aca="false">-DU67*In_Clip_Loss*In_Fix_Clip</f>
        <v>-353.43962461984</v>
      </c>
      <c r="DV68" s="43" t="n">
        <f aca="false">-DV67*In_Clip_Loss*In_Fix_Clip</f>
        <v>-353.172065796752</v>
      </c>
      <c r="DW68" s="43" t="n">
        <f aca="false">-DW67*In_Clip_Loss*In_Fix_Clip</f>
        <v>-345.232868008205</v>
      </c>
      <c r="DX68" s="43" t="n">
        <f aca="false">-DX67*In_Clip_Loss*In_Fix_Clip</f>
        <v>-348.810281164085</v>
      </c>
      <c r="DY68" s="43" t="n">
        <f aca="false">-DY67*In_Clip_Loss*In_Fix_Clip</f>
        <v>-352.379305745981</v>
      </c>
      <c r="DZ68" s="43" t="n">
        <f aca="false">-DZ67*In_Clip_Loss*In_Fix_Clip</f>
        <v>-352.112549599362</v>
      </c>
      <c r="EA68" s="43" t="n">
        <f aca="false">-EA67*In_Clip_Loss*In_Fix_Clip</f>
        <v>-348.021582397561</v>
      </c>
      <c r="EB68" s="43" t="n">
        <f aca="false">-EB67*In_Clip_Loss*In_Fix_Clip</f>
        <v>-347.760987703265</v>
      </c>
      <c r="EC68" s="43" t="n">
        <f aca="false">-EC67*In_Clip_Loss*In_Fix_Clip</f>
        <v>-351.319275921132</v>
      </c>
      <c r="ED68" s="43" t="n">
        <f aca="false">-ED67*In_Clip_Loss*In_Fix_Clip</f>
        <v>-351.053322232168</v>
      </c>
      <c r="EE68" s="43" t="n">
        <f aca="false">-EE67*In_Clip_Loss*In_Fix_Clip</f>
        <v>-343.16175313754</v>
      </c>
      <c r="EF68" s="43" t="n">
        <f aca="false">-EF67*In_Clip_Loss*In_Fix_Clip</f>
        <v>-346.717704740155</v>
      </c>
      <c r="EG68" s="43" t="n">
        <f aca="false">-EG67*In_Clip_Loss*In_Fix_Clip</f>
        <v>-350.265318093369</v>
      </c>
      <c r="EH68" s="43" t="n">
        <f aca="false">-EH67*In_Clip_Loss*In_Fix_Clip</f>
        <v>-350.000162265472</v>
      </c>
      <c r="EI68" s="43" t="n">
        <f aca="false">-EI67*In_Clip_Loss*In_Fix_Clip</f>
        <v>-342.132267878128</v>
      </c>
      <c r="EJ68" s="43" t="n">
        <f aca="false">-EJ67*In_Clip_Loss*In_Fix_Clip</f>
        <v>-345.677551625934</v>
      </c>
      <c r="EK68" s="43" t="n">
        <f aca="false">-EK67*In_Clip_Loss*In_Fix_Clip</f>
        <v>-349.214522139089</v>
      </c>
      <c r="EL68" s="43" t="n">
        <f aca="false">-EL67*In_Clip_Loss*In_Fix_Clip</f>
        <v>-348.950161778675</v>
      </c>
      <c r="EM68" s="43" t="n">
        <f aca="false">-EM67*In_Clip_Loss*In_Fix_Clip</f>
        <v>-341.105871074493</v>
      </c>
      <c r="EN68" s="43" t="n">
        <f aca="false">-EN67*In_Clip_Loss*In_Fix_Clip</f>
        <v>-344.640518971057</v>
      </c>
      <c r="EO68" s="43" t="n">
        <f aca="false">-EO67*In_Clip_Loss*In_Fix_Clip</f>
        <v>-348.166878572671</v>
      </c>
      <c r="EP68" s="43" t="n">
        <f aca="false">-EP67*In_Clip_Loss*In_Fix_Clip</f>
        <v>-347.903311293339</v>
      </c>
      <c r="EQ68" s="43" t="n">
        <f aca="false">-EQ67*In_Clip_Loss*In_Fix_Clip</f>
        <v>-343.861248499728</v>
      </c>
      <c r="ER68" s="43" t="n">
        <f aca="false">-ER67*In_Clip_Loss*In_Fix_Clip</f>
        <v>-343.603769017233</v>
      </c>
      <c r="ES68" s="43" t="n">
        <f aca="false">-ES67*In_Clip_Loss*In_Fix_Clip</f>
        <v>-347.119520599903</v>
      </c>
      <c r="ET68" s="43" t="n">
        <f aca="false">-ET67*In_Clip_Loss*In_Fix_Clip</f>
        <v>-346.856746185454</v>
      </c>
      <c r="EU68" s="43" t="n">
        <f aca="false">-EU67*In_Clip_Loss*In_Fix_Clip</f>
        <v>-339.059514810301</v>
      </c>
      <c r="EV68" s="43" t="n">
        <f aca="false">-EV67*In_Clip_Loss*In_Fix_Clip</f>
        <v>-342.572957710181</v>
      </c>
      <c r="EW68" s="43" t="n">
        <f aca="false">-EW67*In_Clip_Loss*In_Fix_Clip</f>
        <v>-346.078162038104</v>
      </c>
      <c r="EX68" s="43" t="n">
        <f aca="false">-EX67*In_Clip_Loss*In_Fix_Clip</f>
        <v>-345.816175946898</v>
      </c>
      <c r="EY68" s="43" t="n">
        <f aca="false">-EY67*In_Clip_Loss*In_Fix_Clip</f>
        <v>-338.04233626587</v>
      </c>
      <c r="EZ68" s="43" t="n">
        <f aca="false">-EZ67*In_Clip_Loss*In_Fix_Clip</f>
        <v>-341.545238837051</v>
      </c>
      <c r="FA68" s="43" t="n">
        <f aca="false">-FA67*In_Clip_Loss*In_Fix_Clip</f>
        <v>-345.039927551989</v>
      </c>
      <c r="FB68" s="43" t="n">
        <f aca="false">-FB67*In_Clip_Loss*In_Fix_Clip</f>
        <v>-344.778727419057</v>
      </c>
      <c r="FC68" s="43" t="n">
        <f aca="false">-FC67*In_Clip_Loss*In_Fix_Clip</f>
        <v>-337.028209257073</v>
      </c>
      <c r="FD68" s="43" t="n">
        <f aca="false">-FD67*In_Clip_Loss*In_Fix_Clip</f>
        <v>-0</v>
      </c>
      <c r="FE68" s="43" t="n">
        <f aca="false">-FE67*In_Clip_Loss*In_Fix_Clip</f>
        <v>-0</v>
      </c>
      <c r="FF68" s="43" t="n">
        <f aca="false">-FF67*In_Clip_Loss*In_Fix_Clip</f>
        <v>-0</v>
      </c>
      <c r="FG68" s="43" t="n">
        <f aca="false">-FG67*In_Clip_Loss*In_Fix_Clip</f>
        <v>-0</v>
      </c>
      <c r="FH68" s="43" t="n">
        <f aca="false">-FH67*In_Clip_Loss*In_Fix_Clip</f>
        <v>-0</v>
      </c>
    </row>
    <row r="69" customFormat="false" ht="15" hidden="false" customHeight="false" outlineLevel="0" collapsed="false">
      <c r="C69" s="0" t="s">
        <v>672</v>
      </c>
      <c r="D69" s="11" t="s">
        <v>35</v>
      </c>
      <c r="E69" s="14" t="str">
        <f aca="false">$E43</f>
        <v>2027 solar DC 1.0cy 4h</v>
      </c>
      <c r="J69" s="43" t="n">
        <f aca="false">INDEX(ChargeRES_Data,MATCH($E69,ChargeRES_Labels,0),MATCH(J$7,ChargeRES_Years,0))</f>
        <v>0</v>
      </c>
      <c r="K69" s="43" t="n">
        <f aca="false">INDEX(ChargeRES_Data,MATCH($E69,ChargeRES_Labels,0),MATCH(K$7,ChargeRES_Years,0))</f>
        <v>0</v>
      </c>
      <c r="L69" s="43" t="n">
        <f aca="false">INDEX(ChargeRES_Data,MATCH($E69,ChargeRES_Labels,0),MATCH(L$7,ChargeRES_Years,0))</f>
        <v>0</v>
      </c>
      <c r="M69" s="43" t="n">
        <f aca="false">INDEX(ChargeRES_Data,MATCH($E69,ChargeRES_Labels,0),MATCH(M$7,ChargeRES_Years,0))</f>
        <v>0</v>
      </c>
      <c r="N69" s="43" t="n">
        <f aca="false">INDEX(ChargeRES_Data,MATCH($E69,ChargeRES_Labels,0),MATCH(N$7,ChargeRES_Years,0))</f>
        <v>0</v>
      </c>
      <c r="O69" s="43" t="n">
        <f aca="false">INDEX(ChargeRES_Data,MATCH($E69,ChargeRES_Labels,0),MATCH(O$7,ChargeRES_Years,0))</f>
        <v>-992.69296</v>
      </c>
      <c r="P69" s="43" t="n">
        <f aca="false">INDEX(ChargeRES_Data,MATCH($E69,ChargeRES_Labels,0),MATCH(P$7,ChargeRES_Years,0))</f>
        <v>-992.69296</v>
      </c>
      <c r="Q69" s="43" t="n">
        <f aca="false">INDEX(ChargeRES_Data,MATCH($E69,ChargeRES_Labels,0),MATCH(Q$7,ChargeRES_Years,0))</f>
        <v>-992.69296</v>
      </c>
      <c r="R69" s="43" t="n">
        <f aca="false">INDEX(ChargeRES_Data,MATCH($E69,ChargeRES_Labels,0),MATCH(R$7,ChargeRES_Years,0))</f>
        <v>-992.69296</v>
      </c>
      <c r="S69" s="43" t="n">
        <f aca="false">INDEX(ChargeRES_Data,MATCH($E69,ChargeRES_Labels,0),MATCH(S$7,ChargeRES_Years,0))</f>
        <v>-1020.71599</v>
      </c>
      <c r="T69" s="43" t="n">
        <f aca="false">INDEX(ChargeRES_Data,MATCH($E69,ChargeRES_Labels,0),MATCH(T$7,ChargeRES_Years,0))</f>
        <v>-1020.71599</v>
      </c>
      <c r="U69" s="43" t="n">
        <f aca="false">INDEX(ChargeRES_Data,MATCH($E69,ChargeRES_Labels,0),MATCH(U$7,ChargeRES_Years,0))</f>
        <v>-1020.71599</v>
      </c>
      <c r="V69" s="43" t="n">
        <f aca="false">INDEX(ChargeRES_Data,MATCH($E69,ChargeRES_Labels,0),MATCH(V$7,ChargeRES_Years,0))</f>
        <v>-1020.71599</v>
      </c>
      <c r="W69" s="43" t="n">
        <f aca="false">INDEX(ChargeRES_Data,MATCH($E69,ChargeRES_Labels,0),MATCH(W$7,ChargeRES_Years,0))</f>
        <v>-1012.63813</v>
      </c>
      <c r="X69" s="43" t="n">
        <f aca="false">INDEX(ChargeRES_Data,MATCH($E69,ChargeRES_Labels,0),MATCH(X$7,ChargeRES_Years,0))</f>
        <v>-1012.63813</v>
      </c>
      <c r="Y69" s="43" t="n">
        <f aca="false">INDEX(ChargeRES_Data,MATCH($E69,ChargeRES_Labels,0),MATCH(Y$7,ChargeRES_Years,0))</f>
        <v>-1012.63813</v>
      </c>
      <c r="Z69" s="43" t="n">
        <f aca="false">INDEX(ChargeRES_Data,MATCH($E69,ChargeRES_Labels,0),MATCH(Z$7,ChargeRES_Years,0))</f>
        <v>-1012.63813</v>
      </c>
      <c r="AA69" s="43" t="n">
        <f aca="false">INDEX(ChargeRES_Data,MATCH($E69,ChargeRES_Labels,0),MATCH(AA$7,ChargeRES_Years,0))</f>
        <v>-1008.4149</v>
      </c>
      <c r="AB69" s="43" t="n">
        <f aca="false">INDEX(ChargeRES_Data,MATCH($E69,ChargeRES_Labels,0),MATCH(AB$7,ChargeRES_Years,0))</f>
        <v>-1008.4149</v>
      </c>
      <c r="AC69" s="43" t="n">
        <f aca="false">INDEX(ChargeRES_Data,MATCH($E69,ChargeRES_Labels,0),MATCH(AC$7,ChargeRES_Years,0))</f>
        <v>-1008.4149</v>
      </c>
      <c r="AD69" s="43" t="n">
        <f aca="false">INDEX(ChargeRES_Data,MATCH($E69,ChargeRES_Labels,0),MATCH(AD$7,ChargeRES_Years,0))</f>
        <v>-1008.4149</v>
      </c>
      <c r="AE69" s="43" t="n">
        <f aca="false">INDEX(ChargeRES_Data,MATCH($E69,ChargeRES_Labels,0),MATCH(AE$7,ChargeRES_Years,0))</f>
        <v>-990.22906</v>
      </c>
      <c r="AF69" s="43" t="n">
        <f aca="false">INDEX(ChargeRES_Data,MATCH($E69,ChargeRES_Labels,0),MATCH(AF$7,ChargeRES_Years,0))</f>
        <v>-990.22906</v>
      </c>
      <c r="AG69" s="43" t="n">
        <f aca="false">INDEX(ChargeRES_Data,MATCH($E69,ChargeRES_Labels,0),MATCH(AG$7,ChargeRES_Years,0))</f>
        <v>-990.22906</v>
      </c>
      <c r="AH69" s="43" t="n">
        <f aca="false">INDEX(ChargeRES_Data,MATCH($E69,ChargeRES_Labels,0),MATCH(AH$7,ChargeRES_Years,0))</f>
        <v>-990.22906</v>
      </c>
      <c r="AI69" s="43" t="n">
        <f aca="false">INDEX(ChargeRES_Data,MATCH($E69,ChargeRES_Labels,0),MATCH(AI$7,ChargeRES_Years,0))</f>
        <v>-965.72765</v>
      </c>
      <c r="AJ69" s="43" t="n">
        <f aca="false">INDEX(ChargeRES_Data,MATCH($E69,ChargeRES_Labels,0),MATCH(AJ$7,ChargeRES_Years,0))</f>
        <v>-965.72765</v>
      </c>
      <c r="AK69" s="43" t="n">
        <f aca="false">INDEX(ChargeRES_Data,MATCH($E69,ChargeRES_Labels,0),MATCH(AK$7,ChargeRES_Years,0))</f>
        <v>-965.72765</v>
      </c>
      <c r="AL69" s="43" t="n">
        <f aca="false">INDEX(ChargeRES_Data,MATCH($E69,ChargeRES_Labels,0),MATCH(AL$7,ChargeRES_Years,0))</f>
        <v>-965.72765</v>
      </c>
      <c r="AM69" s="43" t="n">
        <f aca="false">INDEX(ChargeRES_Data,MATCH($E69,ChargeRES_Labels,0),MATCH(AM$7,ChargeRES_Years,0))</f>
        <v>-971.9878</v>
      </c>
      <c r="AN69" s="43" t="n">
        <f aca="false">INDEX(ChargeRES_Data,MATCH($E69,ChargeRES_Labels,0),MATCH(AN$7,ChargeRES_Years,0))</f>
        <v>-971.9878</v>
      </c>
      <c r="AO69" s="43" t="n">
        <f aca="false">INDEX(ChargeRES_Data,MATCH($E69,ChargeRES_Labels,0),MATCH(AO$7,ChargeRES_Years,0))</f>
        <v>-971.9878</v>
      </c>
      <c r="AP69" s="43" t="n">
        <f aca="false">INDEX(ChargeRES_Data,MATCH($E69,ChargeRES_Labels,0),MATCH(AP$7,ChargeRES_Years,0))</f>
        <v>-971.9878</v>
      </c>
      <c r="AQ69" s="43" t="n">
        <f aca="false">INDEX(ChargeRES_Data,MATCH($E69,ChargeRES_Labels,0),MATCH(AQ$7,ChargeRES_Years,0))</f>
        <v>-972.86154</v>
      </c>
      <c r="AR69" s="43" t="n">
        <f aca="false">INDEX(ChargeRES_Data,MATCH($E69,ChargeRES_Labels,0),MATCH(AR$7,ChargeRES_Years,0))</f>
        <v>-972.86154</v>
      </c>
      <c r="AS69" s="43" t="n">
        <f aca="false">INDEX(ChargeRES_Data,MATCH($E69,ChargeRES_Labels,0),MATCH(AS$7,ChargeRES_Years,0))</f>
        <v>-972.86154</v>
      </c>
      <c r="AT69" s="43" t="n">
        <f aca="false">INDEX(ChargeRES_Data,MATCH($E69,ChargeRES_Labels,0),MATCH(AT$7,ChargeRES_Years,0))</f>
        <v>-972.86154</v>
      </c>
      <c r="AU69" s="43" t="n">
        <f aca="false">INDEX(ChargeRES_Data,MATCH($E69,ChargeRES_Labels,0),MATCH(AU$7,ChargeRES_Years,0))</f>
        <v>-967.99641</v>
      </c>
      <c r="AV69" s="43" t="n">
        <f aca="false">INDEX(ChargeRES_Data,MATCH($E69,ChargeRES_Labels,0),MATCH(AV$7,ChargeRES_Years,0))</f>
        <v>-967.99641</v>
      </c>
      <c r="AW69" s="43" t="n">
        <f aca="false">INDEX(ChargeRES_Data,MATCH($E69,ChargeRES_Labels,0),MATCH(AW$7,ChargeRES_Years,0))</f>
        <v>-967.99641</v>
      </c>
      <c r="AX69" s="43" t="n">
        <f aca="false">INDEX(ChargeRES_Data,MATCH($E69,ChargeRES_Labels,0),MATCH(AX$7,ChargeRES_Years,0))</f>
        <v>-967.99641</v>
      </c>
      <c r="AY69" s="43" t="n">
        <f aca="false">INDEX(ChargeRES_Data,MATCH($E69,ChargeRES_Labels,0),MATCH(AY$7,ChargeRES_Years,0))</f>
        <v>-946.54846</v>
      </c>
      <c r="AZ69" s="43" t="n">
        <f aca="false">INDEX(ChargeRES_Data,MATCH($E69,ChargeRES_Labels,0),MATCH(AZ$7,ChargeRES_Years,0))</f>
        <v>-946.54846</v>
      </c>
      <c r="BA69" s="43" t="n">
        <f aca="false">INDEX(ChargeRES_Data,MATCH($E69,ChargeRES_Labels,0),MATCH(BA$7,ChargeRES_Years,0))</f>
        <v>-946.54846</v>
      </c>
      <c r="BB69" s="43" t="n">
        <f aca="false">INDEX(ChargeRES_Data,MATCH($E69,ChargeRES_Labels,0),MATCH(BB$7,ChargeRES_Years,0))</f>
        <v>-946.54846</v>
      </c>
      <c r="BC69" s="43" t="n">
        <f aca="false">INDEX(ChargeRES_Data,MATCH($E69,ChargeRES_Labels,0),MATCH(BC$7,ChargeRES_Years,0))</f>
        <v>-903.12287</v>
      </c>
      <c r="BD69" s="43" t="n">
        <f aca="false">INDEX(ChargeRES_Data,MATCH($E69,ChargeRES_Labels,0),MATCH(BD$7,ChargeRES_Years,0))</f>
        <v>-903.12287</v>
      </c>
      <c r="BE69" s="43" t="n">
        <f aca="false">INDEX(ChargeRES_Data,MATCH($E69,ChargeRES_Labels,0),MATCH(BE$7,ChargeRES_Years,0))</f>
        <v>-903.12287</v>
      </c>
      <c r="BF69" s="43" t="n">
        <f aca="false">INDEX(ChargeRES_Data,MATCH($E69,ChargeRES_Labels,0),MATCH(BF$7,ChargeRES_Years,0))</f>
        <v>-903.12287</v>
      </c>
      <c r="BG69" s="43" t="n">
        <f aca="false">INDEX(ChargeRES_Data,MATCH($E69,ChargeRES_Labels,0),MATCH(BG$7,ChargeRES_Years,0))</f>
        <v>-915.28429</v>
      </c>
      <c r="BH69" s="43" t="n">
        <f aca="false">INDEX(ChargeRES_Data,MATCH($E69,ChargeRES_Labels,0),MATCH(BH$7,ChargeRES_Years,0))</f>
        <v>-915.28429</v>
      </c>
      <c r="BI69" s="43" t="n">
        <f aca="false">INDEX(ChargeRES_Data,MATCH($E69,ChargeRES_Labels,0),MATCH(BI$7,ChargeRES_Years,0))</f>
        <v>-915.28429</v>
      </c>
      <c r="BJ69" s="43" t="n">
        <f aca="false">INDEX(ChargeRES_Data,MATCH($E69,ChargeRES_Labels,0),MATCH(BJ$7,ChargeRES_Years,0))</f>
        <v>-915.28429</v>
      </c>
      <c r="BK69" s="43" t="n">
        <f aca="false">INDEX(ChargeRES_Data,MATCH($E69,ChargeRES_Labels,0),MATCH(BK$7,ChargeRES_Years,0))</f>
        <v>-884.89008</v>
      </c>
      <c r="BL69" s="43" t="n">
        <f aca="false">INDEX(ChargeRES_Data,MATCH($E69,ChargeRES_Labels,0),MATCH(BL$7,ChargeRES_Years,0))</f>
        <v>-884.89008</v>
      </c>
      <c r="BM69" s="43" t="n">
        <f aca="false">INDEX(ChargeRES_Data,MATCH($E69,ChargeRES_Labels,0),MATCH(BM$7,ChargeRES_Years,0))</f>
        <v>-884.89008</v>
      </c>
      <c r="BN69" s="43" t="n">
        <f aca="false">INDEX(ChargeRES_Data,MATCH($E69,ChargeRES_Labels,0),MATCH(BN$7,ChargeRES_Years,0))</f>
        <v>-884.89008</v>
      </c>
      <c r="BO69" s="43" t="n">
        <f aca="false">INDEX(ChargeRES_Data,MATCH($E69,ChargeRES_Labels,0),MATCH(BO$7,ChargeRES_Years,0))</f>
        <v>-884.94627</v>
      </c>
      <c r="BP69" s="43" t="n">
        <f aca="false">INDEX(ChargeRES_Data,MATCH($E69,ChargeRES_Labels,0),MATCH(BP$7,ChargeRES_Years,0))</f>
        <v>-884.94627</v>
      </c>
      <c r="BQ69" s="43" t="n">
        <f aca="false">INDEX(ChargeRES_Data,MATCH($E69,ChargeRES_Labels,0),MATCH(BQ$7,ChargeRES_Years,0))</f>
        <v>-884.94627</v>
      </c>
      <c r="BR69" s="43" t="n">
        <f aca="false">INDEX(ChargeRES_Data,MATCH($E69,ChargeRES_Labels,0),MATCH(BR$7,ChargeRES_Years,0))</f>
        <v>-884.94627</v>
      </c>
      <c r="BS69" s="43" t="n">
        <f aca="false">INDEX(ChargeRES_Data,MATCH($E69,ChargeRES_Labels,0),MATCH(BS$7,ChargeRES_Years,0))</f>
        <v>-864.12541</v>
      </c>
      <c r="BT69" s="43" t="n">
        <f aca="false">INDEX(ChargeRES_Data,MATCH($E69,ChargeRES_Labels,0),MATCH(BT$7,ChargeRES_Years,0))</f>
        <v>-864.12541</v>
      </c>
      <c r="BU69" s="43" t="n">
        <f aca="false">INDEX(ChargeRES_Data,MATCH($E69,ChargeRES_Labels,0),MATCH(BU$7,ChargeRES_Years,0))</f>
        <v>-864.12541</v>
      </c>
      <c r="BV69" s="43" t="n">
        <f aca="false">INDEX(ChargeRES_Data,MATCH($E69,ChargeRES_Labels,0),MATCH(BV$7,ChargeRES_Years,0))</f>
        <v>-864.12541</v>
      </c>
      <c r="BW69" s="43" t="n">
        <f aca="false">INDEX(ChargeRES_Data,MATCH($E69,ChargeRES_Labels,0),MATCH(BW$7,ChargeRES_Years,0))</f>
        <v>-842.22332</v>
      </c>
      <c r="BX69" s="43" t="n">
        <f aca="false">INDEX(ChargeRES_Data,MATCH($E69,ChargeRES_Labels,0),MATCH(BX$7,ChargeRES_Years,0))</f>
        <v>-842.22332</v>
      </c>
      <c r="BY69" s="43" t="n">
        <f aca="false">INDEX(ChargeRES_Data,MATCH($E69,ChargeRES_Labels,0),MATCH(BY$7,ChargeRES_Years,0))</f>
        <v>-842.22332</v>
      </c>
      <c r="BZ69" s="43" t="n">
        <f aca="false">INDEX(ChargeRES_Data,MATCH($E69,ChargeRES_Labels,0),MATCH(BZ$7,ChargeRES_Years,0))</f>
        <v>-842.22332</v>
      </c>
      <c r="CA69" s="43" t="n">
        <f aca="false">INDEX(ChargeRES_Data,MATCH($E69,ChargeRES_Labels,0),MATCH(CA$7,ChargeRES_Years,0))</f>
        <v>-840.9919</v>
      </c>
      <c r="CB69" s="43" t="n">
        <f aca="false">INDEX(ChargeRES_Data,MATCH($E69,ChargeRES_Labels,0),MATCH(CB$7,ChargeRES_Years,0))</f>
        <v>-840.9919</v>
      </c>
      <c r="CC69" s="43" t="n">
        <f aca="false">INDEX(ChargeRES_Data,MATCH($E69,ChargeRES_Labels,0),MATCH(CC$7,ChargeRES_Years,0))</f>
        <v>-840.9919</v>
      </c>
      <c r="CD69" s="43" t="n">
        <f aca="false">INDEX(ChargeRES_Data,MATCH($E69,ChargeRES_Labels,0),MATCH(CD$7,ChargeRES_Years,0))</f>
        <v>-840.9919</v>
      </c>
      <c r="CE69" s="43" t="n">
        <f aca="false">INDEX(ChargeRES_Data,MATCH($E69,ChargeRES_Labels,0),MATCH(CE$7,ChargeRES_Years,0))</f>
        <v>-817.1254</v>
      </c>
      <c r="CF69" s="43" t="n">
        <f aca="false">INDEX(ChargeRES_Data,MATCH($E69,ChargeRES_Labels,0),MATCH(CF$7,ChargeRES_Years,0))</f>
        <v>-817.1254</v>
      </c>
      <c r="CG69" s="43" t="n">
        <f aca="false">INDEX(ChargeRES_Data,MATCH($E69,ChargeRES_Labels,0),MATCH(CG$7,ChargeRES_Years,0))</f>
        <v>-817.1254</v>
      </c>
      <c r="CH69" s="43" t="n">
        <f aca="false">INDEX(ChargeRES_Data,MATCH($E69,ChargeRES_Labels,0),MATCH(CH$7,ChargeRES_Years,0))</f>
        <v>-817.1254</v>
      </c>
      <c r="CI69" s="43" t="n">
        <f aca="false">INDEX(ChargeRES_Data,MATCH($E69,ChargeRES_Labels,0),MATCH(CI$7,ChargeRES_Years,0))</f>
        <v>-792.76727</v>
      </c>
      <c r="CJ69" s="43" t="n">
        <f aca="false">INDEX(ChargeRES_Data,MATCH($E69,ChargeRES_Labels,0),MATCH(CJ$7,ChargeRES_Years,0))</f>
        <v>-792.76727</v>
      </c>
      <c r="CK69" s="43" t="n">
        <f aca="false">INDEX(ChargeRES_Data,MATCH($E69,ChargeRES_Labels,0),MATCH(CK$7,ChargeRES_Years,0))</f>
        <v>-792.76727</v>
      </c>
      <c r="CL69" s="43" t="n">
        <f aca="false">INDEX(ChargeRES_Data,MATCH($E69,ChargeRES_Labels,0),MATCH(CL$7,ChargeRES_Years,0))</f>
        <v>-792.76727</v>
      </c>
      <c r="CM69" s="43" t="n">
        <f aca="false">INDEX(ChargeRES_Data,MATCH($E69,ChargeRES_Labels,0),MATCH(CM$7,ChargeRES_Years,0))</f>
        <v>-779.27492</v>
      </c>
      <c r="CN69" s="43" t="n">
        <f aca="false">INDEX(ChargeRES_Data,MATCH($E69,ChargeRES_Labels,0),MATCH(CN$7,ChargeRES_Years,0))</f>
        <v>-779.27492</v>
      </c>
      <c r="CO69" s="43" t="n">
        <f aca="false">INDEX(ChargeRES_Data,MATCH($E69,ChargeRES_Labels,0),MATCH(CO$7,ChargeRES_Years,0))</f>
        <v>-779.27492</v>
      </c>
      <c r="CP69" s="43" t="n">
        <f aca="false">INDEX(ChargeRES_Data,MATCH($E69,ChargeRES_Labels,0),MATCH(CP$7,ChargeRES_Years,0))</f>
        <v>-779.27492</v>
      </c>
      <c r="CQ69" s="43" t="n">
        <f aca="false">INDEX(ChargeRES_Data,MATCH($E69,ChargeRES_Labels,0),MATCH(CQ$7,ChargeRES_Years,0))</f>
        <v>-745.06588</v>
      </c>
      <c r="CR69" s="43" t="n">
        <f aca="false">INDEX(ChargeRES_Data,MATCH($E69,ChargeRES_Labels,0),MATCH(CR$7,ChargeRES_Years,0))</f>
        <v>-745.06588</v>
      </c>
      <c r="CS69" s="43" t="n">
        <f aca="false">INDEX(ChargeRES_Data,MATCH($E69,ChargeRES_Labels,0),MATCH(CS$7,ChargeRES_Years,0))</f>
        <v>-745.06588</v>
      </c>
      <c r="CT69" s="43" t="n">
        <f aca="false">INDEX(ChargeRES_Data,MATCH($E69,ChargeRES_Labels,0),MATCH(CT$7,ChargeRES_Years,0))</f>
        <v>-745.06588</v>
      </c>
      <c r="CU69" s="43" t="n">
        <f aca="false">INDEX(ChargeRES_Data,MATCH($E69,ChargeRES_Labels,0),MATCH(CU$7,ChargeRES_Years,0))</f>
        <v>-713.83809</v>
      </c>
      <c r="CV69" s="43" t="n">
        <f aca="false">INDEX(ChargeRES_Data,MATCH($E69,ChargeRES_Labels,0),MATCH(CV$7,ChargeRES_Years,0))</f>
        <v>-713.83809</v>
      </c>
      <c r="CW69" s="43" t="n">
        <f aca="false">INDEX(ChargeRES_Data,MATCH($E69,ChargeRES_Labels,0),MATCH(CW$7,ChargeRES_Years,0))</f>
        <v>-713.83809</v>
      </c>
      <c r="CX69" s="43" t="n">
        <f aca="false">INDEX(ChargeRES_Data,MATCH($E69,ChargeRES_Labels,0),MATCH(CX$7,ChargeRES_Years,0))</f>
        <v>-713.83809</v>
      </c>
      <c r="CY69" s="43" t="n">
        <f aca="false">INDEX(ChargeRES_Data,MATCH($E69,ChargeRES_Labels,0),MATCH(CY$7,ChargeRES_Years,0))</f>
        <v>-1040.09275</v>
      </c>
      <c r="CZ69" s="43" t="n">
        <f aca="false">INDEX(ChargeRES_Data,MATCH($E69,ChargeRES_Labels,0),MATCH(CZ$7,ChargeRES_Years,0))</f>
        <v>-1040.09275</v>
      </c>
      <c r="DA69" s="43" t="n">
        <f aca="false">INDEX(ChargeRES_Data,MATCH($E69,ChargeRES_Labels,0),MATCH(DA$7,ChargeRES_Years,0))</f>
        <v>-1040.09275</v>
      </c>
      <c r="DB69" s="43" t="n">
        <f aca="false">INDEX(ChargeRES_Data,MATCH($E69,ChargeRES_Labels,0),MATCH(DB$7,ChargeRES_Years,0))</f>
        <v>-1040.09275</v>
      </c>
      <c r="DC69" s="43" t="n">
        <f aca="false">INDEX(ChargeRES_Data,MATCH($E69,ChargeRES_Labels,0),MATCH(DC$7,ChargeRES_Years,0))</f>
        <v>-993.65772</v>
      </c>
      <c r="DD69" s="43" t="n">
        <f aca="false">INDEX(ChargeRES_Data,MATCH($E69,ChargeRES_Labels,0),MATCH(DD$7,ChargeRES_Years,0))</f>
        <v>-993.65772</v>
      </c>
      <c r="DE69" s="43" t="n">
        <f aca="false">INDEX(ChargeRES_Data,MATCH($E69,ChargeRES_Labels,0),MATCH(DE$7,ChargeRES_Years,0))</f>
        <v>-993.65772</v>
      </c>
      <c r="DF69" s="43" t="n">
        <f aca="false">INDEX(ChargeRES_Data,MATCH($E69,ChargeRES_Labels,0),MATCH(DF$7,ChargeRES_Years,0))</f>
        <v>-993.65772</v>
      </c>
      <c r="DG69" s="43" t="n">
        <f aca="false">INDEX(ChargeRES_Data,MATCH($E69,ChargeRES_Labels,0),MATCH(DG$7,ChargeRES_Years,0))</f>
        <v>-961.99609</v>
      </c>
      <c r="DH69" s="43" t="n">
        <f aca="false">INDEX(ChargeRES_Data,MATCH($E69,ChargeRES_Labels,0),MATCH(DH$7,ChargeRES_Years,0))</f>
        <v>-961.99609</v>
      </c>
      <c r="DI69" s="43" t="n">
        <f aca="false">INDEX(ChargeRES_Data,MATCH($E69,ChargeRES_Labels,0),MATCH(DI$7,ChargeRES_Years,0))</f>
        <v>-961.99609</v>
      </c>
      <c r="DJ69" s="43" t="n">
        <f aca="false">INDEX(ChargeRES_Data,MATCH($E69,ChargeRES_Labels,0),MATCH(DJ$7,ChargeRES_Years,0))</f>
        <v>-961.99609</v>
      </c>
      <c r="DK69" s="43" t="n">
        <f aca="false">INDEX(ChargeRES_Data,MATCH($E69,ChargeRES_Labels,0),MATCH(DK$7,ChargeRES_Years,0))</f>
        <v>-930.5436</v>
      </c>
      <c r="DL69" s="43" t="n">
        <f aca="false">INDEX(ChargeRES_Data,MATCH($E69,ChargeRES_Labels,0),MATCH(DL$7,ChargeRES_Years,0))</f>
        <v>-930.5436</v>
      </c>
      <c r="DM69" s="43" t="n">
        <f aca="false">INDEX(ChargeRES_Data,MATCH($E69,ChargeRES_Labels,0),MATCH(DM$7,ChargeRES_Years,0))</f>
        <v>-930.5436</v>
      </c>
      <c r="DN69" s="43" t="n">
        <f aca="false">INDEX(ChargeRES_Data,MATCH($E69,ChargeRES_Labels,0),MATCH(DN$7,ChargeRES_Years,0))</f>
        <v>-930.5436</v>
      </c>
      <c r="DO69" s="43" t="n">
        <f aca="false">INDEX(ChargeRES_Data,MATCH($E69,ChargeRES_Labels,0),MATCH(DO$7,ChargeRES_Years,0))</f>
        <v>-926.40611</v>
      </c>
      <c r="DP69" s="43" t="n">
        <f aca="false">INDEX(ChargeRES_Data,MATCH($E69,ChargeRES_Labels,0),MATCH(DP$7,ChargeRES_Years,0))</f>
        <v>-926.40611</v>
      </c>
      <c r="DQ69" s="43" t="n">
        <f aca="false">INDEX(ChargeRES_Data,MATCH($E69,ChargeRES_Labels,0),MATCH(DQ$7,ChargeRES_Years,0))</f>
        <v>-926.40611</v>
      </c>
      <c r="DR69" s="43" t="n">
        <f aca="false">INDEX(ChargeRES_Data,MATCH($E69,ChargeRES_Labels,0),MATCH(DR$7,ChargeRES_Years,0))</f>
        <v>-926.40611</v>
      </c>
      <c r="DS69" s="43" t="n">
        <f aca="false">INDEX(ChargeRES_Data,MATCH($E69,ChargeRES_Labels,0),MATCH(DS$7,ChargeRES_Years,0))</f>
        <v>-914.09784</v>
      </c>
      <c r="DT69" s="43" t="n">
        <f aca="false">INDEX(ChargeRES_Data,MATCH($E69,ChargeRES_Labels,0),MATCH(DT$7,ChargeRES_Years,0))</f>
        <v>-914.09784</v>
      </c>
      <c r="DU69" s="43" t="n">
        <f aca="false">INDEX(ChargeRES_Data,MATCH($E69,ChargeRES_Labels,0),MATCH(DU$7,ChargeRES_Years,0))</f>
        <v>-914.09784</v>
      </c>
      <c r="DV69" s="43" t="n">
        <f aca="false">INDEX(ChargeRES_Data,MATCH($E69,ChargeRES_Labels,0),MATCH(DV$7,ChargeRES_Years,0))</f>
        <v>-914.09784</v>
      </c>
      <c r="DW69" s="43" t="n">
        <f aca="false">INDEX(ChargeRES_Data,MATCH($E69,ChargeRES_Labels,0),MATCH(DW$7,ChargeRES_Years,0))</f>
        <v>-891.80399</v>
      </c>
      <c r="DX69" s="43" t="n">
        <f aca="false">INDEX(ChargeRES_Data,MATCH($E69,ChargeRES_Labels,0),MATCH(DX$7,ChargeRES_Years,0))</f>
        <v>-891.80399</v>
      </c>
      <c r="DY69" s="43" t="n">
        <f aca="false">INDEX(ChargeRES_Data,MATCH($E69,ChargeRES_Labels,0),MATCH(DY$7,ChargeRES_Years,0))</f>
        <v>-891.80399</v>
      </c>
      <c r="DZ69" s="43" t="n">
        <f aca="false">INDEX(ChargeRES_Data,MATCH($E69,ChargeRES_Labels,0),MATCH(DZ$7,ChargeRES_Years,0))</f>
        <v>-891.80399</v>
      </c>
      <c r="EA69" s="43" t="n">
        <f aca="false">INDEX(ChargeRES_Data,MATCH($E69,ChargeRES_Labels,0),MATCH(EA$7,ChargeRES_Years,0))</f>
        <v>-870.13693</v>
      </c>
      <c r="EB69" s="43" t="n">
        <f aca="false">INDEX(ChargeRES_Data,MATCH($E69,ChargeRES_Labels,0),MATCH(EB$7,ChargeRES_Years,0))</f>
        <v>-870.13693</v>
      </c>
      <c r="EC69" s="43" t="n">
        <f aca="false">INDEX(ChargeRES_Data,MATCH($E69,ChargeRES_Labels,0),MATCH(EC$7,ChargeRES_Years,0))</f>
        <v>-870.13693</v>
      </c>
      <c r="ED69" s="43" t="n">
        <f aca="false">INDEX(ChargeRES_Data,MATCH($E69,ChargeRES_Labels,0),MATCH(ED$7,ChargeRES_Years,0))</f>
        <v>-870.13693</v>
      </c>
      <c r="EE69" s="43" t="n">
        <f aca="false">INDEX(ChargeRES_Data,MATCH($E69,ChargeRES_Labels,0),MATCH(EE$7,ChargeRES_Years,0))</f>
        <v>-864.3226</v>
      </c>
      <c r="EF69" s="43" t="n">
        <f aca="false">INDEX(ChargeRES_Data,MATCH($E69,ChargeRES_Labels,0),MATCH(EF$7,ChargeRES_Years,0))</f>
        <v>-864.3226</v>
      </c>
      <c r="EG69" s="43" t="n">
        <f aca="false">INDEX(ChargeRES_Data,MATCH($E69,ChargeRES_Labels,0),MATCH(EG$7,ChargeRES_Years,0))</f>
        <v>-864.3226</v>
      </c>
      <c r="EH69" s="43" t="n">
        <f aca="false">INDEX(ChargeRES_Data,MATCH($E69,ChargeRES_Labels,0),MATCH(EH$7,ChargeRES_Years,0))</f>
        <v>-864.3226</v>
      </c>
      <c r="EI69" s="43" t="n">
        <f aca="false">INDEX(ChargeRES_Data,MATCH($E69,ChargeRES_Labels,0),MATCH(EI$7,ChargeRES_Years,0))</f>
        <v>-866.71026</v>
      </c>
      <c r="EJ69" s="43" t="n">
        <f aca="false">INDEX(ChargeRES_Data,MATCH($E69,ChargeRES_Labels,0),MATCH(EJ$7,ChargeRES_Years,0))</f>
        <v>-866.71026</v>
      </c>
      <c r="EK69" s="43" t="n">
        <f aca="false">INDEX(ChargeRES_Data,MATCH($E69,ChargeRES_Labels,0),MATCH(EK$7,ChargeRES_Years,0))</f>
        <v>-866.71026</v>
      </c>
      <c r="EL69" s="43" t="n">
        <f aca="false">INDEX(ChargeRES_Data,MATCH($E69,ChargeRES_Labels,0),MATCH(EL$7,ChargeRES_Years,0))</f>
        <v>-866.71026</v>
      </c>
      <c r="EM69" s="43" t="n">
        <f aca="false">INDEX(ChargeRES_Data,MATCH($E69,ChargeRES_Labels,0),MATCH(EM$7,ChargeRES_Years,0))</f>
        <v>-855.4343</v>
      </c>
      <c r="EN69" s="43" t="n">
        <f aca="false">INDEX(ChargeRES_Data,MATCH($E69,ChargeRES_Labels,0),MATCH(EN$7,ChargeRES_Years,0))</f>
        <v>-855.4343</v>
      </c>
      <c r="EO69" s="43" t="n">
        <f aca="false">INDEX(ChargeRES_Data,MATCH($E69,ChargeRES_Labels,0),MATCH(EO$7,ChargeRES_Years,0))</f>
        <v>-855.4343</v>
      </c>
      <c r="EP69" s="43" t="n">
        <f aca="false">INDEX(ChargeRES_Data,MATCH($E69,ChargeRES_Labels,0),MATCH(EP$7,ChargeRES_Years,0))</f>
        <v>-855.4343</v>
      </c>
      <c r="EQ69" s="43" t="n">
        <f aca="false">INDEX(ChargeRES_Data,MATCH($E69,ChargeRES_Labels,0),MATCH(EQ$7,ChargeRES_Years,0))</f>
        <v>-841.29448</v>
      </c>
      <c r="ER69" s="43" t="n">
        <f aca="false">INDEX(ChargeRES_Data,MATCH($E69,ChargeRES_Labels,0),MATCH(ER$7,ChargeRES_Years,0))</f>
        <v>-841.29448</v>
      </c>
      <c r="ES69" s="43" t="n">
        <f aca="false">INDEX(ChargeRES_Data,MATCH($E69,ChargeRES_Labels,0),MATCH(ES$7,ChargeRES_Years,0))</f>
        <v>-841.29448</v>
      </c>
      <c r="ET69" s="43" t="n">
        <f aca="false">INDEX(ChargeRES_Data,MATCH($E69,ChargeRES_Labels,0),MATCH(ET$7,ChargeRES_Years,0))</f>
        <v>-841.29448</v>
      </c>
      <c r="EU69" s="43" t="n">
        <f aca="false">INDEX(ChargeRES_Data,MATCH($E69,ChargeRES_Labels,0),MATCH(EU$7,ChargeRES_Years,0))</f>
        <v>-841.29448</v>
      </c>
      <c r="EV69" s="43" t="n">
        <f aca="false">INDEX(ChargeRES_Data,MATCH($E69,ChargeRES_Labels,0),MATCH(EV$7,ChargeRES_Years,0))</f>
        <v>-841.29448</v>
      </c>
      <c r="EW69" s="43" t="n">
        <f aca="false">INDEX(ChargeRES_Data,MATCH($E69,ChargeRES_Labels,0),MATCH(EW$7,ChargeRES_Years,0))</f>
        <v>-841.29448</v>
      </c>
      <c r="EX69" s="43" t="n">
        <f aca="false">INDEX(ChargeRES_Data,MATCH($E69,ChargeRES_Labels,0),MATCH(EX$7,ChargeRES_Years,0))</f>
        <v>-841.29448</v>
      </c>
      <c r="EY69" s="43" t="n">
        <f aca="false">INDEX(ChargeRES_Data,MATCH($E69,ChargeRES_Labels,0),MATCH(EY$7,ChargeRES_Years,0))</f>
        <v>-841.29448</v>
      </c>
      <c r="EZ69" s="43" t="n">
        <f aca="false">INDEX(ChargeRES_Data,MATCH($E69,ChargeRES_Labels,0),MATCH(EZ$7,ChargeRES_Years,0))</f>
        <v>-841.29448</v>
      </c>
      <c r="FA69" s="43" t="n">
        <f aca="false">INDEX(ChargeRES_Data,MATCH($E69,ChargeRES_Labels,0),MATCH(FA$7,ChargeRES_Years,0))</f>
        <v>-841.29448</v>
      </c>
      <c r="FB69" s="43" t="n">
        <f aca="false">INDEX(ChargeRES_Data,MATCH($E69,ChargeRES_Labels,0),MATCH(FB$7,ChargeRES_Years,0))</f>
        <v>-841.29448</v>
      </c>
      <c r="FC69" s="43" t="n">
        <f aca="false">INDEX(ChargeRES_Data,MATCH($E69,ChargeRES_Labels,0),MATCH(FC$7,ChargeRES_Years,0))</f>
        <v>-841.29448</v>
      </c>
      <c r="FD69" s="43" t="n">
        <f aca="false">INDEX(ChargeRES_Data,MATCH($E69,ChargeRES_Labels,0),MATCH(FD$7,ChargeRES_Years,0))</f>
        <v>-841.29448</v>
      </c>
      <c r="FE69" s="43" t="n">
        <f aca="false">INDEX(ChargeRES_Data,MATCH($E69,ChargeRES_Labels,0),MATCH(FE$7,ChargeRES_Years,0))</f>
        <v>-841.29448</v>
      </c>
      <c r="FF69" s="43" t="n">
        <f aca="false">INDEX(ChargeRES_Data,MATCH($E69,ChargeRES_Labels,0),MATCH(FF$7,ChargeRES_Years,0))</f>
        <v>-841.29448</v>
      </c>
      <c r="FG69" s="43" t="n">
        <f aca="false">INDEX(ChargeRES_Data,MATCH($E69,ChargeRES_Labels,0),MATCH(FG$7,ChargeRES_Years,0))</f>
        <v>-841.29448</v>
      </c>
      <c r="FH69" s="43" t="n">
        <f aca="false">INDEX(ChargeRES_Data,MATCH($E69,ChargeRES_Labels,0),MATCH(FH$7,ChargeRES_Years,0))</f>
        <v>-841.29448</v>
      </c>
    </row>
    <row r="70" customFormat="false" ht="15" hidden="false" customHeight="false" outlineLevel="0" collapsed="false">
      <c r="C70" s="0" t="s">
        <v>673</v>
      </c>
      <c r="D70" s="11" t="s">
        <v>35</v>
      </c>
      <c r="E70" s="14" t="str">
        <f aca="false">$E43</f>
        <v>2027 solar DC 1.0cy 4h</v>
      </c>
      <c r="J70" s="43" t="n">
        <f aca="false">INDEX(ChargeGrid_Data,MATCH($E70,ChargeGrid_Labels,0),MATCH(J$7,ChargeGrid_Years,0))</f>
        <v>0</v>
      </c>
      <c r="K70" s="43" t="n">
        <f aca="false">INDEX(ChargeGrid_Data,MATCH($E70,ChargeGrid_Labels,0),MATCH(K$7,ChargeGrid_Years,0))</f>
        <v>0</v>
      </c>
      <c r="L70" s="43" t="n">
        <f aca="false">INDEX(ChargeGrid_Data,MATCH($E70,ChargeGrid_Labels,0),MATCH(L$7,ChargeGrid_Years,0))</f>
        <v>0</v>
      </c>
      <c r="M70" s="43" t="n">
        <f aca="false">INDEX(ChargeGrid_Data,MATCH($E70,ChargeGrid_Labels,0),MATCH(M$7,ChargeGrid_Years,0))</f>
        <v>0</v>
      </c>
      <c r="N70" s="43" t="n">
        <f aca="false">INDEX(ChargeGrid_Data,MATCH($E70,ChargeGrid_Labels,0),MATCH(N$7,ChargeGrid_Years,0))</f>
        <v>0</v>
      </c>
      <c r="O70" s="43" t="n">
        <f aca="false">INDEX(ChargeGrid_Data,MATCH($E70,ChargeGrid_Labels,0),MATCH(O$7,ChargeGrid_Years,0))</f>
        <v>-751.2864</v>
      </c>
      <c r="P70" s="43" t="n">
        <f aca="false">INDEX(ChargeGrid_Data,MATCH($E70,ChargeGrid_Labels,0),MATCH(P$7,ChargeGrid_Years,0))</f>
        <v>-751.2864</v>
      </c>
      <c r="Q70" s="43" t="n">
        <f aca="false">INDEX(ChargeGrid_Data,MATCH($E70,ChargeGrid_Labels,0),MATCH(Q$7,ChargeGrid_Years,0))</f>
        <v>-751.2864</v>
      </c>
      <c r="R70" s="43" t="n">
        <f aca="false">INDEX(ChargeGrid_Data,MATCH($E70,ChargeGrid_Labels,0),MATCH(R$7,ChargeGrid_Years,0))</f>
        <v>-751.2864</v>
      </c>
      <c r="S70" s="43" t="n">
        <f aca="false">INDEX(ChargeGrid_Data,MATCH($E70,ChargeGrid_Labels,0),MATCH(S$7,ChargeGrid_Years,0))</f>
        <v>-663.46514</v>
      </c>
      <c r="T70" s="43" t="n">
        <f aca="false">INDEX(ChargeGrid_Data,MATCH($E70,ChargeGrid_Labels,0),MATCH(T$7,ChargeGrid_Years,0))</f>
        <v>-663.46514</v>
      </c>
      <c r="U70" s="43" t="n">
        <f aca="false">INDEX(ChargeGrid_Data,MATCH($E70,ChargeGrid_Labels,0),MATCH(U$7,ChargeGrid_Years,0))</f>
        <v>-663.46514</v>
      </c>
      <c r="V70" s="43" t="n">
        <f aca="false">INDEX(ChargeGrid_Data,MATCH($E70,ChargeGrid_Labels,0),MATCH(V$7,ChargeGrid_Years,0))</f>
        <v>-663.46514</v>
      </c>
      <c r="W70" s="43" t="n">
        <f aca="false">INDEX(ChargeGrid_Data,MATCH($E70,ChargeGrid_Labels,0),MATCH(W$7,ChargeGrid_Years,0))</f>
        <v>-620.42262</v>
      </c>
      <c r="X70" s="43" t="n">
        <f aca="false">INDEX(ChargeGrid_Data,MATCH($E70,ChargeGrid_Labels,0),MATCH(X$7,ChargeGrid_Years,0))</f>
        <v>-620.42262</v>
      </c>
      <c r="Y70" s="43" t="n">
        <f aca="false">INDEX(ChargeGrid_Data,MATCH($E70,ChargeGrid_Labels,0),MATCH(Y$7,ChargeGrid_Years,0))</f>
        <v>-620.42262</v>
      </c>
      <c r="Z70" s="43" t="n">
        <f aca="false">INDEX(ChargeGrid_Data,MATCH($E70,ChargeGrid_Labels,0),MATCH(Z$7,ChargeGrid_Years,0))</f>
        <v>-620.42262</v>
      </c>
      <c r="AA70" s="43" t="n">
        <f aca="false">INDEX(ChargeGrid_Data,MATCH($E70,ChargeGrid_Labels,0),MATCH(AA$7,ChargeGrid_Years,0))</f>
        <v>-590.15109</v>
      </c>
      <c r="AB70" s="43" t="n">
        <f aca="false">INDEX(ChargeGrid_Data,MATCH($E70,ChargeGrid_Labels,0),MATCH(AB$7,ChargeGrid_Years,0))</f>
        <v>-590.15109</v>
      </c>
      <c r="AC70" s="43" t="n">
        <f aca="false">INDEX(ChargeGrid_Data,MATCH($E70,ChargeGrid_Labels,0),MATCH(AC$7,ChargeGrid_Years,0))</f>
        <v>-590.15109</v>
      </c>
      <c r="AD70" s="43" t="n">
        <f aca="false">INDEX(ChargeGrid_Data,MATCH($E70,ChargeGrid_Labels,0),MATCH(AD$7,ChargeGrid_Years,0))</f>
        <v>-590.15109</v>
      </c>
      <c r="AE70" s="43" t="n">
        <f aca="false">INDEX(ChargeGrid_Data,MATCH($E70,ChargeGrid_Labels,0),MATCH(AE$7,ChargeGrid_Years,0))</f>
        <v>-581.20382</v>
      </c>
      <c r="AF70" s="43" t="n">
        <f aca="false">INDEX(ChargeGrid_Data,MATCH($E70,ChargeGrid_Labels,0),MATCH(AF$7,ChargeGrid_Years,0))</f>
        <v>-581.20382</v>
      </c>
      <c r="AG70" s="43" t="n">
        <f aca="false">INDEX(ChargeGrid_Data,MATCH($E70,ChargeGrid_Labels,0),MATCH(AG$7,ChargeGrid_Years,0))</f>
        <v>-581.20382</v>
      </c>
      <c r="AH70" s="43" t="n">
        <f aca="false">INDEX(ChargeGrid_Data,MATCH($E70,ChargeGrid_Labels,0),MATCH(AH$7,ChargeGrid_Years,0))</f>
        <v>-581.20382</v>
      </c>
      <c r="AI70" s="43" t="n">
        <f aca="false">INDEX(ChargeGrid_Data,MATCH($E70,ChargeGrid_Labels,0),MATCH(AI$7,ChargeGrid_Years,0))</f>
        <v>-575.76335</v>
      </c>
      <c r="AJ70" s="43" t="n">
        <f aca="false">INDEX(ChargeGrid_Data,MATCH($E70,ChargeGrid_Labels,0),MATCH(AJ$7,ChargeGrid_Years,0))</f>
        <v>-575.76335</v>
      </c>
      <c r="AK70" s="43" t="n">
        <f aca="false">INDEX(ChargeGrid_Data,MATCH($E70,ChargeGrid_Labels,0),MATCH(AK$7,ChargeGrid_Years,0))</f>
        <v>-575.76335</v>
      </c>
      <c r="AL70" s="43" t="n">
        <f aca="false">INDEX(ChargeGrid_Data,MATCH($E70,ChargeGrid_Labels,0),MATCH(AL$7,ChargeGrid_Years,0))</f>
        <v>-575.76335</v>
      </c>
      <c r="AM70" s="43" t="n">
        <f aca="false">INDEX(ChargeGrid_Data,MATCH($E70,ChargeGrid_Labels,0),MATCH(AM$7,ChargeGrid_Years,0))</f>
        <v>-541.56006</v>
      </c>
      <c r="AN70" s="43" t="n">
        <f aca="false">INDEX(ChargeGrid_Data,MATCH($E70,ChargeGrid_Labels,0),MATCH(AN$7,ChargeGrid_Years,0))</f>
        <v>-541.56006</v>
      </c>
      <c r="AO70" s="43" t="n">
        <f aca="false">INDEX(ChargeGrid_Data,MATCH($E70,ChargeGrid_Labels,0),MATCH(AO$7,ChargeGrid_Years,0))</f>
        <v>-541.56006</v>
      </c>
      <c r="AP70" s="43" t="n">
        <f aca="false">INDEX(ChargeGrid_Data,MATCH($E70,ChargeGrid_Labels,0),MATCH(AP$7,ChargeGrid_Years,0))</f>
        <v>-541.56006</v>
      </c>
      <c r="AQ70" s="43" t="n">
        <f aca="false">INDEX(ChargeGrid_Data,MATCH($E70,ChargeGrid_Labels,0),MATCH(AQ$7,ChargeGrid_Years,0))</f>
        <v>-528.87975</v>
      </c>
      <c r="AR70" s="43" t="n">
        <f aca="false">INDEX(ChargeGrid_Data,MATCH($E70,ChargeGrid_Labels,0),MATCH(AR$7,ChargeGrid_Years,0))</f>
        <v>-528.87975</v>
      </c>
      <c r="AS70" s="43" t="n">
        <f aca="false">INDEX(ChargeGrid_Data,MATCH($E70,ChargeGrid_Labels,0),MATCH(AS$7,ChargeGrid_Years,0))</f>
        <v>-528.87975</v>
      </c>
      <c r="AT70" s="43" t="n">
        <f aca="false">INDEX(ChargeGrid_Data,MATCH($E70,ChargeGrid_Labels,0),MATCH(AT$7,ChargeGrid_Years,0))</f>
        <v>-528.87975</v>
      </c>
      <c r="AU70" s="43" t="n">
        <f aca="false">INDEX(ChargeGrid_Data,MATCH($E70,ChargeGrid_Labels,0),MATCH(AU$7,ChargeGrid_Years,0))</f>
        <v>-511.53463</v>
      </c>
      <c r="AV70" s="43" t="n">
        <f aca="false">INDEX(ChargeGrid_Data,MATCH($E70,ChargeGrid_Labels,0),MATCH(AV$7,ChargeGrid_Years,0))</f>
        <v>-511.53463</v>
      </c>
      <c r="AW70" s="43" t="n">
        <f aca="false">INDEX(ChargeGrid_Data,MATCH($E70,ChargeGrid_Labels,0),MATCH(AW$7,ChargeGrid_Years,0))</f>
        <v>-511.53463</v>
      </c>
      <c r="AX70" s="43" t="n">
        <f aca="false">INDEX(ChargeGrid_Data,MATCH($E70,ChargeGrid_Labels,0),MATCH(AX$7,ChargeGrid_Years,0))</f>
        <v>-511.53463</v>
      </c>
      <c r="AY70" s="43" t="n">
        <f aca="false">INDEX(ChargeGrid_Data,MATCH($E70,ChargeGrid_Labels,0),MATCH(AY$7,ChargeGrid_Years,0))</f>
        <v>-508.93701</v>
      </c>
      <c r="AZ70" s="43" t="n">
        <f aca="false">INDEX(ChargeGrid_Data,MATCH($E70,ChargeGrid_Labels,0),MATCH(AZ$7,ChargeGrid_Years,0))</f>
        <v>-508.93701</v>
      </c>
      <c r="BA70" s="43" t="n">
        <f aca="false">INDEX(ChargeGrid_Data,MATCH($E70,ChargeGrid_Labels,0),MATCH(BA$7,ChargeGrid_Years,0))</f>
        <v>-508.93701</v>
      </c>
      <c r="BB70" s="43" t="n">
        <f aca="false">INDEX(ChargeGrid_Data,MATCH($E70,ChargeGrid_Labels,0),MATCH(BB$7,ChargeGrid_Years,0))</f>
        <v>-508.93701</v>
      </c>
      <c r="BC70" s="43" t="n">
        <f aca="false">INDEX(ChargeGrid_Data,MATCH($E70,ChargeGrid_Labels,0),MATCH(BC$7,ChargeGrid_Years,0))</f>
        <v>-526.89342</v>
      </c>
      <c r="BD70" s="43" t="n">
        <f aca="false">INDEX(ChargeGrid_Data,MATCH($E70,ChargeGrid_Labels,0),MATCH(BD$7,ChargeGrid_Years,0))</f>
        <v>-526.89342</v>
      </c>
      <c r="BE70" s="43" t="n">
        <f aca="false">INDEX(ChargeGrid_Data,MATCH($E70,ChargeGrid_Labels,0),MATCH(BE$7,ChargeGrid_Years,0))</f>
        <v>-526.89342</v>
      </c>
      <c r="BF70" s="43" t="n">
        <f aca="false">INDEX(ChargeGrid_Data,MATCH($E70,ChargeGrid_Labels,0),MATCH(BF$7,ChargeGrid_Years,0))</f>
        <v>-526.89342</v>
      </c>
      <c r="BG70" s="43" t="n">
        <f aca="false">INDEX(ChargeGrid_Data,MATCH($E70,ChargeGrid_Labels,0),MATCH(BG$7,ChargeGrid_Years,0))</f>
        <v>-498.38111</v>
      </c>
      <c r="BH70" s="43" t="n">
        <f aca="false">INDEX(ChargeGrid_Data,MATCH($E70,ChargeGrid_Labels,0),MATCH(BH$7,ChargeGrid_Years,0))</f>
        <v>-498.38111</v>
      </c>
      <c r="BI70" s="43" t="n">
        <f aca="false">INDEX(ChargeGrid_Data,MATCH($E70,ChargeGrid_Labels,0),MATCH(BI$7,ChargeGrid_Years,0))</f>
        <v>-498.38111</v>
      </c>
      <c r="BJ70" s="43" t="n">
        <f aca="false">INDEX(ChargeGrid_Data,MATCH($E70,ChargeGrid_Labels,0),MATCH(BJ$7,ChargeGrid_Years,0))</f>
        <v>-498.38111</v>
      </c>
      <c r="BK70" s="43" t="n">
        <f aca="false">INDEX(ChargeGrid_Data,MATCH($E70,ChargeGrid_Labels,0),MATCH(BK$7,ChargeGrid_Years,0))</f>
        <v>-514.22704</v>
      </c>
      <c r="BL70" s="43" t="n">
        <f aca="false">INDEX(ChargeGrid_Data,MATCH($E70,ChargeGrid_Labels,0),MATCH(BL$7,ChargeGrid_Years,0))</f>
        <v>-514.22704</v>
      </c>
      <c r="BM70" s="43" t="n">
        <f aca="false">INDEX(ChargeGrid_Data,MATCH($E70,ChargeGrid_Labels,0),MATCH(BM$7,ChargeGrid_Years,0))</f>
        <v>-514.22704</v>
      </c>
      <c r="BN70" s="43" t="n">
        <f aca="false">INDEX(ChargeGrid_Data,MATCH($E70,ChargeGrid_Labels,0),MATCH(BN$7,ChargeGrid_Years,0))</f>
        <v>-514.22704</v>
      </c>
      <c r="BO70" s="43" t="n">
        <f aca="false">INDEX(ChargeGrid_Data,MATCH($E70,ChargeGrid_Labels,0),MATCH(BO$7,ChargeGrid_Years,0))</f>
        <v>-503.78846</v>
      </c>
      <c r="BP70" s="43" t="n">
        <f aca="false">INDEX(ChargeGrid_Data,MATCH($E70,ChargeGrid_Labels,0),MATCH(BP$7,ChargeGrid_Years,0))</f>
        <v>-503.78846</v>
      </c>
      <c r="BQ70" s="43" t="n">
        <f aca="false">INDEX(ChargeGrid_Data,MATCH($E70,ChargeGrid_Labels,0),MATCH(BQ$7,ChargeGrid_Years,0))</f>
        <v>-503.78846</v>
      </c>
      <c r="BR70" s="43" t="n">
        <f aca="false">INDEX(ChargeGrid_Data,MATCH($E70,ChargeGrid_Labels,0),MATCH(BR$7,ChargeGrid_Years,0))</f>
        <v>-503.78846</v>
      </c>
      <c r="BS70" s="43" t="n">
        <f aca="false">INDEX(ChargeGrid_Data,MATCH($E70,ChargeGrid_Labels,0),MATCH(BS$7,ChargeGrid_Years,0))</f>
        <v>-488.23638</v>
      </c>
      <c r="BT70" s="43" t="n">
        <f aca="false">INDEX(ChargeGrid_Data,MATCH($E70,ChargeGrid_Labels,0),MATCH(BT$7,ChargeGrid_Years,0))</f>
        <v>-488.23638</v>
      </c>
      <c r="BU70" s="43" t="n">
        <f aca="false">INDEX(ChargeGrid_Data,MATCH($E70,ChargeGrid_Labels,0),MATCH(BU$7,ChargeGrid_Years,0))</f>
        <v>-488.23638</v>
      </c>
      <c r="BV70" s="43" t="n">
        <f aca="false">INDEX(ChargeGrid_Data,MATCH($E70,ChargeGrid_Labels,0),MATCH(BV$7,ChargeGrid_Years,0))</f>
        <v>-488.23638</v>
      </c>
      <c r="BW70" s="43" t="n">
        <f aca="false">INDEX(ChargeGrid_Data,MATCH($E70,ChargeGrid_Labels,0),MATCH(BW$7,ChargeGrid_Years,0))</f>
        <v>-508.20078</v>
      </c>
      <c r="BX70" s="43" t="n">
        <f aca="false">INDEX(ChargeGrid_Data,MATCH($E70,ChargeGrid_Labels,0),MATCH(BX$7,ChargeGrid_Years,0))</f>
        <v>-508.20078</v>
      </c>
      <c r="BY70" s="43" t="n">
        <f aca="false">INDEX(ChargeGrid_Data,MATCH($E70,ChargeGrid_Labels,0),MATCH(BY$7,ChargeGrid_Years,0))</f>
        <v>-508.20078</v>
      </c>
      <c r="BZ70" s="43" t="n">
        <f aca="false">INDEX(ChargeGrid_Data,MATCH($E70,ChargeGrid_Labels,0),MATCH(BZ$7,ChargeGrid_Years,0))</f>
        <v>-508.20078</v>
      </c>
      <c r="CA70" s="43" t="n">
        <f aca="false">INDEX(ChargeGrid_Data,MATCH($E70,ChargeGrid_Labels,0),MATCH(CA$7,ChargeGrid_Years,0))</f>
        <v>-499.94889</v>
      </c>
      <c r="CB70" s="43" t="n">
        <f aca="false">INDEX(ChargeGrid_Data,MATCH($E70,ChargeGrid_Labels,0),MATCH(CB$7,ChargeGrid_Years,0))</f>
        <v>-499.94889</v>
      </c>
      <c r="CC70" s="43" t="n">
        <f aca="false">INDEX(ChargeGrid_Data,MATCH($E70,ChargeGrid_Labels,0),MATCH(CC$7,ChargeGrid_Years,0))</f>
        <v>-499.94889</v>
      </c>
      <c r="CD70" s="43" t="n">
        <f aca="false">INDEX(ChargeGrid_Data,MATCH($E70,ChargeGrid_Labels,0),MATCH(CD$7,ChargeGrid_Years,0))</f>
        <v>-499.94889</v>
      </c>
      <c r="CE70" s="43" t="n">
        <f aca="false">INDEX(ChargeGrid_Data,MATCH($E70,ChargeGrid_Labels,0),MATCH(CE$7,ChargeGrid_Years,0))</f>
        <v>-500.04075</v>
      </c>
      <c r="CF70" s="43" t="n">
        <f aca="false">INDEX(ChargeGrid_Data,MATCH($E70,ChargeGrid_Labels,0),MATCH(CF$7,ChargeGrid_Years,0))</f>
        <v>-500.04075</v>
      </c>
      <c r="CG70" s="43" t="n">
        <f aca="false">INDEX(ChargeGrid_Data,MATCH($E70,ChargeGrid_Labels,0),MATCH(CG$7,ChargeGrid_Years,0))</f>
        <v>-500.04075</v>
      </c>
      <c r="CH70" s="43" t="n">
        <f aca="false">INDEX(ChargeGrid_Data,MATCH($E70,ChargeGrid_Labels,0),MATCH(CH$7,ChargeGrid_Years,0))</f>
        <v>-500.04075</v>
      </c>
      <c r="CI70" s="43" t="n">
        <f aca="false">INDEX(ChargeGrid_Data,MATCH($E70,ChargeGrid_Labels,0),MATCH(CI$7,ChargeGrid_Years,0))</f>
        <v>-503.09869</v>
      </c>
      <c r="CJ70" s="43" t="n">
        <f aca="false">INDEX(ChargeGrid_Data,MATCH($E70,ChargeGrid_Labels,0),MATCH(CJ$7,ChargeGrid_Years,0))</f>
        <v>-503.09869</v>
      </c>
      <c r="CK70" s="43" t="n">
        <f aca="false">INDEX(ChargeGrid_Data,MATCH($E70,ChargeGrid_Labels,0),MATCH(CK$7,ChargeGrid_Years,0))</f>
        <v>-503.09869</v>
      </c>
      <c r="CL70" s="43" t="n">
        <f aca="false">INDEX(ChargeGrid_Data,MATCH($E70,ChargeGrid_Labels,0),MATCH(CL$7,ChargeGrid_Years,0))</f>
        <v>-503.09869</v>
      </c>
      <c r="CM70" s="43" t="n">
        <f aca="false">INDEX(ChargeGrid_Data,MATCH($E70,ChargeGrid_Labels,0),MATCH(CM$7,ChargeGrid_Years,0))</f>
        <v>-497.34921</v>
      </c>
      <c r="CN70" s="43" t="n">
        <f aca="false">INDEX(ChargeGrid_Data,MATCH($E70,ChargeGrid_Labels,0),MATCH(CN$7,ChargeGrid_Years,0))</f>
        <v>-497.34921</v>
      </c>
      <c r="CO70" s="43" t="n">
        <f aca="false">INDEX(ChargeGrid_Data,MATCH($E70,ChargeGrid_Labels,0),MATCH(CO$7,ChargeGrid_Years,0))</f>
        <v>-497.34921</v>
      </c>
      <c r="CP70" s="43" t="n">
        <f aca="false">INDEX(ChargeGrid_Data,MATCH($E70,ChargeGrid_Labels,0),MATCH(CP$7,ChargeGrid_Years,0))</f>
        <v>-497.34921</v>
      </c>
      <c r="CQ70" s="43" t="n">
        <f aca="false">INDEX(ChargeGrid_Data,MATCH($E70,ChargeGrid_Labels,0),MATCH(CQ$7,ChargeGrid_Years,0))</f>
        <v>-514.43421</v>
      </c>
      <c r="CR70" s="43" t="n">
        <f aca="false">INDEX(ChargeGrid_Data,MATCH($E70,ChargeGrid_Labels,0),MATCH(CR$7,ChargeGrid_Years,0))</f>
        <v>-514.43421</v>
      </c>
      <c r="CS70" s="43" t="n">
        <f aca="false">INDEX(ChargeGrid_Data,MATCH($E70,ChargeGrid_Labels,0),MATCH(CS$7,ChargeGrid_Years,0))</f>
        <v>-514.43421</v>
      </c>
      <c r="CT70" s="43" t="n">
        <f aca="false">INDEX(ChargeGrid_Data,MATCH($E70,ChargeGrid_Labels,0),MATCH(CT$7,ChargeGrid_Years,0))</f>
        <v>-514.43421</v>
      </c>
      <c r="CU70" s="43" t="n">
        <f aca="false">INDEX(ChargeGrid_Data,MATCH($E70,ChargeGrid_Labels,0),MATCH(CU$7,ChargeGrid_Years,0))</f>
        <v>-548.94787</v>
      </c>
      <c r="CV70" s="43" t="n">
        <f aca="false">INDEX(ChargeGrid_Data,MATCH($E70,ChargeGrid_Labels,0),MATCH(CV$7,ChargeGrid_Years,0))</f>
        <v>-548.94787</v>
      </c>
      <c r="CW70" s="43" t="n">
        <f aca="false">INDEX(ChargeGrid_Data,MATCH($E70,ChargeGrid_Labels,0),MATCH(CW$7,ChargeGrid_Years,0))</f>
        <v>-548.94787</v>
      </c>
      <c r="CX70" s="43" t="n">
        <f aca="false">INDEX(ChargeGrid_Data,MATCH($E70,ChargeGrid_Labels,0),MATCH(CX$7,ChargeGrid_Years,0))</f>
        <v>-548.94787</v>
      </c>
      <c r="CY70" s="43" t="n">
        <f aca="false">INDEX(ChargeGrid_Data,MATCH($E70,ChargeGrid_Labels,0),MATCH(CY$7,ChargeGrid_Years,0))</f>
        <v>-707.19545</v>
      </c>
      <c r="CZ70" s="43" t="n">
        <f aca="false">INDEX(ChargeGrid_Data,MATCH($E70,ChargeGrid_Labels,0),MATCH(CZ$7,ChargeGrid_Years,0))</f>
        <v>-707.19545</v>
      </c>
      <c r="DA70" s="43" t="n">
        <f aca="false">INDEX(ChargeGrid_Data,MATCH($E70,ChargeGrid_Labels,0),MATCH(DA$7,ChargeGrid_Years,0))</f>
        <v>-707.19545</v>
      </c>
      <c r="DB70" s="43" t="n">
        <f aca="false">INDEX(ChargeGrid_Data,MATCH($E70,ChargeGrid_Labels,0),MATCH(DB$7,ChargeGrid_Years,0))</f>
        <v>-707.19545</v>
      </c>
      <c r="DC70" s="43" t="n">
        <f aca="false">INDEX(ChargeGrid_Data,MATCH($E70,ChargeGrid_Labels,0),MATCH(DC$7,ChargeGrid_Years,0))</f>
        <v>-688.10432</v>
      </c>
      <c r="DD70" s="43" t="n">
        <f aca="false">INDEX(ChargeGrid_Data,MATCH($E70,ChargeGrid_Labels,0),MATCH(DD$7,ChargeGrid_Years,0))</f>
        <v>-688.10432</v>
      </c>
      <c r="DE70" s="43" t="n">
        <f aca="false">INDEX(ChargeGrid_Data,MATCH($E70,ChargeGrid_Labels,0),MATCH(DE$7,ChargeGrid_Years,0))</f>
        <v>-688.10432</v>
      </c>
      <c r="DF70" s="43" t="n">
        <f aca="false">INDEX(ChargeGrid_Data,MATCH($E70,ChargeGrid_Labels,0),MATCH(DF$7,ChargeGrid_Years,0))</f>
        <v>-688.10432</v>
      </c>
      <c r="DG70" s="43" t="n">
        <f aca="false">INDEX(ChargeGrid_Data,MATCH($E70,ChargeGrid_Labels,0),MATCH(DG$7,ChargeGrid_Years,0))</f>
        <v>-668.95651</v>
      </c>
      <c r="DH70" s="43" t="n">
        <f aca="false">INDEX(ChargeGrid_Data,MATCH($E70,ChargeGrid_Labels,0),MATCH(DH$7,ChargeGrid_Years,0))</f>
        <v>-668.95651</v>
      </c>
      <c r="DI70" s="43" t="n">
        <f aca="false">INDEX(ChargeGrid_Data,MATCH($E70,ChargeGrid_Labels,0),MATCH(DI$7,ChargeGrid_Years,0))</f>
        <v>-668.95651</v>
      </c>
      <c r="DJ70" s="43" t="n">
        <f aca="false">INDEX(ChargeGrid_Data,MATCH($E70,ChargeGrid_Labels,0),MATCH(DJ$7,ChargeGrid_Years,0))</f>
        <v>-668.95651</v>
      </c>
      <c r="DK70" s="43" t="n">
        <f aca="false">INDEX(ChargeGrid_Data,MATCH($E70,ChargeGrid_Labels,0),MATCH(DK$7,ChargeGrid_Years,0))</f>
        <v>-681.69469</v>
      </c>
      <c r="DL70" s="43" t="n">
        <f aca="false">INDEX(ChargeGrid_Data,MATCH($E70,ChargeGrid_Labels,0),MATCH(DL$7,ChargeGrid_Years,0))</f>
        <v>-681.69469</v>
      </c>
      <c r="DM70" s="43" t="n">
        <f aca="false">INDEX(ChargeGrid_Data,MATCH($E70,ChargeGrid_Labels,0),MATCH(DM$7,ChargeGrid_Years,0))</f>
        <v>-681.69469</v>
      </c>
      <c r="DN70" s="43" t="n">
        <f aca="false">INDEX(ChargeGrid_Data,MATCH($E70,ChargeGrid_Labels,0),MATCH(DN$7,ChargeGrid_Years,0))</f>
        <v>-681.69469</v>
      </c>
      <c r="DO70" s="43" t="n">
        <f aca="false">INDEX(ChargeGrid_Data,MATCH($E70,ChargeGrid_Labels,0),MATCH(DO$7,ChargeGrid_Years,0))</f>
        <v>-644.57209</v>
      </c>
      <c r="DP70" s="43" t="n">
        <f aca="false">INDEX(ChargeGrid_Data,MATCH($E70,ChargeGrid_Labels,0),MATCH(DP$7,ChargeGrid_Years,0))</f>
        <v>-644.57209</v>
      </c>
      <c r="DQ70" s="43" t="n">
        <f aca="false">INDEX(ChargeGrid_Data,MATCH($E70,ChargeGrid_Labels,0),MATCH(DQ$7,ChargeGrid_Years,0))</f>
        <v>-644.57209</v>
      </c>
      <c r="DR70" s="43" t="n">
        <f aca="false">INDEX(ChargeGrid_Data,MATCH($E70,ChargeGrid_Labels,0),MATCH(DR$7,ChargeGrid_Years,0))</f>
        <v>-644.57209</v>
      </c>
      <c r="DS70" s="43" t="n">
        <f aca="false">INDEX(ChargeGrid_Data,MATCH($E70,ChargeGrid_Labels,0),MATCH(DS$7,ChargeGrid_Years,0))</f>
        <v>-635.13038</v>
      </c>
      <c r="DT70" s="43" t="n">
        <f aca="false">INDEX(ChargeGrid_Data,MATCH($E70,ChargeGrid_Labels,0),MATCH(DT$7,ChargeGrid_Years,0))</f>
        <v>-635.13038</v>
      </c>
      <c r="DU70" s="43" t="n">
        <f aca="false">INDEX(ChargeGrid_Data,MATCH($E70,ChargeGrid_Labels,0),MATCH(DU$7,ChargeGrid_Years,0))</f>
        <v>-635.13038</v>
      </c>
      <c r="DV70" s="43" t="n">
        <f aca="false">INDEX(ChargeGrid_Data,MATCH($E70,ChargeGrid_Labels,0),MATCH(DV$7,ChargeGrid_Years,0))</f>
        <v>-635.13038</v>
      </c>
      <c r="DW70" s="43" t="n">
        <f aca="false">INDEX(ChargeGrid_Data,MATCH($E70,ChargeGrid_Labels,0),MATCH(DW$7,ChargeGrid_Years,0))</f>
        <v>-635.28835</v>
      </c>
      <c r="DX70" s="43" t="n">
        <f aca="false">INDEX(ChargeGrid_Data,MATCH($E70,ChargeGrid_Labels,0),MATCH(DX$7,ChargeGrid_Years,0))</f>
        <v>-635.28835</v>
      </c>
      <c r="DY70" s="43" t="n">
        <f aca="false">INDEX(ChargeGrid_Data,MATCH($E70,ChargeGrid_Labels,0),MATCH(DY$7,ChargeGrid_Years,0))</f>
        <v>-635.28835</v>
      </c>
      <c r="DZ70" s="43" t="n">
        <f aca="false">INDEX(ChargeGrid_Data,MATCH($E70,ChargeGrid_Labels,0),MATCH(DZ$7,ChargeGrid_Years,0))</f>
        <v>-635.28835</v>
      </c>
      <c r="EA70" s="43" t="n">
        <f aca="false">INDEX(ChargeGrid_Data,MATCH($E70,ChargeGrid_Labels,0),MATCH(EA$7,ChargeGrid_Years,0))</f>
        <v>-632.34774</v>
      </c>
      <c r="EB70" s="43" t="n">
        <f aca="false">INDEX(ChargeGrid_Data,MATCH($E70,ChargeGrid_Labels,0),MATCH(EB$7,ChargeGrid_Years,0))</f>
        <v>-632.34774</v>
      </c>
      <c r="EC70" s="43" t="n">
        <f aca="false">INDEX(ChargeGrid_Data,MATCH($E70,ChargeGrid_Labels,0),MATCH(EC$7,ChargeGrid_Years,0))</f>
        <v>-632.34774</v>
      </c>
      <c r="ED70" s="43" t="n">
        <f aca="false">INDEX(ChargeGrid_Data,MATCH($E70,ChargeGrid_Labels,0),MATCH(ED$7,ChargeGrid_Years,0))</f>
        <v>-632.34774</v>
      </c>
      <c r="EE70" s="43" t="n">
        <f aca="false">INDEX(ChargeGrid_Data,MATCH($E70,ChargeGrid_Labels,0),MATCH(EE$7,ChargeGrid_Years,0))</f>
        <v>-615.02274</v>
      </c>
      <c r="EF70" s="43" t="n">
        <f aca="false">INDEX(ChargeGrid_Data,MATCH($E70,ChargeGrid_Labels,0),MATCH(EF$7,ChargeGrid_Years,0))</f>
        <v>-615.02274</v>
      </c>
      <c r="EG70" s="43" t="n">
        <f aca="false">INDEX(ChargeGrid_Data,MATCH($E70,ChargeGrid_Labels,0),MATCH(EG$7,ChargeGrid_Years,0))</f>
        <v>-615.02274</v>
      </c>
      <c r="EH70" s="43" t="n">
        <f aca="false">INDEX(ChargeGrid_Data,MATCH($E70,ChargeGrid_Labels,0),MATCH(EH$7,ChargeGrid_Years,0))</f>
        <v>-615.02274</v>
      </c>
      <c r="EI70" s="43" t="n">
        <f aca="false">INDEX(ChargeGrid_Data,MATCH($E70,ChargeGrid_Labels,0),MATCH(EI$7,ChargeGrid_Years,0))</f>
        <v>-586.07772</v>
      </c>
      <c r="EJ70" s="43" t="n">
        <f aca="false">INDEX(ChargeGrid_Data,MATCH($E70,ChargeGrid_Labels,0),MATCH(EJ$7,ChargeGrid_Years,0))</f>
        <v>-586.07772</v>
      </c>
      <c r="EK70" s="43" t="n">
        <f aca="false">INDEX(ChargeGrid_Data,MATCH($E70,ChargeGrid_Labels,0),MATCH(EK$7,ChargeGrid_Years,0))</f>
        <v>-586.07772</v>
      </c>
      <c r="EL70" s="43" t="n">
        <f aca="false">INDEX(ChargeGrid_Data,MATCH($E70,ChargeGrid_Labels,0),MATCH(EL$7,ChargeGrid_Years,0))</f>
        <v>-586.07772</v>
      </c>
      <c r="EM70" s="43" t="n">
        <f aca="false">INDEX(ChargeGrid_Data,MATCH($E70,ChargeGrid_Labels,0),MATCH(EM$7,ChargeGrid_Years,0))</f>
        <v>-576.86721</v>
      </c>
      <c r="EN70" s="43" t="n">
        <f aca="false">INDEX(ChargeGrid_Data,MATCH($E70,ChargeGrid_Labels,0),MATCH(EN$7,ChargeGrid_Years,0))</f>
        <v>-576.86721</v>
      </c>
      <c r="EO70" s="43" t="n">
        <f aca="false">INDEX(ChargeGrid_Data,MATCH($E70,ChargeGrid_Labels,0),MATCH(EO$7,ChargeGrid_Years,0))</f>
        <v>-576.86721</v>
      </c>
      <c r="EP70" s="43" t="n">
        <f aca="false">INDEX(ChargeGrid_Data,MATCH($E70,ChargeGrid_Labels,0),MATCH(EP$7,ChargeGrid_Years,0))</f>
        <v>-576.86721</v>
      </c>
      <c r="EQ70" s="43" t="n">
        <f aca="false">INDEX(ChargeGrid_Data,MATCH($E70,ChargeGrid_Labels,0),MATCH(EQ$7,ChargeGrid_Years,0))</f>
        <v>-579.51105</v>
      </c>
      <c r="ER70" s="43" t="n">
        <f aca="false">INDEX(ChargeGrid_Data,MATCH($E70,ChargeGrid_Labels,0),MATCH(ER$7,ChargeGrid_Years,0))</f>
        <v>-579.51105</v>
      </c>
      <c r="ES70" s="43" t="n">
        <f aca="false">INDEX(ChargeGrid_Data,MATCH($E70,ChargeGrid_Labels,0),MATCH(ES$7,ChargeGrid_Years,0))</f>
        <v>-579.51105</v>
      </c>
      <c r="ET70" s="43" t="n">
        <f aca="false">INDEX(ChargeGrid_Data,MATCH($E70,ChargeGrid_Labels,0),MATCH(ET$7,ChargeGrid_Years,0))</f>
        <v>-579.51105</v>
      </c>
      <c r="EU70" s="43" t="n">
        <f aca="false">INDEX(ChargeGrid_Data,MATCH($E70,ChargeGrid_Labels,0),MATCH(EU$7,ChargeGrid_Years,0))</f>
        <v>-579.51105</v>
      </c>
      <c r="EV70" s="43" t="n">
        <f aca="false">INDEX(ChargeGrid_Data,MATCH($E70,ChargeGrid_Labels,0),MATCH(EV$7,ChargeGrid_Years,0))</f>
        <v>-579.51105</v>
      </c>
      <c r="EW70" s="43" t="n">
        <f aca="false">INDEX(ChargeGrid_Data,MATCH($E70,ChargeGrid_Labels,0),MATCH(EW$7,ChargeGrid_Years,0))</f>
        <v>-579.51105</v>
      </c>
      <c r="EX70" s="43" t="n">
        <f aca="false">INDEX(ChargeGrid_Data,MATCH($E70,ChargeGrid_Labels,0),MATCH(EX$7,ChargeGrid_Years,0))</f>
        <v>-579.51105</v>
      </c>
      <c r="EY70" s="43" t="n">
        <f aca="false">INDEX(ChargeGrid_Data,MATCH($E70,ChargeGrid_Labels,0),MATCH(EY$7,ChargeGrid_Years,0))</f>
        <v>-579.51105</v>
      </c>
      <c r="EZ70" s="43" t="n">
        <f aca="false">INDEX(ChargeGrid_Data,MATCH($E70,ChargeGrid_Labels,0),MATCH(EZ$7,ChargeGrid_Years,0))</f>
        <v>-579.51105</v>
      </c>
      <c r="FA70" s="43" t="n">
        <f aca="false">INDEX(ChargeGrid_Data,MATCH($E70,ChargeGrid_Labels,0),MATCH(FA$7,ChargeGrid_Years,0))</f>
        <v>-579.51105</v>
      </c>
      <c r="FB70" s="43" t="n">
        <f aca="false">INDEX(ChargeGrid_Data,MATCH($E70,ChargeGrid_Labels,0),MATCH(FB$7,ChargeGrid_Years,0))</f>
        <v>-579.51105</v>
      </c>
      <c r="FC70" s="43" t="n">
        <f aca="false">INDEX(ChargeGrid_Data,MATCH($E70,ChargeGrid_Labels,0),MATCH(FC$7,ChargeGrid_Years,0))</f>
        <v>-579.51105</v>
      </c>
      <c r="FD70" s="43" t="n">
        <f aca="false">INDEX(ChargeGrid_Data,MATCH($E70,ChargeGrid_Labels,0),MATCH(FD$7,ChargeGrid_Years,0))</f>
        <v>-579.51105</v>
      </c>
      <c r="FE70" s="43" t="n">
        <f aca="false">INDEX(ChargeGrid_Data,MATCH($E70,ChargeGrid_Labels,0),MATCH(FE$7,ChargeGrid_Years,0))</f>
        <v>-579.51105</v>
      </c>
      <c r="FF70" s="43" t="n">
        <f aca="false">INDEX(ChargeGrid_Data,MATCH($E70,ChargeGrid_Labels,0),MATCH(FF$7,ChargeGrid_Years,0))</f>
        <v>-579.51105</v>
      </c>
      <c r="FG70" s="43" t="n">
        <f aca="false">INDEX(ChargeGrid_Data,MATCH($E70,ChargeGrid_Labels,0),MATCH(FG$7,ChargeGrid_Years,0))</f>
        <v>-579.51105</v>
      </c>
      <c r="FH70" s="43" t="n">
        <f aca="false">INDEX(ChargeGrid_Data,MATCH($E70,ChargeGrid_Labels,0),MATCH(FH$7,ChargeGrid_Years,0))</f>
        <v>-579.51105</v>
      </c>
    </row>
    <row r="71" customFormat="false" ht="15" hidden="false" customHeight="false" outlineLevel="0" collapsed="false">
      <c r="C71" s="0" t="s">
        <v>674</v>
      </c>
      <c r="D71" s="11" t="s">
        <v>35</v>
      </c>
      <c r="E71" s="14" t="str">
        <f aca="false">$E43</f>
        <v>2027 solar DC 1.0cy 4h</v>
      </c>
      <c r="J71" s="43" t="n">
        <f aca="false">INDEX(Discharge_Data,MATCH($E71,Discharge_Labels,0),MATCH(J$7,Discharge_Years,0))</f>
        <v>0</v>
      </c>
      <c r="K71" s="43" t="n">
        <f aca="false">INDEX(Discharge_Data,MATCH($E71,Discharge_Labels,0),MATCH(K$7,Discharge_Years,0))</f>
        <v>0</v>
      </c>
      <c r="L71" s="43" t="n">
        <f aca="false">INDEX(Discharge_Data,MATCH($E71,Discharge_Labels,0),MATCH(L$7,Discharge_Years,0))</f>
        <v>0</v>
      </c>
      <c r="M71" s="43" t="n">
        <f aca="false">INDEX(Discharge_Data,MATCH($E71,Discharge_Labels,0),MATCH(M$7,Discharge_Years,0))</f>
        <v>0</v>
      </c>
      <c r="N71" s="43" t="n">
        <f aca="false">INDEX(Discharge_Data,MATCH($E71,Discharge_Labels,0),MATCH(N$7,Discharge_Years,0))</f>
        <v>0</v>
      </c>
      <c r="O71" s="43" t="n">
        <f aca="false">INDEX(Discharge_Data,MATCH($E71,Discharge_Labels,0),MATCH(O$7,Discharge_Years,0))</f>
        <v>1434.78479</v>
      </c>
      <c r="P71" s="43" t="n">
        <f aca="false">INDEX(Discharge_Data,MATCH($E71,Discharge_Labels,0),MATCH(P$7,Discharge_Years,0))</f>
        <v>1434.78479</v>
      </c>
      <c r="Q71" s="43" t="n">
        <f aca="false">INDEX(Discharge_Data,MATCH($E71,Discharge_Labels,0),MATCH(Q$7,Discharge_Years,0))</f>
        <v>1434.78479</v>
      </c>
      <c r="R71" s="43" t="n">
        <f aca="false">INDEX(Discharge_Data,MATCH($E71,Discharge_Labels,0),MATCH(R$7,Discharge_Years,0))</f>
        <v>1434.78479</v>
      </c>
      <c r="S71" s="43" t="n">
        <f aca="false">INDEX(Discharge_Data,MATCH($E71,Discharge_Labels,0),MATCH(S$7,Discharge_Years,0))</f>
        <v>1384.80033</v>
      </c>
      <c r="T71" s="43" t="n">
        <f aca="false">INDEX(Discharge_Data,MATCH($E71,Discharge_Labels,0),MATCH(T$7,Discharge_Years,0))</f>
        <v>1384.80033</v>
      </c>
      <c r="U71" s="43" t="n">
        <f aca="false">INDEX(Discharge_Data,MATCH($E71,Discharge_Labels,0),MATCH(U$7,Discharge_Years,0))</f>
        <v>1384.80033</v>
      </c>
      <c r="V71" s="43" t="n">
        <f aca="false">INDEX(Discharge_Data,MATCH($E71,Discharge_Labels,0),MATCH(V$7,Discharge_Years,0))</f>
        <v>1384.80033</v>
      </c>
      <c r="W71" s="43" t="n">
        <f aca="false">INDEX(Discharge_Data,MATCH($E71,Discharge_Labels,0),MATCH(W$7,Discharge_Years,0))</f>
        <v>1340.55608</v>
      </c>
      <c r="X71" s="43" t="n">
        <f aca="false">INDEX(Discharge_Data,MATCH($E71,Discharge_Labels,0),MATCH(X$7,Discharge_Years,0))</f>
        <v>1340.55608</v>
      </c>
      <c r="Y71" s="43" t="n">
        <f aca="false">INDEX(Discharge_Data,MATCH($E71,Discharge_Labels,0),MATCH(Y$7,Discharge_Years,0))</f>
        <v>1340.55608</v>
      </c>
      <c r="Z71" s="43" t="n">
        <f aca="false">INDEX(Discharge_Data,MATCH($E71,Discharge_Labels,0),MATCH(Z$7,Discharge_Years,0))</f>
        <v>1340.55608</v>
      </c>
      <c r="AA71" s="43" t="n">
        <f aca="false">INDEX(Discharge_Data,MATCH($E71,Discharge_Labels,0),MATCH(AA$7,Discharge_Years,0))</f>
        <v>1312.77664</v>
      </c>
      <c r="AB71" s="43" t="n">
        <f aca="false">INDEX(Discharge_Data,MATCH($E71,Discharge_Labels,0),MATCH(AB$7,Discharge_Years,0))</f>
        <v>1312.77664</v>
      </c>
      <c r="AC71" s="43" t="n">
        <f aca="false">INDEX(Discharge_Data,MATCH($E71,Discharge_Labels,0),MATCH(AC$7,Discharge_Years,0))</f>
        <v>1312.77664</v>
      </c>
      <c r="AD71" s="43" t="n">
        <f aca="false">INDEX(Discharge_Data,MATCH($E71,Discharge_Labels,0),MATCH(AD$7,Discharge_Years,0))</f>
        <v>1312.77664</v>
      </c>
      <c r="AE71" s="43" t="n">
        <f aca="false">INDEX(Discharge_Data,MATCH($E71,Discharge_Labels,0),MATCH(AE$7,Discharge_Years,0))</f>
        <v>1288.58149</v>
      </c>
      <c r="AF71" s="43" t="n">
        <f aca="false">INDEX(Discharge_Data,MATCH($E71,Discharge_Labels,0),MATCH(AF$7,Discharge_Years,0))</f>
        <v>1288.58149</v>
      </c>
      <c r="AG71" s="43" t="n">
        <f aca="false">INDEX(Discharge_Data,MATCH($E71,Discharge_Labels,0),MATCH(AG$7,Discharge_Years,0))</f>
        <v>1288.58149</v>
      </c>
      <c r="AH71" s="43" t="n">
        <f aca="false">INDEX(Discharge_Data,MATCH($E71,Discharge_Labels,0),MATCH(AH$7,Discharge_Years,0))</f>
        <v>1288.58149</v>
      </c>
      <c r="AI71" s="43" t="n">
        <f aca="false">INDEX(Discharge_Data,MATCH($E71,Discharge_Labels,0),MATCH(AI$7,Discharge_Years,0))</f>
        <v>1262.31184</v>
      </c>
      <c r="AJ71" s="43" t="n">
        <f aca="false">INDEX(Discharge_Data,MATCH($E71,Discharge_Labels,0),MATCH(AJ$7,Discharge_Years,0))</f>
        <v>1262.31184</v>
      </c>
      <c r="AK71" s="43" t="n">
        <f aca="false">INDEX(Discharge_Data,MATCH($E71,Discharge_Labels,0),MATCH(AK$7,Discharge_Years,0))</f>
        <v>1262.31184</v>
      </c>
      <c r="AL71" s="43" t="n">
        <f aca="false">INDEX(Discharge_Data,MATCH($E71,Discharge_Labels,0),MATCH(AL$7,Discharge_Years,0))</f>
        <v>1262.31184</v>
      </c>
      <c r="AM71" s="43" t="n">
        <f aca="false">INDEX(Discharge_Data,MATCH($E71,Discharge_Labels,0),MATCH(AM$7,Discharge_Years,0))</f>
        <v>1237.82234</v>
      </c>
      <c r="AN71" s="43" t="n">
        <f aca="false">INDEX(Discharge_Data,MATCH($E71,Discharge_Labels,0),MATCH(AN$7,Discharge_Years,0))</f>
        <v>1237.82234</v>
      </c>
      <c r="AO71" s="43" t="n">
        <f aca="false">INDEX(Discharge_Data,MATCH($E71,Discharge_Labels,0),MATCH(AO$7,Discharge_Years,0))</f>
        <v>1237.82234</v>
      </c>
      <c r="AP71" s="43" t="n">
        <f aca="false">INDEX(Discharge_Data,MATCH($E71,Discharge_Labels,0),MATCH(AP$7,Discharge_Years,0))</f>
        <v>1237.82234</v>
      </c>
      <c r="AQ71" s="43" t="n">
        <f aca="false">INDEX(Discharge_Data,MATCH($E71,Discharge_Labels,0),MATCH(AQ$7,Discharge_Years,0))</f>
        <v>1225.82421</v>
      </c>
      <c r="AR71" s="43" t="n">
        <f aca="false">INDEX(Discharge_Data,MATCH($E71,Discharge_Labels,0),MATCH(AR$7,Discharge_Years,0))</f>
        <v>1225.82421</v>
      </c>
      <c r="AS71" s="43" t="n">
        <f aca="false">INDEX(Discharge_Data,MATCH($E71,Discharge_Labels,0),MATCH(AS$7,Discharge_Years,0))</f>
        <v>1225.82421</v>
      </c>
      <c r="AT71" s="43" t="n">
        <f aca="false">INDEX(Discharge_Data,MATCH($E71,Discharge_Labels,0),MATCH(AT$7,Discharge_Years,0))</f>
        <v>1225.82421</v>
      </c>
      <c r="AU71" s="43" t="n">
        <f aca="false">INDEX(Discharge_Data,MATCH($E71,Discharge_Labels,0),MATCH(AU$7,Discharge_Years,0))</f>
        <v>1206.30208</v>
      </c>
      <c r="AV71" s="43" t="n">
        <f aca="false">INDEX(Discharge_Data,MATCH($E71,Discharge_Labels,0),MATCH(AV$7,Discharge_Years,0))</f>
        <v>1206.30208</v>
      </c>
      <c r="AW71" s="43" t="n">
        <f aca="false">INDEX(Discharge_Data,MATCH($E71,Discharge_Labels,0),MATCH(AW$7,Discharge_Years,0))</f>
        <v>1206.30208</v>
      </c>
      <c r="AX71" s="43" t="n">
        <f aca="false">INDEX(Discharge_Data,MATCH($E71,Discharge_Labels,0),MATCH(AX$7,Discharge_Years,0))</f>
        <v>1206.30208</v>
      </c>
      <c r="AY71" s="43" t="n">
        <f aca="false">INDEX(Discharge_Data,MATCH($E71,Discharge_Labels,0),MATCH(AY$7,Discharge_Years,0))</f>
        <v>1185.80301</v>
      </c>
      <c r="AZ71" s="43" t="n">
        <f aca="false">INDEX(Discharge_Data,MATCH($E71,Discharge_Labels,0),MATCH(AZ$7,Discharge_Years,0))</f>
        <v>1185.80301</v>
      </c>
      <c r="BA71" s="43" t="n">
        <f aca="false">INDEX(Discharge_Data,MATCH($E71,Discharge_Labels,0),MATCH(BA$7,Discharge_Years,0))</f>
        <v>1185.80301</v>
      </c>
      <c r="BB71" s="43" t="n">
        <f aca="false">INDEX(Discharge_Data,MATCH($E71,Discharge_Labels,0),MATCH(BB$7,Discharge_Years,0))</f>
        <v>1185.80301</v>
      </c>
      <c r="BC71" s="43" t="n">
        <f aca="false">INDEX(Discharge_Data,MATCH($E71,Discharge_Labels,0),MATCH(BC$7,Discharge_Years,0))</f>
        <v>1161.95549</v>
      </c>
      <c r="BD71" s="43" t="n">
        <f aca="false">INDEX(Discharge_Data,MATCH($E71,Discharge_Labels,0),MATCH(BD$7,Discharge_Years,0))</f>
        <v>1161.95549</v>
      </c>
      <c r="BE71" s="43" t="n">
        <f aca="false">INDEX(Discharge_Data,MATCH($E71,Discharge_Labels,0),MATCH(BE$7,Discharge_Years,0))</f>
        <v>1161.95549</v>
      </c>
      <c r="BF71" s="43" t="n">
        <f aca="false">INDEX(Discharge_Data,MATCH($E71,Discharge_Labels,0),MATCH(BF$7,Discharge_Years,0))</f>
        <v>1161.95549</v>
      </c>
      <c r="BG71" s="43" t="n">
        <f aca="false">INDEX(Discharge_Data,MATCH($E71,Discharge_Labels,0),MATCH(BG$7,Discharge_Years,0))</f>
        <v>1147.45978</v>
      </c>
      <c r="BH71" s="43" t="n">
        <f aca="false">INDEX(Discharge_Data,MATCH($E71,Discharge_Labels,0),MATCH(BH$7,Discharge_Years,0))</f>
        <v>1147.45978</v>
      </c>
      <c r="BI71" s="43" t="n">
        <f aca="false">INDEX(Discharge_Data,MATCH($E71,Discharge_Labels,0),MATCH(BI$7,Discharge_Years,0))</f>
        <v>1147.45978</v>
      </c>
      <c r="BJ71" s="43" t="n">
        <f aca="false">INDEX(Discharge_Data,MATCH($E71,Discharge_Labels,0),MATCH(BJ$7,Discharge_Years,0))</f>
        <v>1147.45978</v>
      </c>
      <c r="BK71" s="43" t="n">
        <f aca="false">INDEX(Discharge_Data,MATCH($E71,Discharge_Labels,0),MATCH(BK$7,Discharge_Years,0))</f>
        <v>1133.40002</v>
      </c>
      <c r="BL71" s="43" t="n">
        <f aca="false">INDEX(Discharge_Data,MATCH($E71,Discharge_Labels,0),MATCH(BL$7,Discharge_Years,0))</f>
        <v>1133.40002</v>
      </c>
      <c r="BM71" s="43" t="n">
        <f aca="false">INDEX(Discharge_Data,MATCH($E71,Discharge_Labels,0),MATCH(BM$7,Discharge_Years,0))</f>
        <v>1133.40002</v>
      </c>
      <c r="BN71" s="43" t="n">
        <f aca="false">INDEX(Discharge_Data,MATCH($E71,Discharge_Labels,0),MATCH(BN$7,Discharge_Years,0))</f>
        <v>1133.40002</v>
      </c>
      <c r="BO71" s="43" t="n">
        <f aca="false">INDEX(Discharge_Data,MATCH($E71,Discharge_Labels,0),MATCH(BO$7,Discharge_Years,0))</f>
        <v>1123.9041</v>
      </c>
      <c r="BP71" s="43" t="n">
        <f aca="false">INDEX(Discharge_Data,MATCH($E71,Discharge_Labels,0),MATCH(BP$7,Discharge_Years,0))</f>
        <v>1123.9041</v>
      </c>
      <c r="BQ71" s="43" t="n">
        <f aca="false">INDEX(Discharge_Data,MATCH($E71,Discharge_Labels,0),MATCH(BQ$7,Discharge_Years,0))</f>
        <v>1123.9041</v>
      </c>
      <c r="BR71" s="43" t="n">
        <f aca="false">INDEX(Discharge_Data,MATCH($E71,Discharge_Labels,0),MATCH(BR$7,Discharge_Years,0))</f>
        <v>1123.9041</v>
      </c>
      <c r="BS71" s="43" t="n">
        <f aca="false">INDEX(Discharge_Data,MATCH($E71,Discharge_Labels,0),MATCH(BS$7,Discharge_Years,0))</f>
        <v>1092.38912</v>
      </c>
      <c r="BT71" s="43" t="n">
        <f aca="false">INDEX(Discharge_Data,MATCH($E71,Discharge_Labels,0),MATCH(BT$7,Discharge_Years,0))</f>
        <v>1092.38912</v>
      </c>
      <c r="BU71" s="43" t="n">
        <f aca="false">INDEX(Discharge_Data,MATCH($E71,Discharge_Labels,0),MATCH(BU$7,Discharge_Years,0))</f>
        <v>1092.38912</v>
      </c>
      <c r="BV71" s="43" t="n">
        <f aca="false">INDEX(Discharge_Data,MATCH($E71,Discharge_Labels,0),MATCH(BV$7,Discharge_Years,0))</f>
        <v>1092.38912</v>
      </c>
      <c r="BW71" s="43" t="n">
        <f aca="false">INDEX(Discharge_Data,MATCH($E71,Discharge_Labels,0),MATCH(BW$7,Discharge_Years,0))</f>
        <v>1086.89211</v>
      </c>
      <c r="BX71" s="43" t="n">
        <f aca="false">INDEX(Discharge_Data,MATCH($E71,Discharge_Labels,0),MATCH(BX$7,Discharge_Years,0))</f>
        <v>1086.89211</v>
      </c>
      <c r="BY71" s="43" t="n">
        <f aca="false">INDEX(Discharge_Data,MATCH($E71,Discharge_Labels,0),MATCH(BY$7,Discharge_Years,0))</f>
        <v>1086.89211</v>
      </c>
      <c r="BZ71" s="43" t="n">
        <f aca="false">INDEX(Discharge_Data,MATCH($E71,Discharge_Labels,0),MATCH(BZ$7,Discharge_Years,0))</f>
        <v>1086.89211</v>
      </c>
      <c r="CA71" s="43" t="n">
        <f aca="false">INDEX(Discharge_Data,MATCH($E71,Discharge_Labels,0),MATCH(CA$7,Discharge_Years,0))</f>
        <v>1078.26699</v>
      </c>
      <c r="CB71" s="43" t="n">
        <f aca="false">INDEX(Discharge_Data,MATCH($E71,Discharge_Labels,0),MATCH(CB$7,Discharge_Years,0))</f>
        <v>1078.26699</v>
      </c>
      <c r="CC71" s="43" t="n">
        <f aca="false">INDEX(Discharge_Data,MATCH($E71,Discharge_Labels,0),MATCH(CC$7,Discharge_Years,0))</f>
        <v>1078.26699</v>
      </c>
      <c r="CD71" s="43" t="n">
        <f aca="false">INDEX(Discharge_Data,MATCH($E71,Discharge_Labels,0),MATCH(CD$7,Discharge_Years,0))</f>
        <v>1078.26699</v>
      </c>
      <c r="CE71" s="43" t="n">
        <f aca="false">INDEX(Discharge_Data,MATCH($E71,Discharge_Labels,0),MATCH(CE$7,Discharge_Years,0))</f>
        <v>1057.45224</v>
      </c>
      <c r="CF71" s="43" t="n">
        <f aca="false">INDEX(Discharge_Data,MATCH($E71,Discharge_Labels,0),MATCH(CF$7,Discharge_Years,0))</f>
        <v>1057.45224</v>
      </c>
      <c r="CG71" s="43" t="n">
        <f aca="false">INDEX(Discharge_Data,MATCH($E71,Discharge_Labels,0),MATCH(CG$7,Discharge_Years,0))</f>
        <v>1057.45224</v>
      </c>
      <c r="CH71" s="43" t="n">
        <f aca="false">INDEX(Discharge_Data,MATCH($E71,Discharge_Labels,0),MATCH(CH$7,Discharge_Years,0))</f>
        <v>1057.45224</v>
      </c>
      <c r="CI71" s="43" t="n">
        <f aca="false">INDEX(Discharge_Data,MATCH($E71,Discharge_Labels,0),MATCH(CI$7,Discharge_Years,0))</f>
        <v>1037.64581</v>
      </c>
      <c r="CJ71" s="43" t="n">
        <f aca="false">INDEX(Discharge_Data,MATCH($E71,Discharge_Labels,0),MATCH(CJ$7,Discharge_Years,0))</f>
        <v>1037.64581</v>
      </c>
      <c r="CK71" s="43" t="n">
        <f aca="false">INDEX(Discharge_Data,MATCH($E71,Discharge_Labels,0),MATCH(CK$7,Discharge_Years,0))</f>
        <v>1037.64581</v>
      </c>
      <c r="CL71" s="43" t="n">
        <f aca="false">INDEX(Discharge_Data,MATCH($E71,Discharge_Labels,0),MATCH(CL$7,Discharge_Years,0))</f>
        <v>1037.64581</v>
      </c>
      <c r="CM71" s="43" t="n">
        <f aca="false">INDEX(Discharge_Data,MATCH($E71,Discharge_Labels,0),MATCH(CM$7,Discharge_Years,0))</f>
        <v>1022.42413</v>
      </c>
      <c r="CN71" s="43" t="n">
        <f aca="false">INDEX(Discharge_Data,MATCH($E71,Discharge_Labels,0),MATCH(CN$7,Discharge_Years,0))</f>
        <v>1022.42413</v>
      </c>
      <c r="CO71" s="43" t="n">
        <f aca="false">INDEX(Discharge_Data,MATCH($E71,Discharge_Labels,0),MATCH(CO$7,Discharge_Years,0))</f>
        <v>1022.42413</v>
      </c>
      <c r="CP71" s="43" t="n">
        <f aca="false">INDEX(Discharge_Data,MATCH($E71,Discharge_Labels,0),MATCH(CP$7,Discharge_Years,0))</f>
        <v>1022.42413</v>
      </c>
      <c r="CQ71" s="43" t="n">
        <f aca="false">INDEX(Discharge_Data,MATCH($E71,Discharge_Labels,0),MATCH(CQ$7,Discharge_Years,0))</f>
        <v>1005.03355</v>
      </c>
      <c r="CR71" s="43" t="n">
        <f aca="false">INDEX(Discharge_Data,MATCH($E71,Discharge_Labels,0),MATCH(CR$7,Discharge_Years,0))</f>
        <v>1005.03355</v>
      </c>
      <c r="CS71" s="43" t="n">
        <f aca="false">INDEX(Discharge_Data,MATCH($E71,Discharge_Labels,0),MATCH(CS$7,Discharge_Years,0))</f>
        <v>1005.03355</v>
      </c>
      <c r="CT71" s="43" t="n">
        <f aca="false">INDEX(Discharge_Data,MATCH($E71,Discharge_Labels,0),MATCH(CT$7,Discharge_Years,0))</f>
        <v>1005.03355</v>
      </c>
      <c r="CU71" s="43" t="n">
        <f aca="false">INDEX(Discharge_Data,MATCH($E71,Discharge_Labels,0),MATCH(CU$7,Discharge_Years,0))</f>
        <v>1005.28497</v>
      </c>
      <c r="CV71" s="43" t="n">
        <f aca="false">INDEX(Discharge_Data,MATCH($E71,Discharge_Labels,0),MATCH(CV$7,Discharge_Years,0))</f>
        <v>1005.28497</v>
      </c>
      <c r="CW71" s="43" t="n">
        <f aca="false">INDEX(Discharge_Data,MATCH($E71,Discharge_Labels,0),MATCH(CW$7,Discharge_Years,0))</f>
        <v>1005.28497</v>
      </c>
      <c r="CX71" s="43" t="n">
        <f aca="false">INDEX(Discharge_Data,MATCH($E71,Discharge_Labels,0),MATCH(CX$7,Discharge_Years,0))</f>
        <v>1005.28497</v>
      </c>
      <c r="CY71" s="43" t="n">
        <f aca="false">INDEX(Discharge_Data,MATCH($E71,Discharge_Labels,0),MATCH(CY$7,Discharge_Years,0))</f>
        <v>1438.86736</v>
      </c>
      <c r="CZ71" s="43" t="n">
        <f aca="false">INDEX(Discharge_Data,MATCH($E71,Discharge_Labels,0),MATCH(CZ$7,Discharge_Years,0))</f>
        <v>1438.86736</v>
      </c>
      <c r="DA71" s="43" t="n">
        <f aca="false">INDEX(Discharge_Data,MATCH($E71,Discharge_Labels,0),MATCH(DA$7,Discharge_Years,0))</f>
        <v>1438.86736</v>
      </c>
      <c r="DB71" s="43" t="n">
        <f aca="false">INDEX(Discharge_Data,MATCH($E71,Discharge_Labels,0),MATCH(DB$7,Discharge_Years,0))</f>
        <v>1438.86736</v>
      </c>
      <c r="DC71" s="43" t="n">
        <f aca="false">INDEX(Discharge_Data,MATCH($E71,Discharge_Labels,0),MATCH(DC$7,Discharge_Years,0))</f>
        <v>1383.03214</v>
      </c>
      <c r="DD71" s="43" t="n">
        <f aca="false">INDEX(Discharge_Data,MATCH($E71,Discharge_Labels,0),MATCH(DD$7,Discharge_Years,0))</f>
        <v>1383.03214</v>
      </c>
      <c r="DE71" s="43" t="n">
        <f aca="false">INDEX(Discharge_Data,MATCH($E71,Discharge_Labels,0),MATCH(DE$7,Discharge_Years,0))</f>
        <v>1383.03214</v>
      </c>
      <c r="DF71" s="43" t="n">
        <f aca="false">INDEX(Discharge_Data,MATCH($E71,Discharge_Labels,0),MATCH(DF$7,Discharge_Years,0))</f>
        <v>1383.03214</v>
      </c>
      <c r="DG71" s="43" t="n">
        <f aca="false">INDEX(Discharge_Data,MATCH($E71,Discharge_Labels,0),MATCH(DG$7,Discharge_Years,0))</f>
        <v>1339.1729</v>
      </c>
      <c r="DH71" s="43" t="n">
        <f aca="false">INDEX(Discharge_Data,MATCH($E71,Discharge_Labels,0),MATCH(DH$7,Discharge_Years,0))</f>
        <v>1339.1729</v>
      </c>
      <c r="DI71" s="43" t="n">
        <f aca="false">INDEX(Discharge_Data,MATCH($E71,Discharge_Labels,0),MATCH(DI$7,Discharge_Years,0))</f>
        <v>1339.1729</v>
      </c>
      <c r="DJ71" s="43" t="n">
        <f aca="false">INDEX(Discharge_Data,MATCH($E71,Discharge_Labels,0),MATCH(DJ$7,Discharge_Years,0))</f>
        <v>1339.1729</v>
      </c>
      <c r="DK71" s="43" t="n">
        <f aca="false">INDEX(Discharge_Data,MATCH($E71,Discharge_Labels,0),MATCH(DK$7,Discharge_Years,0))</f>
        <v>1321.0198</v>
      </c>
      <c r="DL71" s="43" t="n">
        <f aca="false">INDEX(Discharge_Data,MATCH($E71,Discharge_Labels,0),MATCH(DL$7,Discharge_Years,0))</f>
        <v>1321.0198</v>
      </c>
      <c r="DM71" s="43" t="n">
        <f aca="false">INDEX(Discharge_Data,MATCH($E71,Discharge_Labels,0),MATCH(DM$7,Discharge_Years,0))</f>
        <v>1321.0198</v>
      </c>
      <c r="DN71" s="43" t="n">
        <f aca="false">INDEX(Discharge_Data,MATCH($E71,Discharge_Labels,0),MATCH(DN$7,Discharge_Years,0))</f>
        <v>1321.0198</v>
      </c>
      <c r="DO71" s="43" t="n">
        <f aca="false">INDEX(Discharge_Data,MATCH($E71,Discharge_Labels,0),MATCH(DO$7,Discharge_Years,0))</f>
        <v>1286.6306</v>
      </c>
      <c r="DP71" s="43" t="n">
        <f aca="false">INDEX(Discharge_Data,MATCH($E71,Discharge_Labels,0),MATCH(DP$7,Discharge_Years,0))</f>
        <v>1286.6306</v>
      </c>
      <c r="DQ71" s="43" t="n">
        <f aca="false">INDEX(Discharge_Data,MATCH($E71,Discharge_Labels,0),MATCH(DQ$7,Discharge_Years,0))</f>
        <v>1286.6306</v>
      </c>
      <c r="DR71" s="43" t="n">
        <f aca="false">INDEX(Discharge_Data,MATCH($E71,Discharge_Labels,0),MATCH(DR$7,Discharge_Years,0))</f>
        <v>1286.6306</v>
      </c>
      <c r="DS71" s="43" t="n">
        <f aca="false">INDEX(Discharge_Data,MATCH($E71,Discharge_Labels,0),MATCH(DS$7,Discharge_Years,0))</f>
        <v>1266.27295</v>
      </c>
      <c r="DT71" s="43" t="n">
        <f aca="false">INDEX(Discharge_Data,MATCH($E71,Discharge_Labels,0),MATCH(DT$7,Discharge_Years,0))</f>
        <v>1266.27295</v>
      </c>
      <c r="DU71" s="43" t="n">
        <f aca="false">INDEX(Discharge_Data,MATCH($E71,Discharge_Labels,0),MATCH(DU$7,Discharge_Years,0))</f>
        <v>1266.27295</v>
      </c>
      <c r="DV71" s="43" t="n">
        <f aca="false">INDEX(Discharge_Data,MATCH($E71,Discharge_Labels,0),MATCH(DV$7,Discharge_Years,0))</f>
        <v>1266.27295</v>
      </c>
      <c r="DW71" s="43" t="n">
        <f aca="false">INDEX(Discharge_Data,MATCH($E71,Discharge_Labels,0),MATCH(DW$7,Discharge_Years,0))</f>
        <v>1246.28182</v>
      </c>
      <c r="DX71" s="43" t="n">
        <f aca="false">INDEX(Discharge_Data,MATCH($E71,Discharge_Labels,0),MATCH(DX$7,Discharge_Years,0))</f>
        <v>1246.28182</v>
      </c>
      <c r="DY71" s="43" t="n">
        <f aca="false">INDEX(Discharge_Data,MATCH($E71,Discharge_Labels,0),MATCH(DY$7,Discharge_Years,0))</f>
        <v>1246.28182</v>
      </c>
      <c r="DZ71" s="43" t="n">
        <f aca="false">INDEX(Discharge_Data,MATCH($E71,Discharge_Labels,0),MATCH(DZ$7,Discharge_Years,0))</f>
        <v>1246.28182</v>
      </c>
      <c r="EA71" s="43" t="n">
        <f aca="false">INDEX(Discharge_Data,MATCH($E71,Discharge_Labels,0),MATCH(EA$7,Discharge_Years,0))</f>
        <v>1224.91212</v>
      </c>
      <c r="EB71" s="43" t="n">
        <f aca="false">INDEX(Discharge_Data,MATCH($E71,Discharge_Labels,0),MATCH(EB$7,Discharge_Years,0))</f>
        <v>1224.91212</v>
      </c>
      <c r="EC71" s="43" t="n">
        <f aca="false">INDEX(Discharge_Data,MATCH($E71,Discharge_Labels,0),MATCH(EC$7,Discharge_Years,0))</f>
        <v>1224.91212</v>
      </c>
      <c r="ED71" s="43" t="n">
        <f aca="false">INDEX(Discharge_Data,MATCH($E71,Discharge_Labels,0),MATCH(ED$7,Discharge_Years,0))</f>
        <v>1224.91212</v>
      </c>
      <c r="EE71" s="43" t="n">
        <f aca="false">INDEX(Discharge_Data,MATCH($E71,Discharge_Labels,0),MATCH(EE$7,Discharge_Years,0))</f>
        <v>1203.40419</v>
      </c>
      <c r="EF71" s="43" t="n">
        <f aca="false">INDEX(Discharge_Data,MATCH($E71,Discharge_Labels,0),MATCH(EF$7,Discharge_Years,0))</f>
        <v>1203.40419</v>
      </c>
      <c r="EG71" s="43" t="n">
        <f aca="false">INDEX(Discharge_Data,MATCH($E71,Discharge_Labels,0),MATCH(EG$7,Discharge_Years,0))</f>
        <v>1203.40419</v>
      </c>
      <c r="EH71" s="43" t="n">
        <f aca="false">INDEX(Discharge_Data,MATCH($E71,Discharge_Labels,0),MATCH(EH$7,Discharge_Years,0))</f>
        <v>1203.40419</v>
      </c>
      <c r="EI71" s="43" t="n">
        <f aca="false">INDEX(Discharge_Data,MATCH($E71,Discharge_Labels,0),MATCH(EI$7,Discharge_Years,0))</f>
        <v>1180.65732</v>
      </c>
      <c r="EJ71" s="43" t="n">
        <f aca="false">INDEX(Discharge_Data,MATCH($E71,Discharge_Labels,0),MATCH(EJ$7,Discharge_Years,0))</f>
        <v>1180.65732</v>
      </c>
      <c r="EK71" s="43" t="n">
        <f aca="false">INDEX(Discharge_Data,MATCH($E71,Discharge_Labels,0),MATCH(EK$7,Discharge_Years,0))</f>
        <v>1180.65732</v>
      </c>
      <c r="EL71" s="43" t="n">
        <f aca="false">INDEX(Discharge_Data,MATCH($E71,Discharge_Labels,0),MATCH(EL$7,Discharge_Years,0))</f>
        <v>1180.65732</v>
      </c>
      <c r="EM71" s="43" t="n">
        <f aca="false">INDEX(Discharge_Data,MATCH($E71,Discharge_Labels,0),MATCH(EM$7,Discharge_Years,0))</f>
        <v>1163.48953</v>
      </c>
      <c r="EN71" s="43" t="n">
        <f aca="false">INDEX(Discharge_Data,MATCH($E71,Discharge_Labels,0),MATCH(EN$7,Discharge_Years,0))</f>
        <v>1163.48953</v>
      </c>
      <c r="EO71" s="43" t="n">
        <f aca="false">INDEX(Discharge_Data,MATCH($E71,Discharge_Labels,0),MATCH(EO$7,Discharge_Years,0))</f>
        <v>1163.48953</v>
      </c>
      <c r="EP71" s="43" t="n">
        <f aca="false">INDEX(Discharge_Data,MATCH($E71,Discharge_Labels,0),MATCH(EP$7,Discharge_Years,0))</f>
        <v>1163.48953</v>
      </c>
      <c r="EQ71" s="43" t="n">
        <f aca="false">INDEX(Discharge_Data,MATCH($E71,Discharge_Labels,0),MATCH(EQ$7,Discharge_Years,0))</f>
        <v>1151.96742</v>
      </c>
      <c r="ER71" s="43" t="n">
        <f aca="false">INDEX(Discharge_Data,MATCH($E71,Discharge_Labels,0),MATCH(ER$7,Discharge_Years,0))</f>
        <v>1151.96742</v>
      </c>
      <c r="ES71" s="43" t="n">
        <f aca="false">INDEX(Discharge_Data,MATCH($E71,Discharge_Labels,0),MATCH(ES$7,Discharge_Years,0))</f>
        <v>1151.96742</v>
      </c>
      <c r="ET71" s="43" t="n">
        <f aca="false">INDEX(Discharge_Data,MATCH($E71,Discharge_Labels,0),MATCH(ET$7,Discharge_Years,0))</f>
        <v>1151.96742</v>
      </c>
      <c r="EU71" s="43" t="n">
        <f aca="false">INDEX(Discharge_Data,MATCH($E71,Discharge_Labels,0),MATCH(EU$7,Discharge_Years,0))</f>
        <v>1151.96742</v>
      </c>
      <c r="EV71" s="43" t="n">
        <f aca="false">INDEX(Discharge_Data,MATCH($E71,Discharge_Labels,0),MATCH(EV$7,Discharge_Years,0))</f>
        <v>1151.96742</v>
      </c>
      <c r="EW71" s="43" t="n">
        <f aca="false">INDEX(Discharge_Data,MATCH($E71,Discharge_Labels,0),MATCH(EW$7,Discharge_Years,0))</f>
        <v>1151.96742</v>
      </c>
      <c r="EX71" s="43" t="n">
        <f aca="false">INDEX(Discharge_Data,MATCH($E71,Discharge_Labels,0),MATCH(EX$7,Discharge_Years,0))</f>
        <v>1151.96742</v>
      </c>
      <c r="EY71" s="43" t="n">
        <f aca="false">INDEX(Discharge_Data,MATCH($E71,Discharge_Labels,0),MATCH(EY$7,Discharge_Years,0))</f>
        <v>1151.96742</v>
      </c>
      <c r="EZ71" s="43" t="n">
        <f aca="false">INDEX(Discharge_Data,MATCH($E71,Discharge_Labels,0),MATCH(EZ$7,Discharge_Years,0))</f>
        <v>1151.96742</v>
      </c>
      <c r="FA71" s="43" t="n">
        <f aca="false">INDEX(Discharge_Data,MATCH($E71,Discharge_Labels,0),MATCH(FA$7,Discharge_Years,0))</f>
        <v>1151.96742</v>
      </c>
      <c r="FB71" s="43" t="n">
        <f aca="false">INDEX(Discharge_Data,MATCH($E71,Discharge_Labels,0),MATCH(FB$7,Discharge_Years,0))</f>
        <v>1151.96742</v>
      </c>
      <c r="FC71" s="43" t="n">
        <f aca="false">INDEX(Discharge_Data,MATCH($E71,Discharge_Labels,0),MATCH(FC$7,Discharge_Years,0))</f>
        <v>1151.96742</v>
      </c>
      <c r="FD71" s="43" t="n">
        <f aca="false">INDEX(Discharge_Data,MATCH($E71,Discharge_Labels,0),MATCH(FD$7,Discharge_Years,0))</f>
        <v>1151.96742</v>
      </c>
      <c r="FE71" s="43" t="n">
        <f aca="false">INDEX(Discharge_Data,MATCH($E71,Discharge_Labels,0),MATCH(FE$7,Discharge_Years,0))</f>
        <v>1151.96742</v>
      </c>
      <c r="FF71" s="43" t="n">
        <f aca="false">INDEX(Discharge_Data,MATCH($E71,Discharge_Labels,0),MATCH(FF$7,Discharge_Years,0))</f>
        <v>1151.96742</v>
      </c>
      <c r="FG71" s="43" t="n">
        <f aca="false">INDEX(Discharge_Data,MATCH($E71,Discharge_Labels,0),MATCH(FG$7,Discharge_Years,0))</f>
        <v>1151.96742</v>
      </c>
      <c r="FH71" s="43" t="n">
        <f aca="false">INDEX(Discharge_Data,MATCH($E71,Discharge_Labels,0),MATCH(FH$7,Discharge_Years,0))</f>
        <v>1151.96742</v>
      </c>
    </row>
    <row r="72" customFormat="false" ht="15" hidden="false" customHeight="false" outlineLevel="0" collapsed="false">
      <c r="C72" s="0" t="s">
        <v>675</v>
      </c>
      <c r="D72" s="11" t="s">
        <v>35</v>
      </c>
      <c r="I72" s="43" t="n">
        <f aca="false">SUM(J72:FH72)</f>
        <v>1572735.83404521</v>
      </c>
      <c r="J72" s="43" t="n">
        <f aca="false">MIN(J67+J68,-J69*$E66*J26*J$6)</f>
        <v>-0</v>
      </c>
      <c r="K72" s="43" t="n">
        <f aca="false">MIN(K67+K68,-K69*$E66*K26*K$6)</f>
        <v>-0</v>
      </c>
      <c r="L72" s="43" t="n">
        <f aca="false">MIN(L67+L68,-L69*$E66*L26*L$6)</f>
        <v>-0</v>
      </c>
      <c r="M72" s="43" t="n">
        <f aca="false">MIN(M67+M68,-M69*$E66*M26*M$6)</f>
        <v>-0</v>
      </c>
      <c r="N72" s="43" t="n">
        <f aca="false">MIN(N67+N68,-N69*$E66*N26*N$6)</f>
        <v>-0</v>
      </c>
      <c r="O72" s="43" t="n">
        <f aca="false">MIN(O67+O68,-O69*$E66*O26*O$6)</f>
        <v>0</v>
      </c>
      <c r="P72" s="43" t="n">
        <f aca="false">MIN(P67+P68,-P69*$E66*P26*P$6)</f>
        <v>0</v>
      </c>
      <c r="Q72" s="43" t="n">
        <f aca="false">MIN(Q67+Q68,-Q69*$E66*Q26*Q$6)</f>
        <v>0</v>
      </c>
      <c r="R72" s="43" t="n">
        <f aca="false">MIN(R67+R68,-R69*$E66*R26*R$6)</f>
        <v>0</v>
      </c>
      <c r="S72" s="43" t="n">
        <f aca="false">MIN(S67+S68,-S69*$E66*S26*S$6)</f>
        <v>0</v>
      </c>
      <c r="T72" s="43" t="n">
        <f aca="false">MIN(T67+T68,-T69*$E66*T26*T$6)</f>
        <v>12723.9938479452</v>
      </c>
      <c r="U72" s="43" t="n">
        <f aca="false">MIN(U67+U68,-U69*$E66*U26*U$6)</f>
        <v>12863.8179561644</v>
      </c>
      <c r="V72" s="43" t="n">
        <f aca="false">MIN(V67+V68,-V69*$E66*V26*V$6)</f>
        <v>12863.8179561644</v>
      </c>
      <c r="W72" s="43" t="n">
        <f aca="false">MIN(W67+W68,-W69*$E66*W26*W$6)</f>
        <v>12484.5796849315</v>
      </c>
      <c r="X72" s="43" t="n">
        <f aca="false">MIN(X67+X68,-X69*$E66*X26*X$6)</f>
        <v>12623.2972369863</v>
      </c>
      <c r="Y72" s="43" t="n">
        <f aca="false">MIN(Y67+Y68,-Y69*$E66*Y26*Y$6)</f>
        <v>12762.0147890411</v>
      </c>
      <c r="Z72" s="43" t="n">
        <f aca="false">MIN(Z67+Z68,-Z69*$E66*Z26*Z$6)</f>
        <v>12762.0147890411</v>
      </c>
      <c r="AA72" s="43" t="n">
        <f aca="false">MIN(AA67+AA68,-AA69*$E66*AA26*AA$6)</f>
        <v>12432.5124657534</v>
      </c>
      <c r="AB72" s="43" t="n">
        <f aca="false">MIN(AB67+AB68,-AB69*$E66*AB26*AB$6)</f>
        <v>12570.6514931507</v>
      </c>
      <c r="AC72" s="43" t="n">
        <f aca="false">MIN(AC67+AC68,-AC69*$E66*AC26*AC$6)</f>
        <v>12708.7905205479</v>
      </c>
      <c r="AD72" s="43" t="n">
        <f aca="false">MIN(AD67+AD68,-AD69*$E66*AD26*AD$6)</f>
        <v>12708.7905205479</v>
      </c>
      <c r="AE72" s="43" t="n">
        <f aca="false">MIN(AE67+AE68,-AE69*$E66*AE26*AE$6)</f>
        <v>12208.3034794521</v>
      </c>
      <c r="AF72" s="43" t="n">
        <f aca="false">MIN(AF67+AF68,-AF69*$E66*AF26*AF$6)</f>
        <v>12343.9512958904</v>
      </c>
      <c r="AG72" s="43" t="n">
        <f aca="false">MIN(AG67+AG68,-AG69*$E66*AG26*AG$6)</f>
        <v>12479.5991123288</v>
      </c>
      <c r="AH72" s="43" t="n">
        <f aca="false">MIN(AH67+AH68,-AH69*$E66*AH26*AH$6)</f>
        <v>12479.5991123288</v>
      </c>
      <c r="AI72" s="43" t="n">
        <f aca="false">MIN(AI67+AI68,-AI69*$E66*AI26*AI$6)</f>
        <v>12038.522760274</v>
      </c>
      <c r="AJ72" s="43" t="n">
        <f aca="false">MIN(AJ67+AJ68,-AJ69*$E66*AJ26*AJ$6)</f>
        <v>12038.522760274</v>
      </c>
      <c r="AK72" s="43" t="n">
        <f aca="false">MIN(AK67+AK68,-AK69*$E66*AK26*AK$6)</f>
        <v>12170.8142191781</v>
      </c>
      <c r="AL72" s="43" t="n">
        <f aca="false">MIN(AL67+AL68,-AL69*$E66*AL26*AL$6)</f>
        <v>12170.8142191781</v>
      </c>
      <c r="AM72" s="43" t="n">
        <f aca="false">MIN(AM67+AM68,-AM69*$E66*AM26*AM$6)</f>
        <v>11983.4112328767</v>
      </c>
      <c r="AN72" s="43" t="n">
        <f aca="false">MIN(AN67+AN68,-AN69*$E66*AN26*AN$6)</f>
        <v>12116.5602465753</v>
      </c>
      <c r="AO72" s="43" t="n">
        <f aca="false">MIN(AO67+AO68,-AO69*$E66*AO26*AO$6)</f>
        <v>12249.709260274</v>
      </c>
      <c r="AP72" s="43" t="n">
        <f aca="false">MIN(AP67+AP68,-AP69*$E66*AP26*AP$6)</f>
        <v>12249.709260274</v>
      </c>
      <c r="AQ72" s="43" t="n">
        <f aca="false">MIN(AQ67+AQ68,-AQ69*$E66*AQ26*AQ$6)</f>
        <v>11994.183369863</v>
      </c>
      <c r="AR72" s="43" t="n">
        <f aca="false">MIN(AR67+AR68,-AR69*$E66*AR26*AR$6)</f>
        <v>12127.4520739726</v>
      </c>
      <c r="AS72" s="43" t="n">
        <f aca="false">MIN(AS67+AS68,-AS69*$E66*AS26*AS$6)</f>
        <v>12260.7207780822</v>
      </c>
      <c r="AT72" s="43" t="n">
        <f aca="false">MIN(AT67+AT68,-AT69*$E66*AT26*AT$6)</f>
        <v>12260.7207780822</v>
      </c>
      <c r="AU72" s="43" t="n">
        <f aca="false">MIN(AU67+AU68,-AU69*$E66*AU26*AU$6)</f>
        <v>11934.2023150685</v>
      </c>
      <c r="AV72" s="43" t="n">
        <f aca="false">MIN(AV67+AV68,-AV69*$E66*AV26*AV$6)</f>
        <v>12066.8045630137</v>
      </c>
      <c r="AW72" s="43" t="n">
        <f aca="false">MIN(AW67+AW68,-AW69*$E66*AW26*AW$6)</f>
        <v>12199.4068109589</v>
      </c>
      <c r="AX72" s="43" t="n">
        <f aca="false">MIN(AX67+AX68,-AX69*$E66*AX26*AX$6)</f>
        <v>12199.4068109589</v>
      </c>
      <c r="AY72" s="43" t="n">
        <f aca="false">MIN(AY67+AY68,-AY69*$E66*AY26*AY$6)</f>
        <v>11799.4397068493</v>
      </c>
      <c r="AZ72" s="43" t="n">
        <f aca="false">MIN(AZ67+AZ68,-AZ69*$E66*AZ26*AZ$6)</f>
        <v>11799.4397068493</v>
      </c>
      <c r="BA72" s="43" t="n">
        <f aca="false">MIN(BA67+BA68,-BA69*$E66*BA26*BA$6)</f>
        <v>11929.1038794521</v>
      </c>
      <c r="BB72" s="43" t="n">
        <f aca="false">MIN(BB67+BB68,-BB69*$E66*BB26*BB$6)</f>
        <v>11929.1038794521</v>
      </c>
      <c r="BC72" s="43" t="n">
        <f aca="false">MIN(BC67+BC68,-BC69*$E66*BC26*BC$6)</f>
        <v>11134.3915479452</v>
      </c>
      <c r="BD72" s="43" t="n">
        <f aca="false">MIN(BD67+BD68,-BD69*$E66*BD26*BD$6)</f>
        <v>11258.107009589</v>
      </c>
      <c r="BE72" s="43" t="n">
        <f aca="false">MIN(BE67+BE68,-BE69*$E66*BE26*BE$6)</f>
        <v>11381.8224712329</v>
      </c>
      <c r="BF72" s="43" t="n">
        <f aca="false">MIN(BF67+BF68,-BF69*$E66*BF26*BF$6)</f>
        <v>11381.8224712329</v>
      </c>
      <c r="BG72" s="43" t="n">
        <f aca="false">MIN(BG67+BG68,-BG69*$E66*BG26*BG$6)</f>
        <v>11284.3268630137</v>
      </c>
      <c r="BH72" s="43" t="n">
        <f aca="false">MIN(BH67+BH68,-BH69*$E66*BH26*BH$6)</f>
        <v>11409.7082726027</v>
      </c>
      <c r="BI72" s="43" t="n">
        <f aca="false">MIN(BI67+BI68,-BI69*$E66*BI26*BI$6)</f>
        <v>11535.0896821918</v>
      </c>
      <c r="BJ72" s="43" t="n">
        <f aca="false">MIN(BJ67+BJ68,-BJ69*$E66*BJ26*BJ$6)</f>
        <v>11535.0896821918</v>
      </c>
      <c r="BK72" s="43" t="n">
        <f aca="false">MIN(BK67+BK68,-BK69*$E66*BK26*BK$6)</f>
        <v>10909.6037260274</v>
      </c>
      <c r="BL72" s="43" t="n">
        <f aca="false">MIN(BL67+BL68,-BL69*$E66*BL26*BL$6)</f>
        <v>11030.8215452055</v>
      </c>
      <c r="BM72" s="43" t="n">
        <f aca="false">MIN(BM67+BM68,-BM69*$E66*BM26*BM$6)</f>
        <v>11152.0393643836</v>
      </c>
      <c r="BN72" s="43" t="n">
        <f aca="false">MIN(BN67+BN68,-BN69*$E66*BN26*BN$6)</f>
        <v>11152.0393643836</v>
      </c>
      <c r="BO72" s="43" t="n">
        <f aca="false">MIN(BO67+BO68,-BO69*$E66*BO26*BO$6)</f>
        <v>11031.5219958904</v>
      </c>
      <c r="BP72" s="43" t="n">
        <f aca="false">MIN(BP67+BP68,-BP69*$E66*BP26*BP$6)</f>
        <v>11031.5219958904</v>
      </c>
      <c r="BQ72" s="43" t="n">
        <f aca="false">MIN(BQ67+BQ68,-BQ69*$E66*BQ26*BQ$6)</f>
        <v>11152.7475123288</v>
      </c>
      <c r="BR72" s="43" t="n">
        <f aca="false">MIN(BR67+BR68,-BR69*$E66*BR26*BR$6)</f>
        <v>11152.7475123288</v>
      </c>
      <c r="BS72" s="43" t="n">
        <f aca="false">MIN(BS67+BS68,-BS69*$E66*BS26*BS$6)</f>
        <v>10653.6009452055</v>
      </c>
      <c r="BT72" s="43" t="n">
        <f aca="false">MIN(BT67+BT68,-BT69*$E66*BT26*BT$6)</f>
        <v>10771.9742890411</v>
      </c>
      <c r="BU72" s="43" t="n">
        <f aca="false">MIN(BU67+BU68,-BU69*$E66*BU26*BU$6)</f>
        <v>10890.3476328767</v>
      </c>
      <c r="BV72" s="43" t="n">
        <f aca="false">MIN(BV67+BV68,-BV69*$E66*BV26*BV$6)</f>
        <v>10890.3476328767</v>
      </c>
      <c r="BW72" s="43" t="n">
        <f aca="false">MIN(BW67+BW68,-BW69*$E66*BW26*BW$6)</f>
        <v>10383.5751780822</v>
      </c>
      <c r="BX72" s="43" t="n">
        <f aca="false">MIN(BX67+BX68,-BX69*$E66*BX26*BX$6)</f>
        <v>10498.9482356164</v>
      </c>
      <c r="BY72" s="43" t="n">
        <f aca="false">MIN(BY67+BY68,-BY69*$E66*BY26*BY$6)</f>
        <v>10614.3212931507</v>
      </c>
      <c r="BZ72" s="43" t="n">
        <f aca="false">MIN(BZ67+BZ68,-BZ69*$E66*BZ26*BZ$6)</f>
        <v>10614.3212931507</v>
      </c>
      <c r="CA72" s="43" t="n">
        <f aca="false">MIN(CA67+CA68,-CA69*$E66*CA26*CA$6)</f>
        <v>10368.3932876712</v>
      </c>
      <c r="CB72" s="43" t="n">
        <f aca="false">MIN(CB67+CB68,-CB69*$E66*CB26*CB$6)</f>
        <v>10483.5976575342</v>
      </c>
      <c r="CC72" s="43" t="n">
        <f aca="false">MIN(CC67+CC68,-CC69*$E66*CC26*CC$6)</f>
        <v>10598.8020273973</v>
      </c>
      <c r="CD72" s="43" t="n">
        <f aca="false">MIN(CD67+CD68,-CD69*$E66*CD26*CD$6)</f>
        <v>10598.8020273973</v>
      </c>
      <c r="CE72" s="43" t="n">
        <f aca="false">MIN(CE67+CE68,-CE69*$E66*CE26*CE$6)</f>
        <v>10186.0837534247</v>
      </c>
      <c r="CF72" s="43" t="n">
        <f aca="false">MIN(CF67+CF68,-CF69*$E66*CF26*CF$6)</f>
        <v>10186.0837534247</v>
      </c>
      <c r="CG72" s="43" t="n">
        <f aca="false">MIN(CG67+CG68,-CG69*$E66*CG26*CG$6)</f>
        <v>10298.018739726</v>
      </c>
      <c r="CH72" s="43" t="n">
        <f aca="false">MIN(CH67+CH68,-CH69*$E66*CH26*CH$6)</f>
        <v>10298.018739726</v>
      </c>
      <c r="CI72" s="43" t="n">
        <f aca="false">MIN(CI67+CI68,-CI69*$E66*CI26*CI$6)</f>
        <v>9773.84305479452</v>
      </c>
      <c r="CJ72" s="43" t="n">
        <f aca="false">MIN(CJ67+CJ68,-CJ69*$E66*CJ26*CJ$6)</f>
        <v>9882.4413109589</v>
      </c>
      <c r="CK72" s="43" t="n">
        <f aca="false">MIN(CK67+CK68,-CK69*$E66*CK26*CK$6)</f>
        <v>9991.03956712329</v>
      </c>
      <c r="CL72" s="43" t="n">
        <f aca="false">MIN(CL67+CL68,-CL69*$E66*CL26*CL$6)</f>
        <v>9991.03956712329</v>
      </c>
      <c r="CM72" s="43" t="n">
        <f aca="false">MIN(CM67+CM68,-CM69*$E66*CM26*CM$6)</f>
        <v>9607.49901369863</v>
      </c>
      <c r="CN72" s="43" t="n">
        <f aca="false">MIN(CN67+CN68,-CN69*$E66*CN26*CN$6)</f>
        <v>9714.24900273973</v>
      </c>
      <c r="CO72" s="43" t="n">
        <f aca="false">MIN(CO67+CO68,-CO69*$E66*CO26*CO$6)</f>
        <v>9820.99899178082</v>
      </c>
      <c r="CP72" s="43" t="n">
        <f aca="false">MIN(CP67+CP68,-CP69*$E66*CP26*CP$6)</f>
        <v>9820.99899178082</v>
      </c>
      <c r="CQ72" s="43" t="n">
        <f aca="false">MIN(CQ67+CQ68,-CQ69*$E66*CQ26*CQ$6)</f>
        <v>9185.7437260274</v>
      </c>
      <c r="CR72" s="43" t="n">
        <f aca="false">MIN(CR67+CR68,-CR69*$E66*CR26*CR$6)</f>
        <v>9287.80754520548</v>
      </c>
      <c r="CS72" s="43" t="n">
        <f aca="false">MIN(CS67+CS68,-CS69*$E66*CS26*CS$6)</f>
        <v>9389.87136438356</v>
      </c>
      <c r="CT72" s="43" t="n">
        <f aca="false">MIN(CT67+CT68,-CT69*$E66*CT26*CT$6)</f>
        <v>9389.87136438356</v>
      </c>
      <c r="CU72" s="43" t="n">
        <f aca="false">MIN(CU67+CU68,-CU69*$E66*CU26*CU$6)</f>
        <v>8898.52961506849</v>
      </c>
      <c r="CV72" s="43" t="n">
        <f aca="false">MIN(CV67+CV68,-CV69*$E66*CV26*CV$6)</f>
        <v>8898.52961506849</v>
      </c>
      <c r="CW72" s="43" t="n">
        <f aca="false">MIN(CW67+CW68,-CW69*$E66*CW26*CW$6)</f>
        <v>8996.31565479452</v>
      </c>
      <c r="CX72" s="43" t="n">
        <f aca="false">MIN(CX67+CX68,-CX69*$E66*CX26*CX$6)</f>
        <v>8996.31565479452</v>
      </c>
      <c r="CY72" s="43" t="n">
        <f aca="false">MIN(CY67+CY68,-CY69*$E66*CY26*CY$6)</f>
        <v>12823.0613013699</v>
      </c>
      <c r="CZ72" s="43" t="n">
        <f aca="false">MIN(CZ67+CZ68,-CZ69*$E66*CZ26*CZ$6)</f>
        <v>12965.539760274</v>
      </c>
      <c r="DA72" s="43" t="n">
        <f aca="false">MIN(DA67+DA68,-DA69*$E66*DA26*DA$6)</f>
        <v>13108.0182191781</v>
      </c>
      <c r="DB72" s="43" t="n">
        <f aca="false">MIN(DB67+DB68,-DB69*$E66*DB26*DB$6)</f>
        <v>13108.0182191781</v>
      </c>
      <c r="DC72" s="43" t="n">
        <f aca="false">MIN(DC67+DC68,-DC69*$E66*DC26*DC$6)</f>
        <v>12250.574630137</v>
      </c>
      <c r="DD72" s="43" t="n">
        <f aca="false">MIN(DD67+DD68,-DD69*$E66*DD26*DD$6)</f>
        <v>12386.6921260274</v>
      </c>
      <c r="DE72" s="43" t="n">
        <f aca="false">MIN(DE67+DE68,-DE69*$E66*DE26*DE$6)</f>
        <v>12522.8096219178</v>
      </c>
      <c r="DF72" s="43" t="n">
        <f aca="false">MIN(DF67+DF68,-DF69*$E66*DF26*DF$6)</f>
        <v>12522.8096219178</v>
      </c>
      <c r="DG72" s="43" t="n">
        <f aca="false">MIN(DG67+DG68,-DG69*$E66*DG26*DG$6)</f>
        <v>11860.2257671233</v>
      </c>
      <c r="DH72" s="43" t="n">
        <f aca="false">MIN(DH67+DH68,-DH69*$E66*DH26*DH$6)</f>
        <v>11992.0060534247</v>
      </c>
      <c r="DI72" s="43" t="n">
        <f aca="false">MIN(DI67+DI68,-DI69*$E66*DI26*DI$6)</f>
        <v>12123.786339726</v>
      </c>
      <c r="DJ72" s="43" t="n">
        <f aca="false">MIN(DJ67+DJ68,-DJ69*$E66*DJ26*DJ$6)</f>
        <v>12123.786339726</v>
      </c>
      <c r="DK72" s="43" t="n">
        <f aca="false">MIN(DK67+DK68,-DK69*$E66*DK26*DK$6)</f>
        <v>11599.9270684932</v>
      </c>
      <c r="DL72" s="43" t="n">
        <f aca="false">MIN(DL67+DL68,-DL69*$E66*DL26*DL$6)</f>
        <v>11599.9270684932</v>
      </c>
      <c r="DM72" s="43" t="n">
        <f aca="false">MIN(DM67+DM68,-DM69*$E66*DM26*DM$6)</f>
        <v>11727.3987945205</v>
      </c>
      <c r="DN72" s="43" t="n">
        <f aca="false">MIN(DN67+DN68,-DN69*$E66*DN26*DN$6)</f>
        <v>11727.3987945205</v>
      </c>
      <c r="DO72" s="43" t="n">
        <f aca="false">MIN(DO67+DO68,-DO69*$E66*DO26*DO$6)</f>
        <v>11421.4451917808</v>
      </c>
      <c r="DP72" s="43" t="n">
        <f aca="false">MIN(DP67+DP68,-DP69*$E66*DP26*DP$6)</f>
        <v>11548.3501383562</v>
      </c>
      <c r="DQ72" s="43" t="n">
        <f aca="false">MIN(DQ67+DQ68,-DQ69*$E66*DQ26*DQ$6)</f>
        <v>11675.2550849315</v>
      </c>
      <c r="DR72" s="43" t="n">
        <f aca="false">MIN(DR67+DR68,-DR69*$E66*DR26*DR$6)</f>
        <v>11675.2550849315</v>
      </c>
      <c r="DS72" s="43" t="n">
        <f aca="false">MIN(DS67+DS68,-DS69*$E66*DS26*DS$6)</f>
        <v>11269.6993972603</v>
      </c>
      <c r="DT72" s="43" t="n">
        <f aca="false">MIN(DT67+DT68,-DT69*$E66*DT26*DT$6)</f>
        <v>11394.9182794521</v>
      </c>
      <c r="DU72" s="43" t="n">
        <f aca="false">MIN(DU67+DU68,-DU69*$E66*DU26*DU$6)</f>
        <v>11520.1371616438</v>
      </c>
      <c r="DV72" s="43" t="n">
        <f aca="false">MIN(DV67+DV68,-DV69*$E66*DV26*DV$6)</f>
        <v>11520.1371616438</v>
      </c>
      <c r="DW72" s="43" t="n">
        <f aca="false">MIN(DW67+DW68,-DW69*$E66*DW26*DW$6)</f>
        <v>10994.8437123288</v>
      </c>
      <c r="DX72" s="43" t="n">
        <f aca="false">MIN(DX67+DX68,-DX69*$E66*DX26*DX$6)</f>
        <v>11117.0086424658</v>
      </c>
      <c r="DY72" s="43" t="n">
        <f aca="false">MIN(DY67+DY68,-DY69*$E66*DY26*DY$6)</f>
        <v>11239.1735726027</v>
      </c>
      <c r="DZ72" s="43" t="n">
        <f aca="false">MIN(DZ67+DZ68,-DZ69*$E66*DZ26*DZ$6)</f>
        <v>11239.1735726027</v>
      </c>
      <c r="EA72" s="43" t="n">
        <f aca="false">MIN(EA67+EA68,-EA69*$E66*EA26*EA$6)</f>
        <v>10846.9124150685</v>
      </c>
      <c r="EB72" s="43" t="n">
        <f aca="false">MIN(EB67+EB68,-EB69*$E66*EB26*EB$6)</f>
        <v>10846.9124150685</v>
      </c>
      <c r="EC72" s="43" t="n">
        <f aca="false">MIN(EC67+EC68,-EC69*$E66*EC26*EC$6)</f>
        <v>10966.1092547945</v>
      </c>
      <c r="ED72" s="43" t="n">
        <f aca="false">MIN(ED67+ED68,-ED69*$E66*ED26*ED$6)</f>
        <v>10966.1092547945</v>
      </c>
      <c r="EE72" s="43" t="n">
        <f aca="false">MIN(EE67+EE68,-EE69*$E66*EE26*EE$6)</f>
        <v>10656.0320547945</v>
      </c>
      <c r="EF72" s="43" t="n">
        <f aca="false">MIN(EF67+EF68,-EF69*$E66*EF26*EF$6)</f>
        <v>10774.4324109589</v>
      </c>
      <c r="EG72" s="43" t="n">
        <f aca="false">MIN(EG67+EG68,-EG69*$E66*EG26*EG$6)</f>
        <v>10892.8327671233</v>
      </c>
      <c r="EH72" s="43" t="n">
        <f aca="false">MIN(EH67+EH68,-EH69*$E66*EH26*EH$6)</f>
        <v>10892.8327671233</v>
      </c>
      <c r="EI72" s="43" t="n">
        <f aca="false">MIN(EI67+EI68,-EI69*$E66*EI26*EI$6)</f>
        <v>10685.4689589041</v>
      </c>
      <c r="EJ72" s="43" t="n">
        <f aca="false">MIN(EJ67+EJ68,-EJ69*$E66*EJ26*EJ$6)</f>
        <v>10804.1963917808</v>
      </c>
      <c r="EK72" s="43" t="n">
        <f aca="false">MIN(EK67+EK68,-EK69*$E66*EK26*EK$6)</f>
        <v>10922.9238246575</v>
      </c>
      <c r="EL72" s="43" t="n">
        <f aca="false">MIN(EL67+EL68,-EL69*$E66*EL26*EL$6)</f>
        <v>10922.9238246575</v>
      </c>
      <c r="EM72" s="43" t="n">
        <f aca="false">MIN(EM67+EM68,-EM69*$E66*EM26*EM$6)</f>
        <v>10546.4502739726</v>
      </c>
      <c r="EN72" s="43" t="n">
        <f aca="false">MIN(EN67+EN68,-EN69*$E66*EN26*EN$6)</f>
        <v>10663.6330547945</v>
      </c>
      <c r="EO72" s="43" t="n">
        <f aca="false">MIN(EO67+EO68,-EO69*$E66*EO26*EO$6)</f>
        <v>10780.8158356164</v>
      </c>
      <c r="EP72" s="43" t="n">
        <f aca="false">MIN(EP67+EP68,-EP69*$E66*EP26*EP$6)</f>
        <v>10780.8158356164</v>
      </c>
      <c r="EQ72" s="43" t="n">
        <f aca="false">MIN(EQ67+EQ68,-EQ69*$E66*EQ26*EQ$6)</f>
        <v>10487.3695452055</v>
      </c>
      <c r="ER72" s="43" t="n">
        <f aca="false">MIN(ER67+ER68,-ER69*$E66*ER26*ER$6)</f>
        <v>10487.3695452055</v>
      </c>
      <c r="ES72" s="43" t="n">
        <f aca="false">MIN(ES67+ES68,-ES69*$E66*ES26*ES$6)</f>
        <v>10602.6153643836</v>
      </c>
      <c r="ET72" s="43" t="n">
        <f aca="false">MIN(ET67+ET68,-ET69*$E66*ET26*ET$6)</f>
        <v>10602.6153643836</v>
      </c>
      <c r="EU72" s="43" t="n">
        <f aca="false">MIN(EU67+EU68,-EU69*$E66*EU26*EU$6)</f>
        <v>10372.1237260274</v>
      </c>
      <c r="EV72" s="43" t="n">
        <f aca="false">MIN(EV67+EV68,-EV69*$E66*EV26*EV$6)</f>
        <v>10487.3695452055</v>
      </c>
      <c r="EW72" s="43" t="n">
        <f aca="false">MIN(EW67+EW68,-EW69*$E66*EW26*EW$6)</f>
        <v>10602.6153643836</v>
      </c>
      <c r="EX72" s="43" t="n">
        <f aca="false">MIN(EX67+EX68,-EX69*$E66*EX26*EX$6)</f>
        <v>10602.6153643836</v>
      </c>
      <c r="EY72" s="43" t="n">
        <f aca="false">MIN(EY67+EY68,-EY69*$E66*EY26*EY$6)</f>
        <v>10372.1237260274</v>
      </c>
      <c r="EZ72" s="43" t="n">
        <f aca="false">MIN(EZ67+EZ68,-EZ69*$E66*EZ26*EZ$6)</f>
        <v>10487.3695452055</v>
      </c>
      <c r="FA72" s="43" t="n">
        <f aca="false">MIN(FA67+FA68,-FA69*$E66*FA26*FA$6)</f>
        <v>10602.6153643836</v>
      </c>
      <c r="FB72" s="43" t="n">
        <f aca="false">MIN(FB67+FB68,-FB69*$E66*FB26*FB$6)</f>
        <v>10602.6153643836</v>
      </c>
      <c r="FC72" s="43" t="n">
        <f aca="false">MIN(FC67+FC68,-FC69*$E66*FC26*FC$6)</f>
        <v>10372.1237260274</v>
      </c>
      <c r="FD72" s="43" t="n">
        <f aca="false">MIN(FD67+FD68,-FD69*$E66*FD26*FD$6)</f>
        <v>0</v>
      </c>
      <c r="FE72" s="43" t="n">
        <f aca="false">MIN(FE67+FE68,-FE69*$E66*FE26*FE$6)</f>
        <v>0</v>
      </c>
      <c r="FF72" s="43" t="n">
        <f aca="false">MIN(FF67+FF68,-FF69*$E66*FF26*FF$6)</f>
        <v>0</v>
      </c>
      <c r="FG72" s="43" t="n">
        <f aca="false">MIN(FG67+FG68,-FG69*$E66*FG26*FG$6)</f>
        <v>0</v>
      </c>
      <c r="FH72" s="43" t="n">
        <f aca="false">MIN(FH67+FH68,-FH69*$E66*FH26*FH$6)</f>
        <v>0</v>
      </c>
    </row>
    <row r="73" customFormat="false" ht="15" hidden="false" customHeight="false" outlineLevel="0" collapsed="false">
      <c r="C73" s="0" t="s">
        <v>676</v>
      </c>
      <c r="D73" s="11" t="s">
        <v>35</v>
      </c>
      <c r="I73" s="43" t="n">
        <f aca="false">SUM(J73:FH73)</f>
        <v>899804.844327492</v>
      </c>
      <c r="J73" s="43" t="n">
        <f aca="false">J67+J68-J72</f>
        <v>0</v>
      </c>
      <c r="K73" s="43" t="n">
        <f aca="false">K67+K68-K72</f>
        <v>0</v>
      </c>
      <c r="L73" s="43" t="n">
        <f aca="false">L67+L68-L72</f>
        <v>0</v>
      </c>
      <c r="M73" s="43" t="n">
        <f aca="false">M67+M68-M72</f>
        <v>0</v>
      </c>
      <c r="N73" s="43" t="n">
        <f aca="false">N67+N68-N72</f>
        <v>0</v>
      </c>
      <c r="O73" s="43" t="n">
        <f aca="false">O67+O68-O72</f>
        <v>0</v>
      </c>
      <c r="P73" s="43" t="n">
        <f aca="false">P67+P68-P72</f>
        <v>0</v>
      </c>
      <c r="Q73" s="43" t="n">
        <f aca="false">Q67+Q68-Q72</f>
        <v>0</v>
      </c>
      <c r="R73" s="43" t="n">
        <f aca="false">R67+R68-R72</f>
        <v>0</v>
      </c>
      <c r="S73" s="43" t="n">
        <f aca="false">S67+S68-S72</f>
        <v>0</v>
      </c>
      <c r="T73" s="43" t="n">
        <f aca="false">T67+T68-T72</f>
        <v>5812.92430273972</v>
      </c>
      <c r="U73" s="43" t="n">
        <f aca="false">U67+U68-U72</f>
        <v>5862.76982332732</v>
      </c>
      <c r="V73" s="43" t="n">
        <f aca="false">V67+V68-V72</f>
        <v>5848.5935300152</v>
      </c>
      <c r="W73" s="43" t="n">
        <f aca="false">W67+W68-W72</f>
        <v>5807.18263253678</v>
      </c>
      <c r="X73" s="43" t="n">
        <f aca="false">X67+X68-X72</f>
        <v>5858.01015924658</v>
      </c>
      <c r="Y73" s="43" t="n">
        <f aca="false">Y67+Y68-Y72</f>
        <v>5908.39322711213</v>
      </c>
      <c r="Z73" s="43" t="n">
        <f aca="false">Z67+Z68-Z72</f>
        <v>5894.25946267995</v>
      </c>
      <c r="AA73" s="43" t="n">
        <f aca="false">AA67+AA68-AA72</f>
        <v>5804.37456476246</v>
      </c>
      <c r="AB73" s="43" t="n">
        <f aca="false">AB67+AB68-AB72</f>
        <v>5855.21198089349</v>
      </c>
      <c r="AC73" s="43" t="n">
        <f aca="false">AC67+AC68-AC72</f>
        <v>5905.60627155682</v>
      </c>
      <c r="AD73" s="43" t="n">
        <f aca="false">AD67+AD68-AD72</f>
        <v>5891.51490841794</v>
      </c>
      <c r="AE73" s="43" t="n">
        <f aca="false">AE67+AE68-AE72</f>
        <v>5973.87288997229</v>
      </c>
      <c r="AF73" s="43" t="n">
        <f aca="false">AF67+AF68-AF72</f>
        <v>6026.63458773163</v>
      </c>
      <c r="AG73" s="43" t="n">
        <f aca="false">AG67+AG68-AG72</f>
        <v>6078.95448939969</v>
      </c>
      <c r="AH73" s="43" t="n">
        <f aca="false">AH67+AH68-AH72</f>
        <v>6064.90540035022</v>
      </c>
      <c r="AI73" s="43" t="n">
        <f aca="false">AI67+AI68-AI72</f>
        <v>6290.52518937894</v>
      </c>
      <c r="AJ73" s="43" t="n">
        <f aca="false">AJ67+AJ68-AJ72</f>
        <v>6276.80060191437</v>
      </c>
      <c r="AK73" s="43" t="n">
        <f aca="false">AK67+AK68-AK72</f>
        <v>6331.91141534827</v>
      </c>
      <c r="AL73" s="43" t="n">
        <f aca="false">AL67+AL68-AL72</f>
        <v>6317.90458886407</v>
      </c>
      <c r="AM73" s="43" t="n">
        <f aca="false">AM67+AM68-AM72</f>
        <v>6089.686948028</v>
      </c>
      <c r="AN73" s="43" t="n">
        <f aca="false">AN67+AN68-AN72</f>
        <v>6143.81714552643</v>
      </c>
      <c r="AO73" s="43" t="n">
        <f aca="false">AO67+AO68-AO72</f>
        <v>6197.50819734881</v>
      </c>
      <c r="AP73" s="43" t="n">
        <f aca="false">AP67+AP68-AP72</f>
        <v>6183.54339134405</v>
      </c>
      <c r="AQ73" s="43" t="n">
        <f aca="false">AQ67+AQ68-AQ72</f>
        <v>6024.69551649899</v>
      </c>
      <c r="AR73" s="43" t="n">
        <f aca="false">AR67+AR68-AR72</f>
        <v>6078.14418595287</v>
      </c>
      <c r="AS73" s="43" t="n">
        <f aca="false">AS67+AS68-AS72</f>
        <v>6131.15502716772</v>
      </c>
      <c r="AT73" s="43" t="n">
        <f aca="false">AT67+AT68-AT72</f>
        <v>6117.23211558098</v>
      </c>
      <c r="AU73" s="43" t="n">
        <f aca="false">AU67+AU68-AU72</f>
        <v>6030.61993463442</v>
      </c>
      <c r="AV73" s="43" t="n">
        <f aca="false">AV67+AV68-AV72</f>
        <v>6084.17490813199</v>
      </c>
      <c r="AW73" s="43" t="n">
        <f aca="false">AW67+AW68-AW72</f>
        <v>6137.29336687525</v>
      </c>
      <c r="AX73" s="43" t="n">
        <f aca="false">AX67+AX68-AX72</f>
        <v>6123.41222402327</v>
      </c>
      <c r="AY73" s="43" t="n">
        <f aca="false">AY67+AY68-AY72</f>
        <v>6310.49838480398</v>
      </c>
      <c r="AZ73" s="43" t="n">
        <f aca="false">AZ67+AZ68-AZ72</f>
        <v>6296.93786436671</v>
      </c>
      <c r="BA73" s="43" t="n">
        <f aca="false">BA67+BA68-BA72</f>
        <v>6352.43571215908</v>
      </c>
      <c r="BB73" s="43" t="n">
        <f aca="false">BB67+BB68-BB72</f>
        <v>6338.59632665546</v>
      </c>
      <c r="BC73" s="43" t="n">
        <f aca="false">BC67+BC68-BC72</f>
        <v>6722.65646020046</v>
      </c>
      <c r="BD73" s="43" t="n">
        <f aca="false">BD67+BD68-BD72</f>
        <v>6783.98142891333</v>
      </c>
      <c r="BE73" s="43" t="n">
        <f aca="false">BE67+BE68-BE72</f>
        <v>6844.87250160342</v>
      </c>
      <c r="BF73" s="43" t="n">
        <f aca="false">BF67+BF68-BF72</f>
        <v>6831.07463425632</v>
      </c>
      <c r="BG73" s="43" t="n">
        <f aca="false">BG67+BG68-BG72</f>
        <v>6519.15000110753</v>
      </c>
      <c r="BH73" s="43" t="n">
        <f aca="false">BH67+BH68-BH72</f>
        <v>6578.25390058412</v>
      </c>
      <c r="BI73" s="43" t="n">
        <f aca="false">BI67+BI68-BI72</f>
        <v>6636.92520572601</v>
      </c>
      <c r="BJ73" s="43" t="n">
        <f aca="false">BJ67+BJ68-BJ72</f>
        <v>6623.16873198095</v>
      </c>
      <c r="BK73" s="43" t="n">
        <f aca="false">BK67+BK68-BK72</f>
        <v>6840.46270750147</v>
      </c>
      <c r="BL73" s="43" t="n">
        <f aca="false">BL67+BL68-BL72</f>
        <v>6903.17674146183</v>
      </c>
      <c r="BM73" s="43" t="n">
        <f aca="false">BM67+BM68-BM72</f>
        <v>6965.45947887048</v>
      </c>
      <c r="BN73" s="43" t="n">
        <f aca="false">BN67+BN68-BN72</f>
        <v>6951.74427454665</v>
      </c>
      <c r="BO73" s="43" t="n">
        <f aca="false">BO67+BO68-BO72</f>
        <v>6861.9255298293</v>
      </c>
      <c r="BP73" s="43" t="n">
        <f aca="false">BP67+BP68-BP72</f>
        <v>6848.52711512254</v>
      </c>
      <c r="BQ73" s="43" t="n">
        <f aca="false">BQ67+BQ68-BQ72</f>
        <v>6910.2501476482</v>
      </c>
      <c r="BR73" s="43" t="n">
        <f aca="false">BR67+BR68-BR72</f>
        <v>6896.57620149533</v>
      </c>
      <c r="BS73" s="43" t="n">
        <f aca="false">BS67+BS68-BS72</f>
        <v>6989.97960603219</v>
      </c>
      <c r="BT73" s="43" t="n">
        <f aca="false">BT67+BT68-BT72</f>
        <v>7054.43467463881</v>
      </c>
      <c r="BU73" s="43" t="n">
        <f aca="false">BU67+BU68-BU72</f>
        <v>7118.46103412033</v>
      </c>
      <c r="BV73" s="43" t="n">
        <f aca="false">BV67+BV68-BV72</f>
        <v>7104.82810980591</v>
      </c>
      <c r="BW73" s="43" t="n">
        <f aca="false">BW67+BW68-BW72</f>
        <v>7207.07463150176</v>
      </c>
      <c r="BX73" s="43" t="n">
        <f aca="false">BX67+BX68-BX72</f>
        <v>7273.98150117244</v>
      </c>
      <c r="BY73" s="43" t="n">
        <f aca="false">BY67+BY68-BY72</f>
        <v>7340.46094784536</v>
      </c>
      <c r="BZ73" s="43" t="n">
        <f aca="false">BZ67+BZ68-BZ72</f>
        <v>7326.86892230389</v>
      </c>
      <c r="CA73" s="43" t="n">
        <f aca="false">CA67+CA68-CA72</f>
        <v>7169.48457248396</v>
      </c>
      <c r="CB73" s="43" t="n">
        <f aca="false">CB67+CB68-CB72</f>
        <v>7236.01329004426</v>
      </c>
      <c r="CC73" s="43" t="n">
        <f aca="false">CC67+CC68-CC72</f>
        <v>7302.1158668758</v>
      </c>
      <c r="CD73" s="43" t="n">
        <f aca="false">CD67+CD68-CD72</f>
        <v>7288.56461741095</v>
      </c>
      <c r="CE73" s="43" t="n">
        <f aca="false">CE67+CE68-CE72</f>
        <v>7493.46118677868</v>
      </c>
      <c r="CF73" s="43" t="n">
        <f aca="false">CF67+CF68-CF72</f>
        <v>7480.22293995145</v>
      </c>
      <c r="CG73" s="43" t="n">
        <f aca="false">CG67+CG68-CG72</f>
        <v>7549.04949155412</v>
      </c>
      <c r="CH73" s="43" t="n">
        <f aca="false">CH67+CH68-CH72</f>
        <v>7535.5390070501</v>
      </c>
      <c r="CI73" s="43" t="n">
        <f aca="false">CI67+CI68-CI72</f>
        <v>7658.82188097825</v>
      </c>
      <c r="CJ73" s="43" t="n">
        <f aca="false">CJ67+CJ68-CJ72</f>
        <v>7730.86646233708</v>
      </c>
      <c r="CK73" s="43" t="n">
        <f aca="false">CK67+CK68-CK72</f>
        <v>7802.48745946302</v>
      </c>
      <c r="CL73" s="43" t="n">
        <f aca="false">CL67+CL68-CL72</f>
        <v>7789.01750641252</v>
      </c>
      <c r="CM73" s="43" t="n">
        <f aca="false">CM67+CM68-CM72</f>
        <v>7772.86792726682</v>
      </c>
      <c r="CN73" s="43" t="n">
        <f aca="false">CN67+CN68-CN72</f>
        <v>7846.21884723636</v>
      </c>
      <c r="CO73" s="43" t="n">
        <f aca="false">CO67+CO68-CO72</f>
        <v>7919.14745372573</v>
      </c>
      <c r="CP73" s="43" t="n">
        <f aca="false">CP67+CP68-CP72</f>
        <v>7905.71791053437</v>
      </c>
      <c r="CQ73" s="43" t="n">
        <f aca="false">CQ67+CQ68-CQ72</f>
        <v>8142.48211411516</v>
      </c>
      <c r="CR73" s="43" t="n">
        <f aca="false">CR67+CR68-CR72</f>
        <v>8219.97890122068</v>
      </c>
      <c r="CS73" s="43" t="n">
        <f aca="false">CS67+CS68-CS72</f>
        <v>8297.05464178647</v>
      </c>
      <c r="CT73" s="43" t="n">
        <f aca="false">CT67+CT68-CT72</f>
        <v>8283.66538722469</v>
      </c>
      <c r="CU73" s="43" t="n">
        <f aca="false">CU67+CU68-CU72</f>
        <v>8569.66978269388</v>
      </c>
      <c r="CV73" s="43" t="n">
        <f aca="false">CV67+CV68-CV72</f>
        <v>8556.58978906073</v>
      </c>
      <c r="CW73" s="43" t="n">
        <f aca="false">CW67+CW68-CW72</f>
        <v>8637.40442023623</v>
      </c>
      <c r="CX73" s="43" t="n">
        <f aca="false">CX67+CX68-CX72</f>
        <v>8624.05544332111</v>
      </c>
      <c r="CY73" s="43" t="n">
        <f aca="false">CY67+CY68-CY72</f>
        <v>4401.2093550533</v>
      </c>
      <c r="CZ73" s="43" t="n">
        <f aca="false">CZ67+CZ68-CZ72</f>
        <v>4437.21428564285</v>
      </c>
      <c r="DA73" s="43" t="n">
        <f aca="false">DA67+DA68-DA72</f>
        <v>4472.80069562757</v>
      </c>
      <c r="DB73" s="43" t="n">
        <f aca="false">DB67+DB68-DB72</f>
        <v>4459.4917656432</v>
      </c>
      <c r="DC73" s="43" t="n">
        <f aca="false">DC67+DC68-DC72</f>
        <v>4922.02321431691</v>
      </c>
      <c r="DD73" s="43" t="n">
        <f aca="false">DD67+DD68-DD72</f>
        <v>4963.85365775168</v>
      </c>
      <c r="DE73" s="43" t="n">
        <f aca="false">DE67+DE68-DE72</f>
        <v>5005.26683614342</v>
      </c>
      <c r="DF73" s="43" t="n">
        <f aca="false">DF67+DF68-DF72</f>
        <v>4991.99783294901</v>
      </c>
      <c r="DG73" s="43" t="n">
        <f aca="false">DG67+DG68-DG72</f>
        <v>5260.85428379725</v>
      </c>
      <c r="DH73" s="43" t="n">
        <f aca="false">DH67+DH68-DH72</f>
        <v>5306.48809300309</v>
      </c>
      <c r="DI73" s="43" t="n">
        <f aca="false">DI67+DI68-DI72</f>
        <v>5351.70588896103</v>
      </c>
      <c r="DJ73" s="43" t="n">
        <f aca="false">DJ67+DJ68-DJ72</f>
        <v>5338.47669277618</v>
      </c>
      <c r="DK73" s="43" t="n">
        <f aca="false">DK67+DK68-DK72</f>
        <v>5659.45326239427</v>
      </c>
      <c r="DL73" s="43" t="n">
        <f aca="false">DL67+DL68-DL72</f>
        <v>5646.52963015836</v>
      </c>
      <c r="DM73" s="43" t="n">
        <f aca="false">DM67+DM68-DM72</f>
        <v>5695.52353955507</v>
      </c>
      <c r="DN73" s="43" t="n">
        <f aca="false">DN67+DN68-DN72</f>
        <v>5682.33413952819</v>
      </c>
      <c r="DO73" s="43" t="n">
        <f aca="false">DO67+DO68-DO72</f>
        <v>5596.92238074827</v>
      </c>
      <c r="DP73" s="43" t="n">
        <f aca="false">DP67+DP68-DP72</f>
        <v>5646.36719019939</v>
      </c>
      <c r="DQ73" s="43" t="n">
        <f aca="false">DQ67+DQ68-DQ72</f>
        <v>5695.39848214188</v>
      </c>
      <c r="DR73" s="43" t="n">
        <f aca="false">DR67+DR68-DR72</f>
        <v>5682.24865031509</v>
      </c>
      <c r="DS73" s="43" t="n">
        <f aca="false">DS67+DS68-DS72</f>
        <v>5697.61307255123</v>
      </c>
      <c r="DT73" s="43" t="n">
        <f aca="false">DT67+DT68-DT72</f>
        <v>5748.21489711783</v>
      </c>
      <c r="DU73" s="43" t="n">
        <f aca="false">DU67+DU68-DU72</f>
        <v>5798.40444472833</v>
      </c>
      <c r="DV73" s="43" t="n">
        <f aca="false">DV67+DV68-DV72</f>
        <v>5785.29406239702</v>
      </c>
      <c r="DW73" s="43" t="n">
        <f aca="false">DW67+DW68-DW72</f>
        <v>5921.5668200733</v>
      </c>
      <c r="DX73" s="43" t="n">
        <f aca="false">DX67+DX68-DX72</f>
        <v>5974.69513457442</v>
      </c>
      <c r="DY73" s="43" t="n">
        <f aca="false">DY67+DY68-DY72</f>
        <v>6027.41240895031</v>
      </c>
      <c r="DZ73" s="43" t="n">
        <f aca="false">DZ67+DZ68-DZ72</f>
        <v>6014.34135776599</v>
      </c>
      <c r="EA73" s="43" t="n">
        <f aca="false">EA67+EA68-EA72</f>
        <v>6206.14512241198</v>
      </c>
      <c r="EB73" s="43" t="n">
        <f aca="false">EB67+EB68-EB72</f>
        <v>6193.37598239148</v>
      </c>
      <c r="EC73" s="43" t="n">
        <f aca="false">EC67+EC68-EC72</f>
        <v>6248.53526534095</v>
      </c>
      <c r="ED73" s="43" t="n">
        <f aca="false">ED67+ED68-ED72</f>
        <v>6235.50353458173</v>
      </c>
      <c r="EE73" s="43" t="n">
        <f aca="false">EE67+EE68-EE72</f>
        <v>6158.89384894495</v>
      </c>
      <c r="EF73" s="43" t="n">
        <f aca="false">EF67+EF68-EF72</f>
        <v>6214.73512130869</v>
      </c>
      <c r="EG73" s="43" t="n">
        <f aca="false">EG67+EG68-EG72</f>
        <v>6270.16781945178</v>
      </c>
      <c r="EH73" s="43" t="n">
        <f aca="false">EH67+EH68-EH72</f>
        <v>6257.17518388484</v>
      </c>
      <c r="EI73" s="43" t="n">
        <f aca="false">EI67+EI68-EI72</f>
        <v>6079.01216712415</v>
      </c>
      <c r="EJ73" s="43" t="n">
        <f aca="false">EJ67+EJ68-EJ72</f>
        <v>6134.00363788997</v>
      </c>
      <c r="EK73" s="43" t="n">
        <f aca="false">EK67+EK68-EK72</f>
        <v>6188.5877601578</v>
      </c>
      <c r="EL73" s="43" t="n">
        <f aca="false">EL67+EL68-EL72</f>
        <v>6175.63410249756</v>
      </c>
      <c r="EM73" s="43" t="n">
        <f aca="false">EM67+EM68-EM72</f>
        <v>6167.73740867757</v>
      </c>
      <c r="EN73" s="43" t="n">
        <f aca="false">EN67+EN68-EN72</f>
        <v>6223.75237478726</v>
      </c>
      <c r="EO73" s="43" t="n">
        <f aca="false">EO67+EO68-EO72</f>
        <v>6279.36121444445</v>
      </c>
      <c r="EP73" s="43" t="n">
        <f aca="false">EP67+EP68-EP72</f>
        <v>6266.44641775719</v>
      </c>
      <c r="EQ73" s="43" t="n">
        <f aca="false">EQ67+EQ68-EQ72</f>
        <v>6361.83163128121</v>
      </c>
      <c r="ER73" s="43" t="n">
        <f aca="false">ER67+ER68-ER72</f>
        <v>6349.21513663892</v>
      </c>
      <c r="ES73" s="43" t="n">
        <f aca="false">ES67+ES68-ES72</f>
        <v>6406.24114501171</v>
      </c>
      <c r="ET73" s="43" t="n">
        <f aca="false">ET67+ET68-ET72</f>
        <v>6393.3651987037</v>
      </c>
      <c r="EU73" s="43" t="n">
        <f aca="false">EU67+EU68-EU72</f>
        <v>6241.79249967736</v>
      </c>
      <c r="EV73" s="43" t="n">
        <f aca="false">EV67+EV68-EV72</f>
        <v>6298.7053825934</v>
      </c>
      <c r="EW73" s="43" t="n">
        <f aca="false">EW67+EW68-EW72</f>
        <v>6355.21457548352</v>
      </c>
      <c r="EX73" s="43" t="n">
        <f aca="false">EX67+EX68-EX72</f>
        <v>6342.37725701444</v>
      </c>
      <c r="EY73" s="43" t="n">
        <f aca="false">EY67+EY68-EY72</f>
        <v>6191.95075100025</v>
      </c>
      <c r="EZ73" s="43" t="n">
        <f aca="false">EZ67+EZ68-EZ72</f>
        <v>6248.34715781</v>
      </c>
      <c r="FA73" s="43" t="n">
        <f aca="false">FA67+FA68-FA72</f>
        <v>6304.34108566392</v>
      </c>
      <c r="FB73" s="43" t="n">
        <f aca="false">FB67+FB68-FB72</f>
        <v>6291.54227915024</v>
      </c>
      <c r="FC73" s="43" t="n">
        <f aca="false">FC67+FC68-FC72</f>
        <v>6142.25852756916</v>
      </c>
      <c r="FD73" s="43" t="n">
        <f aca="false">FD67+FD68-FD72</f>
        <v>0</v>
      </c>
      <c r="FE73" s="43" t="n">
        <f aca="false">FE67+FE68-FE72</f>
        <v>0</v>
      </c>
      <c r="FF73" s="43" t="n">
        <f aca="false">FF67+FF68-FF72</f>
        <v>0</v>
      </c>
      <c r="FG73" s="43" t="n">
        <f aca="false">FG67+FG68-FG72</f>
        <v>0</v>
      </c>
      <c r="FH73" s="43" t="n">
        <f aca="false">FH67+FH68-FH72</f>
        <v>0</v>
      </c>
    </row>
    <row r="74" customFormat="false" ht="15" hidden="false" customHeight="false" outlineLevel="0" collapsed="false">
      <c r="C74" s="0" t="s">
        <v>677</v>
      </c>
      <c r="D74" s="11" t="s">
        <v>35</v>
      </c>
      <c r="I74" s="43" t="n">
        <f aca="false">SUM(J74:FH74)</f>
        <v>2093734.36923288</v>
      </c>
      <c r="J74" s="43" t="n">
        <f aca="false">J71*$E66*J26*J$6</f>
        <v>0</v>
      </c>
      <c r="K74" s="43" t="n">
        <f aca="false">K71*$E66*K26*K$6</f>
        <v>0</v>
      </c>
      <c r="L74" s="43" t="n">
        <f aca="false">L71*$E66*L26*L$6</f>
        <v>0</v>
      </c>
      <c r="M74" s="43" t="n">
        <f aca="false">M71*$E66*M26*M$6</f>
        <v>0</v>
      </c>
      <c r="N74" s="43" t="n">
        <f aca="false">N71*$E66*N26*N$6</f>
        <v>0</v>
      </c>
      <c r="O74" s="43" t="n">
        <f aca="false">O71*$E66*O26*O$6</f>
        <v>0</v>
      </c>
      <c r="P74" s="43" t="n">
        <f aca="false">P71*$E66*P26*P$6</f>
        <v>0</v>
      </c>
      <c r="Q74" s="43" t="n">
        <f aca="false">Q71*$E66*Q26*Q$6</f>
        <v>0</v>
      </c>
      <c r="R74" s="43" t="n">
        <f aca="false">R71*$E66*R26*R$6</f>
        <v>0</v>
      </c>
      <c r="S74" s="43" t="n">
        <f aca="false">S71*$E66*S26*S$6</f>
        <v>0</v>
      </c>
      <c r="T74" s="43" t="n">
        <f aca="false">T71*$E66*T26*T$6</f>
        <v>17262.5794561644</v>
      </c>
      <c r="U74" s="43" t="n">
        <f aca="false">U71*$E66*U26*U$6</f>
        <v>17452.2781315069</v>
      </c>
      <c r="V74" s="43" t="n">
        <f aca="false">V71*$E66*V26*V$6</f>
        <v>17452.2781315069</v>
      </c>
      <c r="W74" s="43" t="n">
        <f aca="false">W71*$E66*W26*W$6</f>
        <v>16527.4037260274</v>
      </c>
      <c r="X74" s="43" t="n">
        <f aca="false">X71*$E66*X26*X$6</f>
        <v>16711.0415452055</v>
      </c>
      <c r="Y74" s="43" t="n">
        <f aca="false">Y71*$E66*Y26*Y$6</f>
        <v>16894.6793643836</v>
      </c>
      <c r="Z74" s="43" t="n">
        <f aca="false">Z71*$E66*Z26*Z$6</f>
        <v>16894.6793643836</v>
      </c>
      <c r="AA74" s="43" t="n">
        <f aca="false">AA71*$E66*AA26*AA$6</f>
        <v>16184.9174794521</v>
      </c>
      <c r="AB74" s="43" t="n">
        <f aca="false">AB71*$E66*AB26*AB$6</f>
        <v>16364.7498958904</v>
      </c>
      <c r="AC74" s="43" t="n">
        <f aca="false">AC71*$E66*AC26*AC$6</f>
        <v>16544.5823123288</v>
      </c>
      <c r="AD74" s="43" t="n">
        <f aca="false">AD71*$E66*AD26*AD$6</f>
        <v>16544.5823123288</v>
      </c>
      <c r="AE74" s="43" t="n">
        <f aca="false">AE71*$E66*AE26*AE$6</f>
        <v>15886.621109589</v>
      </c>
      <c r="AF74" s="43" t="n">
        <f aca="false">AF71*$E66*AF26*AF$6</f>
        <v>16063.1391219178</v>
      </c>
      <c r="AG74" s="43" t="n">
        <f aca="false">AG71*$E66*AG26*AG$6</f>
        <v>16239.6571342466</v>
      </c>
      <c r="AH74" s="43" t="n">
        <f aca="false">AH71*$E66*AH26*AH$6</f>
        <v>16239.6571342466</v>
      </c>
      <c r="AI74" s="43" t="n">
        <f aca="false">AI71*$E66*AI26*AI$6</f>
        <v>15735.6681424658</v>
      </c>
      <c r="AJ74" s="43" t="n">
        <f aca="false">AJ71*$E66*AJ26*AJ$6</f>
        <v>15735.6681424658</v>
      </c>
      <c r="AK74" s="43" t="n">
        <f aca="false">AK71*$E66*AK26*AK$6</f>
        <v>15908.5875726027</v>
      </c>
      <c r="AL74" s="43" t="n">
        <f aca="false">AL71*$E66*AL26*AL$6</f>
        <v>15908.5875726027</v>
      </c>
      <c r="AM74" s="43" t="n">
        <f aca="false">AM71*$E66*AM26*AM$6</f>
        <v>15260.823369863</v>
      </c>
      <c r="AN74" s="43" t="n">
        <f aca="false">AN71*$E66*AN26*AN$6</f>
        <v>15430.3880739726</v>
      </c>
      <c r="AO74" s="43" t="n">
        <f aca="false">AO71*$E66*AO26*AO$6</f>
        <v>15599.9527780822</v>
      </c>
      <c r="AP74" s="43" t="n">
        <f aca="false">AP71*$E66*AP26*AP$6</f>
        <v>15599.9527780822</v>
      </c>
      <c r="AQ74" s="43" t="n">
        <f aca="false">AQ71*$E66*AQ26*AQ$6</f>
        <v>15112.9012191781</v>
      </c>
      <c r="AR74" s="43" t="n">
        <f aca="false">AR71*$E66*AR26*AR$6</f>
        <v>15280.8223438356</v>
      </c>
      <c r="AS74" s="43" t="n">
        <f aca="false">AS71*$E66*AS26*AS$6</f>
        <v>15448.7434684932</v>
      </c>
      <c r="AT74" s="43" t="n">
        <f aca="false">AT71*$E66*AT26*AT$6</f>
        <v>15448.7434684932</v>
      </c>
      <c r="AU74" s="43" t="n">
        <f aca="false">AU71*$E66*AU26*AU$6</f>
        <v>14872.2174246575</v>
      </c>
      <c r="AV74" s="43" t="n">
        <f aca="false">AV71*$E66*AV26*AV$6</f>
        <v>15037.4642849315</v>
      </c>
      <c r="AW74" s="43" t="n">
        <f aca="false">AW71*$E66*AW26*AW$6</f>
        <v>15202.7111452055</v>
      </c>
      <c r="AX74" s="43" t="n">
        <f aca="false">AX71*$E66*AX26*AX$6</f>
        <v>15202.7111452055</v>
      </c>
      <c r="AY74" s="43" t="n">
        <f aca="false">AY71*$E66*AY26*AY$6</f>
        <v>14781.9279328767</v>
      </c>
      <c r="AZ74" s="43" t="n">
        <f aca="false">AZ71*$E66*AZ26*AZ$6</f>
        <v>14781.9279328767</v>
      </c>
      <c r="BA74" s="43" t="n">
        <f aca="false">BA71*$E66*BA26*BA$6</f>
        <v>14944.3667013699</v>
      </c>
      <c r="BB74" s="43" t="n">
        <f aca="false">BB71*$E66*BB26*BB$6</f>
        <v>14944.3667013699</v>
      </c>
      <c r="BC74" s="43" t="n">
        <f aca="false">BC71*$E66*BC26*BC$6</f>
        <v>14325.4786438356</v>
      </c>
      <c r="BD74" s="43" t="n">
        <f aca="false">BD71*$E66*BD26*BD$6</f>
        <v>14484.6506287671</v>
      </c>
      <c r="BE74" s="43" t="n">
        <f aca="false">BE71*$E66*BE26*BE$6</f>
        <v>14643.8226136986</v>
      </c>
      <c r="BF74" s="43" t="n">
        <f aca="false">BF71*$E66*BF26*BF$6</f>
        <v>14643.8226136986</v>
      </c>
      <c r="BG74" s="43" t="n">
        <f aca="false">BG71*$E66*BG26*BG$6</f>
        <v>14146.7644109589</v>
      </c>
      <c r="BH74" s="43" t="n">
        <f aca="false">BH71*$E66*BH26*BH$6</f>
        <v>14303.9506821918</v>
      </c>
      <c r="BI74" s="43" t="n">
        <f aca="false">BI71*$E66*BI26*BI$6</f>
        <v>14461.1369534247</v>
      </c>
      <c r="BJ74" s="43" t="n">
        <f aca="false">BJ71*$E66*BJ26*BJ$6</f>
        <v>14461.1369534247</v>
      </c>
      <c r="BK74" s="43" t="n">
        <f aca="false">BK71*$E66*BK26*BK$6</f>
        <v>13973.4249041096</v>
      </c>
      <c r="BL74" s="43" t="n">
        <f aca="false">BL71*$E66*BL26*BL$6</f>
        <v>14128.6851808219</v>
      </c>
      <c r="BM74" s="43" t="n">
        <f aca="false">BM71*$E66*BM26*BM$6</f>
        <v>14283.9454575342</v>
      </c>
      <c r="BN74" s="43" t="n">
        <f aca="false">BN71*$E66*BN26*BN$6</f>
        <v>14283.9454575342</v>
      </c>
      <c r="BO74" s="43" t="n">
        <f aca="false">BO71*$E66*BO26*BO$6</f>
        <v>14010.3113835616</v>
      </c>
      <c r="BP74" s="43" t="n">
        <f aca="false">BP71*$E66*BP26*BP$6</f>
        <v>14010.3113835616</v>
      </c>
      <c r="BQ74" s="43" t="n">
        <f aca="false">BQ71*$E66*BQ26*BQ$6</f>
        <v>14164.2708493151</v>
      </c>
      <c r="BR74" s="43" t="n">
        <f aca="false">BR71*$E66*BR26*BR$6</f>
        <v>14164.2708493151</v>
      </c>
      <c r="BS74" s="43" t="n">
        <f aca="false">BS71*$E66*BS26*BS$6</f>
        <v>13467.8110684932</v>
      </c>
      <c r="BT74" s="43" t="n">
        <f aca="false">BT71*$E66*BT26*BT$6</f>
        <v>13617.4534136986</v>
      </c>
      <c r="BU74" s="43" t="n">
        <f aca="false">BU71*$E66*BU26*BU$6</f>
        <v>13767.0957589041</v>
      </c>
      <c r="BV74" s="43" t="n">
        <f aca="false">BV71*$E66*BV26*BV$6</f>
        <v>13767.0957589041</v>
      </c>
      <c r="BW74" s="43" t="n">
        <f aca="false">BW71*$E66*BW26*BW$6</f>
        <v>13400.0397123288</v>
      </c>
      <c r="BX74" s="43" t="n">
        <f aca="false">BX71*$E66*BX26*BX$6</f>
        <v>13548.9290424658</v>
      </c>
      <c r="BY74" s="43" t="n">
        <f aca="false">BY71*$E66*BY26*BY$6</f>
        <v>13697.8183726027</v>
      </c>
      <c r="BZ74" s="43" t="n">
        <f aca="false">BZ71*$E66*BZ26*BZ$6</f>
        <v>13697.8183726027</v>
      </c>
      <c r="CA74" s="43" t="n">
        <f aca="false">CA71*$E66*CA26*CA$6</f>
        <v>13293.7026164384</v>
      </c>
      <c r="CB74" s="43" t="n">
        <f aca="false">CB71*$E66*CB26*CB$6</f>
        <v>13441.4104232877</v>
      </c>
      <c r="CC74" s="43" t="n">
        <f aca="false">CC71*$E66*CC26*CC$6</f>
        <v>13589.118230137</v>
      </c>
      <c r="CD74" s="43" t="n">
        <f aca="false">CD71*$E66*CD26*CD$6</f>
        <v>13589.118230137</v>
      </c>
      <c r="CE74" s="43" t="n">
        <f aca="false">CE71*$E66*CE26*CE$6</f>
        <v>13181.9388821918</v>
      </c>
      <c r="CF74" s="43" t="n">
        <f aca="false">CF71*$E66*CF26*CF$6</f>
        <v>13181.9388821918</v>
      </c>
      <c r="CG74" s="43" t="n">
        <f aca="false">CG71*$E66*CG26*CG$6</f>
        <v>13326.7953534247</v>
      </c>
      <c r="CH74" s="43" t="n">
        <f aca="false">CH71*$E66*CH26*CH$6</f>
        <v>13326.7953534247</v>
      </c>
      <c r="CI74" s="43" t="n">
        <f aca="false">CI71*$E66*CI26*CI$6</f>
        <v>12792.8935479452</v>
      </c>
      <c r="CJ74" s="43" t="n">
        <f aca="false">CJ71*$E66*CJ26*CJ$6</f>
        <v>12935.036809589</v>
      </c>
      <c r="CK74" s="43" t="n">
        <f aca="false">CK71*$E66*CK26*CK$6</f>
        <v>13077.1800712329</v>
      </c>
      <c r="CL74" s="43" t="n">
        <f aca="false">CL71*$E66*CL26*CL$6</f>
        <v>13077.1800712329</v>
      </c>
      <c r="CM74" s="43" t="n">
        <f aca="false">CM71*$E66*CM26*CM$6</f>
        <v>12605.229</v>
      </c>
      <c r="CN74" s="43" t="n">
        <f aca="false">CN71*$E66*CN26*CN$6</f>
        <v>12745.2871</v>
      </c>
      <c r="CO74" s="43" t="n">
        <f aca="false">CO71*$E66*CO26*CO$6</f>
        <v>12885.3452</v>
      </c>
      <c r="CP74" s="43" t="n">
        <f aca="false">CP71*$E66*CP26*CP$6</f>
        <v>12885.3452</v>
      </c>
      <c r="CQ74" s="43" t="n">
        <f aca="false">CQ71*$E66*CQ26*CQ$6</f>
        <v>12390.8245890411</v>
      </c>
      <c r="CR74" s="43" t="n">
        <f aca="false">CR71*$E66*CR26*CR$6</f>
        <v>12528.5004178082</v>
      </c>
      <c r="CS74" s="43" t="n">
        <f aca="false">CS71*$E66*CS26*CS$6</f>
        <v>12666.1762465753</v>
      </c>
      <c r="CT74" s="43" t="n">
        <f aca="false">CT71*$E66*CT26*CT$6</f>
        <v>12666.1762465753</v>
      </c>
      <c r="CU74" s="43" t="n">
        <f aca="false">CU71*$E66*CU26*CU$6</f>
        <v>12531.6345575342</v>
      </c>
      <c r="CV74" s="43" t="n">
        <f aca="false">CV71*$E66*CV26*CV$6</f>
        <v>12531.6345575342</v>
      </c>
      <c r="CW74" s="43" t="n">
        <f aca="false">CW71*$E66*CW26*CW$6</f>
        <v>12669.3448273973</v>
      </c>
      <c r="CX74" s="43" t="n">
        <f aca="false">CX71*$E66*CX26*CX$6</f>
        <v>12669.3448273973</v>
      </c>
      <c r="CY74" s="43" t="n">
        <f aca="false">CY71*$E66*CY26*CY$6</f>
        <v>17739.4606027397</v>
      </c>
      <c r="CZ74" s="43" t="n">
        <f aca="false">CZ71*$E66*CZ26*CZ$6</f>
        <v>17936.5657205479</v>
      </c>
      <c r="DA74" s="43" t="n">
        <f aca="false">DA71*$E66*DA26*DA$6</f>
        <v>18133.6708383562</v>
      </c>
      <c r="DB74" s="43" t="n">
        <f aca="false">DB71*$E66*DB26*DB$6</f>
        <v>18133.6708383562</v>
      </c>
      <c r="DC74" s="43" t="n">
        <f aca="false">DC71*$E66*DC26*DC$6</f>
        <v>17051.0811780822</v>
      </c>
      <c r="DD74" s="43" t="n">
        <f aca="false">DD71*$E66*DD26*DD$6</f>
        <v>17240.5376356164</v>
      </c>
      <c r="DE74" s="43" t="n">
        <f aca="false">DE71*$E66*DE26*DE$6</f>
        <v>17429.9940931507</v>
      </c>
      <c r="DF74" s="43" t="n">
        <f aca="false">DF71*$E66*DF26*DF$6</f>
        <v>17429.9940931507</v>
      </c>
      <c r="DG74" s="43" t="n">
        <f aca="false">DG71*$E66*DG26*DG$6</f>
        <v>16510.3508219178</v>
      </c>
      <c r="DH74" s="43" t="n">
        <f aca="false">DH71*$E66*DH26*DH$6</f>
        <v>16693.7991643836</v>
      </c>
      <c r="DI74" s="43" t="n">
        <f aca="false">DI71*$E66*DI26*DI$6</f>
        <v>16877.2475068493</v>
      </c>
      <c r="DJ74" s="43" t="n">
        <f aca="false">DJ71*$E66*DJ26*DJ$6</f>
        <v>16877.2475068493</v>
      </c>
      <c r="DK74" s="43" t="n">
        <f aca="false">DK71*$E66*DK26*DK$6</f>
        <v>16467.5070958904</v>
      </c>
      <c r="DL74" s="43" t="n">
        <f aca="false">DL71*$E66*DL26*DL$6</f>
        <v>16467.5070958904</v>
      </c>
      <c r="DM74" s="43" t="n">
        <f aca="false">DM71*$E66*DM26*DM$6</f>
        <v>16648.4687123288</v>
      </c>
      <c r="DN74" s="43" t="n">
        <f aca="false">DN71*$E66*DN26*DN$6</f>
        <v>16648.4687123288</v>
      </c>
      <c r="DO74" s="43" t="n">
        <f aca="false">DO71*$E66*DO26*DO$6</f>
        <v>15862.5690410959</v>
      </c>
      <c r="DP74" s="43" t="n">
        <f aca="false">DP71*$E66*DP26*DP$6</f>
        <v>16038.8198082192</v>
      </c>
      <c r="DQ74" s="43" t="n">
        <f aca="false">DQ71*$E66*DQ26*DQ$6</f>
        <v>16215.0705753425</v>
      </c>
      <c r="DR74" s="43" t="n">
        <f aca="false">DR71*$E66*DR26*DR$6</f>
        <v>16215.0705753425</v>
      </c>
      <c r="DS74" s="43" t="n">
        <f aca="false">DS71*$E66*DS26*DS$6</f>
        <v>15611.5843150685</v>
      </c>
      <c r="DT74" s="43" t="n">
        <f aca="false">DT71*$E66*DT26*DT$6</f>
        <v>15785.0463630137</v>
      </c>
      <c r="DU74" s="43" t="n">
        <f aca="false">DU71*$E66*DU26*DU$6</f>
        <v>15958.5084109589</v>
      </c>
      <c r="DV74" s="43" t="n">
        <f aca="false">DV71*$E66*DV26*DV$6</f>
        <v>15958.5084109589</v>
      </c>
      <c r="DW74" s="43" t="n">
        <f aca="false">DW71*$E66*DW26*DW$6</f>
        <v>15365.1183287671</v>
      </c>
      <c r="DX74" s="43" t="n">
        <f aca="false">DX71*$E66*DX26*DX$6</f>
        <v>15535.8418657534</v>
      </c>
      <c r="DY74" s="43" t="n">
        <f aca="false">DY71*$E66*DY26*DY$6</f>
        <v>15706.5654027397</v>
      </c>
      <c r="DZ74" s="43" t="n">
        <f aca="false">DZ71*$E66*DZ26*DZ$6</f>
        <v>15706.5654027397</v>
      </c>
      <c r="EA74" s="43" t="n">
        <f aca="false">EA71*$E66*EA26*EA$6</f>
        <v>15269.4524547945</v>
      </c>
      <c r="EB74" s="43" t="n">
        <f aca="false">EB71*$E66*EB26*EB$6</f>
        <v>15269.4524547945</v>
      </c>
      <c r="EC74" s="43" t="n">
        <f aca="false">EC71*$E66*EC26*EC$6</f>
        <v>15437.2486356164</v>
      </c>
      <c r="ED74" s="43" t="n">
        <f aca="false">ED71*$E66*ED26*ED$6</f>
        <v>15437.2486356164</v>
      </c>
      <c r="EE74" s="43" t="n">
        <f aca="false">EE71*$E66*EE26*EE$6</f>
        <v>14836.4900136986</v>
      </c>
      <c r="EF74" s="43" t="n">
        <f aca="false">EF71*$E66*EF26*EF$6</f>
        <v>15001.3399027397</v>
      </c>
      <c r="EG74" s="43" t="n">
        <f aca="false">EG71*$E66*EG26*EG$6</f>
        <v>15166.1897917808</v>
      </c>
      <c r="EH74" s="43" t="n">
        <f aca="false">EH71*$E66*EH26*EH$6</f>
        <v>15166.1897917808</v>
      </c>
      <c r="EI74" s="43" t="n">
        <f aca="false">EI71*$E66*EI26*EI$6</f>
        <v>14556.0491506849</v>
      </c>
      <c r="EJ74" s="43" t="n">
        <f aca="false">EJ71*$E66*EJ26*EJ$6</f>
        <v>14717.783030137</v>
      </c>
      <c r="EK74" s="43" t="n">
        <f aca="false">EK71*$E66*EK26*EK$6</f>
        <v>14879.516909589</v>
      </c>
      <c r="EL74" s="43" t="n">
        <f aca="false">EL71*$E66*EL26*EL$6</f>
        <v>14879.516909589</v>
      </c>
      <c r="EM74" s="43" t="n">
        <f aca="false">EM71*$E66*EM26*EM$6</f>
        <v>14344.3914657534</v>
      </c>
      <c r="EN74" s="43" t="n">
        <f aca="false">EN71*$E66*EN26*EN$6</f>
        <v>14503.7735931507</v>
      </c>
      <c r="EO74" s="43" t="n">
        <f aca="false">EO71*$E66*EO26*EO$6</f>
        <v>14663.1557205479</v>
      </c>
      <c r="EP74" s="43" t="n">
        <f aca="false">EP71*$E66*EP26*EP$6</f>
        <v>14663.1557205479</v>
      </c>
      <c r="EQ74" s="43" t="n">
        <f aca="false">EQ71*$E66*EQ26*EQ$6</f>
        <v>14360.1418109589</v>
      </c>
      <c r="ER74" s="43" t="n">
        <f aca="false">ER71*$E66*ER26*ER$6</f>
        <v>14360.1418109589</v>
      </c>
      <c r="ES74" s="43" t="n">
        <f aca="false">ES71*$E66*ES26*ES$6</f>
        <v>14517.9455671233</v>
      </c>
      <c r="ET74" s="43" t="n">
        <f aca="false">ET71*$E66*ET26*ET$6</f>
        <v>14517.9455671233</v>
      </c>
      <c r="EU74" s="43" t="n">
        <f aca="false">EU71*$E66*EU26*EU$6</f>
        <v>14202.3380547945</v>
      </c>
      <c r="EV74" s="43" t="n">
        <f aca="false">EV71*$E66*EV26*EV$6</f>
        <v>14360.1418109589</v>
      </c>
      <c r="EW74" s="43" t="n">
        <f aca="false">EW71*$E66*EW26*EW$6</f>
        <v>14517.9455671233</v>
      </c>
      <c r="EX74" s="43" t="n">
        <f aca="false">EX71*$E66*EX26*EX$6</f>
        <v>14517.9455671233</v>
      </c>
      <c r="EY74" s="43" t="n">
        <f aca="false">EY71*$E66*EY26*EY$6</f>
        <v>14202.3380547945</v>
      </c>
      <c r="EZ74" s="43" t="n">
        <f aca="false">EZ71*$E66*EZ26*EZ$6</f>
        <v>14360.1418109589</v>
      </c>
      <c r="FA74" s="43" t="n">
        <f aca="false">FA71*$E66*FA26*FA$6</f>
        <v>14517.9455671233</v>
      </c>
      <c r="FB74" s="43" t="n">
        <f aca="false">FB71*$E66*FB26*FB$6</f>
        <v>14517.9455671233</v>
      </c>
      <c r="FC74" s="43" t="n">
        <f aca="false">FC71*$E66*FC26*FC$6</f>
        <v>14202.3380547945</v>
      </c>
      <c r="FD74" s="43" t="n">
        <f aca="false">FD71*$E66*FD26*FD$6</f>
        <v>0</v>
      </c>
      <c r="FE74" s="43" t="n">
        <f aca="false">FE71*$E66*FE26*FE$6</f>
        <v>0</v>
      </c>
      <c r="FF74" s="43" t="n">
        <f aca="false">FF71*$E66*FF26*FF$6</f>
        <v>0</v>
      </c>
      <c r="FG74" s="43" t="n">
        <f aca="false">FG71*$E66*FG26*FG$6</f>
        <v>0</v>
      </c>
      <c r="FH74" s="43" t="n">
        <f aca="false">FH71*$E66*FH26*FH$6</f>
        <v>0</v>
      </c>
    </row>
    <row r="75" customFormat="false" ht="15" hidden="false" customHeight="false" outlineLevel="0" collapsed="false">
      <c r="C75" s="0" t="s">
        <v>678</v>
      </c>
      <c r="D75" s="11" t="s">
        <v>35</v>
      </c>
      <c r="I75" s="43" t="n">
        <f aca="false">SUM(J75:FH75)</f>
        <v>1001348.37024247</v>
      </c>
      <c r="J75" s="43" t="n">
        <f aca="false">-J70*$E66*J26*J$6</f>
        <v>-0</v>
      </c>
      <c r="K75" s="43" t="n">
        <f aca="false">-K70*$E66*K26*K$6</f>
        <v>-0</v>
      </c>
      <c r="L75" s="43" t="n">
        <f aca="false">-L70*$E66*L26*L$6</f>
        <v>-0</v>
      </c>
      <c r="M75" s="43" t="n">
        <f aca="false">-M70*$E66*M26*M$6</f>
        <v>-0</v>
      </c>
      <c r="N75" s="43" t="n">
        <f aca="false">-N70*$E66*N26*N$6</f>
        <v>-0</v>
      </c>
      <c r="O75" s="43" t="n">
        <f aca="false">-O70*$E66*O26*O$6</f>
        <v>0</v>
      </c>
      <c r="P75" s="43" t="n">
        <f aca="false">-P70*$E66*P26*P$6</f>
        <v>0</v>
      </c>
      <c r="Q75" s="43" t="n">
        <f aca="false">-Q70*$E66*Q26*Q$6</f>
        <v>0</v>
      </c>
      <c r="R75" s="43" t="n">
        <f aca="false">-R70*$E66*R26*R$6</f>
        <v>0</v>
      </c>
      <c r="S75" s="43" t="n">
        <f aca="false">-S70*$E66*S26*S$6</f>
        <v>0</v>
      </c>
      <c r="T75" s="43" t="n">
        <f aca="false">-T70*$E66*T26*T$6</f>
        <v>8270.59284109589</v>
      </c>
      <c r="U75" s="43" t="n">
        <f aca="false">-U70*$E66*U26*U$6</f>
        <v>8361.47847671233</v>
      </c>
      <c r="V75" s="43" t="n">
        <f aca="false">-V70*$E66*V26*V$6</f>
        <v>8361.47847671233</v>
      </c>
      <c r="W75" s="43" t="n">
        <f aca="false">-W70*$E66*W26*W$6</f>
        <v>7649.046</v>
      </c>
      <c r="X75" s="43" t="n">
        <f aca="false">-X70*$E66*X26*X$6</f>
        <v>7734.0354</v>
      </c>
      <c r="Y75" s="43" t="n">
        <f aca="false">-Y70*$E66*Y26*Y$6</f>
        <v>7819.0248</v>
      </c>
      <c r="Z75" s="43" t="n">
        <f aca="false">-Z70*$E66*Z26*Z$6</f>
        <v>7819.0248</v>
      </c>
      <c r="AA75" s="43" t="n">
        <f aca="false">-AA70*$E66*AA26*AA$6</f>
        <v>7275.83535616438</v>
      </c>
      <c r="AB75" s="43" t="n">
        <f aca="false">-AB70*$E66*AB26*AB$6</f>
        <v>7356.67797123288</v>
      </c>
      <c r="AC75" s="43" t="n">
        <f aca="false">-AC70*$E66*AC26*AC$6</f>
        <v>7437.52058630137</v>
      </c>
      <c r="AD75" s="43" t="n">
        <f aca="false">-AD70*$E66*AD26*AD$6</f>
        <v>7437.52058630137</v>
      </c>
      <c r="AE75" s="43" t="n">
        <f aca="false">-AE70*$E66*AE26*AE$6</f>
        <v>7165.52654794521</v>
      </c>
      <c r="AF75" s="43" t="n">
        <f aca="false">-AF70*$E66*AF26*AF$6</f>
        <v>7245.14350958904</v>
      </c>
      <c r="AG75" s="43" t="n">
        <f aca="false">-AG70*$E66*AG26*AG$6</f>
        <v>7324.76047123288</v>
      </c>
      <c r="AH75" s="43" t="n">
        <f aca="false">-AH70*$E66*AH26*AH$6</f>
        <v>7324.76047123288</v>
      </c>
      <c r="AI75" s="43" t="n">
        <f aca="false">-AI70*$E66*AI26*AI$6</f>
        <v>7177.32395205479</v>
      </c>
      <c r="AJ75" s="43" t="n">
        <f aca="false">-AJ70*$E66*AJ26*AJ$6</f>
        <v>7177.32395205479</v>
      </c>
      <c r="AK75" s="43" t="n">
        <f aca="false">-AK70*$E66*AK26*AK$6</f>
        <v>7256.19564383562</v>
      </c>
      <c r="AL75" s="43" t="n">
        <f aca="false">-AL70*$E66*AL26*AL$6</f>
        <v>7256.19564383562</v>
      </c>
      <c r="AM75" s="43" t="n">
        <f aca="false">-AM70*$E66*AM26*AM$6</f>
        <v>6676.7678630137</v>
      </c>
      <c r="AN75" s="43" t="n">
        <f aca="false">-AN70*$E66*AN26*AN$6</f>
        <v>6750.95417260274</v>
      </c>
      <c r="AO75" s="43" t="n">
        <f aca="false">-AO70*$E66*AO26*AO$6</f>
        <v>6825.14048219178</v>
      </c>
      <c r="AP75" s="43" t="n">
        <f aca="false">-AP70*$E66*AP26*AP$6</f>
        <v>6825.14048219178</v>
      </c>
      <c r="AQ75" s="43" t="n">
        <f aca="false">-AQ70*$E66*AQ26*AQ$6</f>
        <v>6520.4352739726</v>
      </c>
      <c r="AR75" s="43" t="n">
        <f aca="false">-AR70*$E66*AR26*AR$6</f>
        <v>6592.88455479452</v>
      </c>
      <c r="AS75" s="43" t="n">
        <f aca="false">-AS70*$E66*AS26*AS$6</f>
        <v>6665.33383561644</v>
      </c>
      <c r="AT75" s="43" t="n">
        <f aca="false">-AT70*$E66*AT26*AT$6</f>
        <v>6665.33383561644</v>
      </c>
      <c r="AU75" s="43" t="n">
        <f aca="false">-AU70*$E66*AU26*AU$6</f>
        <v>6306.59132876712</v>
      </c>
      <c r="AV75" s="43" t="n">
        <f aca="false">-AV70*$E66*AV26*AV$6</f>
        <v>6376.66456575342</v>
      </c>
      <c r="AW75" s="43" t="n">
        <f aca="false">-AW70*$E66*AW26*AW$6</f>
        <v>6446.73780273973</v>
      </c>
      <c r="AX75" s="43" t="n">
        <f aca="false">-AX70*$E66*AX26*AX$6</f>
        <v>6446.73780273973</v>
      </c>
      <c r="AY75" s="43" t="n">
        <f aca="false">-AY70*$E66*AY26*AY$6</f>
        <v>6344.28327534247</v>
      </c>
      <c r="AZ75" s="43" t="n">
        <f aca="false">-AZ70*$E66*AZ26*AZ$6</f>
        <v>6344.28327534247</v>
      </c>
      <c r="BA75" s="43" t="n">
        <f aca="false">-BA70*$E66*BA26*BA$6</f>
        <v>6414.0006739726</v>
      </c>
      <c r="BB75" s="43" t="n">
        <f aca="false">-BB70*$E66*BB26*BB$6</f>
        <v>6414.0006739726</v>
      </c>
      <c r="BC75" s="43" t="n">
        <f aca="false">-BC70*$E66*BC26*BC$6</f>
        <v>6495.9462739726</v>
      </c>
      <c r="BD75" s="43" t="n">
        <f aca="false">-BD70*$E66*BD26*BD$6</f>
        <v>6568.12345479452</v>
      </c>
      <c r="BE75" s="43" t="n">
        <f aca="false">-BE70*$E66*BE26*BE$6</f>
        <v>6640.30063561644</v>
      </c>
      <c r="BF75" s="43" t="n">
        <f aca="false">-BF70*$E66*BF26*BF$6</f>
        <v>6640.30063561644</v>
      </c>
      <c r="BG75" s="43" t="n">
        <f aca="false">-BG70*$E66*BG26*BG$6</f>
        <v>6144.42464383562</v>
      </c>
      <c r="BH75" s="43" t="n">
        <f aca="false">-BH70*$E66*BH26*BH$6</f>
        <v>6212.69602876712</v>
      </c>
      <c r="BI75" s="43" t="n">
        <f aca="false">-BI70*$E66*BI26*BI$6</f>
        <v>6280.96741369863</v>
      </c>
      <c r="BJ75" s="43" t="n">
        <f aca="false">-BJ70*$E66*BJ26*BJ$6</f>
        <v>6280.96741369863</v>
      </c>
      <c r="BK75" s="43" t="n">
        <f aca="false">-BK70*$E66*BK26*BK$6</f>
        <v>6339.78542465753</v>
      </c>
      <c r="BL75" s="43" t="n">
        <f aca="false">-BL70*$E66*BL26*BL$6</f>
        <v>6410.22748493151</v>
      </c>
      <c r="BM75" s="43" t="n">
        <f aca="false">-BM70*$E66*BM26*BM$6</f>
        <v>6480.66954520548</v>
      </c>
      <c r="BN75" s="43" t="n">
        <f aca="false">-BN70*$E66*BN26*BN$6</f>
        <v>6480.66954520548</v>
      </c>
      <c r="BO75" s="43" t="n">
        <f aca="false">-BO70*$E66*BO26*BO$6</f>
        <v>6280.10272054795</v>
      </c>
      <c r="BP75" s="43" t="n">
        <f aca="false">-BP70*$E66*BP26*BP$6</f>
        <v>6280.10272054795</v>
      </c>
      <c r="BQ75" s="43" t="n">
        <f aca="false">-BQ70*$E66*BQ26*BQ$6</f>
        <v>6349.11483835617</v>
      </c>
      <c r="BR75" s="43" t="n">
        <f aca="false">-BR70*$E66*BR26*BR$6</f>
        <v>6349.11483835617</v>
      </c>
      <c r="BS75" s="43" t="n">
        <f aca="false">-BS70*$E66*BS26*BS$6</f>
        <v>6019.35263013699</v>
      </c>
      <c r="BT75" s="43" t="n">
        <f aca="false">-BT70*$E66*BT26*BT$6</f>
        <v>6086.2343260274</v>
      </c>
      <c r="BU75" s="43" t="n">
        <f aca="false">-BU70*$E66*BU26*BU$6</f>
        <v>6153.11602191781</v>
      </c>
      <c r="BV75" s="43" t="n">
        <f aca="false">-BV70*$E66*BV26*BV$6</f>
        <v>6153.11602191781</v>
      </c>
      <c r="BW75" s="43" t="n">
        <f aca="false">-BW70*$E66*BW26*BW$6</f>
        <v>6265.48906849315</v>
      </c>
      <c r="BX75" s="43" t="n">
        <f aca="false">-BX70*$E66*BX26*BX$6</f>
        <v>6335.10561369863</v>
      </c>
      <c r="BY75" s="43" t="n">
        <f aca="false">-BY70*$E66*BY26*BY$6</f>
        <v>6404.72215890411</v>
      </c>
      <c r="BZ75" s="43" t="n">
        <f aca="false">-BZ70*$E66*BZ26*BZ$6</f>
        <v>6404.72215890411</v>
      </c>
      <c r="CA75" s="43" t="n">
        <f aca="false">-CA70*$E66*CA26*CA$6</f>
        <v>6163.75343835616</v>
      </c>
      <c r="CB75" s="43" t="n">
        <f aca="false">-CB70*$E66*CB26*CB$6</f>
        <v>6232.23958767123</v>
      </c>
      <c r="CC75" s="43" t="n">
        <f aca="false">-CC70*$E66*CC26*CC$6</f>
        <v>6300.7257369863</v>
      </c>
      <c r="CD75" s="43" t="n">
        <f aca="false">-CD70*$E66*CD26*CD$6</f>
        <v>6300.7257369863</v>
      </c>
      <c r="CE75" s="43" t="n">
        <f aca="false">-CE70*$E66*CE26*CE$6</f>
        <v>6233.38469178082</v>
      </c>
      <c r="CF75" s="43" t="n">
        <f aca="false">-CF70*$E66*CF26*CF$6</f>
        <v>6233.38469178082</v>
      </c>
      <c r="CG75" s="43" t="n">
        <f aca="false">-CG70*$E66*CG26*CG$6</f>
        <v>6301.88342465753</v>
      </c>
      <c r="CH75" s="43" t="n">
        <f aca="false">-CH70*$E66*CH26*CH$6</f>
        <v>6301.88342465753</v>
      </c>
      <c r="CI75" s="43" t="n">
        <f aca="false">-CI70*$E66*CI26*CI$6</f>
        <v>6202.5865890411</v>
      </c>
      <c r="CJ75" s="43" t="n">
        <f aca="false">-CJ70*$E66*CJ26*CJ$6</f>
        <v>6271.50421780822</v>
      </c>
      <c r="CK75" s="43" t="n">
        <f aca="false">-CK70*$E66*CK26*CK$6</f>
        <v>6340.42184657534</v>
      </c>
      <c r="CL75" s="43" t="n">
        <f aca="false">-CL70*$E66*CL26*CL$6</f>
        <v>6340.42184657534</v>
      </c>
      <c r="CM75" s="43" t="n">
        <f aca="false">-CM70*$E66*CM26*CM$6</f>
        <v>6131.7025890411</v>
      </c>
      <c r="CN75" s="43" t="n">
        <f aca="false">-CN70*$E66*CN26*CN$6</f>
        <v>6199.83261780822</v>
      </c>
      <c r="CO75" s="43" t="n">
        <f aca="false">-CO70*$E66*CO26*CO$6</f>
        <v>6267.96264657534</v>
      </c>
      <c r="CP75" s="43" t="n">
        <f aca="false">-CP70*$E66*CP26*CP$6</f>
        <v>6267.96264657534</v>
      </c>
      <c r="CQ75" s="43" t="n">
        <f aca="false">-CQ70*$E66*CQ26*CQ$6</f>
        <v>6342.33957534247</v>
      </c>
      <c r="CR75" s="43" t="n">
        <f aca="false">-CR70*$E66*CR26*CR$6</f>
        <v>6412.81001506849</v>
      </c>
      <c r="CS75" s="43" t="n">
        <f aca="false">-CS70*$E66*CS26*CS$6</f>
        <v>6483.28045479452</v>
      </c>
      <c r="CT75" s="43" t="n">
        <f aca="false">-CT70*$E66*CT26*CT$6</f>
        <v>6483.28045479452</v>
      </c>
      <c r="CU75" s="43" t="n">
        <f aca="false">-CU70*$E66*CU26*CU$6</f>
        <v>6843.04879041096</v>
      </c>
      <c r="CV75" s="43" t="n">
        <f aca="false">-CV70*$E66*CV26*CV$6</f>
        <v>6843.04879041096</v>
      </c>
      <c r="CW75" s="43" t="n">
        <f aca="false">-CW70*$E66*CW26*CW$6</f>
        <v>6918.24712876712</v>
      </c>
      <c r="CX75" s="43" t="n">
        <f aca="false">-CX70*$E66*CX26*CX$6</f>
        <v>6918.24712876712</v>
      </c>
      <c r="CY75" s="43" t="n">
        <f aca="false">-CY70*$E66*CY26*CY$6</f>
        <v>8718.84801369863</v>
      </c>
      <c r="CZ75" s="43" t="n">
        <f aca="false">-CZ70*$E66*CZ26*CZ$6</f>
        <v>8815.72410273973</v>
      </c>
      <c r="DA75" s="43" t="n">
        <f aca="false">-DA70*$E66*DA26*DA$6</f>
        <v>8912.60019178082</v>
      </c>
      <c r="DB75" s="43" t="n">
        <f aca="false">-DB70*$E66*DB26*DB$6</f>
        <v>8912.60019178082</v>
      </c>
      <c r="DC75" s="43" t="n">
        <f aca="false">-DC70*$E66*DC26*DC$6</f>
        <v>8483.47791780822</v>
      </c>
      <c r="DD75" s="43" t="n">
        <f aca="false">-DD70*$E66*DD26*DD$6</f>
        <v>8577.73878356165</v>
      </c>
      <c r="DE75" s="43" t="n">
        <f aca="false">-DE70*$E66*DE26*DE$6</f>
        <v>8671.99964931507</v>
      </c>
      <c r="DF75" s="43" t="n">
        <f aca="false">-DF70*$E66*DF26*DF$6</f>
        <v>8671.99964931507</v>
      </c>
      <c r="DG75" s="43" t="n">
        <f aca="false">-DG70*$E66*DG26*DG$6</f>
        <v>8247.40902739726</v>
      </c>
      <c r="DH75" s="43" t="n">
        <f aca="false">-DH70*$E66*DH26*DH$6</f>
        <v>8339.04690547945</v>
      </c>
      <c r="DI75" s="43" t="n">
        <f aca="false">-DI70*$E66*DI26*DI$6</f>
        <v>8430.68478356165</v>
      </c>
      <c r="DJ75" s="43" t="n">
        <f aca="false">-DJ70*$E66*DJ26*DJ$6</f>
        <v>8430.68478356165</v>
      </c>
      <c r="DK75" s="43" t="n">
        <f aca="false">-DK70*$E66*DK26*DK$6</f>
        <v>8497.83791643836</v>
      </c>
      <c r="DL75" s="43" t="n">
        <f aca="false">-DL70*$E66*DL26*DL$6</f>
        <v>8497.83791643836</v>
      </c>
      <c r="DM75" s="43" t="n">
        <f aca="false">-DM70*$E66*DM26*DM$6</f>
        <v>8591.22075068493</v>
      </c>
      <c r="DN75" s="43" t="n">
        <f aca="false">-DN70*$E66*DN26*DN$6</f>
        <v>8591.22075068493</v>
      </c>
      <c r="DO75" s="43" t="n">
        <f aca="false">-DO70*$E66*DO26*DO$6</f>
        <v>7946.77919178082</v>
      </c>
      <c r="DP75" s="43" t="n">
        <f aca="false">-DP70*$E66*DP26*DP$6</f>
        <v>8035.07673835617</v>
      </c>
      <c r="DQ75" s="43" t="n">
        <f aca="false">-DQ70*$E66*DQ26*DQ$6</f>
        <v>8123.37428493151</v>
      </c>
      <c r="DR75" s="43" t="n">
        <f aca="false">-DR70*$E66*DR26*DR$6</f>
        <v>8123.37428493151</v>
      </c>
      <c r="DS75" s="43" t="n">
        <f aca="false">-DS70*$E66*DS26*DS$6</f>
        <v>7830.3745479452</v>
      </c>
      <c r="DT75" s="43" t="n">
        <f aca="false">-DT70*$E66*DT26*DT$6</f>
        <v>7917.37870958904</v>
      </c>
      <c r="DU75" s="43" t="n">
        <f aca="false">-DU70*$E66*DU26*DU$6</f>
        <v>8004.38287123288</v>
      </c>
      <c r="DV75" s="43" t="n">
        <f aca="false">-DV70*$E66*DV26*DV$6</f>
        <v>8004.38287123288</v>
      </c>
      <c r="DW75" s="43" t="n">
        <f aca="false">-DW70*$E66*DW26*DW$6</f>
        <v>7832.32212328767</v>
      </c>
      <c r="DX75" s="43" t="n">
        <f aca="false">-DX70*$E66*DX26*DX$6</f>
        <v>7919.34792465754</v>
      </c>
      <c r="DY75" s="43" t="n">
        <f aca="false">-DY70*$E66*DY26*DY$6</f>
        <v>8006.3737260274</v>
      </c>
      <c r="DZ75" s="43" t="n">
        <f aca="false">-DZ70*$E66*DZ26*DZ$6</f>
        <v>8006.3737260274</v>
      </c>
      <c r="EA75" s="43" t="n">
        <f aca="false">-EA70*$E66*EA26*EA$6</f>
        <v>7882.69100547945</v>
      </c>
      <c r="EB75" s="43" t="n">
        <f aca="false">-EB70*$E66*EB26*EB$6</f>
        <v>7882.69100547945</v>
      </c>
      <c r="EC75" s="43" t="n">
        <f aca="false">-EC70*$E66*EC26*EC$6</f>
        <v>7969.31398356165</v>
      </c>
      <c r="ED75" s="43" t="n">
        <f aca="false">-ED70*$E66*ED26*ED$6</f>
        <v>7969.31398356165</v>
      </c>
      <c r="EE75" s="43" t="n">
        <f aca="false">-EE70*$E66*EE26*EE$6</f>
        <v>7582.4721369863</v>
      </c>
      <c r="EF75" s="43" t="n">
        <f aca="false">-EF70*$E66*EF26*EF$6</f>
        <v>7666.72182739726</v>
      </c>
      <c r="EG75" s="43" t="n">
        <f aca="false">-EG70*$E66*EG26*EG$6</f>
        <v>7750.97151780822</v>
      </c>
      <c r="EH75" s="43" t="n">
        <f aca="false">-EH70*$E66*EH26*EH$6</f>
        <v>7750.97151780822</v>
      </c>
      <c r="EI75" s="43" t="n">
        <f aca="false">-EI70*$E66*EI26*EI$6</f>
        <v>7225.6157260274</v>
      </c>
      <c r="EJ75" s="43" t="n">
        <f aca="false">-EJ70*$E66*EJ26*EJ$6</f>
        <v>7305.90034520548</v>
      </c>
      <c r="EK75" s="43" t="n">
        <f aca="false">-EK70*$E66*EK26*EK$6</f>
        <v>7386.18496438356</v>
      </c>
      <c r="EL75" s="43" t="n">
        <f aca="false">-EL70*$E66*EL26*EL$6</f>
        <v>7386.18496438356</v>
      </c>
      <c r="EM75" s="43" t="n">
        <f aca="false">-EM70*$E66*EM26*EM$6</f>
        <v>7112.06149315068</v>
      </c>
      <c r="EN75" s="43" t="n">
        <f aca="false">-EN70*$E66*EN26*EN$6</f>
        <v>7191.08439863014</v>
      </c>
      <c r="EO75" s="43" t="n">
        <f aca="false">-EO70*$E66*EO26*EO$6</f>
        <v>7270.10730410959</v>
      </c>
      <c r="EP75" s="43" t="n">
        <f aca="false">-EP70*$E66*EP26*EP$6</f>
        <v>7270.10730410959</v>
      </c>
      <c r="EQ75" s="43" t="n">
        <f aca="false">-EQ70*$E66*EQ26*EQ$6</f>
        <v>7224.04185616438</v>
      </c>
      <c r="ER75" s="43" t="n">
        <f aca="false">-ER70*$E66*ER26*ER$6</f>
        <v>7224.04185616438</v>
      </c>
      <c r="ES75" s="43" t="n">
        <f aca="false">-ES70*$E66*ES26*ES$6</f>
        <v>7303.42693150685</v>
      </c>
      <c r="ET75" s="43" t="n">
        <f aca="false">-ET70*$E66*ET26*ET$6</f>
        <v>7303.42693150685</v>
      </c>
      <c r="EU75" s="43" t="n">
        <f aca="false">-EU70*$E66*EU26*EU$6</f>
        <v>7144.65678082192</v>
      </c>
      <c r="EV75" s="43" t="n">
        <f aca="false">-EV70*$E66*EV26*EV$6</f>
        <v>7224.04185616438</v>
      </c>
      <c r="EW75" s="43" t="n">
        <f aca="false">-EW70*$E66*EW26*EW$6</f>
        <v>7303.42693150685</v>
      </c>
      <c r="EX75" s="43" t="n">
        <f aca="false">-EX70*$E66*EX26*EX$6</f>
        <v>7303.42693150685</v>
      </c>
      <c r="EY75" s="43" t="n">
        <f aca="false">-EY70*$E66*EY26*EY$6</f>
        <v>7144.65678082192</v>
      </c>
      <c r="EZ75" s="43" t="n">
        <f aca="false">-EZ70*$E66*EZ26*EZ$6</f>
        <v>7224.04185616438</v>
      </c>
      <c r="FA75" s="43" t="n">
        <f aca="false">-FA70*$E66*FA26*FA$6</f>
        <v>7303.42693150685</v>
      </c>
      <c r="FB75" s="43" t="n">
        <f aca="false">-FB70*$E66*FB26*FB$6</f>
        <v>7303.42693150685</v>
      </c>
      <c r="FC75" s="43" t="n">
        <f aca="false">-FC70*$E66*FC26*FC$6</f>
        <v>7144.65678082192</v>
      </c>
      <c r="FD75" s="43" t="n">
        <f aca="false">-FD70*$E66*FD26*FD$6</f>
        <v>0</v>
      </c>
      <c r="FE75" s="43" t="n">
        <f aca="false">-FE70*$E66*FE26*FE$6</f>
        <v>0</v>
      </c>
      <c r="FF75" s="43" t="n">
        <f aca="false">-FF70*$E66*FF26*FF$6</f>
        <v>0</v>
      </c>
      <c r="FG75" s="43" t="n">
        <f aca="false">-FG70*$E66*FG26*FG$6</f>
        <v>0</v>
      </c>
      <c r="FH75" s="43" t="n">
        <f aca="false">-FH70*$E66*FH26*FH$6</f>
        <v>0</v>
      </c>
    </row>
    <row r="76" customFormat="false" ht="15" hidden="false" customHeight="false" outlineLevel="0" collapsed="false">
      <c r="C76" s="0" t="s">
        <v>679</v>
      </c>
      <c r="D76" s="11" t="s">
        <v>35</v>
      </c>
      <c r="E76" s="43" t="n">
        <f aca="false">SUMIF($J$7:$FH$7,YEAR($F16)+1,$J76:$FH76)</f>
        <v>90495.6494815754</v>
      </c>
      <c r="I76" s="43" t="n">
        <f aca="false">SUM(J76:FH76)</f>
        <v>2993539.21356037</v>
      </c>
      <c r="J76" s="43" t="n">
        <f aca="false">J73+J74</f>
        <v>0</v>
      </c>
      <c r="K76" s="43" t="n">
        <f aca="false">K73+K74</f>
        <v>0</v>
      </c>
      <c r="L76" s="43" t="n">
        <f aca="false">L73+L74</f>
        <v>0</v>
      </c>
      <c r="M76" s="43" t="n">
        <f aca="false">M73+M74</f>
        <v>0</v>
      </c>
      <c r="N76" s="43" t="n">
        <f aca="false">N73+N74</f>
        <v>0</v>
      </c>
      <c r="O76" s="43" t="n">
        <f aca="false">O73+O74</f>
        <v>0</v>
      </c>
      <c r="P76" s="43" t="n">
        <f aca="false">P73+P74</f>
        <v>0</v>
      </c>
      <c r="Q76" s="43" t="n">
        <f aca="false">Q73+Q74</f>
        <v>0</v>
      </c>
      <c r="R76" s="43" t="n">
        <f aca="false">R73+R74</f>
        <v>0</v>
      </c>
      <c r="S76" s="43" t="n">
        <f aca="false">S73+S74</f>
        <v>0</v>
      </c>
      <c r="T76" s="43" t="n">
        <f aca="false">T73+T74</f>
        <v>23075.5037589041</v>
      </c>
      <c r="U76" s="43" t="n">
        <f aca="false">U73+U74</f>
        <v>23315.0479548342</v>
      </c>
      <c r="V76" s="43" t="n">
        <f aca="false">V73+V74</f>
        <v>23300.8716615221</v>
      </c>
      <c r="W76" s="43" t="n">
        <f aca="false">W73+W74</f>
        <v>22334.5863585642</v>
      </c>
      <c r="X76" s="43" t="n">
        <f aca="false">X73+X74</f>
        <v>22569.0517044521</v>
      </c>
      <c r="Y76" s="43" t="n">
        <f aca="false">Y73+Y74</f>
        <v>22803.0725914957</v>
      </c>
      <c r="Z76" s="43" t="n">
        <f aca="false">Z73+Z74</f>
        <v>22788.9388270635</v>
      </c>
      <c r="AA76" s="43" t="n">
        <f aca="false">AA73+AA74</f>
        <v>21989.2920442145</v>
      </c>
      <c r="AB76" s="43" t="n">
        <f aca="false">AB73+AB74</f>
        <v>22219.9618767839</v>
      </c>
      <c r="AC76" s="43" t="n">
        <f aca="false">AC73+AC74</f>
        <v>22450.1885838856</v>
      </c>
      <c r="AD76" s="43" t="n">
        <f aca="false">AD73+AD74</f>
        <v>22436.0972207467</v>
      </c>
      <c r="AE76" s="43" t="n">
        <f aca="false">AE73+AE74</f>
        <v>21860.4939995613</v>
      </c>
      <c r="AF76" s="43" t="n">
        <f aca="false">AF73+AF74</f>
        <v>22089.7737096494</v>
      </c>
      <c r="AG76" s="43" t="n">
        <f aca="false">AG73+AG74</f>
        <v>22318.6116236463</v>
      </c>
      <c r="AH76" s="43" t="n">
        <f aca="false">AH73+AH74</f>
        <v>22304.5625345968</v>
      </c>
      <c r="AI76" s="43" t="n">
        <f aca="false">AI73+AI74</f>
        <v>22026.1933318447</v>
      </c>
      <c r="AJ76" s="43" t="n">
        <f aca="false">AJ73+AJ74</f>
        <v>22012.4687443801</v>
      </c>
      <c r="AK76" s="43" t="n">
        <f aca="false">AK73+AK74</f>
        <v>22240.498987951</v>
      </c>
      <c r="AL76" s="43" t="n">
        <f aca="false">AL73+AL74</f>
        <v>22226.4921614668</v>
      </c>
      <c r="AM76" s="43" t="n">
        <f aca="false">AM73+AM74</f>
        <v>21350.510317891</v>
      </c>
      <c r="AN76" s="43" t="n">
        <f aca="false">AN73+AN74</f>
        <v>21574.205219499</v>
      </c>
      <c r="AO76" s="43" t="n">
        <f aca="false">AO73+AO74</f>
        <v>21797.460975431</v>
      </c>
      <c r="AP76" s="43" t="n">
        <f aca="false">AP73+AP74</f>
        <v>21783.4961694262</v>
      </c>
      <c r="AQ76" s="43" t="n">
        <f aca="false">AQ73+AQ74</f>
        <v>21137.5967356771</v>
      </c>
      <c r="AR76" s="43" t="n">
        <f aca="false">AR73+AR74</f>
        <v>21358.9665297885</v>
      </c>
      <c r="AS76" s="43" t="n">
        <f aca="false">AS73+AS74</f>
        <v>21579.8984956609</v>
      </c>
      <c r="AT76" s="43" t="n">
        <f aca="false">AT73+AT74</f>
        <v>21565.9755840741</v>
      </c>
      <c r="AU76" s="43" t="n">
        <f aca="false">AU73+AU74</f>
        <v>20902.837359292</v>
      </c>
      <c r="AV76" s="43" t="n">
        <f aca="false">AV73+AV74</f>
        <v>21121.6391930635</v>
      </c>
      <c r="AW76" s="43" t="n">
        <f aca="false">AW73+AW74</f>
        <v>21340.0045120807</v>
      </c>
      <c r="AX76" s="43" t="n">
        <f aca="false">AX73+AX74</f>
        <v>21326.1233692288</v>
      </c>
      <c r="AY76" s="43" t="n">
        <f aca="false">AY73+AY74</f>
        <v>21092.4263176807</v>
      </c>
      <c r="AZ76" s="43" t="n">
        <f aca="false">AZ73+AZ74</f>
        <v>21078.8657972434</v>
      </c>
      <c r="BA76" s="43" t="n">
        <f aca="false">BA73+BA74</f>
        <v>21296.8024135289</v>
      </c>
      <c r="BB76" s="43" t="n">
        <f aca="false">BB73+BB74</f>
        <v>21282.9630280253</v>
      </c>
      <c r="BC76" s="43" t="n">
        <f aca="false">BC73+BC74</f>
        <v>21048.1351040361</v>
      </c>
      <c r="BD76" s="43" t="n">
        <f aca="false">BD73+BD74</f>
        <v>21268.6320576805</v>
      </c>
      <c r="BE76" s="43" t="n">
        <f aca="false">BE73+BE74</f>
        <v>21488.6951153021</v>
      </c>
      <c r="BF76" s="43" t="n">
        <f aca="false">BF73+BF74</f>
        <v>21474.897247955</v>
      </c>
      <c r="BG76" s="43" t="n">
        <f aca="false">BG73+BG74</f>
        <v>20665.9144120664</v>
      </c>
      <c r="BH76" s="43" t="n">
        <f aca="false">BH73+BH74</f>
        <v>20882.2045827759</v>
      </c>
      <c r="BI76" s="43" t="n">
        <f aca="false">BI73+BI74</f>
        <v>21098.0621591507</v>
      </c>
      <c r="BJ76" s="43" t="n">
        <f aca="false">BJ73+BJ74</f>
        <v>21084.3056854056</v>
      </c>
      <c r="BK76" s="43" t="n">
        <f aca="false">BK73+BK74</f>
        <v>20813.8876116111</v>
      </c>
      <c r="BL76" s="43" t="n">
        <f aca="false">BL73+BL74</f>
        <v>21031.8619222837</v>
      </c>
      <c r="BM76" s="43" t="n">
        <f aca="false">BM73+BM74</f>
        <v>21249.4049364047</v>
      </c>
      <c r="BN76" s="43" t="n">
        <f aca="false">BN73+BN74</f>
        <v>21235.6897320809</v>
      </c>
      <c r="BO76" s="43" t="n">
        <f aca="false">BO73+BO74</f>
        <v>20872.2369133909</v>
      </c>
      <c r="BP76" s="43" t="n">
        <f aca="false">BP73+BP74</f>
        <v>20858.8384986842</v>
      </c>
      <c r="BQ76" s="43" t="n">
        <f aca="false">BQ73+BQ74</f>
        <v>21074.5209969633</v>
      </c>
      <c r="BR76" s="43" t="n">
        <f aca="false">BR73+BR74</f>
        <v>21060.8470508104</v>
      </c>
      <c r="BS76" s="43" t="n">
        <f aca="false">BS73+BS74</f>
        <v>20457.7906745253</v>
      </c>
      <c r="BT76" s="43" t="n">
        <f aca="false">BT73+BT74</f>
        <v>20671.8880883374</v>
      </c>
      <c r="BU76" s="43" t="n">
        <f aca="false">BU73+BU74</f>
        <v>20885.5567930244</v>
      </c>
      <c r="BV76" s="43" t="n">
        <f aca="false">BV73+BV74</f>
        <v>20871.92386871</v>
      </c>
      <c r="BW76" s="43" t="n">
        <f aca="false">BW73+BW74</f>
        <v>20607.1143438305</v>
      </c>
      <c r="BX76" s="43" t="n">
        <f aca="false">BX73+BX74</f>
        <v>20822.9105436382</v>
      </c>
      <c r="BY76" s="43" t="n">
        <f aca="false">BY73+BY74</f>
        <v>21038.2793204481</v>
      </c>
      <c r="BZ76" s="43" t="n">
        <f aca="false">BZ73+BZ74</f>
        <v>21024.6872949066</v>
      </c>
      <c r="CA76" s="43" t="n">
        <f aca="false">CA73+CA74</f>
        <v>20463.1871889223</v>
      </c>
      <c r="CB76" s="43" t="n">
        <f aca="false">CB73+CB74</f>
        <v>20677.4237133319</v>
      </c>
      <c r="CC76" s="43" t="n">
        <f aca="false">CC73+CC74</f>
        <v>20891.2340970128</v>
      </c>
      <c r="CD76" s="43" t="n">
        <f aca="false">CD73+CD74</f>
        <v>20877.6828475479</v>
      </c>
      <c r="CE76" s="43" t="n">
        <f aca="false">CE73+CE74</f>
        <v>20675.4000689705</v>
      </c>
      <c r="CF76" s="43" t="n">
        <f aca="false">CF73+CF74</f>
        <v>20662.1618221432</v>
      </c>
      <c r="CG76" s="43" t="n">
        <f aca="false">CG73+CG74</f>
        <v>20875.8448449788</v>
      </c>
      <c r="CH76" s="43" t="n">
        <f aca="false">CH73+CH74</f>
        <v>20862.3343604748</v>
      </c>
      <c r="CI76" s="43" t="n">
        <f aca="false">CI73+CI74</f>
        <v>20451.7154289235</v>
      </c>
      <c r="CJ76" s="43" t="n">
        <f aca="false">CJ73+CJ74</f>
        <v>20665.9032719261</v>
      </c>
      <c r="CK76" s="43" t="n">
        <f aca="false">CK73+CK74</f>
        <v>20879.6675306959</v>
      </c>
      <c r="CL76" s="43" t="n">
        <f aca="false">CL73+CL74</f>
        <v>20866.1975776454</v>
      </c>
      <c r="CM76" s="43" t="n">
        <f aca="false">CM73+CM74</f>
        <v>20378.0969272668</v>
      </c>
      <c r="CN76" s="43" t="n">
        <f aca="false">CN73+CN74</f>
        <v>20591.5059472364</v>
      </c>
      <c r="CO76" s="43" t="n">
        <f aca="false">CO73+CO74</f>
        <v>20804.4926537257</v>
      </c>
      <c r="CP76" s="43" t="n">
        <f aca="false">CP73+CP74</f>
        <v>20791.0631105344</v>
      </c>
      <c r="CQ76" s="43" t="n">
        <f aca="false">CQ73+CQ74</f>
        <v>20533.3067031563</v>
      </c>
      <c r="CR76" s="43" t="n">
        <f aca="false">CR73+CR74</f>
        <v>20748.4793190289</v>
      </c>
      <c r="CS76" s="43" t="n">
        <f aca="false">CS73+CS74</f>
        <v>20963.2308883618</v>
      </c>
      <c r="CT76" s="43" t="n">
        <f aca="false">CT73+CT74</f>
        <v>20949.8416338</v>
      </c>
      <c r="CU76" s="43" t="n">
        <f aca="false">CU73+CU74</f>
        <v>21101.3043402281</v>
      </c>
      <c r="CV76" s="43" t="n">
        <f aca="false">CV73+CV74</f>
        <v>21088.224346595</v>
      </c>
      <c r="CW76" s="43" t="n">
        <f aca="false">CW73+CW74</f>
        <v>21306.7492476335</v>
      </c>
      <c r="CX76" s="43" t="n">
        <f aca="false">CX73+CX74</f>
        <v>21293.4002707184</v>
      </c>
      <c r="CY76" s="43" t="n">
        <f aca="false">CY73+CY74</f>
        <v>22140.669957793</v>
      </c>
      <c r="CZ76" s="43" t="n">
        <f aca="false">CZ73+CZ74</f>
        <v>22373.7800061908</v>
      </c>
      <c r="DA76" s="43" t="n">
        <f aca="false">DA73+DA74</f>
        <v>22606.4715339837</v>
      </c>
      <c r="DB76" s="43" t="n">
        <f aca="false">DB73+DB74</f>
        <v>22593.1626039994</v>
      </c>
      <c r="DC76" s="43" t="n">
        <f aca="false">DC73+DC74</f>
        <v>21973.1043923991</v>
      </c>
      <c r="DD76" s="43" t="n">
        <f aca="false">DD73+DD74</f>
        <v>22204.3912933681</v>
      </c>
      <c r="DE76" s="43" t="n">
        <f aca="false">DE73+DE74</f>
        <v>22435.2609292941</v>
      </c>
      <c r="DF76" s="43" t="n">
        <f aca="false">DF73+DF74</f>
        <v>22421.9919260997</v>
      </c>
      <c r="DG76" s="43" t="n">
        <f aca="false">DG73+DG74</f>
        <v>21771.2051057151</v>
      </c>
      <c r="DH76" s="43" t="n">
        <f aca="false">DH73+DH74</f>
        <v>22000.2872573866</v>
      </c>
      <c r="DI76" s="43" t="n">
        <f aca="false">DI73+DI74</f>
        <v>22228.9533958103</v>
      </c>
      <c r="DJ76" s="43" t="n">
        <f aca="false">DJ73+DJ74</f>
        <v>22215.7241996255</v>
      </c>
      <c r="DK76" s="43" t="n">
        <f aca="false">DK73+DK74</f>
        <v>22126.9603582847</v>
      </c>
      <c r="DL76" s="43" t="n">
        <f aca="false">DL73+DL74</f>
        <v>22114.0367260488</v>
      </c>
      <c r="DM76" s="43" t="n">
        <f aca="false">DM73+DM74</f>
        <v>22343.9922518838</v>
      </c>
      <c r="DN76" s="43" t="n">
        <f aca="false">DN73+DN74</f>
        <v>22330.802851857</v>
      </c>
      <c r="DO76" s="43" t="n">
        <f aca="false">DO73+DO74</f>
        <v>21459.4914218442</v>
      </c>
      <c r="DP76" s="43" t="n">
        <f aca="false">DP73+DP74</f>
        <v>21685.1869984186</v>
      </c>
      <c r="DQ76" s="43" t="n">
        <f aca="false">DQ73+DQ74</f>
        <v>21910.4690574843</v>
      </c>
      <c r="DR76" s="43" t="n">
        <f aca="false">DR73+DR74</f>
        <v>21897.3192256576</v>
      </c>
      <c r="DS76" s="43" t="n">
        <f aca="false">DS73+DS74</f>
        <v>21309.1973876197</v>
      </c>
      <c r="DT76" s="43" t="n">
        <f aca="false">DT73+DT74</f>
        <v>21533.2612601315</v>
      </c>
      <c r="DU76" s="43" t="n">
        <f aca="false">DU73+DU74</f>
        <v>21756.9128556872</v>
      </c>
      <c r="DV76" s="43" t="n">
        <f aca="false">DV73+DV74</f>
        <v>21743.8024733559</v>
      </c>
      <c r="DW76" s="43" t="n">
        <f aca="false">DW73+DW74</f>
        <v>21286.6851488404</v>
      </c>
      <c r="DX76" s="43" t="n">
        <f aca="false">DX73+DX74</f>
        <v>21510.5370003278</v>
      </c>
      <c r="DY76" s="43" t="n">
        <f aca="false">DY73+DY74</f>
        <v>21733.97781169</v>
      </c>
      <c r="DZ76" s="43" t="n">
        <f aca="false">DZ73+DZ74</f>
        <v>21720.9067605057</v>
      </c>
      <c r="EA76" s="43" t="n">
        <f aca="false">EA73+EA74</f>
        <v>21475.5975772065</v>
      </c>
      <c r="EB76" s="43" t="n">
        <f aca="false">EB73+EB74</f>
        <v>21462.828437186</v>
      </c>
      <c r="EC76" s="43" t="n">
        <f aca="false">EC73+EC74</f>
        <v>21685.7839009574</v>
      </c>
      <c r="ED76" s="43" t="n">
        <f aca="false">ED73+ED74</f>
        <v>21672.7521701982</v>
      </c>
      <c r="EE76" s="43" t="n">
        <f aca="false">EE73+EE74</f>
        <v>20995.3838626436</v>
      </c>
      <c r="EF76" s="43" t="n">
        <f aca="false">EF73+EF74</f>
        <v>21216.0750240484</v>
      </c>
      <c r="EG76" s="43" t="n">
        <f aca="false">EG73+EG74</f>
        <v>21436.3576112326</v>
      </c>
      <c r="EH76" s="43" t="n">
        <f aca="false">EH73+EH74</f>
        <v>21423.3649756657</v>
      </c>
      <c r="EI76" s="43" t="n">
        <f aca="false">EI73+EI74</f>
        <v>20635.0613178091</v>
      </c>
      <c r="EJ76" s="43" t="n">
        <f aca="false">EJ73+EJ74</f>
        <v>20851.786668027</v>
      </c>
      <c r="EK76" s="43" t="n">
        <f aca="false">EK73+EK74</f>
        <v>21068.1046697468</v>
      </c>
      <c r="EL76" s="43" t="n">
        <f aca="false">EL73+EL74</f>
        <v>21055.1510120866</v>
      </c>
      <c r="EM76" s="43" t="n">
        <f aca="false">EM73+EM74</f>
        <v>20512.128874431</v>
      </c>
      <c r="EN76" s="43" t="n">
        <f aca="false">EN73+EN74</f>
        <v>20727.5259679379</v>
      </c>
      <c r="EO76" s="43" t="n">
        <f aca="false">EO73+EO74</f>
        <v>20942.5169349924</v>
      </c>
      <c r="EP76" s="43" t="n">
        <f aca="false">EP73+EP74</f>
        <v>20929.6021383051</v>
      </c>
      <c r="EQ76" s="43" t="n">
        <f aca="false">EQ73+EQ74</f>
        <v>20721.9734422401</v>
      </c>
      <c r="ER76" s="43" t="n">
        <f aca="false">ER73+ER74</f>
        <v>20709.3569475978</v>
      </c>
      <c r="ES76" s="43" t="n">
        <f aca="false">ES73+ES74</f>
        <v>20924.186712135</v>
      </c>
      <c r="ET76" s="43" t="n">
        <f aca="false">ET73+ET74</f>
        <v>20911.310765827</v>
      </c>
      <c r="EU76" s="43" t="n">
        <f aca="false">EU73+EU74</f>
        <v>20444.1305544719</v>
      </c>
      <c r="EV76" s="43" t="n">
        <f aca="false">EV73+EV74</f>
        <v>20658.8471935523</v>
      </c>
      <c r="EW76" s="43" t="n">
        <f aca="false">EW73+EW74</f>
        <v>20873.1601426068</v>
      </c>
      <c r="EX76" s="43" t="n">
        <f aca="false">EX73+EX74</f>
        <v>20860.3228241377</v>
      </c>
      <c r="EY76" s="43" t="n">
        <f aca="false">EY73+EY74</f>
        <v>20394.2888057948</v>
      </c>
      <c r="EZ76" s="43" t="n">
        <f aca="false">EZ73+EZ74</f>
        <v>20608.4889687689</v>
      </c>
      <c r="FA76" s="43" t="n">
        <f aca="false">FA73+FA74</f>
        <v>20822.2866527872</v>
      </c>
      <c r="FB76" s="43" t="n">
        <f aca="false">FB73+FB74</f>
        <v>20809.4878462735</v>
      </c>
      <c r="FC76" s="43" t="n">
        <f aca="false">FC73+FC74</f>
        <v>20344.5965823637</v>
      </c>
      <c r="FD76" s="43" t="n">
        <f aca="false">FD73+FD74</f>
        <v>0</v>
      </c>
      <c r="FE76" s="43" t="n">
        <f aca="false">FE73+FE74</f>
        <v>0</v>
      </c>
      <c r="FF76" s="43" t="n">
        <f aca="false">FF73+FF74</f>
        <v>0</v>
      </c>
      <c r="FG76" s="43" t="n">
        <f aca="false">FG73+FG74</f>
        <v>0</v>
      </c>
      <c r="FH76" s="43" t="n">
        <f aca="false">FH73+FH74</f>
        <v>0</v>
      </c>
    </row>
    <row r="77" customFormat="false" ht="15" hidden="false" customHeight="false" outlineLevel="0" collapsed="false">
      <c r="C77" s="0" t="s">
        <v>680</v>
      </c>
      <c r="D77" s="11" t="s">
        <v>35</v>
      </c>
      <c r="I77" s="43" t="n">
        <f aca="false">SUM(J77:FH77)</f>
        <v>15339600</v>
      </c>
      <c r="J77" s="43" t="n">
        <f aca="false">$F13*Hours_In_Day*J$5*J26</f>
        <v>0</v>
      </c>
      <c r="K77" s="43" t="n">
        <f aca="false">$F13*Hours_In_Day*K$5*K26</f>
        <v>0</v>
      </c>
      <c r="L77" s="43" t="n">
        <f aca="false">$F13*Hours_In_Day*L$5*L26</f>
        <v>0</v>
      </c>
      <c r="M77" s="43" t="n">
        <f aca="false">$F13*Hours_In_Day*M$5*M26</f>
        <v>0</v>
      </c>
      <c r="N77" s="43" t="n">
        <f aca="false">$F13*Hours_In_Day*N$5*N26</f>
        <v>0</v>
      </c>
      <c r="O77" s="43" t="n">
        <f aca="false">$F13*Hours_In_Day*O$5*O26</f>
        <v>0</v>
      </c>
      <c r="P77" s="43" t="n">
        <f aca="false">$F13*Hours_In_Day*P$5*P26</f>
        <v>0</v>
      </c>
      <c r="Q77" s="43" t="n">
        <f aca="false">$F13*Hours_In_Day*Q$5*Q26</f>
        <v>0</v>
      </c>
      <c r="R77" s="43" t="n">
        <f aca="false">$F13*Hours_In_Day*R$5*R26</f>
        <v>0</v>
      </c>
      <c r="S77" s="43" t="n">
        <f aca="false">$F13*Hours_In_Day*S$5*S26</f>
        <v>0</v>
      </c>
      <c r="T77" s="43" t="n">
        <f aca="false">$F13*Hours_In_Day*T$5*T26</f>
        <v>109200</v>
      </c>
      <c r="U77" s="43" t="n">
        <f aca="false">$F13*Hours_In_Day*U$5*U26</f>
        <v>110400</v>
      </c>
      <c r="V77" s="43" t="n">
        <f aca="false">$F13*Hours_In_Day*V$5*V26</f>
        <v>110400</v>
      </c>
      <c r="W77" s="43" t="n">
        <f aca="false">$F13*Hours_In_Day*W$5*W26</f>
        <v>108000</v>
      </c>
      <c r="X77" s="43" t="n">
        <f aca="false">$F13*Hours_In_Day*X$5*X26</f>
        <v>109200</v>
      </c>
      <c r="Y77" s="43" t="n">
        <f aca="false">$F13*Hours_In_Day*Y$5*Y26</f>
        <v>110400</v>
      </c>
      <c r="Z77" s="43" t="n">
        <f aca="false">$F13*Hours_In_Day*Z$5*Z26</f>
        <v>110400</v>
      </c>
      <c r="AA77" s="43" t="n">
        <f aca="false">$F13*Hours_In_Day*AA$5*AA26</f>
        <v>108000</v>
      </c>
      <c r="AB77" s="43" t="n">
        <f aca="false">$F13*Hours_In_Day*AB$5*AB26</f>
        <v>109200</v>
      </c>
      <c r="AC77" s="43" t="n">
        <f aca="false">$F13*Hours_In_Day*AC$5*AC26</f>
        <v>110400</v>
      </c>
      <c r="AD77" s="43" t="n">
        <f aca="false">$F13*Hours_In_Day*AD$5*AD26</f>
        <v>110400</v>
      </c>
      <c r="AE77" s="43" t="n">
        <f aca="false">$F13*Hours_In_Day*AE$5*AE26</f>
        <v>108000</v>
      </c>
      <c r="AF77" s="43" t="n">
        <f aca="false">$F13*Hours_In_Day*AF$5*AF26</f>
        <v>109200</v>
      </c>
      <c r="AG77" s="43" t="n">
        <f aca="false">$F13*Hours_In_Day*AG$5*AG26</f>
        <v>110400</v>
      </c>
      <c r="AH77" s="43" t="n">
        <f aca="false">$F13*Hours_In_Day*AH$5*AH26</f>
        <v>110400</v>
      </c>
      <c r="AI77" s="43" t="n">
        <f aca="false">$F13*Hours_In_Day*AI$5*AI26</f>
        <v>109200</v>
      </c>
      <c r="AJ77" s="43" t="n">
        <f aca="false">$F13*Hours_In_Day*AJ$5*AJ26</f>
        <v>109200</v>
      </c>
      <c r="AK77" s="43" t="n">
        <f aca="false">$F13*Hours_In_Day*AK$5*AK26</f>
        <v>110400</v>
      </c>
      <c r="AL77" s="43" t="n">
        <f aca="false">$F13*Hours_In_Day*AL$5*AL26</f>
        <v>110400</v>
      </c>
      <c r="AM77" s="43" t="n">
        <f aca="false">$F13*Hours_In_Day*AM$5*AM26</f>
        <v>108000</v>
      </c>
      <c r="AN77" s="43" t="n">
        <f aca="false">$F13*Hours_In_Day*AN$5*AN26</f>
        <v>109200</v>
      </c>
      <c r="AO77" s="43" t="n">
        <f aca="false">$F13*Hours_In_Day*AO$5*AO26</f>
        <v>110400</v>
      </c>
      <c r="AP77" s="43" t="n">
        <f aca="false">$F13*Hours_In_Day*AP$5*AP26</f>
        <v>110400</v>
      </c>
      <c r="AQ77" s="43" t="n">
        <f aca="false">$F13*Hours_In_Day*AQ$5*AQ26</f>
        <v>108000</v>
      </c>
      <c r="AR77" s="43" t="n">
        <f aca="false">$F13*Hours_In_Day*AR$5*AR26</f>
        <v>109200</v>
      </c>
      <c r="AS77" s="43" t="n">
        <f aca="false">$F13*Hours_In_Day*AS$5*AS26</f>
        <v>110400</v>
      </c>
      <c r="AT77" s="43" t="n">
        <f aca="false">$F13*Hours_In_Day*AT$5*AT26</f>
        <v>110400</v>
      </c>
      <c r="AU77" s="43" t="n">
        <f aca="false">$F13*Hours_In_Day*AU$5*AU26</f>
        <v>108000</v>
      </c>
      <c r="AV77" s="43" t="n">
        <f aca="false">$F13*Hours_In_Day*AV$5*AV26</f>
        <v>109200</v>
      </c>
      <c r="AW77" s="43" t="n">
        <f aca="false">$F13*Hours_In_Day*AW$5*AW26</f>
        <v>110400</v>
      </c>
      <c r="AX77" s="43" t="n">
        <f aca="false">$F13*Hours_In_Day*AX$5*AX26</f>
        <v>110400</v>
      </c>
      <c r="AY77" s="43" t="n">
        <f aca="false">$F13*Hours_In_Day*AY$5*AY26</f>
        <v>109200</v>
      </c>
      <c r="AZ77" s="43" t="n">
        <f aca="false">$F13*Hours_In_Day*AZ$5*AZ26</f>
        <v>109200</v>
      </c>
      <c r="BA77" s="43" t="n">
        <f aca="false">$F13*Hours_In_Day*BA$5*BA26</f>
        <v>110400</v>
      </c>
      <c r="BB77" s="43" t="n">
        <f aca="false">$F13*Hours_In_Day*BB$5*BB26</f>
        <v>110400</v>
      </c>
      <c r="BC77" s="43" t="n">
        <f aca="false">$F13*Hours_In_Day*BC$5*BC26</f>
        <v>108000</v>
      </c>
      <c r="BD77" s="43" t="n">
        <f aca="false">$F13*Hours_In_Day*BD$5*BD26</f>
        <v>109200</v>
      </c>
      <c r="BE77" s="43" t="n">
        <f aca="false">$F13*Hours_In_Day*BE$5*BE26</f>
        <v>110400</v>
      </c>
      <c r="BF77" s="43" t="n">
        <f aca="false">$F13*Hours_In_Day*BF$5*BF26</f>
        <v>110400</v>
      </c>
      <c r="BG77" s="43" t="n">
        <f aca="false">$F13*Hours_In_Day*BG$5*BG26</f>
        <v>108000</v>
      </c>
      <c r="BH77" s="43" t="n">
        <f aca="false">$F13*Hours_In_Day*BH$5*BH26</f>
        <v>109200</v>
      </c>
      <c r="BI77" s="43" t="n">
        <f aca="false">$F13*Hours_In_Day*BI$5*BI26</f>
        <v>110400</v>
      </c>
      <c r="BJ77" s="43" t="n">
        <f aca="false">$F13*Hours_In_Day*BJ$5*BJ26</f>
        <v>110400</v>
      </c>
      <c r="BK77" s="43" t="n">
        <f aca="false">$F13*Hours_In_Day*BK$5*BK26</f>
        <v>108000</v>
      </c>
      <c r="BL77" s="43" t="n">
        <f aca="false">$F13*Hours_In_Day*BL$5*BL26</f>
        <v>109200</v>
      </c>
      <c r="BM77" s="43" t="n">
        <f aca="false">$F13*Hours_In_Day*BM$5*BM26</f>
        <v>110400</v>
      </c>
      <c r="BN77" s="43" t="n">
        <f aca="false">$F13*Hours_In_Day*BN$5*BN26</f>
        <v>110400</v>
      </c>
      <c r="BO77" s="43" t="n">
        <f aca="false">$F13*Hours_In_Day*BO$5*BO26</f>
        <v>109200</v>
      </c>
      <c r="BP77" s="43" t="n">
        <f aca="false">$F13*Hours_In_Day*BP$5*BP26</f>
        <v>109200</v>
      </c>
      <c r="BQ77" s="43" t="n">
        <f aca="false">$F13*Hours_In_Day*BQ$5*BQ26</f>
        <v>110400</v>
      </c>
      <c r="BR77" s="43" t="n">
        <f aca="false">$F13*Hours_In_Day*BR$5*BR26</f>
        <v>110400</v>
      </c>
      <c r="BS77" s="43" t="n">
        <f aca="false">$F13*Hours_In_Day*BS$5*BS26</f>
        <v>108000</v>
      </c>
      <c r="BT77" s="43" t="n">
        <f aca="false">$F13*Hours_In_Day*BT$5*BT26</f>
        <v>109200</v>
      </c>
      <c r="BU77" s="43" t="n">
        <f aca="false">$F13*Hours_In_Day*BU$5*BU26</f>
        <v>110400</v>
      </c>
      <c r="BV77" s="43" t="n">
        <f aca="false">$F13*Hours_In_Day*BV$5*BV26</f>
        <v>110400</v>
      </c>
      <c r="BW77" s="43" t="n">
        <f aca="false">$F13*Hours_In_Day*BW$5*BW26</f>
        <v>108000</v>
      </c>
      <c r="BX77" s="43" t="n">
        <f aca="false">$F13*Hours_In_Day*BX$5*BX26</f>
        <v>109200</v>
      </c>
      <c r="BY77" s="43" t="n">
        <f aca="false">$F13*Hours_In_Day*BY$5*BY26</f>
        <v>110400</v>
      </c>
      <c r="BZ77" s="43" t="n">
        <f aca="false">$F13*Hours_In_Day*BZ$5*BZ26</f>
        <v>110400</v>
      </c>
      <c r="CA77" s="43" t="n">
        <f aca="false">$F13*Hours_In_Day*CA$5*CA26</f>
        <v>108000</v>
      </c>
      <c r="CB77" s="43" t="n">
        <f aca="false">$F13*Hours_In_Day*CB$5*CB26</f>
        <v>109200</v>
      </c>
      <c r="CC77" s="43" t="n">
        <f aca="false">$F13*Hours_In_Day*CC$5*CC26</f>
        <v>110400</v>
      </c>
      <c r="CD77" s="43" t="n">
        <f aca="false">$F13*Hours_In_Day*CD$5*CD26</f>
        <v>110400</v>
      </c>
      <c r="CE77" s="43" t="n">
        <f aca="false">$F13*Hours_In_Day*CE$5*CE26</f>
        <v>109200</v>
      </c>
      <c r="CF77" s="43" t="n">
        <f aca="false">$F13*Hours_In_Day*CF$5*CF26</f>
        <v>109200</v>
      </c>
      <c r="CG77" s="43" t="n">
        <f aca="false">$F13*Hours_In_Day*CG$5*CG26</f>
        <v>110400</v>
      </c>
      <c r="CH77" s="43" t="n">
        <f aca="false">$F13*Hours_In_Day*CH$5*CH26</f>
        <v>110400</v>
      </c>
      <c r="CI77" s="43" t="n">
        <f aca="false">$F13*Hours_In_Day*CI$5*CI26</f>
        <v>108000</v>
      </c>
      <c r="CJ77" s="43" t="n">
        <f aca="false">$F13*Hours_In_Day*CJ$5*CJ26</f>
        <v>109200</v>
      </c>
      <c r="CK77" s="43" t="n">
        <f aca="false">$F13*Hours_In_Day*CK$5*CK26</f>
        <v>110400</v>
      </c>
      <c r="CL77" s="43" t="n">
        <f aca="false">$F13*Hours_In_Day*CL$5*CL26</f>
        <v>110400</v>
      </c>
      <c r="CM77" s="43" t="n">
        <f aca="false">$F13*Hours_In_Day*CM$5*CM26</f>
        <v>108000</v>
      </c>
      <c r="CN77" s="43" t="n">
        <f aca="false">$F13*Hours_In_Day*CN$5*CN26</f>
        <v>109200</v>
      </c>
      <c r="CO77" s="43" t="n">
        <f aca="false">$F13*Hours_In_Day*CO$5*CO26</f>
        <v>110400</v>
      </c>
      <c r="CP77" s="43" t="n">
        <f aca="false">$F13*Hours_In_Day*CP$5*CP26</f>
        <v>110400</v>
      </c>
      <c r="CQ77" s="43" t="n">
        <f aca="false">$F13*Hours_In_Day*CQ$5*CQ26</f>
        <v>108000</v>
      </c>
      <c r="CR77" s="43" t="n">
        <f aca="false">$F13*Hours_In_Day*CR$5*CR26</f>
        <v>109200</v>
      </c>
      <c r="CS77" s="43" t="n">
        <f aca="false">$F13*Hours_In_Day*CS$5*CS26</f>
        <v>110400</v>
      </c>
      <c r="CT77" s="43" t="n">
        <f aca="false">$F13*Hours_In_Day*CT$5*CT26</f>
        <v>110400</v>
      </c>
      <c r="CU77" s="43" t="n">
        <f aca="false">$F13*Hours_In_Day*CU$5*CU26</f>
        <v>109200</v>
      </c>
      <c r="CV77" s="43" t="n">
        <f aca="false">$F13*Hours_In_Day*CV$5*CV26</f>
        <v>109200</v>
      </c>
      <c r="CW77" s="43" t="n">
        <f aca="false">$F13*Hours_In_Day*CW$5*CW26</f>
        <v>110400</v>
      </c>
      <c r="CX77" s="43" t="n">
        <f aca="false">$F13*Hours_In_Day*CX$5*CX26</f>
        <v>110400</v>
      </c>
      <c r="CY77" s="43" t="n">
        <f aca="false">$F13*Hours_In_Day*CY$5*CY26</f>
        <v>108000</v>
      </c>
      <c r="CZ77" s="43" t="n">
        <f aca="false">$F13*Hours_In_Day*CZ$5*CZ26</f>
        <v>109200</v>
      </c>
      <c r="DA77" s="43" t="n">
        <f aca="false">$F13*Hours_In_Day*DA$5*DA26</f>
        <v>110400</v>
      </c>
      <c r="DB77" s="43" t="n">
        <f aca="false">$F13*Hours_In_Day*DB$5*DB26</f>
        <v>110400</v>
      </c>
      <c r="DC77" s="43" t="n">
        <f aca="false">$F13*Hours_In_Day*DC$5*DC26</f>
        <v>108000</v>
      </c>
      <c r="DD77" s="43" t="n">
        <f aca="false">$F13*Hours_In_Day*DD$5*DD26</f>
        <v>109200</v>
      </c>
      <c r="DE77" s="43" t="n">
        <f aca="false">$F13*Hours_In_Day*DE$5*DE26</f>
        <v>110400</v>
      </c>
      <c r="DF77" s="43" t="n">
        <f aca="false">$F13*Hours_In_Day*DF$5*DF26</f>
        <v>110400</v>
      </c>
      <c r="DG77" s="43" t="n">
        <f aca="false">$F13*Hours_In_Day*DG$5*DG26</f>
        <v>108000</v>
      </c>
      <c r="DH77" s="43" t="n">
        <f aca="false">$F13*Hours_In_Day*DH$5*DH26</f>
        <v>109200</v>
      </c>
      <c r="DI77" s="43" t="n">
        <f aca="false">$F13*Hours_In_Day*DI$5*DI26</f>
        <v>110400</v>
      </c>
      <c r="DJ77" s="43" t="n">
        <f aca="false">$F13*Hours_In_Day*DJ$5*DJ26</f>
        <v>110400</v>
      </c>
      <c r="DK77" s="43" t="n">
        <f aca="false">$F13*Hours_In_Day*DK$5*DK26</f>
        <v>109200</v>
      </c>
      <c r="DL77" s="43" t="n">
        <f aca="false">$F13*Hours_In_Day*DL$5*DL26</f>
        <v>109200</v>
      </c>
      <c r="DM77" s="43" t="n">
        <f aca="false">$F13*Hours_In_Day*DM$5*DM26</f>
        <v>110400</v>
      </c>
      <c r="DN77" s="43" t="n">
        <f aca="false">$F13*Hours_In_Day*DN$5*DN26</f>
        <v>110400</v>
      </c>
      <c r="DO77" s="43" t="n">
        <f aca="false">$F13*Hours_In_Day*DO$5*DO26</f>
        <v>108000</v>
      </c>
      <c r="DP77" s="43" t="n">
        <f aca="false">$F13*Hours_In_Day*DP$5*DP26</f>
        <v>109200</v>
      </c>
      <c r="DQ77" s="43" t="n">
        <f aca="false">$F13*Hours_In_Day*DQ$5*DQ26</f>
        <v>110400</v>
      </c>
      <c r="DR77" s="43" t="n">
        <f aca="false">$F13*Hours_In_Day*DR$5*DR26</f>
        <v>110400</v>
      </c>
      <c r="DS77" s="43" t="n">
        <f aca="false">$F13*Hours_In_Day*DS$5*DS26</f>
        <v>108000</v>
      </c>
      <c r="DT77" s="43" t="n">
        <f aca="false">$F13*Hours_In_Day*DT$5*DT26</f>
        <v>109200</v>
      </c>
      <c r="DU77" s="43" t="n">
        <f aca="false">$F13*Hours_In_Day*DU$5*DU26</f>
        <v>110400</v>
      </c>
      <c r="DV77" s="43" t="n">
        <f aca="false">$F13*Hours_In_Day*DV$5*DV26</f>
        <v>110400</v>
      </c>
      <c r="DW77" s="43" t="n">
        <f aca="false">$F13*Hours_In_Day*DW$5*DW26</f>
        <v>108000</v>
      </c>
      <c r="DX77" s="43" t="n">
        <f aca="false">$F13*Hours_In_Day*DX$5*DX26</f>
        <v>109200</v>
      </c>
      <c r="DY77" s="43" t="n">
        <f aca="false">$F13*Hours_In_Day*DY$5*DY26</f>
        <v>110400</v>
      </c>
      <c r="DZ77" s="43" t="n">
        <f aca="false">$F13*Hours_In_Day*DZ$5*DZ26</f>
        <v>110400</v>
      </c>
      <c r="EA77" s="43" t="n">
        <f aca="false">$F13*Hours_In_Day*EA$5*EA26</f>
        <v>109200</v>
      </c>
      <c r="EB77" s="43" t="n">
        <f aca="false">$F13*Hours_In_Day*EB$5*EB26</f>
        <v>109200</v>
      </c>
      <c r="EC77" s="43" t="n">
        <f aca="false">$F13*Hours_In_Day*EC$5*EC26</f>
        <v>110400</v>
      </c>
      <c r="ED77" s="43" t="n">
        <f aca="false">$F13*Hours_In_Day*ED$5*ED26</f>
        <v>110400</v>
      </c>
      <c r="EE77" s="43" t="n">
        <f aca="false">$F13*Hours_In_Day*EE$5*EE26</f>
        <v>108000</v>
      </c>
      <c r="EF77" s="43" t="n">
        <f aca="false">$F13*Hours_In_Day*EF$5*EF26</f>
        <v>109200</v>
      </c>
      <c r="EG77" s="43" t="n">
        <f aca="false">$F13*Hours_In_Day*EG$5*EG26</f>
        <v>110400</v>
      </c>
      <c r="EH77" s="43" t="n">
        <f aca="false">$F13*Hours_In_Day*EH$5*EH26</f>
        <v>110400</v>
      </c>
      <c r="EI77" s="43" t="n">
        <f aca="false">$F13*Hours_In_Day*EI$5*EI26</f>
        <v>108000</v>
      </c>
      <c r="EJ77" s="43" t="n">
        <f aca="false">$F13*Hours_In_Day*EJ$5*EJ26</f>
        <v>109200</v>
      </c>
      <c r="EK77" s="43" t="n">
        <f aca="false">$F13*Hours_In_Day*EK$5*EK26</f>
        <v>110400</v>
      </c>
      <c r="EL77" s="43" t="n">
        <f aca="false">$F13*Hours_In_Day*EL$5*EL26</f>
        <v>110400</v>
      </c>
      <c r="EM77" s="43" t="n">
        <f aca="false">$F13*Hours_In_Day*EM$5*EM26</f>
        <v>108000</v>
      </c>
      <c r="EN77" s="43" t="n">
        <f aca="false">$F13*Hours_In_Day*EN$5*EN26</f>
        <v>109200</v>
      </c>
      <c r="EO77" s="43" t="n">
        <f aca="false">$F13*Hours_In_Day*EO$5*EO26</f>
        <v>110400</v>
      </c>
      <c r="EP77" s="43" t="n">
        <f aca="false">$F13*Hours_In_Day*EP$5*EP26</f>
        <v>110400</v>
      </c>
      <c r="EQ77" s="43" t="n">
        <f aca="false">$F13*Hours_In_Day*EQ$5*EQ26</f>
        <v>109200</v>
      </c>
      <c r="ER77" s="43" t="n">
        <f aca="false">$F13*Hours_In_Day*ER$5*ER26</f>
        <v>109200</v>
      </c>
      <c r="ES77" s="43" t="n">
        <f aca="false">$F13*Hours_In_Day*ES$5*ES26</f>
        <v>110400</v>
      </c>
      <c r="ET77" s="43" t="n">
        <f aca="false">$F13*Hours_In_Day*ET$5*ET26</f>
        <v>110400</v>
      </c>
      <c r="EU77" s="43" t="n">
        <f aca="false">$F13*Hours_In_Day*EU$5*EU26</f>
        <v>108000</v>
      </c>
      <c r="EV77" s="43" t="n">
        <f aca="false">$F13*Hours_In_Day*EV$5*EV26</f>
        <v>109200</v>
      </c>
      <c r="EW77" s="43" t="n">
        <f aca="false">$F13*Hours_In_Day*EW$5*EW26</f>
        <v>110400</v>
      </c>
      <c r="EX77" s="43" t="n">
        <f aca="false">$F13*Hours_In_Day*EX$5*EX26</f>
        <v>110400</v>
      </c>
      <c r="EY77" s="43" t="n">
        <f aca="false">$F13*Hours_In_Day*EY$5*EY26</f>
        <v>108000</v>
      </c>
      <c r="EZ77" s="43" t="n">
        <f aca="false">$F13*Hours_In_Day*EZ$5*EZ26</f>
        <v>109200</v>
      </c>
      <c r="FA77" s="43" t="n">
        <f aca="false">$F13*Hours_In_Day*FA$5*FA26</f>
        <v>110400</v>
      </c>
      <c r="FB77" s="43" t="n">
        <f aca="false">$F13*Hours_In_Day*FB$5*FB26</f>
        <v>110400</v>
      </c>
      <c r="FC77" s="43" t="n">
        <f aca="false">$F13*Hours_In_Day*FC$5*FC26</f>
        <v>108000</v>
      </c>
      <c r="FD77" s="43" t="n">
        <f aca="false">$F13*Hours_In_Day*FD$5*FD26</f>
        <v>0</v>
      </c>
      <c r="FE77" s="43" t="n">
        <f aca="false">$F13*Hours_In_Day*FE$5*FE26</f>
        <v>0</v>
      </c>
      <c r="FF77" s="43" t="n">
        <f aca="false">$F13*Hours_In_Day*FF$5*FF26</f>
        <v>0</v>
      </c>
      <c r="FG77" s="43" t="n">
        <f aca="false">$F13*Hours_In_Day*FG$5*FG26</f>
        <v>0</v>
      </c>
      <c r="FH77" s="43" t="n">
        <f aca="false">$F13*Hours_In_Day*FH$5*FH26</f>
        <v>0</v>
      </c>
    </row>
    <row r="79" customFormat="false" ht="15" hidden="false" customHeight="false" outlineLevel="0" collapsed="false">
      <c r="A79" s="9" t="s">
        <v>14</v>
      </c>
      <c r="B79" s="9"/>
      <c r="C79" s="9" t="s">
        <v>681</v>
      </c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</row>
    <row r="80" customFormat="false" ht="15" hidden="false" customHeight="false" outlineLevel="0" collapsed="false">
      <c r="C80" s="0" t="s">
        <v>682</v>
      </c>
      <c r="D80" s="11" t="s">
        <v>319</v>
      </c>
      <c r="E80" s="43" t="n">
        <f aca="false">SUMIF($J$7:$FH$7,YEAR($F16)+1,$J80:$FH80)</f>
        <v>5377.04168921903</v>
      </c>
      <c r="I80" s="43" t="n">
        <f aca="false">SUM(J80:FH80)</f>
        <v>227966.84138644</v>
      </c>
      <c r="J80" s="43" t="n">
        <f aca="false">(J67+J68)*J53/Thousand</f>
        <v>0</v>
      </c>
      <c r="K80" s="43" t="n">
        <f aca="false">(K67+K68)*K53/Thousand</f>
        <v>0</v>
      </c>
      <c r="L80" s="43" t="n">
        <f aca="false">(L67+L68)*L53/Thousand</f>
        <v>0</v>
      </c>
      <c r="M80" s="43" t="n">
        <f aca="false">(M67+M68)*M53/Thousand</f>
        <v>0</v>
      </c>
      <c r="N80" s="43" t="n">
        <f aca="false">(N67+N68)*N53/Thousand</f>
        <v>0</v>
      </c>
      <c r="O80" s="43" t="n">
        <f aca="false">(O67+O68)*O53/Thousand</f>
        <v>0</v>
      </c>
      <c r="P80" s="43" t="n">
        <f aca="false">(P67+P68)*P53/Thousand</f>
        <v>0</v>
      </c>
      <c r="Q80" s="43" t="n">
        <f aca="false">(Q67+Q68)*Q53/Thousand</f>
        <v>0</v>
      </c>
      <c r="R80" s="43" t="n">
        <f aca="false">(R67+R68)*R53/Thousand</f>
        <v>0</v>
      </c>
      <c r="S80" s="43" t="n">
        <f aca="false">(S67+S68)*S53/Thousand</f>
        <v>0</v>
      </c>
      <c r="T80" s="43" t="n">
        <f aca="false">(T67+T68)*T53/Thousand</f>
        <v>1406.71953273033</v>
      </c>
      <c r="U80" s="43" t="n">
        <f aca="false">(U67+U68)*U53/Thousand</f>
        <v>1421.11307805643</v>
      </c>
      <c r="V80" s="43" t="n">
        <f aca="false">(V67+V68)*V53/Thousand</f>
        <v>1420.03727524273</v>
      </c>
      <c r="W80" s="43" t="n">
        <f aca="false">(W67+W68)*W53/Thousand</f>
        <v>1327.34005067612</v>
      </c>
      <c r="X80" s="43" t="n">
        <f aca="false">(X67+X68)*X53/Thousand</f>
        <v>1341.09437188839</v>
      </c>
      <c r="Y80" s="43" t="n">
        <f aca="false">(Y67+Y68)*Y53/Thousand</f>
        <v>1354.81644098548</v>
      </c>
      <c r="Z80" s="43" t="n">
        <f aca="false">(Z67+Z68)*Z53/Thousand</f>
        <v>1353.79082566903</v>
      </c>
      <c r="AA80" s="43" t="n">
        <f aca="false">(AA67+AA68)*AA53/Thousand</f>
        <v>1243.12493409015</v>
      </c>
      <c r="AB80" s="43" t="n">
        <f aca="false">(AB67+AB68)*AB53/Thousand</f>
        <v>1256.00659138795</v>
      </c>
      <c r="AC80" s="43" t="n">
        <f aca="false">(AC67+AC68)*AC53/Thousand</f>
        <v>1268.85804285528</v>
      </c>
      <c r="AD80" s="43" t="n">
        <f aca="false">(AD67+AD68)*AD53/Thousand</f>
        <v>1267.89749926887</v>
      </c>
      <c r="AE80" s="43" t="n">
        <f aca="false">(AE67+AE68)*AE53/Thousand</f>
        <v>1312.41082156527</v>
      </c>
      <c r="AF80" s="43" t="n">
        <f aca="false">(AF67+AF68)*AF53/Thousand</f>
        <v>1326.01044134097</v>
      </c>
      <c r="AG80" s="43" t="n">
        <f aca="false">(AG67+AG68)*AG53/Thousand</f>
        <v>1339.57817175649</v>
      </c>
      <c r="AH80" s="43" t="n">
        <f aca="false">(AH67+AH68)*AH53/Thousand</f>
        <v>1338.5640920266</v>
      </c>
      <c r="AI80" s="43" t="n">
        <f aca="false">(AI67+AI68)*AI53/Thousand</f>
        <v>1316.45878073286</v>
      </c>
      <c r="AJ80" s="43" t="n">
        <f aca="false">(AJ67+AJ68)*AJ53/Thousand</f>
        <v>1315.47303102402</v>
      </c>
      <c r="AK80" s="43" t="n">
        <f aca="false">(AK67+AK68)*AK53/Thousand</f>
        <v>1328.93294272409</v>
      </c>
      <c r="AL80" s="43" t="n">
        <f aca="false">(AL67+AL68)*AL53/Thousand</f>
        <v>1327.92692158398</v>
      </c>
      <c r="AM80" s="43" t="n">
        <f aca="false">(AM67+AM68)*AM53/Thousand</f>
        <v>1332.57872428511</v>
      </c>
      <c r="AN80" s="43" t="n">
        <f aca="false">(AN67+AN68)*AN53/Thousand</f>
        <v>1346.38733030517</v>
      </c>
      <c r="AO80" s="43" t="n">
        <f aca="false">(AO67+AO68)*AO53/Thousand</f>
        <v>1360.16355691918</v>
      </c>
      <c r="AP80" s="43" t="n">
        <f aca="false">(AP67+AP68)*AP53/Thousand</f>
        <v>1359.13389375991</v>
      </c>
      <c r="AQ80" s="43" t="n">
        <f aca="false">(AQ67+AQ68)*AQ53/Thousand</f>
        <v>1304.85349349158</v>
      </c>
      <c r="AR80" s="43" t="n">
        <f aca="false">(AR67+AR68)*AR53/Thousand</f>
        <v>1318.37480182193</v>
      </c>
      <c r="AS80" s="43" t="n">
        <f aca="false">(AS67+AS68)*AS53/Thousand</f>
        <v>1331.86440442238</v>
      </c>
      <c r="AT80" s="43" t="n">
        <f aca="false">(AT67+AT68)*AT53/Thousand</f>
        <v>1330.85616412407</v>
      </c>
      <c r="AU80" s="43" t="n">
        <f aca="false">(AU67+AU68)*AU53/Thousand</f>
        <v>1324.67741761021</v>
      </c>
      <c r="AV80" s="43" t="n">
        <f aca="false">(AV67+AV68)*AV53/Thousand</f>
        <v>1338.40414776889</v>
      </c>
      <c r="AW80" s="43" t="n">
        <f aca="false">(AW67+AW68)*AW53/Thousand</f>
        <v>1352.09869050988</v>
      </c>
      <c r="AX80" s="43" t="n">
        <f aca="false">(AX67+AX68)*AX53/Thousand</f>
        <v>1351.0751325692</v>
      </c>
      <c r="AY80" s="43" t="n">
        <f aca="false">(AY67+AY68)*AY53/Thousand</f>
        <v>1363.11098117843</v>
      </c>
      <c r="AZ80" s="43" t="n">
        <f aca="false">(AZ67+AZ68)*AZ53/Thousand</f>
        <v>1362.09029882021</v>
      </c>
      <c r="BA80" s="43" t="n">
        <f aca="false">(BA67+BA68)*BA53/Thousand</f>
        <v>1376.02719810835</v>
      </c>
      <c r="BB80" s="43" t="n">
        <f aca="false">(BB67+BB68)*BB53/Thousand</f>
        <v>1374.98552594706</v>
      </c>
      <c r="BC80" s="43" t="n">
        <f aca="false">(BC67+BC68)*BC53/Thousand</f>
        <v>1423.85688372442</v>
      </c>
      <c r="BD80" s="43" t="n">
        <f aca="false">(BD67+BD68)*BD53/Thousand</f>
        <v>1438.6113431631</v>
      </c>
      <c r="BE80" s="43" t="n">
        <f aca="false">(BE67+BE68)*BE53/Thousand</f>
        <v>1453.33120529104</v>
      </c>
      <c r="BF80" s="43" t="n">
        <f aca="false">(BF67+BF68)*BF53/Thousand</f>
        <v>1452.23101289676</v>
      </c>
      <c r="BG80" s="43" t="n">
        <f aca="false">(BG67+BG68)*BG53/Thousand</f>
        <v>1434.94036984383</v>
      </c>
      <c r="BH80" s="43" t="n">
        <f aca="false">(BH67+BH68)*BH53/Thousand</f>
        <v>1449.80967990286</v>
      </c>
      <c r="BI80" s="43" t="n">
        <f aca="false">(BI67+BI68)*BI53/Thousand</f>
        <v>1464.64412334121</v>
      </c>
      <c r="BJ80" s="43" t="n">
        <f aca="false">(BJ67+BJ68)*BJ53/Thousand</f>
        <v>1463.53536690705</v>
      </c>
      <c r="BK80" s="43" t="n">
        <f aca="false">(BK67+BK68)*BK53/Thousand</f>
        <v>1451.62926784591</v>
      </c>
      <c r="BL80" s="43" t="n">
        <f aca="false">(BL67+BL68)*BL53/Thousand</f>
        <v>1466.67151359213</v>
      </c>
      <c r="BM80" s="43" t="n">
        <f aca="false">(BM67+BM68)*BM53/Thousand</f>
        <v>1481.67848720572</v>
      </c>
      <c r="BN80" s="43" t="n">
        <f aca="false">(BN67+BN68)*BN53/Thousand</f>
        <v>1480.55683551582</v>
      </c>
      <c r="BO80" s="43" t="n">
        <f aca="false">(BO67+BO68)*BO53/Thousand</f>
        <v>1471.93967210853</v>
      </c>
      <c r="BP80" s="43" t="n">
        <f aca="false">(BP67+BP68)*BP53/Thousand</f>
        <v>1470.83750003566</v>
      </c>
      <c r="BQ80" s="43" t="n">
        <f aca="false">(BQ67+BQ68)*BQ53/Thousand</f>
        <v>1485.88709999608</v>
      </c>
      <c r="BR80" s="43" t="n">
        <f aca="false">(BR67+BR68)*BR53/Thousand</f>
        <v>1484.76226232644</v>
      </c>
      <c r="BS80" s="43" t="n">
        <f aca="false">(BS67+BS68)*BS53/Thousand</f>
        <v>1462.28997236066</v>
      </c>
      <c r="BT80" s="43" t="n">
        <f aca="false">(BT67+BT68)*BT53/Thousand</f>
        <v>1477.44268772932</v>
      </c>
      <c r="BU80" s="43" t="n">
        <f aca="false">(BU67+BU68)*BU53/Thousand</f>
        <v>1492.55987192828</v>
      </c>
      <c r="BV80" s="43" t="n">
        <f aca="false">(BV67+BV68)*BV53/Thousand</f>
        <v>1491.42998287537</v>
      </c>
      <c r="BW80" s="43" t="n">
        <f aca="false">(BW67+BW68)*BW53/Thousand</f>
        <v>1500.36295009118</v>
      </c>
      <c r="BX80" s="43" t="n">
        <f aca="false">(BX67+BX68)*BX53/Thousand</f>
        <v>1515.91018980569</v>
      </c>
      <c r="BY80" s="43" t="n">
        <f aca="false">(BY67+BY68)*BY53/Thousand</f>
        <v>1531.42097324162</v>
      </c>
      <c r="BZ80" s="43" t="n">
        <f aca="false">(BZ67+BZ68)*BZ53/Thousand</f>
        <v>1530.26166578227</v>
      </c>
      <c r="CA80" s="43" t="n">
        <f aca="false">(CA67+CA68)*CA53/Thousand</f>
        <v>1530.83076892231</v>
      </c>
      <c r="CB80" s="43" t="n">
        <f aca="false">(CB67+CB68)*CB53/Thousand</f>
        <v>1546.69372589904</v>
      </c>
      <c r="CC80" s="43" t="n">
        <f aca="false">(CC67+CC68)*CC53/Thousand</f>
        <v>1562.5194862808</v>
      </c>
      <c r="CD80" s="43" t="n">
        <f aca="false">(CD67+CD68)*CD53/Thousand</f>
        <v>1561.33663680474</v>
      </c>
      <c r="CE80" s="43" t="n">
        <f aca="false">(CE67+CE68)*CE53/Thousand</f>
        <v>1561.15670848803</v>
      </c>
      <c r="CF80" s="43" t="n">
        <f aca="false">(CF67+CF68)*CF53/Thousand</f>
        <v>1559.98773168955</v>
      </c>
      <c r="CG80" s="43" t="n">
        <f aca="false">(CG67+CG68)*CG53/Thousand</f>
        <v>1575.94951625413</v>
      </c>
      <c r="CH80" s="43" t="n">
        <f aca="false">(CH67+CH68)*CH53/Thousand</f>
        <v>1574.75650005436</v>
      </c>
      <c r="CI80" s="43" t="n">
        <f aca="false">(CI67+CI68)*CI53/Thousand</f>
        <v>1600.98686198852</v>
      </c>
      <c r="CJ80" s="43" t="n">
        <f aca="false">(CJ67+CJ68)*CJ53/Thousand</f>
        <v>1617.57679879121</v>
      </c>
      <c r="CK80" s="43" t="n">
        <f aca="false">(CK67+CK68)*CK53/Thousand</f>
        <v>1634.12783432469</v>
      </c>
      <c r="CL80" s="43" t="n">
        <f aca="false">(CL67+CL68)*CL53/Thousand</f>
        <v>1632.89077631061</v>
      </c>
      <c r="CM80" s="43" t="n">
        <f aca="false">(CM67+CM68)*CM53/Thousand</f>
        <v>1634.62140643511</v>
      </c>
      <c r="CN80" s="43" t="n">
        <f aca="false">(CN67+CN68)*CN53/Thousand</f>
        <v>1651.55987512149</v>
      </c>
      <c r="CO80" s="43" t="n">
        <f aca="false">(CO67+CO68)*CO53/Thousand</f>
        <v>1668.45862527618</v>
      </c>
      <c r="CP80" s="43" t="n">
        <f aca="false">(CP67+CP68)*CP53/Thousand</f>
        <v>1667.19557836504</v>
      </c>
      <c r="CQ80" s="43" t="n">
        <f aca="false">(CQ67+CQ68)*CQ53/Thousand</f>
        <v>1659.17412582413</v>
      </c>
      <c r="CR80" s="43" t="n">
        <f aca="false">(CR67+CR68)*CR53/Thousand</f>
        <v>1676.36701762456</v>
      </c>
      <c r="CS80" s="43" t="n">
        <f aca="false">(CS67+CS68)*CS53/Thousand</f>
        <v>1693.51959430382</v>
      </c>
      <c r="CT80" s="43" t="n">
        <f aca="false">(CT67+CT68)*CT53/Thousand</f>
        <v>1692.23757588267</v>
      </c>
      <c r="CU80" s="43" t="n">
        <f aca="false">(CU67+CU68)*CU53/Thousand</f>
        <v>1672.15467276837</v>
      </c>
      <c r="CV80" s="43" t="n">
        <f aca="false">(CV67+CV68)*CV53/Thousand</f>
        <v>1670.90258192744</v>
      </c>
      <c r="CW80" s="43" t="n">
        <f aca="false">(CW67+CW68)*CW53/Thousand</f>
        <v>1687.99924653534</v>
      </c>
      <c r="CX80" s="43" t="n">
        <f aca="false">(CX67+CX68)*CX53/Thousand</f>
        <v>1686.72140709597</v>
      </c>
      <c r="CY80" s="43" t="n">
        <f aca="false">(CY67+CY68)*CY53/Thousand</f>
        <v>1685.56569479064</v>
      </c>
      <c r="CZ80" s="43" t="n">
        <f aca="false">(CZ67+CZ68)*CZ53/Thousand</f>
        <v>1703.03206445131</v>
      </c>
      <c r="DA80" s="43" t="n">
        <f aca="false">(DA67+DA68)*DA53/Thousand</f>
        <v>1720.45747772037</v>
      </c>
      <c r="DB80" s="43" t="n">
        <f aca="false">(DB67+DB68)*DB53/Thousand</f>
        <v>1719.15506693832</v>
      </c>
      <c r="DC80" s="43" t="n">
        <f aca="false">(DC67+DC68)*DC53/Thousand</f>
        <v>1693.4057540247</v>
      </c>
      <c r="DD80" s="43" t="n">
        <f aca="false">(DD67+DD68)*DD53/Thousand</f>
        <v>1710.95336488123</v>
      </c>
      <c r="DE80" s="43" t="n">
        <f aca="false">(DE67+DE68)*DE53/Thousand</f>
        <v>1728.45982884599</v>
      </c>
      <c r="DF80" s="43" t="n">
        <f aca="false">(DF67+DF68)*DF53/Thousand</f>
        <v>1727.1513601703</v>
      </c>
      <c r="DG80" s="43" t="n">
        <f aca="false">(DG67+DG68)*DG53/Thousand</f>
        <v>1704.75597781773</v>
      </c>
      <c r="DH80" s="43" t="n">
        <f aca="false">(DH67+DH68)*DH53/Thousand</f>
        <v>1722.42120331551</v>
      </c>
      <c r="DI80" s="43" t="n">
        <f aca="false">(DI67+DI68)*DI53/Thousand</f>
        <v>1740.04500613031</v>
      </c>
      <c r="DJ80" s="43" t="n">
        <f aca="false">(DJ67+DJ68)*DJ53/Thousand</f>
        <v>1738.72776731064</v>
      </c>
      <c r="DK80" s="43" t="n">
        <f aca="false">(DK67+DK68)*DK53/Thousand</f>
        <v>1719.35298188646</v>
      </c>
      <c r="DL80" s="43" t="n">
        <f aca="false">(DL67+DL68)*DL53/Thousand</f>
        <v>1718.06554947605</v>
      </c>
      <c r="DM80" s="43" t="n">
        <f aca="false">(DM67+DM68)*DM53/Thousand</f>
        <v>1735.64478526843</v>
      </c>
      <c r="DN80" s="43" t="n">
        <f aca="false">(DN67+DN68)*DN53/Thousand</f>
        <v>1734.33087747853</v>
      </c>
      <c r="DO80" s="43" t="n">
        <f aca="false">(DO67+DO68)*DO53/Thousand</f>
        <v>1748.72096915721</v>
      </c>
      <c r="DP80" s="43" t="n">
        <f aca="false">(DP67+DP68)*DP53/Thousand</f>
        <v>1766.84177392623</v>
      </c>
      <c r="DQ80" s="43" t="n">
        <f aca="false">(DQ67+DQ68)*DQ53/Thousand</f>
        <v>1784.92008773745</v>
      </c>
      <c r="DR80" s="43" t="n">
        <f aca="false">(DR67+DR68)*DR53/Thousand</f>
        <v>1783.5688778427</v>
      </c>
      <c r="DS80" s="43" t="n">
        <f aca="false">(DS67+DS68)*DS53/Thousand</f>
        <v>1771.67877674157</v>
      </c>
      <c r="DT80" s="43" t="n">
        <f aca="false">(DT67+DT68)*DT53/Thousand</f>
        <v>1790.03747763953</v>
      </c>
      <c r="DU80" s="43" t="n">
        <f aca="false">(DU67+DU68)*DU53/Thousand</f>
        <v>1808.35312974385</v>
      </c>
      <c r="DV80" s="43" t="n">
        <f aca="false">(DV67+DV68)*DV53/Thousand</f>
        <v>1806.984180703</v>
      </c>
      <c r="DW80" s="43" t="n">
        <f aca="false">(DW67+DW68)*DW53/Thousand</f>
        <v>1795.90931571061</v>
      </c>
      <c r="DX80" s="43" t="n">
        <f aca="false">(DX67+DX68)*DX53/Thousand</f>
        <v>1814.51910118631</v>
      </c>
      <c r="DY80" s="43" t="n">
        <f aca="false">(DY67+DY68)*DY53/Thousand</f>
        <v>1833.08524910729</v>
      </c>
      <c r="DZ80" s="43" t="n">
        <f aca="false">(DZ67+DZ68)*DZ53/Thousand</f>
        <v>1831.6975775003</v>
      </c>
      <c r="EA80" s="43" t="n">
        <f aca="false">(EA67+EA68)*EA53/Thousand</f>
        <v>1823.87071432433</v>
      </c>
      <c r="EB80" s="43" t="n">
        <f aca="false">(EB67+EB68)*EB53/Thousand</f>
        <v>1822.50502019709</v>
      </c>
      <c r="EC80" s="43" t="n">
        <f aca="false">(EC67+EC68)*EC53/Thousand</f>
        <v>1841.15287999068</v>
      </c>
      <c r="ED80" s="43" t="n">
        <f aca="false">(ED67+ED68)*ED53/Thousand</f>
        <v>1839.75910107236</v>
      </c>
      <c r="EE80" s="43" t="n">
        <f aca="false">(EE67+EE68)*EE53/Thousand</f>
        <v>1853.33801465604</v>
      </c>
      <c r="EF80" s="43" t="n">
        <f aca="false">(EF67+EF68)*EF53/Thousand</f>
        <v>1872.542894638</v>
      </c>
      <c r="EG80" s="43" t="n">
        <f aca="false">(EG67+EG68)*EG53/Thousand</f>
        <v>1891.70274164512</v>
      </c>
      <c r="EH80" s="43" t="n">
        <f aca="false">(EH67+EH68)*EH53/Thousand</f>
        <v>1890.27069576252</v>
      </c>
      <c r="EI80" s="43" t="n">
        <f aca="false">(EI67+EI68)*EI53/Thousand</f>
        <v>1931.69978769572</v>
      </c>
      <c r="EJ80" s="43" t="n">
        <f aca="false">(EJ67+EJ68)*EJ53/Thousand</f>
        <v>1951.71667737828</v>
      </c>
      <c r="EK80" s="43" t="n">
        <f aca="false">(EK67+EK68)*EK53/Thousand</f>
        <v>1971.68663002764</v>
      </c>
      <c r="EL80" s="43" t="n">
        <f aca="false">(EL67+EL68)*EL53/Thousand</f>
        <v>1970.19403520386</v>
      </c>
      <c r="EM80" s="43" t="n">
        <f aca="false">(EM67+EM68)*EM53/Thousand</f>
        <v>1998.53879587224</v>
      </c>
      <c r="EN80" s="43" t="n">
        <f aca="false">(EN67+EN68)*EN53/Thousand</f>
        <v>2019.24829268852</v>
      </c>
      <c r="EO80" s="43" t="n">
        <f aca="false">(EO67+EO68)*EO53/Thousand</f>
        <v>2039.9092283969</v>
      </c>
      <c r="EP80" s="43" t="n">
        <f aca="false">(EP67+EP68)*EP53/Thousand</f>
        <v>2038.36498809577</v>
      </c>
      <c r="EQ80" s="43" t="n">
        <f aca="false">(EQ67+EQ68)*EQ53/Thousand</f>
        <v>2032.61296239305</v>
      </c>
      <c r="ER80" s="43" t="n">
        <f aca="false">(ER67+ER68)*ER53/Thousand</f>
        <v>2031.09096438963</v>
      </c>
      <c r="ES80" s="43" t="n">
        <f aca="false">(ES67+ES68)*ES53/Thousand</f>
        <v>2051.87307423966</v>
      </c>
      <c r="ET80" s="43" t="n">
        <f aca="false">(ET67+ET68)*ET53/Thousand</f>
        <v>2050.31977713705</v>
      </c>
      <c r="EU80" s="43" t="n">
        <f aca="false">(EU67+EU68)*EU53/Thousand</f>
        <v>2044.31381317222</v>
      </c>
      <c r="EV80" s="43" t="n">
        <f aca="false">(EV67+EV68)*EV53/Thousand</f>
        <v>2065.49764532639</v>
      </c>
      <c r="EW80" s="43" t="n">
        <f aca="false">(EW67+EW68)*EW53/Thousand</f>
        <v>2086.63180411728</v>
      </c>
      <c r="EX80" s="43" t="n">
        <f aca="false">(EX67+EX68)*EX53/Thousand</f>
        <v>2085.05219416176</v>
      </c>
      <c r="EY80" s="43" t="n">
        <f aca="false">(EY67+EY68)*EY53/Thousand</f>
        <v>2078.94448916736</v>
      </c>
      <c r="EZ80" s="43" t="n">
        <f aca="false">(EZ67+EZ68)*EZ53/Thousand</f>
        <v>2100.48717543822</v>
      </c>
      <c r="FA80" s="43" t="n">
        <f aca="false">(FA67+FA68)*FA53/Thousand</f>
        <v>2121.97934687903</v>
      </c>
      <c r="FB80" s="43" t="n">
        <f aca="false">(FB67+FB68)*FB53/Thousand</f>
        <v>2120.37297833086</v>
      </c>
      <c r="FC80" s="43" t="n">
        <f aca="false">(FC67+FC68)*FC53/Thousand</f>
        <v>2114.16180881385</v>
      </c>
      <c r="FD80" s="43" t="n">
        <f aca="false">(FD67+FD68)*FD53/Thousand</f>
        <v>0</v>
      </c>
      <c r="FE80" s="43" t="n">
        <f aca="false">(FE67+FE68)*FE53/Thousand</f>
        <v>0</v>
      </c>
      <c r="FF80" s="43" t="n">
        <f aca="false">(FF67+FF68)*FF53/Thousand</f>
        <v>0</v>
      </c>
      <c r="FG80" s="43" t="n">
        <f aca="false">(FG67+FG68)*FG53/Thousand</f>
        <v>0</v>
      </c>
      <c r="FH80" s="43" t="n">
        <f aca="false">(FH67+FH68)*FH53/Thousand</f>
        <v>0</v>
      </c>
    </row>
    <row r="81" customFormat="false" ht="15" hidden="false" customHeight="false" outlineLevel="0" collapsed="false">
      <c r="C81" s="0" t="s">
        <v>683</v>
      </c>
      <c r="D81" s="11" t="s">
        <v>319</v>
      </c>
      <c r="I81" s="43" t="n">
        <f aca="false">SUM(J81:FH81)</f>
        <v>6558.01145338215</v>
      </c>
      <c r="J81" s="43" t="n">
        <f aca="false">(J67+J68)*J42/Thousand</f>
        <v>0</v>
      </c>
      <c r="K81" s="43" t="n">
        <f aca="false">(K67+K68)*K42/Thousand</f>
        <v>0</v>
      </c>
      <c r="L81" s="43" t="n">
        <f aca="false">(L67+L68)*L42/Thousand</f>
        <v>0</v>
      </c>
      <c r="M81" s="43" t="n">
        <f aca="false">(M67+M68)*M42/Thousand</f>
        <v>0</v>
      </c>
      <c r="N81" s="43" t="n">
        <f aca="false">(N67+N68)*N42/Thousand</f>
        <v>0</v>
      </c>
      <c r="O81" s="43" t="n">
        <f aca="false">(O67+O68)*O42/Thousand</f>
        <v>0</v>
      </c>
      <c r="P81" s="43" t="n">
        <f aca="false">(P67+P68)*P42/Thousand</f>
        <v>0</v>
      </c>
      <c r="Q81" s="43" t="n">
        <f aca="false">(Q67+Q68)*Q42/Thousand</f>
        <v>0</v>
      </c>
      <c r="R81" s="43" t="n">
        <f aca="false">(R67+R68)*R42/Thousand</f>
        <v>0</v>
      </c>
      <c r="S81" s="43" t="n">
        <f aca="false">(S67+S68)*S42/Thousand</f>
        <v>0</v>
      </c>
      <c r="T81" s="43" t="n">
        <f aca="false">(T67+T68)*T42/Thousand</f>
        <v>34.4301983535395</v>
      </c>
      <c r="U81" s="43" t="n">
        <f aca="false">(U67+U68)*U42/Thousand</f>
        <v>34.7824879244581</v>
      </c>
      <c r="V81" s="43" t="n">
        <f aca="false">(V67+V68)*V42/Thousand</f>
        <v>34.7561570863605</v>
      </c>
      <c r="W81" s="43" t="n">
        <f aca="false">(W67+W68)*W42/Thousand</f>
        <v>34.6682948073672</v>
      </c>
      <c r="X81" s="43" t="n">
        <f aca="false">(X67+X68)*X42/Thousand</f>
        <v>35.0275387421969</v>
      </c>
      <c r="Y81" s="43" t="n">
        <f aca="false">(Y67+Y68)*Y42/Thousand</f>
        <v>35.3859402961791</v>
      </c>
      <c r="Z81" s="43" t="n">
        <f aca="false">(Z67+Z68)*Z42/Thousand</f>
        <v>35.3591526360528</v>
      </c>
      <c r="AA81" s="43" t="n">
        <f aca="false">(AA67+AA68)*AA42/Thousand</f>
        <v>35.2711015128086</v>
      </c>
      <c r="AB81" s="43" t="n">
        <f aca="false">(AB67+AB68)*AB42/Thousand</f>
        <v>35.6365919230997</v>
      </c>
      <c r="AC81" s="43" t="n">
        <f aca="false">(AC67+AC68)*AC42/Thousand</f>
        <v>36.0012253053614</v>
      </c>
      <c r="AD81" s="43" t="n">
        <f aca="false">(AD67+AD68)*AD42/Thousand</f>
        <v>35.9739718657314</v>
      </c>
      <c r="AE81" s="43" t="n">
        <f aca="false">(AE67+AE68)*AE42/Thousand</f>
        <v>35.8685793357836</v>
      </c>
      <c r="AF81" s="43" t="n">
        <f aca="false">(AF67+AF68)*AF42/Thousand</f>
        <v>36.2402610019554</v>
      </c>
      <c r="AG81" s="43" t="n">
        <f aca="false">(AG67+AG68)*AG42/Thousand</f>
        <v>36.6110711223986</v>
      </c>
      <c r="AH81" s="43" t="n">
        <f aca="false">(AH67+AH68)*AH42/Thousand</f>
        <v>36.5833560208108</v>
      </c>
      <c r="AI81" s="43" t="n">
        <f aca="false">(AI67+AI68)*AI42/Thousand</f>
        <v>36.8814995002402</v>
      </c>
      <c r="AJ81" s="43" t="n">
        <f aca="false">(AJ67+AJ68)*AJ42/Thousand</f>
        <v>36.8538830431767</v>
      </c>
      <c r="AK81" s="43" t="n">
        <f aca="false">(AK67+AK68)*AK42/Thousand</f>
        <v>37.2309717404491</v>
      </c>
      <c r="AL81" s="43" t="n">
        <f aca="false">(AL67+AL68)*AL42/Thousand</f>
        <v>37.2027873652761</v>
      </c>
      <c r="AM81" s="43" t="n">
        <f aca="false">(AM67+AM68)*AM42/Thousand</f>
        <v>37.0937960090815</v>
      </c>
      <c r="AN81" s="43" t="n">
        <f aca="false">(AN67+AN68)*AN42/Thousand</f>
        <v>37.4781737614375</v>
      </c>
      <c r="AO81" s="43" t="n">
        <f aca="false">(AO67+AO68)*AO42/Thousand</f>
        <v>37.8616501973749</v>
      </c>
      <c r="AP81" s="43" t="n">
        <f aca="false">(AP67+AP68)*AP42/Thousand</f>
        <v>37.8329883896394</v>
      </c>
      <c r="AQ81" s="43" t="n">
        <f aca="false">(AQ67+AQ68)*AQ42/Thousand</f>
        <v>37.7221850946197</v>
      </c>
      <c r="AR81" s="43" t="n">
        <f aca="false">(AR67+AR68)*AR42/Thousand</f>
        <v>38.1130744152241</v>
      </c>
      <c r="AS81" s="43" t="n">
        <f aca="false">(AS67+AS68)*AS42/Thousand</f>
        <v>38.5030471506193</v>
      </c>
      <c r="AT81" s="43" t="n">
        <f aca="false">(AT67+AT68)*AT42/Thousand</f>
        <v>38.4738997962671</v>
      </c>
      <c r="AU81" s="43" t="n">
        <f aca="false">(AU67+AU68)*AU42/Thousand</f>
        <v>38.3611831909031</v>
      </c>
      <c r="AV81" s="43" t="n">
        <f aca="false">(AV67+AV68)*AV42/Thousand</f>
        <v>38.758694013711</v>
      </c>
      <c r="AW81" s="43" t="n">
        <f aca="false">(AW67+AW68)*AW42/Thousand</f>
        <v>39.1552727247382</v>
      </c>
      <c r="AX81" s="43" t="n">
        <f aca="false">(AX67+AX68)*AX42/Thousand</f>
        <v>39.1256316263492</v>
      </c>
      <c r="AY81" s="43" t="n">
        <f aca="false">(AY67+AY68)*AY42/Thousand</f>
        <v>39.4444774300921</v>
      </c>
      <c r="AZ81" s="43" t="n">
        <f aca="false">(AZ67+AZ68)*AZ42/Thousand</f>
        <v>39.4149418436301</v>
      </c>
      <c r="BA81" s="43" t="n">
        <f aca="false">(BA67+BA68)*BA42/Thousand</f>
        <v>39.8182352782858</v>
      </c>
      <c r="BB81" s="43" t="n">
        <f aca="false">(BB67+BB68)*BB42/Thousand</f>
        <v>39.7880923078139</v>
      </c>
      <c r="BC81" s="43" t="n">
        <f aca="false">(BC67+BC68)*BC42/Thousand</f>
        <v>39.6715392817606</v>
      </c>
      <c r="BD81" s="43" t="n">
        <f aca="false">(BD67+BD68)*BD42/Thousand</f>
        <v>40.0826284325688</v>
      </c>
      <c r="BE81" s="43" t="n">
        <f aca="false">(BE67+BE68)*BE42/Thousand</f>
        <v>40.4927536321626</v>
      </c>
      <c r="BF81" s="43" t="n">
        <f aca="false">(BF67+BF68)*BF42/Thousand</f>
        <v>40.4621000417027</v>
      </c>
      <c r="BG81" s="43" t="n">
        <f aca="false">(BG67+BG68)*BG42/Thousand</f>
        <v>40.3435776496804</v>
      </c>
      <c r="BH81" s="43" t="n">
        <f aca="false">(BH67+BH68)*BH42/Thousand</f>
        <v>40.7616306765312</v>
      </c>
      <c r="BI81" s="43" t="n">
        <f aca="false">(BI67+BI68)*BI42/Thousand</f>
        <v>41.1787034227736</v>
      </c>
      <c r="BJ81" s="43" t="n">
        <f aca="false">(BJ67+BJ68)*BJ42/Thousand</f>
        <v>41.1475305585653</v>
      </c>
      <c r="BK81" s="43" t="n">
        <f aca="false">(BK67+BK68)*BK42/Thousand</f>
        <v>41.0270065525985</v>
      </c>
      <c r="BL81" s="43" t="n">
        <f aca="false">(BL67+BL68)*BL42/Thousand</f>
        <v>41.4521414878508</v>
      </c>
      <c r="BM81" s="43" t="n">
        <f aca="false">(BM67+BM68)*BM42/Thousand</f>
        <v>41.8762795363298</v>
      </c>
      <c r="BN81" s="43" t="n">
        <f aca="false">(BN67+BN68)*BN42/Thousand</f>
        <v>41.8445785970814</v>
      </c>
      <c r="BO81" s="43" t="n">
        <f aca="false">(BO67+BO68)*BO42/Thousand</f>
        <v>42.1855918866368</v>
      </c>
      <c r="BP81" s="43" t="n">
        <f aca="false">(BP67+BP68)*BP42/Thousand</f>
        <v>42.1540037841241</v>
      </c>
      <c r="BQ81" s="43" t="n">
        <f aca="false">(BQ67+BQ68)*BQ42/Thousand</f>
        <v>42.5853232831617</v>
      </c>
      <c r="BR81" s="43" t="n">
        <f aca="false">(BR67+BR68)*BR42/Thousand</f>
        <v>42.5530855877117</v>
      </c>
      <c r="BS81" s="43" t="n">
        <f aca="false">(BS67+BS68)*BS42/Thousand</f>
        <v>42.4284356177499</v>
      </c>
      <c r="BT81" s="43" t="n">
        <f aca="false">(BT67+BT68)*BT42/Thousand</f>
        <v>42.8680926082272</v>
      </c>
      <c r="BU81" s="43" t="n">
        <f aca="false">(BU67+BU68)*BU42/Thousand</f>
        <v>43.3067186595785</v>
      </c>
      <c r="BV81" s="43" t="n">
        <f aca="false">(BV67+BV68)*BV42/Thousand</f>
        <v>43.2739348575675</v>
      </c>
      <c r="BW81" s="43" t="n">
        <f aca="false">(BW67+BW68)*BW42/Thousand</f>
        <v>43.147177011151</v>
      </c>
      <c r="BX81" s="43" t="n">
        <f aca="false">(BX67+BX68)*BX42/Thousand</f>
        <v>43.5942818293258</v>
      </c>
      <c r="BY81" s="43" t="n">
        <f aca="false">(BY67+BY68)*BY42/Thousand</f>
        <v>44.040338244176</v>
      </c>
      <c r="BZ81" s="43" t="n">
        <f aca="false">(BZ67+BZ68)*BZ42/Thousand</f>
        <v>44.0069990817047</v>
      </c>
      <c r="CA81" s="43" t="n">
        <f aca="false">(CA67+CA68)*CA42/Thousand</f>
        <v>43.8780736164253</v>
      </c>
      <c r="CB81" s="43" t="n">
        <f aca="false">(CB67+CB68)*CB42/Thousand</f>
        <v>44.3327522184822</v>
      </c>
      <c r="CC81" s="43" t="n">
        <f aca="false">(CC67+CC68)*CC42/Thousand</f>
        <v>44.7863646576649</v>
      </c>
      <c r="CD81" s="43" t="n">
        <f aca="false">(CD67+CD68)*CD42/Thousand</f>
        <v>44.7524607425872</v>
      </c>
      <c r="CE81" s="43" t="n">
        <f aca="false">(CE67+CE68)*CE42/Thousand</f>
        <v>45.1171555942475</v>
      </c>
      <c r="CF81" s="43" t="n">
        <f aca="false">(CF67+CF68)*CF42/Thousand</f>
        <v>45.0833723694009</v>
      </c>
      <c r="CG81" s="43" t="n">
        <f aca="false">(CG67+CG68)*CG42/Thousand</f>
        <v>45.5446651492013</v>
      </c>
      <c r="CH81" s="43" t="n">
        <f aca="false">(CH67+CH68)*CH42/Thousand</f>
        <v>45.5101871898656</v>
      </c>
      <c r="CI81" s="43" t="n">
        <f aca="false">(CI67+CI68)*CI42/Thousand</f>
        <v>45.3768738163516</v>
      </c>
      <c r="CJ81" s="43" t="n">
        <f aca="false">(CJ67+CJ68)*CJ42/Thousand</f>
        <v>45.847083464407</v>
      </c>
      <c r="CK81" s="43" t="n">
        <f aca="false">(CK67+CK68)*CK42/Thousand</f>
        <v>46.3161905312819</v>
      </c>
      <c r="CL81" s="43" t="n">
        <f aca="false">(CL67+CL68)*CL42/Thousand</f>
        <v>46.281128516258</v>
      </c>
      <c r="CM81" s="43" t="n">
        <f aca="false">(CM67+CM68)*CM42/Thousand</f>
        <v>46.1455781331244</v>
      </c>
      <c r="CN81" s="43" t="n">
        <f aca="false">(CN67+CN68)*CN42/Thousand</f>
        <v>46.6237533406344</v>
      </c>
      <c r="CO81" s="43" t="n">
        <f aca="false">(CO67+CO68)*CO42/Thousand</f>
        <v>47.1008072887509</v>
      </c>
      <c r="CP81" s="43" t="n">
        <f aca="false">(CP67+CP68)*CP42/Thousand</f>
        <v>47.0651513076814</v>
      </c>
      <c r="CQ81" s="43" t="n">
        <f aca="false">(CQ67+CQ68)*CQ42/Thousand</f>
        <v>46.927274522893</v>
      </c>
      <c r="CR81" s="43" t="n">
        <f aca="false">(CR67+CR68)*CR42/Thousand</f>
        <v>47.4135499178644</v>
      </c>
      <c r="CS81" s="43" t="n">
        <f aca="false">(CS67+CS68)*CS42/Thousand</f>
        <v>47.8986850595438</v>
      </c>
      <c r="CT81" s="43" t="n">
        <f aca="false">(CT67+CT68)*CT42/Thousand</f>
        <v>47.8624250736529</v>
      </c>
      <c r="CU81" s="43" t="n">
        <f aca="false">(CU67+CU68)*CU42/Thousand</f>
        <v>48.252463968087</v>
      </c>
      <c r="CV81" s="43" t="n">
        <f aca="false">(CV67+CV68)*CV42/Thousand</f>
        <v>48.2163330591642</v>
      </c>
      <c r="CW81" s="43" t="n">
        <f aca="false">(CW67+CW68)*CW42/Thousand</f>
        <v>48.7096822728477</v>
      </c>
      <c r="CX81" s="43" t="n">
        <f aca="false">(CX67+CX68)*CX42/Thousand</f>
        <v>48.6728083505309</v>
      </c>
      <c r="CY81" s="43" t="n">
        <f aca="false">(CY67+CY68)*CY42/Thousand</f>
        <v>48.5302265637344</v>
      </c>
      <c r="CZ81" s="43" t="n">
        <f aca="false">(CZ67+CZ68)*CZ42/Thousand</f>
        <v>49.0331122593189</v>
      </c>
      <c r="DA81" s="43" t="n">
        <f aca="false">(DA67+DA68)*DA42/Thousand</f>
        <v>49.5348187525918</v>
      </c>
      <c r="DB81" s="43" t="n">
        <f aca="false">(DB67+DB68)*DB42/Thousand</f>
        <v>49.4973201902232</v>
      </c>
      <c r="DC81" s="43" t="n">
        <f aca="false">(DC67+DC68)*DC42/Thousand</f>
        <v>49.3523418246244</v>
      </c>
      <c r="DD81" s="43" t="n">
        <f aca="false">(DD67+DD68)*DD42/Thousand</f>
        <v>49.863746540912</v>
      </c>
      <c r="DE81" s="43" t="n">
        <f aca="false">(DE67+DE68)*DE42/Thousand</f>
        <v>50.3739520788795</v>
      </c>
      <c r="DF81" s="43" t="n">
        <f aca="false">(DF67+DF68)*DF42/Thousand</f>
        <v>50.3358182806473</v>
      </c>
      <c r="DG81" s="43" t="n">
        <f aca="false">(DG67+DG68)*DG42/Thousand</f>
        <v>50.1883830791274</v>
      </c>
      <c r="DH81" s="43" t="n">
        <f aca="false">(DH67+DH68)*DH42/Thousand</f>
        <v>50.7084511217083</v>
      </c>
      <c r="DI81" s="43" t="n">
        <f aca="false">(DI67+DI68)*DI42/Thousand</f>
        <v>51.2272996715825</v>
      </c>
      <c r="DJ81" s="43" t="n">
        <f aca="false">(DJ67+DJ68)*DJ42/Thousand</f>
        <v>51.1885198770848</v>
      </c>
      <c r="DK81" s="43" t="n">
        <f aca="false">(DK67+DK68)*DK42/Thousand</f>
        <v>51.6056550604805</v>
      </c>
      <c r="DL81" s="43" t="n">
        <f aca="false">(DL67+DL68)*DL42/Thousand</f>
        <v>51.5670133193224</v>
      </c>
      <c r="DM81" s="43" t="n">
        <f aca="false">(DM67+DM68)*DM42/Thousand</f>
        <v>52.0946466721507</v>
      </c>
      <c r="DN81" s="43" t="n">
        <f aca="false">(DN67+DN68)*DN42/Thousand</f>
        <v>52.0552102836366</v>
      </c>
      <c r="DO81" s="43" t="n">
        <f aca="false">(DO67+DO68)*DO42/Thousand</f>
        <v>51.9027110237209</v>
      </c>
      <c r="DP81" s="43" t="n">
        <f aca="false">(DP67+DP68)*DP42/Thousand</f>
        <v>52.440543479574</v>
      </c>
      <c r="DQ81" s="43" t="n">
        <f aca="false">(DQ67+DQ68)*DQ42/Thousand</f>
        <v>52.977114787455</v>
      </c>
      <c r="DR81" s="43" t="n">
        <f aca="false">(DR67+DR68)*DR42/Thousand</f>
        <v>52.9370103580256</v>
      </c>
      <c r="DS81" s="43" t="n">
        <f aca="false">(DS67+DS68)*DS42/Thousand</f>
        <v>52.7819453238865</v>
      </c>
      <c r="DT81" s="43" t="n">
        <f aca="false">(DT67+DT68)*DT42/Thousand</f>
        <v>53.3288886861567</v>
      </c>
      <c r="DU81" s="43" t="n">
        <f aca="false">(DU67+DU68)*DU42/Thousand</f>
        <v>53.8745495365504</v>
      </c>
      <c r="DV81" s="43" t="n">
        <f aca="false">(DV67+DV68)*DV42/Thousand</f>
        <v>53.8337657362509</v>
      </c>
      <c r="DW81" s="43" t="n">
        <f aca="false">(DW67+DW68)*DW42/Thousand</f>
        <v>53.6760708855987</v>
      </c>
      <c r="DX81" s="43" t="n">
        <f aca="false">(DX67+DX68)*DX42/Thousand</f>
        <v>54.2322794622905</v>
      </c>
      <c r="DY81" s="43" t="n">
        <f aca="false">(DY67+DY68)*DY42/Thousand</f>
        <v>54.787183801369</v>
      </c>
      <c r="DZ81" s="43" t="n">
        <f aca="false">(DZ67+DZ68)*DZ42/Thousand</f>
        <v>54.74570912395</v>
      </c>
      <c r="EA81" s="43" t="n">
        <f aca="false">(EA67+EA68)*EA42/Thousand</f>
        <v>55.1918753956404</v>
      </c>
      <c r="EB81" s="43" t="n">
        <f aca="false">(EB67+EB68)*EB42/Thousand</f>
        <v>55.1505483325391</v>
      </c>
      <c r="EC81" s="43" t="n">
        <f aca="false">(EC67+EC68)*EC42/Thousand</f>
        <v>55.7148483928669</v>
      </c>
      <c r="ED81" s="43" t="n">
        <f aca="false">(ED67+ED68)*ED42/Thousand</f>
        <v>55.6726714601573</v>
      </c>
      <c r="EE81" s="43" t="n">
        <f aca="false">(EE67+EE68)*EE42/Thousand</f>
        <v>55.5095805240264</v>
      </c>
      <c r="EF81" s="43" t="n">
        <f aca="false">(EF67+EF68)*EF42/Thousand</f>
        <v>56.0847885127377</v>
      </c>
      <c r="EG81" s="43" t="n">
        <f aca="false">(EG67+EG68)*EG42/Thousand</f>
        <v>56.6586477126567</v>
      </c>
      <c r="EH81" s="43" t="n">
        <f aca="false">(EH67+EH68)*EH42/Thousand</f>
        <v>56.6157563104376</v>
      </c>
      <c r="EI81" s="43" t="n">
        <f aca="false">(EI67+EI68)*EI42/Thousand</f>
        <v>56.4499098843192</v>
      </c>
      <c r="EJ81" s="43" t="n">
        <f aca="false">(EJ67+EJ68)*EJ42/Thousand</f>
        <v>57.0348618659585</v>
      </c>
      <c r="EK81" s="43" t="n">
        <f aca="false">(EK67+EK68)*EK42/Thousand</f>
        <v>57.6184422103946</v>
      </c>
      <c r="EL81" s="43" t="n">
        <f aca="false">(EL67+EL68)*EL42/Thousand</f>
        <v>57.5748242300888</v>
      </c>
      <c r="EM81" s="43" t="n">
        <f aca="false">(EM67+EM68)*EM42/Thousand</f>
        <v>57.4061813027013</v>
      </c>
      <c r="EN81" s="43" t="n">
        <f aca="false">(EN67+EN68)*EN42/Thousand</f>
        <v>58.0010424739621</v>
      </c>
      <c r="EO81" s="43" t="n">
        <f aca="false">(EO67+EO68)*EO42/Thousand</f>
        <v>58.594508772244</v>
      </c>
      <c r="EP81" s="43" t="n">
        <f aca="false">(EP67+EP68)*EP42/Thousand</f>
        <v>58.5501518956675</v>
      </c>
      <c r="EQ81" s="43" t="n">
        <f aca="false">(EQ67+EQ68)*EQ42/Thousand</f>
        <v>59.0272841563493</v>
      </c>
      <c r="ER81" s="43" t="n">
        <f aca="false">(ER67+ER68)*ER42/Thousand</f>
        <v>58.9830851817804</v>
      </c>
      <c r="ES81" s="43" t="n">
        <f aca="false">(ES67+ES68)*ES42/Thousand</f>
        <v>59.5865997348126</v>
      </c>
      <c r="ET81" s="43" t="n">
        <f aca="false">(ET67+ET68)*ET42/Thousand</f>
        <v>59.5414918312662</v>
      </c>
      <c r="EU81" s="43" t="n">
        <f aca="false">(EU67+EU68)*EU42/Thousand</f>
        <v>59.3670780357507</v>
      </c>
      <c r="EV81" s="43" t="n">
        <f aca="false">(EV67+EV68)*EV42/Thousand</f>
        <v>59.9822586447597</v>
      </c>
      <c r="EW81" s="43" t="n">
        <f aca="false">(EW67+EW68)*EW42/Thousand</f>
        <v>60.5959967343204</v>
      </c>
      <c r="EX81" s="43" t="n">
        <f aca="false">(EX67+EX68)*EX42/Thousand</f>
        <v>60.5501247028878</v>
      </c>
      <c r="EY81" s="43" t="n">
        <f aca="false">(EY67+EY68)*EY42/Thousand</f>
        <v>60.3727563376763</v>
      </c>
      <c r="EZ81" s="43" t="n">
        <f aca="false">(EZ67+EZ68)*EZ42/Thousand</f>
        <v>60.998358106202</v>
      </c>
      <c r="FA81" s="43" t="n">
        <f aca="false">(FA67+FA68)*FA42/Thousand</f>
        <v>61.6224929189998</v>
      </c>
      <c r="FB81" s="43" t="n">
        <f aca="false">(FB67+FB68)*FB42/Thousand</f>
        <v>61.5758438153547</v>
      </c>
      <c r="FC81" s="43" t="n">
        <f aca="false">(FC67+FC68)*FC42/Thousand</f>
        <v>61.3954708300365</v>
      </c>
      <c r="FD81" s="43" t="n">
        <f aca="false">(FD67+FD68)*FD42/Thousand</f>
        <v>0</v>
      </c>
      <c r="FE81" s="43" t="n">
        <f aca="false">(FE67+FE68)*FE42/Thousand</f>
        <v>0</v>
      </c>
      <c r="FF81" s="43" t="n">
        <f aca="false">(FF67+FF68)*FF42/Thousand</f>
        <v>0</v>
      </c>
      <c r="FG81" s="43" t="n">
        <f aca="false">(FG67+FG68)*FG42/Thousand</f>
        <v>0</v>
      </c>
      <c r="FH81" s="43" t="n">
        <f aca="false">(FH67+FH68)*FH42/Thousand</f>
        <v>0</v>
      </c>
    </row>
    <row r="82" customFormat="false" ht="15" hidden="false" customHeight="false" outlineLevel="0" collapsed="false">
      <c r="C82" s="0" t="s">
        <v>684</v>
      </c>
      <c r="D82" s="11" t="s">
        <v>319</v>
      </c>
      <c r="E82" s="43" t="n">
        <f aca="false">SUMIF($J$7:$FH$7,YEAR($F16)+1,$J82:$FH82)</f>
        <v>6833.82410426452</v>
      </c>
      <c r="I82" s="43" t="n">
        <f aca="false">SUM(J82:FH82)</f>
        <v>254437.648797809</v>
      </c>
      <c r="J82" s="43" t="n">
        <f aca="false">J63*$E66*J26*J$6</f>
        <v>0</v>
      </c>
      <c r="K82" s="43" t="n">
        <f aca="false">K63*$E66*K26*K$6</f>
        <v>0</v>
      </c>
      <c r="L82" s="43" t="n">
        <f aca="false">L63*$E66*L26*L$6</f>
        <v>0</v>
      </c>
      <c r="M82" s="43" t="n">
        <f aca="false">M63*$E66*M26*M$6</f>
        <v>0</v>
      </c>
      <c r="N82" s="43" t="n">
        <f aca="false">N63*$E66*N26*N$6</f>
        <v>0</v>
      </c>
      <c r="O82" s="43" t="n">
        <f aca="false">O63*$E66*O26*O$6</f>
        <v>0</v>
      </c>
      <c r="P82" s="43" t="n">
        <f aca="false">P63*$E66*P26*P$6</f>
        <v>0</v>
      </c>
      <c r="Q82" s="43" t="n">
        <f aca="false">Q63*$E66*Q26*Q$6</f>
        <v>0</v>
      </c>
      <c r="R82" s="43" t="n">
        <f aca="false">R63*$E66*R26*R$6</f>
        <v>0</v>
      </c>
      <c r="S82" s="43" t="n">
        <f aca="false">S63*$E66*S26*S$6</f>
        <v>0</v>
      </c>
      <c r="T82" s="43" t="n">
        <f aca="false">T63*$E66*T26*T$6</f>
        <v>2157.87760836276</v>
      </c>
      <c r="U82" s="43" t="n">
        <f aca="false">U63*$E66*U26*U$6</f>
        <v>2181.590549114</v>
      </c>
      <c r="V82" s="43" t="n">
        <f aca="false">V63*$E66*V26*V$6</f>
        <v>2181.590549114</v>
      </c>
      <c r="W82" s="43" t="n">
        <f aca="false">W63*$E66*W26*W$6</f>
        <v>1685.05251885975</v>
      </c>
      <c r="X82" s="43" t="n">
        <f aca="false">X63*$E66*X26*X$6</f>
        <v>1703.77532462485</v>
      </c>
      <c r="Y82" s="43" t="n">
        <f aca="false">Y63*$E66*Y26*Y$6</f>
        <v>1722.49813038996</v>
      </c>
      <c r="Z82" s="43" t="n">
        <f aca="false">Z63*$E66*Z26*Z$6</f>
        <v>1722.49813038996</v>
      </c>
      <c r="AA82" s="43" t="n">
        <f aca="false">AA63*$E66*AA26*AA$6</f>
        <v>1507.05760931505</v>
      </c>
      <c r="AB82" s="43" t="n">
        <f aca="false">AB63*$E66*AB26*AB$6</f>
        <v>1523.80269386299</v>
      </c>
      <c r="AC82" s="43" t="n">
        <f aca="false">AC63*$E66*AC26*AC$6</f>
        <v>1540.54777841094</v>
      </c>
      <c r="AD82" s="43" t="n">
        <f aca="false">AD63*$E66*AD26*AD$6</f>
        <v>1540.54777841094</v>
      </c>
      <c r="AE82" s="43" t="n">
        <f aca="false">AE63*$E66*AE26*AE$6</f>
        <v>1525.5080424922</v>
      </c>
      <c r="AF82" s="43" t="n">
        <f aca="false">AF63*$E66*AF26*AF$6</f>
        <v>1542.45813185323</v>
      </c>
      <c r="AG82" s="43" t="n">
        <f aca="false">AG63*$E66*AG26*AG$6</f>
        <v>1559.40822121425</v>
      </c>
      <c r="AH82" s="43" t="n">
        <f aca="false">AH63*$E66*AH26*AH$6</f>
        <v>1559.40822121425</v>
      </c>
      <c r="AI82" s="43" t="n">
        <f aca="false">AI63*$E66*AI26*AI$6</f>
        <v>1675.59751557498</v>
      </c>
      <c r="AJ82" s="43" t="n">
        <f aca="false">AJ63*$E66*AJ26*AJ$6</f>
        <v>1675.59751557498</v>
      </c>
      <c r="AK82" s="43" t="n">
        <f aca="false">AK63*$E66*AK26*AK$6</f>
        <v>1694.01067508679</v>
      </c>
      <c r="AL82" s="43" t="n">
        <f aca="false">AL63*$E66*AL26*AL$6</f>
        <v>1694.01067508679</v>
      </c>
      <c r="AM82" s="43" t="n">
        <f aca="false">AM63*$E66*AM26*AM$6</f>
        <v>1511.83074881254</v>
      </c>
      <c r="AN82" s="43" t="n">
        <f aca="false">AN63*$E66*AN26*AN$6</f>
        <v>1528.62886824379</v>
      </c>
      <c r="AO82" s="43" t="n">
        <f aca="false">AO63*$E66*AO26*AO$6</f>
        <v>1545.42698767504</v>
      </c>
      <c r="AP82" s="43" t="n">
        <f aca="false">AP63*$E66*AP26*AP$6</f>
        <v>1545.42698767504</v>
      </c>
      <c r="AQ82" s="43" t="n">
        <f aca="false">AQ63*$E66*AQ26*AQ$6</f>
        <v>1479.37275316972</v>
      </c>
      <c r="AR82" s="43" t="n">
        <f aca="false">AR63*$E66*AR26*AR$6</f>
        <v>1495.81022820494</v>
      </c>
      <c r="AS82" s="43" t="n">
        <f aca="false">AS63*$E66*AS26*AS$6</f>
        <v>1512.24770324016</v>
      </c>
      <c r="AT82" s="43" t="n">
        <f aca="false">AT63*$E66*AT26*AT$6</f>
        <v>1512.24770324016</v>
      </c>
      <c r="AU82" s="43" t="n">
        <f aca="false">AU63*$E66*AU26*AU$6</f>
        <v>1529.7236189202</v>
      </c>
      <c r="AV82" s="43" t="n">
        <f aca="false">AV63*$E66*AV26*AV$6</f>
        <v>1546.72054801932</v>
      </c>
      <c r="AW82" s="43" t="n">
        <f aca="false">AW63*$E66*AW26*AW$6</f>
        <v>1563.71747711843</v>
      </c>
      <c r="AX82" s="43" t="n">
        <f aca="false">AX63*$E66*AX26*AX$6</f>
        <v>1563.71747711843</v>
      </c>
      <c r="AY82" s="43" t="n">
        <f aca="false">AY63*$E66*AY26*AY$6</f>
        <v>1445.96602238656</v>
      </c>
      <c r="AZ82" s="43" t="n">
        <f aca="false">AZ63*$E66*AZ26*AZ$6</f>
        <v>1445.96602238656</v>
      </c>
      <c r="BA82" s="43" t="n">
        <f aca="false">BA63*$E66*BA26*BA$6</f>
        <v>1461.8557588963</v>
      </c>
      <c r="BB82" s="43" t="n">
        <f aca="false">BB63*$E66*BB26*BB$6</f>
        <v>1461.8557588963</v>
      </c>
      <c r="BC82" s="43" t="n">
        <f aca="false">BC63*$E66*BC26*BC$6</f>
        <v>1410.83454044899</v>
      </c>
      <c r="BD82" s="43" t="n">
        <f aca="false">BD63*$E66*BD26*BD$6</f>
        <v>1426.51047978731</v>
      </c>
      <c r="BE82" s="43" t="n">
        <f aca="false">BE63*$E66*BE26*BE$6</f>
        <v>1442.18641912564</v>
      </c>
      <c r="BF82" s="43" t="n">
        <f aca="false">BF63*$E66*BF26*BF$6</f>
        <v>1442.18641912564</v>
      </c>
      <c r="BG82" s="43" t="n">
        <f aca="false">BG63*$E66*BG26*BG$6</f>
        <v>1396.57380271478</v>
      </c>
      <c r="BH82" s="43" t="n">
        <f aca="false">BH63*$E66*BH26*BH$6</f>
        <v>1412.09128941162</v>
      </c>
      <c r="BI82" s="43" t="n">
        <f aca="false">BI63*$E66*BI26*BI$6</f>
        <v>1427.60877610845</v>
      </c>
      <c r="BJ82" s="43" t="n">
        <f aca="false">BJ63*$E66*BJ26*BJ$6</f>
        <v>1427.60877610845</v>
      </c>
      <c r="BK82" s="43" t="n">
        <f aca="false">BK63*$E66*BK26*BK$6</f>
        <v>1415.53688806999</v>
      </c>
      <c r="BL82" s="43" t="n">
        <f aca="false">BL63*$E66*BL26*BL$6</f>
        <v>1431.26507571521</v>
      </c>
      <c r="BM82" s="43" t="n">
        <f aca="false">BM63*$E66*BM26*BM$6</f>
        <v>1446.99326336044</v>
      </c>
      <c r="BN82" s="43" t="n">
        <f aca="false">BN63*$E66*BN26*BN$6</f>
        <v>1446.99326336044</v>
      </c>
      <c r="BO82" s="43" t="n">
        <f aca="false">BO63*$E66*BO26*BO$6</f>
        <v>1496.35798693156</v>
      </c>
      <c r="BP82" s="43" t="n">
        <f aca="false">BP63*$E66*BP26*BP$6</f>
        <v>1496.35798693156</v>
      </c>
      <c r="BQ82" s="43" t="n">
        <f aca="false">BQ63*$E66*BQ26*BQ$6</f>
        <v>1512.80148129345</v>
      </c>
      <c r="BR82" s="43" t="n">
        <f aca="false">BR63*$E66*BR26*BR$6</f>
        <v>1512.80148129345</v>
      </c>
      <c r="BS82" s="43" t="n">
        <f aca="false">BS63*$E66*BS26*BS$6</f>
        <v>1481.89560937989</v>
      </c>
      <c r="BT82" s="43" t="n">
        <f aca="false">BT63*$E66*BT26*BT$6</f>
        <v>1498.36111615077</v>
      </c>
      <c r="BU82" s="43" t="n">
        <f aca="false">BU63*$E66*BU26*BU$6</f>
        <v>1514.82662292166</v>
      </c>
      <c r="BV82" s="43" t="n">
        <f aca="false">BV63*$E66*BV26*BV$6</f>
        <v>1514.82662292166</v>
      </c>
      <c r="BW82" s="43" t="n">
        <f aca="false">BW63*$E66*BW26*BW$6</f>
        <v>1498.12080644954</v>
      </c>
      <c r="BX82" s="43" t="n">
        <f aca="false">BX63*$E66*BX26*BX$6</f>
        <v>1514.76659318787</v>
      </c>
      <c r="BY82" s="43" t="n">
        <f aca="false">BY63*$E66*BY26*BY$6</f>
        <v>1531.4123799262</v>
      </c>
      <c r="BZ82" s="43" t="n">
        <f aca="false">BZ63*$E66*BZ26*BZ$6</f>
        <v>1531.4123799262</v>
      </c>
      <c r="CA82" s="43" t="n">
        <f aca="false">CA63*$E66*CA26*CA$6</f>
        <v>1465.70539776052</v>
      </c>
      <c r="CB82" s="43" t="n">
        <f aca="false">CB63*$E66*CB26*CB$6</f>
        <v>1481.99101329119</v>
      </c>
      <c r="CC82" s="43" t="n">
        <f aca="false">CC63*$E66*CC26*CC$6</f>
        <v>1498.27662882187</v>
      </c>
      <c r="CD82" s="43" t="n">
        <f aca="false">CD63*$E66*CD26*CD$6</f>
        <v>1498.27662882187</v>
      </c>
      <c r="CE82" s="43" t="n">
        <f aca="false">CE63*$E66*CE26*CE$6</f>
        <v>1469.83858229608</v>
      </c>
      <c r="CF82" s="43" t="n">
        <f aca="false">CF63*$E66*CF26*CF$6</f>
        <v>1469.83858229608</v>
      </c>
      <c r="CG82" s="43" t="n">
        <f aca="false">CG63*$E66*CG26*CG$6</f>
        <v>1485.990654629</v>
      </c>
      <c r="CH82" s="43" t="n">
        <f aca="false">CH63*$E66*CH26*CH$6</f>
        <v>1485.990654629</v>
      </c>
      <c r="CI82" s="43" t="n">
        <f aca="false">CI63*$E66*CI26*CI$6</f>
        <v>1471.65787032256</v>
      </c>
      <c r="CJ82" s="43" t="n">
        <f aca="false">CJ63*$E66*CJ26*CJ$6</f>
        <v>1488.00962443726</v>
      </c>
      <c r="CK82" s="43" t="n">
        <f aca="false">CK63*$E66*CK26*CK$6</f>
        <v>1504.36137855195</v>
      </c>
      <c r="CL82" s="43" t="n">
        <f aca="false">CL63*$E66*CL26*CL$6</f>
        <v>1504.36137855195</v>
      </c>
      <c r="CM82" s="43" t="n">
        <f aca="false">CM63*$E66*CM26*CM$6</f>
        <v>1544.92795836379</v>
      </c>
      <c r="CN82" s="43" t="n">
        <f aca="false">CN63*$E66*CN26*CN$6</f>
        <v>1562.09382456783</v>
      </c>
      <c r="CO82" s="43" t="n">
        <f aca="false">CO63*$E66*CO26*CO$6</f>
        <v>1579.25969077187</v>
      </c>
      <c r="CP82" s="43" t="n">
        <f aca="false">CP63*$E66*CP26*CP$6</f>
        <v>1579.25969077187</v>
      </c>
      <c r="CQ82" s="43" t="n">
        <f aca="false">CQ63*$E66*CQ26*CQ$6</f>
        <v>1535.69164854989</v>
      </c>
      <c r="CR82" s="43" t="n">
        <f aca="false">CR63*$E66*CR26*CR$6</f>
        <v>1552.75488908933</v>
      </c>
      <c r="CS82" s="43" t="n">
        <f aca="false">CS63*$E66*CS26*CS$6</f>
        <v>1569.81812962877</v>
      </c>
      <c r="CT82" s="43" t="n">
        <f aca="false">CT63*$E66*CT26*CT$6</f>
        <v>1569.81812962877</v>
      </c>
      <c r="CU82" s="43" t="n">
        <f aca="false">CU63*$E66*CU26*CU$6</f>
        <v>1612.60212114114</v>
      </c>
      <c r="CV82" s="43" t="n">
        <f aca="false">CV63*$E66*CV26*CV$6</f>
        <v>1612.60212114114</v>
      </c>
      <c r="CW82" s="43" t="n">
        <f aca="false">CW63*$E66*CW26*CW$6</f>
        <v>1630.32302357126</v>
      </c>
      <c r="CX82" s="43" t="n">
        <f aca="false">CX63*$E66*CX26*CX$6</f>
        <v>1630.32302357126</v>
      </c>
      <c r="CY82" s="43" t="n">
        <f aca="false">CY63*$E66*CY26*CY$6</f>
        <v>2041.72822966279</v>
      </c>
      <c r="CZ82" s="43" t="n">
        <f aca="false">CZ63*$E66*CZ26*CZ$6</f>
        <v>2064.41409888126</v>
      </c>
      <c r="DA82" s="43" t="n">
        <f aca="false">DA63*$E66*DA26*DA$6</f>
        <v>2087.09996809974</v>
      </c>
      <c r="DB82" s="43" t="n">
        <f aca="false">DB63*$E66*DB26*DB$6</f>
        <v>2087.09996809974</v>
      </c>
      <c r="DC82" s="43" t="n">
        <f aca="false">DC63*$E66*DC26*DC$6</f>
        <v>2061.81678688729</v>
      </c>
      <c r="DD82" s="43" t="n">
        <f aca="false">DD63*$E66*DD26*DD$6</f>
        <v>2084.72586229715</v>
      </c>
      <c r="DE82" s="43" t="n">
        <f aca="false">DE63*$E66*DE26*DE$6</f>
        <v>2107.63493770701</v>
      </c>
      <c r="DF82" s="43" t="n">
        <f aca="false">DF63*$E66*DF26*DF$6</f>
        <v>2107.63493770701</v>
      </c>
      <c r="DG82" s="43" t="n">
        <f aca="false">DG63*$E66*DG26*DG$6</f>
        <v>2076.65128581709</v>
      </c>
      <c r="DH82" s="43" t="n">
        <f aca="false">DH63*$E66*DH26*DH$6</f>
        <v>2099.72518899283</v>
      </c>
      <c r="DI82" s="43" t="n">
        <f aca="false">DI63*$E66*DI26*DI$6</f>
        <v>2122.79909216858</v>
      </c>
      <c r="DJ82" s="43" t="n">
        <f aca="false">DJ63*$E66*DJ26*DJ$6</f>
        <v>2122.79909216858</v>
      </c>
      <c r="DK82" s="43" t="n">
        <f aca="false">DK63*$E66*DK26*DK$6</f>
        <v>2101.00214023256</v>
      </c>
      <c r="DL82" s="43" t="n">
        <f aca="false">DL63*$E66*DL26*DL$6</f>
        <v>2101.00214023256</v>
      </c>
      <c r="DM82" s="43" t="n">
        <f aca="false">DM63*$E66*DM26*DM$6</f>
        <v>2124.09007583951</v>
      </c>
      <c r="DN82" s="43" t="n">
        <f aca="false">DN63*$E66*DN26*DN$6</f>
        <v>2124.09007583951</v>
      </c>
      <c r="DO82" s="43" t="n">
        <f aca="false">DO63*$E66*DO26*DO$6</f>
        <v>2125.255773947</v>
      </c>
      <c r="DP82" s="43" t="n">
        <f aca="false">DP63*$E66*DP26*DP$6</f>
        <v>2148.86972699085</v>
      </c>
      <c r="DQ82" s="43" t="n">
        <f aca="false">DQ63*$E66*DQ26*DQ$6</f>
        <v>2172.48368003471</v>
      </c>
      <c r="DR82" s="43" t="n">
        <f aca="false">DR63*$E66*DR26*DR$6</f>
        <v>2172.48368003471</v>
      </c>
      <c r="DS82" s="43" t="n">
        <f aca="false">DS63*$E66*DS26*DS$6</f>
        <v>2117.16520178151</v>
      </c>
      <c r="DT82" s="43" t="n">
        <f aca="false">DT63*$E66*DT26*DT$6</f>
        <v>2140.68925957909</v>
      </c>
      <c r="DU82" s="43" t="n">
        <f aca="false">DU63*$E66*DU26*DU$6</f>
        <v>2164.21331737666</v>
      </c>
      <c r="DV82" s="43" t="n">
        <f aca="false">DV63*$E66*DV26*DV$6</f>
        <v>2164.21331737666</v>
      </c>
      <c r="DW82" s="43" t="n">
        <f aca="false">DW63*$E66*DW26*DW$6</f>
        <v>2159.28172580737</v>
      </c>
      <c r="DX82" s="43" t="n">
        <f aca="false">DX63*$E66*DX26*DX$6</f>
        <v>2183.27374498301</v>
      </c>
      <c r="DY82" s="43" t="n">
        <f aca="false">DY63*$E66*DY26*DY$6</f>
        <v>2207.26576415865</v>
      </c>
      <c r="DZ82" s="43" t="n">
        <f aca="false">DZ63*$E66*DZ26*DZ$6</f>
        <v>2207.26576415865</v>
      </c>
      <c r="EA82" s="43" t="n">
        <f aca="false">EA63*$E66*EA26*EA$6</f>
        <v>2233.49954806748</v>
      </c>
      <c r="EB82" s="43" t="n">
        <f aca="false">EB63*$E66*EB26*EB$6</f>
        <v>2233.49954806748</v>
      </c>
      <c r="EC82" s="43" t="n">
        <f aca="false">EC63*$E66*EC26*EC$6</f>
        <v>2258.04349914515</v>
      </c>
      <c r="ED82" s="43" t="n">
        <f aca="false">ED63*$E66*ED26*ED$6</f>
        <v>2258.04349914515</v>
      </c>
      <c r="EE82" s="43" t="n">
        <f aca="false">EE63*$E66*EE26*EE$6</f>
        <v>2160.5177226577</v>
      </c>
      <c r="EF82" s="43" t="n">
        <f aca="false">EF63*$E66*EF26*EF$6</f>
        <v>2184.52347513167</v>
      </c>
      <c r="EG82" s="43" t="n">
        <f aca="false">EG63*$E66*EG26*EG$6</f>
        <v>2208.52922760565</v>
      </c>
      <c r="EH82" s="43" t="n">
        <f aca="false">EH63*$E66*EH26*EH$6</f>
        <v>2208.52922760565</v>
      </c>
      <c r="EI82" s="43" t="n">
        <f aca="false">EI63*$E66*EI26*EI$6</f>
        <v>2231.91404302821</v>
      </c>
      <c r="EJ82" s="43" t="n">
        <f aca="false">EJ63*$E66*EJ26*EJ$6</f>
        <v>2256.71308795075</v>
      </c>
      <c r="EK82" s="43" t="n">
        <f aca="false">EK63*$E66*EK26*EK$6</f>
        <v>2281.51213287328</v>
      </c>
      <c r="EL82" s="43" t="n">
        <f aca="false">EL63*$E66*EL26*EL$6</f>
        <v>2281.51213287328</v>
      </c>
      <c r="EM82" s="43" t="n">
        <f aca="false">EM63*$E66*EM26*EM$6</f>
        <v>2281.56254309266</v>
      </c>
      <c r="EN82" s="43" t="n">
        <f aca="false">EN63*$E66*EN26*EN$6</f>
        <v>2306.91323801592</v>
      </c>
      <c r="EO82" s="43" t="n">
        <f aca="false">EO63*$E66*EO26*EO$6</f>
        <v>2332.26393293917</v>
      </c>
      <c r="EP82" s="43" t="n">
        <f aca="false">EP63*$E66*EP26*EP$6</f>
        <v>2332.26393293917</v>
      </c>
      <c r="EQ82" s="43" t="n">
        <f aca="false">EQ63*$E66*EQ26*EQ$6</f>
        <v>2274.60333220126</v>
      </c>
      <c r="ER82" s="43" t="n">
        <f aca="false">ER63*$E66*ER26*ER$6</f>
        <v>2274.60333220126</v>
      </c>
      <c r="ES82" s="43" t="n">
        <f aca="false">ES63*$E66*ES26*ES$6</f>
        <v>2299.59897321446</v>
      </c>
      <c r="ET82" s="43" t="n">
        <f aca="false">ET63*$E66*ET26*ET$6</f>
        <v>2299.59897321446</v>
      </c>
      <c r="EU82" s="43" t="n">
        <f aca="false">EU63*$E66*EU26*EU$6</f>
        <v>2294.59984501182</v>
      </c>
      <c r="EV82" s="43" t="n">
        <f aca="false">EV63*$E66*EV26*EV$6</f>
        <v>2320.09539884528</v>
      </c>
      <c r="EW82" s="43" t="n">
        <f aca="false">EW63*$E66*EW26*EW$6</f>
        <v>2345.59095267875</v>
      </c>
      <c r="EX82" s="43" t="n">
        <f aca="false">EX63*$E66*EX26*EX$6</f>
        <v>2345.59095267875</v>
      </c>
      <c r="EY82" s="43" t="n">
        <f aca="false">EY63*$E66*EY26*EY$6</f>
        <v>2340.49184191205</v>
      </c>
      <c r="EZ82" s="43" t="n">
        <f aca="false">EZ63*$E66*EZ26*EZ$6</f>
        <v>2366.49730682219</v>
      </c>
      <c r="FA82" s="43" t="n">
        <f aca="false">FA63*$E66*FA26*FA$6</f>
        <v>2392.50277173232</v>
      </c>
      <c r="FB82" s="43" t="n">
        <f aca="false">FB63*$E66*FB26*FB$6</f>
        <v>2392.50277173232</v>
      </c>
      <c r="FC82" s="43" t="n">
        <f aca="false">FC63*$E66*FC26*FC$6</f>
        <v>2387.30167875029</v>
      </c>
      <c r="FD82" s="43" t="n">
        <f aca="false">FD63*$E66*FD26*FD$6</f>
        <v>0</v>
      </c>
      <c r="FE82" s="43" t="n">
        <f aca="false">FE63*$E66*FE26*FE$6</f>
        <v>0</v>
      </c>
      <c r="FF82" s="43" t="n">
        <f aca="false">FF63*$E66*FF26*FF$6</f>
        <v>0</v>
      </c>
      <c r="FG82" s="43" t="n">
        <f aca="false">FG63*$E66*FG26*FG$6</f>
        <v>0</v>
      </c>
      <c r="FH82" s="43" t="n">
        <f aca="false">FH63*$E66*FH26*FH$6</f>
        <v>0</v>
      </c>
    </row>
    <row r="83" customFormat="false" ht="15" hidden="false" customHeight="false" outlineLevel="0" collapsed="false">
      <c r="C83" s="23" t="s">
        <v>685</v>
      </c>
      <c r="D83" s="11" t="s">
        <v>319</v>
      </c>
      <c r="E83" s="62" t="n">
        <f aca="false">SUMIF($J$7:$FH$7,YEAR($F16)+1,$J83:$FH83)</f>
        <v>12351.3067199653</v>
      </c>
      <c r="I83" s="62" t="n">
        <f aca="false">SUM(J83:FH83)</f>
        <v>488962.501637631</v>
      </c>
      <c r="J83" s="62" t="n">
        <f aca="false">J80+J81+J82</f>
        <v>0</v>
      </c>
      <c r="K83" s="62" t="n">
        <f aca="false">K80+K81+K82</f>
        <v>0</v>
      </c>
      <c r="L83" s="62" t="n">
        <f aca="false">L80+L81+L82</f>
        <v>0</v>
      </c>
      <c r="M83" s="62" t="n">
        <f aca="false">M80+M81+M82</f>
        <v>0</v>
      </c>
      <c r="N83" s="62" t="n">
        <f aca="false">N80+N81+N82</f>
        <v>0</v>
      </c>
      <c r="O83" s="62" t="n">
        <f aca="false">O80+O81+O82</f>
        <v>0</v>
      </c>
      <c r="P83" s="62" t="n">
        <f aca="false">P80+P81+P82</f>
        <v>0</v>
      </c>
      <c r="Q83" s="62" t="n">
        <f aca="false">Q80+Q81+Q82</f>
        <v>0</v>
      </c>
      <c r="R83" s="62" t="n">
        <f aca="false">R80+R81+R82</f>
        <v>0</v>
      </c>
      <c r="S83" s="62" t="n">
        <f aca="false">S80+S81+S82</f>
        <v>0</v>
      </c>
      <c r="T83" s="62" t="n">
        <f aca="false">T80+T81+T82</f>
        <v>3599.02733944663</v>
      </c>
      <c r="U83" s="62" t="n">
        <f aca="false">U80+U81+U82</f>
        <v>3637.48611509489</v>
      </c>
      <c r="V83" s="62" t="n">
        <f aca="false">V80+V81+V82</f>
        <v>3636.38398144309</v>
      </c>
      <c r="W83" s="62" t="n">
        <f aca="false">W80+W81+W82</f>
        <v>3047.06086434324</v>
      </c>
      <c r="X83" s="62" t="n">
        <f aca="false">X80+X81+X82</f>
        <v>3079.89723525544</v>
      </c>
      <c r="Y83" s="62" t="n">
        <f aca="false">Y80+Y81+Y82</f>
        <v>3112.70051167162</v>
      </c>
      <c r="Z83" s="62" t="n">
        <f aca="false">Z80+Z81+Z82</f>
        <v>3111.64810869505</v>
      </c>
      <c r="AA83" s="62" t="n">
        <f aca="false">AA80+AA81+AA82</f>
        <v>2785.45364491801</v>
      </c>
      <c r="AB83" s="62" t="n">
        <f aca="false">AB80+AB81+AB82</f>
        <v>2815.44587717404</v>
      </c>
      <c r="AC83" s="62" t="n">
        <f aca="false">AC80+AC81+AC82</f>
        <v>2845.40704657157</v>
      </c>
      <c r="AD83" s="62" t="n">
        <f aca="false">AD80+AD81+AD82</f>
        <v>2844.41924954553</v>
      </c>
      <c r="AE83" s="62" t="n">
        <f aca="false">AE80+AE81+AE82</f>
        <v>2873.78744339326</v>
      </c>
      <c r="AF83" s="62" t="n">
        <f aca="false">AF80+AF81+AF82</f>
        <v>2904.70883419615</v>
      </c>
      <c r="AG83" s="62" t="n">
        <f aca="false">AG80+AG81+AG82</f>
        <v>2935.59746409314</v>
      </c>
      <c r="AH83" s="62" t="n">
        <f aca="false">AH80+AH81+AH82</f>
        <v>2934.55566926166</v>
      </c>
      <c r="AI83" s="62" t="n">
        <f aca="false">AI80+AI81+AI82</f>
        <v>3028.93779580807</v>
      </c>
      <c r="AJ83" s="62" t="n">
        <f aca="false">AJ80+AJ81+AJ82</f>
        <v>3027.92442964217</v>
      </c>
      <c r="AK83" s="62" t="n">
        <f aca="false">AK80+AK81+AK82</f>
        <v>3060.17458955133</v>
      </c>
      <c r="AL83" s="62" t="n">
        <f aca="false">AL80+AL81+AL82</f>
        <v>3059.14038403605</v>
      </c>
      <c r="AM83" s="62" t="n">
        <f aca="false">AM80+AM81+AM82</f>
        <v>2881.50326910673</v>
      </c>
      <c r="AN83" s="62" t="n">
        <f aca="false">AN80+AN81+AN82</f>
        <v>2912.4943723104</v>
      </c>
      <c r="AO83" s="62" t="n">
        <f aca="false">AO80+AO81+AO82</f>
        <v>2943.45219479159</v>
      </c>
      <c r="AP83" s="62" t="n">
        <f aca="false">AP80+AP81+AP82</f>
        <v>2942.39386982459</v>
      </c>
      <c r="AQ83" s="62" t="n">
        <f aca="false">AQ80+AQ81+AQ82</f>
        <v>2821.94843175592</v>
      </c>
      <c r="AR83" s="62" t="n">
        <f aca="false">AR80+AR81+AR82</f>
        <v>2852.2981044421</v>
      </c>
      <c r="AS83" s="62" t="n">
        <f aca="false">AS80+AS81+AS82</f>
        <v>2882.61515481316</v>
      </c>
      <c r="AT83" s="62" t="n">
        <f aca="false">AT80+AT81+AT82</f>
        <v>2881.5777671605</v>
      </c>
      <c r="AU83" s="62" t="n">
        <f aca="false">AU80+AU81+AU82</f>
        <v>2892.76221972132</v>
      </c>
      <c r="AV83" s="62" t="n">
        <f aca="false">AV80+AV81+AV82</f>
        <v>2923.88338980192</v>
      </c>
      <c r="AW83" s="62" t="n">
        <f aca="false">AW80+AW81+AW82</f>
        <v>2954.97144035305</v>
      </c>
      <c r="AX83" s="62" t="n">
        <f aca="false">AX80+AX81+AX82</f>
        <v>2953.91824131398</v>
      </c>
      <c r="AY83" s="62" t="n">
        <f aca="false">AY80+AY81+AY82</f>
        <v>2848.52148099508</v>
      </c>
      <c r="AZ83" s="62" t="n">
        <f aca="false">AZ80+AZ81+AZ82</f>
        <v>2847.4712630504</v>
      </c>
      <c r="BA83" s="62" t="n">
        <f aca="false">BA80+BA81+BA82</f>
        <v>2877.70119228294</v>
      </c>
      <c r="BB83" s="62" t="n">
        <f aca="false">BB80+BB81+BB82</f>
        <v>2876.62937715118</v>
      </c>
      <c r="BC83" s="62" t="n">
        <f aca="false">BC80+BC81+BC82</f>
        <v>2874.36296345518</v>
      </c>
      <c r="BD83" s="62" t="n">
        <f aca="false">BD80+BD81+BD82</f>
        <v>2905.20445138299</v>
      </c>
      <c r="BE83" s="62" t="n">
        <f aca="false">BE80+BE81+BE82</f>
        <v>2936.01037804884</v>
      </c>
      <c r="BF83" s="62" t="n">
        <f aca="false">BF80+BF81+BF82</f>
        <v>2934.8795320641</v>
      </c>
      <c r="BG83" s="62" t="n">
        <f aca="false">BG80+BG81+BG82</f>
        <v>2871.8577502083</v>
      </c>
      <c r="BH83" s="62" t="n">
        <f aca="false">BH80+BH81+BH82</f>
        <v>2902.66259999101</v>
      </c>
      <c r="BI83" s="62" t="n">
        <f aca="false">BI80+BI81+BI82</f>
        <v>2933.43160287243</v>
      </c>
      <c r="BJ83" s="62" t="n">
        <f aca="false">BJ80+BJ81+BJ82</f>
        <v>2932.29167357406</v>
      </c>
      <c r="BK83" s="62" t="n">
        <f aca="false">BK80+BK81+BK82</f>
        <v>2908.1931624685</v>
      </c>
      <c r="BL83" s="62" t="n">
        <f aca="false">BL80+BL81+BL82</f>
        <v>2939.3887307952</v>
      </c>
      <c r="BM83" s="62" t="n">
        <f aca="false">BM80+BM81+BM82</f>
        <v>2970.54803010248</v>
      </c>
      <c r="BN83" s="62" t="n">
        <f aca="false">BN80+BN81+BN82</f>
        <v>2969.39467747334</v>
      </c>
      <c r="BO83" s="62" t="n">
        <f aca="false">BO80+BO81+BO82</f>
        <v>3010.48325092673</v>
      </c>
      <c r="BP83" s="62" t="n">
        <f aca="false">BP80+BP81+BP82</f>
        <v>3009.34949075134</v>
      </c>
      <c r="BQ83" s="62" t="n">
        <f aca="false">BQ80+BQ81+BQ82</f>
        <v>3041.27390457269</v>
      </c>
      <c r="BR83" s="62" t="n">
        <f aca="false">BR80+BR81+BR82</f>
        <v>3040.11682920759</v>
      </c>
      <c r="BS83" s="62" t="n">
        <f aca="false">BS80+BS81+BS82</f>
        <v>2986.6140173583</v>
      </c>
      <c r="BT83" s="62" t="n">
        <f aca="false">BT80+BT81+BT82</f>
        <v>3018.67189648832</v>
      </c>
      <c r="BU83" s="62" t="n">
        <f aca="false">BU80+BU81+BU82</f>
        <v>3050.69321350952</v>
      </c>
      <c r="BV83" s="62" t="n">
        <f aca="false">BV80+BV81+BV82</f>
        <v>3049.5305406546</v>
      </c>
      <c r="BW83" s="62" t="n">
        <f aca="false">BW80+BW81+BW82</f>
        <v>3041.63093355188</v>
      </c>
      <c r="BX83" s="62" t="n">
        <f aca="false">BX80+BX81+BX82</f>
        <v>3074.27106482289</v>
      </c>
      <c r="BY83" s="62" t="n">
        <f aca="false">BY80+BY81+BY82</f>
        <v>3106.873691412</v>
      </c>
      <c r="BZ83" s="62" t="n">
        <f aca="false">BZ80+BZ81+BZ82</f>
        <v>3105.68104479018</v>
      </c>
      <c r="CA83" s="62" t="n">
        <f aca="false">CA80+CA81+CA82</f>
        <v>3040.41424029926</v>
      </c>
      <c r="CB83" s="62" t="n">
        <f aca="false">CB80+CB81+CB82</f>
        <v>3073.01749140872</v>
      </c>
      <c r="CC83" s="62" t="n">
        <f aca="false">CC80+CC81+CC82</f>
        <v>3105.58247976033</v>
      </c>
      <c r="CD83" s="62" t="n">
        <f aca="false">CD80+CD81+CD82</f>
        <v>3104.36572636919</v>
      </c>
      <c r="CE83" s="62" t="n">
        <f aca="false">CE80+CE81+CE82</f>
        <v>3076.11244637836</v>
      </c>
      <c r="CF83" s="62" t="n">
        <f aca="false">CF80+CF81+CF82</f>
        <v>3074.90968635502</v>
      </c>
      <c r="CG83" s="62" t="n">
        <f aca="false">CG80+CG81+CG82</f>
        <v>3107.48483603234</v>
      </c>
      <c r="CH83" s="62" t="n">
        <f aca="false">CH80+CH81+CH82</f>
        <v>3106.25734187322</v>
      </c>
      <c r="CI83" s="62" t="n">
        <f aca="false">CI80+CI81+CI82</f>
        <v>3118.02160612743</v>
      </c>
      <c r="CJ83" s="62" t="n">
        <f aca="false">CJ80+CJ81+CJ82</f>
        <v>3151.43350669287</v>
      </c>
      <c r="CK83" s="62" t="n">
        <f aca="false">CK80+CK81+CK82</f>
        <v>3184.80540340792</v>
      </c>
      <c r="CL83" s="62" t="n">
        <f aca="false">CL80+CL81+CL82</f>
        <v>3183.53328337882</v>
      </c>
      <c r="CM83" s="62" t="n">
        <f aca="false">CM80+CM81+CM82</f>
        <v>3225.69494293202</v>
      </c>
      <c r="CN83" s="62" t="n">
        <f aca="false">CN80+CN81+CN82</f>
        <v>3260.27745302995</v>
      </c>
      <c r="CO83" s="62" t="n">
        <f aca="false">CO80+CO81+CO82</f>
        <v>3294.8191233368</v>
      </c>
      <c r="CP83" s="62" t="n">
        <f aca="false">CP80+CP81+CP82</f>
        <v>3293.52042044459</v>
      </c>
      <c r="CQ83" s="62" t="n">
        <f aca="false">CQ80+CQ81+CQ82</f>
        <v>3241.79304889691</v>
      </c>
      <c r="CR83" s="62" t="n">
        <f aca="false">CR80+CR81+CR82</f>
        <v>3276.53545663175</v>
      </c>
      <c r="CS83" s="62" t="n">
        <f aca="false">CS80+CS81+CS82</f>
        <v>3311.23640899214</v>
      </c>
      <c r="CT83" s="62" t="n">
        <f aca="false">CT80+CT81+CT82</f>
        <v>3309.91813058509</v>
      </c>
      <c r="CU83" s="62" t="n">
        <f aca="false">CU80+CU81+CU82</f>
        <v>3333.00925787759</v>
      </c>
      <c r="CV83" s="62" t="n">
        <f aca="false">CV80+CV81+CV82</f>
        <v>3331.72103612774</v>
      </c>
      <c r="CW83" s="62" t="n">
        <f aca="false">CW80+CW81+CW82</f>
        <v>3367.03195237945</v>
      </c>
      <c r="CX83" s="62" t="n">
        <f aca="false">CX80+CX81+CX82</f>
        <v>3365.71723901776</v>
      </c>
      <c r="CY83" s="62" t="n">
        <f aca="false">CY80+CY81+CY82</f>
        <v>3775.82415101717</v>
      </c>
      <c r="CZ83" s="62" t="n">
        <f aca="false">CZ80+CZ81+CZ82</f>
        <v>3816.47927559189</v>
      </c>
      <c r="DA83" s="62" t="n">
        <f aca="false">DA80+DA81+DA82</f>
        <v>3857.09226457271</v>
      </c>
      <c r="DB83" s="62" t="n">
        <f aca="false">DB80+DB81+DB82</f>
        <v>3855.75235522828</v>
      </c>
      <c r="DC83" s="62" t="n">
        <f aca="false">DC80+DC81+DC82</f>
        <v>3804.57488273661</v>
      </c>
      <c r="DD83" s="62" t="n">
        <f aca="false">DD80+DD81+DD82</f>
        <v>3845.54297371929</v>
      </c>
      <c r="DE83" s="62" t="n">
        <f aca="false">DE80+DE81+DE82</f>
        <v>3886.46871863188</v>
      </c>
      <c r="DF83" s="62" t="n">
        <f aca="false">DF80+DF81+DF82</f>
        <v>3885.12211615796</v>
      </c>
      <c r="DG83" s="62" t="n">
        <f aca="false">DG80+DG81+DG82</f>
        <v>3831.59564671395</v>
      </c>
      <c r="DH83" s="62" t="n">
        <f aca="false">DH80+DH81+DH82</f>
        <v>3872.85484343005</v>
      </c>
      <c r="DI83" s="62" t="n">
        <f aca="false">DI80+DI81+DI82</f>
        <v>3914.07139797047</v>
      </c>
      <c r="DJ83" s="62" t="n">
        <f aca="false">DJ80+DJ81+DJ82</f>
        <v>3912.7153793563</v>
      </c>
      <c r="DK83" s="62" t="n">
        <f aca="false">DK80+DK81+DK82</f>
        <v>3871.9607771795</v>
      </c>
      <c r="DL83" s="62" t="n">
        <f aca="false">DL80+DL81+DL82</f>
        <v>3870.63470302793</v>
      </c>
      <c r="DM83" s="62" t="n">
        <f aca="false">DM80+DM81+DM82</f>
        <v>3911.82950778009</v>
      </c>
      <c r="DN83" s="62" t="n">
        <f aca="false">DN80+DN81+DN82</f>
        <v>3910.47616360168</v>
      </c>
      <c r="DO83" s="62" t="n">
        <f aca="false">DO80+DO81+DO82</f>
        <v>3925.87945412793</v>
      </c>
      <c r="DP83" s="62" t="n">
        <f aca="false">DP80+DP81+DP82</f>
        <v>3968.15204439666</v>
      </c>
      <c r="DQ83" s="62" t="n">
        <f aca="false">DQ80+DQ81+DQ82</f>
        <v>4010.38088255961</v>
      </c>
      <c r="DR83" s="62" t="n">
        <f aca="false">DR80+DR81+DR82</f>
        <v>4008.98956823543</v>
      </c>
      <c r="DS83" s="62" t="n">
        <f aca="false">DS80+DS81+DS82</f>
        <v>3941.62592384697</v>
      </c>
      <c r="DT83" s="62" t="n">
        <f aca="false">DT80+DT81+DT82</f>
        <v>3984.05562590478</v>
      </c>
      <c r="DU83" s="62" t="n">
        <f aca="false">DU80+DU81+DU82</f>
        <v>4026.44099665706</v>
      </c>
      <c r="DV83" s="62" t="n">
        <f aca="false">DV80+DV81+DV82</f>
        <v>4025.03126381591</v>
      </c>
      <c r="DW83" s="62" t="n">
        <f aca="false">DW80+DW81+DW82</f>
        <v>4008.86711240359</v>
      </c>
      <c r="DX83" s="62" t="n">
        <f aca="false">DX80+DX81+DX82</f>
        <v>4052.02512563161</v>
      </c>
      <c r="DY83" s="62" t="n">
        <f aca="false">DY80+DY81+DY82</f>
        <v>4095.13819706731</v>
      </c>
      <c r="DZ83" s="62" t="n">
        <f aca="false">DZ80+DZ81+DZ82</f>
        <v>4093.7090507829</v>
      </c>
      <c r="EA83" s="62" t="n">
        <f aca="false">EA80+EA81+EA82</f>
        <v>4112.56213778746</v>
      </c>
      <c r="EB83" s="62" t="n">
        <f aca="false">EB80+EB81+EB82</f>
        <v>4111.15511659711</v>
      </c>
      <c r="EC83" s="62" t="n">
        <f aca="false">EC80+EC81+EC82</f>
        <v>4154.9112275287</v>
      </c>
      <c r="ED83" s="62" t="n">
        <f aca="false">ED80+ED81+ED82</f>
        <v>4153.47527167766</v>
      </c>
      <c r="EE83" s="62" t="n">
        <f aca="false">EE80+EE81+EE82</f>
        <v>4069.36531783777</v>
      </c>
      <c r="EF83" s="62" t="n">
        <f aca="false">EF80+EF81+EF82</f>
        <v>4113.15115828241</v>
      </c>
      <c r="EG83" s="62" t="n">
        <f aca="false">EG80+EG81+EG82</f>
        <v>4156.89061696343</v>
      </c>
      <c r="EH83" s="62" t="n">
        <f aca="false">EH80+EH81+EH82</f>
        <v>4155.4156796786</v>
      </c>
      <c r="EI83" s="62" t="n">
        <f aca="false">EI80+EI81+EI82</f>
        <v>4220.06374060825</v>
      </c>
      <c r="EJ83" s="62" t="n">
        <f aca="false">EJ80+EJ81+EJ82</f>
        <v>4265.46462719499</v>
      </c>
      <c r="EK83" s="62" t="n">
        <f aca="false">EK80+EK81+EK82</f>
        <v>4310.81720511132</v>
      </c>
      <c r="EL83" s="62" t="n">
        <f aca="false">EL80+EL81+EL82</f>
        <v>4309.28099230723</v>
      </c>
      <c r="EM83" s="62" t="n">
        <f aca="false">EM80+EM81+EM82</f>
        <v>4337.50752026761</v>
      </c>
      <c r="EN83" s="62" t="n">
        <f aca="false">EN80+EN81+EN82</f>
        <v>4384.1625731784</v>
      </c>
      <c r="EO83" s="62" t="n">
        <f aca="false">EO80+EO81+EO82</f>
        <v>4430.76767010832</v>
      </c>
      <c r="EP83" s="62" t="n">
        <f aca="false">EP80+EP81+EP82</f>
        <v>4429.1790729306</v>
      </c>
      <c r="EQ83" s="62" t="n">
        <f aca="false">EQ80+EQ81+EQ82</f>
        <v>4366.24357875066</v>
      </c>
      <c r="ER83" s="62" t="n">
        <f aca="false">ER80+ER81+ER82</f>
        <v>4364.67738177267</v>
      </c>
      <c r="ES83" s="62" t="n">
        <f aca="false">ES80+ES81+ES82</f>
        <v>4411.05864718894</v>
      </c>
      <c r="ET83" s="62" t="n">
        <f aca="false">ET80+ET81+ET82</f>
        <v>4409.46024218278</v>
      </c>
      <c r="EU83" s="62" t="n">
        <f aca="false">EU80+EU81+EU82</f>
        <v>4398.28073621979</v>
      </c>
      <c r="EV83" s="62" t="n">
        <f aca="false">EV80+EV81+EV82</f>
        <v>4445.57530281643</v>
      </c>
      <c r="EW83" s="62" t="n">
        <f aca="false">EW80+EW81+EW82</f>
        <v>4492.81875353035</v>
      </c>
      <c r="EX83" s="62" t="n">
        <f aca="false">EX80+EX81+EX82</f>
        <v>4491.19327154339</v>
      </c>
      <c r="EY83" s="62" t="n">
        <f aca="false">EY80+EY81+EY82</f>
        <v>4479.80908741709</v>
      </c>
      <c r="EZ83" s="62" t="n">
        <f aca="false">EZ80+EZ81+EZ82</f>
        <v>4527.98284036661</v>
      </c>
      <c r="FA83" s="62" t="n">
        <f aca="false">FA80+FA81+FA82</f>
        <v>4576.10461153035</v>
      </c>
      <c r="FB83" s="62" t="n">
        <f aca="false">FB80+FB81+FB82</f>
        <v>4574.45159387853</v>
      </c>
      <c r="FC83" s="62" t="n">
        <f aca="false">FC80+FC81+FC82</f>
        <v>4562.85895839419</v>
      </c>
      <c r="FD83" s="62" t="n">
        <f aca="false">FD80+FD81+FD82</f>
        <v>0</v>
      </c>
      <c r="FE83" s="62" t="n">
        <f aca="false">FE80+FE81+FE82</f>
        <v>0</v>
      </c>
      <c r="FF83" s="62" t="n">
        <f aca="false">FF80+FF81+FF82</f>
        <v>0</v>
      </c>
      <c r="FG83" s="62" t="n">
        <f aca="false">FG80+FG81+FG82</f>
        <v>0</v>
      </c>
      <c r="FH83" s="62" t="n">
        <f aca="false">FH80+FH81+FH82</f>
        <v>0</v>
      </c>
    </row>
    <row r="84" customFormat="false" ht="15" hidden="false" customHeight="false" outlineLevel="0" collapsed="false">
      <c r="C84" s="0" t="s">
        <v>686</v>
      </c>
      <c r="D84" s="11" t="s">
        <v>319</v>
      </c>
      <c r="I84" s="43" t="n">
        <f aca="false">SUM(J84:FH84)</f>
        <v>0</v>
      </c>
      <c r="J84" s="43" t="n">
        <f aca="false">J51*$F48*J80+J56*$F54*$E66*J26*J$6</f>
        <v>0</v>
      </c>
      <c r="K84" s="43" t="n">
        <f aca="false">K51*$F48*K80+K56*$F54*$E66*K26*K$6</f>
        <v>0</v>
      </c>
      <c r="L84" s="43" t="n">
        <f aca="false">L51*$F48*L80+L56*$F54*$E66*L26*L$6</f>
        <v>0</v>
      </c>
      <c r="M84" s="43" t="n">
        <f aca="false">M51*$F48*M80+M56*$F54*$E66*M26*M$6</f>
        <v>0</v>
      </c>
      <c r="N84" s="43" t="n">
        <f aca="false">N51*$F48*N80+N56*$F54*$E66*N26*N$6</f>
        <v>0</v>
      </c>
      <c r="O84" s="43" t="n">
        <f aca="false">O51*$F48*O80+O56*$F54*$E66*O26*O$6</f>
        <v>0</v>
      </c>
      <c r="P84" s="43" t="n">
        <f aca="false">P51*$F48*P80+P56*$F54*$E66*P26*P$6</f>
        <v>0</v>
      </c>
      <c r="Q84" s="43" t="n">
        <f aca="false">Q51*$F48*Q80+Q56*$F54*$E66*Q26*Q$6</f>
        <v>0</v>
      </c>
      <c r="R84" s="43" t="n">
        <f aca="false">R51*$F48*R80+R56*$F54*$E66*R26*R$6</f>
        <v>0</v>
      </c>
      <c r="S84" s="43" t="n">
        <f aca="false">S51*$F48*S80+S56*$F54*$E66*S26*S$6</f>
        <v>0</v>
      </c>
      <c r="T84" s="43" t="n">
        <f aca="false">T51*$F48*T80+T56*$F54*$E66*T26*T$6</f>
        <v>0</v>
      </c>
      <c r="U84" s="43" t="n">
        <f aca="false">U51*$F48*U80+U56*$F54*$E66*U26*U$6</f>
        <v>0</v>
      </c>
      <c r="V84" s="43" t="n">
        <f aca="false">V51*$F48*V80+V56*$F54*$E66*V26*V$6</f>
        <v>0</v>
      </c>
      <c r="W84" s="43" t="n">
        <f aca="false">W51*$F48*W80+W56*$F54*$E66*W26*W$6</f>
        <v>0</v>
      </c>
      <c r="X84" s="43" t="n">
        <f aca="false">X51*$F48*X80+X56*$F54*$E66*X26*X$6</f>
        <v>0</v>
      </c>
      <c r="Y84" s="43" t="n">
        <f aca="false">Y51*$F48*Y80+Y56*$F54*$E66*Y26*Y$6</f>
        <v>0</v>
      </c>
      <c r="Z84" s="43" t="n">
        <f aca="false">Z51*$F48*Z80+Z56*$F54*$E66*Z26*Z$6</f>
        <v>0</v>
      </c>
      <c r="AA84" s="43" t="n">
        <f aca="false">AA51*$F48*AA80+AA56*$F54*$E66*AA26*AA$6</f>
        <v>0</v>
      </c>
      <c r="AB84" s="43" t="n">
        <f aca="false">AB51*$F48*AB80+AB56*$F54*$E66*AB26*AB$6</f>
        <v>0</v>
      </c>
      <c r="AC84" s="43" t="n">
        <f aca="false">AC51*$F48*AC80+AC56*$F54*$E66*AC26*AC$6</f>
        <v>0</v>
      </c>
      <c r="AD84" s="43" t="n">
        <f aca="false">AD51*$F48*AD80+AD56*$F54*$E66*AD26*AD$6</f>
        <v>0</v>
      </c>
      <c r="AE84" s="43" t="n">
        <f aca="false">AE51*$F48*AE80+AE56*$F54*$E66*AE26*AE$6</f>
        <v>0</v>
      </c>
      <c r="AF84" s="43" t="n">
        <f aca="false">AF51*$F48*AF80+AF56*$F54*$E66*AF26*AF$6</f>
        <v>0</v>
      </c>
      <c r="AG84" s="43" t="n">
        <f aca="false">AG51*$F48*AG80+AG56*$F54*$E66*AG26*AG$6</f>
        <v>0</v>
      </c>
      <c r="AH84" s="43" t="n">
        <f aca="false">AH51*$F48*AH80+AH56*$F54*$E66*AH26*AH$6</f>
        <v>0</v>
      </c>
      <c r="AI84" s="43" t="n">
        <f aca="false">AI51*$F48*AI80+AI56*$F54*$E66*AI26*AI$6</f>
        <v>0</v>
      </c>
      <c r="AJ84" s="43" t="n">
        <f aca="false">AJ51*$F48*AJ80+AJ56*$F54*$E66*AJ26*AJ$6</f>
        <v>0</v>
      </c>
      <c r="AK84" s="43" t="n">
        <f aca="false">AK51*$F48*AK80+AK56*$F54*$E66*AK26*AK$6</f>
        <v>0</v>
      </c>
      <c r="AL84" s="43" t="n">
        <f aca="false">AL51*$F48*AL80+AL56*$F54*$E66*AL26*AL$6</f>
        <v>0</v>
      </c>
      <c r="AM84" s="43" t="n">
        <f aca="false">AM51*$F48*AM80+AM56*$F54*$E66*AM26*AM$6</f>
        <v>0</v>
      </c>
      <c r="AN84" s="43" t="n">
        <f aca="false">AN51*$F48*AN80+AN56*$F54*$E66*AN26*AN$6</f>
        <v>0</v>
      </c>
      <c r="AO84" s="43" t="n">
        <f aca="false">AO51*$F48*AO80+AO56*$F54*$E66*AO26*AO$6</f>
        <v>0</v>
      </c>
      <c r="AP84" s="43" t="n">
        <f aca="false">AP51*$F48*AP80+AP56*$F54*$E66*AP26*AP$6</f>
        <v>0</v>
      </c>
      <c r="AQ84" s="43" t="n">
        <f aca="false">AQ51*$F48*AQ80+AQ56*$F54*$E66*AQ26*AQ$6</f>
        <v>0</v>
      </c>
      <c r="AR84" s="43" t="n">
        <f aca="false">AR51*$F48*AR80+AR56*$F54*$E66*AR26*AR$6</f>
        <v>0</v>
      </c>
      <c r="AS84" s="43" t="n">
        <f aca="false">AS51*$F48*AS80+AS56*$F54*$E66*AS26*AS$6</f>
        <v>0</v>
      </c>
      <c r="AT84" s="43" t="n">
        <f aca="false">AT51*$F48*AT80+AT56*$F54*$E66*AT26*AT$6</f>
        <v>0</v>
      </c>
      <c r="AU84" s="43" t="n">
        <f aca="false">AU51*$F48*AU80+AU56*$F54*$E66*AU26*AU$6</f>
        <v>0</v>
      </c>
      <c r="AV84" s="43" t="n">
        <f aca="false">AV51*$F48*AV80+AV56*$F54*$E66*AV26*AV$6</f>
        <v>0</v>
      </c>
      <c r="AW84" s="43" t="n">
        <f aca="false">AW51*$F48*AW80+AW56*$F54*$E66*AW26*AW$6</f>
        <v>0</v>
      </c>
      <c r="AX84" s="43" t="n">
        <f aca="false">AX51*$F48*AX80+AX56*$F54*$E66*AX26*AX$6</f>
        <v>0</v>
      </c>
      <c r="AY84" s="43" t="n">
        <f aca="false">AY51*$F48*AY80+AY56*$F54*$E66*AY26*AY$6</f>
        <v>0</v>
      </c>
      <c r="AZ84" s="43" t="n">
        <f aca="false">AZ51*$F48*AZ80+AZ56*$F54*$E66*AZ26*AZ$6</f>
        <v>0</v>
      </c>
      <c r="BA84" s="43" t="n">
        <f aca="false">BA51*$F48*BA80+BA56*$F54*$E66*BA26*BA$6</f>
        <v>0</v>
      </c>
      <c r="BB84" s="43" t="n">
        <f aca="false">BB51*$F48*BB80+BB56*$F54*$E66*BB26*BB$6</f>
        <v>0</v>
      </c>
      <c r="BC84" s="43" t="n">
        <f aca="false">BC51*$F48*BC80+BC56*$F54*$E66*BC26*BC$6</f>
        <v>0</v>
      </c>
      <c r="BD84" s="43" t="n">
        <f aca="false">BD51*$F48*BD80+BD56*$F54*$E66*BD26*BD$6</f>
        <v>0</v>
      </c>
      <c r="BE84" s="43" t="n">
        <f aca="false">BE51*$F48*BE80+BE56*$F54*$E66*BE26*BE$6</f>
        <v>0</v>
      </c>
      <c r="BF84" s="43" t="n">
        <f aca="false">BF51*$F48*BF80+BF56*$F54*$E66*BF26*BF$6</f>
        <v>0</v>
      </c>
      <c r="BG84" s="43" t="n">
        <f aca="false">BG51*$F48*BG80+BG56*$F54*$E66*BG26*BG$6</f>
        <v>0</v>
      </c>
      <c r="BH84" s="43" t="n">
        <f aca="false">BH51*$F48*BH80+BH56*$F54*$E66*BH26*BH$6</f>
        <v>0</v>
      </c>
      <c r="BI84" s="43" t="n">
        <f aca="false">BI51*$F48*BI80+BI56*$F54*$E66*BI26*BI$6</f>
        <v>0</v>
      </c>
      <c r="BJ84" s="43" t="n">
        <f aca="false">BJ51*$F48*BJ80+BJ56*$F54*$E66*BJ26*BJ$6</f>
        <v>0</v>
      </c>
      <c r="BK84" s="43" t="n">
        <f aca="false">BK51*$F48*BK80+BK56*$F54*$E66*BK26*BK$6</f>
        <v>0</v>
      </c>
      <c r="BL84" s="43" t="n">
        <f aca="false">BL51*$F48*BL80+BL56*$F54*$E66*BL26*BL$6</f>
        <v>0</v>
      </c>
      <c r="BM84" s="43" t="n">
        <f aca="false">BM51*$F48*BM80+BM56*$F54*$E66*BM26*BM$6</f>
        <v>0</v>
      </c>
      <c r="BN84" s="43" t="n">
        <f aca="false">BN51*$F48*BN80+BN56*$F54*$E66*BN26*BN$6</f>
        <v>0</v>
      </c>
      <c r="BO84" s="43" t="n">
        <f aca="false">BO51*$F48*BO80+BO56*$F54*$E66*BO26*BO$6</f>
        <v>0</v>
      </c>
      <c r="BP84" s="43" t="n">
        <f aca="false">BP51*$F48*BP80+BP56*$F54*$E66*BP26*BP$6</f>
        <v>0</v>
      </c>
      <c r="BQ84" s="43" t="n">
        <f aca="false">BQ51*$F48*BQ80+BQ56*$F54*$E66*BQ26*BQ$6</f>
        <v>0</v>
      </c>
      <c r="BR84" s="43" t="n">
        <f aca="false">BR51*$F48*BR80+BR56*$F54*$E66*BR26*BR$6</f>
        <v>0</v>
      </c>
      <c r="BS84" s="43" t="n">
        <f aca="false">BS51*$F48*BS80+BS56*$F54*$E66*BS26*BS$6</f>
        <v>0</v>
      </c>
      <c r="BT84" s="43" t="n">
        <f aca="false">BT51*$F48*BT80+BT56*$F54*$E66*BT26*BT$6</f>
        <v>0</v>
      </c>
      <c r="BU84" s="43" t="n">
        <f aca="false">BU51*$F48*BU80+BU56*$F54*$E66*BU26*BU$6</f>
        <v>0</v>
      </c>
      <c r="BV84" s="43" t="n">
        <f aca="false">BV51*$F48*BV80+BV56*$F54*$E66*BV26*BV$6</f>
        <v>0</v>
      </c>
      <c r="BW84" s="43" t="n">
        <f aca="false">BW51*$F48*BW80+BW56*$F54*$E66*BW26*BW$6</f>
        <v>0</v>
      </c>
      <c r="BX84" s="43" t="n">
        <f aca="false">BX51*$F48*BX80+BX56*$F54*$E66*BX26*BX$6</f>
        <v>0</v>
      </c>
      <c r="BY84" s="43" t="n">
        <f aca="false">BY51*$F48*BY80+BY56*$F54*$E66*BY26*BY$6</f>
        <v>0</v>
      </c>
      <c r="BZ84" s="43" t="n">
        <f aca="false">BZ51*$F48*BZ80+BZ56*$F54*$E66*BZ26*BZ$6</f>
        <v>0</v>
      </c>
      <c r="CA84" s="43" t="n">
        <f aca="false">CA51*$F48*CA80+CA56*$F54*$E66*CA26*CA$6</f>
        <v>0</v>
      </c>
      <c r="CB84" s="43" t="n">
        <f aca="false">CB51*$F48*CB80+CB56*$F54*$E66*CB26*CB$6</f>
        <v>0</v>
      </c>
      <c r="CC84" s="43" t="n">
        <f aca="false">CC51*$F48*CC80+CC56*$F54*$E66*CC26*CC$6</f>
        <v>0</v>
      </c>
      <c r="CD84" s="43" t="n">
        <f aca="false">CD51*$F48*CD80+CD56*$F54*$E66*CD26*CD$6</f>
        <v>0</v>
      </c>
      <c r="CE84" s="43" t="n">
        <f aca="false">CE51*$F48*CE80+CE56*$F54*$E66*CE26*CE$6</f>
        <v>0</v>
      </c>
      <c r="CF84" s="43" t="n">
        <f aca="false">CF51*$F48*CF80+CF56*$F54*$E66*CF26*CF$6</f>
        <v>0</v>
      </c>
      <c r="CG84" s="43" t="n">
        <f aca="false">CG51*$F48*CG80+CG56*$F54*$E66*CG26*CG$6</f>
        <v>0</v>
      </c>
      <c r="CH84" s="43" t="n">
        <f aca="false">CH51*$F48*CH80+CH56*$F54*$E66*CH26*CH$6</f>
        <v>0</v>
      </c>
      <c r="CI84" s="43" t="n">
        <f aca="false">CI51*$F48*CI80+CI56*$F54*$E66*CI26*CI$6</f>
        <v>0</v>
      </c>
      <c r="CJ84" s="43" t="n">
        <f aca="false">CJ51*$F48*CJ80+CJ56*$F54*$E66*CJ26*CJ$6</f>
        <v>0</v>
      </c>
      <c r="CK84" s="43" t="n">
        <f aca="false">CK51*$F48*CK80+CK56*$F54*$E66*CK26*CK$6</f>
        <v>0</v>
      </c>
      <c r="CL84" s="43" t="n">
        <f aca="false">CL51*$F48*CL80+CL56*$F54*$E66*CL26*CL$6</f>
        <v>0</v>
      </c>
      <c r="CM84" s="43" t="n">
        <f aca="false">CM51*$F48*CM80+CM56*$F54*$E66*CM26*CM$6</f>
        <v>0</v>
      </c>
      <c r="CN84" s="43" t="n">
        <f aca="false">CN51*$F48*CN80+CN56*$F54*$E66*CN26*CN$6</f>
        <v>0</v>
      </c>
      <c r="CO84" s="43" t="n">
        <f aca="false">CO51*$F48*CO80+CO56*$F54*$E66*CO26*CO$6</f>
        <v>0</v>
      </c>
      <c r="CP84" s="43" t="n">
        <f aca="false">CP51*$F48*CP80+CP56*$F54*$E66*CP26*CP$6</f>
        <v>0</v>
      </c>
      <c r="CQ84" s="43" t="n">
        <f aca="false">CQ51*$F48*CQ80+CQ56*$F54*$E66*CQ26*CQ$6</f>
        <v>0</v>
      </c>
      <c r="CR84" s="43" t="n">
        <f aca="false">CR51*$F48*CR80+CR56*$F54*$E66*CR26*CR$6</f>
        <v>0</v>
      </c>
      <c r="CS84" s="43" t="n">
        <f aca="false">CS51*$F48*CS80+CS56*$F54*$E66*CS26*CS$6</f>
        <v>0</v>
      </c>
      <c r="CT84" s="43" t="n">
        <f aca="false">CT51*$F48*CT80+CT56*$F54*$E66*CT26*CT$6</f>
        <v>0</v>
      </c>
      <c r="CU84" s="43" t="n">
        <f aca="false">CU51*$F48*CU80+CU56*$F54*$E66*CU26*CU$6</f>
        <v>0</v>
      </c>
      <c r="CV84" s="43" t="n">
        <f aca="false">CV51*$F48*CV80+CV56*$F54*$E66*CV26*CV$6</f>
        <v>0</v>
      </c>
      <c r="CW84" s="43" t="n">
        <f aca="false">CW51*$F48*CW80+CW56*$F54*$E66*CW26*CW$6</f>
        <v>0</v>
      </c>
      <c r="CX84" s="43" t="n">
        <f aca="false">CX51*$F48*CX80+CX56*$F54*$E66*CX26*CX$6</f>
        <v>0</v>
      </c>
      <c r="CY84" s="43" t="n">
        <f aca="false">CY51*$F48*CY80+CY56*$F54*$E66*CY26*CY$6</f>
        <v>0</v>
      </c>
      <c r="CZ84" s="43" t="n">
        <f aca="false">CZ51*$F48*CZ80+CZ56*$F54*$E66*CZ26*CZ$6</f>
        <v>0</v>
      </c>
      <c r="DA84" s="43" t="n">
        <f aca="false">DA51*$F48*DA80+DA56*$F54*$E66*DA26*DA$6</f>
        <v>0</v>
      </c>
      <c r="DB84" s="43" t="n">
        <f aca="false">DB51*$F48*DB80+DB56*$F54*$E66*DB26*DB$6</f>
        <v>0</v>
      </c>
      <c r="DC84" s="43" t="n">
        <f aca="false">DC51*$F48*DC80+DC56*$F54*$E66*DC26*DC$6</f>
        <v>0</v>
      </c>
      <c r="DD84" s="43" t="n">
        <f aca="false">DD51*$F48*DD80+DD56*$F54*$E66*DD26*DD$6</f>
        <v>0</v>
      </c>
      <c r="DE84" s="43" t="n">
        <f aca="false">DE51*$F48*DE80+DE56*$F54*$E66*DE26*DE$6</f>
        <v>0</v>
      </c>
      <c r="DF84" s="43" t="n">
        <f aca="false">DF51*$F48*DF80+DF56*$F54*$E66*DF26*DF$6</f>
        <v>0</v>
      </c>
      <c r="DG84" s="43" t="n">
        <f aca="false">DG51*$F48*DG80+DG56*$F54*$E66*DG26*DG$6</f>
        <v>0</v>
      </c>
      <c r="DH84" s="43" t="n">
        <f aca="false">DH51*$F48*DH80+DH56*$F54*$E66*DH26*DH$6</f>
        <v>0</v>
      </c>
      <c r="DI84" s="43" t="n">
        <f aca="false">DI51*$F48*DI80+DI56*$F54*$E66*DI26*DI$6</f>
        <v>0</v>
      </c>
      <c r="DJ84" s="43" t="n">
        <f aca="false">DJ51*$F48*DJ80+DJ56*$F54*$E66*DJ26*DJ$6</f>
        <v>0</v>
      </c>
      <c r="DK84" s="43" t="n">
        <f aca="false">DK51*$F48*DK80+DK56*$F54*$E66*DK26*DK$6</f>
        <v>0</v>
      </c>
      <c r="DL84" s="43" t="n">
        <f aca="false">DL51*$F48*DL80+DL56*$F54*$E66*DL26*DL$6</f>
        <v>0</v>
      </c>
      <c r="DM84" s="43" t="n">
        <f aca="false">DM51*$F48*DM80+DM56*$F54*$E66*DM26*DM$6</f>
        <v>0</v>
      </c>
      <c r="DN84" s="43" t="n">
        <f aca="false">DN51*$F48*DN80+DN56*$F54*$E66*DN26*DN$6</f>
        <v>0</v>
      </c>
      <c r="DO84" s="43" t="n">
        <f aca="false">DO51*$F48*DO80+DO56*$F54*$E66*DO26*DO$6</f>
        <v>0</v>
      </c>
      <c r="DP84" s="43" t="n">
        <f aca="false">DP51*$F48*DP80+DP56*$F54*$E66*DP26*DP$6</f>
        <v>0</v>
      </c>
      <c r="DQ84" s="43" t="n">
        <f aca="false">DQ51*$F48*DQ80+DQ56*$F54*$E66*DQ26*DQ$6</f>
        <v>0</v>
      </c>
      <c r="DR84" s="43" t="n">
        <f aca="false">DR51*$F48*DR80+DR56*$F54*$E66*DR26*DR$6</f>
        <v>0</v>
      </c>
      <c r="DS84" s="43" t="n">
        <f aca="false">DS51*$F48*DS80+DS56*$F54*$E66*DS26*DS$6</f>
        <v>0</v>
      </c>
      <c r="DT84" s="43" t="n">
        <f aca="false">DT51*$F48*DT80+DT56*$F54*$E66*DT26*DT$6</f>
        <v>0</v>
      </c>
      <c r="DU84" s="43" t="n">
        <f aca="false">DU51*$F48*DU80+DU56*$F54*$E66*DU26*DU$6</f>
        <v>0</v>
      </c>
      <c r="DV84" s="43" t="n">
        <f aca="false">DV51*$F48*DV80+DV56*$F54*$E66*DV26*DV$6</f>
        <v>0</v>
      </c>
      <c r="DW84" s="43" t="n">
        <f aca="false">DW51*$F48*DW80+DW56*$F54*$E66*DW26*DW$6</f>
        <v>0</v>
      </c>
      <c r="DX84" s="43" t="n">
        <f aca="false">DX51*$F48*DX80+DX56*$F54*$E66*DX26*DX$6</f>
        <v>0</v>
      </c>
      <c r="DY84" s="43" t="n">
        <f aca="false">DY51*$F48*DY80+DY56*$F54*$E66*DY26*DY$6</f>
        <v>0</v>
      </c>
      <c r="DZ84" s="43" t="n">
        <f aca="false">DZ51*$F48*DZ80+DZ56*$F54*$E66*DZ26*DZ$6</f>
        <v>0</v>
      </c>
      <c r="EA84" s="43" t="n">
        <f aca="false">EA51*$F48*EA80+EA56*$F54*$E66*EA26*EA$6</f>
        <v>0</v>
      </c>
      <c r="EB84" s="43" t="n">
        <f aca="false">EB51*$F48*EB80+EB56*$F54*$E66*EB26*EB$6</f>
        <v>0</v>
      </c>
      <c r="EC84" s="43" t="n">
        <f aca="false">EC51*$F48*EC80+EC56*$F54*$E66*EC26*EC$6</f>
        <v>0</v>
      </c>
      <c r="ED84" s="43" t="n">
        <f aca="false">ED51*$F48*ED80+ED56*$F54*$E66*ED26*ED$6</f>
        <v>0</v>
      </c>
      <c r="EE84" s="43" t="n">
        <f aca="false">EE51*$F48*EE80+EE56*$F54*$E66*EE26*EE$6</f>
        <v>0</v>
      </c>
      <c r="EF84" s="43" t="n">
        <f aca="false">EF51*$F48*EF80+EF56*$F54*$E66*EF26*EF$6</f>
        <v>0</v>
      </c>
      <c r="EG84" s="43" t="n">
        <f aca="false">EG51*$F48*EG80+EG56*$F54*$E66*EG26*EG$6</f>
        <v>0</v>
      </c>
      <c r="EH84" s="43" t="n">
        <f aca="false">EH51*$F48*EH80+EH56*$F54*$E66*EH26*EH$6</f>
        <v>0</v>
      </c>
      <c r="EI84" s="43" t="n">
        <f aca="false">EI51*$F48*EI80+EI56*$F54*$E66*EI26*EI$6</f>
        <v>0</v>
      </c>
      <c r="EJ84" s="43" t="n">
        <f aca="false">EJ51*$F48*EJ80+EJ56*$F54*$E66*EJ26*EJ$6</f>
        <v>0</v>
      </c>
      <c r="EK84" s="43" t="n">
        <f aca="false">EK51*$F48*EK80+EK56*$F54*$E66*EK26*EK$6</f>
        <v>0</v>
      </c>
      <c r="EL84" s="43" t="n">
        <f aca="false">EL51*$F48*EL80+EL56*$F54*$E66*EL26*EL$6</f>
        <v>0</v>
      </c>
      <c r="EM84" s="43" t="n">
        <f aca="false">EM51*$F48*EM80+EM56*$F54*$E66*EM26*EM$6</f>
        <v>0</v>
      </c>
      <c r="EN84" s="43" t="n">
        <f aca="false">EN51*$F48*EN80+EN56*$F54*$E66*EN26*EN$6</f>
        <v>0</v>
      </c>
      <c r="EO84" s="43" t="n">
        <f aca="false">EO51*$F48*EO80+EO56*$F54*$E66*EO26*EO$6</f>
        <v>0</v>
      </c>
      <c r="EP84" s="43" t="n">
        <f aca="false">EP51*$F48*EP80+EP56*$F54*$E66*EP26*EP$6</f>
        <v>0</v>
      </c>
      <c r="EQ84" s="43" t="n">
        <f aca="false">EQ51*$F48*EQ80+EQ56*$F54*$E66*EQ26*EQ$6</f>
        <v>0</v>
      </c>
      <c r="ER84" s="43" t="n">
        <f aca="false">ER51*$F48*ER80+ER56*$F54*$E66*ER26*ER$6</f>
        <v>0</v>
      </c>
      <c r="ES84" s="43" t="n">
        <f aca="false">ES51*$F48*ES80+ES56*$F54*$E66*ES26*ES$6</f>
        <v>0</v>
      </c>
      <c r="ET84" s="43" t="n">
        <f aca="false">ET51*$F48*ET80+ET56*$F54*$E66*ET26*ET$6</f>
        <v>0</v>
      </c>
      <c r="EU84" s="43" t="n">
        <f aca="false">EU51*$F48*EU80+EU56*$F54*$E66*EU26*EU$6</f>
        <v>0</v>
      </c>
      <c r="EV84" s="43" t="n">
        <f aca="false">EV51*$F48*EV80+EV56*$F54*$E66*EV26*EV$6</f>
        <v>0</v>
      </c>
      <c r="EW84" s="43" t="n">
        <f aca="false">EW51*$F48*EW80+EW56*$F54*$E66*EW26*EW$6</f>
        <v>0</v>
      </c>
      <c r="EX84" s="43" t="n">
        <f aca="false">EX51*$F48*EX80+EX56*$F54*$E66*EX26*EX$6</f>
        <v>0</v>
      </c>
      <c r="EY84" s="43" t="n">
        <f aca="false">EY51*$F48*EY80+EY56*$F54*$E66*EY26*EY$6</f>
        <v>0</v>
      </c>
      <c r="EZ84" s="43" t="n">
        <f aca="false">EZ51*$F48*EZ80+EZ56*$F54*$E66*EZ26*EZ$6</f>
        <v>0</v>
      </c>
      <c r="FA84" s="43" t="n">
        <f aca="false">FA51*$F48*FA80+FA56*$F54*$E66*FA26*FA$6</f>
        <v>0</v>
      </c>
      <c r="FB84" s="43" t="n">
        <f aca="false">FB51*$F48*FB80+FB56*$F54*$E66*FB26*FB$6</f>
        <v>0</v>
      </c>
      <c r="FC84" s="43" t="n">
        <f aca="false">FC51*$F48*FC80+FC56*$F54*$E66*FC26*FC$6</f>
        <v>0</v>
      </c>
      <c r="FD84" s="43" t="n">
        <f aca="false">FD51*$F48*FD80+FD56*$F54*$E66*FD26*FD$6</f>
        <v>0</v>
      </c>
      <c r="FE84" s="43" t="n">
        <f aca="false">FE51*$F48*FE80+FE56*$F54*$E66*FE26*FE$6</f>
        <v>0</v>
      </c>
      <c r="FF84" s="43" t="n">
        <f aca="false">FF51*$F48*FF80+FF56*$F54*$E66*FF26*FF$6</f>
        <v>0</v>
      </c>
      <c r="FG84" s="43" t="n">
        <f aca="false">FG51*$F48*FG80+FG56*$F54*$E66*FG26*FG$6</f>
        <v>0</v>
      </c>
      <c r="FH84" s="43" t="n">
        <f aca="false">FH51*$F48*FH80+FH56*$F54*$E66*FH26*FH$6</f>
        <v>0</v>
      </c>
    </row>
    <row r="85" customFormat="false" ht="15" hidden="false" customHeight="false" outlineLevel="0" collapsed="false">
      <c r="C85" s="0" t="s">
        <v>687</v>
      </c>
      <c r="D85" s="11" t="s">
        <v>319</v>
      </c>
      <c r="I85" s="43" t="n">
        <f aca="false">SUM(J85:FH85)</f>
        <v>-65019.6172845151</v>
      </c>
      <c r="J85" s="43" t="n">
        <f aca="false">-(In_OM+In_Cable_OM)*$E13*J39*(1+In_Opex_Adj)*J26*J$6</f>
        <v>-0</v>
      </c>
      <c r="K85" s="43" t="n">
        <f aca="false">-(In_OM+In_Cable_OM)*$E13*K39*(1+In_Opex_Adj)*K26*K$6</f>
        <v>-0</v>
      </c>
      <c r="L85" s="43" t="n">
        <f aca="false">-(In_OM+In_Cable_OM)*$E13*L39*(1+In_Opex_Adj)*L26*L$6</f>
        <v>-0</v>
      </c>
      <c r="M85" s="43" t="n">
        <f aca="false">-(In_OM+In_Cable_OM)*$E13*M39*(1+In_Opex_Adj)*M26*M$6</f>
        <v>-0</v>
      </c>
      <c r="N85" s="43" t="n">
        <f aca="false">-(In_OM+In_Cable_OM)*$E13*N39*(1+In_Opex_Adj)*N26*N$6</f>
        <v>-0</v>
      </c>
      <c r="O85" s="43" t="n">
        <f aca="false">-(In_OM+In_Cable_OM)*$E13*O39*(1+In_Opex_Adj)*O26*O$6</f>
        <v>-0</v>
      </c>
      <c r="P85" s="43" t="n">
        <f aca="false">-(In_OM+In_Cable_OM)*$E13*P39*(1+In_Opex_Adj)*P26*P$6</f>
        <v>-0</v>
      </c>
      <c r="Q85" s="43" t="n">
        <f aca="false">-(In_OM+In_Cable_OM)*$E13*Q39*(1+In_Opex_Adj)*Q26*Q$6</f>
        <v>-0</v>
      </c>
      <c r="R85" s="43" t="n">
        <f aca="false">-(In_OM+In_Cable_OM)*$E13*R39*(1+In_Opex_Adj)*R26*R$6</f>
        <v>-0</v>
      </c>
      <c r="S85" s="43" t="n">
        <f aca="false">-(In_OM+In_Cable_OM)*$E13*S39*(1+In_Opex_Adj)*S26*S$6</f>
        <v>-0</v>
      </c>
      <c r="T85" s="43" t="n">
        <f aca="false">-(In_OM+In_Cable_OM)*$E13*T39*(1+In_Opex_Adj)*T26*T$6</f>
        <v>-322.183164984877</v>
      </c>
      <c r="U85" s="43" t="n">
        <f aca="false">-(In_OM+In_Cable_OM)*$E13*U39*(1+In_Opex_Adj)*U26*U$6</f>
        <v>-325.72363932537</v>
      </c>
      <c r="V85" s="43" t="n">
        <f aca="false">-(In_OM+In_Cable_OM)*$E13*V39*(1+In_Opex_Adj)*V26*V$6</f>
        <v>-325.72363932537</v>
      </c>
      <c r="W85" s="43" t="n">
        <f aca="false">-(In_OM+In_Cable_OM)*$E13*W39*(1+In_Opex_Adj)*W26*W$6</f>
        <v>-325.146362439452</v>
      </c>
      <c r="X85" s="43" t="n">
        <f aca="false">-(In_OM+In_Cable_OM)*$E13*X39*(1+In_Opex_Adj)*X26*X$6</f>
        <v>-328.75909979989</v>
      </c>
      <c r="Y85" s="43" t="n">
        <f aca="false">-(In_OM+In_Cable_OM)*$E13*Y39*(1+In_Opex_Adj)*Y26*Y$6</f>
        <v>-332.371837160329</v>
      </c>
      <c r="Z85" s="43" t="n">
        <f aca="false">-(In_OM+In_Cable_OM)*$E13*Z39*(1+In_Opex_Adj)*Z26*Z$6</f>
        <v>-332.371837160329</v>
      </c>
      <c r="AA85" s="43" t="n">
        <f aca="false">-(In_OM+In_Cable_OM)*$E13*AA39*(1+In_Opex_Adj)*AA26*AA$6</f>
        <v>-331.795340847123</v>
      </c>
      <c r="AB85" s="43" t="n">
        <f aca="false">-(In_OM+In_Cable_OM)*$E13*AB39*(1+In_Opex_Adj)*AB26*AB$6</f>
        <v>-335.481955745425</v>
      </c>
      <c r="AC85" s="43" t="n">
        <f aca="false">-(In_OM+In_Cable_OM)*$E13*AC39*(1+In_Opex_Adj)*AC26*AC$6</f>
        <v>-339.168570643726</v>
      </c>
      <c r="AD85" s="43" t="n">
        <f aca="false">-(In_OM+In_Cable_OM)*$E13*AD39*(1+In_Opex_Adj)*AD26*AD$6</f>
        <v>-339.168570643726</v>
      </c>
      <c r="AE85" s="43" t="n">
        <f aca="false">-(In_OM+In_Cable_OM)*$E13*AE39*(1+In_Opex_Adj)*AE26*AE$6</f>
        <v>-338.43110956274</v>
      </c>
      <c r="AF85" s="43" t="n">
        <f aca="false">-(In_OM+In_Cable_OM)*$E13*AF39*(1+In_Opex_Adj)*AF26*AF$6</f>
        <v>-342.191455224548</v>
      </c>
      <c r="AG85" s="43" t="n">
        <f aca="false">-(In_OM+In_Cable_OM)*$E13*AG39*(1+In_Opex_Adj)*AG26*AG$6</f>
        <v>-345.951800886356</v>
      </c>
      <c r="AH85" s="43" t="n">
        <f aca="false">-(In_OM+In_Cable_OM)*$E13*AH39*(1+In_Opex_Adj)*AH26*AH$6</f>
        <v>-345.951800886356</v>
      </c>
      <c r="AI85" s="43" t="n">
        <f aca="false">-(In_OM+In_Cable_OM)*$E13*AI39*(1+In_Opex_Adj)*AI26*AI$6</f>
        <v>-349.035430035945</v>
      </c>
      <c r="AJ85" s="43" t="n">
        <f aca="false">-(In_OM+In_Cable_OM)*$E13*AJ39*(1+In_Opex_Adj)*AJ26*AJ$6</f>
        <v>-349.035430035945</v>
      </c>
      <c r="AK85" s="43" t="n">
        <f aca="false">-(In_OM+In_Cable_OM)*$E13*AK39*(1+In_Opex_Adj)*AK26*AK$6</f>
        <v>-352.870984212164</v>
      </c>
      <c r="AL85" s="43" t="n">
        <f aca="false">-(In_OM+In_Cable_OM)*$E13*AL39*(1+In_Opex_Adj)*AL26*AL$6</f>
        <v>-352.870984212164</v>
      </c>
      <c r="AM85" s="43" t="n">
        <f aca="false">-(In_OM+In_Cable_OM)*$E13*AM39*(1+In_Opex_Adj)*AM26*AM$6</f>
        <v>-352.10374128</v>
      </c>
      <c r="AN85" s="43" t="n">
        <f aca="false">-(In_OM+In_Cable_OM)*$E13*AN39*(1+In_Opex_Adj)*AN26*AN$6</f>
        <v>-356.016005072</v>
      </c>
      <c r="AO85" s="43" t="n">
        <f aca="false">-(In_OM+In_Cable_OM)*$E13*AO39*(1+In_Opex_Adj)*AO26*AO$6</f>
        <v>-359.928268864</v>
      </c>
      <c r="AP85" s="43" t="n">
        <f aca="false">-(In_OM+In_Cable_OM)*$E13*AP39*(1+In_Opex_Adj)*AP26*AP$6</f>
        <v>-359.928268864</v>
      </c>
      <c r="AQ85" s="43" t="n">
        <f aca="false">-(In_OM+In_Cable_OM)*$E13*AQ39*(1+In_Opex_Adj)*AQ26*AQ$6</f>
        <v>-359.146008246575</v>
      </c>
      <c r="AR85" s="43" t="n">
        <f aca="false">-(In_OM+In_Cable_OM)*$E13*AR39*(1+In_Opex_Adj)*AR26*AR$6</f>
        <v>-363.136519449315</v>
      </c>
      <c r="AS85" s="43" t="n">
        <f aca="false">-(In_OM+In_Cable_OM)*$E13*AS39*(1+In_Opex_Adj)*AS26*AS$6</f>
        <v>-367.127030652055</v>
      </c>
      <c r="AT85" s="43" t="n">
        <f aca="false">-(In_OM+In_Cable_OM)*$E13*AT39*(1+In_Opex_Adj)*AT26*AT$6</f>
        <v>-367.127030652055</v>
      </c>
      <c r="AU85" s="43" t="n">
        <f aca="false">-(In_OM+In_Cable_OM)*$E13*AU39*(1+In_Opex_Adj)*AU26*AU$6</f>
        <v>-366.32877830137</v>
      </c>
      <c r="AV85" s="43" t="n">
        <f aca="false">-(In_OM+In_Cable_OM)*$E13*AV39*(1+In_Opex_Adj)*AV26*AV$6</f>
        <v>-370.399098060274</v>
      </c>
      <c r="AW85" s="43" t="n">
        <f aca="false">-(In_OM+In_Cable_OM)*$E13*AW39*(1+In_Opex_Adj)*AW26*AW$6</f>
        <v>-374.469417819178</v>
      </c>
      <c r="AX85" s="43" t="n">
        <f aca="false">-(In_OM+In_Cable_OM)*$E13*AX39*(1+In_Opex_Adj)*AX26*AX$6</f>
        <v>-374.469417819178</v>
      </c>
      <c r="AY85" s="43" t="n">
        <f aca="false">-(In_OM+In_Cable_OM)*$E13*AY39*(1+In_Opex_Adj)*AY26*AY$6</f>
        <v>-377.807080021479</v>
      </c>
      <c r="AZ85" s="43" t="n">
        <f aca="false">-(In_OM+In_Cable_OM)*$E13*AZ39*(1+In_Opex_Adj)*AZ26*AZ$6</f>
        <v>-377.807080021479</v>
      </c>
      <c r="BA85" s="43" t="n">
        <f aca="false">-(In_OM+In_Cable_OM)*$E13*BA39*(1+In_Opex_Adj)*BA26*BA$6</f>
        <v>-381.958806175562</v>
      </c>
      <c r="BB85" s="43" t="n">
        <f aca="false">-(In_OM+In_Cable_OM)*$E13*BB39*(1+In_Opex_Adj)*BB26*BB$6</f>
        <v>-381.958806175562</v>
      </c>
      <c r="BC85" s="43" t="n">
        <f aca="false">-(In_OM+In_Cable_OM)*$E13*BC39*(1+In_Opex_Adj)*BC26*BC$6</f>
        <v>-381.128436927123</v>
      </c>
      <c r="BD85" s="43" t="n">
        <f aca="false">-(In_OM+In_Cable_OM)*$E13*BD39*(1+In_Opex_Adj)*BD26*BD$6</f>
        <v>-385.363197337425</v>
      </c>
      <c r="BE85" s="43" t="n">
        <f aca="false">-(In_OM+In_Cable_OM)*$E13*BE39*(1+In_Opex_Adj)*BE26*BE$6</f>
        <v>-389.597957747726</v>
      </c>
      <c r="BF85" s="43" t="n">
        <f aca="false">-(In_OM+In_Cable_OM)*$E13*BF39*(1+In_Opex_Adj)*BF26*BF$6</f>
        <v>-389.597957747726</v>
      </c>
      <c r="BG85" s="43" t="n">
        <f aca="false">-(In_OM+In_Cable_OM)*$E13*BG39*(1+In_Opex_Adj)*BG26*BG$6</f>
        <v>-388.751029683288</v>
      </c>
      <c r="BH85" s="43" t="n">
        <f aca="false">-(In_OM+In_Cable_OM)*$E13*BH39*(1+In_Opex_Adj)*BH26*BH$6</f>
        <v>-393.070485568658</v>
      </c>
      <c r="BI85" s="43" t="n">
        <f aca="false">-(In_OM+In_Cable_OM)*$E13*BI39*(1+In_Opex_Adj)*BI26*BI$6</f>
        <v>-397.389941454027</v>
      </c>
      <c r="BJ85" s="43" t="n">
        <f aca="false">-(In_OM+In_Cable_OM)*$E13*BJ39*(1+In_Opex_Adj)*BJ26*BJ$6</f>
        <v>-397.389941454027</v>
      </c>
      <c r="BK85" s="43" t="n">
        <f aca="false">-(In_OM+In_Cable_OM)*$E13*BK39*(1+In_Opex_Adj)*BK26*BK$6</f>
        <v>-396.52613433863</v>
      </c>
      <c r="BL85" s="43" t="n">
        <f aca="false">-(In_OM+In_Cable_OM)*$E13*BL39*(1+In_Opex_Adj)*BL26*BL$6</f>
        <v>-400.931980275726</v>
      </c>
      <c r="BM85" s="43" t="n">
        <f aca="false">-(In_OM+In_Cable_OM)*$E13*BM39*(1+In_Opex_Adj)*BM26*BM$6</f>
        <v>-405.337826212822</v>
      </c>
      <c r="BN85" s="43" t="n">
        <f aca="false">-(In_OM+In_Cable_OM)*$E13*BN39*(1+In_Opex_Adj)*BN26*BN$6</f>
        <v>-405.337826212822</v>
      </c>
      <c r="BO85" s="43" t="n">
        <f aca="false">-(In_OM+In_Cable_OM)*$E13*BO39*(1+In_Opex_Adj)*BO26*BO$6</f>
        <v>-408.950717019178</v>
      </c>
      <c r="BP85" s="43" t="n">
        <f aca="false">-(In_OM+In_Cable_OM)*$E13*BP39*(1+In_Opex_Adj)*BP26*BP$6</f>
        <v>-408.950717019178</v>
      </c>
      <c r="BQ85" s="43" t="n">
        <f aca="false">-(In_OM+In_Cable_OM)*$E13*BQ39*(1+In_Opex_Adj)*BQ26*BQ$6</f>
        <v>-413.444680942466</v>
      </c>
      <c r="BR85" s="43" t="n">
        <f aca="false">-(In_OM+In_Cable_OM)*$E13*BR39*(1+In_Opex_Adj)*BR26*BR$6</f>
        <v>-413.444680942466</v>
      </c>
      <c r="BS85" s="43" t="n">
        <f aca="false">-(In_OM+In_Cable_OM)*$E13*BS39*(1+In_Opex_Adj)*BS26*BS$6</f>
        <v>-412.545888157808</v>
      </c>
      <c r="BT85" s="43" t="n">
        <f aca="false">-(In_OM+In_Cable_OM)*$E13*BT39*(1+In_Opex_Adj)*BT26*BT$6</f>
        <v>-417.129731359562</v>
      </c>
      <c r="BU85" s="43" t="n">
        <f aca="false">-(In_OM+In_Cable_OM)*$E13*BU39*(1+In_Opex_Adj)*BU26*BU$6</f>
        <v>-421.713574561315</v>
      </c>
      <c r="BV85" s="43" t="n">
        <f aca="false">-(In_OM+In_Cable_OM)*$E13*BV39*(1+In_Opex_Adj)*BV26*BV$6</f>
        <v>-421.713574561315</v>
      </c>
      <c r="BW85" s="43" t="n">
        <f aca="false">-(In_OM+In_Cable_OM)*$E13*BW39*(1+In_Opex_Adj)*BW26*BW$6</f>
        <v>-420.796841947397</v>
      </c>
      <c r="BX85" s="43" t="n">
        <f aca="false">-(In_OM+In_Cable_OM)*$E13*BX39*(1+In_Opex_Adj)*BX26*BX$6</f>
        <v>-425.472362413479</v>
      </c>
      <c r="BY85" s="43" t="n">
        <f aca="false">-(In_OM+In_Cable_OM)*$E13*BY39*(1+In_Opex_Adj)*BY26*BY$6</f>
        <v>-430.147882879562</v>
      </c>
      <c r="BZ85" s="43" t="n">
        <f aca="false">-(In_OM+In_Cable_OM)*$E13*BZ39*(1+In_Opex_Adj)*BZ26*BZ$6</f>
        <v>-430.147882879562</v>
      </c>
      <c r="CA85" s="43" t="n">
        <f aca="false">-(In_OM+In_Cable_OM)*$E13*CA39*(1+In_Opex_Adj)*CA26*CA$6</f>
        <v>-429.212616667397</v>
      </c>
      <c r="CB85" s="43" t="n">
        <f aca="false">-(In_OM+In_Cable_OM)*$E13*CB39*(1+In_Opex_Adj)*CB26*CB$6</f>
        <v>-433.981645741479</v>
      </c>
      <c r="CC85" s="43" t="n">
        <f aca="false">-(In_OM+In_Cable_OM)*$E13*CC39*(1+In_Opex_Adj)*CC26*CC$6</f>
        <v>-438.750674815562</v>
      </c>
      <c r="CD85" s="43" t="n">
        <f aca="false">-(In_OM+In_Cable_OM)*$E13*CD39*(1+In_Opex_Adj)*CD26*CD$6</f>
        <v>-438.750674815562</v>
      </c>
      <c r="CE85" s="43" t="n">
        <f aca="false">-(In_OM+In_Cable_OM)*$E13*CE39*(1+In_Opex_Adj)*CE26*CE$6</f>
        <v>-442.661224016219</v>
      </c>
      <c r="CF85" s="43" t="n">
        <f aca="false">-(In_OM+In_Cable_OM)*$E13*CF39*(1+In_Opex_Adj)*CF26*CF$6</f>
        <v>-442.661224016219</v>
      </c>
      <c r="CG85" s="43" t="n">
        <f aca="false">-(In_OM+In_Cable_OM)*$E13*CG39*(1+In_Opex_Adj)*CG26*CG$6</f>
        <v>-447.525633071343</v>
      </c>
      <c r="CH85" s="43" t="n">
        <f aca="false">-(In_OM+In_Cable_OM)*$E13*CH39*(1+In_Opex_Adj)*CH26*CH$6</f>
        <v>-447.525633071343</v>
      </c>
      <c r="CI85" s="43" t="n">
        <f aca="false">-(In_OM+In_Cable_OM)*$E13*CI39*(1+In_Opex_Adj)*CI26*CI$6</f>
        <v>-446.552739251507</v>
      </c>
      <c r="CJ85" s="43" t="n">
        <f aca="false">-(In_OM+In_Cable_OM)*$E13*CJ39*(1+In_Opex_Adj)*CJ26*CJ$6</f>
        <v>-451.514436354301</v>
      </c>
      <c r="CK85" s="43" t="n">
        <f aca="false">-(In_OM+In_Cable_OM)*$E13*CK39*(1+In_Opex_Adj)*CK26*CK$6</f>
        <v>-456.476133457096</v>
      </c>
      <c r="CL85" s="43" t="n">
        <f aca="false">-(In_OM+In_Cable_OM)*$E13*CL39*(1+In_Opex_Adj)*CL26*CL$6</f>
        <v>-456.476133457096</v>
      </c>
      <c r="CM85" s="43" t="n">
        <f aca="false">-(In_OM+In_Cable_OM)*$E13*CM39*(1+In_Opex_Adj)*CM26*CM$6</f>
        <v>-455.483992181918</v>
      </c>
      <c r="CN85" s="43" t="n">
        <f aca="false">-(In_OM+In_Cable_OM)*$E13*CN39*(1+In_Opex_Adj)*CN26*CN$6</f>
        <v>-460.544925428384</v>
      </c>
      <c r="CO85" s="43" t="n">
        <f aca="false">-(In_OM+In_Cable_OM)*$E13*CO39*(1+In_Opex_Adj)*CO26*CO$6</f>
        <v>-465.605858674849</v>
      </c>
      <c r="CP85" s="43" t="n">
        <f aca="false">-(In_OM+In_Cable_OM)*$E13*CP39*(1+In_Opex_Adj)*CP26*CP$6</f>
        <v>-465.605858674849</v>
      </c>
      <c r="CQ85" s="43" t="n">
        <f aca="false">-(In_OM+In_Cable_OM)*$E13*CQ39*(1+In_Opex_Adj)*CQ26*CQ$6</f>
        <v>-464.593575955068</v>
      </c>
      <c r="CR85" s="43" t="n">
        <f aca="false">-(In_OM+In_Cable_OM)*$E13*CR39*(1+In_Opex_Adj)*CR26*CR$6</f>
        <v>-469.755726799014</v>
      </c>
      <c r="CS85" s="43" t="n">
        <f aca="false">-(In_OM+In_Cable_OM)*$E13*CS39*(1+In_Opex_Adj)*CS26*CS$6</f>
        <v>-474.917877642959</v>
      </c>
      <c r="CT85" s="43" t="n">
        <f aca="false">-(In_OM+In_Cable_OM)*$E13*CT39*(1+In_Opex_Adj)*CT26*CT$6</f>
        <v>-474.917877642959</v>
      </c>
      <c r="CU85" s="43" t="n">
        <f aca="false">-(In_OM+In_Cable_OM)*$E13*CU39*(1+In_Opex_Adj)*CU26*CU$6</f>
        <v>-479.150786694904</v>
      </c>
      <c r="CV85" s="43" t="n">
        <f aca="false">-(In_OM+In_Cable_OM)*$E13*CV39*(1+In_Opex_Adj)*CV26*CV$6</f>
        <v>-479.150786694904</v>
      </c>
      <c r="CW85" s="43" t="n">
        <f aca="false">-(In_OM+In_Cable_OM)*$E13*CW39*(1+In_Opex_Adj)*CW26*CW$6</f>
        <v>-484.416179955288</v>
      </c>
      <c r="CX85" s="43" t="n">
        <f aca="false">-(In_OM+In_Cable_OM)*$E13*CX39*(1+In_Opex_Adj)*CX26*CX$6</f>
        <v>-484.416179955288</v>
      </c>
      <c r="CY85" s="43" t="n">
        <f aca="false">-(In_OM+In_Cable_OM)*$E13*CY39*(1+In_Opex_Adj)*CY26*CY$6</f>
        <v>-483.363047263562</v>
      </c>
      <c r="CZ85" s="43" t="n">
        <f aca="false">-(In_OM+In_Cable_OM)*$E13*CZ39*(1+In_Opex_Adj)*CZ26*CZ$6</f>
        <v>-488.733747788712</v>
      </c>
      <c r="DA85" s="43" t="n">
        <f aca="false">-(In_OM+In_Cable_OM)*$E13*DA39*(1+In_Opex_Adj)*DA26*DA$6</f>
        <v>-494.104448313863</v>
      </c>
      <c r="DB85" s="43" t="n">
        <f aca="false">-(In_OM+In_Cable_OM)*$E13*DB39*(1+In_Opex_Adj)*DB26*DB$6</f>
        <v>-494.104448313863</v>
      </c>
      <c r="DC85" s="43" t="n">
        <f aca="false">-(In_OM+In_Cable_OM)*$E13*DC39*(1+In_Opex_Adj)*DC26*DC$6</f>
        <v>-493.030440305753</v>
      </c>
      <c r="DD85" s="43" t="n">
        <f aca="false">-(In_OM+In_Cable_OM)*$E13*DD39*(1+In_Opex_Adj)*DD26*DD$6</f>
        <v>-498.508556309151</v>
      </c>
      <c r="DE85" s="43" t="n">
        <f aca="false">-(In_OM+In_Cable_OM)*$E13*DE39*(1+In_Opex_Adj)*DE26*DE$6</f>
        <v>-503.986672312548</v>
      </c>
      <c r="DF85" s="43" t="n">
        <f aca="false">-(In_OM+In_Cable_OM)*$E13*DF39*(1+In_Opex_Adj)*DF26*DF$6</f>
        <v>-503.986672312548</v>
      </c>
      <c r="DG85" s="43" t="n">
        <f aca="false">-(In_OM+In_Cable_OM)*$E13*DG39*(1+In_Opex_Adj)*DG26*DG$6</f>
        <v>-502.891175204384</v>
      </c>
      <c r="DH85" s="43" t="n">
        <f aca="false">-(In_OM+In_Cable_OM)*$E13*DH39*(1+In_Opex_Adj)*DH26*DH$6</f>
        <v>-508.478854928877</v>
      </c>
      <c r="DI85" s="43" t="n">
        <f aca="false">-(In_OM+In_Cable_OM)*$E13*DI39*(1+In_Opex_Adj)*DI26*DI$6</f>
        <v>-514.06653465337</v>
      </c>
      <c r="DJ85" s="43" t="n">
        <f aca="false">-(In_OM+In_Cable_OM)*$E13*DJ39*(1+In_Opex_Adj)*DJ26*DJ$6</f>
        <v>-514.06653465337</v>
      </c>
      <c r="DK85" s="43" t="n">
        <f aca="false">-(In_OM+In_Cable_OM)*$E13*DK39*(1+In_Opex_Adj)*DK26*DK$6</f>
        <v>-518.648286320548</v>
      </c>
      <c r="DL85" s="43" t="n">
        <f aca="false">-(In_OM+In_Cable_OM)*$E13*DL39*(1+In_Opex_Adj)*DL26*DL$6</f>
        <v>-518.648286320548</v>
      </c>
      <c r="DM85" s="43" t="n">
        <f aca="false">-(In_OM+In_Cable_OM)*$E13*DM39*(1+In_Opex_Adj)*DM26*DM$6</f>
        <v>-524.347718038356</v>
      </c>
      <c r="DN85" s="43" t="n">
        <f aca="false">-(In_OM+In_Cable_OM)*$E13*DN39*(1+In_Opex_Adj)*DN26*DN$6</f>
        <v>-524.347718038356</v>
      </c>
      <c r="DO85" s="43" t="n">
        <f aca="false">-(In_OM+In_Cable_OM)*$E13*DO39*(1+In_Opex_Adj)*DO26*DO$6</f>
        <v>-523.207681584658</v>
      </c>
      <c r="DP85" s="43" t="n">
        <f aca="false">-(In_OM+In_Cable_OM)*$E13*DP39*(1+In_Opex_Adj)*DP26*DP$6</f>
        <v>-529.021100268932</v>
      </c>
      <c r="DQ85" s="43" t="n">
        <f aca="false">-(In_OM+In_Cable_OM)*$E13*DQ39*(1+In_Opex_Adj)*DQ26*DQ$6</f>
        <v>-534.834518953206</v>
      </c>
      <c r="DR85" s="43" t="n">
        <f aca="false">-(In_OM+In_Cable_OM)*$E13*DR39*(1+In_Opex_Adj)*DR26*DR$6</f>
        <v>-534.834518953206</v>
      </c>
      <c r="DS85" s="43" t="n">
        <f aca="false">-(In_OM+In_Cable_OM)*$E13*DS39*(1+In_Opex_Adj)*DS26*DS$6</f>
        <v>-533.671859233973</v>
      </c>
      <c r="DT85" s="43" t="n">
        <f aca="false">-(In_OM+In_Cable_OM)*$E13*DT39*(1+In_Opex_Adj)*DT26*DT$6</f>
        <v>-539.601546558795</v>
      </c>
      <c r="DU85" s="43" t="n">
        <f aca="false">-(In_OM+In_Cable_OM)*$E13*DU39*(1+In_Opex_Adj)*DU26*DU$6</f>
        <v>-545.531233883616</v>
      </c>
      <c r="DV85" s="43" t="n">
        <f aca="false">-(In_OM+In_Cable_OM)*$E13*DV39*(1+In_Opex_Adj)*DV26*DV$6</f>
        <v>-545.531233883616</v>
      </c>
      <c r="DW85" s="43" t="n">
        <f aca="false">-(In_OM+In_Cable_OM)*$E13*DW39*(1+In_Opex_Adj)*DW26*DW$6</f>
        <v>-544.345290414247</v>
      </c>
      <c r="DX85" s="43" t="n">
        <f aca="false">-(In_OM+In_Cable_OM)*$E13*DX39*(1+In_Opex_Adj)*DX26*DX$6</f>
        <v>-550.393571418849</v>
      </c>
      <c r="DY85" s="43" t="n">
        <f aca="false">-(In_OM+In_Cable_OM)*$E13*DY39*(1+In_Opex_Adj)*DY26*DY$6</f>
        <v>-556.441852423452</v>
      </c>
      <c r="DZ85" s="43" t="n">
        <f aca="false">-(In_OM+In_Cable_OM)*$E13*DZ39*(1+In_Opex_Adj)*DZ26*DZ$6</f>
        <v>-556.441852423452</v>
      </c>
      <c r="EA85" s="43" t="n">
        <f aca="false">-(In_OM+In_Cable_OM)*$E13*EA39*(1+In_Opex_Adj)*EA26*EA$6</f>
        <v>-561.401728189918</v>
      </c>
      <c r="EB85" s="43" t="n">
        <f aca="false">-(In_OM+In_Cable_OM)*$E13*EB39*(1+In_Opex_Adj)*EB26*EB$6</f>
        <v>-561.401728189918</v>
      </c>
      <c r="EC85" s="43" t="n">
        <f aca="false">-(In_OM+In_Cable_OM)*$E13*EC39*(1+In_Opex_Adj)*EC26*EC$6</f>
        <v>-567.570977950247</v>
      </c>
      <c r="ED85" s="43" t="n">
        <f aca="false">-(In_OM+In_Cable_OM)*$E13*ED39*(1+In_Opex_Adj)*ED26*ED$6</f>
        <v>-567.570977950247</v>
      </c>
      <c r="EE85" s="43" t="n">
        <f aca="false">-(In_OM+In_Cable_OM)*$E13*EE39*(1+In_Opex_Adj)*EE26*EE$6</f>
        <v>-566.337025923288</v>
      </c>
      <c r="EF85" s="43" t="n">
        <f aca="false">-(In_OM+In_Cable_OM)*$E13*EF39*(1+In_Opex_Adj)*EF26*EF$6</f>
        <v>-572.629659544658</v>
      </c>
      <c r="EG85" s="43" t="n">
        <f aca="false">-(In_OM+In_Cable_OM)*$E13*EG39*(1+In_Opex_Adj)*EG26*EG$6</f>
        <v>-578.922293166028</v>
      </c>
      <c r="EH85" s="43" t="n">
        <f aca="false">-(In_OM+In_Cable_OM)*$E13*EH39*(1+In_Opex_Adj)*EH26*EH$6</f>
        <v>-578.922293166028</v>
      </c>
      <c r="EI85" s="43" t="n">
        <f aca="false">-(In_OM+In_Cable_OM)*$E13*EI39*(1+In_Opex_Adj)*EI26*EI$6</f>
        <v>-577.663736419726</v>
      </c>
      <c r="EJ85" s="43" t="n">
        <f aca="false">-(In_OM+In_Cable_OM)*$E13*EJ39*(1+In_Opex_Adj)*EJ26*EJ$6</f>
        <v>-584.082222379945</v>
      </c>
      <c r="EK85" s="43" t="n">
        <f aca="false">-(In_OM+In_Cable_OM)*$E13*EK39*(1+In_Opex_Adj)*EK26*EK$6</f>
        <v>-590.500708340164</v>
      </c>
      <c r="EL85" s="43" t="n">
        <f aca="false">-(In_OM+In_Cable_OM)*$E13*EL39*(1+In_Opex_Adj)*EL26*EL$6</f>
        <v>-590.500708340164</v>
      </c>
      <c r="EM85" s="43" t="n">
        <f aca="false">-(In_OM+In_Cable_OM)*$E13*EM39*(1+In_Opex_Adj)*EM26*EM$6</f>
        <v>-589.217113223014</v>
      </c>
      <c r="EN85" s="43" t="n">
        <f aca="false">-(In_OM+In_Cable_OM)*$E13*EN39*(1+In_Opex_Adj)*EN26*EN$6</f>
        <v>-595.763970036603</v>
      </c>
      <c r="EO85" s="43" t="n">
        <f aca="false">-(In_OM+In_Cable_OM)*$E13*EO39*(1+In_Opex_Adj)*EO26*EO$6</f>
        <v>-602.310826850192</v>
      </c>
      <c r="EP85" s="43" t="n">
        <f aca="false">-(In_OM+In_Cable_OM)*$E13*EP39*(1+In_Opex_Adj)*EP26*EP$6</f>
        <v>-602.310826850192</v>
      </c>
      <c r="EQ85" s="43" t="n">
        <f aca="false">-(In_OM+In_Cable_OM)*$E13*EQ39*(1+In_Opex_Adj)*EQ26*EQ$6</f>
        <v>-607.679152299397</v>
      </c>
      <c r="ER85" s="43" t="n">
        <f aca="false">-(In_OM+In_Cable_OM)*$E13*ER39*(1+In_Opex_Adj)*ER26*ER$6</f>
        <v>-607.679152299397</v>
      </c>
      <c r="ES85" s="43" t="n">
        <f aca="false">-(In_OM+In_Cable_OM)*$E13*ES39*(1+In_Opex_Adj)*ES26*ES$6</f>
        <v>-614.356945181808</v>
      </c>
      <c r="ET85" s="43" t="n">
        <f aca="false">-(In_OM+In_Cable_OM)*$E13*ET39*(1+In_Opex_Adj)*ET26*ET$6</f>
        <v>-614.356945181808</v>
      </c>
      <c r="EU85" s="43" t="n">
        <f aca="false">-(In_OM+In_Cable_OM)*$E13*EU39*(1+In_Opex_Adj)*EU26*EU$6</f>
        <v>-613.021386605326</v>
      </c>
      <c r="EV85" s="43" t="n">
        <f aca="false">-(In_OM+In_Cable_OM)*$E13*EV39*(1+In_Opex_Adj)*EV26*EV$6</f>
        <v>-619.832735345385</v>
      </c>
      <c r="EW85" s="43" t="n">
        <f aca="false">-(In_OM+In_Cable_OM)*$E13*EW39*(1+In_Opex_Adj)*EW26*EW$6</f>
        <v>-626.644084085444</v>
      </c>
      <c r="EX85" s="43" t="n">
        <f aca="false">-(In_OM+In_Cable_OM)*$E13*EX39*(1+In_Opex_Adj)*EX26*EX$6</f>
        <v>-626.644084085444</v>
      </c>
      <c r="EY85" s="43" t="n">
        <f aca="false">-(In_OM+In_Cable_OM)*$E13*EY39*(1+In_Opex_Adj)*EY26*EY$6</f>
        <v>-625.281814337432</v>
      </c>
      <c r="EZ85" s="43" t="n">
        <f aca="false">-(In_OM+In_Cable_OM)*$E13*EZ39*(1+In_Opex_Adj)*EZ26*EZ$6</f>
        <v>-632.229390052293</v>
      </c>
      <c r="FA85" s="43" t="n">
        <f aca="false">-(In_OM+In_Cable_OM)*$E13*FA39*(1+In_Opex_Adj)*FA26*FA$6</f>
        <v>-639.176965767153</v>
      </c>
      <c r="FB85" s="43" t="n">
        <f aca="false">-(In_OM+In_Cable_OM)*$E13*FB39*(1+In_Opex_Adj)*FB26*FB$6</f>
        <v>-639.176965767153</v>
      </c>
      <c r="FC85" s="43" t="n">
        <f aca="false">-(In_OM+In_Cable_OM)*$E13*FC39*(1+In_Opex_Adj)*FC26*FC$6</f>
        <v>-637.787450624181</v>
      </c>
      <c r="FD85" s="43" t="n">
        <f aca="false">-(In_OM+In_Cable_OM)*$E13*FD39*(1+In_Opex_Adj)*FD26*FD$6</f>
        <v>-0</v>
      </c>
      <c r="FE85" s="43" t="n">
        <f aca="false">-(In_OM+In_Cable_OM)*$E13*FE39*(1+In_Opex_Adj)*FE26*FE$6</f>
        <v>-0</v>
      </c>
      <c r="FF85" s="43" t="n">
        <f aca="false">-(In_OM+In_Cable_OM)*$E13*FF39*(1+In_Opex_Adj)*FF26*FF$6</f>
        <v>-0</v>
      </c>
      <c r="FG85" s="43" t="n">
        <f aca="false">-(In_OM+In_Cable_OM)*$E13*FG39*(1+In_Opex_Adj)*FG26*FG$6</f>
        <v>-0</v>
      </c>
      <c r="FH85" s="43" t="n">
        <f aca="false">-(In_OM+In_Cable_OM)*$E13*FH39*(1+In_Opex_Adj)*FH26*FH$6</f>
        <v>-0</v>
      </c>
    </row>
    <row r="86" customFormat="false" ht="15" hidden="false" customHeight="false" outlineLevel="0" collapsed="false">
      <c r="C86" s="0" t="s">
        <v>688</v>
      </c>
      <c r="D86" s="11" t="s">
        <v>319</v>
      </c>
      <c r="I86" s="43" t="n">
        <f aca="false">SUM(J86:FH86)</f>
        <v>-18737.1755810919</v>
      </c>
      <c r="J86" s="43" t="n">
        <f aca="false">-In_Balancing*(J67+J68)/Thousand*J39*(1+In_Opex_Adj)</f>
        <v>-0</v>
      </c>
      <c r="K86" s="43" t="n">
        <f aca="false">-In_Balancing*(K67+K68)/Thousand*K39*(1+In_Opex_Adj)</f>
        <v>-0</v>
      </c>
      <c r="L86" s="43" t="n">
        <f aca="false">-In_Balancing*(L67+L68)/Thousand*L39*(1+In_Opex_Adj)</f>
        <v>-0</v>
      </c>
      <c r="M86" s="43" t="n">
        <f aca="false">-In_Balancing*(M67+M68)/Thousand*M39*(1+In_Opex_Adj)</f>
        <v>-0</v>
      </c>
      <c r="N86" s="43" t="n">
        <f aca="false">-In_Balancing*(N67+N68)/Thousand*N39*(1+In_Opex_Adj)</f>
        <v>-0</v>
      </c>
      <c r="O86" s="43" t="n">
        <f aca="false">-In_Balancing*(O67+O68)/Thousand*O39*(1+In_Opex_Adj)</f>
        <v>-0</v>
      </c>
      <c r="P86" s="43" t="n">
        <f aca="false">-In_Balancing*(P67+P68)/Thousand*P39*(1+In_Opex_Adj)</f>
        <v>-0</v>
      </c>
      <c r="Q86" s="43" t="n">
        <f aca="false">-In_Balancing*(Q67+Q68)/Thousand*Q39*(1+In_Opex_Adj)</f>
        <v>-0</v>
      </c>
      <c r="R86" s="43" t="n">
        <f aca="false">-In_Balancing*(R67+R68)/Thousand*R39*(1+In_Opex_Adj)</f>
        <v>-0</v>
      </c>
      <c r="S86" s="43" t="n">
        <f aca="false">-In_Balancing*(S67+S68)/Thousand*S39*(1+In_Opex_Adj)</f>
        <v>-0</v>
      </c>
      <c r="T86" s="43" t="n">
        <f aca="false">-In_Balancing*(T67+T68)/Thousand*T39*(1+In_Opex_Adj)</f>
        <v>-98.3719952958271</v>
      </c>
      <c r="U86" s="43" t="n">
        <f aca="false">-In_Balancing*(U67+U68)/Thousand*U39*(1+In_Opex_Adj)</f>
        <v>-99.3785369270233</v>
      </c>
      <c r="V86" s="43" t="n">
        <f aca="false">-In_Balancing*(V67+V68)/Thousand*V39*(1+In_Opex_Adj)</f>
        <v>-99.3033059610301</v>
      </c>
      <c r="W86" s="43" t="n">
        <f aca="false">-In_Balancing*(W67+W68)/Thousand*W39*(1+In_Opex_Adj)</f>
        <v>-99.0522708781921</v>
      </c>
      <c r="X86" s="43" t="n">
        <f aca="false">-In_Balancing*(X67+X68)/Thousand*X39*(1+In_Opex_Adj)</f>
        <v>-100.078682120563</v>
      </c>
      <c r="Y86" s="43" t="n">
        <f aca="false">-In_Balancing*(Y67+Y68)/Thousand*Y39*(1+In_Opex_Adj)</f>
        <v>-101.102686560512</v>
      </c>
      <c r="Z86" s="43" t="n">
        <f aca="false">-In_Balancing*(Z67+Z68)/Thousand*Z39*(1+In_Opex_Adj)</f>
        <v>-101.026150388722</v>
      </c>
      <c r="AA86" s="43" t="n">
        <f aca="false">-In_Balancing*(AA67+AA68)/Thousand*AA39*(1+In_Opex_Adj)</f>
        <v>-100.774575750882</v>
      </c>
      <c r="AB86" s="43" t="n">
        <f aca="false">-In_Balancing*(AB67+AB68)/Thousand*AB39*(1+In_Opex_Adj)</f>
        <v>-101.818834065999</v>
      </c>
      <c r="AC86" s="43" t="n">
        <f aca="false">-In_Balancing*(AC67+AC68)/Thousand*AC39*(1+In_Opex_Adj)</f>
        <v>-102.860643729604</v>
      </c>
      <c r="AD86" s="43" t="n">
        <f aca="false">-In_Balancing*(AD67+AD68)/Thousand*AD39*(1+In_Opex_Adj)</f>
        <v>-102.782776759233</v>
      </c>
      <c r="AE86" s="43" t="n">
        <f aca="false">-In_Balancing*(AE67+AE68)/Thousand*AE39*(1+In_Opex_Adj)</f>
        <v>-102.481655245096</v>
      </c>
      <c r="AF86" s="43" t="n">
        <f aca="false">-In_Balancing*(AF67+AF68)/Thousand*AF39*(1+In_Opex_Adj)</f>
        <v>-103.54360286273</v>
      </c>
      <c r="AG86" s="43" t="n">
        <f aca="false">-In_Balancing*(AG67+AG68)/Thousand*AG39*(1+In_Opex_Adj)</f>
        <v>-104.60306034971</v>
      </c>
      <c r="AH86" s="43" t="n">
        <f aca="false">-In_Balancing*(AH67+AH68)/Thousand*AH39*(1+In_Opex_Adj)</f>
        <v>-104.523874345174</v>
      </c>
      <c r="AI86" s="43" t="n">
        <f aca="false">-In_Balancing*(AI67+AI68)/Thousand*AI39*(1+In_Opex_Adj)</f>
        <v>-105.375712857829</v>
      </c>
      <c r="AJ86" s="43" t="n">
        <f aca="false">-In_Balancing*(AJ67+AJ68)/Thousand*AJ39*(1+In_Opex_Adj)</f>
        <v>-105.296808694791</v>
      </c>
      <c r="AK86" s="43" t="n">
        <f aca="false">-In_Balancing*(AK67+AK68)/Thousand*AK39*(1+In_Opex_Adj)</f>
        <v>-106.374204972712</v>
      </c>
      <c r="AL86" s="43" t="n">
        <f aca="false">-In_Balancing*(AL67+AL68)/Thousand*AL39*(1+In_Opex_Adj)</f>
        <v>-106.293678186503</v>
      </c>
      <c r="AM86" s="43" t="n">
        <f aca="false">-In_Balancing*(AM67+AM68)/Thousand*AM39*(1+In_Opex_Adj)</f>
        <v>-105.982274311662</v>
      </c>
      <c r="AN86" s="43" t="n">
        <f aca="false">-In_Balancing*(AN67+AN68)/Thousand*AN39*(1+In_Opex_Adj)</f>
        <v>-107.08049646125</v>
      </c>
      <c r="AO86" s="43" t="n">
        <f aca="false">-In_Balancing*(AO67+AO68)/Thousand*AO39*(1+In_Opex_Adj)</f>
        <v>-108.176143421071</v>
      </c>
      <c r="AP86" s="43" t="n">
        <f aca="false">-In_Balancing*(AP67+AP68)/Thousand*AP39*(1+In_Opex_Adj)</f>
        <v>-108.094252541827</v>
      </c>
      <c r="AQ86" s="43" t="n">
        <f aca="false">-In_Balancing*(AQ67+AQ68)/Thousand*AQ39*(1+In_Opex_Adj)</f>
        <v>-107.777671698914</v>
      </c>
      <c r="AR86" s="43" t="n">
        <f aca="false">-In_Balancing*(AR67+AR68)/Thousand*AR39*(1+In_Opex_Adj)</f>
        <v>-108.894498329212</v>
      </c>
      <c r="AS86" s="43" t="n">
        <f aca="false">-In_Balancing*(AS67+AS68)/Thousand*AS39*(1+In_Opex_Adj)</f>
        <v>-110.008706144627</v>
      </c>
      <c r="AT86" s="43" t="n">
        <f aca="false">-In_Balancing*(AT67+AT68)/Thousand*AT39*(1+In_Opex_Adj)</f>
        <v>-109.925427989335</v>
      </c>
      <c r="AU86" s="43" t="n">
        <f aca="false">-In_Balancing*(AU67+AU68)/Thousand*AU39*(1+In_Opex_Adj)</f>
        <v>-109.603380545437</v>
      </c>
      <c r="AV86" s="43" t="n">
        <f aca="false">-In_Balancing*(AV67+AV68)/Thousand*AV39*(1+In_Opex_Adj)</f>
        <v>-110.73912575346</v>
      </c>
      <c r="AW86" s="43" t="n">
        <f aca="false">-In_Balancing*(AW67+AW68)/Thousand*AW39*(1+In_Opex_Adj)</f>
        <v>-111.872207784966</v>
      </c>
      <c r="AX86" s="43" t="n">
        <f aca="false">-In_Balancing*(AX67+AX68)/Thousand*AX39*(1+In_Opex_Adj)</f>
        <v>-111.787518932426</v>
      </c>
      <c r="AY86" s="43" t="n">
        <f aca="false">-In_Balancing*(AY67+AY68)/Thousand*AY39*(1+In_Opex_Adj)</f>
        <v>-112.69850694312</v>
      </c>
      <c r="AZ86" s="43" t="n">
        <f aca="false">-In_Balancing*(AZ67+AZ68)/Thousand*AZ39*(1+In_Opex_Adj)</f>
        <v>-112.614119553229</v>
      </c>
      <c r="BA86" s="43" t="n">
        <f aca="false">-In_Balancing*(BA67+BA68)/Thousand*BA39*(1+In_Opex_Adj)</f>
        <v>-113.766386509388</v>
      </c>
      <c r="BB86" s="43" t="n">
        <f aca="false">-In_Balancing*(BB67+BB68)/Thousand*BB39*(1+In_Opex_Adj)</f>
        <v>-113.680263736611</v>
      </c>
      <c r="BC86" s="43" t="n">
        <f aca="false">-In_Balancing*(BC67+BC68)/Thousand*BC39*(1+In_Opex_Adj)</f>
        <v>-113.347255090744</v>
      </c>
      <c r="BD86" s="43" t="n">
        <f aca="false">-In_Balancing*(BD67+BD68)/Thousand*BD39*(1+In_Opex_Adj)</f>
        <v>-114.521795521625</v>
      </c>
      <c r="BE86" s="43" t="n">
        <f aca="false">-In_Balancing*(BE67+BE68)/Thousand*BE39*(1+In_Opex_Adj)</f>
        <v>-115.693581806179</v>
      </c>
      <c r="BF86" s="43" t="n">
        <f aca="false">-In_Balancing*(BF67+BF68)/Thousand*BF39*(1+In_Opex_Adj)</f>
        <v>-115.606000119151</v>
      </c>
      <c r="BG86" s="43" t="n">
        <f aca="false">-In_Balancing*(BG67+BG68)/Thousand*BG39*(1+In_Opex_Adj)</f>
        <v>-115.267364713372</v>
      </c>
      <c r="BH86" s="43" t="n">
        <f aca="false">-In_Balancing*(BH67+BH68)/Thousand*BH39*(1+In_Opex_Adj)</f>
        <v>-116.461801932946</v>
      </c>
      <c r="BI86" s="43" t="n">
        <f aca="false">-In_Balancing*(BI67+BI68)/Thousand*BI39*(1+In_Opex_Adj)</f>
        <v>-117.653438350782</v>
      </c>
      <c r="BJ86" s="43" t="n">
        <f aca="false">-In_Balancing*(BJ67+BJ68)/Thousand*BJ39*(1+In_Opex_Adj)</f>
        <v>-117.564373024472</v>
      </c>
      <c r="BK86" s="43" t="n">
        <f aca="false">-In_Balancing*(BK67+BK68)/Thousand*BK39*(1+In_Opex_Adj)</f>
        <v>-117.22001872171</v>
      </c>
      <c r="BL86" s="43" t="n">
        <f aca="false">-In_Balancing*(BL67+BL68)/Thousand*BL39*(1+In_Opex_Adj)</f>
        <v>-118.434689965288</v>
      </c>
      <c r="BM86" s="43" t="n">
        <f aca="false">-In_Balancing*(BM67+BM68)/Thousand*BM39*(1+In_Opex_Adj)</f>
        <v>-119.646512960942</v>
      </c>
      <c r="BN86" s="43" t="n">
        <f aca="false">-In_Balancing*(BN67+BN68)/Thousand*BN39*(1+In_Opex_Adj)</f>
        <v>-119.555938848804</v>
      </c>
      <c r="BO86" s="43" t="n">
        <f aca="false">-In_Balancing*(BO67+BO68)/Thousand*BO39*(1+In_Opex_Adj)</f>
        <v>-120.530262533248</v>
      </c>
      <c r="BP86" s="43" t="n">
        <f aca="false">-In_Balancing*(BP67+BP68)/Thousand*BP39*(1+In_Opex_Adj)</f>
        <v>-120.440010811783</v>
      </c>
      <c r="BQ86" s="43" t="n">
        <f aca="false">-In_Balancing*(BQ67+BQ68)/Thousand*BQ39*(1+In_Opex_Adj)</f>
        <v>-121.672352237605</v>
      </c>
      <c r="BR86" s="43" t="n">
        <f aca="false">-In_Balancing*(BR67+BR68)/Thousand*BR39*(1+In_Opex_Adj)</f>
        <v>-121.580244536319</v>
      </c>
      <c r="BS86" s="43" t="n">
        <f aca="false">-In_Balancing*(BS67+BS68)/Thousand*BS39*(1+In_Opex_Adj)</f>
        <v>-121.224101765</v>
      </c>
      <c r="BT86" s="43" t="n">
        <f aca="false">-In_Balancing*(BT67+BT68)/Thousand*BT39*(1+In_Opex_Adj)</f>
        <v>-122.480264594935</v>
      </c>
      <c r="BU86" s="43" t="n">
        <f aca="false">-In_Balancing*(BU67+BU68)/Thousand*BU39*(1+In_Opex_Adj)</f>
        <v>-123.73348188451</v>
      </c>
      <c r="BV86" s="43" t="n">
        <f aca="false">-In_Balancing*(BV67+BV68)/Thousand*BV39*(1+In_Opex_Adj)</f>
        <v>-123.639813878764</v>
      </c>
      <c r="BW86" s="43" t="n">
        <f aca="false">-In_Balancing*(BW67+BW68)/Thousand*BW39*(1+In_Opex_Adj)</f>
        <v>-123.277648603289</v>
      </c>
      <c r="BX86" s="43" t="n">
        <f aca="false">-In_Balancing*(BX67+BX68)/Thousand*BX39*(1+In_Opex_Adj)</f>
        <v>-124.555090940931</v>
      </c>
      <c r="BY86" s="43" t="n">
        <f aca="false">-In_Balancing*(BY67+BY68)/Thousand*BY39*(1+In_Opex_Adj)</f>
        <v>-125.829537840503</v>
      </c>
      <c r="BZ86" s="43" t="n">
        <f aca="false">-In_Balancing*(BZ67+BZ68)/Thousand*BZ39*(1+In_Opex_Adj)</f>
        <v>-125.734283090585</v>
      </c>
      <c r="CA86" s="43" t="n">
        <f aca="false">-In_Balancing*(CA67+CA68)/Thousand*CA39*(1+In_Opex_Adj)</f>
        <v>-125.365924618358</v>
      </c>
      <c r="CB86" s="43" t="n">
        <f aca="false">-In_Balancing*(CB67+CB68)/Thousand*CB39*(1+In_Opex_Adj)</f>
        <v>-126.665006338521</v>
      </c>
      <c r="CC86" s="43" t="n">
        <f aca="false">-In_Balancing*(CC67+CC68)/Thousand*CC39*(1+In_Opex_Adj)</f>
        <v>-127.961041879043</v>
      </c>
      <c r="CD86" s="43" t="n">
        <f aca="false">-In_Balancing*(CD67+CD68)/Thousand*CD39*(1+In_Opex_Adj)</f>
        <v>-127.864173550249</v>
      </c>
      <c r="CE86" s="43" t="n">
        <f aca="false">-In_Balancing*(CE67+CE68)/Thousand*CE39*(1+In_Opex_Adj)</f>
        <v>-128.906158840707</v>
      </c>
      <c r="CF86" s="43" t="n">
        <f aca="false">-In_Balancing*(CF67+CF68)/Thousand*CF39*(1+In_Opex_Adj)</f>
        <v>-128.809635341146</v>
      </c>
      <c r="CG86" s="43" t="n">
        <f aca="false">-In_Balancing*(CG67+CG68)/Thousand*CG39*(1+In_Opex_Adj)</f>
        <v>-130.127614712004</v>
      </c>
      <c r="CH86" s="43" t="n">
        <f aca="false">-In_Balancing*(CH67+CH68)/Thousand*CH39*(1+In_Opex_Adj)</f>
        <v>-130.029106256759</v>
      </c>
      <c r="CI86" s="43" t="n">
        <f aca="false">-In_Balancing*(CI67+CI68)/Thousand*CI39*(1+In_Opex_Adj)</f>
        <v>-129.648210903862</v>
      </c>
      <c r="CJ86" s="43" t="n">
        <f aca="false">-In_Balancing*(CJ67+CJ68)/Thousand*CJ39*(1+In_Opex_Adj)</f>
        <v>-130.991667041163</v>
      </c>
      <c r="CK86" s="43" t="n">
        <f aca="false">-In_Balancing*(CK67+CK68)/Thousand*CK39*(1+In_Opex_Adj)</f>
        <v>-132.33197294652</v>
      </c>
      <c r="CL86" s="43" t="n">
        <f aca="false">-In_Balancing*(CL67+CL68)/Thousand*CL39*(1+In_Opex_Adj)</f>
        <v>-132.231795760737</v>
      </c>
      <c r="CM86" s="43" t="n">
        <f aca="false">-In_Balancing*(CM67+CM68)/Thousand*CM39*(1+In_Opex_Adj)</f>
        <v>-131.844508951784</v>
      </c>
      <c r="CN86" s="43" t="n">
        <f aca="false">-In_Balancing*(CN67+CN68)/Thousand*CN39*(1+In_Opex_Adj)</f>
        <v>-133.210723830384</v>
      </c>
      <c r="CO86" s="43" t="n">
        <f aca="false">-In_Balancing*(CO67+CO68)/Thousand*CO39*(1+In_Opex_Adj)</f>
        <v>-134.573735110717</v>
      </c>
      <c r="CP86" s="43" t="n">
        <f aca="false">-In_Balancing*(CP67+CP68)/Thousand*CP39*(1+In_Opex_Adj)</f>
        <v>-134.47186087909</v>
      </c>
      <c r="CQ86" s="43" t="n">
        <f aca="false">-In_Balancing*(CQ67+CQ68)/Thousand*CQ39*(1+In_Opex_Adj)</f>
        <v>-134.077927208266</v>
      </c>
      <c r="CR86" s="43" t="n">
        <f aca="false">-In_Balancing*(CR67+CR68)/Thousand*CR39*(1+In_Opex_Adj)</f>
        <v>-135.467285479613</v>
      </c>
      <c r="CS86" s="43" t="n">
        <f aca="false">-In_Balancing*(CS67+CS68)/Thousand*CS39*(1+In_Opex_Adj)</f>
        <v>-136.853385884411</v>
      </c>
      <c r="CT86" s="43" t="n">
        <f aca="false">-In_Balancing*(CT67+CT68)/Thousand*CT39*(1+In_Opex_Adj)</f>
        <v>-136.749785924723</v>
      </c>
      <c r="CU86" s="43" t="n">
        <f aca="false">-In_Balancing*(CU67+CU68)/Thousand*CU39*(1+In_Opex_Adj)</f>
        <v>-137.864182765963</v>
      </c>
      <c r="CV86" s="43" t="n">
        <f aca="false">-In_Balancing*(CV67+CV68)/Thousand*CV39*(1+In_Opex_Adj)</f>
        <v>-137.760951597612</v>
      </c>
      <c r="CW86" s="43" t="n">
        <f aca="false">-In_Balancing*(CW67+CW68)/Thousand*CW39*(1+In_Opex_Adj)</f>
        <v>-139.170520779565</v>
      </c>
      <c r="CX86" s="43" t="n">
        <f aca="false">-In_Balancing*(CX67+CX68)/Thousand*CX39*(1+In_Opex_Adj)</f>
        <v>-139.065166715802</v>
      </c>
      <c r="CY86" s="43" t="n">
        <f aca="false">-In_Balancing*(CY67+CY68)/Thousand*CY39*(1+In_Opex_Adj)</f>
        <v>-138.657790182098</v>
      </c>
      <c r="CZ86" s="43" t="n">
        <f aca="false">-In_Balancing*(CZ67+CZ68)/Thousand*CZ39*(1+In_Opex_Adj)</f>
        <v>-140.094606455197</v>
      </c>
      <c r="DA86" s="43" t="n">
        <f aca="false">-In_Balancing*(DA67+DA68)/Thousand*DA39*(1+In_Opex_Adj)</f>
        <v>-141.528053578834</v>
      </c>
      <c r="DB86" s="43" t="n">
        <f aca="false">-In_Balancing*(DB67+DB68)/Thousand*DB39*(1+In_Opex_Adj)</f>
        <v>-141.420914829209</v>
      </c>
      <c r="DC86" s="43" t="n">
        <f aca="false">-In_Balancing*(DC67+DC68)/Thousand*DC39*(1+In_Opex_Adj)</f>
        <v>-141.006690927498</v>
      </c>
      <c r="DD86" s="43" t="n">
        <f aca="false">-In_Balancing*(DD67+DD68)/Thousand*DD39*(1+In_Opex_Adj)</f>
        <v>-142.467847259749</v>
      </c>
      <c r="DE86" s="43" t="n">
        <f aca="false">-In_Balancing*(DE67+DE68)/Thousand*DE39*(1+In_Opex_Adj)</f>
        <v>-143.925577368227</v>
      </c>
      <c r="DF86" s="43" t="n">
        <f aca="false">-In_Balancing*(DF67+DF68)/Thousand*DF39*(1+In_Opex_Adj)</f>
        <v>-143.816623658992</v>
      </c>
      <c r="DG86" s="43" t="n">
        <f aca="false">-In_Balancing*(DG67+DG68)/Thousand*DG39*(1+In_Opex_Adj)</f>
        <v>-143.395380226078</v>
      </c>
      <c r="DH86" s="43" t="n">
        <f aca="false">-In_Balancing*(DH67+DH68)/Thousand*DH39*(1+In_Opex_Adj)</f>
        <v>-144.881288919167</v>
      </c>
      <c r="DI86" s="43" t="n">
        <f aca="false">-In_Balancing*(DI67+DI68)/Thousand*DI39*(1+In_Opex_Adj)</f>
        <v>-146.363713347379</v>
      </c>
      <c r="DJ86" s="43" t="n">
        <f aca="false">-In_Balancing*(DJ67+DJ68)/Thousand*DJ39*(1+In_Opex_Adj)</f>
        <v>-146.252913934528</v>
      </c>
      <c r="DK86" s="43" t="n">
        <f aca="false">-In_Balancing*(DK67+DK68)/Thousand*DK39*(1+In_Opex_Adj)</f>
        <v>-147.44472874423</v>
      </c>
      <c r="DL86" s="43" t="n">
        <f aca="false">-In_Balancing*(DL67+DL68)/Thousand*DL39*(1+In_Opex_Adj)</f>
        <v>-147.334323769493</v>
      </c>
      <c r="DM86" s="43" t="n">
        <f aca="false">-In_Balancing*(DM67+DM68)/Thousand*DM39*(1+In_Opex_Adj)</f>
        <v>-148.841847634716</v>
      </c>
      <c r="DN86" s="43" t="n">
        <f aca="false">-In_Balancing*(DN67+DN68)/Thousand*DN39*(1+In_Opex_Adj)</f>
        <v>-148.729172238962</v>
      </c>
      <c r="DO86" s="43" t="n">
        <f aca="false">-In_Balancing*(DO67+DO68)/Thousand*DO39*(1+In_Opex_Adj)</f>
        <v>-148.293460067774</v>
      </c>
      <c r="DP86" s="43" t="n">
        <f aca="false">-In_Balancing*(DP67+DP68)/Thousand*DP39*(1+In_Opex_Adj)</f>
        <v>-149.830124227354</v>
      </c>
      <c r="DQ86" s="43" t="n">
        <f aca="false">-In_Balancing*(DQ67+DQ68)/Thousand*DQ39*(1+In_Opex_Adj)</f>
        <v>-151.363185107014</v>
      </c>
      <c r="DR86" s="43" t="n">
        <f aca="false">-In_Balancing*(DR67+DR68)/Thousand*DR39*(1+In_Opex_Adj)</f>
        <v>-151.24860102293</v>
      </c>
      <c r="DS86" s="43" t="n">
        <f aca="false">-In_Balancing*(DS67+DS68)/Thousand*DS39*(1+In_Opex_Adj)</f>
        <v>-150.805558068247</v>
      </c>
      <c r="DT86" s="43" t="n">
        <f aca="false">-In_Balancing*(DT67+DT68)/Thousand*DT39*(1+In_Opex_Adj)</f>
        <v>-152.368253389019</v>
      </c>
      <c r="DU86" s="43" t="n">
        <f aca="false">-In_Balancing*(DU67+DU68)/Thousand*DU39*(1+In_Opex_Adj)</f>
        <v>-153.927284390144</v>
      </c>
      <c r="DV86" s="43" t="n">
        <f aca="false">-In_Balancing*(DV67+DV68)/Thousand*DV39*(1+In_Opex_Adj)</f>
        <v>-153.810759246431</v>
      </c>
      <c r="DW86" s="43" t="n">
        <f aca="false">-In_Balancing*(DW67+DW68)/Thousand*DW39*(1+In_Opex_Adj)</f>
        <v>-153.360202530282</v>
      </c>
      <c r="DX86" s="43" t="n">
        <f aca="false">-In_Balancing*(DX67+DX68)/Thousand*DX39*(1+In_Opex_Adj)</f>
        <v>-154.949369892259</v>
      </c>
      <c r="DY86" s="43" t="n">
        <f aca="false">-In_Balancing*(DY67+DY68)/Thousand*DY39*(1+In_Opex_Adj)</f>
        <v>-156.534810861054</v>
      </c>
      <c r="DZ86" s="43" t="n">
        <f aca="false">-In_Balancing*(DZ67+DZ68)/Thousand*DZ39*(1+In_Opex_Adj)</f>
        <v>-156.416311782714</v>
      </c>
      <c r="EA86" s="43" t="n">
        <f aca="false">-In_Balancing*(EA67+EA68)/Thousand*EA39*(1+In_Opex_Adj)</f>
        <v>-157.691072558973</v>
      </c>
      <c r="EB86" s="43" t="n">
        <f aca="false">-In_Balancing*(EB67+EB68)/Thousand*EB39*(1+In_Opex_Adj)</f>
        <v>-157.572995235826</v>
      </c>
      <c r="EC86" s="43" t="n">
        <f aca="false">-In_Balancing*(EC67+EC68)/Thousand*EC39*(1+In_Opex_Adj)</f>
        <v>-159.185281122477</v>
      </c>
      <c r="ED86" s="43" t="n">
        <f aca="false">-In_Balancing*(ED67+ED68)/Thousand*ED39*(1+In_Opex_Adj)</f>
        <v>-159.064775600449</v>
      </c>
      <c r="EE86" s="43" t="n">
        <f aca="false">-In_Balancing*(EE67+EE68)/Thousand*EE39*(1+In_Opex_Adj)</f>
        <v>-158.598801497218</v>
      </c>
      <c r="EF86" s="43" t="n">
        <f aca="false">-In_Balancing*(EF67+EF68)/Thousand*EF39*(1+In_Opex_Adj)</f>
        <v>-160.242252893536</v>
      </c>
      <c r="EG86" s="43" t="n">
        <f aca="false">-In_Balancing*(EG67+EG68)/Thousand*EG39*(1+In_Opex_Adj)</f>
        <v>-161.881850607591</v>
      </c>
      <c r="EH86" s="43" t="n">
        <f aca="false">-In_Balancing*(EH67+EH68)/Thousand*EH39*(1+In_Opex_Adj)</f>
        <v>-161.759303744107</v>
      </c>
      <c r="EI86" s="43" t="n">
        <f aca="false">-In_Balancing*(EI67+EI68)/Thousand*EI39*(1+In_Opex_Adj)</f>
        <v>-161.285456812341</v>
      </c>
      <c r="EJ86" s="43" t="n">
        <f aca="false">-In_Balancing*(EJ67+EJ68)/Thousand*EJ39*(1+In_Opex_Adj)</f>
        <v>-162.956748188453</v>
      </c>
      <c r="EK86" s="43" t="n">
        <f aca="false">-In_Balancing*(EK67+EK68)/Thousand*EK39*(1+In_Opex_Adj)</f>
        <v>-164.624120601127</v>
      </c>
      <c r="EL86" s="43" t="n">
        <f aca="false">-In_Balancing*(EL67+EL68)/Thousand*EL39*(1+In_Opex_Adj)</f>
        <v>-164.499497800254</v>
      </c>
      <c r="EM86" s="43" t="n">
        <f aca="false">-In_Balancing*(EM67+EM68)/Thousand*EM39*(1+In_Opex_Adj)</f>
        <v>-164.017660864861</v>
      </c>
      <c r="EN86" s="43" t="n">
        <f aca="false">-In_Balancing*(EN67+EN68)/Thousand*EN39*(1+In_Opex_Adj)</f>
        <v>-165.71726421132</v>
      </c>
      <c r="EO86" s="43" t="n">
        <f aca="false">-In_Balancing*(EO67+EO68)/Thousand*EO39*(1+In_Opex_Adj)</f>
        <v>-167.412882206412</v>
      </c>
      <c r="EP86" s="43" t="n">
        <f aca="false">-In_Balancing*(EP67+EP68)/Thousand*EP39*(1+In_Opex_Adj)</f>
        <v>-167.286148273336</v>
      </c>
      <c r="EQ86" s="43" t="n">
        <f aca="false">-In_Balancing*(EQ67+EQ68)/Thousand*EQ39*(1+In_Opex_Adj)</f>
        <v>-168.649383303855</v>
      </c>
      <c r="ER86" s="43" t="n">
        <f aca="false">-In_Balancing*(ER67+ER68)/Thousand*ER39*(1+In_Opex_Adj)</f>
        <v>-168.523100519372</v>
      </c>
      <c r="ES86" s="43" t="n">
        <f aca="false">-In_Balancing*(ES67+ES68)/Thousand*ES39*(1+In_Opex_Adj)</f>
        <v>-170.24742781375</v>
      </c>
      <c r="ET86" s="43" t="n">
        <f aca="false">-In_Balancing*(ET67+ET68)/Thousand*ET39*(1+In_Opex_Adj)</f>
        <v>-170.118548089332</v>
      </c>
      <c r="EU86" s="43" t="n">
        <f aca="false">-In_Balancing*(EU67+EU68)/Thousand*EU39*(1+In_Opex_Adj)</f>
        <v>-169.620222959288</v>
      </c>
      <c r="EV86" s="43" t="n">
        <f aca="false">-In_Balancing*(EV67+EV68)/Thousand*EV39*(1+In_Opex_Adj)</f>
        <v>-171.377881842171</v>
      </c>
      <c r="EW86" s="43" t="n">
        <f aca="false">-In_Balancing*(EW67+EW68)/Thousand*EW39*(1+In_Opex_Adj)</f>
        <v>-173.131419240915</v>
      </c>
      <c r="EX86" s="43" t="n">
        <f aca="false">-In_Balancing*(EX67+EX68)/Thousand*EX39*(1+In_Opex_Adj)</f>
        <v>-173.000356293965</v>
      </c>
      <c r="EY86" s="43" t="n">
        <f aca="false">-In_Balancing*(EY67+EY68)/Thousand*EY39*(1+In_Opex_Adj)</f>
        <v>-172.493589536218</v>
      </c>
      <c r="EZ86" s="43" t="n">
        <f aca="false">-In_Balancing*(EZ67+EZ68)/Thousand*EZ39*(1+In_Opex_Adj)</f>
        <v>-174.281023160577</v>
      </c>
      <c r="FA86" s="43" t="n">
        <f aca="false">-In_Balancing*(FA67+FA68)/Thousand*FA39*(1+In_Opex_Adj)</f>
        <v>-176.064265482856</v>
      </c>
      <c r="FB86" s="43" t="n">
        <f aca="false">-In_Balancing*(FB67+FB68)/Thousand*FB39*(1+In_Opex_Adj)</f>
        <v>-175.930982329585</v>
      </c>
      <c r="FC86" s="43" t="n">
        <f aca="false">-In_Balancing*(FC67+FC68)/Thousand*FC39*(1+In_Opex_Adj)</f>
        <v>-175.415630942961</v>
      </c>
      <c r="FD86" s="43" t="n">
        <f aca="false">-In_Balancing*(FD67+FD68)/Thousand*FD39*(1+In_Opex_Adj)</f>
        <v>-0</v>
      </c>
      <c r="FE86" s="43" t="n">
        <f aca="false">-In_Balancing*(FE67+FE68)/Thousand*FE39*(1+In_Opex_Adj)</f>
        <v>-0</v>
      </c>
      <c r="FF86" s="43" t="n">
        <f aca="false">-In_Balancing*(FF67+FF68)/Thousand*FF39*(1+In_Opex_Adj)</f>
        <v>-0</v>
      </c>
      <c r="FG86" s="43" t="n">
        <f aca="false">-In_Balancing*(FG67+FG68)/Thousand*FG39*(1+In_Opex_Adj)</f>
        <v>-0</v>
      </c>
      <c r="FH86" s="43" t="n">
        <f aca="false">-In_Balancing*(FH67+FH68)/Thousand*FH39*(1+In_Opex_Adj)</f>
        <v>-0</v>
      </c>
    </row>
    <row r="87" customFormat="false" ht="15" hidden="false" customHeight="false" outlineLevel="0" collapsed="false">
      <c r="C87" s="0" t="s">
        <v>689</v>
      </c>
      <c r="D87" s="11" t="s">
        <v>319</v>
      </c>
      <c r="I87" s="43" t="n">
        <f aca="false">SUM(J87:FH87)</f>
        <v>-5126.5508552461</v>
      </c>
      <c r="J87" s="43" t="n">
        <f aca="false">-In_Lease*J39*(1+In_Opex_Adj)*J26*J$6</f>
        <v>-0</v>
      </c>
      <c r="K87" s="43" t="n">
        <f aca="false">-In_Lease*K39*(1+In_Opex_Adj)*K26*K$6</f>
        <v>-0</v>
      </c>
      <c r="L87" s="43" t="n">
        <f aca="false">-In_Lease*L39*(1+In_Opex_Adj)*L26*L$6</f>
        <v>-0</v>
      </c>
      <c r="M87" s="43" t="n">
        <f aca="false">-In_Lease*M39*(1+In_Opex_Adj)*M26*M$6</f>
        <v>-0</v>
      </c>
      <c r="N87" s="43" t="n">
        <f aca="false">-In_Lease*N39*(1+In_Opex_Adj)*N26*N$6</f>
        <v>-0</v>
      </c>
      <c r="O87" s="43" t="n">
        <f aca="false">-In_Lease*O39*(1+In_Opex_Adj)*O26*O$6</f>
        <v>-0</v>
      </c>
      <c r="P87" s="43" t="n">
        <f aca="false">-In_Lease*P39*(1+In_Opex_Adj)*P26*P$6</f>
        <v>-0</v>
      </c>
      <c r="Q87" s="43" t="n">
        <f aca="false">-In_Lease*Q39*(1+In_Opex_Adj)*Q26*Q$6</f>
        <v>-0</v>
      </c>
      <c r="R87" s="43" t="n">
        <f aca="false">-In_Lease*R39*(1+In_Opex_Adj)*R26*R$6</f>
        <v>-0</v>
      </c>
      <c r="S87" s="43" t="n">
        <f aca="false">-In_Lease*S39*(1+In_Opex_Adj)*S26*S$6</f>
        <v>-0</v>
      </c>
      <c r="T87" s="43" t="n">
        <f aca="false">-In_Lease*T39*(1+In_Opex_Adj)*T26*T$6</f>
        <v>-25.4029237479452</v>
      </c>
      <c r="U87" s="43" t="n">
        <f aca="false">-In_Lease*U39*(1+In_Opex_Adj)*U26*U$6</f>
        <v>-25.6820767561644</v>
      </c>
      <c r="V87" s="43" t="n">
        <f aca="false">-In_Lease*V39*(1+In_Opex_Adj)*V26*V$6</f>
        <v>-25.6820767561644</v>
      </c>
      <c r="W87" s="43" t="n">
        <f aca="false">-In_Lease*W39*(1+In_Opex_Adj)*W26*W$6</f>
        <v>-25.6365606575342</v>
      </c>
      <c r="X87" s="43" t="n">
        <f aca="false">-In_Lease*X39*(1+In_Opex_Adj)*X26*X$6</f>
        <v>-25.9214113315069</v>
      </c>
      <c r="Y87" s="43" t="n">
        <f aca="false">-In_Lease*Y39*(1+In_Opex_Adj)*Y26*Y$6</f>
        <v>-26.2062620054795</v>
      </c>
      <c r="Z87" s="43" t="n">
        <f aca="false">-In_Lease*Z39*(1+In_Opex_Adj)*Z26*Z$6</f>
        <v>-26.2062620054795</v>
      </c>
      <c r="AA87" s="43" t="n">
        <f aca="false">-In_Lease*AA39*(1+In_Opex_Adj)*AA26*AA$6</f>
        <v>-26.1608074520548</v>
      </c>
      <c r="AB87" s="43" t="n">
        <f aca="false">-In_Lease*AB39*(1+In_Opex_Adj)*AB26*AB$6</f>
        <v>-26.451483090411</v>
      </c>
      <c r="AC87" s="43" t="n">
        <f aca="false">-In_Lease*AC39*(1+In_Opex_Adj)*AC26*AC$6</f>
        <v>-26.7421587287671</v>
      </c>
      <c r="AD87" s="43" t="n">
        <f aca="false">-In_Lease*AD39*(1+In_Opex_Adj)*AD26*AD$6</f>
        <v>-26.7421587287671</v>
      </c>
      <c r="AE87" s="43" t="n">
        <f aca="false">-In_Lease*AE39*(1+In_Opex_Adj)*AE26*AE$6</f>
        <v>-26.6840127123288</v>
      </c>
      <c r="AF87" s="43" t="n">
        <f aca="false">-In_Lease*AF39*(1+In_Opex_Adj)*AF26*AF$6</f>
        <v>-26.9805017424658</v>
      </c>
      <c r="AG87" s="43" t="n">
        <f aca="false">-In_Lease*AG39*(1+In_Opex_Adj)*AG26*AG$6</f>
        <v>-27.2769907726027</v>
      </c>
      <c r="AH87" s="43" t="n">
        <f aca="false">-In_Lease*AH39*(1+In_Opex_Adj)*AH26*AH$6</f>
        <v>-27.2769907726027</v>
      </c>
      <c r="AI87" s="43" t="n">
        <f aca="false">-In_Lease*AI39*(1+In_Opex_Adj)*AI26*AI$6</f>
        <v>-27.5201232657534</v>
      </c>
      <c r="AJ87" s="43" t="n">
        <f aca="false">-In_Lease*AJ39*(1+In_Opex_Adj)*AJ26*AJ$6</f>
        <v>-27.5201232657534</v>
      </c>
      <c r="AK87" s="43" t="n">
        <f aca="false">-In_Lease*AK39*(1+In_Opex_Adj)*AK26*AK$6</f>
        <v>-27.8225422027397</v>
      </c>
      <c r="AL87" s="43" t="n">
        <f aca="false">-In_Lease*AL39*(1+In_Opex_Adj)*AL26*AL$6</f>
        <v>-27.8225422027397</v>
      </c>
      <c r="AM87" s="43" t="n">
        <f aca="false">-In_Lease*AM39*(1+In_Opex_Adj)*AM26*AM$6</f>
        <v>-27.762048</v>
      </c>
      <c r="AN87" s="43" t="n">
        <f aca="false">-In_Lease*AN39*(1+In_Opex_Adj)*AN26*AN$6</f>
        <v>-28.0705152</v>
      </c>
      <c r="AO87" s="43" t="n">
        <f aca="false">-In_Lease*AO39*(1+In_Opex_Adj)*AO26*AO$6</f>
        <v>-28.3789824</v>
      </c>
      <c r="AP87" s="43" t="n">
        <f aca="false">-In_Lease*AP39*(1+In_Opex_Adj)*AP26*AP$6</f>
        <v>-28.3789824</v>
      </c>
      <c r="AQ87" s="43" t="n">
        <f aca="false">-In_Lease*AQ39*(1+In_Opex_Adj)*AQ26*AQ$6</f>
        <v>-28.317304109589</v>
      </c>
      <c r="AR87" s="43" t="n">
        <f aca="false">-In_Lease*AR39*(1+In_Opex_Adj)*AR26*AR$6</f>
        <v>-28.6319408219178</v>
      </c>
      <c r="AS87" s="43" t="n">
        <f aca="false">-In_Lease*AS39*(1+In_Opex_Adj)*AS26*AS$6</f>
        <v>-28.9465775342466</v>
      </c>
      <c r="AT87" s="43" t="n">
        <f aca="false">-In_Lease*AT39*(1+In_Opex_Adj)*AT26*AT$6</f>
        <v>-28.9465775342466</v>
      </c>
      <c r="AU87" s="43" t="n">
        <f aca="false">-In_Lease*AU39*(1+In_Opex_Adj)*AU26*AU$6</f>
        <v>-28.8836383561644</v>
      </c>
      <c r="AV87" s="43" t="n">
        <f aca="false">-In_Lease*AV39*(1+In_Opex_Adj)*AV26*AV$6</f>
        <v>-29.2045676712329</v>
      </c>
      <c r="AW87" s="43" t="n">
        <f aca="false">-In_Lease*AW39*(1+In_Opex_Adj)*AW26*AW$6</f>
        <v>-29.5254969863014</v>
      </c>
      <c r="AX87" s="43" t="n">
        <f aca="false">-In_Lease*AX39*(1+In_Opex_Adj)*AX26*AX$6</f>
        <v>-29.5254969863014</v>
      </c>
      <c r="AY87" s="43" t="n">
        <f aca="false">-In_Lease*AY39*(1+In_Opex_Adj)*AY26*AY$6</f>
        <v>-29.7886590246575</v>
      </c>
      <c r="AZ87" s="43" t="n">
        <f aca="false">-In_Lease*AZ39*(1+In_Opex_Adj)*AZ26*AZ$6</f>
        <v>-29.7886590246575</v>
      </c>
      <c r="BA87" s="43" t="n">
        <f aca="false">-In_Lease*BA39*(1+In_Opex_Adj)*BA26*BA$6</f>
        <v>-30.1160069260274</v>
      </c>
      <c r="BB87" s="43" t="n">
        <f aca="false">-In_Lease*BB39*(1+In_Opex_Adj)*BB26*BB$6</f>
        <v>-30.1160069260274</v>
      </c>
      <c r="BC87" s="43" t="n">
        <f aca="false">-In_Lease*BC39*(1+In_Opex_Adj)*BC26*BC$6</f>
        <v>-30.0505354520548</v>
      </c>
      <c r="BD87" s="43" t="n">
        <f aca="false">-In_Lease*BD39*(1+In_Opex_Adj)*BD26*BD$6</f>
        <v>-30.384430290411</v>
      </c>
      <c r="BE87" s="43" t="n">
        <f aca="false">-In_Lease*BE39*(1+In_Opex_Adj)*BE26*BE$6</f>
        <v>-30.7183251287671</v>
      </c>
      <c r="BF87" s="43" t="n">
        <f aca="false">-In_Lease*BF39*(1+In_Opex_Adj)*BF26*BF$6</f>
        <v>-30.7183251287671</v>
      </c>
      <c r="BG87" s="43" t="n">
        <f aca="false">-In_Lease*BG39*(1+In_Opex_Adj)*BG26*BG$6</f>
        <v>-30.6515480547945</v>
      </c>
      <c r="BH87" s="43" t="n">
        <f aca="false">-In_Lease*BH39*(1+In_Opex_Adj)*BH26*BH$6</f>
        <v>-30.9921208109589</v>
      </c>
      <c r="BI87" s="43" t="n">
        <f aca="false">-In_Lease*BI39*(1+In_Opex_Adj)*BI26*BI$6</f>
        <v>-31.3326935671233</v>
      </c>
      <c r="BJ87" s="43" t="n">
        <f aca="false">-In_Lease*BJ39*(1+In_Opex_Adj)*BJ26*BJ$6</f>
        <v>-31.3326935671233</v>
      </c>
      <c r="BK87" s="43" t="n">
        <f aca="false">-In_Lease*BK39*(1+In_Opex_Adj)*BK26*BK$6</f>
        <v>-31.2645856438356</v>
      </c>
      <c r="BL87" s="43" t="n">
        <f aca="false">-In_Lease*BL39*(1+In_Opex_Adj)*BL26*BL$6</f>
        <v>-31.6119699287671</v>
      </c>
      <c r="BM87" s="43" t="n">
        <f aca="false">-In_Lease*BM39*(1+In_Opex_Adj)*BM26*BM$6</f>
        <v>-31.9593542136986</v>
      </c>
      <c r="BN87" s="43" t="n">
        <f aca="false">-In_Lease*BN39*(1+In_Opex_Adj)*BN26*BN$6</f>
        <v>-31.9593542136986</v>
      </c>
      <c r="BO87" s="43" t="n">
        <f aca="false">-In_Lease*BO39*(1+In_Opex_Adj)*BO26*BO$6</f>
        <v>-32.2442169863014</v>
      </c>
      <c r="BP87" s="43" t="n">
        <f aca="false">-In_Lease*BP39*(1+In_Opex_Adj)*BP26*BP$6</f>
        <v>-32.2442169863014</v>
      </c>
      <c r="BQ87" s="43" t="n">
        <f aca="false">-In_Lease*BQ39*(1+In_Opex_Adj)*BQ26*BQ$6</f>
        <v>-32.5985490410959</v>
      </c>
      <c r="BR87" s="43" t="n">
        <f aca="false">-In_Lease*BR39*(1+In_Opex_Adj)*BR26*BR$6</f>
        <v>-32.5985490410959</v>
      </c>
      <c r="BS87" s="43" t="n">
        <f aca="false">-In_Lease*BS39*(1+In_Opex_Adj)*BS26*BS$6</f>
        <v>-32.527682630137</v>
      </c>
      <c r="BT87" s="43" t="n">
        <f aca="false">-In_Lease*BT39*(1+In_Opex_Adj)*BT26*BT$6</f>
        <v>-32.8891013260274</v>
      </c>
      <c r="BU87" s="43" t="n">
        <f aca="false">-In_Lease*BU39*(1+In_Opex_Adj)*BU26*BU$6</f>
        <v>-33.2505200219178</v>
      </c>
      <c r="BV87" s="43" t="n">
        <f aca="false">-In_Lease*BV39*(1+In_Opex_Adj)*BV26*BV$6</f>
        <v>-33.2505200219178</v>
      </c>
      <c r="BW87" s="43" t="n">
        <f aca="false">-In_Lease*BW39*(1+In_Opex_Adj)*BW26*BW$6</f>
        <v>-33.1782391232877</v>
      </c>
      <c r="BX87" s="43" t="n">
        <f aca="false">-In_Lease*BX39*(1+In_Opex_Adj)*BX26*BX$6</f>
        <v>-33.5468862246575</v>
      </c>
      <c r="BY87" s="43" t="n">
        <f aca="false">-In_Lease*BY39*(1+In_Opex_Adj)*BY26*BY$6</f>
        <v>-33.9155333260274</v>
      </c>
      <c r="BZ87" s="43" t="n">
        <f aca="false">-In_Lease*BZ39*(1+In_Opex_Adj)*BZ26*BZ$6</f>
        <v>-33.9155333260274</v>
      </c>
      <c r="CA87" s="43" t="n">
        <f aca="false">-In_Lease*CA39*(1+In_Opex_Adj)*CA26*CA$6</f>
        <v>-33.8417911232877</v>
      </c>
      <c r="CB87" s="43" t="n">
        <f aca="false">-In_Lease*CB39*(1+In_Opex_Adj)*CB26*CB$6</f>
        <v>-34.2178110246575</v>
      </c>
      <c r="CC87" s="43" t="n">
        <f aca="false">-In_Lease*CC39*(1+In_Opex_Adj)*CC26*CC$6</f>
        <v>-34.5938309260274</v>
      </c>
      <c r="CD87" s="43" t="n">
        <f aca="false">-In_Lease*CD39*(1+In_Opex_Adj)*CD26*CD$6</f>
        <v>-34.5938309260274</v>
      </c>
      <c r="CE87" s="43" t="n">
        <f aca="false">-In_Lease*CE39*(1+In_Opex_Adj)*CE26*CE$6</f>
        <v>-34.9021629369863</v>
      </c>
      <c r="CF87" s="43" t="n">
        <f aca="false">-In_Lease*CF39*(1+In_Opex_Adj)*CF26*CF$6</f>
        <v>-34.9021629369863</v>
      </c>
      <c r="CG87" s="43" t="n">
        <f aca="false">-In_Lease*CG39*(1+In_Opex_Adj)*CG26*CG$6</f>
        <v>-35.2857031890411</v>
      </c>
      <c r="CH87" s="43" t="n">
        <f aca="false">-In_Lease*CH39*(1+In_Opex_Adj)*CH26*CH$6</f>
        <v>-35.2857031890411</v>
      </c>
      <c r="CI87" s="43" t="n">
        <f aca="false">-In_Lease*CI39*(1+In_Opex_Adj)*CI26*CI$6</f>
        <v>-35.2089941917808</v>
      </c>
      <c r="CJ87" s="43" t="n">
        <f aca="false">-In_Lease*CJ39*(1+In_Opex_Adj)*CJ26*CJ$6</f>
        <v>-35.6002052383562</v>
      </c>
      <c r="CK87" s="43" t="n">
        <f aca="false">-In_Lease*CK39*(1+In_Opex_Adj)*CK26*CK$6</f>
        <v>-35.9914162849315</v>
      </c>
      <c r="CL87" s="43" t="n">
        <f aca="false">-In_Lease*CL39*(1+In_Opex_Adj)*CL26*CL$6</f>
        <v>-35.9914162849315</v>
      </c>
      <c r="CM87" s="43" t="n">
        <f aca="false">-In_Lease*CM39*(1+In_Opex_Adj)*CM26*CM$6</f>
        <v>-35.9131896986301</v>
      </c>
      <c r="CN87" s="43" t="n">
        <f aca="false">-In_Lease*CN39*(1+In_Opex_Adj)*CN26*CN$6</f>
        <v>-36.312225139726</v>
      </c>
      <c r="CO87" s="43" t="n">
        <f aca="false">-In_Lease*CO39*(1+In_Opex_Adj)*CO26*CO$6</f>
        <v>-36.7112605808219</v>
      </c>
      <c r="CP87" s="43" t="n">
        <f aca="false">-In_Lease*CP39*(1+In_Opex_Adj)*CP26*CP$6</f>
        <v>-36.7112605808219</v>
      </c>
      <c r="CQ87" s="43" t="n">
        <f aca="false">-In_Lease*CQ39*(1+In_Opex_Adj)*CQ26*CQ$6</f>
        <v>-36.6314459178082</v>
      </c>
      <c r="CR87" s="43" t="n">
        <f aca="false">-In_Lease*CR39*(1+In_Opex_Adj)*CR26*CR$6</f>
        <v>-37.0384619835616</v>
      </c>
      <c r="CS87" s="43" t="n">
        <f aca="false">-In_Lease*CS39*(1+In_Opex_Adj)*CS26*CS$6</f>
        <v>-37.4454780493151</v>
      </c>
      <c r="CT87" s="43" t="n">
        <f aca="false">-In_Lease*CT39*(1+In_Opex_Adj)*CT26*CT$6</f>
        <v>-37.4454780493151</v>
      </c>
      <c r="CU87" s="43" t="n">
        <f aca="false">-In_Lease*CU39*(1+In_Opex_Adj)*CU26*CU$6</f>
        <v>-37.7792269150685</v>
      </c>
      <c r="CV87" s="43" t="n">
        <f aca="false">-In_Lease*CV39*(1+In_Opex_Adj)*CV26*CV$6</f>
        <v>-37.7792269150685</v>
      </c>
      <c r="CW87" s="43" t="n">
        <f aca="false">-In_Lease*CW39*(1+In_Opex_Adj)*CW26*CW$6</f>
        <v>-38.1943832547945</v>
      </c>
      <c r="CX87" s="43" t="n">
        <f aca="false">-In_Lease*CX39*(1+In_Opex_Adj)*CX26*CX$6</f>
        <v>-38.1943832547945</v>
      </c>
      <c r="CY87" s="43" t="n">
        <f aca="false">-In_Lease*CY39*(1+In_Opex_Adj)*CY26*CY$6</f>
        <v>-38.1113477260274</v>
      </c>
      <c r="CZ87" s="43" t="n">
        <f aca="false">-In_Lease*CZ39*(1+In_Opex_Adj)*CZ26*CZ$6</f>
        <v>-38.5348071452055</v>
      </c>
      <c r="DA87" s="43" t="n">
        <f aca="false">-In_Lease*DA39*(1+In_Opex_Adj)*DA26*DA$6</f>
        <v>-38.9582665643836</v>
      </c>
      <c r="DB87" s="43" t="n">
        <f aca="false">-In_Lease*DB39*(1+In_Opex_Adj)*DB26*DB$6</f>
        <v>-38.9582665643836</v>
      </c>
      <c r="DC87" s="43" t="n">
        <f aca="false">-In_Lease*DC39*(1+In_Opex_Adj)*DC26*DC$6</f>
        <v>-38.8735850958904</v>
      </c>
      <c r="DD87" s="43" t="n">
        <f aca="false">-In_Lease*DD39*(1+In_Opex_Adj)*DD26*DD$6</f>
        <v>-39.3055138191781</v>
      </c>
      <c r="DE87" s="43" t="n">
        <f aca="false">-In_Lease*DE39*(1+In_Opex_Adj)*DE26*DE$6</f>
        <v>-39.7374425424658</v>
      </c>
      <c r="DF87" s="43" t="n">
        <f aca="false">-In_Lease*DF39*(1+In_Opex_Adj)*DF26*DF$6</f>
        <v>-39.7374425424658</v>
      </c>
      <c r="DG87" s="43" t="n">
        <f aca="false">-In_Lease*DG39*(1+In_Opex_Adj)*DG26*DG$6</f>
        <v>-39.651066739726</v>
      </c>
      <c r="DH87" s="43" t="n">
        <f aca="false">-In_Lease*DH39*(1+In_Opex_Adj)*DH26*DH$6</f>
        <v>-40.0916341479452</v>
      </c>
      <c r="DI87" s="43" t="n">
        <f aca="false">-In_Lease*DI39*(1+In_Opex_Adj)*DI26*DI$6</f>
        <v>-40.5322015561644</v>
      </c>
      <c r="DJ87" s="43" t="n">
        <f aca="false">-In_Lease*DJ39*(1+In_Opex_Adj)*DJ26*DJ$6</f>
        <v>-40.5322015561644</v>
      </c>
      <c r="DK87" s="43" t="n">
        <f aca="false">-In_Lease*DK39*(1+In_Opex_Adj)*DK26*DK$6</f>
        <v>-40.8934553424658</v>
      </c>
      <c r="DL87" s="43" t="n">
        <f aca="false">-In_Lease*DL39*(1+In_Opex_Adj)*DL26*DL$6</f>
        <v>-40.8934553424658</v>
      </c>
      <c r="DM87" s="43" t="n">
        <f aca="false">-In_Lease*DM39*(1+In_Opex_Adj)*DM26*DM$6</f>
        <v>-41.3428339726027</v>
      </c>
      <c r="DN87" s="43" t="n">
        <f aca="false">-In_Lease*DN39*(1+In_Opex_Adj)*DN26*DN$6</f>
        <v>-41.3428339726027</v>
      </c>
      <c r="DO87" s="43" t="n">
        <f aca="false">-In_Lease*DO39*(1+In_Opex_Adj)*DO26*DO$6</f>
        <v>-41.2529464109589</v>
      </c>
      <c r="DP87" s="43" t="n">
        <f aca="false">-In_Lease*DP39*(1+In_Opex_Adj)*DP26*DP$6</f>
        <v>-41.7113124821918</v>
      </c>
      <c r="DQ87" s="43" t="n">
        <f aca="false">-In_Lease*DQ39*(1+In_Opex_Adj)*DQ26*DQ$6</f>
        <v>-42.1696785534247</v>
      </c>
      <c r="DR87" s="43" t="n">
        <f aca="false">-In_Lease*DR39*(1+In_Opex_Adj)*DR26*DR$6</f>
        <v>-42.1696785534247</v>
      </c>
      <c r="DS87" s="43" t="n">
        <f aca="false">-In_Lease*DS39*(1+In_Opex_Adj)*DS26*DS$6</f>
        <v>-42.0780072328767</v>
      </c>
      <c r="DT87" s="43" t="n">
        <f aca="false">-In_Lease*DT39*(1+In_Opex_Adj)*DT26*DT$6</f>
        <v>-42.5455406465754</v>
      </c>
      <c r="DU87" s="43" t="n">
        <f aca="false">-In_Lease*DU39*(1+In_Opex_Adj)*DU26*DU$6</f>
        <v>-43.013074060274</v>
      </c>
      <c r="DV87" s="43" t="n">
        <f aca="false">-In_Lease*DV39*(1+In_Opex_Adj)*DV26*DV$6</f>
        <v>-43.013074060274</v>
      </c>
      <c r="DW87" s="43" t="n">
        <f aca="false">-In_Lease*DW39*(1+In_Opex_Adj)*DW26*DW$6</f>
        <v>-42.9195669041096</v>
      </c>
      <c r="DX87" s="43" t="n">
        <f aca="false">-In_Lease*DX39*(1+In_Opex_Adj)*DX26*DX$6</f>
        <v>-43.3964509808219</v>
      </c>
      <c r="DY87" s="43" t="n">
        <f aca="false">-In_Lease*DY39*(1+In_Opex_Adj)*DY26*DY$6</f>
        <v>-43.8733350575343</v>
      </c>
      <c r="DZ87" s="43" t="n">
        <f aca="false">-In_Lease*DZ39*(1+In_Opex_Adj)*DZ26*DZ$6</f>
        <v>-43.8733350575343</v>
      </c>
      <c r="EA87" s="43" t="n">
        <f aca="false">-In_Lease*EA39*(1+In_Opex_Adj)*EA26*EA$6</f>
        <v>-44.2644024986301</v>
      </c>
      <c r="EB87" s="43" t="n">
        <f aca="false">-In_Lease*EB39*(1+In_Opex_Adj)*EB26*EB$6</f>
        <v>-44.2644024986301</v>
      </c>
      <c r="EC87" s="43" t="n">
        <f aca="false">-In_Lease*EC39*(1+In_Opex_Adj)*EC26*EC$6</f>
        <v>-44.7508245041096</v>
      </c>
      <c r="ED87" s="43" t="n">
        <f aca="false">-In_Lease*ED39*(1+In_Opex_Adj)*ED26*ED$6</f>
        <v>-44.7508245041096</v>
      </c>
      <c r="EE87" s="43" t="n">
        <f aca="false">-In_Lease*EE39*(1+In_Opex_Adj)*EE26*EE$6</f>
        <v>-44.6535320547945</v>
      </c>
      <c r="EF87" s="43" t="n">
        <f aca="false">-In_Lease*EF39*(1+In_Opex_Adj)*EF26*EF$6</f>
        <v>-45.1496824109589</v>
      </c>
      <c r="EG87" s="43" t="n">
        <f aca="false">-In_Lease*EG39*(1+In_Opex_Adj)*EG26*EG$6</f>
        <v>-45.6458327671233</v>
      </c>
      <c r="EH87" s="43" t="n">
        <f aca="false">-In_Lease*EH39*(1+In_Opex_Adj)*EH26*EH$6</f>
        <v>-45.6458327671233</v>
      </c>
      <c r="EI87" s="43" t="n">
        <f aca="false">-In_Lease*EI39*(1+In_Opex_Adj)*EI26*EI$6</f>
        <v>-45.5466003287671</v>
      </c>
      <c r="EJ87" s="43" t="n">
        <f aca="false">-In_Lease*EJ39*(1+In_Opex_Adj)*EJ26*EJ$6</f>
        <v>-46.0526736657534</v>
      </c>
      <c r="EK87" s="43" t="n">
        <f aca="false">-In_Lease*EK39*(1+In_Opex_Adj)*EK26*EK$6</f>
        <v>-46.5587470027397</v>
      </c>
      <c r="EL87" s="43" t="n">
        <f aca="false">-In_Lease*EL39*(1+In_Opex_Adj)*EL26*EL$6</f>
        <v>-46.5587470027397</v>
      </c>
      <c r="EM87" s="43" t="n">
        <f aca="false">-In_Lease*EM39*(1+In_Opex_Adj)*EM26*EM$6</f>
        <v>-46.4575403835616</v>
      </c>
      <c r="EN87" s="43" t="n">
        <f aca="false">-In_Lease*EN39*(1+In_Opex_Adj)*EN26*EN$6</f>
        <v>-46.9737352767123</v>
      </c>
      <c r="EO87" s="43" t="n">
        <f aca="false">-In_Lease*EO39*(1+In_Opex_Adj)*EO26*EO$6</f>
        <v>-47.489930169863</v>
      </c>
      <c r="EP87" s="43" t="n">
        <f aca="false">-In_Lease*EP39*(1+In_Opex_Adj)*EP26*EP$6</f>
        <v>-47.489930169863</v>
      </c>
      <c r="EQ87" s="43" t="n">
        <f aca="false">-In_Lease*EQ39*(1+In_Opex_Adj)*EQ26*EQ$6</f>
        <v>-47.9132023232877</v>
      </c>
      <c r="ER87" s="43" t="n">
        <f aca="false">-In_Lease*ER39*(1+In_Opex_Adj)*ER26*ER$6</f>
        <v>-47.9132023232877</v>
      </c>
      <c r="ES87" s="43" t="n">
        <f aca="false">-In_Lease*ES39*(1+In_Opex_Adj)*ES26*ES$6</f>
        <v>-48.439721030137</v>
      </c>
      <c r="ET87" s="43" t="n">
        <f aca="false">-In_Lease*ET39*(1+In_Opex_Adj)*ET26*ET$6</f>
        <v>-48.439721030137</v>
      </c>
      <c r="EU87" s="43" t="n">
        <f aca="false">-In_Lease*EU39*(1+In_Opex_Adj)*EU26*EU$6</f>
        <v>-48.3344172887671</v>
      </c>
      <c r="EV87" s="43" t="n">
        <f aca="false">-In_Lease*EV39*(1+In_Opex_Adj)*EV26*EV$6</f>
        <v>-48.8714663697534</v>
      </c>
      <c r="EW87" s="43" t="n">
        <f aca="false">-In_Lease*EW39*(1+In_Opex_Adj)*EW26*EW$6</f>
        <v>-49.4085154507397</v>
      </c>
      <c r="EX87" s="43" t="n">
        <f aca="false">-In_Lease*EX39*(1+In_Opex_Adj)*EX26*EX$6</f>
        <v>-49.4085154507397</v>
      </c>
      <c r="EY87" s="43" t="n">
        <f aca="false">-In_Lease*EY39*(1+In_Opex_Adj)*EY26*EY$6</f>
        <v>-49.3011056345425</v>
      </c>
      <c r="EZ87" s="43" t="n">
        <f aca="false">-In_Lease*EZ39*(1+In_Opex_Adj)*EZ26*EZ$6</f>
        <v>-49.8488956971485</v>
      </c>
      <c r="FA87" s="43" t="n">
        <f aca="false">-In_Lease*FA39*(1+In_Opex_Adj)*FA26*FA$6</f>
        <v>-50.3966857597545</v>
      </c>
      <c r="FB87" s="43" t="n">
        <f aca="false">-In_Lease*FB39*(1+In_Opex_Adj)*FB26*FB$6</f>
        <v>-50.3966857597545</v>
      </c>
      <c r="FC87" s="43" t="n">
        <f aca="false">-In_Lease*FC39*(1+In_Opex_Adj)*FC26*FC$6</f>
        <v>-50.2871277472333</v>
      </c>
      <c r="FD87" s="43" t="n">
        <f aca="false">-In_Lease*FD39*(1+In_Opex_Adj)*FD26*FD$6</f>
        <v>-0</v>
      </c>
      <c r="FE87" s="43" t="n">
        <f aca="false">-In_Lease*FE39*(1+In_Opex_Adj)*FE26*FE$6</f>
        <v>-0</v>
      </c>
      <c r="FF87" s="43" t="n">
        <f aca="false">-In_Lease*FF39*(1+In_Opex_Adj)*FF26*FF$6</f>
        <v>-0</v>
      </c>
      <c r="FG87" s="43" t="n">
        <f aca="false">-In_Lease*FG39*(1+In_Opex_Adj)*FG26*FG$6</f>
        <v>-0</v>
      </c>
      <c r="FH87" s="43" t="n">
        <f aca="false">-In_Lease*FH39*(1+In_Opex_Adj)*FH26*FH$6</f>
        <v>-0</v>
      </c>
    </row>
    <row r="88" customFormat="false" ht="15" hidden="false" customHeight="false" outlineLevel="0" collapsed="false">
      <c r="C88" s="0" t="s">
        <v>294</v>
      </c>
      <c r="D88" s="11" t="s">
        <v>319</v>
      </c>
      <c r="I88" s="43" t="n">
        <f aca="false">SUM(J88:FH88)</f>
        <v>-82238.4199695729</v>
      </c>
      <c r="J88" s="43" t="n">
        <f aca="false">-In_BESS_Opex*$E66*J39*(1+In_Opex_Adj)*J26*J$6</f>
        <v>-0</v>
      </c>
      <c r="K88" s="43" t="n">
        <f aca="false">-In_BESS_Opex*$E66*K39*(1+In_Opex_Adj)*K26*K$6</f>
        <v>-0</v>
      </c>
      <c r="L88" s="43" t="n">
        <f aca="false">-In_BESS_Opex*$E66*L39*(1+In_Opex_Adj)*L26*L$6</f>
        <v>-0</v>
      </c>
      <c r="M88" s="43" t="n">
        <f aca="false">-In_BESS_Opex*$E66*M39*(1+In_Opex_Adj)*M26*M$6</f>
        <v>-0</v>
      </c>
      <c r="N88" s="43" t="n">
        <f aca="false">-In_BESS_Opex*$E66*N39*(1+In_Opex_Adj)*N26*N$6</f>
        <v>-0</v>
      </c>
      <c r="O88" s="43" t="n">
        <f aca="false">-In_BESS_Opex*$E66*O39*(1+In_Opex_Adj)*O26*O$6</f>
        <v>-0</v>
      </c>
      <c r="P88" s="43" t="n">
        <f aca="false">-In_BESS_Opex*$E66*P39*(1+In_Opex_Adj)*P26*P$6</f>
        <v>-0</v>
      </c>
      <c r="Q88" s="43" t="n">
        <f aca="false">-In_BESS_Opex*$E66*Q39*(1+In_Opex_Adj)*Q26*Q$6</f>
        <v>-0</v>
      </c>
      <c r="R88" s="43" t="n">
        <f aca="false">-In_BESS_Opex*$E66*R39*(1+In_Opex_Adj)*R26*R$6</f>
        <v>-0</v>
      </c>
      <c r="S88" s="43" t="n">
        <f aca="false">-In_BESS_Opex*$E66*S39*(1+In_Opex_Adj)*S26*S$6</f>
        <v>-0</v>
      </c>
      <c r="T88" s="43" t="n">
        <f aca="false">-In_BESS_Opex*$E66*T39*(1+In_Opex_Adj)*T26*T$6</f>
        <v>-407.505235123288</v>
      </c>
      <c r="U88" s="43" t="n">
        <f aca="false">-In_BESS_Opex*$E66*U39*(1+In_Opex_Adj)*U26*U$6</f>
        <v>-411.983314630137</v>
      </c>
      <c r="V88" s="43" t="n">
        <f aca="false">-In_BESS_Opex*$E66*V39*(1+In_Opex_Adj)*V26*V$6</f>
        <v>-411.983314630137</v>
      </c>
      <c r="W88" s="43" t="n">
        <f aca="false">-In_BESS_Opex*$E66*W39*(1+In_Opex_Adj)*W26*W$6</f>
        <v>-411.253160547945</v>
      </c>
      <c r="X88" s="43" t="n">
        <f aca="false">-In_BESS_Opex*$E66*X39*(1+In_Opex_Adj)*X26*X$6</f>
        <v>-415.822640109589</v>
      </c>
      <c r="Y88" s="43" t="n">
        <f aca="false">-In_BESS_Opex*$E66*Y39*(1+In_Opex_Adj)*Y26*Y$6</f>
        <v>-420.392119671233</v>
      </c>
      <c r="Z88" s="43" t="n">
        <f aca="false">-In_BESS_Opex*$E66*Z39*(1+In_Opex_Adj)*Z26*Z$6</f>
        <v>-420.392119671233</v>
      </c>
      <c r="AA88" s="43" t="n">
        <f aca="false">-In_BESS_Opex*$E66*AA39*(1+In_Opex_Adj)*AA26*AA$6</f>
        <v>-419.662952876712</v>
      </c>
      <c r="AB88" s="43" t="n">
        <f aca="false">-In_BESS_Opex*$E66*AB39*(1+In_Opex_Adj)*AB26*AB$6</f>
        <v>-424.325874575343</v>
      </c>
      <c r="AC88" s="43" t="n">
        <f aca="false">-In_BESS_Opex*$E66*AC39*(1+In_Opex_Adj)*AC26*AC$6</f>
        <v>-428.988796273973</v>
      </c>
      <c r="AD88" s="43" t="n">
        <f aca="false">-In_BESS_Opex*$E66*AD39*(1+In_Opex_Adj)*AD26*AD$6</f>
        <v>-428.988796273973</v>
      </c>
      <c r="AE88" s="43" t="n">
        <f aca="false">-In_BESS_Opex*$E66*AE39*(1+In_Opex_Adj)*AE26*AE$6</f>
        <v>-428.056037260274</v>
      </c>
      <c r="AF88" s="43" t="n">
        <f aca="false">-In_BESS_Opex*$E66*AF39*(1+In_Opex_Adj)*AF26*AF$6</f>
        <v>-432.812215452055</v>
      </c>
      <c r="AG88" s="43" t="n">
        <f aca="false">-In_BESS_Opex*$E66*AG39*(1+In_Opex_Adj)*AG26*AG$6</f>
        <v>-437.568393643836</v>
      </c>
      <c r="AH88" s="43" t="n">
        <f aca="false">-In_BESS_Opex*$E66*AH39*(1+In_Opex_Adj)*AH26*AH$6</f>
        <v>-437.568393643836</v>
      </c>
      <c r="AI88" s="43" t="n">
        <f aca="false">-In_BESS_Opex*$E66*AI39*(1+In_Opex_Adj)*AI26*AI$6</f>
        <v>-441.468644054795</v>
      </c>
      <c r="AJ88" s="43" t="n">
        <f aca="false">-In_BESS_Opex*$E66*AJ39*(1+In_Opex_Adj)*AJ26*AJ$6</f>
        <v>-441.468644054795</v>
      </c>
      <c r="AK88" s="43" t="n">
        <f aca="false">-In_BESS_Opex*$E66*AK39*(1+In_Opex_Adj)*AK26*AK$6</f>
        <v>-446.319947835616</v>
      </c>
      <c r="AL88" s="43" t="n">
        <f aca="false">-In_BESS_Opex*$E66*AL39*(1+In_Opex_Adj)*AL26*AL$6</f>
        <v>-446.319947835616</v>
      </c>
      <c r="AM88" s="43" t="n">
        <f aca="false">-In_BESS_Opex*$E66*AM39*(1+In_Opex_Adj)*AM26*AM$6</f>
        <v>-445.34952</v>
      </c>
      <c r="AN88" s="43" t="n">
        <f aca="false">-In_BESS_Opex*$E66*AN39*(1+In_Opex_Adj)*AN26*AN$6</f>
        <v>-450.297848</v>
      </c>
      <c r="AO88" s="43" t="n">
        <f aca="false">-In_BESS_Opex*$E66*AO39*(1+In_Opex_Adj)*AO26*AO$6</f>
        <v>-455.246176</v>
      </c>
      <c r="AP88" s="43" t="n">
        <f aca="false">-In_BESS_Opex*$E66*AP39*(1+In_Opex_Adj)*AP26*AP$6</f>
        <v>-455.246176</v>
      </c>
      <c r="AQ88" s="43" t="n">
        <f aca="false">-In_BESS_Opex*$E66*AQ39*(1+In_Opex_Adj)*AQ26*AQ$6</f>
        <v>-454.256753424658</v>
      </c>
      <c r="AR88" s="43" t="n">
        <f aca="false">-In_BESS_Opex*$E66*AR39*(1+In_Opex_Adj)*AR26*AR$6</f>
        <v>-459.304050684932</v>
      </c>
      <c r="AS88" s="43" t="n">
        <f aca="false">-In_BESS_Opex*$E66*AS39*(1+In_Opex_Adj)*AS26*AS$6</f>
        <v>-464.351347945206</v>
      </c>
      <c r="AT88" s="43" t="n">
        <f aca="false">-In_BESS_Opex*$E66*AT39*(1+In_Opex_Adj)*AT26*AT$6</f>
        <v>-464.351347945206</v>
      </c>
      <c r="AU88" s="43" t="n">
        <f aca="false">-In_BESS_Opex*$E66*AU39*(1+In_Opex_Adj)*AU26*AU$6</f>
        <v>-463.341698630137</v>
      </c>
      <c r="AV88" s="43" t="n">
        <f aca="false">-In_BESS_Opex*$E66*AV39*(1+In_Opex_Adj)*AV26*AV$6</f>
        <v>-468.489939726027</v>
      </c>
      <c r="AW88" s="43" t="n">
        <f aca="false">-In_BESS_Opex*$E66*AW39*(1+In_Opex_Adj)*AW26*AW$6</f>
        <v>-473.638180821918</v>
      </c>
      <c r="AX88" s="43" t="n">
        <f aca="false">-In_BESS_Opex*$E66*AX39*(1+In_Opex_Adj)*AX26*AX$6</f>
        <v>-473.638180821918</v>
      </c>
      <c r="AY88" s="43" t="n">
        <f aca="false">-In_BESS_Opex*$E66*AY39*(1+In_Opex_Adj)*AY26*AY$6</f>
        <v>-477.859738520548</v>
      </c>
      <c r="AZ88" s="43" t="n">
        <f aca="false">-In_BESS_Opex*$E66*AZ39*(1+In_Opex_Adj)*AZ26*AZ$6</f>
        <v>-477.859738520548</v>
      </c>
      <c r="BA88" s="43" t="n">
        <f aca="false">-In_BESS_Opex*$E66*BA39*(1+In_Opex_Adj)*BA26*BA$6</f>
        <v>-483.110944438356</v>
      </c>
      <c r="BB88" s="43" t="n">
        <f aca="false">-In_BESS_Opex*$E66*BB39*(1+In_Opex_Adj)*BB26*BB$6</f>
        <v>-483.110944438356</v>
      </c>
      <c r="BC88" s="43" t="n">
        <f aca="false">-In_BESS_Opex*$E66*BC39*(1+In_Opex_Adj)*BC26*BC$6</f>
        <v>-482.060672876712</v>
      </c>
      <c r="BD88" s="43" t="n">
        <f aca="false">-In_BESS_Opex*$E66*BD39*(1+In_Opex_Adj)*BD26*BD$6</f>
        <v>-487.416902575342</v>
      </c>
      <c r="BE88" s="43" t="n">
        <f aca="false">-In_BESS_Opex*$E66*BE39*(1+In_Opex_Adj)*BE26*BE$6</f>
        <v>-492.773132273973</v>
      </c>
      <c r="BF88" s="43" t="n">
        <f aca="false">-In_BESS_Opex*$E66*BF39*(1+In_Opex_Adj)*BF26*BF$6</f>
        <v>-492.773132273973</v>
      </c>
      <c r="BG88" s="43" t="n">
        <f aca="false">-In_BESS_Opex*$E66*BG39*(1+In_Opex_Adj)*BG26*BG$6</f>
        <v>-491.701916712329</v>
      </c>
      <c r="BH88" s="43" t="n">
        <f aca="false">-In_BESS_Opex*$E66*BH39*(1+In_Opex_Adj)*BH26*BH$6</f>
        <v>-497.165271342466</v>
      </c>
      <c r="BI88" s="43" t="n">
        <f aca="false">-In_BESS_Opex*$E66*BI39*(1+In_Opex_Adj)*BI26*BI$6</f>
        <v>-502.628625972603</v>
      </c>
      <c r="BJ88" s="43" t="n">
        <f aca="false">-In_BESS_Opex*$E66*BJ39*(1+In_Opex_Adj)*BJ26*BJ$6</f>
        <v>-502.628625972603</v>
      </c>
      <c r="BK88" s="43" t="n">
        <f aca="false">-In_BESS_Opex*$E66*BK39*(1+In_Opex_Adj)*BK26*BK$6</f>
        <v>-501.536061369863</v>
      </c>
      <c r="BL88" s="43" t="n">
        <f aca="false">-In_BESS_Opex*$E66*BL39*(1+In_Opex_Adj)*BL26*BL$6</f>
        <v>-507.108684273973</v>
      </c>
      <c r="BM88" s="43" t="n">
        <f aca="false">-In_BESS_Opex*$E66*BM39*(1+In_Opex_Adj)*BM26*BM$6</f>
        <v>-512.681307178082</v>
      </c>
      <c r="BN88" s="43" t="n">
        <f aca="false">-In_BESS_Opex*$E66*BN39*(1+In_Opex_Adj)*BN26*BN$6</f>
        <v>-512.681307178082</v>
      </c>
      <c r="BO88" s="43" t="n">
        <f aca="false">-In_BESS_Opex*$E66*BO39*(1+In_Opex_Adj)*BO26*BO$6</f>
        <v>-517.250980821918</v>
      </c>
      <c r="BP88" s="43" t="n">
        <f aca="false">-In_BESS_Opex*$E66*BP39*(1+In_Opex_Adj)*BP26*BP$6</f>
        <v>-517.250980821918</v>
      </c>
      <c r="BQ88" s="43" t="n">
        <f aca="false">-In_BESS_Opex*$E66*BQ39*(1+In_Opex_Adj)*BQ26*BQ$6</f>
        <v>-522.935057534247</v>
      </c>
      <c r="BR88" s="43" t="n">
        <f aca="false">-In_BESS_Opex*$E66*BR39*(1+In_Opex_Adj)*BR26*BR$6</f>
        <v>-522.935057534247</v>
      </c>
      <c r="BS88" s="43" t="n">
        <f aca="false">-In_BESS_Opex*$E66*BS39*(1+In_Opex_Adj)*BS26*BS$6</f>
        <v>-521.798242191781</v>
      </c>
      <c r="BT88" s="43" t="n">
        <f aca="false">-In_BESS_Opex*$E66*BT39*(1+In_Opex_Adj)*BT26*BT$6</f>
        <v>-527.596000438356</v>
      </c>
      <c r="BU88" s="43" t="n">
        <f aca="false">-In_BESS_Opex*$E66*BU39*(1+In_Opex_Adj)*BU26*BU$6</f>
        <v>-533.393758684932</v>
      </c>
      <c r="BV88" s="43" t="n">
        <f aca="false">-In_BESS_Opex*$E66*BV39*(1+In_Opex_Adj)*BV26*BV$6</f>
        <v>-533.393758684932</v>
      </c>
      <c r="BW88" s="43" t="n">
        <f aca="false">-In_BESS_Opex*$E66*BW39*(1+In_Opex_Adj)*BW26*BW$6</f>
        <v>-532.23425260274</v>
      </c>
      <c r="BX88" s="43" t="n">
        <f aca="false">-In_BESS_Opex*$E66*BX39*(1+In_Opex_Adj)*BX26*BX$6</f>
        <v>-538.147966520548</v>
      </c>
      <c r="BY88" s="43" t="n">
        <f aca="false">-In_BESS_Opex*$E66*BY39*(1+In_Opex_Adj)*BY26*BY$6</f>
        <v>-544.061680438356</v>
      </c>
      <c r="BZ88" s="43" t="n">
        <f aca="false">-In_BESS_Opex*$E66*BZ39*(1+In_Opex_Adj)*BZ26*BZ$6</f>
        <v>-544.061680438356</v>
      </c>
      <c r="CA88" s="43" t="n">
        <f aca="false">-In_BESS_Opex*$E66*CA39*(1+In_Opex_Adj)*CA26*CA$6</f>
        <v>-542.87873260274</v>
      </c>
      <c r="CB88" s="43" t="n">
        <f aca="false">-In_BESS_Opex*$E66*CB39*(1+In_Opex_Adj)*CB26*CB$6</f>
        <v>-548.910718520548</v>
      </c>
      <c r="CC88" s="43" t="n">
        <f aca="false">-In_BESS_Opex*$E66*CC39*(1+In_Opex_Adj)*CC26*CC$6</f>
        <v>-554.942704438356</v>
      </c>
      <c r="CD88" s="43" t="n">
        <f aca="false">-In_BESS_Opex*$E66*CD39*(1+In_Opex_Adj)*CD26*CD$6</f>
        <v>-554.942704438356</v>
      </c>
      <c r="CE88" s="43" t="n">
        <f aca="false">-In_BESS_Opex*$E66*CE39*(1+In_Opex_Adj)*CE26*CE$6</f>
        <v>-559.888863780822</v>
      </c>
      <c r="CF88" s="43" t="n">
        <f aca="false">-In_BESS_Opex*$E66*CF39*(1+In_Opex_Adj)*CF26*CF$6</f>
        <v>-559.888863780822</v>
      </c>
      <c r="CG88" s="43" t="n">
        <f aca="false">-In_BESS_Opex*$E66*CG39*(1+In_Opex_Adj)*CG26*CG$6</f>
        <v>-566.041488657534</v>
      </c>
      <c r="CH88" s="43" t="n">
        <f aca="false">-In_BESS_Opex*$E66*CH39*(1+In_Opex_Adj)*CH26*CH$6</f>
        <v>-566.041488657534</v>
      </c>
      <c r="CI88" s="43" t="n">
        <f aca="false">-In_BESS_Opex*$E66*CI39*(1+In_Opex_Adj)*CI26*CI$6</f>
        <v>-564.810948493151</v>
      </c>
      <c r="CJ88" s="43" t="n">
        <f aca="false">-In_BESS_Opex*$E66*CJ39*(1+In_Opex_Adj)*CJ26*CJ$6</f>
        <v>-571.08662569863</v>
      </c>
      <c r="CK88" s="43" t="n">
        <f aca="false">-In_BESS_Opex*$E66*CK39*(1+In_Opex_Adj)*CK26*CK$6</f>
        <v>-577.36230290411</v>
      </c>
      <c r="CL88" s="43" t="n">
        <f aca="false">-In_BESS_Opex*$E66*CL39*(1+In_Opex_Adj)*CL26*CL$6</f>
        <v>-577.36230290411</v>
      </c>
      <c r="CM88" s="43" t="n">
        <f aca="false">-In_BESS_Opex*$E66*CM39*(1+In_Opex_Adj)*CM26*CM$6</f>
        <v>-576.107418082192</v>
      </c>
      <c r="CN88" s="43" t="n">
        <f aca="false">-In_BESS_Opex*$E66*CN39*(1+In_Opex_Adj)*CN26*CN$6</f>
        <v>-582.508611616438</v>
      </c>
      <c r="CO88" s="43" t="n">
        <f aca="false">-In_BESS_Opex*$E66*CO39*(1+In_Opex_Adj)*CO26*CO$6</f>
        <v>-588.909805150685</v>
      </c>
      <c r="CP88" s="43" t="n">
        <f aca="false">-In_BESS_Opex*$E66*CP39*(1+In_Opex_Adj)*CP26*CP$6</f>
        <v>-588.909805150685</v>
      </c>
      <c r="CQ88" s="43" t="n">
        <f aca="false">-In_BESS_Opex*$E66*CQ39*(1+In_Opex_Adj)*CQ26*CQ$6</f>
        <v>-587.629444931507</v>
      </c>
      <c r="CR88" s="43" t="n">
        <f aca="false">-In_BESS_Opex*$E66*CR39*(1+In_Opex_Adj)*CR26*CR$6</f>
        <v>-594.158660986301</v>
      </c>
      <c r="CS88" s="43" t="n">
        <f aca="false">-In_BESS_Opex*$E66*CS39*(1+In_Opex_Adj)*CS26*CS$6</f>
        <v>-600.687877041096</v>
      </c>
      <c r="CT88" s="43" t="n">
        <f aca="false">-In_BESS_Opex*$E66*CT39*(1+In_Opex_Adj)*CT26*CT$6</f>
        <v>-600.687877041096</v>
      </c>
      <c r="CU88" s="43" t="n">
        <f aca="false">-In_BESS_Opex*$E66*CU39*(1+In_Opex_Adj)*CU26*CU$6</f>
        <v>-606.041765095891</v>
      </c>
      <c r="CV88" s="43" t="n">
        <f aca="false">-In_BESS_Opex*$E66*CV39*(1+In_Opex_Adj)*CV26*CV$6</f>
        <v>-606.041765095891</v>
      </c>
      <c r="CW88" s="43" t="n">
        <f aca="false">-In_BESS_Opex*$E66*CW39*(1+In_Opex_Adj)*CW26*CW$6</f>
        <v>-612.701564712329</v>
      </c>
      <c r="CX88" s="43" t="n">
        <f aca="false">-In_BESS_Opex*$E66*CX39*(1+In_Opex_Adj)*CX26*CX$6</f>
        <v>-612.701564712329</v>
      </c>
      <c r="CY88" s="43" t="n">
        <f aca="false">-In_BESS_Opex*$E66*CY39*(1+In_Opex_Adj)*CY26*CY$6</f>
        <v>-611.369536438356</v>
      </c>
      <c r="CZ88" s="43" t="n">
        <f aca="false">-In_BESS_Opex*$E66*CZ39*(1+In_Opex_Adj)*CZ26*CZ$6</f>
        <v>-618.162531287671</v>
      </c>
      <c r="DA88" s="43" t="n">
        <f aca="false">-In_BESS_Opex*$E66*DA39*(1+In_Opex_Adj)*DA26*DA$6</f>
        <v>-624.955526136986</v>
      </c>
      <c r="DB88" s="43" t="n">
        <f aca="false">-In_BESS_Opex*$E66*DB39*(1+In_Opex_Adj)*DB26*DB$6</f>
        <v>-624.955526136986</v>
      </c>
      <c r="DC88" s="43" t="n">
        <f aca="false">-In_BESS_Opex*$E66*DC39*(1+In_Opex_Adj)*DC26*DC$6</f>
        <v>-623.597094246575</v>
      </c>
      <c r="DD88" s="43" t="n">
        <f aca="false">-In_BESS_Opex*$E66*DD39*(1+In_Opex_Adj)*DD26*DD$6</f>
        <v>-630.525950849315</v>
      </c>
      <c r="DE88" s="43" t="n">
        <f aca="false">-In_BESS_Opex*$E66*DE39*(1+In_Opex_Adj)*DE26*DE$6</f>
        <v>-637.454807452055</v>
      </c>
      <c r="DF88" s="43" t="n">
        <f aca="false">-In_BESS_Opex*$E66*DF39*(1+In_Opex_Adj)*DF26*DF$6</f>
        <v>-637.454807452055</v>
      </c>
      <c r="DG88" s="43" t="n">
        <f aca="false">-In_BESS_Opex*$E66*DG39*(1+In_Opex_Adj)*DG26*DG$6</f>
        <v>-636.069195616438</v>
      </c>
      <c r="DH88" s="43" t="n">
        <f aca="false">-In_BESS_Opex*$E66*DH39*(1+In_Opex_Adj)*DH26*DH$6</f>
        <v>-643.136631123288</v>
      </c>
      <c r="DI88" s="43" t="n">
        <f aca="false">-In_BESS_Opex*$E66*DI39*(1+In_Opex_Adj)*DI26*DI$6</f>
        <v>-650.204066630137</v>
      </c>
      <c r="DJ88" s="43" t="n">
        <f aca="false">-In_BESS_Opex*$E66*DJ39*(1+In_Opex_Adj)*DJ26*DJ$6</f>
        <v>-650.204066630137</v>
      </c>
      <c r="DK88" s="43" t="n">
        <f aca="false">-In_BESS_Opex*$E66*DK39*(1+In_Opex_Adj)*DK26*DK$6</f>
        <v>-655.999179452055</v>
      </c>
      <c r="DL88" s="43" t="n">
        <f aca="false">-In_BESS_Opex*$E66*DL39*(1+In_Opex_Adj)*DL26*DL$6</f>
        <v>-655.999179452055</v>
      </c>
      <c r="DM88" s="43" t="n">
        <f aca="false">-In_BESS_Opex*$E66*DM39*(1+In_Opex_Adj)*DM26*DM$6</f>
        <v>-663.207961643836</v>
      </c>
      <c r="DN88" s="43" t="n">
        <f aca="false">-In_BESS_Opex*$E66*DN39*(1+In_Opex_Adj)*DN26*DN$6</f>
        <v>-663.207961643836</v>
      </c>
      <c r="DO88" s="43" t="n">
        <f aca="false">-In_BESS_Opex*$E66*DO39*(1+In_Opex_Adj)*DO26*DO$6</f>
        <v>-661.766015342466</v>
      </c>
      <c r="DP88" s="43" t="n">
        <f aca="false">-In_BESS_Opex*$E66*DP39*(1+In_Opex_Adj)*DP26*DP$6</f>
        <v>-669.118971068493</v>
      </c>
      <c r="DQ88" s="43" t="n">
        <f aca="false">-In_BESS_Opex*$E66*DQ39*(1+In_Opex_Adj)*DQ26*DQ$6</f>
        <v>-676.471926794521</v>
      </c>
      <c r="DR88" s="43" t="n">
        <f aca="false">-In_BESS_Opex*$E66*DR39*(1+In_Opex_Adj)*DR26*DR$6</f>
        <v>-676.471926794521</v>
      </c>
      <c r="DS88" s="43" t="n">
        <f aca="false">-In_BESS_Opex*$E66*DS39*(1+In_Opex_Adj)*DS26*DS$6</f>
        <v>-675.001366027397</v>
      </c>
      <c r="DT88" s="43" t="n">
        <f aca="false">-In_BESS_Opex*$E66*DT39*(1+In_Opex_Adj)*DT26*DT$6</f>
        <v>-682.501381205479</v>
      </c>
      <c r="DU88" s="43" t="n">
        <f aca="false">-In_BESS_Opex*$E66*DU39*(1+In_Opex_Adj)*DU26*DU$6</f>
        <v>-690.001396383562</v>
      </c>
      <c r="DV88" s="43" t="n">
        <f aca="false">-In_BESS_Opex*$E66*DV39*(1+In_Opex_Adj)*DV26*DV$6</f>
        <v>-690.001396383562</v>
      </c>
      <c r="DW88" s="43" t="n">
        <f aca="false">-In_BESS_Opex*$E66*DW39*(1+In_Opex_Adj)*DW26*DW$6</f>
        <v>-688.501385753425</v>
      </c>
      <c r="DX88" s="43" t="n">
        <f aca="false">-In_BESS_Opex*$E66*DX39*(1+In_Opex_Adj)*DX26*DX$6</f>
        <v>-696.151401150685</v>
      </c>
      <c r="DY88" s="43" t="n">
        <f aca="false">-In_BESS_Opex*$E66*DY39*(1+In_Opex_Adj)*DY26*DY$6</f>
        <v>-703.801416547945</v>
      </c>
      <c r="DZ88" s="43" t="n">
        <f aca="false">-In_BESS_Opex*$E66*DZ39*(1+In_Opex_Adj)*DZ26*DZ$6</f>
        <v>-703.801416547945</v>
      </c>
      <c r="EA88" s="43" t="n">
        <f aca="false">-In_BESS_Opex*$E66*EA39*(1+In_Opex_Adj)*EA26*EA$6</f>
        <v>-710.074790082192</v>
      </c>
      <c r="EB88" s="43" t="n">
        <f aca="false">-In_BESS_Opex*$E66*EB39*(1+In_Opex_Adj)*EB26*EB$6</f>
        <v>-710.074790082192</v>
      </c>
      <c r="EC88" s="43" t="n">
        <f aca="false">-In_BESS_Opex*$E66*EC39*(1+In_Opex_Adj)*EC26*EC$6</f>
        <v>-717.877809753425</v>
      </c>
      <c r="ED88" s="43" t="n">
        <f aca="false">-In_BESS_Opex*$E66*ED39*(1+In_Opex_Adj)*ED26*ED$6</f>
        <v>-717.877809753425</v>
      </c>
      <c r="EE88" s="43" t="n">
        <f aca="false">-In_BESS_Opex*$E66*EE39*(1+In_Opex_Adj)*EE26*EE$6</f>
        <v>-716.317076712329</v>
      </c>
      <c r="EF88" s="43" t="n">
        <f aca="false">-In_BESS_Opex*$E66*EF39*(1+In_Opex_Adj)*EF26*EF$6</f>
        <v>-724.276155342466</v>
      </c>
      <c r="EG88" s="43" t="n">
        <f aca="false">-In_BESS_Opex*$E66*EG39*(1+In_Opex_Adj)*EG26*EG$6</f>
        <v>-732.235233972603</v>
      </c>
      <c r="EH88" s="43" t="n">
        <f aca="false">-In_BESS_Opex*$E66*EH39*(1+In_Opex_Adj)*EH26*EH$6</f>
        <v>-732.235233972603</v>
      </c>
      <c r="EI88" s="43" t="n">
        <f aca="false">-In_BESS_Opex*$E66*EI39*(1+In_Opex_Adj)*EI26*EI$6</f>
        <v>-730.643380273973</v>
      </c>
      <c r="EJ88" s="43" t="n">
        <f aca="false">-In_BESS_Opex*$E66*EJ39*(1+In_Opex_Adj)*EJ26*EJ$6</f>
        <v>-738.761640054795</v>
      </c>
      <c r="EK88" s="43" t="n">
        <f aca="false">-In_BESS_Opex*$E66*EK39*(1+In_Opex_Adj)*EK26*EK$6</f>
        <v>-746.879899835617</v>
      </c>
      <c r="EL88" s="43" t="n">
        <f aca="false">-In_BESS_Opex*$E66*EL39*(1+In_Opex_Adj)*EL26*EL$6</f>
        <v>-746.879899835617</v>
      </c>
      <c r="EM88" s="43" t="n">
        <f aca="false">-In_BESS_Opex*$E66*EM39*(1+In_Opex_Adj)*EM26*EM$6</f>
        <v>-745.256376986301</v>
      </c>
      <c r="EN88" s="43" t="n">
        <f aca="false">-In_BESS_Opex*$E66*EN39*(1+In_Opex_Adj)*EN26*EN$6</f>
        <v>-753.53700339726</v>
      </c>
      <c r="EO88" s="43" t="n">
        <f aca="false">-In_BESS_Opex*$E66*EO39*(1+In_Opex_Adj)*EO26*EO$6</f>
        <v>-761.817629808219</v>
      </c>
      <c r="EP88" s="43" t="n">
        <f aca="false">-In_BESS_Opex*$E66*EP39*(1+In_Opex_Adj)*EP26*EP$6</f>
        <v>-761.817629808219</v>
      </c>
      <c r="EQ88" s="43" t="n">
        <f aca="false">-In_BESS_Opex*$E66*EQ39*(1+In_Opex_Adj)*EQ26*EQ$6</f>
        <v>-768.60762060274</v>
      </c>
      <c r="ER88" s="43" t="n">
        <f aca="false">-In_BESS_Opex*$E66*ER39*(1+In_Opex_Adj)*ER26*ER$6</f>
        <v>-768.60762060274</v>
      </c>
      <c r="ES88" s="43" t="n">
        <f aca="false">-In_BESS_Opex*$E66*ES39*(1+In_Opex_Adj)*ES26*ES$6</f>
        <v>-777.053858191781</v>
      </c>
      <c r="ET88" s="43" t="n">
        <f aca="false">-In_BESS_Opex*$E66*ET39*(1+In_Opex_Adj)*ET26*ET$6</f>
        <v>-777.053858191781</v>
      </c>
      <c r="EU88" s="43" t="n">
        <f aca="false">-In_BESS_Opex*$E66*EU39*(1+In_Opex_Adj)*EU26*EU$6</f>
        <v>-775.364610673973</v>
      </c>
      <c r="EV88" s="43" t="n">
        <f aca="false">-In_BESS_Opex*$E66*EV39*(1+In_Opex_Adj)*EV26*EV$6</f>
        <v>-783.979773014795</v>
      </c>
      <c r="EW88" s="43" t="n">
        <f aca="false">-In_BESS_Opex*$E66*EW39*(1+In_Opex_Adj)*EW26*EW$6</f>
        <v>-792.594935355617</v>
      </c>
      <c r="EX88" s="43" t="n">
        <f aca="false">-In_BESS_Opex*$E66*EX39*(1+In_Opex_Adj)*EX26*EX$6</f>
        <v>-792.594935355617</v>
      </c>
      <c r="EY88" s="43" t="n">
        <f aca="false">-In_BESS_Opex*$E66*EY39*(1+In_Opex_Adj)*EY26*EY$6</f>
        <v>-790.871902887452</v>
      </c>
      <c r="EZ88" s="43" t="n">
        <f aca="false">-In_BESS_Opex*$E66*EZ39*(1+In_Opex_Adj)*EZ26*EZ$6</f>
        <v>-799.65936847509</v>
      </c>
      <c r="FA88" s="43" t="n">
        <f aca="false">-In_BESS_Opex*$E66*FA39*(1+In_Opex_Adj)*FA26*FA$6</f>
        <v>-808.446834062729</v>
      </c>
      <c r="FB88" s="43" t="n">
        <f aca="false">-In_BESS_Opex*$E66*FB39*(1+In_Opex_Adj)*FB26*FB$6</f>
        <v>-808.446834062729</v>
      </c>
      <c r="FC88" s="43" t="n">
        <f aca="false">-In_BESS_Opex*$E66*FC39*(1+In_Opex_Adj)*FC26*FC$6</f>
        <v>-806.689340945201</v>
      </c>
      <c r="FD88" s="43" t="n">
        <f aca="false">-In_BESS_Opex*$E66*FD39*(1+In_Opex_Adj)*FD26*FD$6</f>
        <v>-0</v>
      </c>
      <c r="FE88" s="43" t="n">
        <f aca="false">-In_BESS_Opex*$E66*FE39*(1+In_Opex_Adj)*FE26*FE$6</f>
        <v>-0</v>
      </c>
      <c r="FF88" s="43" t="n">
        <f aca="false">-In_BESS_Opex*$E66*FF39*(1+In_Opex_Adj)*FF26*FF$6</f>
        <v>-0</v>
      </c>
      <c r="FG88" s="43" t="n">
        <f aca="false">-In_BESS_Opex*$E66*FG39*(1+In_Opex_Adj)*FG26*FG$6</f>
        <v>-0</v>
      </c>
      <c r="FH88" s="43" t="n">
        <f aca="false">-In_BESS_Opex*$E66*FH39*(1+In_Opex_Adj)*FH26*FH$6</f>
        <v>-0</v>
      </c>
    </row>
    <row r="89" customFormat="false" ht="15" hidden="false" customHeight="false" outlineLevel="0" collapsed="false">
      <c r="C89" s="0" t="s">
        <v>690</v>
      </c>
      <c r="D89" s="11" t="s">
        <v>319</v>
      </c>
      <c r="I89" s="43" t="n">
        <f aca="false">SUM(J89:FH89)</f>
        <v>0</v>
      </c>
      <c r="J89" s="43" t="n">
        <f aca="false">-In_RTM*J80-INDEX(OPV_Cost,$E48)*J51*J$6</f>
        <v>-0</v>
      </c>
      <c r="K89" s="43" t="n">
        <f aca="false">-In_RTM*K80-INDEX(OPV_Cost,$E48)*K51*K$6</f>
        <v>-0</v>
      </c>
      <c r="L89" s="43" t="n">
        <f aca="false">-In_RTM*L80-INDEX(OPV_Cost,$E48)*L51*L$6</f>
        <v>-0</v>
      </c>
      <c r="M89" s="43" t="n">
        <f aca="false">-In_RTM*M80-INDEX(OPV_Cost,$E48)*M51*M$6</f>
        <v>-0</v>
      </c>
      <c r="N89" s="43" t="n">
        <f aca="false">-In_RTM*N80-INDEX(OPV_Cost,$E48)*N51*N$6</f>
        <v>-0</v>
      </c>
      <c r="O89" s="43" t="n">
        <f aca="false">-In_RTM*O80-INDEX(OPV_Cost,$E48)*O51*O$6</f>
        <v>-0</v>
      </c>
      <c r="P89" s="43" t="n">
        <f aca="false">-In_RTM*P80-INDEX(OPV_Cost,$E48)*P51*P$6</f>
        <v>-0</v>
      </c>
      <c r="Q89" s="43" t="n">
        <f aca="false">-In_RTM*Q80-INDEX(OPV_Cost,$E48)*Q51*Q$6</f>
        <v>-0</v>
      </c>
      <c r="R89" s="43" t="n">
        <f aca="false">-In_RTM*R80-INDEX(OPV_Cost,$E48)*R51*R$6</f>
        <v>-0</v>
      </c>
      <c r="S89" s="43" t="n">
        <f aca="false">-In_RTM*S80-INDEX(OPV_Cost,$E48)*S51*S$6</f>
        <v>-0</v>
      </c>
      <c r="T89" s="43" t="n">
        <f aca="false">-In_RTM*T80-INDEX(OPV_Cost,$E48)*T51*T$6</f>
        <v>-0</v>
      </c>
      <c r="U89" s="43" t="n">
        <f aca="false">-In_RTM*U80-INDEX(OPV_Cost,$E48)*U51*U$6</f>
        <v>-0</v>
      </c>
      <c r="V89" s="43" t="n">
        <f aca="false">-In_RTM*V80-INDEX(OPV_Cost,$E48)*V51*V$6</f>
        <v>-0</v>
      </c>
      <c r="W89" s="43" t="n">
        <f aca="false">-In_RTM*W80-INDEX(OPV_Cost,$E48)*W51*W$6</f>
        <v>-0</v>
      </c>
      <c r="X89" s="43" t="n">
        <f aca="false">-In_RTM*X80-INDEX(OPV_Cost,$E48)*X51*X$6</f>
        <v>-0</v>
      </c>
      <c r="Y89" s="43" t="n">
        <f aca="false">-In_RTM*Y80-INDEX(OPV_Cost,$E48)*Y51*Y$6</f>
        <v>-0</v>
      </c>
      <c r="Z89" s="43" t="n">
        <f aca="false">-In_RTM*Z80-INDEX(OPV_Cost,$E48)*Z51*Z$6</f>
        <v>-0</v>
      </c>
      <c r="AA89" s="43" t="n">
        <f aca="false">-In_RTM*AA80-INDEX(OPV_Cost,$E48)*AA51*AA$6</f>
        <v>-0</v>
      </c>
      <c r="AB89" s="43" t="n">
        <f aca="false">-In_RTM*AB80-INDEX(OPV_Cost,$E48)*AB51*AB$6</f>
        <v>-0</v>
      </c>
      <c r="AC89" s="43" t="n">
        <f aca="false">-In_RTM*AC80-INDEX(OPV_Cost,$E48)*AC51*AC$6</f>
        <v>-0</v>
      </c>
      <c r="AD89" s="43" t="n">
        <f aca="false">-In_RTM*AD80-INDEX(OPV_Cost,$E48)*AD51*AD$6</f>
        <v>-0</v>
      </c>
      <c r="AE89" s="43" t="n">
        <f aca="false">-In_RTM*AE80-INDEX(OPV_Cost,$E48)*AE51*AE$6</f>
        <v>-0</v>
      </c>
      <c r="AF89" s="43" t="n">
        <f aca="false">-In_RTM*AF80-INDEX(OPV_Cost,$E48)*AF51*AF$6</f>
        <v>-0</v>
      </c>
      <c r="AG89" s="43" t="n">
        <f aca="false">-In_RTM*AG80-INDEX(OPV_Cost,$E48)*AG51*AG$6</f>
        <v>-0</v>
      </c>
      <c r="AH89" s="43" t="n">
        <f aca="false">-In_RTM*AH80-INDEX(OPV_Cost,$E48)*AH51*AH$6</f>
        <v>-0</v>
      </c>
      <c r="AI89" s="43" t="n">
        <f aca="false">-In_RTM*AI80-INDEX(OPV_Cost,$E48)*AI51*AI$6</f>
        <v>-0</v>
      </c>
      <c r="AJ89" s="43" t="n">
        <f aca="false">-In_RTM*AJ80-INDEX(OPV_Cost,$E48)*AJ51*AJ$6</f>
        <v>-0</v>
      </c>
      <c r="AK89" s="43" t="n">
        <f aca="false">-In_RTM*AK80-INDEX(OPV_Cost,$E48)*AK51*AK$6</f>
        <v>-0</v>
      </c>
      <c r="AL89" s="43" t="n">
        <f aca="false">-In_RTM*AL80-INDEX(OPV_Cost,$E48)*AL51*AL$6</f>
        <v>-0</v>
      </c>
      <c r="AM89" s="43" t="n">
        <f aca="false">-In_RTM*AM80-INDEX(OPV_Cost,$E48)*AM51*AM$6</f>
        <v>-0</v>
      </c>
      <c r="AN89" s="43" t="n">
        <f aca="false">-In_RTM*AN80-INDEX(OPV_Cost,$E48)*AN51*AN$6</f>
        <v>-0</v>
      </c>
      <c r="AO89" s="43" t="n">
        <f aca="false">-In_RTM*AO80-INDEX(OPV_Cost,$E48)*AO51*AO$6</f>
        <v>-0</v>
      </c>
      <c r="AP89" s="43" t="n">
        <f aca="false">-In_RTM*AP80-INDEX(OPV_Cost,$E48)*AP51*AP$6</f>
        <v>-0</v>
      </c>
      <c r="AQ89" s="43" t="n">
        <f aca="false">-In_RTM*AQ80-INDEX(OPV_Cost,$E48)*AQ51*AQ$6</f>
        <v>-0</v>
      </c>
      <c r="AR89" s="43" t="n">
        <f aca="false">-In_RTM*AR80-INDEX(OPV_Cost,$E48)*AR51*AR$6</f>
        <v>-0</v>
      </c>
      <c r="AS89" s="43" t="n">
        <f aca="false">-In_RTM*AS80-INDEX(OPV_Cost,$E48)*AS51*AS$6</f>
        <v>-0</v>
      </c>
      <c r="AT89" s="43" t="n">
        <f aca="false">-In_RTM*AT80-INDEX(OPV_Cost,$E48)*AT51*AT$6</f>
        <v>-0</v>
      </c>
      <c r="AU89" s="43" t="n">
        <f aca="false">-In_RTM*AU80-INDEX(OPV_Cost,$E48)*AU51*AU$6</f>
        <v>-0</v>
      </c>
      <c r="AV89" s="43" t="n">
        <f aca="false">-In_RTM*AV80-INDEX(OPV_Cost,$E48)*AV51*AV$6</f>
        <v>-0</v>
      </c>
      <c r="AW89" s="43" t="n">
        <f aca="false">-In_RTM*AW80-INDEX(OPV_Cost,$E48)*AW51*AW$6</f>
        <v>-0</v>
      </c>
      <c r="AX89" s="43" t="n">
        <f aca="false">-In_RTM*AX80-INDEX(OPV_Cost,$E48)*AX51*AX$6</f>
        <v>-0</v>
      </c>
      <c r="AY89" s="43" t="n">
        <f aca="false">-In_RTM*AY80-INDEX(OPV_Cost,$E48)*AY51*AY$6</f>
        <v>-0</v>
      </c>
      <c r="AZ89" s="43" t="n">
        <f aca="false">-In_RTM*AZ80-INDEX(OPV_Cost,$E48)*AZ51*AZ$6</f>
        <v>-0</v>
      </c>
      <c r="BA89" s="43" t="n">
        <f aca="false">-In_RTM*BA80-INDEX(OPV_Cost,$E48)*BA51*BA$6</f>
        <v>-0</v>
      </c>
      <c r="BB89" s="43" t="n">
        <f aca="false">-In_RTM*BB80-INDEX(OPV_Cost,$E48)*BB51*BB$6</f>
        <v>-0</v>
      </c>
      <c r="BC89" s="43" t="n">
        <f aca="false">-In_RTM*BC80-INDEX(OPV_Cost,$E48)*BC51*BC$6</f>
        <v>-0</v>
      </c>
      <c r="BD89" s="43" t="n">
        <f aca="false">-In_RTM*BD80-INDEX(OPV_Cost,$E48)*BD51*BD$6</f>
        <v>-0</v>
      </c>
      <c r="BE89" s="43" t="n">
        <f aca="false">-In_RTM*BE80-INDEX(OPV_Cost,$E48)*BE51*BE$6</f>
        <v>-0</v>
      </c>
      <c r="BF89" s="43" t="n">
        <f aca="false">-In_RTM*BF80-INDEX(OPV_Cost,$E48)*BF51*BF$6</f>
        <v>-0</v>
      </c>
      <c r="BG89" s="43" t="n">
        <f aca="false">-In_RTM*BG80-INDEX(OPV_Cost,$E48)*BG51*BG$6</f>
        <v>-0</v>
      </c>
      <c r="BH89" s="43" t="n">
        <f aca="false">-In_RTM*BH80-INDEX(OPV_Cost,$E48)*BH51*BH$6</f>
        <v>-0</v>
      </c>
      <c r="BI89" s="43" t="n">
        <f aca="false">-In_RTM*BI80-INDEX(OPV_Cost,$E48)*BI51*BI$6</f>
        <v>-0</v>
      </c>
      <c r="BJ89" s="43" t="n">
        <f aca="false">-In_RTM*BJ80-INDEX(OPV_Cost,$E48)*BJ51*BJ$6</f>
        <v>-0</v>
      </c>
      <c r="BK89" s="43" t="n">
        <f aca="false">-In_RTM*BK80-INDEX(OPV_Cost,$E48)*BK51*BK$6</f>
        <v>-0</v>
      </c>
      <c r="BL89" s="43" t="n">
        <f aca="false">-In_RTM*BL80-INDEX(OPV_Cost,$E48)*BL51*BL$6</f>
        <v>-0</v>
      </c>
      <c r="BM89" s="43" t="n">
        <f aca="false">-In_RTM*BM80-INDEX(OPV_Cost,$E48)*BM51*BM$6</f>
        <v>-0</v>
      </c>
      <c r="BN89" s="43" t="n">
        <f aca="false">-In_RTM*BN80-INDEX(OPV_Cost,$E48)*BN51*BN$6</f>
        <v>-0</v>
      </c>
      <c r="BO89" s="43" t="n">
        <f aca="false">-In_RTM*BO80-INDEX(OPV_Cost,$E48)*BO51*BO$6</f>
        <v>-0</v>
      </c>
      <c r="BP89" s="43" t="n">
        <f aca="false">-In_RTM*BP80-INDEX(OPV_Cost,$E48)*BP51*BP$6</f>
        <v>-0</v>
      </c>
      <c r="BQ89" s="43" t="n">
        <f aca="false">-In_RTM*BQ80-INDEX(OPV_Cost,$E48)*BQ51*BQ$6</f>
        <v>-0</v>
      </c>
      <c r="BR89" s="43" t="n">
        <f aca="false">-In_RTM*BR80-INDEX(OPV_Cost,$E48)*BR51*BR$6</f>
        <v>-0</v>
      </c>
      <c r="BS89" s="43" t="n">
        <f aca="false">-In_RTM*BS80-INDEX(OPV_Cost,$E48)*BS51*BS$6</f>
        <v>-0</v>
      </c>
      <c r="BT89" s="43" t="n">
        <f aca="false">-In_RTM*BT80-INDEX(OPV_Cost,$E48)*BT51*BT$6</f>
        <v>-0</v>
      </c>
      <c r="BU89" s="43" t="n">
        <f aca="false">-In_RTM*BU80-INDEX(OPV_Cost,$E48)*BU51*BU$6</f>
        <v>-0</v>
      </c>
      <c r="BV89" s="43" t="n">
        <f aca="false">-In_RTM*BV80-INDEX(OPV_Cost,$E48)*BV51*BV$6</f>
        <v>-0</v>
      </c>
      <c r="BW89" s="43" t="n">
        <f aca="false">-In_RTM*BW80-INDEX(OPV_Cost,$E48)*BW51*BW$6</f>
        <v>-0</v>
      </c>
      <c r="BX89" s="43" t="n">
        <f aca="false">-In_RTM*BX80-INDEX(OPV_Cost,$E48)*BX51*BX$6</f>
        <v>-0</v>
      </c>
      <c r="BY89" s="43" t="n">
        <f aca="false">-In_RTM*BY80-INDEX(OPV_Cost,$E48)*BY51*BY$6</f>
        <v>-0</v>
      </c>
      <c r="BZ89" s="43" t="n">
        <f aca="false">-In_RTM*BZ80-INDEX(OPV_Cost,$E48)*BZ51*BZ$6</f>
        <v>-0</v>
      </c>
      <c r="CA89" s="43" t="n">
        <f aca="false">-In_RTM*CA80-INDEX(OPV_Cost,$E48)*CA51*CA$6</f>
        <v>-0</v>
      </c>
      <c r="CB89" s="43" t="n">
        <f aca="false">-In_RTM*CB80-INDEX(OPV_Cost,$E48)*CB51*CB$6</f>
        <v>-0</v>
      </c>
      <c r="CC89" s="43" t="n">
        <f aca="false">-In_RTM*CC80-INDEX(OPV_Cost,$E48)*CC51*CC$6</f>
        <v>-0</v>
      </c>
      <c r="CD89" s="43" t="n">
        <f aca="false">-In_RTM*CD80-INDEX(OPV_Cost,$E48)*CD51*CD$6</f>
        <v>-0</v>
      </c>
      <c r="CE89" s="43" t="n">
        <f aca="false">-In_RTM*CE80-INDEX(OPV_Cost,$E48)*CE51*CE$6</f>
        <v>-0</v>
      </c>
      <c r="CF89" s="43" t="n">
        <f aca="false">-In_RTM*CF80-INDEX(OPV_Cost,$E48)*CF51*CF$6</f>
        <v>-0</v>
      </c>
      <c r="CG89" s="43" t="n">
        <f aca="false">-In_RTM*CG80-INDEX(OPV_Cost,$E48)*CG51*CG$6</f>
        <v>-0</v>
      </c>
      <c r="CH89" s="43" t="n">
        <f aca="false">-In_RTM*CH80-INDEX(OPV_Cost,$E48)*CH51*CH$6</f>
        <v>-0</v>
      </c>
      <c r="CI89" s="43" t="n">
        <f aca="false">-In_RTM*CI80-INDEX(OPV_Cost,$E48)*CI51*CI$6</f>
        <v>-0</v>
      </c>
      <c r="CJ89" s="43" t="n">
        <f aca="false">-In_RTM*CJ80-INDEX(OPV_Cost,$E48)*CJ51*CJ$6</f>
        <v>-0</v>
      </c>
      <c r="CK89" s="43" t="n">
        <f aca="false">-In_RTM*CK80-INDEX(OPV_Cost,$E48)*CK51*CK$6</f>
        <v>-0</v>
      </c>
      <c r="CL89" s="43" t="n">
        <f aca="false">-In_RTM*CL80-INDEX(OPV_Cost,$E48)*CL51*CL$6</f>
        <v>-0</v>
      </c>
      <c r="CM89" s="43" t="n">
        <f aca="false">-In_RTM*CM80-INDEX(OPV_Cost,$E48)*CM51*CM$6</f>
        <v>-0</v>
      </c>
      <c r="CN89" s="43" t="n">
        <f aca="false">-In_RTM*CN80-INDEX(OPV_Cost,$E48)*CN51*CN$6</f>
        <v>-0</v>
      </c>
      <c r="CO89" s="43" t="n">
        <f aca="false">-In_RTM*CO80-INDEX(OPV_Cost,$E48)*CO51*CO$6</f>
        <v>-0</v>
      </c>
      <c r="CP89" s="43" t="n">
        <f aca="false">-In_RTM*CP80-INDEX(OPV_Cost,$E48)*CP51*CP$6</f>
        <v>-0</v>
      </c>
      <c r="CQ89" s="43" t="n">
        <f aca="false">-In_RTM*CQ80-INDEX(OPV_Cost,$E48)*CQ51*CQ$6</f>
        <v>-0</v>
      </c>
      <c r="CR89" s="43" t="n">
        <f aca="false">-In_RTM*CR80-INDEX(OPV_Cost,$E48)*CR51*CR$6</f>
        <v>-0</v>
      </c>
      <c r="CS89" s="43" t="n">
        <f aca="false">-In_RTM*CS80-INDEX(OPV_Cost,$E48)*CS51*CS$6</f>
        <v>-0</v>
      </c>
      <c r="CT89" s="43" t="n">
        <f aca="false">-In_RTM*CT80-INDEX(OPV_Cost,$E48)*CT51*CT$6</f>
        <v>-0</v>
      </c>
      <c r="CU89" s="43" t="n">
        <f aca="false">-In_RTM*CU80-INDEX(OPV_Cost,$E48)*CU51*CU$6</f>
        <v>-0</v>
      </c>
      <c r="CV89" s="43" t="n">
        <f aca="false">-In_RTM*CV80-INDEX(OPV_Cost,$E48)*CV51*CV$6</f>
        <v>-0</v>
      </c>
      <c r="CW89" s="43" t="n">
        <f aca="false">-In_RTM*CW80-INDEX(OPV_Cost,$E48)*CW51*CW$6</f>
        <v>-0</v>
      </c>
      <c r="CX89" s="43" t="n">
        <f aca="false">-In_RTM*CX80-INDEX(OPV_Cost,$E48)*CX51*CX$6</f>
        <v>-0</v>
      </c>
      <c r="CY89" s="43" t="n">
        <f aca="false">-In_RTM*CY80-INDEX(OPV_Cost,$E48)*CY51*CY$6</f>
        <v>-0</v>
      </c>
      <c r="CZ89" s="43" t="n">
        <f aca="false">-In_RTM*CZ80-INDEX(OPV_Cost,$E48)*CZ51*CZ$6</f>
        <v>-0</v>
      </c>
      <c r="DA89" s="43" t="n">
        <f aca="false">-In_RTM*DA80-INDEX(OPV_Cost,$E48)*DA51*DA$6</f>
        <v>-0</v>
      </c>
      <c r="DB89" s="43" t="n">
        <f aca="false">-In_RTM*DB80-INDEX(OPV_Cost,$E48)*DB51*DB$6</f>
        <v>-0</v>
      </c>
      <c r="DC89" s="43" t="n">
        <f aca="false">-In_RTM*DC80-INDEX(OPV_Cost,$E48)*DC51*DC$6</f>
        <v>-0</v>
      </c>
      <c r="DD89" s="43" t="n">
        <f aca="false">-In_RTM*DD80-INDEX(OPV_Cost,$E48)*DD51*DD$6</f>
        <v>-0</v>
      </c>
      <c r="DE89" s="43" t="n">
        <f aca="false">-In_RTM*DE80-INDEX(OPV_Cost,$E48)*DE51*DE$6</f>
        <v>-0</v>
      </c>
      <c r="DF89" s="43" t="n">
        <f aca="false">-In_RTM*DF80-INDEX(OPV_Cost,$E48)*DF51*DF$6</f>
        <v>-0</v>
      </c>
      <c r="DG89" s="43" t="n">
        <f aca="false">-In_RTM*DG80-INDEX(OPV_Cost,$E48)*DG51*DG$6</f>
        <v>-0</v>
      </c>
      <c r="DH89" s="43" t="n">
        <f aca="false">-In_RTM*DH80-INDEX(OPV_Cost,$E48)*DH51*DH$6</f>
        <v>-0</v>
      </c>
      <c r="DI89" s="43" t="n">
        <f aca="false">-In_RTM*DI80-INDEX(OPV_Cost,$E48)*DI51*DI$6</f>
        <v>-0</v>
      </c>
      <c r="DJ89" s="43" t="n">
        <f aca="false">-In_RTM*DJ80-INDEX(OPV_Cost,$E48)*DJ51*DJ$6</f>
        <v>-0</v>
      </c>
      <c r="DK89" s="43" t="n">
        <f aca="false">-In_RTM*DK80-INDEX(OPV_Cost,$E48)*DK51*DK$6</f>
        <v>-0</v>
      </c>
      <c r="DL89" s="43" t="n">
        <f aca="false">-In_RTM*DL80-INDEX(OPV_Cost,$E48)*DL51*DL$6</f>
        <v>-0</v>
      </c>
      <c r="DM89" s="43" t="n">
        <f aca="false">-In_RTM*DM80-INDEX(OPV_Cost,$E48)*DM51*DM$6</f>
        <v>-0</v>
      </c>
      <c r="DN89" s="43" t="n">
        <f aca="false">-In_RTM*DN80-INDEX(OPV_Cost,$E48)*DN51*DN$6</f>
        <v>-0</v>
      </c>
      <c r="DO89" s="43" t="n">
        <f aca="false">-In_RTM*DO80-INDEX(OPV_Cost,$E48)*DO51*DO$6</f>
        <v>-0</v>
      </c>
      <c r="DP89" s="43" t="n">
        <f aca="false">-In_RTM*DP80-INDEX(OPV_Cost,$E48)*DP51*DP$6</f>
        <v>-0</v>
      </c>
      <c r="DQ89" s="43" t="n">
        <f aca="false">-In_RTM*DQ80-INDEX(OPV_Cost,$E48)*DQ51*DQ$6</f>
        <v>-0</v>
      </c>
      <c r="DR89" s="43" t="n">
        <f aca="false">-In_RTM*DR80-INDEX(OPV_Cost,$E48)*DR51*DR$6</f>
        <v>-0</v>
      </c>
      <c r="DS89" s="43" t="n">
        <f aca="false">-In_RTM*DS80-INDEX(OPV_Cost,$E48)*DS51*DS$6</f>
        <v>-0</v>
      </c>
      <c r="DT89" s="43" t="n">
        <f aca="false">-In_RTM*DT80-INDEX(OPV_Cost,$E48)*DT51*DT$6</f>
        <v>-0</v>
      </c>
      <c r="DU89" s="43" t="n">
        <f aca="false">-In_RTM*DU80-INDEX(OPV_Cost,$E48)*DU51*DU$6</f>
        <v>-0</v>
      </c>
      <c r="DV89" s="43" t="n">
        <f aca="false">-In_RTM*DV80-INDEX(OPV_Cost,$E48)*DV51*DV$6</f>
        <v>-0</v>
      </c>
      <c r="DW89" s="43" t="n">
        <f aca="false">-In_RTM*DW80-INDEX(OPV_Cost,$E48)*DW51*DW$6</f>
        <v>-0</v>
      </c>
      <c r="DX89" s="43" t="n">
        <f aca="false">-In_RTM*DX80-INDEX(OPV_Cost,$E48)*DX51*DX$6</f>
        <v>-0</v>
      </c>
      <c r="DY89" s="43" t="n">
        <f aca="false">-In_RTM*DY80-INDEX(OPV_Cost,$E48)*DY51*DY$6</f>
        <v>-0</v>
      </c>
      <c r="DZ89" s="43" t="n">
        <f aca="false">-In_RTM*DZ80-INDEX(OPV_Cost,$E48)*DZ51*DZ$6</f>
        <v>-0</v>
      </c>
      <c r="EA89" s="43" t="n">
        <f aca="false">-In_RTM*EA80-INDEX(OPV_Cost,$E48)*EA51*EA$6</f>
        <v>-0</v>
      </c>
      <c r="EB89" s="43" t="n">
        <f aca="false">-In_RTM*EB80-INDEX(OPV_Cost,$E48)*EB51*EB$6</f>
        <v>-0</v>
      </c>
      <c r="EC89" s="43" t="n">
        <f aca="false">-In_RTM*EC80-INDEX(OPV_Cost,$E48)*EC51*EC$6</f>
        <v>-0</v>
      </c>
      <c r="ED89" s="43" t="n">
        <f aca="false">-In_RTM*ED80-INDEX(OPV_Cost,$E48)*ED51*ED$6</f>
        <v>-0</v>
      </c>
      <c r="EE89" s="43" t="n">
        <f aca="false">-In_RTM*EE80-INDEX(OPV_Cost,$E48)*EE51*EE$6</f>
        <v>-0</v>
      </c>
      <c r="EF89" s="43" t="n">
        <f aca="false">-In_RTM*EF80-INDEX(OPV_Cost,$E48)*EF51*EF$6</f>
        <v>-0</v>
      </c>
      <c r="EG89" s="43" t="n">
        <f aca="false">-In_RTM*EG80-INDEX(OPV_Cost,$E48)*EG51*EG$6</f>
        <v>-0</v>
      </c>
      <c r="EH89" s="43" t="n">
        <f aca="false">-In_RTM*EH80-INDEX(OPV_Cost,$E48)*EH51*EH$6</f>
        <v>-0</v>
      </c>
      <c r="EI89" s="43" t="n">
        <f aca="false">-In_RTM*EI80-INDEX(OPV_Cost,$E48)*EI51*EI$6</f>
        <v>-0</v>
      </c>
      <c r="EJ89" s="43" t="n">
        <f aca="false">-In_RTM*EJ80-INDEX(OPV_Cost,$E48)*EJ51*EJ$6</f>
        <v>-0</v>
      </c>
      <c r="EK89" s="43" t="n">
        <f aca="false">-In_RTM*EK80-INDEX(OPV_Cost,$E48)*EK51*EK$6</f>
        <v>-0</v>
      </c>
      <c r="EL89" s="43" t="n">
        <f aca="false">-In_RTM*EL80-INDEX(OPV_Cost,$E48)*EL51*EL$6</f>
        <v>-0</v>
      </c>
      <c r="EM89" s="43" t="n">
        <f aca="false">-In_RTM*EM80-INDEX(OPV_Cost,$E48)*EM51*EM$6</f>
        <v>-0</v>
      </c>
      <c r="EN89" s="43" t="n">
        <f aca="false">-In_RTM*EN80-INDEX(OPV_Cost,$E48)*EN51*EN$6</f>
        <v>-0</v>
      </c>
      <c r="EO89" s="43" t="n">
        <f aca="false">-In_RTM*EO80-INDEX(OPV_Cost,$E48)*EO51*EO$6</f>
        <v>-0</v>
      </c>
      <c r="EP89" s="43" t="n">
        <f aca="false">-In_RTM*EP80-INDEX(OPV_Cost,$E48)*EP51*EP$6</f>
        <v>-0</v>
      </c>
      <c r="EQ89" s="43" t="n">
        <f aca="false">-In_RTM*EQ80-INDEX(OPV_Cost,$E48)*EQ51*EQ$6</f>
        <v>-0</v>
      </c>
      <c r="ER89" s="43" t="n">
        <f aca="false">-In_RTM*ER80-INDEX(OPV_Cost,$E48)*ER51*ER$6</f>
        <v>-0</v>
      </c>
      <c r="ES89" s="43" t="n">
        <f aca="false">-In_RTM*ES80-INDEX(OPV_Cost,$E48)*ES51*ES$6</f>
        <v>-0</v>
      </c>
      <c r="ET89" s="43" t="n">
        <f aca="false">-In_RTM*ET80-INDEX(OPV_Cost,$E48)*ET51*ET$6</f>
        <v>-0</v>
      </c>
      <c r="EU89" s="43" t="n">
        <f aca="false">-In_RTM*EU80-INDEX(OPV_Cost,$E48)*EU51*EU$6</f>
        <v>-0</v>
      </c>
      <c r="EV89" s="43" t="n">
        <f aca="false">-In_RTM*EV80-INDEX(OPV_Cost,$E48)*EV51*EV$6</f>
        <v>-0</v>
      </c>
      <c r="EW89" s="43" t="n">
        <f aca="false">-In_RTM*EW80-INDEX(OPV_Cost,$E48)*EW51*EW$6</f>
        <v>-0</v>
      </c>
      <c r="EX89" s="43" t="n">
        <f aca="false">-In_RTM*EX80-INDEX(OPV_Cost,$E48)*EX51*EX$6</f>
        <v>-0</v>
      </c>
      <c r="EY89" s="43" t="n">
        <f aca="false">-In_RTM*EY80-INDEX(OPV_Cost,$E48)*EY51*EY$6</f>
        <v>-0</v>
      </c>
      <c r="EZ89" s="43" t="n">
        <f aca="false">-In_RTM*EZ80-INDEX(OPV_Cost,$E48)*EZ51*EZ$6</f>
        <v>-0</v>
      </c>
      <c r="FA89" s="43" t="n">
        <f aca="false">-In_RTM*FA80-INDEX(OPV_Cost,$E48)*FA51*FA$6</f>
        <v>-0</v>
      </c>
      <c r="FB89" s="43" t="n">
        <f aca="false">-In_RTM*FB80-INDEX(OPV_Cost,$E48)*FB51*FB$6</f>
        <v>-0</v>
      </c>
      <c r="FC89" s="43" t="n">
        <f aca="false">-In_RTM*FC80-INDEX(OPV_Cost,$E48)*FC51*FC$6</f>
        <v>-0</v>
      </c>
      <c r="FD89" s="43" t="n">
        <f aca="false">-In_RTM*FD80-INDEX(OPV_Cost,$E48)*FD51*FD$6</f>
        <v>-0</v>
      </c>
      <c r="FE89" s="43" t="n">
        <f aca="false">-In_RTM*FE80-INDEX(OPV_Cost,$E48)*FE51*FE$6</f>
        <v>-0</v>
      </c>
      <c r="FF89" s="43" t="n">
        <f aca="false">-In_RTM*FF80-INDEX(OPV_Cost,$E48)*FF51*FF$6</f>
        <v>-0</v>
      </c>
      <c r="FG89" s="43" t="n">
        <f aca="false">-In_RTM*FG80-INDEX(OPV_Cost,$E48)*FG51*FG$6</f>
        <v>-0</v>
      </c>
      <c r="FH89" s="43" t="n">
        <f aca="false">-In_RTM*FH80-INDEX(OPV_Cost,$E48)*FH51*FH$6</f>
        <v>-0</v>
      </c>
    </row>
    <row r="90" customFormat="false" ht="15" hidden="false" customHeight="false" outlineLevel="0" collapsed="false">
      <c r="C90" s="0" t="s">
        <v>691</v>
      </c>
      <c r="D90" s="11" t="s">
        <v>319</v>
      </c>
      <c r="I90" s="43" t="n">
        <f aca="false">SUM(J90:FH90)</f>
        <v>-11246.1375376655</v>
      </c>
      <c r="J90" s="43" t="n">
        <f aca="false">-J83*(In_HIPA+In_Innovation)</f>
        <v>-0</v>
      </c>
      <c r="K90" s="43" t="n">
        <f aca="false">-K83*(In_HIPA+In_Innovation)</f>
        <v>-0</v>
      </c>
      <c r="L90" s="43" t="n">
        <f aca="false">-L83*(In_HIPA+In_Innovation)</f>
        <v>-0</v>
      </c>
      <c r="M90" s="43" t="n">
        <f aca="false">-M83*(In_HIPA+In_Innovation)</f>
        <v>-0</v>
      </c>
      <c r="N90" s="43" t="n">
        <f aca="false">-N83*(In_HIPA+In_Innovation)</f>
        <v>-0</v>
      </c>
      <c r="O90" s="43" t="n">
        <f aca="false">-O83*(In_HIPA+In_Innovation)</f>
        <v>-0</v>
      </c>
      <c r="P90" s="43" t="n">
        <f aca="false">-P83*(In_HIPA+In_Innovation)</f>
        <v>-0</v>
      </c>
      <c r="Q90" s="43" t="n">
        <f aca="false">-Q83*(In_HIPA+In_Innovation)</f>
        <v>-0</v>
      </c>
      <c r="R90" s="43" t="n">
        <f aca="false">-R83*(In_HIPA+In_Innovation)</f>
        <v>-0</v>
      </c>
      <c r="S90" s="43" t="n">
        <f aca="false">-S83*(In_HIPA+In_Innovation)</f>
        <v>-0</v>
      </c>
      <c r="T90" s="43" t="n">
        <f aca="false">-T83*(In_HIPA+In_Innovation)</f>
        <v>-82.7776288072724</v>
      </c>
      <c r="U90" s="43" t="n">
        <f aca="false">-U83*(In_HIPA+In_Innovation)</f>
        <v>-83.6621806471825</v>
      </c>
      <c r="V90" s="43" t="n">
        <f aca="false">-V83*(In_HIPA+In_Innovation)</f>
        <v>-83.6368315731911</v>
      </c>
      <c r="W90" s="43" t="n">
        <f aca="false">-W83*(In_HIPA+In_Innovation)</f>
        <v>-70.0823998798945</v>
      </c>
      <c r="X90" s="43" t="n">
        <f aca="false">-X83*(In_HIPA+In_Innovation)</f>
        <v>-70.8376364108751</v>
      </c>
      <c r="Y90" s="43" t="n">
        <f aca="false">-Y83*(In_HIPA+In_Innovation)</f>
        <v>-71.5921117684474</v>
      </c>
      <c r="Z90" s="43" t="n">
        <f aca="false">-Z83*(In_HIPA+In_Innovation)</f>
        <v>-71.5679064999861</v>
      </c>
      <c r="AA90" s="43" t="n">
        <f aca="false">-AA83*(In_HIPA+In_Innovation)</f>
        <v>-64.0654338331141</v>
      </c>
      <c r="AB90" s="43" t="n">
        <f aca="false">-AB83*(In_HIPA+In_Innovation)</f>
        <v>-64.7552551750028</v>
      </c>
      <c r="AC90" s="43" t="n">
        <f aca="false">-AC83*(In_HIPA+In_Innovation)</f>
        <v>-65.4443620711462</v>
      </c>
      <c r="AD90" s="43" t="n">
        <f aca="false">-AD83*(In_HIPA+In_Innovation)</f>
        <v>-65.4216427395472</v>
      </c>
      <c r="AE90" s="43" t="n">
        <f aca="false">-AE83*(In_HIPA+In_Innovation)</f>
        <v>-66.0971111980449</v>
      </c>
      <c r="AF90" s="43" t="n">
        <f aca="false">-AF83*(In_HIPA+In_Innovation)</f>
        <v>-66.8083031865116</v>
      </c>
      <c r="AG90" s="43" t="n">
        <f aca="false">-AG83*(In_HIPA+In_Innovation)</f>
        <v>-67.5187416741423</v>
      </c>
      <c r="AH90" s="43" t="n">
        <f aca="false">-AH83*(In_HIPA+In_Innovation)</f>
        <v>-67.4947803930181</v>
      </c>
      <c r="AI90" s="43" t="n">
        <f aca="false">-AI83*(In_HIPA+In_Innovation)</f>
        <v>-69.6655693035857</v>
      </c>
      <c r="AJ90" s="43" t="n">
        <f aca="false">-AJ83*(In_HIPA+In_Innovation)</f>
        <v>-69.6422618817699</v>
      </c>
      <c r="AK90" s="43" t="n">
        <f aca="false">-AK83*(In_HIPA+In_Innovation)</f>
        <v>-70.3840155596805</v>
      </c>
      <c r="AL90" s="43" t="n">
        <f aca="false">-AL83*(In_HIPA+In_Innovation)</f>
        <v>-70.3602288328291</v>
      </c>
      <c r="AM90" s="43" t="n">
        <f aca="false">-AM83*(In_HIPA+In_Innovation)</f>
        <v>-66.2745751894547</v>
      </c>
      <c r="AN90" s="43" t="n">
        <f aca="false">-AN83*(In_HIPA+In_Innovation)</f>
        <v>-66.9873705631392</v>
      </c>
      <c r="AO90" s="43" t="n">
        <f aca="false">-AO83*(In_HIPA+In_Innovation)</f>
        <v>-67.6994004802067</v>
      </c>
      <c r="AP90" s="43" t="n">
        <f aca="false">-AP83*(In_HIPA+In_Innovation)</f>
        <v>-67.6750590059656</v>
      </c>
      <c r="AQ90" s="43" t="n">
        <f aca="false">-AQ83*(In_HIPA+In_Innovation)</f>
        <v>-64.9048139303861</v>
      </c>
      <c r="AR90" s="43" t="n">
        <f aca="false">-AR83*(In_HIPA+In_Innovation)</f>
        <v>-65.6028564021682</v>
      </c>
      <c r="AS90" s="43" t="n">
        <f aca="false">-AS83*(In_HIPA+In_Innovation)</f>
        <v>-66.3001485607027</v>
      </c>
      <c r="AT90" s="43" t="n">
        <f aca="false">-AT83*(In_HIPA+In_Innovation)</f>
        <v>-66.2762886446915</v>
      </c>
      <c r="AU90" s="43" t="n">
        <f aca="false">-AU83*(In_HIPA+In_Innovation)</f>
        <v>-66.5335310535903</v>
      </c>
      <c r="AV90" s="43" t="n">
        <f aca="false">-AV83*(In_HIPA+In_Innovation)</f>
        <v>-67.2493179654441</v>
      </c>
      <c r="AW90" s="43" t="n">
        <f aca="false">-AW83*(In_HIPA+In_Innovation)</f>
        <v>-67.9643431281201</v>
      </c>
      <c r="AX90" s="43" t="n">
        <f aca="false">-AX83*(In_HIPA+In_Innovation)</f>
        <v>-67.9401195502215</v>
      </c>
      <c r="AY90" s="43" t="n">
        <f aca="false">-AY83*(In_HIPA+In_Innovation)</f>
        <v>-65.5159940628869</v>
      </c>
      <c r="AZ90" s="43" t="n">
        <f aca="false">-AZ83*(In_HIPA+In_Innovation)</f>
        <v>-65.4918390501593</v>
      </c>
      <c r="BA90" s="43" t="n">
        <f aca="false">-BA83*(In_HIPA+In_Innovation)</f>
        <v>-66.1871274225075</v>
      </c>
      <c r="BB90" s="43" t="n">
        <f aca="false">-BB83*(In_HIPA+In_Innovation)</f>
        <v>-66.1624756744771</v>
      </c>
      <c r="BC90" s="43" t="n">
        <f aca="false">-BC83*(In_HIPA+In_Innovation)</f>
        <v>-66.110348159469</v>
      </c>
      <c r="BD90" s="43" t="n">
        <f aca="false">-BD83*(In_HIPA+In_Innovation)</f>
        <v>-66.8197023818087</v>
      </c>
      <c r="BE90" s="43" t="n">
        <f aca="false">-BE83*(In_HIPA+In_Innovation)</f>
        <v>-67.5282386951233</v>
      </c>
      <c r="BF90" s="43" t="n">
        <f aca="false">-BF83*(In_HIPA+In_Innovation)</f>
        <v>-67.5022292374742</v>
      </c>
      <c r="BG90" s="43" t="n">
        <f aca="false">-BG83*(In_HIPA+In_Innovation)</f>
        <v>-66.0527282547908</v>
      </c>
      <c r="BH90" s="43" t="n">
        <f aca="false">-BH83*(In_HIPA+In_Innovation)</f>
        <v>-66.7612397997932</v>
      </c>
      <c r="BI90" s="43" t="n">
        <f aca="false">-BI83*(In_HIPA+In_Innovation)</f>
        <v>-67.4689268660659</v>
      </c>
      <c r="BJ90" s="43" t="n">
        <f aca="false">-BJ83*(In_HIPA+In_Innovation)</f>
        <v>-67.4427084922034</v>
      </c>
      <c r="BK90" s="43" t="n">
        <f aca="false">-BK83*(In_HIPA+In_Innovation)</f>
        <v>-66.8884427367756</v>
      </c>
      <c r="BL90" s="43" t="n">
        <f aca="false">-BL83*(In_HIPA+In_Innovation)</f>
        <v>-67.6059408082896</v>
      </c>
      <c r="BM90" s="43" t="n">
        <f aca="false">-BM83*(In_HIPA+In_Innovation)</f>
        <v>-68.3226046923571</v>
      </c>
      <c r="BN90" s="43" t="n">
        <f aca="false">-BN83*(In_HIPA+In_Innovation)</f>
        <v>-68.2960775818868</v>
      </c>
      <c r="BO90" s="43" t="n">
        <f aca="false">-BO83*(In_HIPA+In_Innovation)</f>
        <v>-69.2411147713147</v>
      </c>
      <c r="BP90" s="43" t="n">
        <f aca="false">-BP83*(In_HIPA+In_Innovation)</f>
        <v>-69.2150382872809</v>
      </c>
      <c r="BQ90" s="43" t="n">
        <f aca="false">-BQ83*(In_HIPA+In_Innovation)</f>
        <v>-69.9492998051718</v>
      </c>
      <c r="BR90" s="43" t="n">
        <f aca="false">-BR83*(In_HIPA+In_Innovation)</f>
        <v>-69.9226870717747</v>
      </c>
      <c r="BS90" s="43" t="n">
        <f aca="false">-BS83*(In_HIPA+In_Innovation)</f>
        <v>-68.6921223992408</v>
      </c>
      <c r="BT90" s="43" t="n">
        <f aca="false">-BT83*(In_HIPA+In_Innovation)</f>
        <v>-69.4294536192314</v>
      </c>
      <c r="BU90" s="43" t="n">
        <f aca="false">-BU83*(In_HIPA+In_Innovation)</f>
        <v>-70.1659439107189</v>
      </c>
      <c r="BV90" s="43" t="n">
        <f aca="false">-BV83*(In_HIPA+In_Innovation)</f>
        <v>-70.1392024350558</v>
      </c>
      <c r="BW90" s="43" t="n">
        <f aca="false">-BW83*(In_HIPA+In_Innovation)</f>
        <v>-69.9575114716932</v>
      </c>
      <c r="BX90" s="43" t="n">
        <f aca="false">-BX83*(In_HIPA+In_Innovation)</f>
        <v>-70.7082344909265</v>
      </c>
      <c r="BY90" s="43" t="n">
        <f aca="false">-BY83*(In_HIPA+In_Innovation)</f>
        <v>-71.458094902476</v>
      </c>
      <c r="BZ90" s="43" t="n">
        <f aca="false">-BZ83*(In_HIPA+In_Innovation)</f>
        <v>-71.4306640301741</v>
      </c>
      <c r="CA90" s="43" t="n">
        <f aca="false">-CA83*(In_HIPA+In_Innovation)</f>
        <v>-69.9295275268829</v>
      </c>
      <c r="CB90" s="43" t="n">
        <f aca="false">-CB83*(In_HIPA+In_Innovation)</f>
        <v>-70.6794023024005</v>
      </c>
      <c r="CC90" s="43" t="n">
        <f aca="false">-CC83*(In_HIPA+In_Innovation)</f>
        <v>-71.4283970344877</v>
      </c>
      <c r="CD90" s="43" t="n">
        <f aca="false">-CD83*(In_HIPA+In_Innovation)</f>
        <v>-71.4004117064915</v>
      </c>
      <c r="CE90" s="43" t="n">
        <f aca="false">-CE83*(In_HIPA+In_Innovation)</f>
        <v>-70.7505862667023</v>
      </c>
      <c r="CF90" s="43" t="n">
        <f aca="false">-CF83*(In_HIPA+In_Innovation)</f>
        <v>-70.7229227861656</v>
      </c>
      <c r="CG90" s="43" t="n">
        <f aca="false">-CG83*(In_HIPA+In_Innovation)</f>
        <v>-71.4721512287438</v>
      </c>
      <c r="CH90" s="43" t="n">
        <f aca="false">-CH83*(In_HIPA+In_Innovation)</f>
        <v>-71.4439188630841</v>
      </c>
      <c r="CI90" s="43" t="n">
        <f aca="false">-CI83*(In_HIPA+In_Innovation)</f>
        <v>-71.7144969409309</v>
      </c>
      <c r="CJ90" s="43" t="n">
        <f aca="false">-CJ83*(In_HIPA+In_Innovation)</f>
        <v>-72.4829706539361</v>
      </c>
      <c r="CK90" s="43" t="n">
        <f aca="false">-CK83*(In_HIPA+In_Innovation)</f>
        <v>-73.2505242783822</v>
      </c>
      <c r="CL90" s="43" t="n">
        <f aca="false">-CL83*(In_HIPA+In_Innovation)</f>
        <v>-73.2212655177129</v>
      </c>
      <c r="CM90" s="43" t="n">
        <f aca="false">-CM83*(In_HIPA+In_Innovation)</f>
        <v>-74.1909836874365</v>
      </c>
      <c r="CN90" s="43" t="n">
        <f aca="false">-CN83*(In_HIPA+In_Innovation)</f>
        <v>-74.9863814196888</v>
      </c>
      <c r="CO90" s="43" t="n">
        <f aca="false">-CO83*(In_HIPA+In_Innovation)</f>
        <v>-75.7808398367464</v>
      </c>
      <c r="CP90" s="43" t="n">
        <f aca="false">-CP83*(In_HIPA+In_Innovation)</f>
        <v>-75.7509696702256</v>
      </c>
      <c r="CQ90" s="43" t="n">
        <f aca="false">-CQ83*(In_HIPA+In_Innovation)</f>
        <v>-74.5612401246288</v>
      </c>
      <c r="CR90" s="43" t="n">
        <f aca="false">-CR83*(In_HIPA+In_Innovation)</f>
        <v>-75.3603155025304</v>
      </c>
      <c r="CS90" s="43" t="n">
        <f aca="false">-CS83*(In_HIPA+In_Innovation)</f>
        <v>-76.1584374068191</v>
      </c>
      <c r="CT90" s="43" t="n">
        <f aca="false">-CT83*(In_HIPA+In_Innovation)</f>
        <v>-76.1281170034571</v>
      </c>
      <c r="CU90" s="43" t="n">
        <f aca="false">-CU83*(In_HIPA+In_Innovation)</f>
        <v>-76.6592129311846</v>
      </c>
      <c r="CV90" s="43" t="n">
        <f aca="false">-CV83*(In_HIPA+In_Innovation)</f>
        <v>-76.6295838309381</v>
      </c>
      <c r="CW90" s="43" t="n">
        <f aca="false">-CW83*(In_HIPA+In_Innovation)</f>
        <v>-77.4417349047274</v>
      </c>
      <c r="CX90" s="43" t="n">
        <f aca="false">-CX83*(In_HIPA+In_Innovation)</f>
        <v>-77.4114964974085</v>
      </c>
      <c r="CY90" s="43" t="n">
        <f aca="false">-CY83*(In_HIPA+In_Innovation)</f>
        <v>-86.8439554733948</v>
      </c>
      <c r="CZ90" s="43" t="n">
        <f aca="false">-CZ83*(In_HIPA+In_Innovation)</f>
        <v>-87.7790233386135</v>
      </c>
      <c r="DA90" s="43" t="n">
        <f aca="false">-DA83*(In_HIPA+In_Innovation)</f>
        <v>-88.7131220851722</v>
      </c>
      <c r="DB90" s="43" t="n">
        <f aca="false">-DB83*(In_HIPA+In_Innovation)</f>
        <v>-88.6823041702504</v>
      </c>
      <c r="DC90" s="43" t="n">
        <f aca="false">-DC83*(In_HIPA+In_Innovation)</f>
        <v>-87.5052223029421</v>
      </c>
      <c r="DD90" s="43" t="n">
        <f aca="false">-DD83*(In_HIPA+In_Innovation)</f>
        <v>-88.4474883955436</v>
      </c>
      <c r="DE90" s="43" t="n">
        <f aca="false">-DE83*(In_HIPA+In_Innovation)</f>
        <v>-89.3887805285332</v>
      </c>
      <c r="DF90" s="43" t="n">
        <f aca="false">-DF83*(In_HIPA+In_Innovation)</f>
        <v>-89.3578086716331</v>
      </c>
      <c r="DG90" s="43" t="n">
        <f aca="false">-DG83*(In_HIPA+In_Innovation)</f>
        <v>-88.1266998744208</v>
      </c>
      <c r="DH90" s="43" t="n">
        <f aca="false">-DH83*(In_HIPA+In_Innovation)</f>
        <v>-89.0756613988912</v>
      </c>
      <c r="DI90" s="43" t="n">
        <f aca="false">-DI83*(In_HIPA+In_Innovation)</f>
        <v>-90.0236421533209</v>
      </c>
      <c r="DJ90" s="43" t="n">
        <f aca="false">-DJ83*(In_HIPA+In_Innovation)</f>
        <v>-89.9924537251949</v>
      </c>
      <c r="DK90" s="43" t="n">
        <f aca="false">-DK83*(In_HIPA+In_Innovation)</f>
        <v>-89.0550978751286</v>
      </c>
      <c r="DL90" s="43" t="n">
        <f aca="false">-DL83*(In_HIPA+In_Innovation)</f>
        <v>-89.0245981696425</v>
      </c>
      <c r="DM90" s="43" t="n">
        <f aca="false">-DM83*(In_HIPA+In_Innovation)</f>
        <v>-89.972078678942</v>
      </c>
      <c r="DN90" s="43" t="n">
        <f aca="false">-DN83*(In_HIPA+In_Innovation)</f>
        <v>-89.9409517628386</v>
      </c>
      <c r="DO90" s="43" t="n">
        <f aca="false">-DO83*(In_HIPA+In_Innovation)</f>
        <v>-90.2952274449423</v>
      </c>
      <c r="DP90" s="43" t="n">
        <f aca="false">-DP83*(In_HIPA+In_Innovation)</f>
        <v>-91.2674970211231</v>
      </c>
      <c r="DQ90" s="43" t="n">
        <f aca="false">-DQ83*(In_HIPA+In_Innovation)</f>
        <v>-92.238760298871</v>
      </c>
      <c r="DR90" s="43" t="n">
        <f aca="false">-DR83*(In_HIPA+In_Innovation)</f>
        <v>-92.206760069415</v>
      </c>
      <c r="DS90" s="43" t="n">
        <f aca="false">-DS83*(In_HIPA+In_Innovation)</f>
        <v>-90.6573962484804</v>
      </c>
      <c r="DT90" s="43" t="n">
        <f aca="false">-DT83*(In_HIPA+In_Innovation)</f>
        <v>-91.6332793958099</v>
      </c>
      <c r="DU90" s="43" t="n">
        <f aca="false">-DU83*(In_HIPA+In_Innovation)</f>
        <v>-92.6081429231123</v>
      </c>
      <c r="DV90" s="43" t="n">
        <f aca="false">-DV83*(In_HIPA+In_Innovation)</f>
        <v>-92.5757190677659</v>
      </c>
      <c r="DW90" s="43" t="n">
        <f aca="false">-DW83*(In_HIPA+In_Innovation)</f>
        <v>-92.2039435852825</v>
      </c>
      <c r="DX90" s="43" t="n">
        <f aca="false">-DX83*(In_HIPA+In_Innovation)</f>
        <v>-93.1965778895269</v>
      </c>
      <c r="DY90" s="43" t="n">
        <f aca="false">-DY83*(In_HIPA+In_Innovation)</f>
        <v>-94.1881785325481</v>
      </c>
      <c r="DZ90" s="43" t="n">
        <f aca="false">-DZ83*(In_HIPA+In_Innovation)</f>
        <v>-94.1553081680066</v>
      </c>
      <c r="EA90" s="43" t="n">
        <f aca="false">-EA83*(In_HIPA+In_Innovation)</f>
        <v>-94.5889291691115</v>
      </c>
      <c r="EB90" s="43" t="n">
        <f aca="false">-EB83*(In_HIPA+In_Innovation)</f>
        <v>-94.5565676817335</v>
      </c>
      <c r="EC90" s="43" t="n">
        <f aca="false">-EC83*(In_HIPA+In_Innovation)</f>
        <v>-95.56295823316</v>
      </c>
      <c r="ED90" s="43" t="n">
        <f aca="false">-ED83*(In_HIPA+In_Innovation)</f>
        <v>-95.5299312485862</v>
      </c>
      <c r="EE90" s="43" t="n">
        <f aca="false">-EE83*(In_HIPA+In_Innovation)</f>
        <v>-93.5954023102687</v>
      </c>
      <c r="EF90" s="43" t="n">
        <f aca="false">-EF83*(In_HIPA+In_Innovation)</f>
        <v>-94.6024766404954</v>
      </c>
      <c r="EG90" s="43" t="n">
        <f aca="false">-EG83*(In_HIPA+In_Innovation)</f>
        <v>-95.6084841901588</v>
      </c>
      <c r="EH90" s="43" t="n">
        <f aca="false">-EH83*(In_HIPA+In_Innovation)</f>
        <v>-95.5745606326078</v>
      </c>
      <c r="EI90" s="43" t="n">
        <f aca="false">-EI83*(In_HIPA+In_Innovation)</f>
        <v>-97.0614660339898</v>
      </c>
      <c r="EJ90" s="43" t="n">
        <f aca="false">-EJ83*(In_HIPA+In_Innovation)</f>
        <v>-98.1056864254847</v>
      </c>
      <c r="EK90" s="43" t="n">
        <f aca="false">-EK83*(In_HIPA+In_Innovation)</f>
        <v>-99.1487957175604</v>
      </c>
      <c r="EL90" s="43" t="n">
        <f aca="false">-EL83*(In_HIPA+In_Innovation)</f>
        <v>-99.1134628230663</v>
      </c>
      <c r="EM90" s="43" t="n">
        <f aca="false">-EM83*(In_HIPA+In_Innovation)</f>
        <v>-99.7626729661549</v>
      </c>
      <c r="EN90" s="43" t="n">
        <f aca="false">-EN83*(In_HIPA+In_Innovation)</f>
        <v>-100.835739183103</v>
      </c>
      <c r="EO90" s="43" t="n">
        <f aca="false">-EO83*(In_HIPA+In_Innovation)</f>
        <v>-101.907656412491</v>
      </c>
      <c r="EP90" s="43" t="n">
        <f aca="false">-EP83*(In_HIPA+In_Innovation)</f>
        <v>-101.871118677404</v>
      </c>
      <c r="EQ90" s="43" t="n">
        <f aca="false">-EQ83*(In_HIPA+In_Innovation)</f>
        <v>-100.423602311265</v>
      </c>
      <c r="ER90" s="43" t="n">
        <f aca="false">-ER83*(In_HIPA+In_Innovation)</f>
        <v>-100.387579780771</v>
      </c>
      <c r="ES90" s="43" t="n">
        <f aca="false">-ES83*(In_HIPA+In_Innovation)</f>
        <v>-101.454348885346</v>
      </c>
      <c r="ET90" s="43" t="n">
        <f aca="false">-ET83*(In_HIPA+In_Innovation)</f>
        <v>-101.417585570204</v>
      </c>
      <c r="EU90" s="43" t="n">
        <f aca="false">-EU83*(In_HIPA+In_Innovation)</f>
        <v>-101.160456933055</v>
      </c>
      <c r="EV90" s="43" t="n">
        <f aca="false">-EV83*(In_HIPA+In_Innovation)</f>
        <v>-102.248231964778</v>
      </c>
      <c r="EW90" s="43" t="n">
        <f aca="false">-EW83*(In_HIPA+In_Innovation)</f>
        <v>-103.334831331198</v>
      </c>
      <c r="EX90" s="43" t="n">
        <f aca="false">-EX83*(In_HIPA+In_Innovation)</f>
        <v>-103.297445245498</v>
      </c>
      <c r="EY90" s="43" t="n">
        <f aca="false">-EY83*(In_HIPA+In_Innovation)</f>
        <v>-103.035609010593</v>
      </c>
      <c r="EZ90" s="43" t="n">
        <f aca="false">-EZ83*(In_HIPA+In_Innovation)</f>
        <v>-104.143605328432</v>
      </c>
      <c r="FA90" s="43" t="n">
        <f aca="false">-FA83*(In_HIPA+In_Innovation)</f>
        <v>-105.250406065198</v>
      </c>
      <c r="FB90" s="43" t="n">
        <f aca="false">-FB83*(In_HIPA+In_Innovation)</f>
        <v>-105.212386659206</v>
      </c>
      <c r="FC90" s="43" t="n">
        <f aca="false">-FC83*(In_HIPA+In_Innovation)</f>
        <v>-104.945756043066</v>
      </c>
      <c r="FD90" s="43" t="n">
        <f aca="false">-FD83*(In_HIPA+In_Innovation)</f>
        <v>-0</v>
      </c>
      <c r="FE90" s="43" t="n">
        <f aca="false">-FE83*(In_HIPA+In_Innovation)</f>
        <v>-0</v>
      </c>
      <c r="FF90" s="43" t="n">
        <f aca="false">-FF83*(In_HIPA+In_Innovation)</f>
        <v>-0</v>
      </c>
      <c r="FG90" s="43" t="n">
        <f aca="false">-FG83*(In_HIPA+In_Innovation)</f>
        <v>-0</v>
      </c>
      <c r="FH90" s="43" t="n">
        <f aca="false">-FH83*(In_HIPA+In_Innovation)</f>
        <v>-0</v>
      </c>
    </row>
    <row r="91" customFormat="false" ht="15" hidden="false" customHeight="false" outlineLevel="0" collapsed="false">
      <c r="C91" s="23" t="s">
        <v>692</v>
      </c>
      <c r="D91" s="11" t="s">
        <v>319</v>
      </c>
      <c r="E91" s="62" t="n">
        <f aca="false">SUMIF($J$7:$FH$7,YEAR($F16)+1,$J91:$FH91)</f>
        <v>8575.48720289816</v>
      </c>
      <c r="I91" s="62" t="n">
        <f aca="false">SUM(J91:FH91)</f>
        <v>306594.600409539</v>
      </c>
      <c r="J91" s="62" t="n">
        <f aca="false">J83+SUM(J85:J90)</f>
        <v>0</v>
      </c>
      <c r="K91" s="62" t="n">
        <f aca="false">K83+SUM(K85:K90)</f>
        <v>0</v>
      </c>
      <c r="L91" s="62" t="n">
        <f aca="false">L83+SUM(L85:L90)</f>
        <v>0</v>
      </c>
      <c r="M91" s="62" t="n">
        <f aca="false">M83+SUM(M85:M90)</f>
        <v>0</v>
      </c>
      <c r="N91" s="62" t="n">
        <f aca="false">N83+SUM(N85:N90)</f>
        <v>0</v>
      </c>
      <c r="O91" s="62" t="n">
        <f aca="false">O83+SUM(O85:O90)</f>
        <v>0</v>
      </c>
      <c r="P91" s="62" t="n">
        <f aca="false">P83+SUM(P85:P90)</f>
        <v>0</v>
      </c>
      <c r="Q91" s="62" t="n">
        <f aca="false">Q83+SUM(Q85:Q90)</f>
        <v>0</v>
      </c>
      <c r="R91" s="62" t="n">
        <f aca="false">R83+SUM(R85:R90)</f>
        <v>0</v>
      </c>
      <c r="S91" s="62" t="n">
        <f aca="false">S83+SUM(S85:S90)</f>
        <v>0</v>
      </c>
      <c r="T91" s="62" t="n">
        <f aca="false">T83+SUM(T85:T90)</f>
        <v>2662.78639148742</v>
      </c>
      <c r="U91" s="62" t="n">
        <f aca="false">U83+SUM(U85:U90)</f>
        <v>2691.05636680901</v>
      </c>
      <c r="V91" s="62" t="n">
        <f aca="false">V83+SUM(V85:V90)</f>
        <v>2690.0548131972</v>
      </c>
      <c r="W91" s="62" t="n">
        <f aca="false">W83+SUM(W85:W90)</f>
        <v>2115.89010994022</v>
      </c>
      <c r="X91" s="62" t="n">
        <f aca="false">X83+SUM(X85:X90)</f>
        <v>2138.47776548301</v>
      </c>
      <c r="Y91" s="62" t="n">
        <f aca="false">Y83+SUM(Y85:Y90)</f>
        <v>2161.03549450562</v>
      </c>
      <c r="Z91" s="62" t="n">
        <f aca="false">Z83+SUM(Z85:Z90)</f>
        <v>2160.0838329693</v>
      </c>
      <c r="AA91" s="62" t="n">
        <f aca="false">AA83+SUM(AA85:AA90)</f>
        <v>1842.99453415812</v>
      </c>
      <c r="AB91" s="62" t="n">
        <f aca="false">AB83+SUM(AB85:AB90)</f>
        <v>1862.61247452186</v>
      </c>
      <c r="AC91" s="62" t="n">
        <f aca="false">AC83+SUM(AC85:AC90)</f>
        <v>1882.20251512436</v>
      </c>
      <c r="AD91" s="62" t="n">
        <f aca="false">AD83+SUM(AD85:AD90)</f>
        <v>1881.31530440029</v>
      </c>
      <c r="AE91" s="62" t="n">
        <f aca="false">AE83+SUM(AE85:AE90)</f>
        <v>1912.03751741477</v>
      </c>
      <c r="AF91" s="62" t="n">
        <f aca="false">AF83+SUM(AF85:AF90)</f>
        <v>1932.37275572784</v>
      </c>
      <c r="AG91" s="62" t="n">
        <f aca="false">AG83+SUM(AG85:AG90)</f>
        <v>1952.6784767665</v>
      </c>
      <c r="AH91" s="62" t="n">
        <f aca="false">AH83+SUM(AH85:AH90)</f>
        <v>1951.73982922067</v>
      </c>
      <c r="AI91" s="62" t="n">
        <f aca="false">AI83+SUM(AI85:AI90)</f>
        <v>2035.87231629017</v>
      </c>
      <c r="AJ91" s="62" t="n">
        <f aca="false">AJ83+SUM(AJ85:AJ90)</f>
        <v>2034.96116170912</v>
      </c>
      <c r="AK91" s="62" t="n">
        <f aca="false">AK83+SUM(AK85:AK90)</f>
        <v>2056.40289476841</v>
      </c>
      <c r="AL91" s="62" t="n">
        <f aca="false">AL83+SUM(AL85:AL90)</f>
        <v>2055.4730027662</v>
      </c>
      <c r="AM91" s="62" t="n">
        <f aca="false">AM83+SUM(AM85:AM90)</f>
        <v>1884.03111032561</v>
      </c>
      <c r="AN91" s="62" t="n">
        <f aca="false">AN83+SUM(AN85:AN90)</f>
        <v>1904.04213701401</v>
      </c>
      <c r="AO91" s="62" t="n">
        <f aca="false">AO83+SUM(AO85:AO90)</f>
        <v>1924.02322362632</v>
      </c>
      <c r="AP91" s="62" t="n">
        <f aca="false">AP83+SUM(AP85:AP90)</f>
        <v>1923.0711310128</v>
      </c>
      <c r="AQ91" s="62" t="n">
        <f aca="false">AQ83+SUM(AQ85:AQ90)</f>
        <v>1807.5458803458</v>
      </c>
      <c r="AR91" s="62" t="n">
        <f aca="false">AR83+SUM(AR85:AR90)</f>
        <v>1826.72823875455</v>
      </c>
      <c r="AS91" s="62" t="n">
        <f aca="false">AS83+SUM(AS85:AS90)</f>
        <v>1845.88134397632</v>
      </c>
      <c r="AT91" s="62" t="n">
        <f aca="false">AT83+SUM(AT85:AT90)</f>
        <v>1844.95109439497</v>
      </c>
      <c r="AU91" s="62" t="n">
        <f aca="false">AU83+SUM(AU85:AU90)</f>
        <v>1858.07119283462</v>
      </c>
      <c r="AV91" s="62" t="n">
        <f aca="false">AV83+SUM(AV85:AV90)</f>
        <v>1877.80134062548</v>
      </c>
      <c r="AW91" s="62" t="n">
        <f aca="false">AW83+SUM(AW85:AW90)</f>
        <v>1897.50179381256</v>
      </c>
      <c r="AX91" s="62" t="n">
        <f aca="false">AX83+SUM(AX85:AX90)</f>
        <v>1896.55750720393</v>
      </c>
      <c r="AY91" s="62" t="n">
        <f aca="false">AY83+SUM(AY85:AY90)</f>
        <v>1784.85150242239</v>
      </c>
      <c r="AZ91" s="62" t="n">
        <f aca="false">AZ83+SUM(AZ85:AZ90)</f>
        <v>1783.90982688033</v>
      </c>
      <c r="BA91" s="62" t="n">
        <f aca="false">BA83+SUM(BA85:BA90)</f>
        <v>1802.5619208111</v>
      </c>
      <c r="BB91" s="62" t="n">
        <f aca="false">BB83+SUM(BB85:BB90)</f>
        <v>1801.60088020014</v>
      </c>
      <c r="BC91" s="62" t="n">
        <f aca="false">BC83+SUM(BC85:BC90)</f>
        <v>1801.66571494907</v>
      </c>
      <c r="BD91" s="62" t="n">
        <f aca="false">BD83+SUM(BD85:BD90)</f>
        <v>1820.69842327637</v>
      </c>
      <c r="BE91" s="62" t="n">
        <f aca="false">BE83+SUM(BE85:BE90)</f>
        <v>1839.69914239707</v>
      </c>
      <c r="BF91" s="62" t="n">
        <f aca="false">BF83+SUM(BF85:BF90)</f>
        <v>1838.68188755701</v>
      </c>
      <c r="BG91" s="62" t="n">
        <f aca="false">BG83+SUM(BG85:BG90)</f>
        <v>1779.43316278972</v>
      </c>
      <c r="BH91" s="62" t="n">
        <f aca="false">BH83+SUM(BH85:BH90)</f>
        <v>1798.21168053619</v>
      </c>
      <c r="BI91" s="62" t="n">
        <f aca="false">BI83+SUM(BI85:BI90)</f>
        <v>1816.95797666183</v>
      </c>
      <c r="BJ91" s="62" t="n">
        <f aca="false">BJ83+SUM(BJ85:BJ90)</f>
        <v>1815.93333106363</v>
      </c>
      <c r="BK91" s="62" t="n">
        <f aca="false">BK83+SUM(BK85:BK90)</f>
        <v>1794.75791965769</v>
      </c>
      <c r="BL91" s="62" t="n">
        <f aca="false">BL83+SUM(BL85:BL90)</f>
        <v>1813.69546554316</v>
      </c>
      <c r="BM91" s="62" t="n">
        <f aca="false">BM83+SUM(BM85:BM90)</f>
        <v>1832.60042484458</v>
      </c>
      <c r="BN91" s="62" t="n">
        <f aca="false">BN83+SUM(BN85:BN90)</f>
        <v>1831.56417343804</v>
      </c>
      <c r="BO91" s="62" t="n">
        <f aca="false">BO83+SUM(BO85:BO90)</f>
        <v>1862.26595879477</v>
      </c>
      <c r="BP91" s="62" t="n">
        <f aca="false">BP83+SUM(BP85:BP90)</f>
        <v>1861.24852682488</v>
      </c>
      <c r="BQ91" s="62" t="n">
        <f aca="false">BQ83+SUM(BQ85:BQ90)</f>
        <v>1880.6739650121</v>
      </c>
      <c r="BR91" s="62" t="n">
        <f aca="false">BR83+SUM(BR85:BR90)</f>
        <v>1879.63561008169</v>
      </c>
      <c r="BS91" s="62" t="n">
        <f aca="false">BS83+SUM(BS85:BS90)</f>
        <v>1829.82598021433</v>
      </c>
      <c r="BT91" s="62" t="n">
        <f aca="false">BT83+SUM(BT85:BT90)</f>
        <v>1849.14734515021</v>
      </c>
      <c r="BU91" s="62" t="n">
        <f aca="false">BU83+SUM(BU85:BU90)</f>
        <v>1868.43593444612</v>
      </c>
      <c r="BV91" s="62" t="n">
        <f aca="false">BV83+SUM(BV85:BV90)</f>
        <v>1867.39367107261</v>
      </c>
      <c r="BW91" s="62" t="n">
        <f aca="false">BW83+SUM(BW85:BW90)</f>
        <v>1862.18643980347</v>
      </c>
      <c r="BX91" s="62" t="n">
        <f aca="false">BX83+SUM(BX85:BX90)</f>
        <v>1881.84052423235</v>
      </c>
      <c r="BY91" s="62" t="n">
        <f aca="false">BY83+SUM(BY85:BY90)</f>
        <v>1901.46096202508</v>
      </c>
      <c r="BZ91" s="62" t="n">
        <f aca="false">BZ83+SUM(BZ85:BZ90)</f>
        <v>1900.39100102547</v>
      </c>
      <c r="CA91" s="62" t="n">
        <f aca="false">CA83+SUM(CA85:CA90)</f>
        <v>1839.18564776059</v>
      </c>
      <c r="CB91" s="62" t="n">
        <f aca="false">CB83+SUM(CB85:CB90)</f>
        <v>1858.56290748111</v>
      </c>
      <c r="CC91" s="62" t="n">
        <f aca="false">CC83+SUM(CC85:CC90)</f>
        <v>1877.90583066686</v>
      </c>
      <c r="CD91" s="62" t="n">
        <f aca="false">CD83+SUM(CD85:CD90)</f>
        <v>1876.81393093251</v>
      </c>
      <c r="CE91" s="62" t="n">
        <f aca="false">CE83+SUM(CE85:CE90)</f>
        <v>1839.00345053692</v>
      </c>
      <c r="CF91" s="62" t="n">
        <f aca="false">CF83+SUM(CF85:CF90)</f>
        <v>1837.92487749369</v>
      </c>
      <c r="CG91" s="62" t="n">
        <f aca="false">CG83+SUM(CG85:CG90)</f>
        <v>1857.03224517367</v>
      </c>
      <c r="CH91" s="62" t="n">
        <f aca="false">CH83+SUM(CH85:CH90)</f>
        <v>1855.93149183546</v>
      </c>
      <c r="CI91" s="62" t="n">
        <f aca="false">CI83+SUM(CI85:CI90)</f>
        <v>1870.0862163462</v>
      </c>
      <c r="CJ91" s="62" t="n">
        <f aca="false">CJ83+SUM(CJ85:CJ90)</f>
        <v>1889.75760170649</v>
      </c>
      <c r="CK91" s="62" t="n">
        <f aca="false">CK83+SUM(CK85:CK90)</f>
        <v>1909.39305353688</v>
      </c>
      <c r="CL91" s="62" t="n">
        <f aca="false">CL83+SUM(CL85:CL90)</f>
        <v>1908.25036945424</v>
      </c>
      <c r="CM91" s="62" t="n">
        <f aca="false">CM83+SUM(CM85:CM90)</f>
        <v>1952.15485033006</v>
      </c>
      <c r="CN91" s="62" t="n">
        <f aca="false">CN83+SUM(CN85:CN90)</f>
        <v>1972.71458559533</v>
      </c>
      <c r="CO91" s="62" t="n">
        <f aca="false">CO83+SUM(CO85:CO90)</f>
        <v>1993.23762398298</v>
      </c>
      <c r="CP91" s="62" t="n">
        <f aca="false">CP83+SUM(CP85:CP90)</f>
        <v>1992.07066548892</v>
      </c>
      <c r="CQ91" s="62" t="n">
        <f aca="false">CQ83+SUM(CQ85:CQ90)</f>
        <v>1944.29941475963</v>
      </c>
      <c r="CR91" s="62" t="n">
        <f aca="false">CR83+SUM(CR85:CR90)</f>
        <v>1964.75500588074</v>
      </c>
      <c r="CS91" s="62" t="n">
        <f aca="false">CS83+SUM(CS85:CS90)</f>
        <v>1985.17335296754</v>
      </c>
      <c r="CT91" s="62" t="n">
        <f aca="false">CT83+SUM(CT85:CT90)</f>
        <v>1983.98899492354</v>
      </c>
      <c r="CU91" s="62" t="n">
        <f aca="false">CU83+SUM(CU85:CU90)</f>
        <v>1995.51408347458</v>
      </c>
      <c r="CV91" s="62" t="n">
        <f aca="false">CV83+SUM(CV85:CV90)</f>
        <v>1994.35872199333</v>
      </c>
      <c r="CW91" s="62" t="n">
        <f aca="false">CW83+SUM(CW85:CW90)</f>
        <v>2015.10756877275</v>
      </c>
      <c r="CX91" s="62" t="n">
        <f aca="false">CX83+SUM(CX85:CX90)</f>
        <v>2013.92844788214</v>
      </c>
      <c r="CY91" s="62" t="n">
        <f aca="false">CY83+SUM(CY85:CY90)</f>
        <v>2417.47847393373</v>
      </c>
      <c r="CZ91" s="62" t="n">
        <f aca="false">CZ83+SUM(CZ85:CZ90)</f>
        <v>2443.17455957649</v>
      </c>
      <c r="DA91" s="62" t="n">
        <f aca="false">DA83+SUM(DA85:DA90)</f>
        <v>2468.83284789347</v>
      </c>
      <c r="DB91" s="62" t="n">
        <f aca="false">DB83+SUM(DB85:DB90)</f>
        <v>2467.63089521359</v>
      </c>
      <c r="DC91" s="62" t="n">
        <f aca="false">DC83+SUM(DC85:DC90)</f>
        <v>2420.56184985796</v>
      </c>
      <c r="DD91" s="62" t="n">
        <f aca="false">DD83+SUM(DD85:DD90)</f>
        <v>2446.28761708635</v>
      </c>
      <c r="DE91" s="62" t="n">
        <f aca="false">DE83+SUM(DE85:DE90)</f>
        <v>2471.97543842805</v>
      </c>
      <c r="DF91" s="62" t="n">
        <f aca="false">DF83+SUM(DF85:DF90)</f>
        <v>2470.76876152027</v>
      </c>
      <c r="DG91" s="62" t="n">
        <f aca="false">DG83+SUM(DG85:DG90)</f>
        <v>2421.4621290529</v>
      </c>
      <c r="DH91" s="62" t="n">
        <f aca="false">DH83+SUM(DH85:DH90)</f>
        <v>2447.19077291189</v>
      </c>
      <c r="DI91" s="62" t="n">
        <f aca="false">DI83+SUM(DI85:DI90)</f>
        <v>2472.8812396301</v>
      </c>
      <c r="DJ91" s="62" t="n">
        <f aca="false">DJ83+SUM(DJ85:DJ90)</f>
        <v>2471.66720885691</v>
      </c>
      <c r="DK91" s="62" t="n">
        <f aca="false">DK83+SUM(DK85:DK90)</f>
        <v>2419.92002944508</v>
      </c>
      <c r="DL91" s="62" t="n">
        <f aca="false">DL83+SUM(DL85:DL90)</f>
        <v>2418.73485997373</v>
      </c>
      <c r="DM91" s="62" t="n">
        <f aca="false">DM83+SUM(DM85:DM90)</f>
        <v>2444.11706781163</v>
      </c>
      <c r="DN91" s="62" t="n">
        <f aca="false">DN83+SUM(DN85:DN90)</f>
        <v>2442.90752594508</v>
      </c>
      <c r="DO91" s="62" t="n">
        <f aca="false">DO83+SUM(DO85:DO90)</f>
        <v>2461.06412327713</v>
      </c>
      <c r="DP91" s="62" t="n">
        <f aca="false">DP83+SUM(DP85:DP90)</f>
        <v>2487.20303932856</v>
      </c>
      <c r="DQ91" s="62" t="n">
        <f aca="false">DQ83+SUM(DQ85:DQ90)</f>
        <v>2513.30281285257</v>
      </c>
      <c r="DR91" s="62" t="n">
        <f aca="false">DR83+SUM(DR85:DR90)</f>
        <v>2512.05808284194</v>
      </c>
      <c r="DS91" s="62" t="n">
        <f aca="false">DS83+SUM(DS85:DS90)</f>
        <v>2449.411737036</v>
      </c>
      <c r="DT91" s="62" t="n">
        <f aca="false">DT83+SUM(DT85:DT90)</f>
        <v>2475.4056247091</v>
      </c>
      <c r="DU91" s="62" t="n">
        <f aca="false">DU83+SUM(DU85:DU90)</f>
        <v>2501.35986501635</v>
      </c>
      <c r="DV91" s="62" t="n">
        <f aca="false">DV83+SUM(DV85:DV90)</f>
        <v>2500.09908117426</v>
      </c>
      <c r="DW91" s="62" t="n">
        <f aca="false">DW83+SUM(DW85:DW90)</f>
        <v>2487.53672321624</v>
      </c>
      <c r="DX91" s="62" t="n">
        <f aca="false">DX83+SUM(DX85:DX90)</f>
        <v>2513.93775429946</v>
      </c>
      <c r="DY91" s="62" t="n">
        <f aca="false">DY83+SUM(DY85:DY90)</f>
        <v>2540.29860364477</v>
      </c>
      <c r="DZ91" s="62" t="n">
        <f aca="false">DZ83+SUM(DZ85:DZ90)</f>
        <v>2539.02082680324</v>
      </c>
      <c r="EA91" s="62" t="n">
        <f aca="false">EA83+SUM(EA85:EA90)</f>
        <v>2544.54121528863</v>
      </c>
      <c r="EB91" s="62" t="n">
        <f aca="false">EB83+SUM(EB85:EB90)</f>
        <v>2543.28463290881</v>
      </c>
      <c r="EC91" s="62" t="n">
        <f aca="false">EC83+SUM(EC85:EC90)</f>
        <v>2569.96337596528</v>
      </c>
      <c r="ED91" s="62" t="n">
        <f aca="false">ED83+SUM(ED85:ED90)</f>
        <v>2568.68095262085</v>
      </c>
      <c r="EE91" s="62" t="n">
        <f aca="false">EE83+SUM(EE85:EE90)</f>
        <v>2489.86347933987</v>
      </c>
      <c r="EF91" s="62" t="n">
        <f aca="false">EF83+SUM(EF85:EF90)</f>
        <v>2516.25093145029</v>
      </c>
      <c r="EG91" s="62" t="n">
        <f aca="false">EG83+SUM(EG85:EG90)</f>
        <v>2542.59692225992</v>
      </c>
      <c r="EH91" s="62" t="n">
        <f aca="false">EH83+SUM(EH85:EH90)</f>
        <v>2541.27845539613</v>
      </c>
      <c r="EI91" s="62" t="n">
        <f aca="false">EI83+SUM(EI85:EI90)</f>
        <v>2607.86310073946</v>
      </c>
      <c r="EJ91" s="62" t="n">
        <f aca="false">EJ83+SUM(EJ85:EJ90)</f>
        <v>2635.50565648055</v>
      </c>
      <c r="EK91" s="62" t="n">
        <f aca="false">EK83+SUM(EK85:EK90)</f>
        <v>2663.10493361411</v>
      </c>
      <c r="EL91" s="62" t="n">
        <f aca="false">EL83+SUM(EL85:EL90)</f>
        <v>2661.72867650539</v>
      </c>
      <c r="EM91" s="62" t="n">
        <f aca="false">EM83+SUM(EM85:EM90)</f>
        <v>2692.79615584371</v>
      </c>
      <c r="EN91" s="62" t="n">
        <f aca="false">EN83+SUM(EN85:EN90)</f>
        <v>2721.3348610734</v>
      </c>
      <c r="EO91" s="62" t="n">
        <f aca="false">EO83+SUM(EO85:EO90)</f>
        <v>2749.82874466114</v>
      </c>
      <c r="EP91" s="62" t="n">
        <f aca="false">EP83+SUM(EP85:EP90)</f>
        <v>2748.40341915159</v>
      </c>
      <c r="EQ91" s="62" t="n">
        <f aca="false">EQ83+SUM(EQ85:EQ90)</f>
        <v>2672.97061791012</v>
      </c>
      <c r="ER91" s="62" t="n">
        <f aca="false">ER83+SUM(ER85:ER90)</f>
        <v>2671.5667262471</v>
      </c>
      <c r="ES91" s="62" t="n">
        <f aca="false">ES83+SUM(ES85:ES90)</f>
        <v>2699.50634608611</v>
      </c>
      <c r="ET91" s="62" t="n">
        <f aca="false">ET83+SUM(ET85:ET90)</f>
        <v>2698.07358411952</v>
      </c>
      <c r="EU91" s="62" t="n">
        <f aca="false">EU83+SUM(EU85:EU90)</f>
        <v>2690.77964175938</v>
      </c>
      <c r="EV91" s="62" t="n">
        <f aca="false">EV83+SUM(EV85:EV90)</f>
        <v>2719.26521427955</v>
      </c>
      <c r="EW91" s="62" t="n">
        <f aca="false">EW83+SUM(EW85:EW90)</f>
        <v>2747.70496806644</v>
      </c>
      <c r="EX91" s="62" t="n">
        <f aca="false">EX83+SUM(EX85:EX90)</f>
        <v>2746.24793511212</v>
      </c>
      <c r="EY91" s="62" t="n">
        <f aca="false">EY83+SUM(EY85:EY90)</f>
        <v>2738.82506601085</v>
      </c>
      <c r="EZ91" s="62" t="n">
        <f aca="false">EZ83+SUM(EZ85:EZ90)</f>
        <v>2767.82055765307</v>
      </c>
      <c r="FA91" s="62" t="n">
        <f aca="false">FA83+SUM(FA85:FA90)</f>
        <v>2796.76945439266</v>
      </c>
      <c r="FB91" s="62" t="n">
        <f aca="false">FB83+SUM(FB85:FB90)</f>
        <v>2795.2877393001</v>
      </c>
      <c r="FC91" s="62" t="n">
        <f aca="false">FC83+SUM(FC85:FC90)</f>
        <v>2787.73365209154</v>
      </c>
      <c r="FD91" s="62" t="n">
        <f aca="false">FD83+SUM(FD85:FD90)</f>
        <v>0</v>
      </c>
      <c r="FE91" s="62" t="n">
        <f aca="false">FE83+SUM(FE85:FE90)</f>
        <v>0</v>
      </c>
      <c r="FF91" s="62" t="n">
        <f aca="false">FF83+SUM(FF85:FF90)</f>
        <v>0</v>
      </c>
      <c r="FG91" s="62" t="n">
        <f aca="false">FG83+SUM(FG85:FG90)</f>
        <v>0</v>
      </c>
      <c r="FH91" s="62" t="n">
        <f aca="false">FH83+SUM(FH85:FH90)</f>
        <v>0</v>
      </c>
    </row>
    <row r="93" customFormat="false" ht="15" hidden="false" customHeight="false" outlineLevel="0" collapsed="false">
      <c r="A93" s="9" t="s">
        <v>14</v>
      </c>
      <c r="B93" s="9"/>
      <c r="C93" s="9" t="s">
        <v>693</v>
      </c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</row>
    <row r="94" customFormat="false" ht="15" hidden="false" customHeight="false" outlineLevel="0" collapsed="false">
      <c r="C94" s="0" t="s">
        <v>694</v>
      </c>
      <c r="D94" s="11" t="s">
        <v>319</v>
      </c>
      <c r="I94" s="43" t="n">
        <f aca="false">SUM(J94:FH94)</f>
        <v>-549</v>
      </c>
      <c r="J94" s="43" t="n">
        <f aca="false">-In_SPV_Price*J17</f>
        <v>-549</v>
      </c>
      <c r="K94" s="43" t="n">
        <f aca="false">-In_SPV_Price*K17</f>
        <v>-0</v>
      </c>
      <c r="L94" s="43" t="n">
        <f aca="false">-In_SPV_Price*L17</f>
        <v>-0</v>
      </c>
      <c r="M94" s="43" t="n">
        <f aca="false">-In_SPV_Price*M17</f>
        <v>-0</v>
      </c>
      <c r="N94" s="43" t="n">
        <f aca="false">-In_SPV_Price*N17</f>
        <v>-0</v>
      </c>
      <c r="O94" s="43" t="n">
        <f aca="false">-In_SPV_Price*O17</f>
        <v>-0</v>
      </c>
      <c r="P94" s="43" t="n">
        <f aca="false">-In_SPV_Price*P17</f>
        <v>-0</v>
      </c>
      <c r="Q94" s="43" t="n">
        <f aca="false">-In_SPV_Price*Q17</f>
        <v>-0</v>
      </c>
      <c r="R94" s="43" t="n">
        <f aca="false">-In_SPV_Price*R17</f>
        <v>-0</v>
      </c>
      <c r="S94" s="43" t="n">
        <f aca="false">-In_SPV_Price*S17</f>
        <v>-0</v>
      </c>
      <c r="T94" s="43" t="n">
        <f aca="false">-In_SPV_Price*T17</f>
        <v>-0</v>
      </c>
      <c r="U94" s="43" t="n">
        <f aca="false">-In_SPV_Price*U17</f>
        <v>-0</v>
      </c>
      <c r="V94" s="43" t="n">
        <f aca="false">-In_SPV_Price*V17</f>
        <v>-0</v>
      </c>
      <c r="W94" s="43" t="n">
        <f aca="false">-In_SPV_Price*W17</f>
        <v>-0</v>
      </c>
      <c r="X94" s="43" t="n">
        <f aca="false">-In_SPV_Price*X17</f>
        <v>-0</v>
      </c>
      <c r="Y94" s="43" t="n">
        <f aca="false">-In_SPV_Price*Y17</f>
        <v>-0</v>
      </c>
      <c r="Z94" s="43" t="n">
        <f aca="false">-In_SPV_Price*Z17</f>
        <v>-0</v>
      </c>
      <c r="AA94" s="43" t="n">
        <f aca="false">-In_SPV_Price*AA17</f>
        <v>-0</v>
      </c>
      <c r="AB94" s="43" t="n">
        <f aca="false">-In_SPV_Price*AB17</f>
        <v>-0</v>
      </c>
      <c r="AC94" s="43" t="n">
        <f aca="false">-In_SPV_Price*AC17</f>
        <v>-0</v>
      </c>
      <c r="AD94" s="43" t="n">
        <f aca="false">-In_SPV_Price*AD17</f>
        <v>-0</v>
      </c>
      <c r="AE94" s="43" t="n">
        <f aca="false">-In_SPV_Price*AE17</f>
        <v>-0</v>
      </c>
      <c r="AF94" s="43" t="n">
        <f aca="false">-In_SPV_Price*AF17</f>
        <v>-0</v>
      </c>
      <c r="AG94" s="43" t="n">
        <f aca="false">-In_SPV_Price*AG17</f>
        <v>-0</v>
      </c>
      <c r="AH94" s="43" t="n">
        <f aca="false">-In_SPV_Price*AH17</f>
        <v>-0</v>
      </c>
      <c r="AI94" s="43" t="n">
        <f aca="false">-In_SPV_Price*AI17</f>
        <v>-0</v>
      </c>
      <c r="AJ94" s="43" t="n">
        <f aca="false">-In_SPV_Price*AJ17</f>
        <v>-0</v>
      </c>
      <c r="AK94" s="43" t="n">
        <f aca="false">-In_SPV_Price*AK17</f>
        <v>-0</v>
      </c>
      <c r="AL94" s="43" t="n">
        <f aca="false">-In_SPV_Price*AL17</f>
        <v>-0</v>
      </c>
      <c r="AM94" s="43" t="n">
        <f aca="false">-In_SPV_Price*AM17</f>
        <v>-0</v>
      </c>
      <c r="AN94" s="43" t="n">
        <f aca="false">-In_SPV_Price*AN17</f>
        <v>-0</v>
      </c>
      <c r="AO94" s="43" t="n">
        <f aca="false">-In_SPV_Price*AO17</f>
        <v>-0</v>
      </c>
      <c r="AP94" s="43" t="n">
        <f aca="false">-In_SPV_Price*AP17</f>
        <v>-0</v>
      </c>
      <c r="AQ94" s="43" t="n">
        <f aca="false">-In_SPV_Price*AQ17</f>
        <v>-0</v>
      </c>
      <c r="AR94" s="43" t="n">
        <f aca="false">-In_SPV_Price*AR17</f>
        <v>-0</v>
      </c>
      <c r="AS94" s="43" t="n">
        <f aca="false">-In_SPV_Price*AS17</f>
        <v>-0</v>
      </c>
      <c r="AT94" s="43" t="n">
        <f aca="false">-In_SPV_Price*AT17</f>
        <v>-0</v>
      </c>
      <c r="AU94" s="43" t="n">
        <f aca="false">-In_SPV_Price*AU17</f>
        <v>-0</v>
      </c>
      <c r="AV94" s="43" t="n">
        <f aca="false">-In_SPV_Price*AV17</f>
        <v>-0</v>
      </c>
      <c r="AW94" s="43" t="n">
        <f aca="false">-In_SPV_Price*AW17</f>
        <v>-0</v>
      </c>
      <c r="AX94" s="43" t="n">
        <f aca="false">-In_SPV_Price*AX17</f>
        <v>-0</v>
      </c>
      <c r="AY94" s="43" t="n">
        <f aca="false">-In_SPV_Price*AY17</f>
        <v>-0</v>
      </c>
      <c r="AZ94" s="43" t="n">
        <f aca="false">-In_SPV_Price*AZ17</f>
        <v>-0</v>
      </c>
      <c r="BA94" s="43" t="n">
        <f aca="false">-In_SPV_Price*BA17</f>
        <v>-0</v>
      </c>
      <c r="BB94" s="43" t="n">
        <f aca="false">-In_SPV_Price*BB17</f>
        <v>-0</v>
      </c>
      <c r="BC94" s="43" t="n">
        <f aca="false">-In_SPV_Price*BC17</f>
        <v>-0</v>
      </c>
      <c r="BD94" s="43" t="n">
        <f aca="false">-In_SPV_Price*BD17</f>
        <v>-0</v>
      </c>
      <c r="BE94" s="43" t="n">
        <f aca="false">-In_SPV_Price*BE17</f>
        <v>-0</v>
      </c>
      <c r="BF94" s="43" t="n">
        <f aca="false">-In_SPV_Price*BF17</f>
        <v>-0</v>
      </c>
      <c r="BG94" s="43" t="n">
        <f aca="false">-In_SPV_Price*BG17</f>
        <v>-0</v>
      </c>
      <c r="BH94" s="43" t="n">
        <f aca="false">-In_SPV_Price*BH17</f>
        <v>-0</v>
      </c>
      <c r="BI94" s="43" t="n">
        <f aca="false">-In_SPV_Price*BI17</f>
        <v>-0</v>
      </c>
      <c r="BJ94" s="43" t="n">
        <f aca="false">-In_SPV_Price*BJ17</f>
        <v>-0</v>
      </c>
      <c r="BK94" s="43" t="n">
        <f aca="false">-In_SPV_Price*BK17</f>
        <v>-0</v>
      </c>
      <c r="BL94" s="43" t="n">
        <f aca="false">-In_SPV_Price*BL17</f>
        <v>-0</v>
      </c>
      <c r="BM94" s="43" t="n">
        <f aca="false">-In_SPV_Price*BM17</f>
        <v>-0</v>
      </c>
      <c r="BN94" s="43" t="n">
        <f aca="false">-In_SPV_Price*BN17</f>
        <v>-0</v>
      </c>
      <c r="BO94" s="43" t="n">
        <f aca="false">-In_SPV_Price*BO17</f>
        <v>-0</v>
      </c>
      <c r="BP94" s="43" t="n">
        <f aca="false">-In_SPV_Price*BP17</f>
        <v>-0</v>
      </c>
      <c r="BQ94" s="43" t="n">
        <f aca="false">-In_SPV_Price*BQ17</f>
        <v>-0</v>
      </c>
      <c r="BR94" s="43" t="n">
        <f aca="false">-In_SPV_Price*BR17</f>
        <v>-0</v>
      </c>
      <c r="BS94" s="43" t="n">
        <f aca="false">-In_SPV_Price*BS17</f>
        <v>-0</v>
      </c>
      <c r="BT94" s="43" t="n">
        <f aca="false">-In_SPV_Price*BT17</f>
        <v>-0</v>
      </c>
      <c r="BU94" s="43" t="n">
        <f aca="false">-In_SPV_Price*BU17</f>
        <v>-0</v>
      </c>
      <c r="BV94" s="43" t="n">
        <f aca="false">-In_SPV_Price*BV17</f>
        <v>-0</v>
      </c>
      <c r="BW94" s="43" t="n">
        <f aca="false">-In_SPV_Price*BW17</f>
        <v>-0</v>
      </c>
      <c r="BX94" s="43" t="n">
        <f aca="false">-In_SPV_Price*BX17</f>
        <v>-0</v>
      </c>
      <c r="BY94" s="43" t="n">
        <f aca="false">-In_SPV_Price*BY17</f>
        <v>-0</v>
      </c>
      <c r="BZ94" s="43" t="n">
        <f aca="false">-In_SPV_Price*BZ17</f>
        <v>-0</v>
      </c>
      <c r="CA94" s="43" t="n">
        <f aca="false">-In_SPV_Price*CA17</f>
        <v>-0</v>
      </c>
      <c r="CB94" s="43" t="n">
        <f aca="false">-In_SPV_Price*CB17</f>
        <v>-0</v>
      </c>
      <c r="CC94" s="43" t="n">
        <f aca="false">-In_SPV_Price*CC17</f>
        <v>-0</v>
      </c>
      <c r="CD94" s="43" t="n">
        <f aca="false">-In_SPV_Price*CD17</f>
        <v>-0</v>
      </c>
      <c r="CE94" s="43" t="n">
        <f aca="false">-In_SPV_Price*CE17</f>
        <v>-0</v>
      </c>
      <c r="CF94" s="43" t="n">
        <f aca="false">-In_SPV_Price*CF17</f>
        <v>-0</v>
      </c>
      <c r="CG94" s="43" t="n">
        <f aca="false">-In_SPV_Price*CG17</f>
        <v>-0</v>
      </c>
      <c r="CH94" s="43" t="n">
        <f aca="false">-In_SPV_Price*CH17</f>
        <v>-0</v>
      </c>
      <c r="CI94" s="43" t="n">
        <f aca="false">-In_SPV_Price*CI17</f>
        <v>-0</v>
      </c>
      <c r="CJ94" s="43" t="n">
        <f aca="false">-In_SPV_Price*CJ17</f>
        <v>-0</v>
      </c>
      <c r="CK94" s="43" t="n">
        <f aca="false">-In_SPV_Price*CK17</f>
        <v>-0</v>
      </c>
      <c r="CL94" s="43" t="n">
        <f aca="false">-In_SPV_Price*CL17</f>
        <v>-0</v>
      </c>
      <c r="CM94" s="43" t="n">
        <f aca="false">-In_SPV_Price*CM17</f>
        <v>-0</v>
      </c>
      <c r="CN94" s="43" t="n">
        <f aca="false">-In_SPV_Price*CN17</f>
        <v>-0</v>
      </c>
      <c r="CO94" s="43" t="n">
        <f aca="false">-In_SPV_Price*CO17</f>
        <v>-0</v>
      </c>
      <c r="CP94" s="43" t="n">
        <f aca="false">-In_SPV_Price*CP17</f>
        <v>-0</v>
      </c>
      <c r="CQ94" s="43" t="n">
        <f aca="false">-In_SPV_Price*CQ17</f>
        <v>-0</v>
      </c>
      <c r="CR94" s="43" t="n">
        <f aca="false">-In_SPV_Price*CR17</f>
        <v>-0</v>
      </c>
      <c r="CS94" s="43" t="n">
        <f aca="false">-In_SPV_Price*CS17</f>
        <v>-0</v>
      </c>
      <c r="CT94" s="43" t="n">
        <f aca="false">-In_SPV_Price*CT17</f>
        <v>-0</v>
      </c>
      <c r="CU94" s="43" t="n">
        <f aca="false">-In_SPV_Price*CU17</f>
        <v>-0</v>
      </c>
      <c r="CV94" s="43" t="n">
        <f aca="false">-In_SPV_Price*CV17</f>
        <v>-0</v>
      </c>
      <c r="CW94" s="43" t="n">
        <f aca="false">-In_SPV_Price*CW17</f>
        <v>-0</v>
      </c>
      <c r="CX94" s="43" t="n">
        <f aca="false">-In_SPV_Price*CX17</f>
        <v>-0</v>
      </c>
      <c r="CY94" s="43" t="n">
        <f aca="false">-In_SPV_Price*CY17</f>
        <v>-0</v>
      </c>
      <c r="CZ94" s="43" t="n">
        <f aca="false">-In_SPV_Price*CZ17</f>
        <v>-0</v>
      </c>
      <c r="DA94" s="43" t="n">
        <f aca="false">-In_SPV_Price*DA17</f>
        <v>-0</v>
      </c>
      <c r="DB94" s="43" t="n">
        <f aca="false">-In_SPV_Price*DB17</f>
        <v>-0</v>
      </c>
      <c r="DC94" s="43" t="n">
        <f aca="false">-In_SPV_Price*DC17</f>
        <v>-0</v>
      </c>
      <c r="DD94" s="43" t="n">
        <f aca="false">-In_SPV_Price*DD17</f>
        <v>-0</v>
      </c>
      <c r="DE94" s="43" t="n">
        <f aca="false">-In_SPV_Price*DE17</f>
        <v>-0</v>
      </c>
      <c r="DF94" s="43" t="n">
        <f aca="false">-In_SPV_Price*DF17</f>
        <v>-0</v>
      </c>
      <c r="DG94" s="43" t="n">
        <f aca="false">-In_SPV_Price*DG17</f>
        <v>-0</v>
      </c>
      <c r="DH94" s="43" t="n">
        <f aca="false">-In_SPV_Price*DH17</f>
        <v>-0</v>
      </c>
      <c r="DI94" s="43" t="n">
        <f aca="false">-In_SPV_Price*DI17</f>
        <v>-0</v>
      </c>
      <c r="DJ94" s="43" t="n">
        <f aca="false">-In_SPV_Price*DJ17</f>
        <v>-0</v>
      </c>
      <c r="DK94" s="43" t="n">
        <f aca="false">-In_SPV_Price*DK17</f>
        <v>-0</v>
      </c>
      <c r="DL94" s="43" t="n">
        <f aca="false">-In_SPV_Price*DL17</f>
        <v>-0</v>
      </c>
      <c r="DM94" s="43" t="n">
        <f aca="false">-In_SPV_Price*DM17</f>
        <v>-0</v>
      </c>
      <c r="DN94" s="43" t="n">
        <f aca="false">-In_SPV_Price*DN17</f>
        <v>-0</v>
      </c>
      <c r="DO94" s="43" t="n">
        <f aca="false">-In_SPV_Price*DO17</f>
        <v>-0</v>
      </c>
      <c r="DP94" s="43" t="n">
        <f aca="false">-In_SPV_Price*DP17</f>
        <v>-0</v>
      </c>
      <c r="DQ94" s="43" t="n">
        <f aca="false">-In_SPV_Price*DQ17</f>
        <v>-0</v>
      </c>
      <c r="DR94" s="43" t="n">
        <f aca="false">-In_SPV_Price*DR17</f>
        <v>-0</v>
      </c>
      <c r="DS94" s="43" t="n">
        <f aca="false">-In_SPV_Price*DS17</f>
        <v>-0</v>
      </c>
      <c r="DT94" s="43" t="n">
        <f aca="false">-In_SPV_Price*DT17</f>
        <v>-0</v>
      </c>
      <c r="DU94" s="43" t="n">
        <f aca="false">-In_SPV_Price*DU17</f>
        <v>-0</v>
      </c>
      <c r="DV94" s="43" t="n">
        <f aca="false">-In_SPV_Price*DV17</f>
        <v>-0</v>
      </c>
      <c r="DW94" s="43" t="n">
        <f aca="false">-In_SPV_Price*DW17</f>
        <v>-0</v>
      </c>
      <c r="DX94" s="43" t="n">
        <f aca="false">-In_SPV_Price*DX17</f>
        <v>-0</v>
      </c>
      <c r="DY94" s="43" t="n">
        <f aca="false">-In_SPV_Price*DY17</f>
        <v>-0</v>
      </c>
      <c r="DZ94" s="43" t="n">
        <f aca="false">-In_SPV_Price*DZ17</f>
        <v>-0</v>
      </c>
      <c r="EA94" s="43" t="n">
        <f aca="false">-In_SPV_Price*EA17</f>
        <v>-0</v>
      </c>
      <c r="EB94" s="43" t="n">
        <f aca="false">-In_SPV_Price*EB17</f>
        <v>-0</v>
      </c>
      <c r="EC94" s="43" t="n">
        <f aca="false">-In_SPV_Price*EC17</f>
        <v>-0</v>
      </c>
      <c r="ED94" s="43" t="n">
        <f aca="false">-In_SPV_Price*ED17</f>
        <v>-0</v>
      </c>
      <c r="EE94" s="43" t="n">
        <f aca="false">-In_SPV_Price*EE17</f>
        <v>-0</v>
      </c>
      <c r="EF94" s="43" t="n">
        <f aca="false">-In_SPV_Price*EF17</f>
        <v>-0</v>
      </c>
      <c r="EG94" s="43" t="n">
        <f aca="false">-In_SPV_Price*EG17</f>
        <v>-0</v>
      </c>
      <c r="EH94" s="43" t="n">
        <f aca="false">-In_SPV_Price*EH17</f>
        <v>-0</v>
      </c>
      <c r="EI94" s="43" t="n">
        <f aca="false">-In_SPV_Price*EI17</f>
        <v>-0</v>
      </c>
      <c r="EJ94" s="43" t="n">
        <f aca="false">-In_SPV_Price*EJ17</f>
        <v>-0</v>
      </c>
      <c r="EK94" s="43" t="n">
        <f aca="false">-In_SPV_Price*EK17</f>
        <v>-0</v>
      </c>
      <c r="EL94" s="43" t="n">
        <f aca="false">-In_SPV_Price*EL17</f>
        <v>-0</v>
      </c>
      <c r="EM94" s="43" t="n">
        <f aca="false">-In_SPV_Price*EM17</f>
        <v>-0</v>
      </c>
      <c r="EN94" s="43" t="n">
        <f aca="false">-In_SPV_Price*EN17</f>
        <v>-0</v>
      </c>
      <c r="EO94" s="43" t="n">
        <f aca="false">-In_SPV_Price*EO17</f>
        <v>-0</v>
      </c>
      <c r="EP94" s="43" t="n">
        <f aca="false">-In_SPV_Price*EP17</f>
        <v>-0</v>
      </c>
      <c r="EQ94" s="43" t="n">
        <f aca="false">-In_SPV_Price*EQ17</f>
        <v>-0</v>
      </c>
      <c r="ER94" s="43" t="n">
        <f aca="false">-In_SPV_Price*ER17</f>
        <v>-0</v>
      </c>
      <c r="ES94" s="43" t="n">
        <f aca="false">-In_SPV_Price*ES17</f>
        <v>-0</v>
      </c>
      <c r="ET94" s="43" t="n">
        <f aca="false">-In_SPV_Price*ET17</f>
        <v>-0</v>
      </c>
      <c r="EU94" s="43" t="n">
        <f aca="false">-In_SPV_Price*EU17</f>
        <v>-0</v>
      </c>
      <c r="EV94" s="43" t="n">
        <f aca="false">-In_SPV_Price*EV17</f>
        <v>-0</v>
      </c>
      <c r="EW94" s="43" t="n">
        <f aca="false">-In_SPV_Price*EW17</f>
        <v>-0</v>
      </c>
      <c r="EX94" s="43" t="n">
        <f aca="false">-In_SPV_Price*EX17</f>
        <v>-0</v>
      </c>
      <c r="EY94" s="43" t="n">
        <f aca="false">-In_SPV_Price*EY17</f>
        <v>-0</v>
      </c>
      <c r="EZ94" s="43" t="n">
        <f aca="false">-In_SPV_Price*EZ17</f>
        <v>-0</v>
      </c>
      <c r="FA94" s="43" t="n">
        <f aca="false">-In_SPV_Price*FA17</f>
        <v>-0</v>
      </c>
      <c r="FB94" s="43" t="n">
        <f aca="false">-In_SPV_Price*FB17</f>
        <v>-0</v>
      </c>
      <c r="FC94" s="43" t="n">
        <f aca="false">-In_SPV_Price*FC17</f>
        <v>-0</v>
      </c>
      <c r="FD94" s="43" t="n">
        <f aca="false">-In_SPV_Price*FD17</f>
        <v>-0</v>
      </c>
      <c r="FE94" s="43" t="n">
        <f aca="false">-In_SPV_Price*FE17</f>
        <v>-0</v>
      </c>
      <c r="FF94" s="43" t="n">
        <f aca="false">-In_SPV_Price*FF17</f>
        <v>-0</v>
      </c>
      <c r="FG94" s="43" t="n">
        <f aca="false">-In_SPV_Price*FG17</f>
        <v>-0</v>
      </c>
      <c r="FH94" s="43" t="n">
        <f aca="false">-In_SPV_Price*FH17</f>
        <v>-0</v>
      </c>
    </row>
    <row r="95" customFormat="false" ht="15" hidden="false" customHeight="false" outlineLevel="0" collapsed="false">
      <c r="C95" s="0" t="s">
        <v>379</v>
      </c>
      <c r="D95" s="11" t="s">
        <v>319</v>
      </c>
      <c r="I95" s="43" t="n">
        <f aca="false">SUM(J95:FH95)</f>
        <v>-200</v>
      </c>
      <c r="J95" s="43" t="n">
        <f aca="false">-In_Transaction*J17</f>
        <v>-200</v>
      </c>
      <c r="K95" s="43" t="n">
        <f aca="false">-In_Transaction*K17</f>
        <v>-0</v>
      </c>
      <c r="L95" s="43" t="n">
        <f aca="false">-In_Transaction*L17</f>
        <v>-0</v>
      </c>
      <c r="M95" s="43" t="n">
        <f aca="false">-In_Transaction*M17</f>
        <v>-0</v>
      </c>
      <c r="N95" s="43" t="n">
        <f aca="false">-In_Transaction*N17</f>
        <v>-0</v>
      </c>
      <c r="O95" s="43" t="n">
        <f aca="false">-In_Transaction*O17</f>
        <v>-0</v>
      </c>
      <c r="P95" s="43" t="n">
        <f aca="false">-In_Transaction*P17</f>
        <v>-0</v>
      </c>
      <c r="Q95" s="43" t="n">
        <f aca="false">-In_Transaction*Q17</f>
        <v>-0</v>
      </c>
      <c r="R95" s="43" t="n">
        <f aca="false">-In_Transaction*R17</f>
        <v>-0</v>
      </c>
      <c r="S95" s="43" t="n">
        <f aca="false">-In_Transaction*S17</f>
        <v>-0</v>
      </c>
      <c r="T95" s="43" t="n">
        <f aca="false">-In_Transaction*T17</f>
        <v>-0</v>
      </c>
      <c r="U95" s="43" t="n">
        <f aca="false">-In_Transaction*U17</f>
        <v>-0</v>
      </c>
      <c r="V95" s="43" t="n">
        <f aca="false">-In_Transaction*V17</f>
        <v>-0</v>
      </c>
      <c r="W95" s="43" t="n">
        <f aca="false">-In_Transaction*W17</f>
        <v>-0</v>
      </c>
      <c r="X95" s="43" t="n">
        <f aca="false">-In_Transaction*X17</f>
        <v>-0</v>
      </c>
      <c r="Y95" s="43" t="n">
        <f aca="false">-In_Transaction*Y17</f>
        <v>-0</v>
      </c>
      <c r="Z95" s="43" t="n">
        <f aca="false">-In_Transaction*Z17</f>
        <v>-0</v>
      </c>
      <c r="AA95" s="43" t="n">
        <f aca="false">-In_Transaction*AA17</f>
        <v>-0</v>
      </c>
      <c r="AB95" s="43" t="n">
        <f aca="false">-In_Transaction*AB17</f>
        <v>-0</v>
      </c>
      <c r="AC95" s="43" t="n">
        <f aca="false">-In_Transaction*AC17</f>
        <v>-0</v>
      </c>
      <c r="AD95" s="43" t="n">
        <f aca="false">-In_Transaction*AD17</f>
        <v>-0</v>
      </c>
      <c r="AE95" s="43" t="n">
        <f aca="false">-In_Transaction*AE17</f>
        <v>-0</v>
      </c>
      <c r="AF95" s="43" t="n">
        <f aca="false">-In_Transaction*AF17</f>
        <v>-0</v>
      </c>
      <c r="AG95" s="43" t="n">
        <f aca="false">-In_Transaction*AG17</f>
        <v>-0</v>
      </c>
      <c r="AH95" s="43" t="n">
        <f aca="false">-In_Transaction*AH17</f>
        <v>-0</v>
      </c>
      <c r="AI95" s="43" t="n">
        <f aca="false">-In_Transaction*AI17</f>
        <v>-0</v>
      </c>
      <c r="AJ95" s="43" t="n">
        <f aca="false">-In_Transaction*AJ17</f>
        <v>-0</v>
      </c>
      <c r="AK95" s="43" t="n">
        <f aca="false">-In_Transaction*AK17</f>
        <v>-0</v>
      </c>
      <c r="AL95" s="43" t="n">
        <f aca="false">-In_Transaction*AL17</f>
        <v>-0</v>
      </c>
      <c r="AM95" s="43" t="n">
        <f aca="false">-In_Transaction*AM17</f>
        <v>-0</v>
      </c>
      <c r="AN95" s="43" t="n">
        <f aca="false">-In_Transaction*AN17</f>
        <v>-0</v>
      </c>
      <c r="AO95" s="43" t="n">
        <f aca="false">-In_Transaction*AO17</f>
        <v>-0</v>
      </c>
      <c r="AP95" s="43" t="n">
        <f aca="false">-In_Transaction*AP17</f>
        <v>-0</v>
      </c>
      <c r="AQ95" s="43" t="n">
        <f aca="false">-In_Transaction*AQ17</f>
        <v>-0</v>
      </c>
      <c r="AR95" s="43" t="n">
        <f aca="false">-In_Transaction*AR17</f>
        <v>-0</v>
      </c>
      <c r="AS95" s="43" t="n">
        <f aca="false">-In_Transaction*AS17</f>
        <v>-0</v>
      </c>
      <c r="AT95" s="43" t="n">
        <f aca="false">-In_Transaction*AT17</f>
        <v>-0</v>
      </c>
      <c r="AU95" s="43" t="n">
        <f aca="false">-In_Transaction*AU17</f>
        <v>-0</v>
      </c>
      <c r="AV95" s="43" t="n">
        <f aca="false">-In_Transaction*AV17</f>
        <v>-0</v>
      </c>
      <c r="AW95" s="43" t="n">
        <f aca="false">-In_Transaction*AW17</f>
        <v>-0</v>
      </c>
      <c r="AX95" s="43" t="n">
        <f aca="false">-In_Transaction*AX17</f>
        <v>-0</v>
      </c>
      <c r="AY95" s="43" t="n">
        <f aca="false">-In_Transaction*AY17</f>
        <v>-0</v>
      </c>
      <c r="AZ95" s="43" t="n">
        <f aca="false">-In_Transaction*AZ17</f>
        <v>-0</v>
      </c>
      <c r="BA95" s="43" t="n">
        <f aca="false">-In_Transaction*BA17</f>
        <v>-0</v>
      </c>
      <c r="BB95" s="43" t="n">
        <f aca="false">-In_Transaction*BB17</f>
        <v>-0</v>
      </c>
      <c r="BC95" s="43" t="n">
        <f aca="false">-In_Transaction*BC17</f>
        <v>-0</v>
      </c>
      <c r="BD95" s="43" t="n">
        <f aca="false">-In_Transaction*BD17</f>
        <v>-0</v>
      </c>
      <c r="BE95" s="43" t="n">
        <f aca="false">-In_Transaction*BE17</f>
        <v>-0</v>
      </c>
      <c r="BF95" s="43" t="n">
        <f aca="false">-In_Transaction*BF17</f>
        <v>-0</v>
      </c>
      <c r="BG95" s="43" t="n">
        <f aca="false">-In_Transaction*BG17</f>
        <v>-0</v>
      </c>
      <c r="BH95" s="43" t="n">
        <f aca="false">-In_Transaction*BH17</f>
        <v>-0</v>
      </c>
      <c r="BI95" s="43" t="n">
        <f aca="false">-In_Transaction*BI17</f>
        <v>-0</v>
      </c>
      <c r="BJ95" s="43" t="n">
        <f aca="false">-In_Transaction*BJ17</f>
        <v>-0</v>
      </c>
      <c r="BK95" s="43" t="n">
        <f aca="false">-In_Transaction*BK17</f>
        <v>-0</v>
      </c>
      <c r="BL95" s="43" t="n">
        <f aca="false">-In_Transaction*BL17</f>
        <v>-0</v>
      </c>
      <c r="BM95" s="43" t="n">
        <f aca="false">-In_Transaction*BM17</f>
        <v>-0</v>
      </c>
      <c r="BN95" s="43" t="n">
        <f aca="false">-In_Transaction*BN17</f>
        <v>-0</v>
      </c>
      <c r="BO95" s="43" t="n">
        <f aca="false">-In_Transaction*BO17</f>
        <v>-0</v>
      </c>
      <c r="BP95" s="43" t="n">
        <f aca="false">-In_Transaction*BP17</f>
        <v>-0</v>
      </c>
      <c r="BQ95" s="43" t="n">
        <f aca="false">-In_Transaction*BQ17</f>
        <v>-0</v>
      </c>
      <c r="BR95" s="43" t="n">
        <f aca="false">-In_Transaction*BR17</f>
        <v>-0</v>
      </c>
      <c r="BS95" s="43" t="n">
        <f aca="false">-In_Transaction*BS17</f>
        <v>-0</v>
      </c>
      <c r="BT95" s="43" t="n">
        <f aca="false">-In_Transaction*BT17</f>
        <v>-0</v>
      </c>
      <c r="BU95" s="43" t="n">
        <f aca="false">-In_Transaction*BU17</f>
        <v>-0</v>
      </c>
      <c r="BV95" s="43" t="n">
        <f aca="false">-In_Transaction*BV17</f>
        <v>-0</v>
      </c>
      <c r="BW95" s="43" t="n">
        <f aca="false">-In_Transaction*BW17</f>
        <v>-0</v>
      </c>
      <c r="BX95" s="43" t="n">
        <f aca="false">-In_Transaction*BX17</f>
        <v>-0</v>
      </c>
      <c r="BY95" s="43" t="n">
        <f aca="false">-In_Transaction*BY17</f>
        <v>-0</v>
      </c>
      <c r="BZ95" s="43" t="n">
        <f aca="false">-In_Transaction*BZ17</f>
        <v>-0</v>
      </c>
      <c r="CA95" s="43" t="n">
        <f aca="false">-In_Transaction*CA17</f>
        <v>-0</v>
      </c>
      <c r="CB95" s="43" t="n">
        <f aca="false">-In_Transaction*CB17</f>
        <v>-0</v>
      </c>
      <c r="CC95" s="43" t="n">
        <f aca="false">-In_Transaction*CC17</f>
        <v>-0</v>
      </c>
      <c r="CD95" s="43" t="n">
        <f aca="false">-In_Transaction*CD17</f>
        <v>-0</v>
      </c>
      <c r="CE95" s="43" t="n">
        <f aca="false">-In_Transaction*CE17</f>
        <v>-0</v>
      </c>
      <c r="CF95" s="43" t="n">
        <f aca="false">-In_Transaction*CF17</f>
        <v>-0</v>
      </c>
      <c r="CG95" s="43" t="n">
        <f aca="false">-In_Transaction*CG17</f>
        <v>-0</v>
      </c>
      <c r="CH95" s="43" t="n">
        <f aca="false">-In_Transaction*CH17</f>
        <v>-0</v>
      </c>
      <c r="CI95" s="43" t="n">
        <f aca="false">-In_Transaction*CI17</f>
        <v>-0</v>
      </c>
      <c r="CJ95" s="43" t="n">
        <f aca="false">-In_Transaction*CJ17</f>
        <v>-0</v>
      </c>
      <c r="CK95" s="43" t="n">
        <f aca="false">-In_Transaction*CK17</f>
        <v>-0</v>
      </c>
      <c r="CL95" s="43" t="n">
        <f aca="false">-In_Transaction*CL17</f>
        <v>-0</v>
      </c>
      <c r="CM95" s="43" t="n">
        <f aca="false">-In_Transaction*CM17</f>
        <v>-0</v>
      </c>
      <c r="CN95" s="43" t="n">
        <f aca="false">-In_Transaction*CN17</f>
        <v>-0</v>
      </c>
      <c r="CO95" s="43" t="n">
        <f aca="false">-In_Transaction*CO17</f>
        <v>-0</v>
      </c>
      <c r="CP95" s="43" t="n">
        <f aca="false">-In_Transaction*CP17</f>
        <v>-0</v>
      </c>
      <c r="CQ95" s="43" t="n">
        <f aca="false">-In_Transaction*CQ17</f>
        <v>-0</v>
      </c>
      <c r="CR95" s="43" t="n">
        <f aca="false">-In_Transaction*CR17</f>
        <v>-0</v>
      </c>
      <c r="CS95" s="43" t="n">
        <f aca="false">-In_Transaction*CS17</f>
        <v>-0</v>
      </c>
      <c r="CT95" s="43" t="n">
        <f aca="false">-In_Transaction*CT17</f>
        <v>-0</v>
      </c>
      <c r="CU95" s="43" t="n">
        <f aca="false">-In_Transaction*CU17</f>
        <v>-0</v>
      </c>
      <c r="CV95" s="43" t="n">
        <f aca="false">-In_Transaction*CV17</f>
        <v>-0</v>
      </c>
      <c r="CW95" s="43" t="n">
        <f aca="false">-In_Transaction*CW17</f>
        <v>-0</v>
      </c>
      <c r="CX95" s="43" t="n">
        <f aca="false">-In_Transaction*CX17</f>
        <v>-0</v>
      </c>
      <c r="CY95" s="43" t="n">
        <f aca="false">-In_Transaction*CY17</f>
        <v>-0</v>
      </c>
      <c r="CZ95" s="43" t="n">
        <f aca="false">-In_Transaction*CZ17</f>
        <v>-0</v>
      </c>
      <c r="DA95" s="43" t="n">
        <f aca="false">-In_Transaction*DA17</f>
        <v>-0</v>
      </c>
      <c r="DB95" s="43" t="n">
        <f aca="false">-In_Transaction*DB17</f>
        <v>-0</v>
      </c>
      <c r="DC95" s="43" t="n">
        <f aca="false">-In_Transaction*DC17</f>
        <v>-0</v>
      </c>
      <c r="DD95" s="43" t="n">
        <f aca="false">-In_Transaction*DD17</f>
        <v>-0</v>
      </c>
      <c r="DE95" s="43" t="n">
        <f aca="false">-In_Transaction*DE17</f>
        <v>-0</v>
      </c>
      <c r="DF95" s="43" t="n">
        <f aca="false">-In_Transaction*DF17</f>
        <v>-0</v>
      </c>
      <c r="DG95" s="43" t="n">
        <f aca="false">-In_Transaction*DG17</f>
        <v>-0</v>
      </c>
      <c r="DH95" s="43" t="n">
        <f aca="false">-In_Transaction*DH17</f>
        <v>-0</v>
      </c>
      <c r="DI95" s="43" t="n">
        <f aca="false">-In_Transaction*DI17</f>
        <v>-0</v>
      </c>
      <c r="DJ95" s="43" t="n">
        <f aca="false">-In_Transaction*DJ17</f>
        <v>-0</v>
      </c>
      <c r="DK95" s="43" t="n">
        <f aca="false">-In_Transaction*DK17</f>
        <v>-0</v>
      </c>
      <c r="DL95" s="43" t="n">
        <f aca="false">-In_Transaction*DL17</f>
        <v>-0</v>
      </c>
      <c r="DM95" s="43" t="n">
        <f aca="false">-In_Transaction*DM17</f>
        <v>-0</v>
      </c>
      <c r="DN95" s="43" t="n">
        <f aca="false">-In_Transaction*DN17</f>
        <v>-0</v>
      </c>
      <c r="DO95" s="43" t="n">
        <f aca="false">-In_Transaction*DO17</f>
        <v>-0</v>
      </c>
      <c r="DP95" s="43" t="n">
        <f aca="false">-In_Transaction*DP17</f>
        <v>-0</v>
      </c>
      <c r="DQ95" s="43" t="n">
        <f aca="false">-In_Transaction*DQ17</f>
        <v>-0</v>
      </c>
      <c r="DR95" s="43" t="n">
        <f aca="false">-In_Transaction*DR17</f>
        <v>-0</v>
      </c>
      <c r="DS95" s="43" t="n">
        <f aca="false">-In_Transaction*DS17</f>
        <v>-0</v>
      </c>
      <c r="DT95" s="43" t="n">
        <f aca="false">-In_Transaction*DT17</f>
        <v>-0</v>
      </c>
      <c r="DU95" s="43" t="n">
        <f aca="false">-In_Transaction*DU17</f>
        <v>-0</v>
      </c>
      <c r="DV95" s="43" t="n">
        <f aca="false">-In_Transaction*DV17</f>
        <v>-0</v>
      </c>
      <c r="DW95" s="43" t="n">
        <f aca="false">-In_Transaction*DW17</f>
        <v>-0</v>
      </c>
      <c r="DX95" s="43" t="n">
        <f aca="false">-In_Transaction*DX17</f>
        <v>-0</v>
      </c>
      <c r="DY95" s="43" t="n">
        <f aca="false">-In_Transaction*DY17</f>
        <v>-0</v>
      </c>
      <c r="DZ95" s="43" t="n">
        <f aca="false">-In_Transaction*DZ17</f>
        <v>-0</v>
      </c>
      <c r="EA95" s="43" t="n">
        <f aca="false">-In_Transaction*EA17</f>
        <v>-0</v>
      </c>
      <c r="EB95" s="43" t="n">
        <f aca="false">-In_Transaction*EB17</f>
        <v>-0</v>
      </c>
      <c r="EC95" s="43" t="n">
        <f aca="false">-In_Transaction*EC17</f>
        <v>-0</v>
      </c>
      <c r="ED95" s="43" t="n">
        <f aca="false">-In_Transaction*ED17</f>
        <v>-0</v>
      </c>
      <c r="EE95" s="43" t="n">
        <f aca="false">-In_Transaction*EE17</f>
        <v>-0</v>
      </c>
      <c r="EF95" s="43" t="n">
        <f aca="false">-In_Transaction*EF17</f>
        <v>-0</v>
      </c>
      <c r="EG95" s="43" t="n">
        <f aca="false">-In_Transaction*EG17</f>
        <v>-0</v>
      </c>
      <c r="EH95" s="43" t="n">
        <f aca="false">-In_Transaction*EH17</f>
        <v>-0</v>
      </c>
      <c r="EI95" s="43" t="n">
        <f aca="false">-In_Transaction*EI17</f>
        <v>-0</v>
      </c>
      <c r="EJ95" s="43" t="n">
        <f aca="false">-In_Transaction*EJ17</f>
        <v>-0</v>
      </c>
      <c r="EK95" s="43" t="n">
        <f aca="false">-In_Transaction*EK17</f>
        <v>-0</v>
      </c>
      <c r="EL95" s="43" t="n">
        <f aca="false">-In_Transaction*EL17</f>
        <v>-0</v>
      </c>
      <c r="EM95" s="43" t="n">
        <f aca="false">-In_Transaction*EM17</f>
        <v>-0</v>
      </c>
      <c r="EN95" s="43" t="n">
        <f aca="false">-In_Transaction*EN17</f>
        <v>-0</v>
      </c>
      <c r="EO95" s="43" t="n">
        <f aca="false">-In_Transaction*EO17</f>
        <v>-0</v>
      </c>
      <c r="EP95" s="43" t="n">
        <f aca="false">-In_Transaction*EP17</f>
        <v>-0</v>
      </c>
      <c r="EQ95" s="43" t="n">
        <f aca="false">-In_Transaction*EQ17</f>
        <v>-0</v>
      </c>
      <c r="ER95" s="43" t="n">
        <f aca="false">-In_Transaction*ER17</f>
        <v>-0</v>
      </c>
      <c r="ES95" s="43" t="n">
        <f aca="false">-In_Transaction*ES17</f>
        <v>-0</v>
      </c>
      <c r="ET95" s="43" t="n">
        <f aca="false">-In_Transaction*ET17</f>
        <v>-0</v>
      </c>
      <c r="EU95" s="43" t="n">
        <f aca="false">-In_Transaction*EU17</f>
        <v>-0</v>
      </c>
      <c r="EV95" s="43" t="n">
        <f aca="false">-In_Transaction*EV17</f>
        <v>-0</v>
      </c>
      <c r="EW95" s="43" t="n">
        <f aca="false">-In_Transaction*EW17</f>
        <v>-0</v>
      </c>
      <c r="EX95" s="43" t="n">
        <f aca="false">-In_Transaction*EX17</f>
        <v>-0</v>
      </c>
      <c r="EY95" s="43" t="n">
        <f aca="false">-In_Transaction*EY17</f>
        <v>-0</v>
      </c>
      <c r="EZ95" s="43" t="n">
        <f aca="false">-In_Transaction*EZ17</f>
        <v>-0</v>
      </c>
      <c r="FA95" s="43" t="n">
        <f aca="false">-In_Transaction*FA17</f>
        <v>-0</v>
      </c>
      <c r="FB95" s="43" t="n">
        <f aca="false">-In_Transaction*FB17</f>
        <v>-0</v>
      </c>
      <c r="FC95" s="43" t="n">
        <f aca="false">-In_Transaction*FC17</f>
        <v>-0</v>
      </c>
      <c r="FD95" s="43" t="n">
        <f aca="false">-In_Transaction*FD17</f>
        <v>-0</v>
      </c>
      <c r="FE95" s="43" t="n">
        <f aca="false">-In_Transaction*FE17</f>
        <v>-0</v>
      </c>
      <c r="FF95" s="43" t="n">
        <f aca="false">-In_Transaction*FF17</f>
        <v>-0</v>
      </c>
      <c r="FG95" s="43" t="n">
        <f aca="false">-In_Transaction*FG17</f>
        <v>-0</v>
      </c>
      <c r="FH95" s="43" t="n">
        <f aca="false">-In_Transaction*FH17</f>
        <v>-0</v>
      </c>
    </row>
    <row r="96" customFormat="false" ht="15" hidden="false" customHeight="false" outlineLevel="0" collapsed="false">
      <c r="C96" s="0" t="s">
        <v>385</v>
      </c>
      <c r="D96" s="11" t="s">
        <v>319</v>
      </c>
      <c r="I96" s="43" t="n">
        <f aca="false">SUM(J96:FH96)</f>
        <v>-915</v>
      </c>
      <c r="J96" s="43" t="n">
        <f aca="false">-In_DSA_Per_MWp*$E13*J28</f>
        <v>-116.728395061728</v>
      </c>
      <c r="K96" s="43" t="n">
        <f aca="false">-In_DSA_Per_MWp*$E13*K28</f>
        <v>-338.888888888889</v>
      </c>
      <c r="L96" s="43" t="n">
        <f aca="false">-In_DSA_Per_MWp*$E13*L28</f>
        <v>-342.654320987654</v>
      </c>
      <c r="M96" s="43" t="n">
        <f aca="false">-In_DSA_Per_MWp*$E13*M28</f>
        <v>-116.728395061728</v>
      </c>
      <c r="N96" s="43" t="n">
        <f aca="false">-In_DSA_Per_MWp*$E13*N28</f>
        <v>-0</v>
      </c>
      <c r="O96" s="43" t="n">
        <f aca="false">-In_DSA_Per_MWp*$E13*O28</f>
        <v>-0</v>
      </c>
      <c r="P96" s="43" t="n">
        <f aca="false">-In_DSA_Per_MWp*$E13*P28</f>
        <v>-0</v>
      </c>
      <c r="Q96" s="43" t="n">
        <f aca="false">-In_DSA_Per_MWp*$E13*Q28</f>
        <v>-0</v>
      </c>
      <c r="R96" s="43" t="n">
        <f aca="false">-In_DSA_Per_MWp*$E13*R28</f>
        <v>-0</v>
      </c>
      <c r="S96" s="43" t="n">
        <f aca="false">-In_DSA_Per_MWp*$E13*S28</f>
        <v>-0</v>
      </c>
      <c r="T96" s="43" t="n">
        <f aca="false">-In_DSA_Per_MWp*$E13*T28</f>
        <v>-0</v>
      </c>
      <c r="U96" s="43" t="n">
        <f aca="false">-In_DSA_Per_MWp*$E13*U28</f>
        <v>-0</v>
      </c>
      <c r="V96" s="43" t="n">
        <f aca="false">-In_DSA_Per_MWp*$E13*V28</f>
        <v>-0</v>
      </c>
      <c r="W96" s="43" t="n">
        <f aca="false">-In_DSA_Per_MWp*$E13*W28</f>
        <v>-0</v>
      </c>
      <c r="X96" s="43" t="n">
        <f aca="false">-In_DSA_Per_MWp*$E13*X28</f>
        <v>-0</v>
      </c>
      <c r="Y96" s="43" t="n">
        <f aca="false">-In_DSA_Per_MWp*$E13*Y28</f>
        <v>-0</v>
      </c>
      <c r="Z96" s="43" t="n">
        <f aca="false">-In_DSA_Per_MWp*$E13*Z28</f>
        <v>-0</v>
      </c>
      <c r="AA96" s="43" t="n">
        <f aca="false">-In_DSA_Per_MWp*$E13*AA28</f>
        <v>-0</v>
      </c>
      <c r="AB96" s="43" t="n">
        <f aca="false">-In_DSA_Per_MWp*$E13*AB28</f>
        <v>-0</v>
      </c>
      <c r="AC96" s="43" t="n">
        <f aca="false">-In_DSA_Per_MWp*$E13*AC28</f>
        <v>-0</v>
      </c>
      <c r="AD96" s="43" t="n">
        <f aca="false">-In_DSA_Per_MWp*$E13*AD28</f>
        <v>-0</v>
      </c>
      <c r="AE96" s="43" t="n">
        <f aca="false">-In_DSA_Per_MWp*$E13*AE28</f>
        <v>-0</v>
      </c>
      <c r="AF96" s="43" t="n">
        <f aca="false">-In_DSA_Per_MWp*$E13*AF28</f>
        <v>-0</v>
      </c>
      <c r="AG96" s="43" t="n">
        <f aca="false">-In_DSA_Per_MWp*$E13*AG28</f>
        <v>-0</v>
      </c>
      <c r="AH96" s="43" t="n">
        <f aca="false">-In_DSA_Per_MWp*$E13*AH28</f>
        <v>-0</v>
      </c>
      <c r="AI96" s="43" t="n">
        <f aca="false">-In_DSA_Per_MWp*$E13*AI28</f>
        <v>-0</v>
      </c>
      <c r="AJ96" s="43" t="n">
        <f aca="false">-In_DSA_Per_MWp*$E13*AJ28</f>
        <v>-0</v>
      </c>
      <c r="AK96" s="43" t="n">
        <f aca="false">-In_DSA_Per_MWp*$E13*AK28</f>
        <v>-0</v>
      </c>
      <c r="AL96" s="43" t="n">
        <f aca="false">-In_DSA_Per_MWp*$E13*AL28</f>
        <v>-0</v>
      </c>
      <c r="AM96" s="43" t="n">
        <f aca="false">-In_DSA_Per_MWp*$E13*AM28</f>
        <v>-0</v>
      </c>
      <c r="AN96" s="43" t="n">
        <f aca="false">-In_DSA_Per_MWp*$E13*AN28</f>
        <v>-0</v>
      </c>
      <c r="AO96" s="43" t="n">
        <f aca="false">-In_DSA_Per_MWp*$E13*AO28</f>
        <v>-0</v>
      </c>
      <c r="AP96" s="43" t="n">
        <f aca="false">-In_DSA_Per_MWp*$E13*AP28</f>
        <v>-0</v>
      </c>
      <c r="AQ96" s="43" t="n">
        <f aca="false">-In_DSA_Per_MWp*$E13*AQ28</f>
        <v>-0</v>
      </c>
      <c r="AR96" s="43" t="n">
        <f aca="false">-In_DSA_Per_MWp*$E13*AR28</f>
        <v>-0</v>
      </c>
      <c r="AS96" s="43" t="n">
        <f aca="false">-In_DSA_Per_MWp*$E13*AS28</f>
        <v>-0</v>
      </c>
      <c r="AT96" s="43" t="n">
        <f aca="false">-In_DSA_Per_MWp*$E13*AT28</f>
        <v>-0</v>
      </c>
      <c r="AU96" s="43" t="n">
        <f aca="false">-In_DSA_Per_MWp*$E13*AU28</f>
        <v>-0</v>
      </c>
      <c r="AV96" s="43" t="n">
        <f aca="false">-In_DSA_Per_MWp*$E13*AV28</f>
        <v>-0</v>
      </c>
      <c r="AW96" s="43" t="n">
        <f aca="false">-In_DSA_Per_MWp*$E13*AW28</f>
        <v>-0</v>
      </c>
      <c r="AX96" s="43" t="n">
        <f aca="false">-In_DSA_Per_MWp*$E13*AX28</f>
        <v>-0</v>
      </c>
      <c r="AY96" s="43" t="n">
        <f aca="false">-In_DSA_Per_MWp*$E13*AY28</f>
        <v>-0</v>
      </c>
      <c r="AZ96" s="43" t="n">
        <f aca="false">-In_DSA_Per_MWp*$E13*AZ28</f>
        <v>-0</v>
      </c>
      <c r="BA96" s="43" t="n">
        <f aca="false">-In_DSA_Per_MWp*$E13*BA28</f>
        <v>-0</v>
      </c>
      <c r="BB96" s="43" t="n">
        <f aca="false">-In_DSA_Per_MWp*$E13*BB28</f>
        <v>-0</v>
      </c>
      <c r="BC96" s="43" t="n">
        <f aca="false">-In_DSA_Per_MWp*$E13*BC28</f>
        <v>-0</v>
      </c>
      <c r="BD96" s="43" t="n">
        <f aca="false">-In_DSA_Per_MWp*$E13*BD28</f>
        <v>-0</v>
      </c>
      <c r="BE96" s="43" t="n">
        <f aca="false">-In_DSA_Per_MWp*$E13*BE28</f>
        <v>-0</v>
      </c>
      <c r="BF96" s="43" t="n">
        <f aca="false">-In_DSA_Per_MWp*$E13*BF28</f>
        <v>-0</v>
      </c>
      <c r="BG96" s="43" t="n">
        <f aca="false">-In_DSA_Per_MWp*$E13*BG28</f>
        <v>-0</v>
      </c>
      <c r="BH96" s="43" t="n">
        <f aca="false">-In_DSA_Per_MWp*$E13*BH28</f>
        <v>-0</v>
      </c>
      <c r="BI96" s="43" t="n">
        <f aca="false">-In_DSA_Per_MWp*$E13*BI28</f>
        <v>-0</v>
      </c>
      <c r="BJ96" s="43" t="n">
        <f aca="false">-In_DSA_Per_MWp*$E13*BJ28</f>
        <v>-0</v>
      </c>
      <c r="BK96" s="43" t="n">
        <f aca="false">-In_DSA_Per_MWp*$E13*BK28</f>
        <v>-0</v>
      </c>
      <c r="BL96" s="43" t="n">
        <f aca="false">-In_DSA_Per_MWp*$E13*BL28</f>
        <v>-0</v>
      </c>
      <c r="BM96" s="43" t="n">
        <f aca="false">-In_DSA_Per_MWp*$E13*BM28</f>
        <v>-0</v>
      </c>
      <c r="BN96" s="43" t="n">
        <f aca="false">-In_DSA_Per_MWp*$E13*BN28</f>
        <v>-0</v>
      </c>
      <c r="BO96" s="43" t="n">
        <f aca="false">-In_DSA_Per_MWp*$E13*BO28</f>
        <v>-0</v>
      </c>
      <c r="BP96" s="43" t="n">
        <f aca="false">-In_DSA_Per_MWp*$E13*BP28</f>
        <v>-0</v>
      </c>
      <c r="BQ96" s="43" t="n">
        <f aca="false">-In_DSA_Per_MWp*$E13*BQ28</f>
        <v>-0</v>
      </c>
      <c r="BR96" s="43" t="n">
        <f aca="false">-In_DSA_Per_MWp*$E13*BR28</f>
        <v>-0</v>
      </c>
      <c r="BS96" s="43" t="n">
        <f aca="false">-In_DSA_Per_MWp*$E13*BS28</f>
        <v>-0</v>
      </c>
      <c r="BT96" s="43" t="n">
        <f aca="false">-In_DSA_Per_MWp*$E13*BT28</f>
        <v>-0</v>
      </c>
      <c r="BU96" s="43" t="n">
        <f aca="false">-In_DSA_Per_MWp*$E13*BU28</f>
        <v>-0</v>
      </c>
      <c r="BV96" s="43" t="n">
        <f aca="false">-In_DSA_Per_MWp*$E13*BV28</f>
        <v>-0</v>
      </c>
      <c r="BW96" s="43" t="n">
        <f aca="false">-In_DSA_Per_MWp*$E13*BW28</f>
        <v>-0</v>
      </c>
      <c r="BX96" s="43" t="n">
        <f aca="false">-In_DSA_Per_MWp*$E13*BX28</f>
        <v>-0</v>
      </c>
      <c r="BY96" s="43" t="n">
        <f aca="false">-In_DSA_Per_MWp*$E13*BY28</f>
        <v>-0</v>
      </c>
      <c r="BZ96" s="43" t="n">
        <f aca="false">-In_DSA_Per_MWp*$E13*BZ28</f>
        <v>-0</v>
      </c>
      <c r="CA96" s="43" t="n">
        <f aca="false">-In_DSA_Per_MWp*$E13*CA28</f>
        <v>-0</v>
      </c>
      <c r="CB96" s="43" t="n">
        <f aca="false">-In_DSA_Per_MWp*$E13*CB28</f>
        <v>-0</v>
      </c>
      <c r="CC96" s="43" t="n">
        <f aca="false">-In_DSA_Per_MWp*$E13*CC28</f>
        <v>-0</v>
      </c>
      <c r="CD96" s="43" t="n">
        <f aca="false">-In_DSA_Per_MWp*$E13*CD28</f>
        <v>-0</v>
      </c>
      <c r="CE96" s="43" t="n">
        <f aca="false">-In_DSA_Per_MWp*$E13*CE28</f>
        <v>-0</v>
      </c>
      <c r="CF96" s="43" t="n">
        <f aca="false">-In_DSA_Per_MWp*$E13*CF28</f>
        <v>-0</v>
      </c>
      <c r="CG96" s="43" t="n">
        <f aca="false">-In_DSA_Per_MWp*$E13*CG28</f>
        <v>-0</v>
      </c>
      <c r="CH96" s="43" t="n">
        <f aca="false">-In_DSA_Per_MWp*$E13*CH28</f>
        <v>-0</v>
      </c>
      <c r="CI96" s="43" t="n">
        <f aca="false">-In_DSA_Per_MWp*$E13*CI28</f>
        <v>-0</v>
      </c>
      <c r="CJ96" s="43" t="n">
        <f aca="false">-In_DSA_Per_MWp*$E13*CJ28</f>
        <v>-0</v>
      </c>
      <c r="CK96" s="43" t="n">
        <f aca="false">-In_DSA_Per_MWp*$E13*CK28</f>
        <v>-0</v>
      </c>
      <c r="CL96" s="43" t="n">
        <f aca="false">-In_DSA_Per_MWp*$E13*CL28</f>
        <v>-0</v>
      </c>
      <c r="CM96" s="43" t="n">
        <f aca="false">-In_DSA_Per_MWp*$E13*CM28</f>
        <v>-0</v>
      </c>
      <c r="CN96" s="43" t="n">
        <f aca="false">-In_DSA_Per_MWp*$E13*CN28</f>
        <v>-0</v>
      </c>
      <c r="CO96" s="43" t="n">
        <f aca="false">-In_DSA_Per_MWp*$E13*CO28</f>
        <v>-0</v>
      </c>
      <c r="CP96" s="43" t="n">
        <f aca="false">-In_DSA_Per_MWp*$E13*CP28</f>
        <v>-0</v>
      </c>
      <c r="CQ96" s="43" t="n">
        <f aca="false">-In_DSA_Per_MWp*$E13*CQ28</f>
        <v>-0</v>
      </c>
      <c r="CR96" s="43" t="n">
        <f aca="false">-In_DSA_Per_MWp*$E13*CR28</f>
        <v>-0</v>
      </c>
      <c r="CS96" s="43" t="n">
        <f aca="false">-In_DSA_Per_MWp*$E13*CS28</f>
        <v>-0</v>
      </c>
      <c r="CT96" s="43" t="n">
        <f aca="false">-In_DSA_Per_MWp*$E13*CT28</f>
        <v>-0</v>
      </c>
      <c r="CU96" s="43" t="n">
        <f aca="false">-In_DSA_Per_MWp*$E13*CU28</f>
        <v>-0</v>
      </c>
      <c r="CV96" s="43" t="n">
        <f aca="false">-In_DSA_Per_MWp*$E13*CV28</f>
        <v>-0</v>
      </c>
      <c r="CW96" s="43" t="n">
        <f aca="false">-In_DSA_Per_MWp*$E13*CW28</f>
        <v>-0</v>
      </c>
      <c r="CX96" s="43" t="n">
        <f aca="false">-In_DSA_Per_MWp*$E13*CX28</f>
        <v>-0</v>
      </c>
      <c r="CY96" s="43" t="n">
        <f aca="false">-In_DSA_Per_MWp*$E13*CY28</f>
        <v>-0</v>
      </c>
      <c r="CZ96" s="43" t="n">
        <f aca="false">-In_DSA_Per_MWp*$E13*CZ28</f>
        <v>-0</v>
      </c>
      <c r="DA96" s="43" t="n">
        <f aca="false">-In_DSA_Per_MWp*$E13*DA28</f>
        <v>-0</v>
      </c>
      <c r="DB96" s="43" t="n">
        <f aca="false">-In_DSA_Per_MWp*$E13*DB28</f>
        <v>-0</v>
      </c>
      <c r="DC96" s="43" t="n">
        <f aca="false">-In_DSA_Per_MWp*$E13*DC28</f>
        <v>-0</v>
      </c>
      <c r="DD96" s="43" t="n">
        <f aca="false">-In_DSA_Per_MWp*$E13*DD28</f>
        <v>-0</v>
      </c>
      <c r="DE96" s="43" t="n">
        <f aca="false">-In_DSA_Per_MWp*$E13*DE28</f>
        <v>-0</v>
      </c>
      <c r="DF96" s="43" t="n">
        <f aca="false">-In_DSA_Per_MWp*$E13*DF28</f>
        <v>-0</v>
      </c>
      <c r="DG96" s="43" t="n">
        <f aca="false">-In_DSA_Per_MWp*$E13*DG28</f>
        <v>-0</v>
      </c>
      <c r="DH96" s="43" t="n">
        <f aca="false">-In_DSA_Per_MWp*$E13*DH28</f>
        <v>-0</v>
      </c>
      <c r="DI96" s="43" t="n">
        <f aca="false">-In_DSA_Per_MWp*$E13*DI28</f>
        <v>-0</v>
      </c>
      <c r="DJ96" s="43" t="n">
        <f aca="false">-In_DSA_Per_MWp*$E13*DJ28</f>
        <v>-0</v>
      </c>
      <c r="DK96" s="43" t="n">
        <f aca="false">-In_DSA_Per_MWp*$E13*DK28</f>
        <v>-0</v>
      </c>
      <c r="DL96" s="43" t="n">
        <f aca="false">-In_DSA_Per_MWp*$E13*DL28</f>
        <v>-0</v>
      </c>
      <c r="DM96" s="43" t="n">
        <f aca="false">-In_DSA_Per_MWp*$E13*DM28</f>
        <v>-0</v>
      </c>
      <c r="DN96" s="43" t="n">
        <f aca="false">-In_DSA_Per_MWp*$E13*DN28</f>
        <v>-0</v>
      </c>
      <c r="DO96" s="43" t="n">
        <f aca="false">-In_DSA_Per_MWp*$E13*DO28</f>
        <v>-0</v>
      </c>
      <c r="DP96" s="43" t="n">
        <f aca="false">-In_DSA_Per_MWp*$E13*DP28</f>
        <v>-0</v>
      </c>
      <c r="DQ96" s="43" t="n">
        <f aca="false">-In_DSA_Per_MWp*$E13*DQ28</f>
        <v>-0</v>
      </c>
      <c r="DR96" s="43" t="n">
        <f aca="false">-In_DSA_Per_MWp*$E13*DR28</f>
        <v>-0</v>
      </c>
      <c r="DS96" s="43" t="n">
        <f aca="false">-In_DSA_Per_MWp*$E13*DS28</f>
        <v>-0</v>
      </c>
      <c r="DT96" s="43" t="n">
        <f aca="false">-In_DSA_Per_MWp*$E13*DT28</f>
        <v>-0</v>
      </c>
      <c r="DU96" s="43" t="n">
        <f aca="false">-In_DSA_Per_MWp*$E13*DU28</f>
        <v>-0</v>
      </c>
      <c r="DV96" s="43" t="n">
        <f aca="false">-In_DSA_Per_MWp*$E13*DV28</f>
        <v>-0</v>
      </c>
      <c r="DW96" s="43" t="n">
        <f aca="false">-In_DSA_Per_MWp*$E13*DW28</f>
        <v>-0</v>
      </c>
      <c r="DX96" s="43" t="n">
        <f aca="false">-In_DSA_Per_MWp*$E13*DX28</f>
        <v>-0</v>
      </c>
      <c r="DY96" s="43" t="n">
        <f aca="false">-In_DSA_Per_MWp*$E13*DY28</f>
        <v>-0</v>
      </c>
      <c r="DZ96" s="43" t="n">
        <f aca="false">-In_DSA_Per_MWp*$E13*DZ28</f>
        <v>-0</v>
      </c>
      <c r="EA96" s="43" t="n">
        <f aca="false">-In_DSA_Per_MWp*$E13*EA28</f>
        <v>-0</v>
      </c>
      <c r="EB96" s="43" t="n">
        <f aca="false">-In_DSA_Per_MWp*$E13*EB28</f>
        <v>-0</v>
      </c>
      <c r="EC96" s="43" t="n">
        <f aca="false">-In_DSA_Per_MWp*$E13*EC28</f>
        <v>-0</v>
      </c>
      <c r="ED96" s="43" t="n">
        <f aca="false">-In_DSA_Per_MWp*$E13*ED28</f>
        <v>-0</v>
      </c>
      <c r="EE96" s="43" t="n">
        <f aca="false">-In_DSA_Per_MWp*$E13*EE28</f>
        <v>-0</v>
      </c>
      <c r="EF96" s="43" t="n">
        <f aca="false">-In_DSA_Per_MWp*$E13*EF28</f>
        <v>-0</v>
      </c>
      <c r="EG96" s="43" t="n">
        <f aca="false">-In_DSA_Per_MWp*$E13*EG28</f>
        <v>-0</v>
      </c>
      <c r="EH96" s="43" t="n">
        <f aca="false">-In_DSA_Per_MWp*$E13*EH28</f>
        <v>-0</v>
      </c>
      <c r="EI96" s="43" t="n">
        <f aca="false">-In_DSA_Per_MWp*$E13*EI28</f>
        <v>-0</v>
      </c>
      <c r="EJ96" s="43" t="n">
        <f aca="false">-In_DSA_Per_MWp*$E13*EJ28</f>
        <v>-0</v>
      </c>
      <c r="EK96" s="43" t="n">
        <f aca="false">-In_DSA_Per_MWp*$E13*EK28</f>
        <v>-0</v>
      </c>
      <c r="EL96" s="43" t="n">
        <f aca="false">-In_DSA_Per_MWp*$E13*EL28</f>
        <v>-0</v>
      </c>
      <c r="EM96" s="43" t="n">
        <f aca="false">-In_DSA_Per_MWp*$E13*EM28</f>
        <v>-0</v>
      </c>
      <c r="EN96" s="43" t="n">
        <f aca="false">-In_DSA_Per_MWp*$E13*EN28</f>
        <v>-0</v>
      </c>
      <c r="EO96" s="43" t="n">
        <f aca="false">-In_DSA_Per_MWp*$E13*EO28</f>
        <v>-0</v>
      </c>
      <c r="EP96" s="43" t="n">
        <f aca="false">-In_DSA_Per_MWp*$E13*EP28</f>
        <v>-0</v>
      </c>
      <c r="EQ96" s="43" t="n">
        <f aca="false">-In_DSA_Per_MWp*$E13*EQ28</f>
        <v>-0</v>
      </c>
      <c r="ER96" s="43" t="n">
        <f aca="false">-In_DSA_Per_MWp*$E13*ER28</f>
        <v>-0</v>
      </c>
      <c r="ES96" s="43" t="n">
        <f aca="false">-In_DSA_Per_MWp*$E13*ES28</f>
        <v>-0</v>
      </c>
      <c r="ET96" s="43" t="n">
        <f aca="false">-In_DSA_Per_MWp*$E13*ET28</f>
        <v>-0</v>
      </c>
      <c r="EU96" s="43" t="n">
        <f aca="false">-In_DSA_Per_MWp*$E13*EU28</f>
        <v>-0</v>
      </c>
      <c r="EV96" s="43" t="n">
        <f aca="false">-In_DSA_Per_MWp*$E13*EV28</f>
        <v>-0</v>
      </c>
      <c r="EW96" s="43" t="n">
        <f aca="false">-In_DSA_Per_MWp*$E13*EW28</f>
        <v>-0</v>
      </c>
      <c r="EX96" s="43" t="n">
        <f aca="false">-In_DSA_Per_MWp*$E13*EX28</f>
        <v>-0</v>
      </c>
      <c r="EY96" s="43" t="n">
        <f aca="false">-In_DSA_Per_MWp*$E13*EY28</f>
        <v>-0</v>
      </c>
      <c r="EZ96" s="43" t="n">
        <f aca="false">-In_DSA_Per_MWp*$E13*EZ28</f>
        <v>-0</v>
      </c>
      <c r="FA96" s="43" t="n">
        <f aca="false">-In_DSA_Per_MWp*$E13*FA28</f>
        <v>-0</v>
      </c>
      <c r="FB96" s="43" t="n">
        <f aca="false">-In_DSA_Per_MWp*$E13*FB28</f>
        <v>-0</v>
      </c>
      <c r="FC96" s="43" t="n">
        <f aca="false">-In_DSA_Per_MWp*$E13*FC28</f>
        <v>-0</v>
      </c>
      <c r="FD96" s="43" t="n">
        <f aca="false">-In_DSA_Per_MWp*$E13*FD28</f>
        <v>-0</v>
      </c>
      <c r="FE96" s="43" t="n">
        <f aca="false">-In_DSA_Per_MWp*$E13*FE28</f>
        <v>-0</v>
      </c>
      <c r="FF96" s="43" t="n">
        <f aca="false">-In_DSA_Per_MWp*$E13*FF28</f>
        <v>-0</v>
      </c>
      <c r="FG96" s="43" t="n">
        <f aca="false">-In_DSA_Per_MWp*$E13*FG28</f>
        <v>-0</v>
      </c>
      <c r="FH96" s="43" t="n">
        <f aca="false">-In_DSA_Per_MWp*$E13*FH28</f>
        <v>-0</v>
      </c>
    </row>
    <row r="97" customFormat="false" ht="15" hidden="false" customHeight="false" outlineLevel="0" collapsed="false">
      <c r="C97" s="0" t="s">
        <v>695</v>
      </c>
      <c r="D97" s="11" t="s">
        <v>319</v>
      </c>
      <c r="E97" s="43" t="n">
        <f aca="false">SUMIF($J$3:$FH$3,"&lt;="&amp;$E18,$J97:$FH97)</f>
        <v>-785</v>
      </c>
      <c r="I97" s="43" t="n">
        <f aca="false">SUM(J97:FH97)</f>
        <v>-785</v>
      </c>
      <c r="J97" s="43" t="n">
        <f aca="false">-SUMIFS(EW_Keur,EW_Date,"&gt;="&amp;J$3,EW_Date,"&lt;="&amp;J$4,EW_Rank,"&lt;="&amp;In_Milestones_Scope)</f>
        <v>-150</v>
      </c>
      <c r="K97" s="43" t="n">
        <f aca="false">-SUMIFS(EW_Keur,EW_Date,"&gt;="&amp;K$3,EW_Date,"&lt;="&amp;K$4,EW_Rank,"&lt;="&amp;In_Milestones_Scope)</f>
        <v>-175</v>
      </c>
      <c r="L97" s="43" t="n">
        <f aca="false">-SUMIFS(EW_Keur,EW_Date,"&gt;="&amp;L$3,EW_Date,"&lt;="&amp;L$4,EW_Rank,"&lt;="&amp;In_Milestones_Scope)</f>
        <v>-460</v>
      </c>
      <c r="M97" s="43" t="n">
        <f aca="false">-SUMIFS(EW_Keur,EW_Date,"&gt;="&amp;M$3,EW_Date,"&lt;="&amp;M$4,EW_Rank,"&lt;="&amp;In_Milestones_Scope)</f>
        <v>-0</v>
      </c>
      <c r="N97" s="43" t="n">
        <f aca="false">-SUMIFS(EW_Keur,EW_Date,"&gt;="&amp;N$3,EW_Date,"&lt;="&amp;N$4,EW_Rank,"&lt;="&amp;In_Milestones_Scope)</f>
        <v>-0</v>
      </c>
      <c r="O97" s="43" t="n">
        <f aca="false">-SUMIFS(EW_Keur,EW_Date,"&gt;="&amp;O$3,EW_Date,"&lt;="&amp;O$4,EW_Rank,"&lt;="&amp;In_Milestones_Scope)</f>
        <v>-0</v>
      </c>
      <c r="P97" s="43" t="n">
        <f aca="false">-SUMIFS(EW_Keur,EW_Date,"&gt;="&amp;P$3,EW_Date,"&lt;="&amp;P$4,EW_Rank,"&lt;="&amp;In_Milestones_Scope)</f>
        <v>-0</v>
      </c>
      <c r="Q97" s="43" t="n">
        <f aca="false">-SUMIFS(EW_Keur,EW_Date,"&gt;="&amp;Q$3,EW_Date,"&lt;="&amp;Q$4,EW_Rank,"&lt;="&amp;In_Milestones_Scope)</f>
        <v>-0</v>
      </c>
      <c r="R97" s="43" t="n">
        <f aca="false">-SUMIFS(EW_Keur,EW_Date,"&gt;="&amp;R$3,EW_Date,"&lt;="&amp;R$4,EW_Rank,"&lt;="&amp;In_Milestones_Scope)</f>
        <v>-0</v>
      </c>
      <c r="S97" s="43" t="n">
        <f aca="false">-SUMIFS(EW_Keur,EW_Date,"&gt;="&amp;S$3,EW_Date,"&lt;="&amp;S$4,EW_Rank,"&lt;="&amp;In_Milestones_Scope)</f>
        <v>-0</v>
      </c>
      <c r="T97" s="43" t="n">
        <f aca="false">-SUMIFS(EW_Keur,EW_Date,"&gt;="&amp;T$3,EW_Date,"&lt;="&amp;T$4,EW_Rank,"&lt;="&amp;In_Milestones_Scope)</f>
        <v>-0</v>
      </c>
      <c r="U97" s="43" t="n">
        <f aca="false">-SUMIFS(EW_Keur,EW_Date,"&gt;="&amp;U$3,EW_Date,"&lt;="&amp;U$4,EW_Rank,"&lt;="&amp;In_Milestones_Scope)</f>
        <v>-0</v>
      </c>
      <c r="V97" s="43" t="n">
        <f aca="false">-SUMIFS(EW_Keur,EW_Date,"&gt;="&amp;V$3,EW_Date,"&lt;="&amp;V$4,EW_Rank,"&lt;="&amp;In_Milestones_Scope)</f>
        <v>-0</v>
      </c>
      <c r="W97" s="43" t="n">
        <f aca="false">-SUMIFS(EW_Keur,EW_Date,"&gt;="&amp;W$3,EW_Date,"&lt;="&amp;W$4,EW_Rank,"&lt;="&amp;In_Milestones_Scope)</f>
        <v>-0</v>
      </c>
      <c r="X97" s="43" t="n">
        <f aca="false">-SUMIFS(EW_Keur,EW_Date,"&gt;="&amp;X$3,EW_Date,"&lt;="&amp;X$4,EW_Rank,"&lt;="&amp;In_Milestones_Scope)</f>
        <v>-0</v>
      </c>
      <c r="Y97" s="43" t="n">
        <f aca="false">-SUMIFS(EW_Keur,EW_Date,"&gt;="&amp;Y$3,EW_Date,"&lt;="&amp;Y$4,EW_Rank,"&lt;="&amp;In_Milestones_Scope)</f>
        <v>-0</v>
      </c>
      <c r="Z97" s="43" t="n">
        <f aca="false">-SUMIFS(EW_Keur,EW_Date,"&gt;="&amp;Z$3,EW_Date,"&lt;="&amp;Z$4,EW_Rank,"&lt;="&amp;In_Milestones_Scope)</f>
        <v>-0</v>
      </c>
      <c r="AA97" s="43" t="n">
        <f aca="false">-SUMIFS(EW_Keur,EW_Date,"&gt;="&amp;AA$3,EW_Date,"&lt;="&amp;AA$4,EW_Rank,"&lt;="&amp;In_Milestones_Scope)</f>
        <v>-0</v>
      </c>
      <c r="AB97" s="43" t="n">
        <f aca="false">-SUMIFS(EW_Keur,EW_Date,"&gt;="&amp;AB$3,EW_Date,"&lt;="&amp;AB$4,EW_Rank,"&lt;="&amp;In_Milestones_Scope)</f>
        <v>-0</v>
      </c>
      <c r="AC97" s="43" t="n">
        <f aca="false">-SUMIFS(EW_Keur,EW_Date,"&gt;="&amp;AC$3,EW_Date,"&lt;="&amp;AC$4,EW_Rank,"&lt;="&amp;In_Milestones_Scope)</f>
        <v>-0</v>
      </c>
      <c r="AD97" s="43" t="n">
        <f aca="false">-SUMIFS(EW_Keur,EW_Date,"&gt;="&amp;AD$3,EW_Date,"&lt;="&amp;AD$4,EW_Rank,"&lt;="&amp;In_Milestones_Scope)</f>
        <v>-0</v>
      </c>
      <c r="AE97" s="43" t="n">
        <f aca="false">-SUMIFS(EW_Keur,EW_Date,"&gt;="&amp;AE$3,EW_Date,"&lt;="&amp;AE$4,EW_Rank,"&lt;="&amp;In_Milestones_Scope)</f>
        <v>-0</v>
      </c>
      <c r="AF97" s="43" t="n">
        <f aca="false">-SUMIFS(EW_Keur,EW_Date,"&gt;="&amp;AF$3,EW_Date,"&lt;="&amp;AF$4,EW_Rank,"&lt;="&amp;In_Milestones_Scope)</f>
        <v>-0</v>
      </c>
      <c r="AG97" s="43" t="n">
        <f aca="false">-SUMIFS(EW_Keur,EW_Date,"&gt;="&amp;AG$3,EW_Date,"&lt;="&amp;AG$4,EW_Rank,"&lt;="&amp;In_Milestones_Scope)</f>
        <v>-0</v>
      </c>
      <c r="AH97" s="43" t="n">
        <f aca="false">-SUMIFS(EW_Keur,EW_Date,"&gt;="&amp;AH$3,EW_Date,"&lt;="&amp;AH$4,EW_Rank,"&lt;="&amp;In_Milestones_Scope)</f>
        <v>-0</v>
      </c>
      <c r="AI97" s="43" t="n">
        <f aca="false">-SUMIFS(EW_Keur,EW_Date,"&gt;="&amp;AI$3,EW_Date,"&lt;="&amp;AI$4,EW_Rank,"&lt;="&amp;In_Milestones_Scope)</f>
        <v>-0</v>
      </c>
      <c r="AJ97" s="43" t="n">
        <f aca="false">-SUMIFS(EW_Keur,EW_Date,"&gt;="&amp;AJ$3,EW_Date,"&lt;="&amp;AJ$4,EW_Rank,"&lt;="&amp;In_Milestones_Scope)</f>
        <v>-0</v>
      </c>
      <c r="AK97" s="43" t="n">
        <f aca="false">-SUMIFS(EW_Keur,EW_Date,"&gt;="&amp;AK$3,EW_Date,"&lt;="&amp;AK$4,EW_Rank,"&lt;="&amp;In_Milestones_Scope)</f>
        <v>-0</v>
      </c>
      <c r="AL97" s="43" t="n">
        <f aca="false">-SUMIFS(EW_Keur,EW_Date,"&gt;="&amp;AL$3,EW_Date,"&lt;="&amp;AL$4,EW_Rank,"&lt;="&amp;In_Milestones_Scope)</f>
        <v>-0</v>
      </c>
      <c r="AM97" s="43" t="n">
        <f aca="false">-SUMIFS(EW_Keur,EW_Date,"&gt;="&amp;AM$3,EW_Date,"&lt;="&amp;AM$4,EW_Rank,"&lt;="&amp;In_Milestones_Scope)</f>
        <v>-0</v>
      </c>
      <c r="AN97" s="43" t="n">
        <f aca="false">-SUMIFS(EW_Keur,EW_Date,"&gt;="&amp;AN$3,EW_Date,"&lt;="&amp;AN$4,EW_Rank,"&lt;="&amp;In_Milestones_Scope)</f>
        <v>-0</v>
      </c>
      <c r="AO97" s="43" t="n">
        <f aca="false">-SUMIFS(EW_Keur,EW_Date,"&gt;="&amp;AO$3,EW_Date,"&lt;="&amp;AO$4,EW_Rank,"&lt;="&amp;In_Milestones_Scope)</f>
        <v>-0</v>
      </c>
      <c r="AP97" s="43" t="n">
        <f aca="false">-SUMIFS(EW_Keur,EW_Date,"&gt;="&amp;AP$3,EW_Date,"&lt;="&amp;AP$4,EW_Rank,"&lt;="&amp;In_Milestones_Scope)</f>
        <v>-0</v>
      </c>
      <c r="AQ97" s="43" t="n">
        <f aca="false">-SUMIFS(EW_Keur,EW_Date,"&gt;="&amp;AQ$3,EW_Date,"&lt;="&amp;AQ$4,EW_Rank,"&lt;="&amp;In_Milestones_Scope)</f>
        <v>-0</v>
      </c>
      <c r="AR97" s="43" t="n">
        <f aca="false">-SUMIFS(EW_Keur,EW_Date,"&gt;="&amp;AR$3,EW_Date,"&lt;="&amp;AR$4,EW_Rank,"&lt;="&amp;In_Milestones_Scope)</f>
        <v>-0</v>
      </c>
      <c r="AS97" s="43" t="n">
        <f aca="false">-SUMIFS(EW_Keur,EW_Date,"&gt;="&amp;AS$3,EW_Date,"&lt;="&amp;AS$4,EW_Rank,"&lt;="&amp;In_Milestones_Scope)</f>
        <v>-0</v>
      </c>
      <c r="AT97" s="43" t="n">
        <f aca="false">-SUMIFS(EW_Keur,EW_Date,"&gt;="&amp;AT$3,EW_Date,"&lt;="&amp;AT$4,EW_Rank,"&lt;="&amp;In_Milestones_Scope)</f>
        <v>-0</v>
      </c>
      <c r="AU97" s="43" t="n">
        <f aca="false">-SUMIFS(EW_Keur,EW_Date,"&gt;="&amp;AU$3,EW_Date,"&lt;="&amp;AU$4,EW_Rank,"&lt;="&amp;In_Milestones_Scope)</f>
        <v>-0</v>
      </c>
      <c r="AV97" s="43" t="n">
        <f aca="false">-SUMIFS(EW_Keur,EW_Date,"&gt;="&amp;AV$3,EW_Date,"&lt;="&amp;AV$4,EW_Rank,"&lt;="&amp;In_Milestones_Scope)</f>
        <v>-0</v>
      </c>
      <c r="AW97" s="43" t="n">
        <f aca="false">-SUMIFS(EW_Keur,EW_Date,"&gt;="&amp;AW$3,EW_Date,"&lt;="&amp;AW$4,EW_Rank,"&lt;="&amp;In_Milestones_Scope)</f>
        <v>-0</v>
      </c>
      <c r="AX97" s="43" t="n">
        <f aca="false">-SUMIFS(EW_Keur,EW_Date,"&gt;="&amp;AX$3,EW_Date,"&lt;="&amp;AX$4,EW_Rank,"&lt;="&amp;In_Milestones_Scope)</f>
        <v>-0</v>
      </c>
      <c r="AY97" s="43" t="n">
        <f aca="false">-SUMIFS(EW_Keur,EW_Date,"&gt;="&amp;AY$3,EW_Date,"&lt;="&amp;AY$4,EW_Rank,"&lt;="&amp;In_Milestones_Scope)</f>
        <v>-0</v>
      </c>
      <c r="AZ97" s="43" t="n">
        <f aca="false">-SUMIFS(EW_Keur,EW_Date,"&gt;="&amp;AZ$3,EW_Date,"&lt;="&amp;AZ$4,EW_Rank,"&lt;="&amp;In_Milestones_Scope)</f>
        <v>-0</v>
      </c>
      <c r="BA97" s="43" t="n">
        <f aca="false">-SUMIFS(EW_Keur,EW_Date,"&gt;="&amp;BA$3,EW_Date,"&lt;="&amp;BA$4,EW_Rank,"&lt;="&amp;In_Milestones_Scope)</f>
        <v>-0</v>
      </c>
      <c r="BB97" s="43" t="n">
        <f aca="false">-SUMIFS(EW_Keur,EW_Date,"&gt;="&amp;BB$3,EW_Date,"&lt;="&amp;BB$4,EW_Rank,"&lt;="&amp;In_Milestones_Scope)</f>
        <v>-0</v>
      </c>
      <c r="BC97" s="43" t="n">
        <f aca="false">-SUMIFS(EW_Keur,EW_Date,"&gt;="&amp;BC$3,EW_Date,"&lt;="&amp;BC$4,EW_Rank,"&lt;="&amp;In_Milestones_Scope)</f>
        <v>-0</v>
      </c>
      <c r="BD97" s="43" t="n">
        <f aca="false">-SUMIFS(EW_Keur,EW_Date,"&gt;="&amp;BD$3,EW_Date,"&lt;="&amp;BD$4,EW_Rank,"&lt;="&amp;In_Milestones_Scope)</f>
        <v>-0</v>
      </c>
      <c r="BE97" s="43" t="n">
        <f aca="false">-SUMIFS(EW_Keur,EW_Date,"&gt;="&amp;BE$3,EW_Date,"&lt;="&amp;BE$4,EW_Rank,"&lt;="&amp;In_Milestones_Scope)</f>
        <v>-0</v>
      </c>
      <c r="BF97" s="43" t="n">
        <f aca="false">-SUMIFS(EW_Keur,EW_Date,"&gt;="&amp;BF$3,EW_Date,"&lt;="&amp;BF$4,EW_Rank,"&lt;="&amp;In_Milestones_Scope)</f>
        <v>-0</v>
      </c>
      <c r="BG97" s="43" t="n">
        <f aca="false">-SUMIFS(EW_Keur,EW_Date,"&gt;="&amp;BG$3,EW_Date,"&lt;="&amp;BG$4,EW_Rank,"&lt;="&amp;In_Milestones_Scope)</f>
        <v>-0</v>
      </c>
      <c r="BH97" s="43" t="n">
        <f aca="false">-SUMIFS(EW_Keur,EW_Date,"&gt;="&amp;BH$3,EW_Date,"&lt;="&amp;BH$4,EW_Rank,"&lt;="&amp;In_Milestones_Scope)</f>
        <v>-0</v>
      </c>
      <c r="BI97" s="43" t="n">
        <f aca="false">-SUMIFS(EW_Keur,EW_Date,"&gt;="&amp;BI$3,EW_Date,"&lt;="&amp;BI$4,EW_Rank,"&lt;="&amp;In_Milestones_Scope)</f>
        <v>-0</v>
      </c>
      <c r="BJ97" s="43" t="n">
        <f aca="false">-SUMIFS(EW_Keur,EW_Date,"&gt;="&amp;BJ$3,EW_Date,"&lt;="&amp;BJ$4,EW_Rank,"&lt;="&amp;In_Milestones_Scope)</f>
        <v>-0</v>
      </c>
      <c r="BK97" s="43" t="n">
        <f aca="false">-SUMIFS(EW_Keur,EW_Date,"&gt;="&amp;BK$3,EW_Date,"&lt;="&amp;BK$4,EW_Rank,"&lt;="&amp;In_Milestones_Scope)</f>
        <v>-0</v>
      </c>
      <c r="BL97" s="43" t="n">
        <f aca="false">-SUMIFS(EW_Keur,EW_Date,"&gt;="&amp;BL$3,EW_Date,"&lt;="&amp;BL$4,EW_Rank,"&lt;="&amp;In_Milestones_Scope)</f>
        <v>-0</v>
      </c>
      <c r="BM97" s="43" t="n">
        <f aca="false">-SUMIFS(EW_Keur,EW_Date,"&gt;="&amp;BM$3,EW_Date,"&lt;="&amp;BM$4,EW_Rank,"&lt;="&amp;In_Milestones_Scope)</f>
        <v>-0</v>
      </c>
      <c r="BN97" s="43" t="n">
        <f aca="false">-SUMIFS(EW_Keur,EW_Date,"&gt;="&amp;BN$3,EW_Date,"&lt;="&amp;BN$4,EW_Rank,"&lt;="&amp;In_Milestones_Scope)</f>
        <v>-0</v>
      </c>
      <c r="BO97" s="43" t="n">
        <f aca="false">-SUMIFS(EW_Keur,EW_Date,"&gt;="&amp;BO$3,EW_Date,"&lt;="&amp;BO$4,EW_Rank,"&lt;="&amp;In_Milestones_Scope)</f>
        <v>-0</v>
      </c>
      <c r="BP97" s="43" t="n">
        <f aca="false">-SUMIFS(EW_Keur,EW_Date,"&gt;="&amp;BP$3,EW_Date,"&lt;="&amp;BP$4,EW_Rank,"&lt;="&amp;In_Milestones_Scope)</f>
        <v>-0</v>
      </c>
      <c r="BQ97" s="43" t="n">
        <f aca="false">-SUMIFS(EW_Keur,EW_Date,"&gt;="&amp;BQ$3,EW_Date,"&lt;="&amp;BQ$4,EW_Rank,"&lt;="&amp;In_Milestones_Scope)</f>
        <v>-0</v>
      </c>
      <c r="BR97" s="43" t="n">
        <f aca="false">-SUMIFS(EW_Keur,EW_Date,"&gt;="&amp;BR$3,EW_Date,"&lt;="&amp;BR$4,EW_Rank,"&lt;="&amp;In_Milestones_Scope)</f>
        <v>-0</v>
      </c>
      <c r="BS97" s="43" t="n">
        <f aca="false">-SUMIFS(EW_Keur,EW_Date,"&gt;="&amp;BS$3,EW_Date,"&lt;="&amp;BS$4,EW_Rank,"&lt;="&amp;In_Milestones_Scope)</f>
        <v>-0</v>
      </c>
      <c r="BT97" s="43" t="n">
        <f aca="false">-SUMIFS(EW_Keur,EW_Date,"&gt;="&amp;BT$3,EW_Date,"&lt;="&amp;BT$4,EW_Rank,"&lt;="&amp;In_Milestones_Scope)</f>
        <v>-0</v>
      </c>
      <c r="BU97" s="43" t="n">
        <f aca="false">-SUMIFS(EW_Keur,EW_Date,"&gt;="&amp;BU$3,EW_Date,"&lt;="&amp;BU$4,EW_Rank,"&lt;="&amp;In_Milestones_Scope)</f>
        <v>-0</v>
      </c>
      <c r="BV97" s="43" t="n">
        <f aca="false">-SUMIFS(EW_Keur,EW_Date,"&gt;="&amp;BV$3,EW_Date,"&lt;="&amp;BV$4,EW_Rank,"&lt;="&amp;In_Milestones_Scope)</f>
        <v>-0</v>
      </c>
      <c r="BW97" s="43" t="n">
        <f aca="false">-SUMIFS(EW_Keur,EW_Date,"&gt;="&amp;BW$3,EW_Date,"&lt;="&amp;BW$4,EW_Rank,"&lt;="&amp;In_Milestones_Scope)</f>
        <v>-0</v>
      </c>
      <c r="BX97" s="43" t="n">
        <f aca="false">-SUMIFS(EW_Keur,EW_Date,"&gt;="&amp;BX$3,EW_Date,"&lt;="&amp;BX$4,EW_Rank,"&lt;="&amp;In_Milestones_Scope)</f>
        <v>-0</v>
      </c>
      <c r="BY97" s="43" t="n">
        <f aca="false">-SUMIFS(EW_Keur,EW_Date,"&gt;="&amp;BY$3,EW_Date,"&lt;="&amp;BY$4,EW_Rank,"&lt;="&amp;In_Milestones_Scope)</f>
        <v>-0</v>
      </c>
      <c r="BZ97" s="43" t="n">
        <f aca="false">-SUMIFS(EW_Keur,EW_Date,"&gt;="&amp;BZ$3,EW_Date,"&lt;="&amp;BZ$4,EW_Rank,"&lt;="&amp;In_Milestones_Scope)</f>
        <v>-0</v>
      </c>
      <c r="CA97" s="43" t="n">
        <f aca="false">-SUMIFS(EW_Keur,EW_Date,"&gt;="&amp;CA$3,EW_Date,"&lt;="&amp;CA$4,EW_Rank,"&lt;="&amp;In_Milestones_Scope)</f>
        <v>-0</v>
      </c>
      <c r="CB97" s="43" t="n">
        <f aca="false">-SUMIFS(EW_Keur,EW_Date,"&gt;="&amp;CB$3,EW_Date,"&lt;="&amp;CB$4,EW_Rank,"&lt;="&amp;In_Milestones_Scope)</f>
        <v>-0</v>
      </c>
      <c r="CC97" s="43" t="n">
        <f aca="false">-SUMIFS(EW_Keur,EW_Date,"&gt;="&amp;CC$3,EW_Date,"&lt;="&amp;CC$4,EW_Rank,"&lt;="&amp;In_Milestones_Scope)</f>
        <v>-0</v>
      </c>
      <c r="CD97" s="43" t="n">
        <f aca="false">-SUMIFS(EW_Keur,EW_Date,"&gt;="&amp;CD$3,EW_Date,"&lt;="&amp;CD$4,EW_Rank,"&lt;="&amp;In_Milestones_Scope)</f>
        <v>-0</v>
      </c>
      <c r="CE97" s="43" t="n">
        <f aca="false">-SUMIFS(EW_Keur,EW_Date,"&gt;="&amp;CE$3,EW_Date,"&lt;="&amp;CE$4,EW_Rank,"&lt;="&amp;In_Milestones_Scope)</f>
        <v>-0</v>
      </c>
      <c r="CF97" s="43" t="n">
        <f aca="false">-SUMIFS(EW_Keur,EW_Date,"&gt;="&amp;CF$3,EW_Date,"&lt;="&amp;CF$4,EW_Rank,"&lt;="&amp;In_Milestones_Scope)</f>
        <v>-0</v>
      </c>
      <c r="CG97" s="43" t="n">
        <f aca="false">-SUMIFS(EW_Keur,EW_Date,"&gt;="&amp;CG$3,EW_Date,"&lt;="&amp;CG$4,EW_Rank,"&lt;="&amp;In_Milestones_Scope)</f>
        <v>-0</v>
      </c>
      <c r="CH97" s="43" t="n">
        <f aca="false">-SUMIFS(EW_Keur,EW_Date,"&gt;="&amp;CH$3,EW_Date,"&lt;="&amp;CH$4,EW_Rank,"&lt;="&amp;In_Milestones_Scope)</f>
        <v>-0</v>
      </c>
      <c r="CI97" s="43" t="n">
        <f aca="false">-SUMIFS(EW_Keur,EW_Date,"&gt;="&amp;CI$3,EW_Date,"&lt;="&amp;CI$4,EW_Rank,"&lt;="&amp;In_Milestones_Scope)</f>
        <v>-0</v>
      </c>
      <c r="CJ97" s="43" t="n">
        <f aca="false">-SUMIFS(EW_Keur,EW_Date,"&gt;="&amp;CJ$3,EW_Date,"&lt;="&amp;CJ$4,EW_Rank,"&lt;="&amp;In_Milestones_Scope)</f>
        <v>-0</v>
      </c>
      <c r="CK97" s="43" t="n">
        <f aca="false">-SUMIFS(EW_Keur,EW_Date,"&gt;="&amp;CK$3,EW_Date,"&lt;="&amp;CK$4,EW_Rank,"&lt;="&amp;In_Milestones_Scope)</f>
        <v>-0</v>
      </c>
      <c r="CL97" s="43" t="n">
        <f aca="false">-SUMIFS(EW_Keur,EW_Date,"&gt;="&amp;CL$3,EW_Date,"&lt;="&amp;CL$4,EW_Rank,"&lt;="&amp;In_Milestones_Scope)</f>
        <v>-0</v>
      </c>
      <c r="CM97" s="43" t="n">
        <f aca="false">-SUMIFS(EW_Keur,EW_Date,"&gt;="&amp;CM$3,EW_Date,"&lt;="&amp;CM$4,EW_Rank,"&lt;="&amp;In_Milestones_Scope)</f>
        <v>-0</v>
      </c>
      <c r="CN97" s="43" t="n">
        <f aca="false">-SUMIFS(EW_Keur,EW_Date,"&gt;="&amp;CN$3,EW_Date,"&lt;="&amp;CN$4,EW_Rank,"&lt;="&amp;In_Milestones_Scope)</f>
        <v>-0</v>
      </c>
      <c r="CO97" s="43" t="n">
        <f aca="false">-SUMIFS(EW_Keur,EW_Date,"&gt;="&amp;CO$3,EW_Date,"&lt;="&amp;CO$4,EW_Rank,"&lt;="&amp;In_Milestones_Scope)</f>
        <v>-0</v>
      </c>
      <c r="CP97" s="43" t="n">
        <f aca="false">-SUMIFS(EW_Keur,EW_Date,"&gt;="&amp;CP$3,EW_Date,"&lt;="&amp;CP$4,EW_Rank,"&lt;="&amp;In_Milestones_Scope)</f>
        <v>-0</v>
      </c>
      <c r="CQ97" s="43" t="n">
        <f aca="false">-SUMIFS(EW_Keur,EW_Date,"&gt;="&amp;CQ$3,EW_Date,"&lt;="&amp;CQ$4,EW_Rank,"&lt;="&amp;In_Milestones_Scope)</f>
        <v>-0</v>
      </c>
      <c r="CR97" s="43" t="n">
        <f aca="false">-SUMIFS(EW_Keur,EW_Date,"&gt;="&amp;CR$3,EW_Date,"&lt;="&amp;CR$4,EW_Rank,"&lt;="&amp;In_Milestones_Scope)</f>
        <v>-0</v>
      </c>
      <c r="CS97" s="43" t="n">
        <f aca="false">-SUMIFS(EW_Keur,EW_Date,"&gt;="&amp;CS$3,EW_Date,"&lt;="&amp;CS$4,EW_Rank,"&lt;="&amp;In_Milestones_Scope)</f>
        <v>-0</v>
      </c>
      <c r="CT97" s="43" t="n">
        <f aca="false">-SUMIFS(EW_Keur,EW_Date,"&gt;="&amp;CT$3,EW_Date,"&lt;="&amp;CT$4,EW_Rank,"&lt;="&amp;In_Milestones_Scope)</f>
        <v>-0</v>
      </c>
      <c r="CU97" s="43" t="n">
        <f aca="false">-SUMIFS(EW_Keur,EW_Date,"&gt;="&amp;CU$3,EW_Date,"&lt;="&amp;CU$4,EW_Rank,"&lt;="&amp;In_Milestones_Scope)</f>
        <v>-0</v>
      </c>
      <c r="CV97" s="43" t="n">
        <f aca="false">-SUMIFS(EW_Keur,EW_Date,"&gt;="&amp;CV$3,EW_Date,"&lt;="&amp;CV$4,EW_Rank,"&lt;="&amp;In_Milestones_Scope)</f>
        <v>-0</v>
      </c>
      <c r="CW97" s="43" t="n">
        <f aca="false">-SUMIFS(EW_Keur,EW_Date,"&gt;="&amp;CW$3,EW_Date,"&lt;="&amp;CW$4,EW_Rank,"&lt;="&amp;In_Milestones_Scope)</f>
        <v>-0</v>
      </c>
      <c r="CX97" s="43" t="n">
        <f aca="false">-SUMIFS(EW_Keur,EW_Date,"&gt;="&amp;CX$3,EW_Date,"&lt;="&amp;CX$4,EW_Rank,"&lt;="&amp;In_Milestones_Scope)</f>
        <v>-0</v>
      </c>
      <c r="CY97" s="43" t="n">
        <f aca="false">-SUMIFS(EW_Keur,EW_Date,"&gt;="&amp;CY$3,EW_Date,"&lt;="&amp;CY$4,EW_Rank,"&lt;="&amp;In_Milestones_Scope)</f>
        <v>-0</v>
      </c>
      <c r="CZ97" s="43" t="n">
        <f aca="false">-SUMIFS(EW_Keur,EW_Date,"&gt;="&amp;CZ$3,EW_Date,"&lt;="&amp;CZ$4,EW_Rank,"&lt;="&amp;In_Milestones_Scope)</f>
        <v>-0</v>
      </c>
      <c r="DA97" s="43" t="n">
        <f aca="false">-SUMIFS(EW_Keur,EW_Date,"&gt;="&amp;DA$3,EW_Date,"&lt;="&amp;DA$4,EW_Rank,"&lt;="&amp;In_Milestones_Scope)</f>
        <v>-0</v>
      </c>
      <c r="DB97" s="43" t="n">
        <f aca="false">-SUMIFS(EW_Keur,EW_Date,"&gt;="&amp;DB$3,EW_Date,"&lt;="&amp;DB$4,EW_Rank,"&lt;="&amp;In_Milestones_Scope)</f>
        <v>-0</v>
      </c>
      <c r="DC97" s="43" t="n">
        <f aca="false">-SUMIFS(EW_Keur,EW_Date,"&gt;="&amp;DC$3,EW_Date,"&lt;="&amp;DC$4,EW_Rank,"&lt;="&amp;In_Milestones_Scope)</f>
        <v>-0</v>
      </c>
      <c r="DD97" s="43" t="n">
        <f aca="false">-SUMIFS(EW_Keur,EW_Date,"&gt;="&amp;DD$3,EW_Date,"&lt;="&amp;DD$4,EW_Rank,"&lt;="&amp;In_Milestones_Scope)</f>
        <v>-0</v>
      </c>
      <c r="DE97" s="43" t="n">
        <f aca="false">-SUMIFS(EW_Keur,EW_Date,"&gt;="&amp;DE$3,EW_Date,"&lt;="&amp;DE$4,EW_Rank,"&lt;="&amp;In_Milestones_Scope)</f>
        <v>-0</v>
      </c>
      <c r="DF97" s="43" t="n">
        <f aca="false">-SUMIFS(EW_Keur,EW_Date,"&gt;="&amp;DF$3,EW_Date,"&lt;="&amp;DF$4,EW_Rank,"&lt;="&amp;In_Milestones_Scope)</f>
        <v>-0</v>
      </c>
      <c r="DG97" s="43" t="n">
        <f aca="false">-SUMIFS(EW_Keur,EW_Date,"&gt;="&amp;DG$3,EW_Date,"&lt;="&amp;DG$4,EW_Rank,"&lt;="&amp;In_Milestones_Scope)</f>
        <v>-0</v>
      </c>
      <c r="DH97" s="43" t="n">
        <f aca="false">-SUMIFS(EW_Keur,EW_Date,"&gt;="&amp;DH$3,EW_Date,"&lt;="&amp;DH$4,EW_Rank,"&lt;="&amp;In_Milestones_Scope)</f>
        <v>-0</v>
      </c>
      <c r="DI97" s="43" t="n">
        <f aca="false">-SUMIFS(EW_Keur,EW_Date,"&gt;="&amp;DI$3,EW_Date,"&lt;="&amp;DI$4,EW_Rank,"&lt;="&amp;In_Milestones_Scope)</f>
        <v>-0</v>
      </c>
      <c r="DJ97" s="43" t="n">
        <f aca="false">-SUMIFS(EW_Keur,EW_Date,"&gt;="&amp;DJ$3,EW_Date,"&lt;="&amp;DJ$4,EW_Rank,"&lt;="&amp;In_Milestones_Scope)</f>
        <v>-0</v>
      </c>
      <c r="DK97" s="43" t="n">
        <f aca="false">-SUMIFS(EW_Keur,EW_Date,"&gt;="&amp;DK$3,EW_Date,"&lt;="&amp;DK$4,EW_Rank,"&lt;="&amp;In_Milestones_Scope)</f>
        <v>-0</v>
      </c>
      <c r="DL97" s="43" t="n">
        <f aca="false">-SUMIFS(EW_Keur,EW_Date,"&gt;="&amp;DL$3,EW_Date,"&lt;="&amp;DL$4,EW_Rank,"&lt;="&amp;In_Milestones_Scope)</f>
        <v>-0</v>
      </c>
      <c r="DM97" s="43" t="n">
        <f aca="false">-SUMIFS(EW_Keur,EW_Date,"&gt;="&amp;DM$3,EW_Date,"&lt;="&amp;DM$4,EW_Rank,"&lt;="&amp;In_Milestones_Scope)</f>
        <v>-0</v>
      </c>
      <c r="DN97" s="43" t="n">
        <f aca="false">-SUMIFS(EW_Keur,EW_Date,"&gt;="&amp;DN$3,EW_Date,"&lt;="&amp;DN$4,EW_Rank,"&lt;="&amp;In_Milestones_Scope)</f>
        <v>-0</v>
      </c>
      <c r="DO97" s="43" t="n">
        <f aca="false">-SUMIFS(EW_Keur,EW_Date,"&gt;="&amp;DO$3,EW_Date,"&lt;="&amp;DO$4,EW_Rank,"&lt;="&amp;In_Milestones_Scope)</f>
        <v>-0</v>
      </c>
      <c r="DP97" s="43" t="n">
        <f aca="false">-SUMIFS(EW_Keur,EW_Date,"&gt;="&amp;DP$3,EW_Date,"&lt;="&amp;DP$4,EW_Rank,"&lt;="&amp;In_Milestones_Scope)</f>
        <v>-0</v>
      </c>
      <c r="DQ97" s="43" t="n">
        <f aca="false">-SUMIFS(EW_Keur,EW_Date,"&gt;="&amp;DQ$3,EW_Date,"&lt;="&amp;DQ$4,EW_Rank,"&lt;="&amp;In_Milestones_Scope)</f>
        <v>-0</v>
      </c>
      <c r="DR97" s="43" t="n">
        <f aca="false">-SUMIFS(EW_Keur,EW_Date,"&gt;="&amp;DR$3,EW_Date,"&lt;="&amp;DR$4,EW_Rank,"&lt;="&amp;In_Milestones_Scope)</f>
        <v>-0</v>
      </c>
      <c r="DS97" s="43" t="n">
        <f aca="false">-SUMIFS(EW_Keur,EW_Date,"&gt;="&amp;DS$3,EW_Date,"&lt;="&amp;DS$4,EW_Rank,"&lt;="&amp;In_Milestones_Scope)</f>
        <v>-0</v>
      </c>
      <c r="DT97" s="43" t="n">
        <f aca="false">-SUMIFS(EW_Keur,EW_Date,"&gt;="&amp;DT$3,EW_Date,"&lt;="&amp;DT$4,EW_Rank,"&lt;="&amp;In_Milestones_Scope)</f>
        <v>-0</v>
      </c>
      <c r="DU97" s="43" t="n">
        <f aca="false">-SUMIFS(EW_Keur,EW_Date,"&gt;="&amp;DU$3,EW_Date,"&lt;="&amp;DU$4,EW_Rank,"&lt;="&amp;In_Milestones_Scope)</f>
        <v>-0</v>
      </c>
      <c r="DV97" s="43" t="n">
        <f aca="false">-SUMIFS(EW_Keur,EW_Date,"&gt;="&amp;DV$3,EW_Date,"&lt;="&amp;DV$4,EW_Rank,"&lt;="&amp;In_Milestones_Scope)</f>
        <v>-0</v>
      </c>
      <c r="DW97" s="43" t="n">
        <f aca="false">-SUMIFS(EW_Keur,EW_Date,"&gt;="&amp;DW$3,EW_Date,"&lt;="&amp;DW$4,EW_Rank,"&lt;="&amp;In_Milestones_Scope)</f>
        <v>-0</v>
      </c>
      <c r="DX97" s="43" t="n">
        <f aca="false">-SUMIFS(EW_Keur,EW_Date,"&gt;="&amp;DX$3,EW_Date,"&lt;="&amp;DX$4,EW_Rank,"&lt;="&amp;In_Milestones_Scope)</f>
        <v>-0</v>
      </c>
      <c r="DY97" s="43" t="n">
        <f aca="false">-SUMIFS(EW_Keur,EW_Date,"&gt;="&amp;DY$3,EW_Date,"&lt;="&amp;DY$4,EW_Rank,"&lt;="&amp;In_Milestones_Scope)</f>
        <v>-0</v>
      </c>
      <c r="DZ97" s="43" t="n">
        <f aca="false">-SUMIFS(EW_Keur,EW_Date,"&gt;="&amp;DZ$3,EW_Date,"&lt;="&amp;DZ$4,EW_Rank,"&lt;="&amp;In_Milestones_Scope)</f>
        <v>-0</v>
      </c>
      <c r="EA97" s="43" t="n">
        <f aca="false">-SUMIFS(EW_Keur,EW_Date,"&gt;="&amp;EA$3,EW_Date,"&lt;="&amp;EA$4,EW_Rank,"&lt;="&amp;In_Milestones_Scope)</f>
        <v>-0</v>
      </c>
      <c r="EB97" s="43" t="n">
        <f aca="false">-SUMIFS(EW_Keur,EW_Date,"&gt;="&amp;EB$3,EW_Date,"&lt;="&amp;EB$4,EW_Rank,"&lt;="&amp;In_Milestones_Scope)</f>
        <v>-0</v>
      </c>
      <c r="EC97" s="43" t="n">
        <f aca="false">-SUMIFS(EW_Keur,EW_Date,"&gt;="&amp;EC$3,EW_Date,"&lt;="&amp;EC$4,EW_Rank,"&lt;="&amp;In_Milestones_Scope)</f>
        <v>-0</v>
      </c>
      <c r="ED97" s="43" t="n">
        <f aca="false">-SUMIFS(EW_Keur,EW_Date,"&gt;="&amp;ED$3,EW_Date,"&lt;="&amp;ED$4,EW_Rank,"&lt;="&amp;In_Milestones_Scope)</f>
        <v>-0</v>
      </c>
      <c r="EE97" s="43" t="n">
        <f aca="false">-SUMIFS(EW_Keur,EW_Date,"&gt;="&amp;EE$3,EW_Date,"&lt;="&amp;EE$4,EW_Rank,"&lt;="&amp;In_Milestones_Scope)</f>
        <v>-0</v>
      </c>
      <c r="EF97" s="43" t="n">
        <f aca="false">-SUMIFS(EW_Keur,EW_Date,"&gt;="&amp;EF$3,EW_Date,"&lt;="&amp;EF$4,EW_Rank,"&lt;="&amp;In_Milestones_Scope)</f>
        <v>-0</v>
      </c>
      <c r="EG97" s="43" t="n">
        <f aca="false">-SUMIFS(EW_Keur,EW_Date,"&gt;="&amp;EG$3,EW_Date,"&lt;="&amp;EG$4,EW_Rank,"&lt;="&amp;In_Milestones_Scope)</f>
        <v>-0</v>
      </c>
      <c r="EH97" s="43" t="n">
        <f aca="false">-SUMIFS(EW_Keur,EW_Date,"&gt;="&amp;EH$3,EW_Date,"&lt;="&amp;EH$4,EW_Rank,"&lt;="&amp;In_Milestones_Scope)</f>
        <v>-0</v>
      </c>
      <c r="EI97" s="43" t="n">
        <f aca="false">-SUMIFS(EW_Keur,EW_Date,"&gt;="&amp;EI$3,EW_Date,"&lt;="&amp;EI$4,EW_Rank,"&lt;="&amp;In_Milestones_Scope)</f>
        <v>-0</v>
      </c>
      <c r="EJ97" s="43" t="n">
        <f aca="false">-SUMIFS(EW_Keur,EW_Date,"&gt;="&amp;EJ$3,EW_Date,"&lt;="&amp;EJ$4,EW_Rank,"&lt;="&amp;In_Milestones_Scope)</f>
        <v>-0</v>
      </c>
      <c r="EK97" s="43" t="n">
        <f aca="false">-SUMIFS(EW_Keur,EW_Date,"&gt;="&amp;EK$3,EW_Date,"&lt;="&amp;EK$4,EW_Rank,"&lt;="&amp;In_Milestones_Scope)</f>
        <v>-0</v>
      </c>
      <c r="EL97" s="43" t="n">
        <f aca="false">-SUMIFS(EW_Keur,EW_Date,"&gt;="&amp;EL$3,EW_Date,"&lt;="&amp;EL$4,EW_Rank,"&lt;="&amp;In_Milestones_Scope)</f>
        <v>-0</v>
      </c>
      <c r="EM97" s="43" t="n">
        <f aca="false">-SUMIFS(EW_Keur,EW_Date,"&gt;="&amp;EM$3,EW_Date,"&lt;="&amp;EM$4,EW_Rank,"&lt;="&amp;In_Milestones_Scope)</f>
        <v>-0</v>
      </c>
      <c r="EN97" s="43" t="n">
        <f aca="false">-SUMIFS(EW_Keur,EW_Date,"&gt;="&amp;EN$3,EW_Date,"&lt;="&amp;EN$4,EW_Rank,"&lt;="&amp;In_Milestones_Scope)</f>
        <v>-0</v>
      </c>
      <c r="EO97" s="43" t="n">
        <f aca="false">-SUMIFS(EW_Keur,EW_Date,"&gt;="&amp;EO$3,EW_Date,"&lt;="&amp;EO$4,EW_Rank,"&lt;="&amp;In_Milestones_Scope)</f>
        <v>-0</v>
      </c>
      <c r="EP97" s="43" t="n">
        <f aca="false">-SUMIFS(EW_Keur,EW_Date,"&gt;="&amp;EP$3,EW_Date,"&lt;="&amp;EP$4,EW_Rank,"&lt;="&amp;In_Milestones_Scope)</f>
        <v>-0</v>
      </c>
      <c r="EQ97" s="43" t="n">
        <f aca="false">-SUMIFS(EW_Keur,EW_Date,"&gt;="&amp;EQ$3,EW_Date,"&lt;="&amp;EQ$4,EW_Rank,"&lt;="&amp;In_Milestones_Scope)</f>
        <v>-0</v>
      </c>
      <c r="ER97" s="43" t="n">
        <f aca="false">-SUMIFS(EW_Keur,EW_Date,"&gt;="&amp;ER$3,EW_Date,"&lt;="&amp;ER$4,EW_Rank,"&lt;="&amp;In_Milestones_Scope)</f>
        <v>-0</v>
      </c>
      <c r="ES97" s="43" t="n">
        <f aca="false">-SUMIFS(EW_Keur,EW_Date,"&gt;="&amp;ES$3,EW_Date,"&lt;="&amp;ES$4,EW_Rank,"&lt;="&amp;In_Milestones_Scope)</f>
        <v>-0</v>
      </c>
      <c r="ET97" s="43" t="n">
        <f aca="false">-SUMIFS(EW_Keur,EW_Date,"&gt;="&amp;ET$3,EW_Date,"&lt;="&amp;ET$4,EW_Rank,"&lt;="&amp;In_Milestones_Scope)</f>
        <v>-0</v>
      </c>
      <c r="EU97" s="43" t="n">
        <f aca="false">-SUMIFS(EW_Keur,EW_Date,"&gt;="&amp;EU$3,EW_Date,"&lt;="&amp;EU$4,EW_Rank,"&lt;="&amp;In_Milestones_Scope)</f>
        <v>-0</v>
      </c>
      <c r="EV97" s="43" t="n">
        <f aca="false">-SUMIFS(EW_Keur,EW_Date,"&gt;="&amp;EV$3,EW_Date,"&lt;="&amp;EV$4,EW_Rank,"&lt;="&amp;In_Milestones_Scope)</f>
        <v>-0</v>
      </c>
      <c r="EW97" s="43" t="n">
        <f aca="false">-SUMIFS(EW_Keur,EW_Date,"&gt;="&amp;EW$3,EW_Date,"&lt;="&amp;EW$4,EW_Rank,"&lt;="&amp;In_Milestones_Scope)</f>
        <v>-0</v>
      </c>
      <c r="EX97" s="43" t="n">
        <f aca="false">-SUMIFS(EW_Keur,EW_Date,"&gt;="&amp;EX$3,EW_Date,"&lt;="&amp;EX$4,EW_Rank,"&lt;="&amp;In_Milestones_Scope)</f>
        <v>-0</v>
      </c>
      <c r="EY97" s="43" t="n">
        <f aca="false">-SUMIFS(EW_Keur,EW_Date,"&gt;="&amp;EY$3,EW_Date,"&lt;="&amp;EY$4,EW_Rank,"&lt;="&amp;In_Milestones_Scope)</f>
        <v>-0</v>
      </c>
      <c r="EZ97" s="43" t="n">
        <f aca="false">-SUMIFS(EW_Keur,EW_Date,"&gt;="&amp;EZ$3,EW_Date,"&lt;="&amp;EZ$4,EW_Rank,"&lt;="&amp;In_Milestones_Scope)</f>
        <v>-0</v>
      </c>
      <c r="FA97" s="43" t="n">
        <f aca="false">-SUMIFS(EW_Keur,EW_Date,"&gt;="&amp;FA$3,EW_Date,"&lt;="&amp;FA$4,EW_Rank,"&lt;="&amp;In_Milestones_Scope)</f>
        <v>-0</v>
      </c>
      <c r="FB97" s="43" t="n">
        <f aca="false">-SUMIFS(EW_Keur,EW_Date,"&gt;="&amp;FB$3,EW_Date,"&lt;="&amp;FB$4,EW_Rank,"&lt;="&amp;In_Milestones_Scope)</f>
        <v>-0</v>
      </c>
      <c r="FC97" s="43" t="n">
        <f aca="false">-SUMIFS(EW_Keur,EW_Date,"&gt;="&amp;FC$3,EW_Date,"&lt;="&amp;FC$4,EW_Rank,"&lt;="&amp;In_Milestones_Scope)</f>
        <v>-0</v>
      </c>
      <c r="FD97" s="43" t="n">
        <f aca="false">-SUMIFS(EW_Keur,EW_Date,"&gt;="&amp;FD$3,EW_Date,"&lt;="&amp;FD$4,EW_Rank,"&lt;="&amp;In_Milestones_Scope)</f>
        <v>-0</v>
      </c>
      <c r="FE97" s="43" t="n">
        <f aca="false">-SUMIFS(EW_Keur,EW_Date,"&gt;="&amp;FE$3,EW_Date,"&lt;="&amp;FE$4,EW_Rank,"&lt;="&amp;In_Milestones_Scope)</f>
        <v>-0</v>
      </c>
      <c r="FF97" s="43" t="n">
        <f aca="false">-SUMIFS(EW_Keur,EW_Date,"&gt;="&amp;FF$3,EW_Date,"&lt;="&amp;FF$4,EW_Rank,"&lt;="&amp;In_Milestones_Scope)</f>
        <v>-0</v>
      </c>
      <c r="FG97" s="43" t="n">
        <f aca="false">-SUMIFS(EW_Keur,EW_Date,"&gt;="&amp;FG$3,EW_Date,"&lt;="&amp;FG$4,EW_Rank,"&lt;="&amp;In_Milestones_Scope)</f>
        <v>-0</v>
      </c>
      <c r="FH97" s="43" t="n">
        <f aca="false">-SUMIFS(EW_Keur,EW_Date,"&gt;="&amp;FH$3,EW_Date,"&lt;="&amp;FH$4,EW_Rank,"&lt;="&amp;In_Milestones_Scope)</f>
        <v>-0</v>
      </c>
    </row>
    <row r="98" customFormat="false" ht="15" hidden="false" customHeight="false" outlineLevel="0" collapsed="false">
      <c r="C98" s="0" t="s">
        <v>696</v>
      </c>
      <c r="D98" s="11" t="s">
        <v>319</v>
      </c>
      <c r="I98" s="43" t="n">
        <f aca="false">SUM(J98:FH98)</f>
        <v>-725</v>
      </c>
      <c r="J98" s="43" t="n">
        <f aca="false">-In_Milestones_Late_To_Capex*J19*SUMIF(EW_Rank,"&gt;"&amp;In_Milestones_Scope,EW_Keur)</f>
        <v>-0</v>
      </c>
      <c r="K98" s="43" t="n">
        <f aca="false">-In_Milestones_Late_To_Capex*K19*SUMIF(EW_Rank,"&gt;"&amp;In_Milestones_Scope,EW_Keur)</f>
        <v>-0</v>
      </c>
      <c r="L98" s="43" t="n">
        <f aca="false">-In_Milestones_Late_To_Capex*L19*SUMIF(EW_Rank,"&gt;"&amp;In_Milestones_Scope,EW_Keur)</f>
        <v>-0</v>
      </c>
      <c r="M98" s="43" t="n">
        <f aca="false">-In_Milestones_Late_To_Capex*M19*SUMIF(EW_Rank,"&gt;"&amp;In_Milestones_Scope,EW_Keur)</f>
        <v>-0</v>
      </c>
      <c r="N98" s="43" t="n">
        <f aca="false">-In_Milestones_Late_To_Capex*N19*SUMIF(EW_Rank,"&gt;"&amp;In_Milestones_Scope,EW_Keur)</f>
        <v>-0</v>
      </c>
      <c r="O98" s="43" t="n">
        <f aca="false">-In_Milestones_Late_To_Capex*O19*SUMIF(EW_Rank,"&gt;"&amp;In_Milestones_Scope,EW_Keur)</f>
        <v>-725</v>
      </c>
      <c r="P98" s="43" t="n">
        <f aca="false">-In_Milestones_Late_To_Capex*P19*SUMIF(EW_Rank,"&gt;"&amp;In_Milestones_Scope,EW_Keur)</f>
        <v>-0</v>
      </c>
      <c r="Q98" s="43" t="n">
        <f aca="false">-In_Milestones_Late_To_Capex*Q19*SUMIF(EW_Rank,"&gt;"&amp;In_Milestones_Scope,EW_Keur)</f>
        <v>-0</v>
      </c>
      <c r="R98" s="43" t="n">
        <f aca="false">-In_Milestones_Late_To_Capex*R19*SUMIF(EW_Rank,"&gt;"&amp;In_Milestones_Scope,EW_Keur)</f>
        <v>-0</v>
      </c>
      <c r="S98" s="43" t="n">
        <f aca="false">-In_Milestones_Late_To_Capex*S19*SUMIF(EW_Rank,"&gt;"&amp;In_Milestones_Scope,EW_Keur)</f>
        <v>-0</v>
      </c>
      <c r="T98" s="43" t="n">
        <f aca="false">-In_Milestones_Late_To_Capex*T19*SUMIF(EW_Rank,"&gt;"&amp;In_Milestones_Scope,EW_Keur)</f>
        <v>-0</v>
      </c>
      <c r="U98" s="43" t="n">
        <f aca="false">-In_Milestones_Late_To_Capex*U19*SUMIF(EW_Rank,"&gt;"&amp;In_Milestones_Scope,EW_Keur)</f>
        <v>-0</v>
      </c>
      <c r="V98" s="43" t="n">
        <f aca="false">-In_Milestones_Late_To_Capex*V19*SUMIF(EW_Rank,"&gt;"&amp;In_Milestones_Scope,EW_Keur)</f>
        <v>-0</v>
      </c>
      <c r="W98" s="43" t="n">
        <f aca="false">-In_Milestones_Late_To_Capex*W19*SUMIF(EW_Rank,"&gt;"&amp;In_Milestones_Scope,EW_Keur)</f>
        <v>-0</v>
      </c>
      <c r="X98" s="43" t="n">
        <f aca="false">-In_Milestones_Late_To_Capex*X19*SUMIF(EW_Rank,"&gt;"&amp;In_Milestones_Scope,EW_Keur)</f>
        <v>-0</v>
      </c>
      <c r="Y98" s="43" t="n">
        <f aca="false">-In_Milestones_Late_To_Capex*Y19*SUMIF(EW_Rank,"&gt;"&amp;In_Milestones_Scope,EW_Keur)</f>
        <v>-0</v>
      </c>
      <c r="Z98" s="43" t="n">
        <f aca="false">-In_Milestones_Late_To_Capex*Z19*SUMIF(EW_Rank,"&gt;"&amp;In_Milestones_Scope,EW_Keur)</f>
        <v>-0</v>
      </c>
      <c r="AA98" s="43" t="n">
        <f aca="false">-In_Milestones_Late_To_Capex*AA19*SUMIF(EW_Rank,"&gt;"&amp;In_Milestones_Scope,EW_Keur)</f>
        <v>-0</v>
      </c>
      <c r="AB98" s="43" t="n">
        <f aca="false">-In_Milestones_Late_To_Capex*AB19*SUMIF(EW_Rank,"&gt;"&amp;In_Milestones_Scope,EW_Keur)</f>
        <v>-0</v>
      </c>
      <c r="AC98" s="43" t="n">
        <f aca="false">-In_Milestones_Late_To_Capex*AC19*SUMIF(EW_Rank,"&gt;"&amp;In_Milestones_Scope,EW_Keur)</f>
        <v>-0</v>
      </c>
      <c r="AD98" s="43" t="n">
        <f aca="false">-In_Milestones_Late_To_Capex*AD19*SUMIF(EW_Rank,"&gt;"&amp;In_Milestones_Scope,EW_Keur)</f>
        <v>-0</v>
      </c>
      <c r="AE98" s="43" t="n">
        <f aca="false">-In_Milestones_Late_To_Capex*AE19*SUMIF(EW_Rank,"&gt;"&amp;In_Milestones_Scope,EW_Keur)</f>
        <v>-0</v>
      </c>
      <c r="AF98" s="43" t="n">
        <f aca="false">-In_Milestones_Late_To_Capex*AF19*SUMIF(EW_Rank,"&gt;"&amp;In_Milestones_Scope,EW_Keur)</f>
        <v>-0</v>
      </c>
      <c r="AG98" s="43" t="n">
        <f aca="false">-In_Milestones_Late_To_Capex*AG19*SUMIF(EW_Rank,"&gt;"&amp;In_Milestones_Scope,EW_Keur)</f>
        <v>-0</v>
      </c>
      <c r="AH98" s="43" t="n">
        <f aca="false">-In_Milestones_Late_To_Capex*AH19*SUMIF(EW_Rank,"&gt;"&amp;In_Milestones_Scope,EW_Keur)</f>
        <v>-0</v>
      </c>
      <c r="AI98" s="43" t="n">
        <f aca="false">-In_Milestones_Late_To_Capex*AI19*SUMIF(EW_Rank,"&gt;"&amp;In_Milestones_Scope,EW_Keur)</f>
        <v>-0</v>
      </c>
      <c r="AJ98" s="43" t="n">
        <f aca="false">-In_Milestones_Late_To_Capex*AJ19*SUMIF(EW_Rank,"&gt;"&amp;In_Milestones_Scope,EW_Keur)</f>
        <v>-0</v>
      </c>
      <c r="AK98" s="43" t="n">
        <f aca="false">-In_Milestones_Late_To_Capex*AK19*SUMIF(EW_Rank,"&gt;"&amp;In_Milestones_Scope,EW_Keur)</f>
        <v>-0</v>
      </c>
      <c r="AL98" s="43" t="n">
        <f aca="false">-In_Milestones_Late_To_Capex*AL19*SUMIF(EW_Rank,"&gt;"&amp;In_Milestones_Scope,EW_Keur)</f>
        <v>-0</v>
      </c>
      <c r="AM98" s="43" t="n">
        <f aca="false">-In_Milestones_Late_To_Capex*AM19*SUMIF(EW_Rank,"&gt;"&amp;In_Milestones_Scope,EW_Keur)</f>
        <v>-0</v>
      </c>
      <c r="AN98" s="43" t="n">
        <f aca="false">-In_Milestones_Late_To_Capex*AN19*SUMIF(EW_Rank,"&gt;"&amp;In_Milestones_Scope,EW_Keur)</f>
        <v>-0</v>
      </c>
      <c r="AO98" s="43" t="n">
        <f aca="false">-In_Milestones_Late_To_Capex*AO19*SUMIF(EW_Rank,"&gt;"&amp;In_Milestones_Scope,EW_Keur)</f>
        <v>-0</v>
      </c>
      <c r="AP98" s="43" t="n">
        <f aca="false">-In_Milestones_Late_To_Capex*AP19*SUMIF(EW_Rank,"&gt;"&amp;In_Milestones_Scope,EW_Keur)</f>
        <v>-0</v>
      </c>
      <c r="AQ98" s="43" t="n">
        <f aca="false">-In_Milestones_Late_To_Capex*AQ19*SUMIF(EW_Rank,"&gt;"&amp;In_Milestones_Scope,EW_Keur)</f>
        <v>-0</v>
      </c>
      <c r="AR98" s="43" t="n">
        <f aca="false">-In_Milestones_Late_To_Capex*AR19*SUMIF(EW_Rank,"&gt;"&amp;In_Milestones_Scope,EW_Keur)</f>
        <v>-0</v>
      </c>
      <c r="AS98" s="43" t="n">
        <f aca="false">-In_Milestones_Late_To_Capex*AS19*SUMIF(EW_Rank,"&gt;"&amp;In_Milestones_Scope,EW_Keur)</f>
        <v>-0</v>
      </c>
      <c r="AT98" s="43" t="n">
        <f aca="false">-In_Milestones_Late_To_Capex*AT19*SUMIF(EW_Rank,"&gt;"&amp;In_Milestones_Scope,EW_Keur)</f>
        <v>-0</v>
      </c>
      <c r="AU98" s="43" t="n">
        <f aca="false">-In_Milestones_Late_To_Capex*AU19*SUMIF(EW_Rank,"&gt;"&amp;In_Milestones_Scope,EW_Keur)</f>
        <v>-0</v>
      </c>
      <c r="AV98" s="43" t="n">
        <f aca="false">-In_Milestones_Late_To_Capex*AV19*SUMIF(EW_Rank,"&gt;"&amp;In_Milestones_Scope,EW_Keur)</f>
        <v>-0</v>
      </c>
      <c r="AW98" s="43" t="n">
        <f aca="false">-In_Milestones_Late_To_Capex*AW19*SUMIF(EW_Rank,"&gt;"&amp;In_Milestones_Scope,EW_Keur)</f>
        <v>-0</v>
      </c>
      <c r="AX98" s="43" t="n">
        <f aca="false">-In_Milestones_Late_To_Capex*AX19*SUMIF(EW_Rank,"&gt;"&amp;In_Milestones_Scope,EW_Keur)</f>
        <v>-0</v>
      </c>
      <c r="AY98" s="43" t="n">
        <f aca="false">-In_Milestones_Late_To_Capex*AY19*SUMIF(EW_Rank,"&gt;"&amp;In_Milestones_Scope,EW_Keur)</f>
        <v>-0</v>
      </c>
      <c r="AZ98" s="43" t="n">
        <f aca="false">-In_Milestones_Late_To_Capex*AZ19*SUMIF(EW_Rank,"&gt;"&amp;In_Milestones_Scope,EW_Keur)</f>
        <v>-0</v>
      </c>
      <c r="BA98" s="43" t="n">
        <f aca="false">-In_Milestones_Late_To_Capex*BA19*SUMIF(EW_Rank,"&gt;"&amp;In_Milestones_Scope,EW_Keur)</f>
        <v>-0</v>
      </c>
      <c r="BB98" s="43" t="n">
        <f aca="false">-In_Milestones_Late_To_Capex*BB19*SUMIF(EW_Rank,"&gt;"&amp;In_Milestones_Scope,EW_Keur)</f>
        <v>-0</v>
      </c>
      <c r="BC98" s="43" t="n">
        <f aca="false">-In_Milestones_Late_To_Capex*BC19*SUMIF(EW_Rank,"&gt;"&amp;In_Milestones_Scope,EW_Keur)</f>
        <v>-0</v>
      </c>
      <c r="BD98" s="43" t="n">
        <f aca="false">-In_Milestones_Late_To_Capex*BD19*SUMIF(EW_Rank,"&gt;"&amp;In_Milestones_Scope,EW_Keur)</f>
        <v>-0</v>
      </c>
      <c r="BE98" s="43" t="n">
        <f aca="false">-In_Milestones_Late_To_Capex*BE19*SUMIF(EW_Rank,"&gt;"&amp;In_Milestones_Scope,EW_Keur)</f>
        <v>-0</v>
      </c>
      <c r="BF98" s="43" t="n">
        <f aca="false">-In_Milestones_Late_To_Capex*BF19*SUMIF(EW_Rank,"&gt;"&amp;In_Milestones_Scope,EW_Keur)</f>
        <v>-0</v>
      </c>
      <c r="BG98" s="43" t="n">
        <f aca="false">-In_Milestones_Late_To_Capex*BG19*SUMIF(EW_Rank,"&gt;"&amp;In_Milestones_Scope,EW_Keur)</f>
        <v>-0</v>
      </c>
      <c r="BH98" s="43" t="n">
        <f aca="false">-In_Milestones_Late_To_Capex*BH19*SUMIF(EW_Rank,"&gt;"&amp;In_Milestones_Scope,EW_Keur)</f>
        <v>-0</v>
      </c>
      <c r="BI98" s="43" t="n">
        <f aca="false">-In_Milestones_Late_To_Capex*BI19*SUMIF(EW_Rank,"&gt;"&amp;In_Milestones_Scope,EW_Keur)</f>
        <v>-0</v>
      </c>
      <c r="BJ98" s="43" t="n">
        <f aca="false">-In_Milestones_Late_To_Capex*BJ19*SUMIF(EW_Rank,"&gt;"&amp;In_Milestones_Scope,EW_Keur)</f>
        <v>-0</v>
      </c>
      <c r="BK98" s="43" t="n">
        <f aca="false">-In_Milestones_Late_To_Capex*BK19*SUMIF(EW_Rank,"&gt;"&amp;In_Milestones_Scope,EW_Keur)</f>
        <v>-0</v>
      </c>
      <c r="BL98" s="43" t="n">
        <f aca="false">-In_Milestones_Late_To_Capex*BL19*SUMIF(EW_Rank,"&gt;"&amp;In_Milestones_Scope,EW_Keur)</f>
        <v>-0</v>
      </c>
      <c r="BM98" s="43" t="n">
        <f aca="false">-In_Milestones_Late_To_Capex*BM19*SUMIF(EW_Rank,"&gt;"&amp;In_Milestones_Scope,EW_Keur)</f>
        <v>-0</v>
      </c>
      <c r="BN98" s="43" t="n">
        <f aca="false">-In_Milestones_Late_To_Capex*BN19*SUMIF(EW_Rank,"&gt;"&amp;In_Milestones_Scope,EW_Keur)</f>
        <v>-0</v>
      </c>
      <c r="BO98" s="43" t="n">
        <f aca="false">-In_Milestones_Late_To_Capex*BO19*SUMIF(EW_Rank,"&gt;"&amp;In_Milestones_Scope,EW_Keur)</f>
        <v>-0</v>
      </c>
      <c r="BP98" s="43" t="n">
        <f aca="false">-In_Milestones_Late_To_Capex*BP19*SUMIF(EW_Rank,"&gt;"&amp;In_Milestones_Scope,EW_Keur)</f>
        <v>-0</v>
      </c>
      <c r="BQ98" s="43" t="n">
        <f aca="false">-In_Milestones_Late_To_Capex*BQ19*SUMIF(EW_Rank,"&gt;"&amp;In_Milestones_Scope,EW_Keur)</f>
        <v>-0</v>
      </c>
      <c r="BR98" s="43" t="n">
        <f aca="false">-In_Milestones_Late_To_Capex*BR19*SUMIF(EW_Rank,"&gt;"&amp;In_Milestones_Scope,EW_Keur)</f>
        <v>-0</v>
      </c>
      <c r="BS98" s="43" t="n">
        <f aca="false">-In_Milestones_Late_To_Capex*BS19*SUMIF(EW_Rank,"&gt;"&amp;In_Milestones_Scope,EW_Keur)</f>
        <v>-0</v>
      </c>
      <c r="BT98" s="43" t="n">
        <f aca="false">-In_Milestones_Late_To_Capex*BT19*SUMIF(EW_Rank,"&gt;"&amp;In_Milestones_Scope,EW_Keur)</f>
        <v>-0</v>
      </c>
      <c r="BU98" s="43" t="n">
        <f aca="false">-In_Milestones_Late_To_Capex*BU19*SUMIF(EW_Rank,"&gt;"&amp;In_Milestones_Scope,EW_Keur)</f>
        <v>-0</v>
      </c>
      <c r="BV98" s="43" t="n">
        <f aca="false">-In_Milestones_Late_To_Capex*BV19*SUMIF(EW_Rank,"&gt;"&amp;In_Milestones_Scope,EW_Keur)</f>
        <v>-0</v>
      </c>
      <c r="BW98" s="43" t="n">
        <f aca="false">-In_Milestones_Late_To_Capex*BW19*SUMIF(EW_Rank,"&gt;"&amp;In_Milestones_Scope,EW_Keur)</f>
        <v>-0</v>
      </c>
      <c r="BX98" s="43" t="n">
        <f aca="false">-In_Milestones_Late_To_Capex*BX19*SUMIF(EW_Rank,"&gt;"&amp;In_Milestones_Scope,EW_Keur)</f>
        <v>-0</v>
      </c>
      <c r="BY98" s="43" t="n">
        <f aca="false">-In_Milestones_Late_To_Capex*BY19*SUMIF(EW_Rank,"&gt;"&amp;In_Milestones_Scope,EW_Keur)</f>
        <v>-0</v>
      </c>
      <c r="BZ98" s="43" t="n">
        <f aca="false">-In_Milestones_Late_To_Capex*BZ19*SUMIF(EW_Rank,"&gt;"&amp;In_Milestones_Scope,EW_Keur)</f>
        <v>-0</v>
      </c>
      <c r="CA98" s="43" t="n">
        <f aca="false">-In_Milestones_Late_To_Capex*CA19*SUMIF(EW_Rank,"&gt;"&amp;In_Milestones_Scope,EW_Keur)</f>
        <v>-0</v>
      </c>
      <c r="CB98" s="43" t="n">
        <f aca="false">-In_Milestones_Late_To_Capex*CB19*SUMIF(EW_Rank,"&gt;"&amp;In_Milestones_Scope,EW_Keur)</f>
        <v>-0</v>
      </c>
      <c r="CC98" s="43" t="n">
        <f aca="false">-In_Milestones_Late_To_Capex*CC19*SUMIF(EW_Rank,"&gt;"&amp;In_Milestones_Scope,EW_Keur)</f>
        <v>-0</v>
      </c>
      <c r="CD98" s="43" t="n">
        <f aca="false">-In_Milestones_Late_To_Capex*CD19*SUMIF(EW_Rank,"&gt;"&amp;In_Milestones_Scope,EW_Keur)</f>
        <v>-0</v>
      </c>
      <c r="CE98" s="43" t="n">
        <f aca="false">-In_Milestones_Late_To_Capex*CE19*SUMIF(EW_Rank,"&gt;"&amp;In_Milestones_Scope,EW_Keur)</f>
        <v>-0</v>
      </c>
      <c r="CF98" s="43" t="n">
        <f aca="false">-In_Milestones_Late_To_Capex*CF19*SUMIF(EW_Rank,"&gt;"&amp;In_Milestones_Scope,EW_Keur)</f>
        <v>-0</v>
      </c>
      <c r="CG98" s="43" t="n">
        <f aca="false">-In_Milestones_Late_To_Capex*CG19*SUMIF(EW_Rank,"&gt;"&amp;In_Milestones_Scope,EW_Keur)</f>
        <v>-0</v>
      </c>
      <c r="CH98" s="43" t="n">
        <f aca="false">-In_Milestones_Late_To_Capex*CH19*SUMIF(EW_Rank,"&gt;"&amp;In_Milestones_Scope,EW_Keur)</f>
        <v>-0</v>
      </c>
      <c r="CI98" s="43" t="n">
        <f aca="false">-In_Milestones_Late_To_Capex*CI19*SUMIF(EW_Rank,"&gt;"&amp;In_Milestones_Scope,EW_Keur)</f>
        <v>-0</v>
      </c>
      <c r="CJ98" s="43" t="n">
        <f aca="false">-In_Milestones_Late_To_Capex*CJ19*SUMIF(EW_Rank,"&gt;"&amp;In_Milestones_Scope,EW_Keur)</f>
        <v>-0</v>
      </c>
      <c r="CK98" s="43" t="n">
        <f aca="false">-In_Milestones_Late_To_Capex*CK19*SUMIF(EW_Rank,"&gt;"&amp;In_Milestones_Scope,EW_Keur)</f>
        <v>-0</v>
      </c>
      <c r="CL98" s="43" t="n">
        <f aca="false">-In_Milestones_Late_To_Capex*CL19*SUMIF(EW_Rank,"&gt;"&amp;In_Milestones_Scope,EW_Keur)</f>
        <v>-0</v>
      </c>
      <c r="CM98" s="43" t="n">
        <f aca="false">-In_Milestones_Late_To_Capex*CM19*SUMIF(EW_Rank,"&gt;"&amp;In_Milestones_Scope,EW_Keur)</f>
        <v>-0</v>
      </c>
      <c r="CN98" s="43" t="n">
        <f aca="false">-In_Milestones_Late_To_Capex*CN19*SUMIF(EW_Rank,"&gt;"&amp;In_Milestones_Scope,EW_Keur)</f>
        <v>-0</v>
      </c>
      <c r="CO98" s="43" t="n">
        <f aca="false">-In_Milestones_Late_To_Capex*CO19*SUMIF(EW_Rank,"&gt;"&amp;In_Milestones_Scope,EW_Keur)</f>
        <v>-0</v>
      </c>
      <c r="CP98" s="43" t="n">
        <f aca="false">-In_Milestones_Late_To_Capex*CP19*SUMIF(EW_Rank,"&gt;"&amp;In_Milestones_Scope,EW_Keur)</f>
        <v>-0</v>
      </c>
      <c r="CQ98" s="43" t="n">
        <f aca="false">-In_Milestones_Late_To_Capex*CQ19*SUMIF(EW_Rank,"&gt;"&amp;In_Milestones_Scope,EW_Keur)</f>
        <v>-0</v>
      </c>
      <c r="CR98" s="43" t="n">
        <f aca="false">-In_Milestones_Late_To_Capex*CR19*SUMIF(EW_Rank,"&gt;"&amp;In_Milestones_Scope,EW_Keur)</f>
        <v>-0</v>
      </c>
      <c r="CS98" s="43" t="n">
        <f aca="false">-In_Milestones_Late_To_Capex*CS19*SUMIF(EW_Rank,"&gt;"&amp;In_Milestones_Scope,EW_Keur)</f>
        <v>-0</v>
      </c>
      <c r="CT98" s="43" t="n">
        <f aca="false">-In_Milestones_Late_To_Capex*CT19*SUMIF(EW_Rank,"&gt;"&amp;In_Milestones_Scope,EW_Keur)</f>
        <v>-0</v>
      </c>
      <c r="CU98" s="43" t="n">
        <f aca="false">-In_Milestones_Late_To_Capex*CU19*SUMIF(EW_Rank,"&gt;"&amp;In_Milestones_Scope,EW_Keur)</f>
        <v>-0</v>
      </c>
      <c r="CV98" s="43" t="n">
        <f aca="false">-In_Milestones_Late_To_Capex*CV19*SUMIF(EW_Rank,"&gt;"&amp;In_Milestones_Scope,EW_Keur)</f>
        <v>-0</v>
      </c>
      <c r="CW98" s="43" t="n">
        <f aca="false">-In_Milestones_Late_To_Capex*CW19*SUMIF(EW_Rank,"&gt;"&amp;In_Milestones_Scope,EW_Keur)</f>
        <v>-0</v>
      </c>
      <c r="CX98" s="43" t="n">
        <f aca="false">-In_Milestones_Late_To_Capex*CX19*SUMIF(EW_Rank,"&gt;"&amp;In_Milestones_Scope,EW_Keur)</f>
        <v>-0</v>
      </c>
      <c r="CY98" s="43" t="n">
        <f aca="false">-In_Milestones_Late_To_Capex*CY19*SUMIF(EW_Rank,"&gt;"&amp;In_Milestones_Scope,EW_Keur)</f>
        <v>-0</v>
      </c>
      <c r="CZ98" s="43" t="n">
        <f aca="false">-In_Milestones_Late_To_Capex*CZ19*SUMIF(EW_Rank,"&gt;"&amp;In_Milestones_Scope,EW_Keur)</f>
        <v>-0</v>
      </c>
      <c r="DA98" s="43" t="n">
        <f aca="false">-In_Milestones_Late_To_Capex*DA19*SUMIF(EW_Rank,"&gt;"&amp;In_Milestones_Scope,EW_Keur)</f>
        <v>-0</v>
      </c>
      <c r="DB98" s="43" t="n">
        <f aca="false">-In_Milestones_Late_To_Capex*DB19*SUMIF(EW_Rank,"&gt;"&amp;In_Milestones_Scope,EW_Keur)</f>
        <v>-0</v>
      </c>
      <c r="DC98" s="43" t="n">
        <f aca="false">-In_Milestones_Late_To_Capex*DC19*SUMIF(EW_Rank,"&gt;"&amp;In_Milestones_Scope,EW_Keur)</f>
        <v>-0</v>
      </c>
      <c r="DD98" s="43" t="n">
        <f aca="false">-In_Milestones_Late_To_Capex*DD19*SUMIF(EW_Rank,"&gt;"&amp;In_Milestones_Scope,EW_Keur)</f>
        <v>-0</v>
      </c>
      <c r="DE98" s="43" t="n">
        <f aca="false">-In_Milestones_Late_To_Capex*DE19*SUMIF(EW_Rank,"&gt;"&amp;In_Milestones_Scope,EW_Keur)</f>
        <v>-0</v>
      </c>
      <c r="DF98" s="43" t="n">
        <f aca="false">-In_Milestones_Late_To_Capex*DF19*SUMIF(EW_Rank,"&gt;"&amp;In_Milestones_Scope,EW_Keur)</f>
        <v>-0</v>
      </c>
      <c r="DG98" s="43" t="n">
        <f aca="false">-In_Milestones_Late_To_Capex*DG19*SUMIF(EW_Rank,"&gt;"&amp;In_Milestones_Scope,EW_Keur)</f>
        <v>-0</v>
      </c>
      <c r="DH98" s="43" t="n">
        <f aca="false">-In_Milestones_Late_To_Capex*DH19*SUMIF(EW_Rank,"&gt;"&amp;In_Milestones_Scope,EW_Keur)</f>
        <v>-0</v>
      </c>
      <c r="DI98" s="43" t="n">
        <f aca="false">-In_Milestones_Late_To_Capex*DI19*SUMIF(EW_Rank,"&gt;"&amp;In_Milestones_Scope,EW_Keur)</f>
        <v>-0</v>
      </c>
      <c r="DJ98" s="43" t="n">
        <f aca="false">-In_Milestones_Late_To_Capex*DJ19*SUMIF(EW_Rank,"&gt;"&amp;In_Milestones_Scope,EW_Keur)</f>
        <v>-0</v>
      </c>
      <c r="DK98" s="43" t="n">
        <f aca="false">-In_Milestones_Late_To_Capex*DK19*SUMIF(EW_Rank,"&gt;"&amp;In_Milestones_Scope,EW_Keur)</f>
        <v>-0</v>
      </c>
      <c r="DL98" s="43" t="n">
        <f aca="false">-In_Milestones_Late_To_Capex*DL19*SUMIF(EW_Rank,"&gt;"&amp;In_Milestones_Scope,EW_Keur)</f>
        <v>-0</v>
      </c>
      <c r="DM98" s="43" t="n">
        <f aca="false">-In_Milestones_Late_To_Capex*DM19*SUMIF(EW_Rank,"&gt;"&amp;In_Milestones_Scope,EW_Keur)</f>
        <v>-0</v>
      </c>
      <c r="DN98" s="43" t="n">
        <f aca="false">-In_Milestones_Late_To_Capex*DN19*SUMIF(EW_Rank,"&gt;"&amp;In_Milestones_Scope,EW_Keur)</f>
        <v>-0</v>
      </c>
      <c r="DO98" s="43" t="n">
        <f aca="false">-In_Milestones_Late_To_Capex*DO19*SUMIF(EW_Rank,"&gt;"&amp;In_Milestones_Scope,EW_Keur)</f>
        <v>-0</v>
      </c>
      <c r="DP98" s="43" t="n">
        <f aca="false">-In_Milestones_Late_To_Capex*DP19*SUMIF(EW_Rank,"&gt;"&amp;In_Milestones_Scope,EW_Keur)</f>
        <v>-0</v>
      </c>
      <c r="DQ98" s="43" t="n">
        <f aca="false">-In_Milestones_Late_To_Capex*DQ19*SUMIF(EW_Rank,"&gt;"&amp;In_Milestones_Scope,EW_Keur)</f>
        <v>-0</v>
      </c>
      <c r="DR98" s="43" t="n">
        <f aca="false">-In_Milestones_Late_To_Capex*DR19*SUMIF(EW_Rank,"&gt;"&amp;In_Milestones_Scope,EW_Keur)</f>
        <v>-0</v>
      </c>
      <c r="DS98" s="43" t="n">
        <f aca="false">-In_Milestones_Late_To_Capex*DS19*SUMIF(EW_Rank,"&gt;"&amp;In_Milestones_Scope,EW_Keur)</f>
        <v>-0</v>
      </c>
      <c r="DT98" s="43" t="n">
        <f aca="false">-In_Milestones_Late_To_Capex*DT19*SUMIF(EW_Rank,"&gt;"&amp;In_Milestones_Scope,EW_Keur)</f>
        <v>-0</v>
      </c>
      <c r="DU98" s="43" t="n">
        <f aca="false">-In_Milestones_Late_To_Capex*DU19*SUMIF(EW_Rank,"&gt;"&amp;In_Milestones_Scope,EW_Keur)</f>
        <v>-0</v>
      </c>
      <c r="DV98" s="43" t="n">
        <f aca="false">-In_Milestones_Late_To_Capex*DV19*SUMIF(EW_Rank,"&gt;"&amp;In_Milestones_Scope,EW_Keur)</f>
        <v>-0</v>
      </c>
      <c r="DW98" s="43" t="n">
        <f aca="false">-In_Milestones_Late_To_Capex*DW19*SUMIF(EW_Rank,"&gt;"&amp;In_Milestones_Scope,EW_Keur)</f>
        <v>-0</v>
      </c>
      <c r="DX98" s="43" t="n">
        <f aca="false">-In_Milestones_Late_To_Capex*DX19*SUMIF(EW_Rank,"&gt;"&amp;In_Milestones_Scope,EW_Keur)</f>
        <v>-0</v>
      </c>
      <c r="DY98" s="43" t="n">
        <f aca="false">-In_Milestones_Late_To_Capex*DY19*SUMIF(EW_Rank,"&gt;"&amp;In_Milestones_Scope,EW_Keur)</f>
        <v>-0</v>
      </c>
      <c r="DZ98" s="43" t="n">
        <f aca="false">-In_Milestones_Late_To_Capex*DZ19*SUMIF(EW_Rank,"&gt;"&amp;In_Milestones_Scope,EW_Keur)</f>
        <v>-0</v>
      </c>
      <c r="EA98" s="43" t="n">
        <f aca="false">-In_Milestones_Late_To_Capex*EA19*SUMIF(EW_Rank,"&gt;"&amp;In_Milestones_Scope,EW_Keur)</f>
        <v>-0</v>
      </c>
      <c r="EB98" s="43" t="n">
        <f aca="false">-In_Milestones_Late_To_Capex*EB19*SUMIF(EW_Rank,"&gt;"&amp;In_Milestones_Scope,EW_Keur)</f>
        <v>-0</v>
      </c>
      <c r="EC98" s="43" t="n">
        <f aca="false">-In_Milestones_Late_To_Capex*EC19*SUMIF(EW_Rank,"&gt;"&amp;In_Milestones_Scope,EW_Keur)</f>
        <v>-0</v>
      </c>
      <c r="ED98" s="43" t="n">
        <f aca="false">-In_Milestones_Late_To_Capex*ED19*SUMIF(EW_Rank,"&gt;"&amp;In_Milestones_Scope,EW_Keur)</f>
        <v>-0</v>
      </c>
      <c r="EE98" s="43" t="n">
        <f aca="false">-In_Milestones_Late_To_Capex*EE19*SUMIF(EW_Rank,"&gt;"&amp;In_Milestones_Scope,EW_Keur)</f>
        <v>-0</v>
      </c>
      <c r="EF98" s="43" t="n">
        <f aca="false">-In_Milestones_Late_To_Capex*EF19*SUMIF(EW_Rank,"&gt;"&amp;In_Milestones_Scope,EW_Keur)</f>
        <v>-0</v>
      </c>
      <c r="EG98" s="43" t="n">
        <f aca="false">-In_Milestones_Late_To_Capex*EG19*SUMIF(EW_Rank,"&gt;"&amp;In_Milestones_Scope,EW_Keur)</f>
        <v>-0</v>
      </c>
      <c r="EH98" s="43" t="n">
        <f aca="false">-In_Milestones_Late_To_Capex*EH19*SUMIF(EW_Rank,"&gt;"&amp;In_Milestones_Scope,EW_Keur)</f>
        <v>-0</v>
      </c>
      <c r="EI98" s="43" t="n">
        <f aca="false">-In_Milestones_Late_To_Capex*EI19*SUMIF(EW_Rank,"&gt;"&amp;In_Milestones_Scope,EW_Keur)</f>
        <v>-0</v>
      </c>
      <c r="EJ98" s="43" t="n">
        <f aca="false">-In_Milestones_Late_To_Capex*EJ19*SUMIF(EW_Rank,"&gt;"&amp;In_Milestones_Scope,EW_Keur)</f>
        <v>-0</v>
      </c>
      <c r="EK98" s="43" t="n">
        <f aca="false">-In_Milestones_Late_To_Capex*EK19*SUMIF(EW_Rank,"&gt;"&amp;In_Milestones_Scope,EW_Keur)</f>
        <v>-0</v>
      </c>
      <c r="EL98" s="43" t="n">
        <f aca="false">-In_Milestones_Late_To_Capex*EL19*SUMIF(EW_Rank,"&gt;"&amp;In_Milestones_Scope,EW_Keur)</f>
        <v>-0</v>
      </c>
      <c r="EM98" s="43" t="n">
        <f aca="false">-In_Milestones_Late_To_Capex*EM19*SUMIF(EW_Rank,"&gt;"&amp;In_Milestones_Scope,EW_Keur)</f>
        <v>-0</v>
      </c>
      <c r="EN98" s="43" t="n">
        <f aca="false">-In_Milestones_Late_To_Capex*EN19*SUMIF(EW_Rank,"&gt;"&amp;In_Milestones_Scope,EW_Keur)</f>
        <v>-0</v>
      </c>
      <c r="EO98" s="43" t="n">
        <f aca="false">-In_Milestones_Late_To_Capex*EO19*SUMIF(EW_Rank,"&gt;"&amp;In_Milestones_Scope,EW_Keur)</f>
        <v>-0</v>
      </c>
      <c r="EP98" s="43" t="n">
        <f aca="false">-In_Milestones_Late_To_Capex*EP19*SUMIF(EW_Rank,"&gt;"&amp;In_Milestones_Scope,EW_Keur)</f>
        <v>-0</v>
      </c>
      <c r="EQ98" s="43" t="n">
        <f aca="false">-In_Milestones_Late_To_Capex*EQ19*SUMIF(EW_Rank,"&gt;"&amp;In_Milestones_Scope,EW_Keur)</f>
        <v>-0</v>
      </c>
      <c r="ER98" s="43" t="n">
        <f aca="false">-In_Milestones_Late_To_Capex*ER19*SUMIF(EW_Rank,"&gt;"&amp;In_Milestones_Scope,EW_Keur)</f>
        <v>-0</v>
      </c>
      <c r="ES98" s="43" t="n">
        <f aca="false">-In_Milestones_Late_To_Capex*ES19*SUMIF(EW_Rank,"&gt;"&amp;In_Milestones_Scope,EW_Keur)</f>
        <v>-0</v>
      </c>
      <c r="ET98" s="43" t="n">
        <f aca="false">-In_Milestones_Late_To_Capex*ET19*SUMIF(EW_Rank,"&gt;"&amp;In_Milestones_Scope,EW_Keur)</f>
        <v>-0</v>
      </c>
      <c r="EU98" s="43" t="n">
        <f aca="false">-In_Milestones_Late_To_Capex*EU19*SUMIF(EW_Rank,"&gt;"&amp;In_Milestones_Scope,EW_Keur)</f>
        <v>-0</v>
      </c>
      <c r="EV98" s="43" t="n">
        <f aca="false">-In_Milestones_Late_To_Capex*EV19*SUMIF(EW_Rank,"&gt;"&amp;In_Milestones_Scope,EW_Keur)</f>
        <v>-0</v>
      </c>
      <c r="EW98" s="43" t="n">
        <f aca="false">-In_Milestones_Late_To_Capex*EW19*SUMIF(EW_Rank,"&gt;"&amp;In_Milestones_Scope,EW_Keur)</f>
        <v>-0</v>
      </c>
      <c r="EX98" s="43" t="n">
        <f aca="false">-In_Milestones_Late_To_Capex*EX19*SUMIF(EW_Rank,"&gt;"&amp;In_Milestones_Scope,EW_Keur)</f>
        <v>-0</v>
      </c>
      <c r="EY98" s="43" t="n">
        <f aca="false">-In_Milestones_Late_To_Capex*EY19*SUMIF(EW_Rank,"&gt;"&amp;In_Milestones_Scope,EW_Keur)</f>
        <v>-0</v>
      </c>
      <c r="EZ98" s="43" t="n">
        <f aca="false">-In_Milestones_Late_To_Capex*EZ19*SUMIF(EW_Rank,"&gt;"&amp;In_Milestones_Scope,EW_Keur)</f>
        <v>-0</v>
      </c>
      <c r="FA98" s="43" t="n">
        <f aca="false">-In_Milestones_Late_To_Capex*FA19*SUMIF(EW_Rank,"&gt;"&amp;In_Milestones_Scope,EW_Keur)</f>
        <v>-0</v>
      </c>
      <c r="FB98" s="43" t="n">
        <f aca="false">-In_Milestones_Late_To_Capex*FB19*SUMIF(EW_Rank,"&gt;"&amp;In_Milestones_Scope,EW_Keur)</f>
        <v>-0</v>
      </c>
      <c r="FC98" s="43" t="n">
        <f aca="false">-In_Milestones_Late_To_Capex*FC19*SUMIF(EW_Rank,"&gt;"&amp;In_Milestones_Scope,EW_Keur)</f>
        <v>-0</v>
      </c>
      <c r="FD98" s="43" t="n">
        <f aca="false">-In_Milestones_Late_To_Capex*FD19*SUMIF(EW_Rank,"&gt;"&amp;In_Milestones_Scope,EW_Keur)</f>
        <v>-0</v>
      </c>
      <c r="FE98" s="43" t="n">
        <f aca="false">-In_Milestones_Late_To_Capex*FE19*SUMIF(EW_Rank,"&gt;"&amp;In_Milestones_Scope,EW_Keur)</f>
        <v>-0</v>
      </c>
      <c r="FF98" s="43" t="n">
        <f aca="false">-In_Milestones_Late_To_Capex*FF19*SUMIF(EW_Rank,"&gt;"&amp;In_Milestones_Scope,EW_Keur)</f>
        <v>-0</v>
      </c>
      <c r="FG98" s="43" t="n">
        <f aca="false">-In_Milestones_Late_To_Capex*FG19*SUMIF(EW_Rank,"&gt;"&amp;In_Milestones_Scope,EW_Keur)</f>
        <v>-0</v>
      </c>
      <c r="FH98" s="43" t="n">
        <f aca="false">-In_Milestones_Late_To_Capex*FH19*SUMIF(EW_Rank,"&gt;"&amp;In_Milestones_Scope,EW_Keur)</f>
        <v>-0</v>
      </c>
    </row>
    <row r="99" customFormat="false" ht="15" hidden="false" customHeight="false" outlineLevel="0" collapsed="false">
      <c r="C99" s="0" t="s">
        <v>327</v>
      </c>
      <c r="D99" s="11" t="s">
        <v>319</v>
      </c>
      <c r="I99" s="43" t="n">
        <f aca="false">SUM(J99:FH99)</f>
        <v>-3182</v>
      </c>
      <c r="J99" s="43" t="n">
        <f aca="false">-In_PreRtB_Devex*J29</f>
        <v>-0</v>
      </c>
      <c r="K99" s="43" t="n">
        <f aca="false">-In_PreRtB_Devex*K29</f>
        <v>-0</v>
      </c>
      <c r="L99" s="43" t="n">
        <f aca="false">-In_PreRtB_Devex*L29</f>
        <v>-0</v>
      </c>
      <c r="M99" s="43" t="n">
        <f aca="false">-In_PreRtB_Devex*M29</f>
        <v>-0</v>
      </c>
      <c r="N99" s="43" t="n">
        <f aca="false">-In_PreRtB_Devex*N29</f>
        <v>-1608.48351648352</v>
      </c>
      <c r="O99" s="43" t="n">
        <f aca="false">-In_PreRtB_Devex*O29</f>
        <v>-1573.51648351648</v>
      </c>
      <c r="P99" s="43" t="n">
        <f aca="false">-In_PreRtB_Devex*P29</f>
        <v>-0</v>
      </c>
      <c r="Q99" s="43" t="n">
        <f aca="false">-In_PreRtB_Devex*Q29</f>
        <v>-0</v>
      </c>
      <c r="R99" s="43" t="n">
        <f aca="false">-In_PreRtB_Devex*R29</f>
        <v>-0</v>
      </c>
      <c r="S99" s="43" t="n">
        <f aca="false">-In_PreRtB_Devex*S29</f>
        <v>-0</v>
      </c>
      <c r="T99" s="43" t="n">
        <f aca="false">-In_PreRtB_Devex*T29</f>
        <v>-0</v>
      </c>
      <c r="U99" s="43" t="n">
        <f aca="false">-In_PreRtB_Devex*U29</f>
        <v>-0</v>
      </c>
      <c r="V99" s="43" t="n">
        <f aca="false">-In_PreRtB_Devex*V29</f>
        <v>-0</v>
      </c>
      <c r="W99" s="43" t="n">
        <f aca="false">-In_PreRtB_Devex*W29</f>
        <v>-0</v>
      </c>
      <c r="X99" s="43" t="n">
        <f aca="false">-In_PreRtB_Devex*X29</f>
        <v>-0</v>
      </c>
      <c r="Y99" s="43" t="n">
        <f aca="false">-In_PreRtB_Devex*Y29</f>
        <v>-0</v>
      </c>
      <c r="Z99" s="43" t="n">
        <f aca="false">-In_PreRtB_Devex*Z29</f>
        <v>-0</v>
      </c>
      <c r="AA99" s="43" t="n">
        <f aca="false">-In_PreRtB_Devex*AA29</f>
        <v>-0</v>
      </c>
      <c r="AB99" s="43" t="n">
        <f aca="false">-In_PreRtB_Devex*AB29</f>
        <v>-0</v>
      </c>
      <c r="AC99" s="43" t="n">
        <f aca="false">-In_PreRtB_Devex*AC29</f>
        <v>-0</v>
      </c>
      <c r="AD99" s="43" t="n">
        <f aca="false">-In_PreRtB_Devex*AD29</f>
        <v>-0</v>
      </c>
      <c r="AE99" s="43" t="n">
        <f aca="false">-In_PreRtB_Devex*AE29</f>
        <v>-0</v>
      </c>
      <c r="AF99" s="43" t="n">
        <f aca="false">-In_PreRtB_Devex*AF29</f>
        <v>-0</v>
      </c>
      <c r="AG99" s="43" t="n">
        <f aca="false">-In_PreRtB_Devex*AG29</f>
        <v>-0</v>
      </c>
      <c r="AH99" s="43" t="n">
        <f aca="false">-In_PreRtB_Devex*AH29</f>
        <v>-0</v>
      </c>
      <c r="AI99" s="43" t="n">
        <f aca="false">-In_PreRtB_Devex*AI29</f>
        <v>-0</v>
      </c>
      <c r="AJ99" s="43" t="n">
        <f aca="false">-In_PreRtB_Devex*AJ29</f>
        <v>-0</v>
      </c>
      <c r="AK99" s="43" t="n">
        <f aca="false">-In_PreRtB_Devex*AK29</f>
        <v>-0</v>
      </c>
      <c r="AL99" s="43" t="n">
        <f aca="false">-In_PreRtB_Devex*AL29</f>
        <v>-0</v>
      </c>
      <c r="AM99" s="43" t="n">
        <f aca="false">-In_PreRtB_Devex*AM29</f>
        <v>-0</v>
      </c>
      <c r="AN99" s="43" t="n">
        <f aca="false">-In_PreRtB_Devex*AN29</f>
        <v>-0</v>
      </c>
      <c r="AO99" s="43" t="n">
        <f aca="false">-In_PreRtB_Devex*AO29</f>
        <v>-0</v>
      </c>
      <c r="AP99" s="43" t="n">
        <f aca="false">-In_PreRtB_Devex*AP29</f>
        <v>-0</v>
      </c>
      <c r="AQ99" s="43" t="n">
        <f aca="false">-In_PreRtB_Devex*AQ29</f>
        <v>-0</v>
      </c>
      <c r="AR99" s="43" t="n">
        <f aca="false">-In_PreRtB_Devex*AR29</f>
        <v>-0</v>
      </c>
      <c r="AS99" s="43" t="n">
        <f aca="false">-In_PreRtB_Devex*AS29</f>
        <v>-0</v>
      </c>
      <c r="AT99" s="43" t="n">
        <f aca="false">-In_PreRtB_Devex*AT29</f>
        <v>-0</v>
      </c>
      <c r="AU99" s="43" t="n">
        <f aca="false">-In_PreRtB_Devex*AU29</f>
        <v>-0</v>
      </c>
      <c r="AV99" s="43" t="n">
        <f aca="false">-In_PreRtB_Devex*AV29</f>
        <v>-0</v>
      </c>
      <c r="AW99" s="43" t="n">
        <f aca="false">-In_PreRtB_Devex*AW29</f>
        <v>-0</v>
      </c>
      <c r="AX99" s="43" t="n">
        <f aca="false">-In_PreRtB_Devex*AX29</f>
        <v>-0</v>
      </c>
      <c r="AY99" s="43" t="n">
        <f aca="false">-In_PreRtB_Devex*AY29</f>
        <v>-0</v>
      </c>
      <c r="AZ99" s="43" t="n">
        <f aca="false">-In_PreRtB_Devex*AZ29</f>
        <v>-0</v>
      </c>
      <c r="BA99" s="43" t="n">
        <f aca="false">-In_PreRtB_Devex*BA29</f>
        <v>-0</v>
      </c>
      <c r="BB99" s="43" t="n">
        <f aca="false">-In_PreRtB_Devex*BB29</f>
        <v>-0</v>
      </c>
      <c r="BC99" s="43" t="n">
        <f aca="false">-In_PreRtB_Devex*BC29</f>
        <v>-0</v>
      </c>
      <c r="BD99" s="43" t="n">
        <f aca="false">-In_PreRtB_Devex*BD29</f>
        <v>-0</v>
      </c>
      <c r="BE99" s="43" t="n">
        <f aca="false">-In_PreRtB_Devex*BE29</f>
        <v>-0</v>
      </c>
      <c r="BF99" s="43" t="n">
        <f aca="false">-In_PreRtB_Devex*BF29</f>
        <v>-0</v>
      </c>
      <c r="BG99" s="43" t="n">
        <f aca="false">-In_PreRtB_Devex*BG29</f>
        <v>-0</v>
      </c>
      <c r="BH99" s="43" t="n">
        <f aca="false">-In_PreRtB_Devex*BH29</f>
        <v>-0</v>
      </c>
      <c r="BI99" s="43" t="n">
        <f aca="false">-In_PreRtB_Devex*BI29</f>
        <v>-0</v>
      </c>
      <c r="BJ99" s="43" t="n">
        <f aca="false">-In_PreRtB_Devex*BJ29</f>
        <v>-0</v>
      </c>
      <c r="BK99" s="43" t="n">
        <f aca="false">-In_PreRtB_Devex*BK29</f>
        <v>-0</v>
      </c>
      <c r="BL99" s="43" t="n">
        <f aca="false">-In_PreRtB_Devex*BL29</f>
        <v>-0</v>
      </c>
      <c r="BM99" s="43" t="n">
        <f aca="false">-In_PreRtB_Devex*BM29</f>
        <v>-0</v>
      </c>
      <c r="BN99" s="43" t="n">
        <f aca="false">-In_PreRtB_Devex*BN29</f>
        <v>-0</v>
      </c>
      <c r="BO99" s="43" t="n">
        <f aca="false">-In_PreRtB_Devex*BO29</f>
        <v>-0</v>
      </c>
      <c r="BP99" s="43" t="n">
        <f aca="false">-In_PreRtB_Devex*BP29</f>
        <v>-0</v>
      </c>
      <c r="BQ99" s="43" t="n">
        <f aca="false">-In_PreRtB_Devex*BQ29</f>
        <v>-0</v>
      </c>
      <c r="BR99" s="43" t="n">
        <f aca="false">-In_PreRtB_Devex*BR29</f>
        <v>-0</v>
      </c>
      <c r="BS99" s="43" t="n">
        <f aca="false">-In_PreRtB_Devex*BS29</f>
        <v>-0</v>
      </c>
      <c r="BT99" s="43" t="n">
        <f aca="false">-In_PreRtB_Devex*BT29</f>
        <v>-0</v>
      </c>
      <c r="BU99" s="43" t="n">
        <f aca="false">-In_PreRtB_Devex*BU29</f>
        <v>-0</v>
      </c>
      <c r="BV99" s="43" t="n">
        <f aca="false">-In_PreRtB_Devex*BV29</f>
        <v>-0</v>
      </c>
      <c r="BW99" s="43" t="n">
        <f aca="false">-In_PreRtB_Devex*BW29</f>
        <v>-0</v>
      </c>
      <c r="BX99" s="43" t="n">
        <f aca="false">-In_PreRtB_Devex*BX29</f>
        <v>-0</v>
      </c>
      <c r="BY99" s="43" t="n">
        <f aca="false">-In_PreRtB_Devex*BY29</f>
        <v>-0</v>
      </c>
      <c r="BZ99" s="43" t="n">
        <f aca="false">-In_PreRtB_Devex*BZ29</f>
        <v>-0</v>
      </c>
      <c r="CA99" s="43" t="n">
        <f aca="false">-In_PreRtB_Devex*CA29</f>
        <v>-0</v>
      </c>
      <c r="CB99" s="43" t="n">
        <f aca="false">-In_PreRtB_Devex*CB29</f>
        <v>-0</v>
      </c>
      <c r="CC99" s="43" t="n">
        <f aca="false">-In_PreRtB_Devex*CC29</f>
        <v>-0</v>
      </c>
      <c r="CD99" s="43" t="n">
        <f aca="false">-In_PreRtB_Devex*CD29</f>
        <v>-0</v>
      </c>
      <c r="CE99" s="43" t="n">
        <f aca="false">-In_PreRtB_Devex*CE29</f>
        <v>-0</v>
      </c>
      <c r="CF99" s="43" t="n">
        <f aca="false">-In_PreRtB_Devex*CF29</f>
        <v>-0</v>
      </c>
      <c r="CG99" s="43" t="n">
        <f aca="false">-In_PreRtB_Devex*CG29</f>
        <v>-0</v>
      </c>
      <c r="CH99" s="43" t="n">
        <f aca="false">-In_PreRtB_Devex*CH29</f>
        <v>-0</v>
      </c>
      <c r="CI99" s="43" t="n">
        <f aca="false">-In_PreRtB_Devex*CI29</f>
        <v>-0</v>
      </c>
      <c r="CJ99" s="43" t="n">
        <f aca="false">-In_PreRtB_Devex*CJ29</f>
        <v>-0</v>
      </c>
      <c r="CK99" s="43" t="n">
        <f aca="false">-In_PreRtB_Devex*CK29</f>
        <v>-0</v>
      </c>
      <c r="CL99" s="43" t="n">
        <f aca="false">-In_PreRtB_Devex*CL29</f>
        <v>-0</v>
      </c>
      <c r="CM99" s="43" t="n">
        <f aca="false">-In_PreRtB_Devex*CM29</f>
        <v>-0</v>
      </c>
      <c r="CN99" s="43" t="n">
        <f aca="false">-In_PreRtB_Devex*CN29</f>
        <v>-0</v>
      </c>
      <c r="CO99" s="43" t="n">
        <f aca="false">-In_PreRtB_Devex*CO29</f>
        <v>-0</v>
      </c>
      <c r="CP99" s="43" t="n">
        <f aca="false">-In_PreRtB_Devex*CP29</f>
        <v>-0</v>
      </c>
      <c r="CQ99" s="43" t="n">
        <f aca="false">-In_PreRtB_Devex*CQ29</f>
        <v>-0</v>
      </c>
      <c r="CR99" s="43" t="n">
        <f aca="false">-In_PreRtB_Devex*CR29</f>
        <v>-0</v>
      </c>
      <c r="CS99" s="43" t="n">
        <f aca="false">-In_PreRtB_Devex*CS29</f>
        <v>-0</v>
      </c>
      <c r="CT99" s="43" t="n">
        <f aca="false">-In_PreRtB_Devex*CT29</f>
        <v>-0</v>
      </c>
      <c r="CU99" s="43" t="n">
        <f aca="false">-In_PreRtB_Devex*CU29</f>
        <v>-0</v>
      </c>
      <c r="CV99" s="43" t="n">
        <f aca="false">-In_PreRtB_Devex*CV29</f>
        <v>-0</v>
      </c>
      <c r="CW99" s="43" t="n">
        <f aca="false">-In_PreRtB_Devex*CW29</f>
        <v>-0</v>
      </c>
      <c r="CX99" s="43" t="n">
        <f aca="false">-In_PreRtB_Devex*CX29</f>
        <v>-0</v>
      </c>
      <c r="CY99" s="43" t="n">
        <f aca="false">-In_PreRtB_Devex*CY29</f>
        <v>-0</v>
      </c>
      <c r="CZ99" s="43" t="n">
        <f aca="false">-In_PreRtB_Devex*CZ29</f>
        <v>-0</v>
      </c>
      <c r="DA99" s="43" t="n">
        <f aca="false">-In_PreRtB_Devex*DA29</f>
        <v>-0</v>
      </c>
      <c r="DB99" s="43" t="n">
        <f aca="false">-In_PreRtB_Devex*DB29</f>
        <v>-0</v>
      </c>
      <c r="DC99" s="43" t="n">
        <f aca="false">-In_PreRtB_Devex*DC29</f>
        <v>-0</v>
      </c>
      <c r="DD99" s="43" t="n">
        <f aca="false">-In_PreRtB_Devex*DD29</f>
        <v>-0</v>
      </c>
      <c r="DE99" s="43" t="n">
        <f aca="false">-In_PreRtB_Devex*DE29</f>
        <v>-0</v>
      </c>
      <c r="DF99" s="43" t="n">
        <f aca="false">-In_PreRtB_Devex*DF29</f>
        <v>-0</v>
      </c>
      <c r="DG99" s="43" t="n">
        <f aca="false">-In_PreRtB_Devex*DG29</f>
        <v>-0</v>
      </c>
      <c r="DH99" s="43" t="n">
        <f aca="false">-In_PreRtB_Devex*DH29</f>
        <v>-0</v>
      </c>
      <c r="DI99" s="43" t="n">
        <f aca="false">-In_PreRtB_Devex*DI29</f>
        <v>-0</v>
      </c>
      <c r="DJ99" s="43" t="n">
        <f aca="false">-In_PreRtB_Devex*DJ29</f>
        <v>-0</v>
      </c>
      <c r="DK99" s="43" t="n">
        <f aca="false">-In_PreRtB_Devex*DK29</f>
        <v>-0</v>
      </c>
      <c r="DL99" s="43" t="n">
        <f aca="false">-In_PreRtB_Devex*DL29</f>
        <v>-0</v>
      </c>
      <c r="DM99" s="43" t="n">
        <f aca="false">-In_PreRtB_Devex*DM29</f>
        <v>-0</v>
      </c>
      <c r="DN99" s="43" t="n">
        <f aca="false">-In_PreRtB_Devex*DN29</f>
        <v>-0</v>
      </c>
      <c r="DO99" s="43" t="n">
        <f aca="false">-In_PreRtB_Devex*DO29</f>
        <v>-0</v>
      </c>
      <c r="DP99" s="43" t="n">
        <f aca="false">-In_PreRtB_Devex*DP29</f>
        <v>-0</v>
      </c>
      <c r="DQ99" s="43" t="n">
        <f aca="false">-In_PreRtB_Devex*DQ29</f>
        <v>-0</v>
      </c>
      <c r="DR99" s="43" t="n">
        <f aca="false">-In_PreRtB_Devex*DR29</f>
        <v>-0</v>
      </c>
      <c r="DS99" s="43" t="n">
        <f aca="false">-In_PreRtB_Devex*DS29</f>
        <v>-0</v>
      </c>
      <c r="DT99" s="43" t="n">
        <f aca="false">-In_PreRtB_Devex*DT29</f>
        <v>-0</v>
      </c>
      <c r="DU99" s="43" t="n">
        <f aca="false">-In_PreRtB_Devex*DU29</f>
        <v>-0</v>
      </c>
      <c r="DV99" s="43" t="n">
        <f aca="false">-In_PreRtB_Devex*DV29</f>
        <v>-0</v>
      </c>
      <c r="DW99" s="43" t="n">
        <f aca="false">-In_PreRtB_Devex*DW29</f>
        <v>-0</v>
      </c>
      <c r="DX99" s="43" t="n">
        <f aca="false">-In_PreRtB_Devex*DX29</f>
        <v>-0</v>
      </c>
      <c r="DY99" s="43" t="n">
        <f aca="false">-In_PreRtB_Devex*DY29</f>
        <v>-0</v>
      </c>
      <c r="DZ99" s="43" t="n">
        <f aca="false">-In_PreRtB_Devex*DZ29</f>
        <v>-0</v>
      </c>
      <c r="EA99" s="43" t="n">
        <f aca="false">-In_PreRtB_Devex*EA29</f>
        <v>-0</v>
      </c>
      <c r="EB99" s="43" t="n">
        <f aca="false">-In_PreRtB_Devex*EB29</f>
        <v>-0</v>
      </c>
      <c r="EC99" s="43" t="n">
        <f aca="false">-In_PreRtB_Devex*EC29</f>
        <v>-0</v>
      </c>
      <c r="ED99" s="43" t="n">
        <f aca="false">-In_PreRtB_Devex*ED29</f>
        <v>-0</v>
      </c>
      <c r="EE99" s="43" t="n">
        <f aca="false">-In_PreRtB_Devex*EE29</f>
        <v>-0</v>
      </c>
      <c r="EF99" s="43" t="n">
        <f aca="false">-In_PreRtB_Devex*EF29</f>
        <v>-0</v>
      </c>
      <c r="EG99" s="43" t="n">
        <f aca="false">-In_PreRtB_Devex*EG29</f>
        <v>-0</v>
      </c>
      <c r="EH99" s="43" t="n">
        <f aca="false">-In_PreRtB_Devex*EH29</f>
        <v>-0</v>
      </c>
      <c r="EI99" s="43" t="n">
        <f aca="false">-In_PreRtB_Devex*EI29</f>
        <v>-0</v>
      </c>
      <c r="EJ99" s="43" t="n">
        <f aca="false">-In_PreRtB_Devex*EJ29</f>
        <v>-0</v>
      </c>
      <c r="EK99" s="43" t="n">
        <f aca="false">-In_PreRtB_Devex*EK29</f>
        <v>-0</v>
      </c>
      <c r="EL99" s="43" t="n">
        <f aca="false">-In_PreRtB_Devex*EL29</f>
        <v>-0</v>
      </c>
      <c r="EM99" s="43" t="n">
        <f aca="false">-In_PreRtB_Devex*EM29</f>
        <v>-0</v>
      </c>
      <c r="EN99" s="43" t="n">
        <f aca="false">-In_PreRtB_Devex*EN29</f>
        <v>-0</v>
      </c>
      <c r="EO99" s="43" t="n">
        <f aca="false">-In_PreRtB_Devex*EO29</f>
        <v>-0</v>
      </c>
      <c r="EP99" s="43" t="n">
        <f aca="false">-In_PreRtB_Devex*EP29</f>
        <v>-0</v>
      </c>
      <c r="EQ99" s="43" t="n">
        <f aca="false">-In_PreRtB_Devex*EQ29</f>
        <v>-0</v>
      </c>
      <c r="ER99" s="43" t="n">
        <f aca="false">-In_PreRtB_Devex*ER29</f>
        <v>-0</v>
      </c>
      <c r="ES99" s="43" t="n">
        <f aca="false">-In_PreRtB_Devex*ES29</f>
        <v>-0</v>
      </c>
      <c r="ET99" s="43" t="n">
        <f aca="false">-In_PreRtB_Devex*ET29</f>
        <v>-0</v>
      </c>
      <c r="EU99" s="43" t="n">
        <f aca="false">-In_PreRtB_Devex*EU29</f>
        <v>-0</v>
      </c>
      <c r="EV99" s="43" t="n">
        <f aca="false">-In_PreRtB_Devex*EV29</f>
        <v>-0</v>
      </c>
      <c r="EW99" s="43" t="n">
        <f aca="false">-In_PreRtB_Devex*EW29</f>
        <v>-0</v>
      </c>
      <c r="EX99" s="43" t="n">
        <f aca="false">-In_PreRtB_Devex*EX29</f>
        <v>-0</v>
      </c>
      <c r="EY99" s="43" t="n">
        <f aca="false">-In_PreRtB_Devex*EY29</f>
        <v>-0</v>
      </c>
      <c r="EZ99" s="43" t="n">
        <f aca="false">-In_PreRtB_Devex*EZ29</f>
        <v>-0</v>
      </c>
      <c r="FA99" s="43" t="n">
        <f aca="false">-In_PreRtB_Devex*FA29</f>
        <v>-0</v>
      </c>
      <c r="FB99" s="43" t="n">
        <f aca="false">-In_PreRtB_Devex*FB29</f>
        <v>-0</v>
      </c>
      <c r="FC99" s="43" t="n">
        <f aca="false">-In_PreRtB_Devex*FC29</f>
        <v>-0</v>
      </c>
      <c r="FD99" s="43" t="n">
        <f aca="false">-In_PreRtB_Devex*FD29</f>
        <v>-0</v>
      </c>
      <c r="FE99" s="43" t="n">
        <f aca="false">-In_PreRtB_Devex*FE29</f>
        <v>-0</v>
      </c>
      <c r="FF99" s="43" t="n">
        <f aca="false">-In_PreRtB_Devex*FF29</f>
        <v>-0</v>
      </c>
      <c r="FG99" s="43" t="n">
        <f aca="false">-In_PreRtB_Devex*FG29</f>
        <v>-0</v>
      </c>
      <c r="FH99" s="43" t="n">
        <f aca="false">-In_PreRtB_Devex*FH29</f>
        <v>-0</v>
      </c>
    </row>
    <row r="100" customFormat="false" ht="15" hidden="false" customHeight="false" outlineLevel="0" collapsed="false">
      <c r="C100" s="0" t="s">
        <v>697</v>
      </c>
      <c r="D100" s="11" t="s">
        <v>319</v>
      </c>
      <c r="I100" s="43" t="n">
        <f aca="false">SUM(J100:FH100)</f>
        <v>-1776.375</v>
      </c>
      <c r="J100" s="43" t="n">
        <f aca="false">-SUMIFS(Dep_Keur,Dep_Paid,"&gt;="&amp;J$3,Dep_Paid,"&lt;="&amp;J$4,Dep_Cash,1)</f>
        <v>-1776.375</v>
      </c>
      <c r="K100" s="43" t="n">
        <f aca="false">-SUMIFS(Dep_Keur,Dep_Paid,"&gt;="&amp;K$3,Dep_Paid,"&lt;="&amp;K$4,Dep_Cash,1)</f>
        <v>-0</v>
      </c>
      <c r="L100" s="43" t="n">
        <f aca="false">-SUMIFS(Dep_Keur,Dep_Paid,"&gt;="&amp;L$3,Dep_Paid,"&lt;="&amp;L$4,Dep_Cash,1)</f>
        <v>-0</v>
      </c>
      <c r="M100" s="43" t="n">
        <f aca="false">-SUMIFS(Dep_Keur,Dep_Paid,"&gt;="&amp;M$3,Dep_Paid,"&lt;="&amp;M$4,Dep_Cash,1)</f>
        <v>-0</v>
      </c>
      <c r="N100" s="43" t="n">
        <f aca="false">-SUMIFS(Dep_Keur,Dep_Paid,"&gt;="&amp;N$3,Dep_Paid,"&lt;="&amp;N$4,Dep_Cash,1)</f>
        <v>-0</v>
      </c>
      <c r="O100" s="43" t="n">
        <f aca="false">-SUMIFS(Dep_Keur,Dep_Paid,"&gt;="&amp;O$3,Dep_Paid,"&lt;="&amp;O$4,Dep_Cash,1)</f>
        <v>-0</v>
      </c>
      <c r="P100" s="43" t="n">
        <f aca="false">-SUMIFS(Dep_Keur,Dep_Paid,"&gt;="&amp;P$3,Dep_Paid,"&lt;="&amp;P$4,Dep_Cash,1)</f>
        <v>-0</v>
      </c>
      <c r="Q100" s="43" t="n">
        <f aca="false">-SUMIFS(Dep_Keur,Dep_Paid,"&gt;="&amp;Q$3,Dep_Paid,"&lt;="&amp;Q$4,Dep_Cash,1)</f>
        <v>-0</v>
      </c>
      <c r="R100" s="43" t="n">
        <f aca="false">-SUMIFS(Dep_Keur,Dep_Paid,"&gt;="&amp;R$3,Dep_Paid,"&lt;="&amp;R$4,Dep_Cash,1)</f>
        <v>-0</v>
      </c>
      <c r="S100" s="43" t="n">
        <f aca="false">-SUMIFS(Dep_Keur,Dep_Paid,"&gt;="&amp;S$3,Dep_Paid,"&lt;="&amp;S$4,Dep_Cash,1)</f>
        <v>-0</v>
      </c>
      <c r="T100" s="43" t="n">
        <f aca="false">-SUMIFS(Dep_Keur,Dep_Paid,"&gt;="&amp;T$3,Dep_Paid,"&lt;="&amp;T$4,Dep_Cash,1)</f>
        <v>-0</v>
      </c>
      <c r="U100" s="43" t="n">
        <f aca="false">-SUMIFS(Dep_Keur,Dep_Paid,"&gt;="&amp;U$3,Dep_Paid,"&lt;="&amp;U$4,Dep_Cash,1)</f>
        <v>-0</v>
      </c>
      <c r="V100" s="43" t="n">
        <f aca="false">-SUMIFS(Dep_Keur,Dep_Paid,"&gt;="&amp;V$3,Dep_Paid,"&lt;="&amp;V$4,Dep_Cash,1)</f>
        <v>-0</v>
      </c>
      <c r="W100" s="43" t="n">
        <f aca="false">-SUMIFS(Dep_Keur,Dep_Paid,"&gt;="&amp;W$3,Dep_Paid,"&lt;="&amp;W$4,Dep_Cash,1)</f>
        <v>-0</v>
      </c>
      <c r="X100" s="43" t="n">
        <f aca="false">-SUMIFS(Dep_Keur,Dep_Paid,"&gt;="&amp;X$3,Dep_Paid,"&lt;="&amp;X$4,Dep_Cash,1)</f>
        <v>-0</v>
      </c>
      <c r="Y100" s="43" t="n">
        <f aca="false">-SUMIFS(Dep_Keur,Dep_Paid,"&gt;="&amp;Y$3,Dep_Paid,"&lt;="&amp;Y$4,Dep_Cash,1)</f>
        <v>-0</v>
      </c>
      <c r="Z100" s="43" t="n">
        <f aca="false">-SUMIFS(Dep_Keur,Dep_Paid,"&gt;="&amp;Z$3,Dep_Paid,"&lt;="&amp;Z$4,Dep_Cash,1)</f>
        <v>-0</v>
      </c>
      <c r="AA100" s="43" t="n">
        <f aca="false">-SUMIFS(Dep_Keur,Dep_Paid,"&gt;="&amp;AA$3,Dep_Paid,"&lt;="&amp;AA$4,Dep_Cash,1)</f>
        <v>-0</v>
      </c>
      <c r="AB100" s="43" t="n">
        <f aca="false">-SUMIFS(Dep_Keur,Dep_Paid,"&gt;="&amp;AB$3,Dep_Paid,"&lt;="&amp;AB$4,Dep_Cash,1)</f>
        <v>-0</v>
      </c>
      <c r="AC100" s="43" t="n">
        <f aca="false">-SUMIFS(Dep_Keur,Dep_Paid,"&gt;="&amp;AC$3,Dep_Paid,"&lt;="&amp;AC$4,Dep_Cash,1)</f>
        <v>-0</v>
      </c>
      <c r="AD100" s="43" t="n">
        <f aca="false">-SUMIFS(Dep_Keur,Dep_Paid,"&gt;="&amp;AD$3,Dep_Paid,"&lt;="&amp;AD$4,Dep_Cash,1)</f>
        <v>-0</v>
      </c>
      <c r="AE100" s="43" t="n">
        <f aca="false">-SUMIFS(Dep_Keur,Dep_Paid,"&gt;="&amp;AE$3,Dep_Paid,"&lt;="&amp;AE$4,Dep_Cash,1)</f>
        <v>-0</v>
      </c>
      <c r="AF100" s="43" t="n">
        <f aca="false">-SUMIFS(Dep_Keur,Dep_Paid,"&gt;="&amp;AF$3,Dep_Paid,"&lt;="&amp;AF$4,Dep_Cash,1)</f>
        <v>-0</v>
      </c>
      <c r="AG100" s="43" t="n">
        <f aca="false">-SUMIFS(Dep_Keur,Dep_Paid,"&gt;="&amp;AG$3,Dep_Paid,"&lt;="&amp;AG$4,Dep_Cash,1)</f>
        <v>-0</v>
      </c>
      <c r="AH100" s="43" t="n">
        <f aca="false">-SUMIFS(Dep_Keur,Dep_Paid,"&gt;="&amp;AH$3,Dep_Paid,"&lt;="&amp;AH$4,Dep_Cash,1)</f>
        <v>-0</v>
      </c>
      <c r="AI100" s="43" t="n">
        <f aca="false">-SUMIFS(Dep_Keur,Dep_Paid,"&gt;="&amp;AI$3,Dep_Paid,"&lt;="&amp;AI$4,Dep_Cash,1)</f>
        <v>-0</v>
      </c>
      <c r="AJ100" s="43" t="n">
        <f aca="false">-SUMIFS(Dep_Keur,Dep_Paid,"&gt;="&amp;AJ$3,Dep_Paid,"&lt;="&amp;AJ$4,Dep_Cash,1)</f>
        <v>-0</v>
      </c>
      <c r="AK100" s="43" t="n">
        <f aca="false">-SUMIFS(Dep_Keur,Dep_Paid,"&gt;="&amp;AK$3,Dep_Paid,"&lt;="&amp;AK$4,Dep_Cash,1)</f>
        <v>-0</v>
      </c>
      <c r="AL100" s="43" t="n">
        <f aca="false">-SUMIFS(Dep_Keur,Dep_Paid,"&gt;="&amp;AL$3,Dep_Paid,"&lt;="&amp;AL$4,Dep_Cash,1)</f>
        <v>-0</v>
      </c>
      <c r="AM100" s="43" t="n">
        <f aca="false">-SUMIFS(Dep_Keur,Dep_Paid,"&gt;="&amp;AM$3,Dep_Paid,"&lt;="&amp;AM$4,Dep_Cash,1)</f>
        <v>-0</v>
      </c>
      <c r="AN100" s="43" t="n">
        <f aca="false">-SUMIFS(Dep_Keur,Dep_Paid,"&gt;="&amp;AN$3,Dep_Paid,"&lt;="&amp;AN$4,Dep_Cash,1)</f>
        <v>-0</v>
      </c>
      <c r="AO100" s="43" t="n">
        <f aca="false">-SUMIFS(Dep_Keur,Dep_Paid,"&gt;="&amp;AO$3,Dep_Paid,"&lt;="&amp;AO$4,Dep_Cash,1)</f>
        <v>-0</v>
      </c>
      <c r="AP100" s="43" t="n">
        <f aca="false">-SUMIFS(Dep_Keur,Dep_Paid,"&gt;="&amp;AP$3,Dep_Paid,"&lt;="&amp;AP$4,Dep_Cash,1)</f>
        <v>-0</v>
      </c>
      <c r="AQ100" s="43" t="n">
        <f aca="false">-SUMIFS(Dep_Keur,Dep_Paid,"&gt;="&amp;AQ$3,Dep_Paid,"&lt;="&amp;AQ$4,Dep_Cash,1)</f>
        <v>-0</v>
      </c>
      <c r="AR100" s="43" t="n">
        <f aca="false">-SUMIFS(Dep_Keur,Dep_Paid,"&gt;="&amp;AR$3,Dep_Paid,"&lt;="&amp;AR$4,Dep_Cash,1)</f>
        <v>-0</v>
      </c>
      <c r="AS100" s="43" t="n">
        <f aca="false">-SUMIFS(Dep_Keur,Dep_Paid,"&gt;="&amp;AS$3,Dep_Paid,"&lt;="&amp;AS$4,Dep_Cash,1)</f>
        <v>-0</v>
      </c>
      <c r="AT100" s="43" t="n">
        <f aca="false">-SUMIFS(Dep_Keur,Dep_Paid,"&gt;="&amp;AT$3,Dep_Paid,"&lt;="&amp;AT$4,Dep_Cash,1)</f>
        <v>-0</v>
      </c>
      <c r="AU100" s="43" t="n">
        <f aca="false">-SUMIFS(Dep_Keur,Dep_Paid,"&gt;="&amp;AU$3,Dep_Paid,"&lt;="&amp;AU$4,Dep_Cash,1)</f>
        <v>-0</v>
      </c>
      <c r="AV100" s="43" t="n">
        <f aca="false">-SUMIFS(Dep_Keur,Dep_Paid,"&gt;="&amp;AV$3,Dep_Paid,"&lt;="&amp;AV$4,Dep_Cash,1)</f>
        <v>-0</v>
      </c>
      <c r="AW100" s="43" t="n">
        <f aca="false">-SUMIFS(Dep_Keur,Dep_Paid,"&gt;="&amp;AW$3,Dep_Paid,"&lt;="&amp;AW$4,Dep_Cash,1)</f>
        <v>-0</v>
      </c>
      <c r="AX100" s="43" t="n">
        <f aca="false">-SUMIFS(Dep_Keur,Dep_Paid,"&gt;="&amp;AX$3,Dep_Paid,"&lt;="&amp;AX$4,Dep_Cash,1)</f>
        <v>-0</v>
      </c>
      <c r="AY100" s="43" t="n">
        <f aca="false">-SUMIFS(Dep_Keur,Dep_Paid,"&gt;="&amp;AY$3,Dep_Paid,"&lt;="&amp;AY$4,Dep_Cash,1)</f>
        <v>-0</v>
      </c>
      <c r="AZ100" s="43" t="n">
        <f aca="false">-SUMIFS(Dep_Keur,Dep_Paid,"&gt;="&amp;AZ$3,Dep_Paid,"&lt;="&amp;AZ$4,Dep_Cash,1)</f>
        <v>-0</v>
      </c>
      <c r="BA100" s="43" t="n">
        <f aca="false">-SUMIFS(Dep_Keur,Dep_Paid,"&gt;="&amp;BA$3,Dep_Paid,"&lt;="&amp;BA$4,Dep_Cash,1)</f>
        <v>-0</v>
      </c>
      <c r="BB100" s="43" t="n">
        <f aca="false">-SUMIFS(Dep_Keur,Dep_Paid,"&gt;="&amp;BB$3,Dep_Paid,"&lt;="&amp;BB$4,Dep_Cash,1)</f>
        <v>-0</v>
      </c>
      <c r="BC100" s="43" t="n">
        <f aca="false">-SUMIFS(Dep_Keur,Dep_Paid,"&gt;="&amp;BC$3,Dep_Paid,"&lt;="&amp;BC$4,Dep_Cash,1)</f>
        <v>-0</v>
      </c>
      <c r="BD100" s="43" t="n">
        <f aca="false">-SUMIFS(Dep_Keur,Dep_Paid,"&gt;="&amp;BD$3,Dep_Paid,"&lt;="&amp;BD$4,Dep_Cash,1)</f>
        <v>-0</v>
      </c>
      <c r="BE100" s="43" t="n">
        <f aca="false">-SUMIFS(Dep_Keur,Dep_Paid,"&gt;="&amp;BE$3,Dep_Paid,"&lt;="&amp;BE$4,Dep_Cash,1)</f>
        <v>-0</v>
      </c>
      <c r="BF100" s="43" t="n">
        <f aca="false">-SUMIFS(Dep_Keur,Dep_Paid,"&gt;="&amp;BF$3,Dep_Paid,"&lt;="&amp;BF$4,Dep_Cash,1)</f>
        <v>-0</v>
      </c>
      <c r="BG100" s="43" t="n">
        <f aca="false">-SUMIFS(Dep_Keur,Dep_Paid,"&gt;="&amp;BG$3,Dep_Paid,"&lt;="&amp;BG$4,Dep_Cash,1)</f>
        <v>-0</v>
      </c>
      <c r="BH100" s="43" t="n">
        <f aca="false">-SUMIFS(Dep_Keur,Dep_Paid,"&gt;="&amp;BH$3,Dep_Paid,"&lt;="&amp;BH$4,Dep_Cash,1)</f>
        <v>-0</v>
      </c>
      <c r="BI100" s="43" t="n">
        <f aca="false">-SUMIFS(Dep_Keur,Dep_Paid,"&gt;="&amp;BI$3,Dep_Paid,"&lt;="&amp;BI$4,Dep_Cash,1)</f>
        <v>-0</v>
      </c>
      <c r="BJ100" s="43" t="n">
        <f aca="false">-SUMIFS(Dep_Keur,Dep_Paid,"&gt;="&amp;BJ$3,Dep_Paid,"&lt;="&amp;BJ$4,Dep_Cash,1)</f>
        <v>-0</v>
      </c>
      <c r="BK100" s="43" t="n">
        <f aca="false">-SUMIFS(Dep_Keur,Dep_Paid,"&gt;="&amp;BK$3,Dep_Paid,"&lt;="&amp;BK$4,Dep_Cash,1)</f>
        <v>-0</v>
      </c>
      <c r="BL100" s="43" t="n">
        <f aca="false">-SUMIFS(Dep_Keur,Dep_Paid,"&gt;="&amp;BL$3,Dep_Paid,"&lt;="&amp;BL$4,Dep_Cash,1)</f>
        <v>-0</v>
      </c>
      <c r="BM100" s="43" t="n">
        <f aca="false">-SUMIFS(Dep_Keur,Dep_Paid,"&gt;="&amp;BM$3,Dep_Paid,"&lt;="&amp;BM$4,Dep_Cash,1)</f>
        <v>-0</v>
      </c>
      <c r="BN100" s="43" t="n">
        <f aca="false">-SUMIFS(Dep_Keur,Dep_Paid,"&gt;="&amp;BN$3,Dep_Paid,"&lt;="&amp;BN$4,Dep_Cash,1)</f>
        <v>-0</v>
      </c>
      <c r="BO100" s="43" t="n">
        <f aca="false">-SUMIFS(Dep_Keur,Dep_Paid,"&gt;="&amp;BO$3,Dep_Paid,"&lt;="&amp;BO$4,Dep_Cash,1)</f>
        <v>-0</v>
      </c>
      <c r="BP100" s="43" t="n">
        <f aca="false">-SUMIFS(Dep_Keur,Dep_Paid,"&gt;="&amp;BP$3,Dep_Paid,"&lt;="&amp;BP$4,Dep_Cash,1)</f>
        <v>-0</v>
      </c>
      <c r="BQ100" s="43" t="n">
        <f aca="false">-SUMIFS(Dep_Keur,Dep_Paid,"&gt;="&amp;BQ$3,Dep_Paid,"&lt;="&amp;BQ$4,Dep_Cash,1)</f>
        <v>-0</v>
      </c>
      <c r="BR100" s="43" t="n">
        <f aca="false">-SUMIFS(Dep_Keur,Dep_Paid,"&gt;="&amp;BR$3,Dep_Paid,"&lt;="&amp;BR$4,Dep_Cash,1)</f>
        <v>-0</v>
      </c>
      <c r="BS100" s="43" t="n">
        <f aca="false">-SUMIFS(Dep_Keur,Dep_Paid,"&gt;="&amp;BS$3,Dep_Paid,"&lt;="&amp;BS$4,Dep_Cash,1)</f>
        <v>-0</v>
      </c>
      <c r="BT100" s="43" t="n">
        <f aca="false">-SUMIFS(Dep_Keur,Dep_Paid,"&gt;="&amp;BT$3,Dep_Paid,"&lt;="&amp;BT$4,Dep_Cash,1)</f>
        <v>-0</v>
      </c>
      <c r="BU100" s="43" t="n">
        <f aca="false">-SUMIFS(Dep_Keur,Dep_Paid,"&gt;="&amp;BU$3,Dep_Paid,"&lt;="&amp;BU$4,Dep_Cash,1)</f>
        <v>-0</v>
      </c>
      <c r="BV100" s="43" t="n">
        <f aca="false">-SUMIFS(Dep_Keur,Dep_Paid,"&gt;="&amp;BV$3,Dep_Paid,"&lt;="&amp;BV$4,Dep_Cash,1)</f>
        <v>-0</v>
      </c>
      <c r="BW100" s="43" t="n">
        <f aca="false">-SUMIFS(Dep_Keur,Dep_Paid,"&gt;="&amp;BW$3,Dep_Paid,"&lt;="&amp;BW$4,Dep_Cash,1)</f>
        <v>-0</v>
      </c>
      <c r="BX100" s="43" t="n">
        <f aca="false">-SUMIFS(Dep_Keur,Dep_Paid,"&gt;="&amp;BX$3,Dep_Paid,"&lt;="&amp;BX$4,Dep_Cash,1)</f>
        <v>-0</v>
      </c>
      <c r="BY100" s="43" t="n">
        <f aca="false">-SUMIFS(Dep_Keur,Dep_Paid,"&gt;="&amp;BY$3,Dep_Paid,"&lt;="&amp;BY$4,Dep_Cash,1)</f>
        <v>-0</v>
      </c>
      <c r="BZ100" s="43" t="n">
        <f aca="false">-SUMIFS(Dep_Keur,Dep_Paid,"&gt;="&amp;BZ$3,Dep_Paid,"&lt;="&amp;BZ$4,Dep_Cash,1)</f>
        <v>-0</v>
      </c>
      <c r="CA100" s="43" t="n">
        <f aca="false">-SUMIFS(Dep_Keur,Dep_Paid,"&gt;="&amp;CA$3,Dep_Paid,"&lt;="&amp;CA$4,Dep_Cash,1)</f>
        <v>-0</v>
      </c>
      <c r="CB100" s="43" t="n">
        <f aca="false">-SUMIFS(Dep_Keur,Dep_Paid,"&gt;="&amp;CB$3,Dep_Paid,"&lt;="&amp;CB$4,Dep_Cash,1)</f>
        <v>-0</v>
      </c>
      <c r="CC100" s="43" t="n">
        <f aca="false">-SUMIFS(Dep_Keur,Dep_Paid,"&gt;="&amp;CC$3,Dep_Paid,"&lt;="&amp;CC$4,Dep_Cash,1)</f>
        <v>-0</v>
      </c>
      <c r="CD100" s="43" t="n">
        <f aca="false">-SUMIFS(Dep_Keur,Dep_Paid,"&gt;="&amp;CD$3,Dep_Paid,"&lt;="&amp;CD$4,Dep_Cash,1)</f>
        <v>-0</v>
      </c>
      <c r="CE100" s="43" t="n">
        <f aca="false">-SUMIFS(Dep_Keur,Dep_Paid,"&gt;="&amp;CE$3,Dep_Paid,"&lt;="&amp;CE$4,Dep_Cash,1)</f>
        <v>-0</v>
      </c>
      <c r="CF100" s="43" t="n">
        <f aca="false">-SUMIFS(Dep_Keur,Dep_Paid,"&gt;="&amp;CF$3,Dep_Paid,"&lt;="&amp;CF$4,Dep_Cash,1)</f>
        <v>-0</v>
      </c>
      <c r="CG100" s="43" t="n">
        <f aca="false">-SUMIFS(Dep_Keur,Dep_Paid,"&gt;="&amp;CG$3,Dep_Paid,"&lt;="&amp;CG$4,Dep_Cash,1)</f>
        <v>-0</v>
      </c>
      <c r="CH100" s="43" t="n">
        <f aca="false">-SUMIFS(Dep_Keur,Dep_Paid,"&gt;="&amp;CH$3,Dep_Paid,"&lt;="&amp;CH$4,Dep_Cash,1)</f>
        <v>-0</v>
      </c>
      <c r="CI100" s="43" t="n">
        <f aca="false">-SUMIFS(Dep_Keur,Dep_Paid,"&gt;="&amp;CI$3,Dep_Paid,"&lt;="&amp;CI$4,Dep_Cash,1)</f>
        <v>-0</v>
      </c>
      <c r="CJ100" s="43" t="n">
        <f aca="false">-SUMIFS(Dep_Keur,Dep_Paid,"&gt;="&amp;CJ$3,Dep_Paid,"&lt;="&amp;CJ$4,Dep_Cash,1)</f>
        <v>-0</v>
      </c>
      <c r="CK100" s="43" t="n">
        <f aca="false">-SUMIFS(Dep_Keur,Dep_Paid,"&gt;="&amp;CK$3,Dep_Paid,"&lt;="&amp;CK$4,Dep_Cash,1)</f>
        <v>-0</v>
      </c>
      <c r="CL100" s="43" t="n">
        <f aca="false">-SUMIFS(Dep_Keur,Dep_Paid,"&gt;="&amp;CL$3,Dep_Paid,"&lt;="&amp;CL$4,Dep_Cash,1)</f>
        <v>-0</v>
      </c>
      <c r="CM100" s="43" t="n">
        <f aca="false">-SUMIFS(Dep_Keur,Dep_Paid,"&gt;="&amp;CM$3,Dep_Paid,"&lt;="&amp;CM$4,Dep_Cash,1)</f>
        <v>-0</v>
      </c>
      <c r="CN100" s="43" t="n">
        <f aca="false">-SUMIFS(Dep_Keur,Dep_Paid,"&gt;="&amp;CN$3,Dep_Paid,"&lt;="&amp;CN$4,Dep_Cash,1)</f>
        <v>-0</v>
      </c>
      <c r="CO100" s="43" t="n">
        <f aca="false">-SUMIFS(Dep_Keur,Dep_Paid,"&gt;="&amp;CO$3,Dep_Paid,"&lt;="&amp;CO$4,Dep_Cash,1)</f>
        <v>-0</v>
      </c>
      <c r="CP100" s="43" t="n">
        <f aca="false">-SUMIFS(Dep_Keur,Dep_Paid,"&gt;="&amp;CP$3,Dep_Paid,"&lt;="&amp;CP$4,Dep_Cash,1)</f>
        <v>-0</v>
      </c>
      <c r="CQ100" s="43" t="n">
        <f aca="false">-SUMIFS(Dep_Keur,Dep_Paid,"&gt;="&amp;CQ$3,Dep_Paid,"&lt;="&amp;CQ$4,Dep_Cash,1)</f>
        <v>-0</v>
      </c>
      <c r="CR100" s="43" t="n">
        <f aca="false">-SUMIFS(Dep_Keur,Dep_Paid,"&gt;="&amp;CR$3,Dep_Paid,"&lt;="&amp;CR$4,Dep_Cash,1)</f>
        <v>-0</v>
      </c>
      <c r="CS100" s="43" t="n">
        <f aca="false">-SUMIFS(Dep_Keur,Dep_Paid,"&gt;="&amp;CS$3,Dep_Paid,"&lt;="&amp;CS$4,Dep_Cash,1)</f>
        <v>-0</v>
      </c>
      <c r="CT100" s="43" t="n">
        <f aca="false">-SUMIFS(Dep_Keur,Dep_Paid,"&gt;="&amp;CT$3,Dep_Paid,"&lt;="&amp;CT$4,Dep_Cash,1)</f>
        <v>-0</v>
      </c>
      <c r="CU100" s="43" t="n">
        <f aca="false">-SUMIFS(Dep_Keur,Dep_Paid,"&gt;="&amp;CU$3,Dep_Paid,"&lt;="&amp;CU$4,Dep_Cash,1)</f>
        <v>-0</v>
      </c>
      <c r="CV100" s="43" t="n">
        <f aca="false">-SUMIFS(Dep_Keur,Dep_Paid,"&gt;="&amp;CV$3,Dep_Paid,"&lt;="&amp;CV$4,Dep_Cash,1)</f>
        <v>-0</v>
      </c>
      <c r="CW100" s="43" t="n">
        <f aca="false">-SUMIFS(Dep_Keur,Dep_Paid,"&gt;="&amp;CW$3,Dep_Paid,"&lt;="&amp;CW$4,Dep_Cash,1)</f>
        <v>-0</v>
      </c>
      <c r="CX100" s="43" t="n">
        <f aca="false">-SUMIFS(Dep_Keur,Dep_Paid,"&gt;="&amp;CX$3,Dep_Paid,"&lt;="&amp;CX$4,Dep_Cash,1)</f>
        <v>-0</v>
      </c>
      <c r="CY100" s="43" t="n">
        <f aca="false">-SUMIFS(Dep_Keur,Dep_Paid,"&gt;="&amp;CY$3,Dep_Paid,"&lt;="&amp;CY$4,Dep_Cash,1)</f>
        <v>-0</v>
      </c>
      <c r="CZ100" s="43" t="n">
        <f aca="false">-SUMIFS(Dep_Keur,Dep_Paid,"&gt;="&amp;CZ$3,Dep_Paid,"&lt;="&amp;CZ$4,Dep_Cash,1)</f>
        <v>-0</v>
      </c>
      <c r="DA100" s="43" t="n">
        <f aca="false">-SUMIFS(Dep_Keur,Dep_Paid,"&gt;="&amp;DA$3,Dep_Paid,"&lt;="&amp;DA$4,Dep_Cash,1)</f>
        <v>-0</v>
      </c>
      <c r="DB100" s="43" t="n">
        <f aca="false">-SUMIFS(Dep_Keur,Dep_Paid,"&gt;="&amp;DB$3,Dep_Paid,"&lt;="&amp;DB$4,Dep_Cash,1)</f>
        <v>-0</v>
      </c>
      <c r="DC100" s="43" t="n">
        <f aca="false">-SUMIFS(Dep_Keur,Dep_Paid,"&gt;="&amp;DC$3,Dep_Paid,"&lt;="&amp;DC$4,Dep_Cash,1)</f>
        <v>-0</v>
      </c>
      <c r="DD100" s="43" t="n">
        <f aca="false">-SUMIFS(Dep_Keur,Dep_Paid,"&gt;="&amp;DD$3,Dep_Paid,"&lt;="&amp;DD$4,Dep_Cash,1)</f>
        <v>-0</v>
      </c>
      <c r="DE100" s="43" t="n">
        <f aca="false">-SUMIFS(Dep_Keur,Dep_Paid,"&gt;="&amp;DE$3,Dep_Paid,"&lt;="&amp;DE$4,Dep_Cash,1)</f>
        <v>-0</v>
      </c>
      <c r="DF100" s="43" t="n">
        <f aca="false">-SUMIFS(Dep_Keur,Dep_Paid,"&gt;="&amp;DF$3,Dep_Paid,"&lt;="&amp;DF$4,Dep_Cash,1)</f>
        <v>-0</v>
      </c>
      <c r="DG100" s="43" t="n">
        <f aca="false">-SUMIFS(Dep_Keur,Dep_Paid,"&gt;="&amp;DG$3,Dep_Paid,"&lt;="&amp;DG$4,Dep_Cash,1)</f>
        <v>-0</v>
      </c>
      <c r="DH100" s="43" t="n">
        <f aca="false">-SUMIFS(Dep_Keur,Dep_Paid,"&gt;="&amp;DH$3,Dep_Paid,"&lt;="&amp;DH$4,Dep_Cash,1)</f>
        <v>-0</v>
      </c>
      <c r="DI100" s="43" t="n">
        <f aca="false">-SUMIFS(Dep_Keur,Dep_Paid,"&gt;="&amp;DI$3,Dep_Paid,"&lt;="&amp;DI$4,Dep_Cash,1)</f>
        <v>-0</v>
      </c>
      <c r="DJ100" s="43" t="n">
        <f aca="false">-SUMIFS(Dep_Keur,Dep_Paid,"&gt;="&amp;DJ$3,Dep_Paid,"&lt;="&amp;DJ$4,Dep_Cash,1)</f>
        <v>-0</v>
      </c>
      <c r="DK100" s="43" t="n">
        <f aca="false">-SUMIFS(Dep_Keur,Dep_Paid,"&gt;="&amp;DK$3,Dep_Paid,"&lt;="&amp;DK$4,Dep_Cash,1)</f>
        <v>-0</v>
      </c>
      <c r="DL100" s="43" t="n">
        <f aca="false">-SUMIFS(Dep_Keur,Dep_Paid,"&gt;="&amp;DL$3,Dep_Paid,"&lt;="&amp;DL$4,Dep_Cash,1)</f>
        <v>-0</v>
      </c>
      <c r="DM100" s="43" t="n">
        <f aca="false">-SUMIFS(Dep_Keur,Dep_Paid,"&gt;="&amp;DM$3,Dep_Paid,"&lt;="&amp;DM$4,Dep_Cash,1)</f>
        <v>-0</v>
      </c>
      <c r="DN100" s="43" t="n">
        <f aca="false">-SUMIFS(Dep_Keur,Dep_Paid,"&gt;="&amp;DN$3,Dep_Paid,"&lt;="&amp;DN$4,Dep_Cash,1)</f>
        <v>-0</v>
      </c>
      <c r="DO100" s="43" t="n">
        <f aca="false">-SUMIFS(Dep_Keur,Dep_Paid,"&gt;="&amp;DO$3,Dep_Paid,"&lt;="&amp;DO$4,Dep_Cash,1)</f>
        <v>-0</v>
      </c>
      <c r="DP100" s="43" t="n">
        <f aca="false">-SUMIFS(Dep_Keur,Dep_Paid,"&gt;="&amp;DP$3,Dep_Paid,"&lt;="&amp;DP$4,Dep_Cash,1)</f>
        <v>-0</v>
      </c>
      <c r="DQ100" s="43" t="n">
        <f aca="false">-SUMIFS(Dep_Keur,Dep_Paid,"&gt;="&amp;DQ$3,Dep_Paid,"&lt;="&amp;DQ$4,Dep_Cash,1)</f>
        <v>-0</v>
      </c>
      <c r="DR100" s="43" t="n">
        <f aca="false">-SUMIFS(Dep_Keur,Dep_Paid,"&gt;="&amp;DR$3,Dep_Paid,"&lt;="&amp;DR$4,Dep_Cash,1)</f>
        <v>-0</v>
      </c>
      <c r="DS100" s="43" t="n">
        <f aca="false">-SUMIFS(Dep_Keur,Dep_Paid,"&gt;="&amp;DS$3,Dep_Paid,"&lt;="&amp;DS$4,Dep_Cash,1)</f>
        <v>-0</v>
      </c>
      <c r="DT100" s="43" t="n">
        <f aca="false">-SUMIFS(Dep_Keur,Dep_Paid,"&gt;="&amp;DT$3,Dep_Paid,"&lt;="&amp;DT$4,Dep_Cash,1)</f>
        <v>-0</v>
      </c>
      <c r="DU100" s="43" t="n">
        <f aca="false">-SUMIFS(Dep_Keur,Dep_Paid,"&gt;="&amp;DU$3,Dep_Paid,"&lt;="&amp;DU$4,Dep_Cash,1)</f>
        <v>-0</v>
      </c>
      <c r="DV100" s="43" t="n">
        <f aca="false">-SUMIFS(Dep_Keur,Dep_Paid,"&gt;="&amp;DV$3,Dep_Paid,"&lt;="&amp;DV$4,Dep_Cash,1)</f>
        <v>-0</v>
      </c>
      <c r="DW100" s="43" t="n">
        <f aca="false">-SUMIFS(Dep_Keur,Dep_Paid,"&gt;="&amp;DW$3,Dep_Paid,"&lt;="&amp;DW$4,Dep_Cash,1)</f>
        <v>-0</v>
      </c>
      <c r="DX100" s="43" t="n">
        <f aca="false">-SUMIFS(Dep_Keur,Dep_Paid,"&gt;="&amp;DX$3,Dep_Paid,"&lt;="&amp;DX$4,Dep_Cash,1)</f>
        <v>-0</v>
      </c>
      <c r="DY100" s="43" t="n">
        <f aca="false">-SUMIFS(Dep_Keur,Dep_Paid,"&gt;="&amp;DY$3,Dep_Paid,"&lt;="&amp;DY$4,Dep_Cash,1)</f>
        <v>-0</v>
      </c>
      <c r="DZ100" s="43" t="n">
        <f aca="false">-SUMIFS(Dep_Keur,Dep_Paid,"&gt;="&amp;DZ$3,Dep_Paid,"&lt;="&amp;DZ$4,Dep_Cash,1)</f>
        <v>-0</v>
      </c>
      <c r="EA100" s="43" t="n">
        <f aca="false">-SUMIFS(Dep_Keur,Dep_Paid,"&gt;="&amp;EA$3,Dep_Paid,"&lt;="&amp;EA$4,Dep_Cash,1)</f>
        <v>-0</v>
      </c>
      <c r="EB100" s="43" t="n">
        <f aca="false">-SUMIFS(Dep_Keur,Dep_Paid,"&gt;="&amp;EB$3,Dep_Paid,"&lt;="&amp;EB$4,Dep_Cash,1)</f>
        <v>-0</v>
      </c>
      <c r="EC100" s="43" t="n">
        <f aca="false">-SUMIFS(Dep_Keur,Dep_Paid,"&gt;="&amp;EC$3,Dep_Paid,"&lt;="&amp;EC$4,Dep_Cash,1)</f>
        <v>-0</v>
      </c>
      <c r="ED100" s="43" t="n">
        <f aca="false">-SUMIFS(Dep_Keur,Dep_Paid,"&gt;="&amp;ED$3,Dep_Paid,"&lt;="&amp;ED$4,Dep_Cash,1)</f>
        <v>-0</v>
      </c>
      <c r="EE100" s="43" t="n">
        <f aca="false">-SUMIFS(Dep_Keur,Dep_Paid,"&gt;="&amp;EE$3,Dep_Paid,"&lt;="&amp;EE$4,Dep_Cash,1)</f>
        <v>-0</v>
      </c>
      <c r="EF100" s="43" t="n">
        <f aca="false">-SUMIFS(Dep_Keur,Dep_Paid,"&gt;="&amp;EF$3,Dep_Paid,"&lt;="&amp;EF$4,Dep_Cash,1)</f>
        <v>-0</v>
      </c>
      <c r="EG100" s="43" t="n">
        <f aca="false">-SUMIFS(Dep_Keur,Dep_Paid,"&gt;="&amp;EG$3,Dep_Paid,"&lt;="&amp;EG$4,Dep_Cash,1)</f>
        <v>-0</v>
      </c>
      <c r="EH100" s="43" t="n">
        <f aca="false">-SUMIFS(Dep_Keur,Dep_Paid,"&gt;="&amp;EH$3,Dep_Paid,"&lt;="&amp;EH$4,Dep_Cash,1)</f>
        <v>-0</v>
      </c>
      <c r="EI100" s="43" t="n">
        <f aca="false">-SUMIFS(Dep_Keur,Dep_Paid,"&gt;="&amp;EI$3,Dep_Paid,"&lt;="&amp;EI$4,Dep_Cash,1)</f>
        <v>-0</v>
      </c>
      <c r="EJ100" s="43" t="n">
        <f aca="false">-SUMIFS(Dep_Keur,Dep_Paid,"&gt;="&amp;EJ$3,Dep_Paid,"&lt;="&amp;EJ$4,Dep_Cash,1)</f>
        <v>-0</v>
      </c>
      <c r="EK100" s="43" t="n">
        <f aca="false">-SUMIFS(Dep_Keur,Dep_Paid,"&gt;="&amp;EK$3,Dep_Paid,"&lt;="&amp;EK$4,Dep_Cash,1)</f>
        <v>-0</v>
      </c>
      <c r="EL100" s="43" t="n">
        <f aca="false">-SUMIFS(Dep_Keur,Dep_Paid,"&gt;="&amp;EL$3,Dep_Paid,"&lt;="&amp;EL$4,Dep_Cash,1)</f>
        <v>-0</v>
      </c>
      <c r="EM100" s="43" t="n">
        <f aca="false">-SUMIFS(Dep_Keur,Dep_Paid,"&gt;="&amp;EM$3,Dep_Paid,"&lt;="&amp;EM$4,Dep_Cash,1)</f>
        <v>-0</v>
      </c>
      <c r="EN100" s="43" t="n">
        <f aca="false">-SUMIFS(Dep_Keur,Dep_Paid,"&gt;="&amp;EN$3,Dep_Paid,"&lt;="&amp;EN$4,Dep_Cash,1)</f>
        <v>-0</v>
      </c>
      <c r="EO100" s="43" t="n">
        <f aca="false">-SUMIFS(Dep_Keur,Dep_Paid,"&gt;="&amp;EO$3,Dep_Paid,"&lt;="&amp;EO$4,Dep_Cash,1)</f>
        <v>-0</v>
      </c>
      <c r="EP100" s="43" t="n">
        <f aca="false">-SUMIFS(Dep_Keur,Dep_Paid,"&gt;="&amp;EP$3,Dep_Paid,"&lt;="&amp;EP$4,Dep_Cash,1)</f>
        <v>-0</v>
      </c>
      <c r="EQ100" s="43" t="n">
        <f aca="false">-SUMIFS(Dep_Keur,Dep_Paid,"&gt;="&amp;EQ$3,Dep_Paid,"&lt;="&amp;EQ$4,Dep_Cash,1)</f>
        <v>-0</v>
      </c>
      <c r="ER100" s="43" t="n">
        <f aca="false">-SUMIFS(Dep_Keur,Dep_Paid,"&gt;="&amp;ER$3,Dep_Paid,"&lt;="&amp;ER$4,Dep_Cash,1)</f>
        <v>-0</v>
      </c>
      <c r="ES100" s="43" t="n">
        <f aca="false">-SUMIFS(Dep_Keur,Dep_Paid,"&gt;="&amp;ES$3,Dep_Paid,"&lt;="&amp;ES$4,Dep_Cash,1)</f>
        <v>-0</v>
      </c>
      <c r="ET100" s="43" t="n">
        <f aca="false">-SUMIFS(Dep_Keur,Dep_Paid,"&gt;="&amp;ET$3,Dep_Paid,"&lt;="&amp;ET$4,Dep_Cash,1)</f>
        <v>-0</v>
      </c>
      <c r="EU100" s="43" t="n">
        <f aca="false">-SUMIFS(Dep_Keur,Dep_Paid,"&gt;="&amp;EU$3,Dep_Paid,"&lt;="&amp;EU$4,Dep_Cash,1)</f>
        <v>-0</v>
      </c>
      <c r="EV100" s="43" t="n">
        <f aca="false">-SUMIFS(Dep_Keur,Dep_Paid,"&gt;="&amp;EV$3,Dep_Paid,"&lt;="&amp;EV$4,Dep_Cash,1)</f>
        <v>-0</v>
      </c>
      <c r="EW100" s="43" t="n">
        <f aca="false">-SUMIFS(Dep_Keur,Dep_Paid,"&gt;="&amp;EW$3,Dep_Paid,"&lt;="&amp;EW$4,Dep_Cash,1)</f>
        <v>-0</v>
      </c>
      <c r="EX100" s="43" t="n">
        <f aca="false">-SUMIFS(Dep_Keur,Dep_Paid,"&gt;="&amp;EX$3,Dep_Paid,"&lt;="&amp;EX$4,Dep_Cash,1)</f>
        <v>-0</v>
      </c>
      <c r="EY100" s="43" t="n">
        <f aca="false">-SUMIFS(Dep_Keur,Dep_Paid,"&gt;="&amp;EY$3,Dep_Paid,"&lt;="&amp;EY$4,Dep_Cash,1)</f>
        <v>-0</v>
      </c>
      <c r="EZ100" s="43" t="n">
        <f aca="false">-SUMIFS(Dep_Keur,Dep_Paid,"&gt;="&amp;EZ$3,Dep_Paid,"&lt;="&amp;EZ$4,Dep_Cash,1)</f>
        <v>-0</v>
      </c>
      <c r="FA100" s="43" t="n">
        <f aca="false">-SUMIFS(Dep_Keur,Dep_Paid,"&gt;="&amp;FA$3,Dep_Paid,"&lt;="&amp;FA$4,Dep_Cash,1)</f>
        <v>-0</v>
      </c>
      <c r="FB100" s="43" t="n">
        <f aca="false">-SUMIFS(Dep_Keur,Dep_Paid,"&gt;="&amp;FB$3,Dep_Paid,"&lt;="&amp;FB$4,Dep_Cash,1)</f>
        <v>-0</v>
      </c>
      <c r="FC100" s="43" t="n">
        <f aca="false">-SUMIFS(Dep_Keur,Dep_Paid,"&gt;="&amp;FC$3,Dep_Paid,"&lt;="&amp;FC$4,Dep_Cash,1)</f>
        <v>-0</v>
      </c>
      <c r="FD100" s="43" t="n">
        <f aca="false">-SUMIFS(Dep_Keur,Dep_Paid,"&gt;="&amp;FD$3,Dep_Paid,"&lt;="&amp;FD$4,Dep_Cash,1)</f>
        <v>-0</v>
      </c>
      <c r="FE100" s="43" t="n">
        <f aca="false">-SUMIFS(Dep_Keur,Dep_Paid,"&gt;="&amp;FE$3,Dep_Paid,"&lt;="&amp;FE$4,Dep_Cash,1)</f>
        <v>-0</v>
      </c>
      <c r="FF100" s="43" t="n">
        <f aca="false">-SUMIFS(Dep_Keur,Dep_Paid,"&gt;="&amp;FF$3,Dep_Paid,"&lt;="&amp;FF$4,Dep_Cash,1)</f>
        <v>-0</v>
      </c>
      <c r="FG100" s="43" t="n">
        <f aca="false">-SUMIFS(Dep_Keur,Dep_Paid,"&gt;="&amp;FG$3,Dep_Paid,"&lt;="&amp;FG$4,Dep_Cash,1)</f>
        <v>-0</v>
      </c>
      <c r="FH100" s="43" t="n">
        <f aca="false">-SUMIFS(Dep_Keur,Dep_Paid,"&gt;="&amp;FH$3,Dep_Paid,"&lt;="&amp;FH$4,Dep_Cash,1)</f>
        <v>-0</v>
      </c>
    </row>
    <row r="101" customFormat="false" ht="15" hidden="false" customHeight="false" outlineLevel="0" collapsed="false">
      <c r="C101" s="0" t="s">
        <v>698</v>
      </c>
      <c r="D101" s="11" t="s">
        <v>319</v>
      </c>
      <c r="E101" s="43" t="n">
        <f aca="false">SUMIFS(Dep_Keur,Dep_Exit,1,Dep_Cash,1)</f>
        <v>562.5</v>
      </c>
      <c r="I101" s="43" t="n">
        <f aca="false">SUM(J101:FH101)</f>
        <v>1213.875</v>
      </c>
      <c r="J101" s="43" t="n">
        <f aca="false">SUMIFS(Dep_Keur,Dep_Rel,"&gt;="&amp;J$3,Dep_Rel,"&lt;="&amp;J$4,Dep_Cash,1)</f>
        <v>0</v>
      </c>
      <c r="K101" s="43" t="n">
        <f aca="false">SUMIFS(Dep_Keur,Dep_Rel,"&gt;="&amp;K$3,Dep_Rel,"&lt;="&amp;K$4,Dep_Cash,1)</f>
        <v>1213.875</v>
      </c>
      <c r="L101" s="43" t="n">
        <f aca="false">SUMIFS(Dep_Keur,Dep_Rel,"&gt;="&amp;L$3,Dep_Rel,"&lt;="&amp;L$4,Dep_Cash,1)</f>
        <v>0</v>
      </c>
      <c r="M101" s="43" t="n">
        <f aca="false">SUMIFS(Dep_Keur,Dep_Rel,"&gt;="&amp;M$3,Dep_Rel,"&lt;="&amp;M$4,Dep_Cash,1)</f>
        <v>0</v>
      </c>
      <c r="N101" s="43" t="n">
        <f aca="false">SUMIFS(Dep_Keur,Dep_Rel,"&gt;="&amp;N$3,Dep_Rel,"&lt;="&amp;N$4,Dep_Cash,1)</f>
        <v>0</v>
      </c>
      <c r="O101" s="43" t="n">
        <f aca="false">SUMIFS(Dep_Keur,Dep_Rel,"&gt;="&amp;O$3,Dep_Rel,"&lt;="&amp;O$4,Dep_Cash,1)</f>
        <v>0</v>
      </c>
      <c r="P101" s="43" t="n">
        <f aca="false">SUMIFS(Dep_Keur,Dep_Rel,"&gt;="&amp;P$3,Dep_Rel,"&lt;="&amp;P$4,Dep_Cash,1)</f>
        <v>0</v>
      </c>
      <c r="Q101" s="43" t="n">
        <f aca="false">SUMIFS(Dep_Keur,Dep_Rel,"&gt;="&amp;Q$3,Dep_Rel,"&lt;="&amp;Q$4,Dep_Cash,1)</f>
        <v>0</v>
      </c>
      <c r="R101" s="43" t="n">
        <f aca="false">SUMIFS(Dep_Keur,Dep_Rel,"&gt;="&amp;R$3,Dep_Rel,"&lt;="&amp;R$4,Dep_Cash,1)</f>
        <v>0</v>
      </c>
      <c r="S101" s="43" t="n">
        <f aca="false">SUMIFS(Dep_Keur,Dep_Rel,"&gt;="&amp;S$3,Dep_Rel,"&lt;="&amp;S$4,Dep_Cash,1)</f>
        <v>0</v>
      </c>
      <c r="T101" s="43" t="n">
        <f aca="false">SUMIFS(Dep_Keur,Dep_Rel,"&gt;="&amp;T$3,Dep_Rel,"&lt;="&amp;T$4,Dep_Cash,1)</f>
        <v>0</v>
      </c>
      <c r="U101" s="43" t="n">
        <f aca="false">SUMIFS(Dep_Keur,Dep_Rel,"&gt;="&amp;U$3,Dep_Rel,"&lt;="&amp;U$4,Dep_Cash,1)</f>
        <v>0</v>
      </c>
      <c r="V101" s="43" t="n">
        <f aca="false">SUMIFS(Dep_Keur,Dep_Rel,"&gt;="&amp;V$3,Dep_Rel,"&lt;="&amp;V$4,Dep_Cash,1)</f>
        <v>0</v>
      </c>
      <c r="W101" s="43" t="n">
        <f aca="false">SUMIFS(Dep_Keur,Dep_Rel,"&gt;="&amp;W$3,Dep_Rel,"&lt;="&amp;W$4,Dep_Cash,1)</f>
        <v>0</v>
      </c>
      <c r="X101" s="43" t="n">
        <f aca="false">SUMIFS(Dep_Keur,Dep_Rel,"&gt;="&amp;X$3,Dep_Rel,"&lt;="&amp;X$4,Dep_Cash,1)</f>
        <v>0</v>
      </c>
      <c r="Y101" s="43" t="n">
        <f aca="false">SUMIFS(Dep_Keur,Dep_Rel,"&gt;="&amp;Y$3,Dep_Rel,"&lt;="&amp;Y$4,Dep_Cash,1)</f>
        <v>0</v>
      </c>
      <c r="Z101" s="43" t="n">
        <f aca="false">SUMIFS(Dep_Keur,Dep_Rel,"&gt;="&amp;Z$3,Dep_Rel,"&lt;="&amp;Z$4,Dep_Cash,1)</f>
        <v>0</v>
      </c>
      <c r="AA101" s="43" t="n">
        <f aca="false">SUMIFS(Dep_Keur,Dep_Rel,"&gt;="&amp;AA$3,Dep_Rel,"&lt;="&amp;AA$4,Dep_Cash,1)</f>
        <v>0</v>
      </c>
      <c r="AB101" s="43" t="n">
        <f aca="false">SUMIFS(Dep_Keur,Dep_Rel,"&gt;="&amp;AB$3,Dep_Rel,"&lt;="&amp;AB$4,Dep_Cash,1)</f>
        <v>0</v>
      </c>
      <c r="AC101" s="43" t="n">
        <f aca="false">SUMIFS(Dep_Keur,Dep_Rel,"&gt;="&amp;AC$3,Dep_Rel,"&lt;="&amp;AC$4,Dep_Cash,1)</f>
        <v>0</v>
      </c>
      <c r="AD101" s="43" t="n">
        <f aca="false">SUMIFS(Dep_Keur,Dep_Rel,"&gt;="&amp;AD$3,Dep_Rel,"&lt;="&amp;AD$4,Dep_Cash,1)</f>
        <v>0</v>
      </c>
      <c r="AE101" s="43" t="n">
        <f aca="false">SUMIFS(Dep_Keur,Dep_Rel,"&gt;="&amp;AE$3,Dep_Rel,"&lt;="&amp;AE$4,Dep_Cash,1)</f>
        <v>0</v>
      </c>
      <c r="AF101" s="43" t="n">
        <f aca="false">SUMIFS(Dep_Keur,Dep_Rel,"&gt;="&amp;AF$3,Dep_Rel,"&lt;="&amp;AF$4,Dep_Cash,1)</f>
        <v>0</v>
      </c>
      <c r="AG101" s="43" t="n">
        <f aca="false">SUMIFS(Dep_Keur,Dep_Rel,"&gt;="&amp;AG$3,Dep_Rel,"&lt;="&amp;AG$4,Dep_Cash,1)</f>
        <v>0</v>
      </c>
      <c r="AH101" s="43" t="n">
        <f aca="false">SUMIFS(Dep_Keur,Dep_Rel,"&gt;="&amp;AH$3,Dep_Rel,"&lt;="&amp;AH$4,Dep_Cash,1)</f>
        <v>0</v>
      </c>
      <c r="AI101" s="43" t="n">
        <f aca="false">SUMIFS(Dep_Keur,Dep_Rel,"&gt;="&amp;AI$3,Dep_Rel,"&lt;="&amp;AI$4,Dep_Cash,1)</f>
        <v>0</v>
      </c>
      <c r="AJ101" s="43" t="n">
        <f aca="false">SUMIFS(Dep_Keur,Dep_Rel,"&gt;="&amp;AJ$3,Dep_Rel,"&lt;="&amp;AJ$4,Dep_Cash,1)</f>
        <v>0</v>
      </c>
      <c r="AK101" s="43" t="n">
        <f aca="false">SUMIFS(Dep_Keur,Dep_Rel,"&gt;="&amp;AK$3,Dep_Rel,"&lt;="&amp;AK$4,Dep_Cash,1)</f>
        <v>0</v>
      </c>
      <c r="AL101" s="43" t="n">
        <f aca="false">SUMIFS(Dep_Keur,Dep_Rel,"&gt;="&amp;AL$3,Dep_Rel,"&lt;="&amp;AL$4,Dep_Cash,1)</f>
        <v>0</v>
      </c>
      <c r="AM101" s="43" t="n">
        <f aca="false">SUMIFS(Dep_Keur,Dep_Rel,"&gt;="&amp;AM$3,Dep_Rel,"&lt;="&amp;AM$4,Dep_Cash,1)</f>
        <v>0</v>
      </c>
      <c r="AN101" s="43" t="n">
        <f aca="false">SUMIFS(Dep_Keur,Dep_Rel,"&gt;="&amp;AN$3,Dep_Rel,"&lt;="&amp;AN$4,Dep_Cash,1)</f>
        <v>0</v>
      </c>
      <c r="AO101" s="43" t="n">
        <f aca="false">SUMIFS(Dep_Keur,Dep_Rel,"&gt;="&amp;AO$3,Dep_Rel,"&lt;="&amp;AO$4,Dep_Cash,1)</f>
        <v>0</v>
      </c>
      <c r="AP101" s="43" t="n">
        <f aca="false">SUMIFS(Dep_Keur,Dep_Rel,"&gt;="&amp;AP$3,Dep_Rel,"&lt;="&amp;AP$4,Dep_Cash,1)</f>
        <v>0</v>
      </c>
      <c r="AQ101" s="43" t="n">
        <f aca="false">SUMIFS(Dep_Keur,Dep_Rel,"&gt;="&amp;AQ$3,Dep_Rel,"&lt;="&amp;AQ$4,Dep_Cash,1)</f>
        <v>0</v>
      </c>
      <c r="AR101" s="43" t="n">
        <f aca="false">SUMIFS(Dep_Keur,Dep_Rel,"&gt;="&amp;AR$3,Dep_Rel,"&lt;="&amp;AR$4,Dep_Cash,1)</f>
        <v>0</v>
      </c>
      <c r="AS101" s="43" t="n">
        <f aca="false">SUMIFS(Dep_Keur,Dep_Rel,"&gt;="&amp;AS$3,Dep_Rel,"&lt;="&amp;AS$4,Dep_Cash,1)</f>
        <v>0</v>
      </c>
      <c r="AT101" s="43" t="n">
        <f aca="false">SUMIFS(Dep_Keur,Dep_Rel,"&gt;="&amp;AT$3,Dep_Rel,"&lt;="&amp;AT$4,Dep_Cash,1)</f>
        <v>0</v>
      </c>
      <c r="AU101" s="43" t="n">
        <f aca="false">SUMIFS(Dep_Keur,Dep_Rel,"&gt;="&amp;AU$3,Dep_Rel,"&lt;="&amp;AU$4,Dep_Cash,1)</f>
        <v>0</v>
      </c>
      <c r="AV101" s="43" t="n">
        <f aca="false">SUMIFS(Dep_Keur,Dep_Rel,"&gt;="&amp;AV$3,Dep_Rel,"&lt;="&amp;AV$4,Dep_Cash,1)</f>
        <v>0</v>
      </c>
      <c r="AW101" s="43" t="n">
        <f aca="false">SUMIFS(Dep_Keur,Dep_Rel,"&gt;="&amp;AW$3,Dep_Rel,"&lt;="&amp;AW$4,Dep_Cash,1)</f>
        <v>0</v>
      </c>
      <c r="AX101" s="43" t="n">
        <f aca="false">SUMIFS(Dep_Keur,Dep_Rel,"&gt;="&amp;AX$3,Dep_Rel,"&lt;="&amp;AX$4,Dep_Cash,1)</f>
        <v>0</v>
      </c>
      <c r="AY101" s="43" t="n">
        <f aca="false">SUMIFS(Dep_Keur,Dep_Rel,"&gt;="&amp;AY$3,Dep_Rel,"&lt;="&amp;AY$4,Dep_Cash,1)</f>
        <v>0</v>
      </c>
      <c r="AZ101" s="43" t="n">
        <f aca="false">SUMIFS(Dep_Keur,Dep_Rel,"&gt;="&amp;AZ$3,Dep_Rel,"&lt;="&amp;AZ$4,Dep_Cash,1)</f>
        <v>0</v>
      </c>
      <c r="BA101" s="43" t="n">
        <f aca="false">SUMIFS(Dep_Keur,Dep_Rel,"&gt;="&amp;BA$3,Dep_Rel,"&lt;="&amp;BA$4,Dep_Cash,1)</f>
        <v>0</v>
      </c>
      <c r="BB101" s="43" t="n">
        <f aca="false">SUMIFS(Dep_Keur,Dep_Rel,"&gt;="&amp;BB$3,Dep_Rel,"&lt;="&amp;BB$4,Dep_Cash,1)</f>
        <v>0</v>
      </c>
      <c r="BC101" s="43" t="n">
        <f aca="false">SUMIFS(Dep_Keur,Dep_Rel,"&gt;="&amp;BC$3,Dep_Rel,"&lt;="&amp;BC$4,Dep_Cash,1)</f>
        <v>0</v>
      </c>
      <c r="BD101" s="43" t="n">
        <f aca="false">SUMIFS(Dep_Keur,Dep_Rel,"&gt;="&amp;BD$3,Dep_Rel,"&lt;="&amp;BD$4,Dep_Cash,1)</f>
        <v>0</v>
      </c>
      <c r="BE101" s="43" t="n">
        <f aca="false">SUMIFS(Dep_Keur,Dep_Rel,"&gt;="&amp;BE$3,Dep_Rel,"&lt;="&amp;BE$4,Dep_Cash,1)</f>
        <v>0</v>
      </c>
      <c r="BF101" s="43" t="n">
        <f aca="false">SUMIFS(Dep_Keur,Dep_Rel,"&gt;="&amp;BF$3,Dep_Rel,"&lt;="&amp;BF$4,Dep_Cash,1)</f>
        <v>0</v>
      </c>
      <c r="BG101" s="43" t="n">
        <f aca="false">SUMIFS(Dep_Keur,Dep_Rel,"&gt;="&amp;BG$3,Dep_Rel,"&lt;="&amp;BG$4,Dep_Cash,1)</f>
        <v>0</v>
      </c>
      <c r="BH101" s="43" t="n">
        <f aca="false">SUMIFS(Dep_Keur,Dep_Rel,"&gt;="&amp;BH$3,Dep_Rel,"&lt;="&amp;BH$4,Dep_Cash,1)</f>
        <v>0</v>
      </c>
      <c r="BI101" s="43" t="n">
        <f aca="false">SUMIFS(Dep_Keur,Dep_Rel,"&gt;="&amp;BI$3,Dep_Rel,"&lt;="&amp;BI$4,Dep_Cash,1)</f>
        <v>0</v>
      </c>
      <c r="BJ101" s="43" t="n">
        <f aca="false">SUMIFS(Dep_Keur,Dep_Rel,"&gt;="&amp;BJ$3,Dep_Rel,"&lt;="&amp;BJ$4,Dep_Cash,1)</f>
        <v>0</v>
      </c>
      <c r="BK101" s="43" t="n">
        <f aca="false">SUMIFS(Dep_Keur,Dep_Rel,"&gt;="&amp;BK$3,Dep_Rel,"&lt;="&amp;BK$4,Dep_Cash,1)</f>
        <v>0</v>
      </c>
      <c r="BL101" s="43" t="n">
        <f aca="false">SUMIFS(Dep_Keur,Dep_Rel,"&gt;="&amp;BL$3,Dep_Rel,"&lt;="&amp;BL$4,Dep_Cash,1)</f>
        <v>0</v>
      </c>
      <c r="BM101" s="43" t="n">
        <f aca="false">SUMIFS(Dep_Keur,Dep_Rel,"&gt;="&amp;BM$3,Dep_Rel,"&lt;="&amp;BM$4,Dep_Cash,1)</f>
        <v>0</v>
      </c>
      <c r="BN101" s="43" t="n">
        <f aca="false">SUMIFS(Dep_Keur,Dep_Rel,"&gt;="&amp;BN$3,Dep_Rel,"&lt;="&amp;BN$4,Dep_Cash,1)</f>
        <v>0</v>
      </c>
      <c r="BO101" s="43" t="n">
        <f aca="false">SUMIFS(Dep_Keur,Dep_Rel,"&gt;="&amp;BO$3,Dep_Rel,"&lt;="&amp;BO$4,Dep_Cash,1)</f>
        <v>0</v>
      </c>
      <c r="BP101" s="43" t="n">
        <f aca="false">SUMIFS(Dep_Keur,Dep_Rel,"&gt;="&amp;BP$3,Dep_Rel,"&lt;="&amp;BP$4,Dep_Cash,1)</f>
        <v>0</v>
      </c>
      <c r="BQ101" s="43" t="n">
        <f aca="false">SUMIFS(Dep_Keur,Dep_Rel,"&gt;="&amp;BQ$3,Dep_Rel,"&lt;="&amp;BQ$4,Dep_Cash,1)</f>
        <v>0</v>
      </c>
      <c r="BR101" s="43" t="n">
        <f aca="false">SUMIFS(Dep_Keur,Dep_Rel,"&gt;="&amp;BR$3,Dep_Rel,"&lt;="&amp;BR$4,Dep_Cash,1)</f>
        <v>0</v>
      </c>
      <c r="BS101" s="43" t="n">
        <f aca="false">SUMIFS(Dep_Keur,Dep_Rel,"&gt;="&amp;BS$3,Dep_Rel,"&lt;="&amp;BS$4,Dep_Cash,1)</f>
        <v>0</v>
      </c>
      <c r="BT101" s="43" t="n">
        <f aca="false">SUMIFS(Dep_Keur,Dep_Rel,"&gt;="&amp;BT$3,Dep_Rel,"&lt;="&amp;BT$4,Dep_Cash,1)</f>
        <v>0</v>
      </c>
      <c r="BU101" s="43" t="n">
        <f aca="false">SUMIFS(Dep_Keur,Dep_Rel,"&gt;="&amp;BU$3,Dep_Rel,"&lt;="&amp;BU$4,Dep_Cash,1)</f>
        <v>0</v>
      </c>
      <c r="BV101" s="43" t="n">
        <f aca="false">SUMIFS(Dep_Keur,Dep_Rel,"&gt;="&amp;BV$3,Dep_Rel,"&lt;="&amp;BV$4,Dep_Cash,1)</f>
        <v>0</v>
      </c>
      <c r="BW101" s="43" t="n">
        <f aca="false">SUMIFS(Dep_Keur,Dep_Rel,"&gt;="&amp;BW$3,Dep_Rel,"&lt;="&amp;BW$4,Dep_Cash,1)</f>
        <v>0</v>
      </c>
      <c r="BX101" s="43" t="n">
        <f aca="false">SUMIFS(Dep_Keur,Dep_Rel,"&gt;="&amp;BX$3,Dep_Rel,"&lt;="&amp;BX$4,Dep_Cash,1)</f>
        <v>0</v>
      </c>
      <c r="BY101" s="43" t="n">
        <f aca="false">SUMIFS(Dep_Keur,Dep_Rel,"&gt;="&amp;BY$3,Dep_Rel,"&lt;="&amp;BY$4,Dep_Cash,1)</f>
        <v>0</v>
      </c>
      <c r="BZ101" s="43" t="n">
        <f aca="false">SUMIFS(Dep_Keur,Dep_Rel,"&gt;="&amp;BZ$3,Dep_Rel,"&lt;="&amp;BZ$4,Dep_Cash,1)</f>
        <v>0</v>
      </c>
      <c r="CA101" s="43" t="n">
        <f aca="false">SUMIFS(Dep_Keur,Dep_Rel,"&gt;="&amp;CA$3,Dep_Rel,"&lt;="&amp;CA$4,Dep_Cash,1)</f>
        <v>0</v>
      </c>
      <c r="CB101" s="43" t="n">
        <f aca="false">SUMIFS(Dep_Keur,Dep_Rel,"&gt;="&amp;CB$3,Dep_Rel,"&lt;="&amp;CB$4,Dep_Cash,1)</f>
        <v>0</v>
      </c>
      <c r="CC101" s="43" t="n">
        <f aca="false">SUMIFS(Dep_Keur,Dep_Rel,"&gt;="&amp;CC$3,Dep_Rel,"&lt;="&amp;CC$4,Dep_Cash,1)</f>
        <v>0</v>
      </c>
      <c r="CD101" s="43" t="n">
        <f aca="false">SUMIFS(Dep_Keur,Dep_Rel,"&gt;="&amp;CD$3,Dep_Rel,"&lt;="&amp;CD$4,Dep_Cash,1)</f>
        <v>0</v>
      </c>
      <c r="CE101" s="43" t="n">
        <f aca="false">SUMIFS(Dep_Keur,Dep_Rel,"&gt;="&amp;CE$3,Dep_Rel,"&lt;="&amp;CE$4,Dep_Cash,1)</f>
        <v>0</v>
      </c>
      <c r="CF101" s="43" t="n">
        <f aca="false">SUMIFS(Dep_Keur,Dep_Rel,"&gt;="&amp;CF$3,Dep_Rel,"&lt;="&amp;CF$4,Dep_Cash,1)</f>
        <v>0</v>
      </c>
      <c r="CG101" s="43" t="n">
        <f aca="false">SUMIFS(Dep_Keur,Dep_Rel,"&gt;="&amp;CG$3,Dep_Rel,"&lt;="&amp;CG$4,Dep_Cash,1)</f>
        <v>0</v>
      </c>
      <c r="CH101" s="43" t="n">
        <f aca="false">SUMIFS(Dep_Keur,Dep_Rel,"&gt;="&amp;CH$3,Dep_Rel,"&lt;="&amp;CH$4,Dep_Cash,1)</f>
        <v>0</v>
      </c>
      <c r="CI101" s="43" t="n">
        <f aca="false">SUMIFS(Dep_Keur,Dep_Rel,"&gt;="&amp;CI$3,Dep_Rel,"&lt;="&amp;CI$4,Dep_Cash,1)</f>
        <v>0</v>
      </c>
      <c r="CJ101" s="43" t="n">
        <f aca="false">SUMIFS(Dep_Keur,Dep_Rel,"&gt;="&amp;CJ$3,Dep_Rel,"&lt;="&amp;CJ$4,Dep_Cash,1)</f>
        <v>0</v>
      </c>
      <c r="CK101" s="43" t="n">
        <f aca="false">SUMIFS(Dep_Keur,Dep_Rel,"&gt;="&amp;CK$3,Dep_Rel,"&lt;="&amp;CK$4,Dep_Cash,1)</f>
        <v>0</v>
      </c>
      <c r="CL101" s="43" t="n">
        <f aca="false">SUMIFS(Dep_Keur,Dep_Rel,"&gt;="&amp;CL$3,Dep_Rel,"&lt;="&amp;CL$4,Dep_Cash,1)</f>
        <v>0</v>
      </c>
      <c r="CM101" s="43" t="n">
        <f aca="false">SUMIFS(Dep_Keur,Dep_Rel,"&gt;="&amp;CM$3,Dep_Rel,"&lt;="&amp;CM$4,Dep_Cash,1)</f>
        <v>0</v>
      </c>
      <c r="CN101" s="43" t="n">
        <f aca="false">SUMIFS(Dep_Keur,Dep_Rel,"&gt;="&amp;CN$3,Dep_Rel,"&lt;="&amp;CN$4,Dep_Cash,1)</f>
        <v>0</v>
      </c>
      <c r="CO101" s="43" t="n">
        <f aca="false">SUMIFS(Dep_Keur,Dep_Rel,"&gt;="&amp;CO$3,Dep_Rel,"&lt;="&amp;CO$4,Dep_Cash,1)</f>
        <v>0</v>
      </c>
      <c r="CP101" s="43" t="n">
        <f aca="false">SUMIFS(Dep_Keur,Dep_Rel,"&gt;="&amp;CP$3,Dep_Rel,"&lt;="&amp;CP$4,Dep_Cash,1)</f>
        <v>0</v>
      </c>
      <c r="CQ101" s="43" t="n">
        <f aca="false">SUMIFS(Dep_Keur,Dep_Rel,"&gt;="&amp;CQ$3,Dep_Rel,"&lt;="&amp;CQ$4,Dep_Cash,1)</f>
        <v>0</v>
      </c>
      <c r="CR101" s="43" t="n">
        <f aca="false">SUMIFS(Dep_Keur,Dep_Rel,"&gt;="&amp;CR$3,Dep_Rel,"&lt;="&amp;CR$4,Dep_Cash,1)</f>
        <v>0</v>
      </c>
      <c r="CS101" s="43" t="n">
        <f aca="false">SUMIFS(Dep_Keur,Dep_Rel,"&gt;="&amp;CS$3,Dep_Rel,"&lt;="&amp;CS$4,Dep_Cash,1)</f>
        <v>0</v>
      </c>
      <c r="CT101" s="43" t="n">
        <f aca="false">SUMIFS(Dep_Keur,Dep_Rel,"&gt;="&amp;CT$3,Dep_Rel,"&lt;="&amp;CT$4,Dep_Cash,1)</f>
        <v>0</v>
      </c>
      <c r="CU101" s="43" t="n">
        <f aca="false">SUMIFS(Dep_Keur,Dep_Rel,"&gt;="&amp;CU$3,Dep_Rel,"&lt;="&amp;CU$4,Dep_Cash,1)</f>
        <v>0</v>
      </c>
      <c r="CV101" s="43" t="n">
        <f aca="false">SUMIFS(Dep_Keur,Dep_Rel,"&gt;="&amp;CV$3,Dep_Rel,"&lt;="&amp;CV$4,Dep_Cash,1)</f>
        <v>0</v>
      </c>
      <c r="CW101" s="43" t="n">
        <f aca="false">SUMIFS(Dep_Keur,Dep_Rel,"&gt;="&amp;CW$3,Dep_Rel,"&lt;="&amp;CW$4,Dep_Cash,1)</f>
        <v>0</v>
      </c>
      <c r="CX101" s="43" t="n">
        <f aca="false">SUMIFS(Dep_Keur,Dep_Rel,"&gt;="&amp;CX$3,Dep_Rel,"&lt;="&amp;CX$4,Dep_Cash,1)</f>
        <v>0</v>
      </c>
      <c r="CY101" s="43" t="n">
        <f aca="false">SUMIFS(Dep_Keur,Dep_Rel,"&gt;="&amp;CY$3,Dep_Rel,"&lt;="&amp;CY$4,Dep_Cash,1)</f>
        <v>0</v>
      </c>
      <c r="CZ101" s="43" t="n">
        <f aca="false">SUMIFS(Dep_Keur,Dep_Rel,"&gt;="&amp;CZ$3,Dep_Rel,"&lt;="&amp;CZ$4,Dep_Cash,1)</f>
        <v>0</v>
      </c>
      <c r="DA101" s="43" t="n">
        <f aca="false">SUMIFS(Dep_Keur,Dep_Rel,"&gt;="&amp;DA$3,Dep_Rel,"&lt;="&amp;DA$4,Dep_Cash,1)</f>
        <v>0</v>
      </c>
      <c r="DB101" s="43" t="n">
        <f aca="false">SUMIFS(Dep_Keur,Dep_Rel,"&gt;="&amp;DB$3,Dep_Rel,"&lt;="&amp;DB$4,Dep_Cash,1)</f>
        <v>0</v>
      </c>
      <c r="DC101" s="43" t="n">
        <f aca="false">SUMIFS(Dep_Keur,Dep_Rel,"&gt;="&amp;DC$3,Dep_Rel,"&lt;="&amp;DC$4,Dep_Cash,1)</f>
        <v>0</v>
      </c>
      <c r="DD101" s="43" t="n">
        <f aca="false">SUMIFS(Dep_Keur,Dep_Rel,"&gt;="&amp;DD$3,Dep_Rel,"&lt;="&amp;DD$4,Dep_Cash,1)</f>
        <v>0</v>
      </c>
      <c r="DE101" s="43" t="n">
        <f aca="false">SUMIFS(Dep_Keur,Dep_Rel,"&gt;="&amp;DE$3,Dep_Rel,"&lt;="&amp;DE$4,Dep_Cash,1)</f>
        <v>0</v>
      </c>
      <c r="DF101" s="43" t="n">
        <f aca="false">SUMIFS(Dep_Keur,Dep_Rel,"&gt;="&amp;DF$3,Dep_Rel,"&lt;="&amp;DF$4,Dep_Cash,1)</f>
        <v>0</v>
      </c>
      <c r="DG101" s="43" t="n">
        <f aca="false">SUMIFS(Dep_Keur,Dep_Rel,"&gt;="&amp;DG$3,Dep_Rel,"&lt;="&amp;DG$4,Dep_Cash,1)</f>
        <v>0</v>
      </c>
      <c r="DH101" s="43" t="n">
        <f aca="false">SUMIFS(Dep_Keur,Dep_Rel,"&gt;="&amp;DH$3,Dep_Rel,"&lt;="&amp;DH$4,Dep_Cash,1)</f>
        <v>0</v>
      </c>
      <c r="DI101" s="43" t="n">
        <f aca="false">SUMIFS(Dep_Keur,Dep_Rel,"&gt;="&amp;DI$3,Dep_Rel,"&lt;="&amp;DI$4,Dep_Cash,1)</f>
        <v>0</v>
      </c>
      <c r="DJ101" s="43" t="n">
        <f aca="false">SUMIFS(Dep_Keur,Dep_Rel,"&gt;="&amp;DJ$3,Dep_Rel,"&lt;="&amp;DJ$4,Dep_Cash,1)</f>
        <v>0</v>
      </c>
      <c r="DK101" s="43" t="n">
        <f aca="false">SUMIFS(Dep_Keur,Dep_Rel,"&gt;="&amp;DK$3,Dep_Rel,"&lt;="&amp;DK$4,Dep_Cash,1)</f>
        <v>0</v>
      </c>
      <c r="DL101" s="43" t="n">
        <f aca="false">SUMIFS(Dep_Keur,Dep_Rel,"&gt;="&amp;DL$3,Dep_Rel,"&lt;="&amp;DL$4,Dep_Cash,1)</f>
        <v>0</v>
      </c>
      <c r="DM101" s="43" t="n">
        <f aca="false">SUMIFS(Dep_Keur,Dep_Rel,"&gt;="&amp;DM$3,Dep_Rel,"&lt;="&amp;DM$4,Dep_Cash,1)</f>
        <v>0</v>
      </c>
      <c r="DN101" s="43" t="n">
        <f aca="false">SUMIFS(Dep_Keur,Dep_Rel,"&gt;="&amp;DN$3,Dep_Rel,"&lt;="&amp;DN$4,Dep_Cash,1)</f>
        <v>0</v>
      </c>
      <c r="DO101" s="43" t="n">
        <f aca="false">SUMIFS(Dep_Keur,Dep_Rel,"&gt;="&amp;DO$3,Dep_Rel,"&lt;="&amp;DO$4,Dep_Cash,1)</f>
        <v>0</v>
      </c>
      <c r="DP101" s="43" t="n">
        <f aca="false">SUMIFS(Dep_Keur,Dep_Rel,"&gt;="&amp;DP$3,Dep_Rel,"&lt;="&amp;DP$4,Dep_Cash,1)</f>
        <v>0</v>
      </c>
      <c r="DQ101" s="43" t="n">
        <f aca="false">SUMIFS(Dep_Keur,Dep_Rel,"&gt;="&amp;DQ$3,Dep_Rel,"&lt;="&amp;DQ$4,Dep_Cash,1)</f>
        <v>0</v>
      </c>
      <c r="DR101" s="43" t="n">
        <f aca="false">SUMIFS(Dep_Keur,Dep_Rel,"&gt;="&amp;DR$3,Dep_Rel,"&lt;="&amp;DR$4,Dep_Cash,1)</f>
        <v>0</v>
      </c>
      <c r="DS101" s="43" t="n">
        <f aca="false">SUMIFS(Dep_Keur,Dep_Rel,"&gt;="&amp;DS$3,Dep_Rel,"&lt;="&amp;DS$4,Dep_Cash,1)</f>
        <v>0</v>
      </c>
      <c r="DT101" s="43" t="n">
        <f aca="false">SUMIFS(Dep_Keur,Dep_Rel,"&gt;="&amp;DT$3,Dep_Rel,"&lt;="&amp;DT$4,Dep_Cash,1)</f>
        <v>0</v>
      </c>
      <c r="DU101" s="43" t="n">
        <f aca="false">SUMIFS(Dep_Keur,Dep_Rel,"&gt;="&amp;DU$3,Dep_Rel,"&lt;="&amp;DU$4,Dep_Cash,1)</f>
        <v>0</v>
      </c>
      <c r="DV101" s="43" t="n">
        <f aca="false">SUMIFS(Dep_Keur,Dep_Rel,"&gt;="&amp;DV$3,Dep_Rel,"&lt;="&amp;DV$4,Dep_Cash,1)</f>
        <v>0</v>
      </c>
      <c r="DW101" s="43" t="n">
        <f aca="false">SUMIFS(Dep_Keur,Dep_Rel,"&gt;="&amp;DW$3,Dep_Rel,"&lt;="&amp;DW$4,Dep_Cash,1)</f>
        <v>0</v>
      </c>
      <c r="DX101" s="43" t="n">
        <f aca="false">SUMIFS(Dep_Keur,Dep_Rel,"&gt;="&amp;DX$3,Dep_Rel,"&lt;="&amp;DX$4,Dep_Cash,1)</f>
        <v>0</v>
      </c>
      <c r="DY101" s="43" t="n">
        <f aca="false">SUMIFS(Dep_Keur,Dep_Rel,"&gt;="&amp;DY$3,Dep_Rel,"&lt;="&amp;DY$4,Dep_Cash,1)</f>
        <v>0</v>
      </c>
      <c r="DZ101" s="43" t="n">
        <f aca="false">SUMIFS(Dep_Keur,Dep_Rel,"&gt;="&amp;DZ$3,Dep_Rel,"&lt;="&amp;DZ$4,Dep_Cash,1)</f>
        <v>0</v>
      </c>
      <c r="EA101" s="43" t="n">
        <f aca="false">SUMIFS(Dep_Keur,Dep_Rel,"&gt;="&amp;EA$3,Dep_Rel,"&lt;="&amp;EA$4,Dep_Cash,1)</f>
        <v>0</v>
      </c>
      <c r="EB101" s="43" t="n">
        <f aca="false">SUMIFS(Dep_Keur,Dep_Rel,"&gt;="&amp;EB$3,Dep_Rel,"&lt;="&amp;EB$4,Dep_Cash,1)</f>
        <v>0</v>
      </c>
      <c r="EC101" s="43" t="n">
        <f aca="false">SUMIFS(Dep_Keur,Dep_Rel,"&gt;="&amp;EC$3,Dep_Rel,"&lt;="&amp;EC$4,Dep_Cash,1)</f>
        <v>0</v>
      </c>
      <c r="ED101" s="43" t="n">
        <f aca="false">SUMIFS(Dep_Keur,Dep_Rel,"&gt;="&amp;ED$3,Dep_Rel,"&lt;="&amp;ED$4,Dep_Cash,1)</f>
        <v>0</v>
      </c>
      <c r="EE101" s="43" t="n">
        <f aca="false">SUMIFS(Dep_Keur,Dep_Rel,"&gt;="&amp;EE$3,Dep_Rel,"&lt;="&amp;EE$4,Dep_Cash,1)</f>
        <v>0</v>
      </c>
      <c r="EF101" s="43" t="n">
        <f aca="false">SUMIFS(Dep_Keur,Dep_Rel,"&gt;="&amp;EF$3,Dep_Rel,"&lt;="&amp;EF$4,Dep_Cash,1)</f>
        <v>0</v>
      </c>
      <c r="EG101" s="43" t="n">
        <f aca="false">SUMIFS(Dep_Keur,Dep_Rel,"&gt;="&amp;EG$3,Dep_Rel,"&lt;="&amp;EG$4,Dep_Cash,1)</f>
        <v>0</v>
      </c>
      <c r="EH101" s="43" t="n">
        <f aca="false">SUMIFS(Dep_Keur,Dep_Rel,"&gt;="&amp;EH$3,Dep_Rel,"&lt;="&amp;EH$4,Dep_Cash,1)</f>
        <v>0</v>
      </c>
      <c r="EI101" s="43" t="n">
        <f aca="false">SUMIFS(Dep_Keur,Dep_Rel,"&gt;="&amp;EI$3,Dep_Rel,"&lt;="&amp;EI$4,Dep_Cash,1)</f>
        <v>0</v>
      </c>
      <c r="EJ101" s="43" t="n">
        <f aca="false">SUMIFS(Dep_Keur,Dep_Rel,"&gt;="&amp;EJ$3,Dep_Rel,"&lt;="&amp;EJ$4,Dep_Cash,1)</f>
        <v>0</v>
      </c>
      <c r="EK101" s="43" t="n">
        <f aca="false">SUMIFS(Dep_Keur,Dep_Rel,"&gt;="&amp;EK$3,Dep_Rel,"&lt;="&amp;EK$4,Dep_Cash,1)</f>
        <v>0</v>
      </c>
      <c r="EL101" s="43" t="n">
        <f aca="false">SUMIFS(Dep_Keur,Dep_Rel,"&gt;="&amp;EL$3,Dep_Rel,"&lt;="&amp;EL$4,Dep_Cash,1)</f>
        <v>0</v>
      </c>
      <c r="EM101" s="43" t="n">
        <f aca="false">SUMIFS(Dep_Keur,Dep_Rel,"&gt;="&amp;EM$3,Dep_Rel,"&lt;="&amp;EM$4,Dep_Cash,1)</f>
        <v>0</v>
      </c>
      <c r="EN101" s="43" t="n">
        <f aca="false">SUMIFS(Dep_Keur,Dep_Rel,"&gt;="&amp;EN$3,Dep_Rel,"&lt;="&amp;EN$4,Dep_Cash,1)</f>
        <v>0</v>
      </c>
      <c r="EO101" s="43" t="n">
        <f aca="false">SUMIFS(Dep_Keur,Dep_Rel,"&gt;="&amp;EO$3,Dep_Rel,"&lt;="&amp;EO$4,Dep_Cash,1)</f>
        <v>0</v>
      </c>
      <c r="EP101" s="43" t="n">
        <f aca="false">SUMIFS(Dep_Keur,Dep_Rel,"&gt;="&amp;EP$3,Dep_Rel,"&lt;="&amp;EP$4,Dep_Cash,1)</f>
        <v>0</v>
      </c>
      <c r="EQ101" s="43" t="n">
        <f aca="false">SUMIFS(Dep_Keur,Dep_Rel,"&gt;="&amp;EQ$3,Dep_Rel,"&lt;="&amp;EQ$4,Dep_Cash,1)</f>
        <v>0</v>
      </c>
      <c r="ER101" s="43" t="n">
        <f aca="false">SUMIFS(Dep_Keur,Dep_Rel,"&gt;="&amp;ER$3,Dep_Rel,"&lt;="&amp;ER$4,Dep_Cash,1)</f>
        <v>0</v>
      </c>
      <c r="ES101" s="43" t="n">
        <f aca="false">SUMIFS(Dep_Keur,Dep_Rel,"&gt;="&amp;ES$3,Dep_Rel,"&lt;="&amp;ES$4,Dep_Cash,1)</f>
        <v>0</v>
      </c>
      <c r="ET101" s="43" t="n">
        <f aca="false">SUMIFS(Dep_Keur,Dep_Rel,"&gt;="&amp;ET$3,Dep_Rel,"&lt;="&amp;ET$4,Dep_Cash,1)</f>
        <v>0</v>
      </c>
      <c r="EU101" s="43" t="n">
        <f aca="false">SUMIFS(Dep_Keur,Dep_Rel,"&gt;="&amp;EU$3,Dep_Rel,"&lt;="&amp;EU$4,Dep_Cash,1)</f>
        <v>0</v>
      </c>
      <c r="EV101" s="43" t="n">
        <f aca="false">SUMIFS(Dep_Keur,Dep_Rel,"&gt;="&amp;EV$3,Dep_Rel,"&lt;="&amp;EV$4,Dep_Cash,1)</f>
        <v>0</v>
      </c>
      <c r="EW101" s="43" t="n">
        <f aca="false">SUMIFS(Dep_Keur,Dep_Rel,"&gt;="&amp;EW$3,Dep_Rel,"&lt;="&amp;EW$4,Dep_Cash,1)</f>
        <v>0</v>
      </c>
      <c r="EX101" s="43" t="n">
        <f aca="false">SUMIFS(Dep_Keur,Dep_Rel,"&gt;="&amp;EX$3,Dep_Rel,"&lt;="&amp;EX$4,Dep_Cash,1)</f>
        <v>0</v>
      </c>
      <c r="EY101" s="43" t="n">
        <f aca="false">SUMIFS(Dep_Keur,Dep_Rel,"&gt;="&amp;EY$3,Dep_Rel,"&lt;="&amp;EY$4,Dep_Cash,1)</f>
        <v>0</v>
      </c>
      <c r="EZ101" s="43" t="n">
        <f aca="false">SUMIFS(Dep_Keur,Dep_Rel,"&gt;="&amp;EZ$3,Dep_Rel,"&lt;="&amp;EZ$4,Dep_Cash,1)</f>
        <v>0</v>
      </c>
      <c r="FA101" s="43" t="n">
        <f aca="false">SUMIFS(Dep_Keur,Dep_Rel,"&gt;="&amp;FA$3,Dep_Rel,"&lt;="&amp;FA$4,Dep_Cash,1)</f>
        <v>0</v>
      </c>
      <c r="FB101" s="43" t="n">
        <f aca="false">SUMIFS(Dep_Keur,Dep_Rel,"&gt;="&amp;FB$3,Dep_Rel,"&lt;="&amp;FB$4,Dep_Cash,1)</f>
        <v>0</v>
      </c>
      <c r="FC101" s="43" t="n">
        <f aca="false">SUMIFS(Dep_Keur,Dep_Rel,"&gt;="&amp;FC$3,Dep_Rel,"&lt;="&amp;FC$4,Dep_Cash,1)</f>
        <v>0</v>
      </c>
      <c r="FD101" s="43" t="n">
        <f aca="false">SUMIFS(Dep_Keur,Dep_Rel,"&gt;="&amp;FD$3,Dep_Rel,"&lt;="&amp;FD$4,Dep_Cash,1)</f>
        <v>0</v>
      </c>
      <c r="FE101" s="43" t="n">
        <f aca="false">SUMIFS(Dep_Keur,Dep_Rel,"&gt;="&amp;FE$3,Dep_Rel,"&lt;="&amp;FE$4,Dep_Cash,1)</f>
        <v>0</v>
      </c>
      <c r="FF101" s="43" t="n">
        <f aca="false">SUMIFS(Dep_Keur,Dep_Rel,"&gt;="&amp;FF$3,Dep_Rel,"&lt;="&amp;FF$4,Dep_Cash,1)</f>
        <v>0</v>
      </c>
      <c r="FG101" s="43" t="n">
        <f aca="false">SUMIFS(Dep_Keur,Dep_Rel,"&gt;="&amp;FG$3,Dep_Rel,"&lt;="&amp;FG$4,Dep_Cash,1)</f>
        <v>0</v>
      </c>
      <c r="FH101" s="43" t="n">
        <f aca="false">SUMIFS(Dep_Keur,Dep_Rel,"&gt;="&amp;FH$3,Dep_Rel,"&lt;="&amp;FH$4,Dep_Cash,1)</f>
        <v>0</v>
      </c>
    </row>
    <row r="102" customFormat="false" ht="15" hidden="false" customHeight="false" outlineLevel="0" collapsed="false">
      <c r="C102" s="0" t="s">
        <v>699</v>
      </c>
      <c r="D102" s="11" t="s">
        <v>319</v>
      </c>
      <c r="I102" s="43" t="n">
        <f aca="false">SUM(J102:FH102)</f>
        <v>562.5</v>
      </c>
      <c r="J102" s="43" t="n">
        <f aca="false">$E101*J20</f>
        <v>0</v>
      </c>
      <c r="K102" s="43" t="n">
        <f aca="false">$E101*K20</f>
        <v>0</v>
      </c>
      <c r="L102" s="43" t="n">
        <f aca="false">$E101*L20</f>
        <v>0</v>
      </c>
      <c r="M102" s="43" t="n">
        <f aca="false">$E101*M20</f>
        <v>0</v>
      </c>
      <c r="N102" s="43" t="n">
        <f aca="false">$E101*N20</f>
        <v>0</v>
      </c>
      <c r="O102" s="43" t="n">
        <f aca="false">$E101*O20</f>
        <v>0</v>
      </c>
      <c r="P102" s="43" t="n">
        <f aca="false">$E101*P20</f>
        <v>0</v>
      </c>
      <c r="Q102" s="43" t="n">
        <f aca="false">$E101*Q20</f>
        <v>0</v>
      </c>
      <c r="R102" s="43" t="n">
        <f aca="false">$E101*R20</f>
        <v>0</v>
      </c>
      <c r="S102" s="43" t="n">
        <f aca="false">$E101*S20</f>
        <v>562.5</v>
      </c>
      <c r="T102" s="43" t="n">
        <f aca="false">$E101*T20</f>
        <v>0</v>
      </c>
      <c r="U102" s="43" t="n">
        <f aca="false">$E101*U20</f>
        <v>0</v>
      </c>
      <c r="V102" s="43" t="n">
        <f aca="false">$E101*V20</f>
        <v>0</v>
      </c>
      <c r="W102" s="43" t="n">
        <f aca="false">$E101*W20</f>
        <v>0</v>
      </c>
      <c r="X102" s="43" t="n">
        <f aca="false">$E101*X20</f>
        <v>0</v>
      </c>
      <c r="Y102" s="43" t="n">
        <f aca="false">$E101*Y20</f>
        <v>0</v>
      </c>
      <c r="Z102" s="43" t="n">
        <f aca="false">$E101*Z20</f>
        <v>0</v>
      </c>
      <c r="AA102" s="43" t="n">
        <f aca="false">$E101*AA20</f>
        <v>0</v>
      </c>
      <c r="AB102" s="43" t="n">
        <f aca="false">$E101*AB20</f>
        <v>0</v>
      </c>
      <c r="AC102" s="43" t="n">
        <f aca="false">$E101*AC20</f>
        <v>0</v>
      </c>
      <c r="AD102" s="43" t="n">
        <f aca="false">$E101*AD20</f>
        <v>0</v>
      </c>
      <c r="AE102" s="43" t="n">
        <f aca="false">$E101*AE20</f>
        <v>0</v>
      </c>
      <c r="AF102" s="43" t="n">
        <f aca="false">$E101*AF20</f>
        <v>0</v>
      </c>
      <c r="AG102" s="43" t="n">
        <f aca="false">$E101*AG20</f>
        <v>0</v>
      </c>
      <c r="AH102" s="43" t="n">
        <f aca="false">$E101*AH20</f>
        <v>0</v>
      </c>
      <c r="AI102" s="43" t="n">
        <f aca="false">$E101*AI20</f>
        <v>0</v>
      </c>
      <c r="AJ102" s="43" t="n">
        <f aca="false">$E101*AJ20</f>
        <v>0</v>
      </c>
      <c r="AK102" s="43" t="n">
        <f aca="false">$E101*AK20</f>
        <v>0</v>
      </c>
      <c r="AL102" s="43" t="n">
        <f aca="false">$E101*AL20</f>
        <v>0</v>
      </c>
      <c r="AM102" s="43" t="n">
        <f aca="false">$E101*AM20</f>
        <v>0</v>
      </c>
      <c r="AN102" s="43" t="n">
        <f aca="false">$E101*AN20</f>
        <v>0</v>
      </c>
      <c r="AO102" s="43" t="n">
        <f aca="false">$E101*AO20</f>
        <v>0</v>
      </c>
      <c r="AP102" s="43" t="n">
        <f aca="false">$E101*AP20</f>
        <v>0</v>
      </c>
      <c r="AQ102" s="43" t="n">
        <f aca="false">$E101*AQ20</f>
        <v>0</v>
      </c>
      <c r="AR102" s="43" t="n">
        <f aca="false">$E101*AR20</f>
        <v>0</v>
      </c>
      <c r="AS102" s="43" t="n">
        <f aca="false">$E101*AS20</f>
        <v>0</v>
      </c>
      <c r="AT102" s="43" t="n">
        <f aca="false">$E101*AT20</f>
        <v>0</v>
      </c>
      <c r="AU102" s="43" t="n">
        <f aca="false">$E101*AU20</f>
        <v>0</v>
      </c>
      <c r="AV102" s="43" t="n">
        <f aca="false">$E101*AV20</f>
        <v>0</v>
      </c>
      <c r="AW102" s="43" t="n">
        <f aca="false">$E101*AW20</f>
        <v>0</v>
      </c>
      <c r="AX102" s="43" t="n">
        <f aca="false">$E101*AX20</f>
        <v>0</v>
      </c>
      <c r="AY102" s="43" t="n">
        <f aca="false">$E101*AY20</f>
        <v>0</v>
      </c>
      <c r="AZ102" s="43" t="n">
        <f aca="false">$E101*AZ20</f>
        <v>0</v>
      </c>
      <c r="BA102" s="43" t="n">
        <f aca="false">$E101*BA20</f>
        <v>0</v>
      </c>
      <c r="BB102" s="43" t="n">
        <f aca="false">$E101*BB20</f>
        <v>0</v>
      </c>
      <c r="BC102" s="43" t="n">
        <f aca="false">$E101*BC20</f>
        <v>0</v>
      </c>
      <c r="BD102" s="43" t="n">
        <f aca="false">$E101*BD20</f>
        <v>0</v>
      </c>
      <c r="BE102" s="43" t="n">
        <f aca="false">$E101*BE20</f>
        <v>0</v>
      </c>
      <c r="BF102" s="43" t="n">
        <f aca="false">$E101*BF20</f>
        <v>0</v>
      </c>
      <c r="BG102" s="43" t="n">
        <f aca="false">$E101*BG20</f>
        <v>0</v>
      </c>
      <c r="BH102" s="43" t="n">
        <f aca="false">$E101*BH20</f>
        <v>0</v>
      </c>
      <c r="BI102" s="43" t="n">
        <f aca="false">$E101*BI20</f>
        <v>0</v>
      </c>
      <c r="BJ102" s="43" t="n">
        <f aca="false">$E101*BJ20</f>
        <v>0</v>
      </c>
      <c r="BK102" s="43" t="n">
        <f aca="false">$E101*BK20</f>
        <v>0</v>
      </c>
      <c r="BL102" s="43" t="n">
        <f aca="false">$E101*BL20</f>
        <v>0</v>
      </c>
      <c r="BM102" s="43" t="n">
        <f aca="false">$E101*BM20</f>
        <v>0</v>
      </c>
      <c r="BN102" s="43" t="n">
        <f aca="false">$E101*BN20</f>
        <v>0</v>
      </c>
      <c r="BO102" s="43" t="n">
        <f aca="false">$E101*BO20</f>
        <v>0</v>
      </c>
      <c r="BP102" s="43" t="n">
        <f aca="false">$E101*BP20</f>
        <v>0</v>
      </c>
      <c r="BQ102" s="43" t="n">
        <f aca="false">$E101*BQ20</f>
        <v>0</v>
      </c>
      <c r="BR102" s="43" t="n">
        <f aca="false">$E101*BR20</f>
        <v>0</v>
      </c>
      <c r="BS102" s="43" t="n">
        <f aca="false">$E101*BS20</f>
        <v>0</v>
      </c>
      <c r="BT102" s="43" t="n">
        <f aca="false">$E101*BT20</f>
        <v>0</v>
      </c>
      <c r="BU102" s="43" t="n">
        <f aca="false">$E101*BU20</f>
        <v>0</v>
      </c>
      <c r="BV102" s="43" t="n">
        <f aca="false">$E101*BV20</f>
        <v>0</v>
      </c>
      <c r="BW102" s="43" t="n">
        <f aca="false">$E101*BW20</f>
        <v>0</v>
      </c>
      <c r="BX102" s="43" t="n">
        <f aca="false">$E101*BX20</f>
        <v>0</v>
      </c>
      <c r="BY102" s="43" t="n">
        <f aca="false">$E101*BY20</f>
        <v>0</v>
      </c>
      <c r="BZ102" s="43" t="n">
        <f aca="false">$E101*BZ20</f>
        <v>0</v>
      </c>
      <c r="CA102" s="43" t="n">
        <f aca="false">$E101*CA20</f>
        <v>0</v>
      </c>
      <c r="CB102" s="43" t="n">
        <f aca="false">$E101*CB20</f>
        <v>0</v>
      </c>
      <c r="CC102" s="43" t="n">
        <f aca="false">$E101*CC20</f>
        <v>0</v>
      </c>
      <c r="CD102" s="43" t="n">
        <f aca="false">$E101*CD20</f>
        <v>0</v>
      </c>
      <c r="CE102" s="43" t="n">
        <f aca="false">$E101*CE20</f>
        <v>0</v>
      </c>
      <c r="CF102" s="43" t="n">
        <f aca="false">$E101*CF20</f>
        <v>0</v>
      </c>
      <c r="CG102" s="43" t="n">
        <f aca="false">$E101*CG20</f>
        <v>0</v>
      </c>
      <c r="CH102" s="43" t="n">
        <f aca="false">$E101*CH20</f>
        <v>0</v>
      </c>
      <c r="CI102" s="43" t="n">
        <f aca="false">$E101*CI20</f>
        <v>0</v>
      </c>
      <c r="CJ102" s="43" t="n">
        <f aca="false">$E101*CJ20</f>
        <v>0</v>
      </c>
      <c r="CK102" s="43" t="n">
        <f aca="false">$E101*CK20</f>
        <v>0</v>
      </c>
      <c r="CL102" s="43" t="n">
        <f aca="false">$E101*CL20</f>
        <v>0</v>
      </c>
      <c r="CM102" s="43" t="n">
        <f aca="false">$E101*CM20</f>
        <v>0</v>
      </c>
      <c r="CN102" s="43" t="n">
        <f aca="false">$E101*CN20</f>
        <v>0</v>
      </c>
      <c r="CO102" s="43" t="n">
        <f aca="false">$E101*CO20</f>
        <v>0</v>
      </c>
      <c r="CP102" s="43" t="n">
        <f aca="false">$E101*CP20</f>
        <v>0</v>
      </c>
      <c r="CQ102" s="43" t="n">
        <f aca="false">$E101*CQ20</f>
        <v>0</v>
      </c>
      <c r="CR102" s="43" t="n">
        <f aca="false">$E101*CR20</f>
        <v>0</v>
      </c>
      <c r="CS102" s="43" t="n">
        <f aca="false">$E101*CS20</f>
        <v>0</v>
      </c>
      <c r="CT102" s="43" t="n">
        <f aca="false">$E101*CT20</f>
        <v>0</v>
      </c>
      <c r="CU102" s="43" t="n">
        <f aca="false">$E101*CU20</f>
        <v>0</v>
      </c>
      <c r="CV102" s="43" t="n">
        <f aca="false">$E101*CV20</f>
        <v>0</v>
      </c>
      <c r="CW102" s="43" t="n">
        <f aca="false">$E101*CW20</f>
        <v>0</v>
      </c>
      <c r="CX102" s="43" t="n">
        <f aca="false">$E101*CX20</f>
        <v>0</v>
      </c>
      <c r="CY102" s="43" t="n">
        <f aca="false">$E101*CY20</f>
        <v>0</v>
      </c>
      <c r="CZ102" s="43" t="n">
        <f aca="false">$E101*CZ20</f>
        <v>0</v>
      </c>
      <c r="DA102" s="43" t="n">
        <f aca="false">$E101*DA20</f>
        <v>0</v>
      </c>
      <c r="DB102" s="43" t="n">
        <f aca="false">$E101*DB20</f>
        <v>0</v>
      </c>
      <c r="DC102" s="43" t="n">
        <f aca="false">$E101*DC20</f>
        <v>0</v>
      </c>
      <c r="DD102" s="43" t="n">
        <f aca="false">$E101*DD20</f>
        <v>0</v>
      </c>
      <c r="DE102" s="43" t="n">
        <f aca="false">$E101*DE20</f>
        <v>0</v>
      </c>
      <c r="DF102" s="43" t="n">
        <f aca="false">$E101*DF20</f>
        <v>0</v>
      </c>
      <c r="DG102" s="43" t="n">
        <f aca="false">$E101*DG20</f>
        <v>0</v>
      </c>
      <c r="DH102" s="43" t="n">
        <f aca="false">$E101*DH20</f>
        <v>0</v>
      </c>
      <c r="DI102" s="43" t="n">
        <f aca="false">$E101*DI20</f>
        <v>0</v>
      </c>
      <c r="DJ102" s="43" t="n">
        <f aca="false">$E101*DJ20</f>
        <v>0</v>
      </c>
      <c r="DK102" s="43" t="n">
        <f aca="false">$E101*DK20</f>
        <v>0</v>
      </c>
      <c r="DL102" s="43" t="n">
        <f aca="false">$E101*DL20</f>
        <v>0</v>
      </c>
      <c r="DM102" s="43" t="n">
        <f aca="false">$E101*DM20</f>
        <v>0</v>
      </c>
      <c r="DN102" s="43" t="n">
        <f aca="false">$E101*DN20</f>
        <v>0</v>
      </c>
      <c r="DO102" s="43" t="n">
        <f aca="false">$E101*DO20</f>
        <v>0</v>
      </c>
      <c r="DP102" s="43" t="n">
        <f aca="false">$E101*DP20</f>
        <v>0</v>
      </c>
      <c r="DQ102" s="43" t="n">
        <f aca="false">$E101*DQ20</f>
        <v>0</v>
      </c>
      <c r="DR102" s="43" t="n">
        <f aca="false">$E101*DR20</f>
        <v>0</v>
      </c>
      <c r="DS102" s="43" t="n">
        <f aca="false">$E101*DS20</f>
        <v>0</v>
      </c>
      <c r="DT102" s="43" t="n">
        <f aca="false">$E101*DT20</f>
        <v>0</v>
      </c>
      <c r="DU102" s="43" t="n">
        <f aca="false">$E101*DU20</f>
        <v>0</v>
      </c>
      <c r="DV102" s="43" t="n">
        <f aca="false">$E101*DV20</f>
        <v>0</v>
      </c>
      <c r="DW102" s="43" t="n">
        <f aca="false">$E101*DW20</f>
        <v>0</v>
      </c>
      <c r="DX102" s="43" t="n">
        <f aca="false">$E101*DX20</f>
        <v>0</v>
      </c>
      <c r="DY102" s="43" t="n">
        <f aca="false">$E101*DY20</f>
        <v>0</v>
      </c>
      <c r="DZ102" s="43" t="n">
        <f aca="false">$E101*DZ20</f>
        <v>0</v>
      </c>
      <c r="EA102" s="43" t="n">
        <f aca="false">$E101*EA20</f>
        <v>0</v>
      </c>
      <c r="EB102" s="43" t="n">
        <f aca="false">$E101*EB20</f>
        <v>0</v>
      </c>
      <c r="EC102" s="43" t="n">
        <f aca="false">$E101*EC20</f>
        <v>0</v>
      </c>
      <c r="ED102" s="43" t="n">
        <f aca="false">$E101*ED20</f>
        <v>0</v>
      </c>
      <c r="EE102" s="43" t="n">
        <f aca="false">$E101*EE20</f>
        <v>0</v>
      </c>
      <c r="EF102" s="43" t="n">
        <f aca="false">$E101*EF20</f>
        <v>0</v>
      </c>
      <c r="EG102" s="43" t="n">
        <f aca="false">$E101*EG20</f>
        <v>0</v>
      </c>
      <c r="EH102" s="43" t="n">
        <f aca="false">$E101*EH20</f>
        <v>0</v>
      </c>
      <c r="EI102" s="43" t="n">
        <f aca="false">$E101*EI20</f>
        <v>0</v>
      </c>
      <c r="EJ102" s="43" t="n">
        <f aca="false">$E101*EJ20</f>
        <v>0</v>
      </c>
      <c r="EK102" s="43" t="n">
        <f aca="false">$E101*EK20</f>
        <v>0</v>
      </c>
      <c r="EL102" s="43" t="n">
        <f aca="false">$E101*EL20</f>
        <v>0</v>
      </c>
      <c r="EM102" s="43" t="n">
        <f aca="false">$E101*EM20</f>
        <v>0</v>
      </c>
      <c r="EN102" s="43" t="n">
        <f aca="false">$E101*EN20</f>
        <v>0</v>
      </c>
      <c r="EO102" s="43" t="n">
        <f aca="false">$E101*EO20</f>
        <v>0</v>
      </c>
      <c r="EP102" s="43" t="n">
        <f aca="false">$E101*EP20</f>
        <v>0</v>
      </c>
      <c r="EQ102" s="43" t="n">
        <f aca="false">$E101*EQ20</f>
        <v>0</v>
      </c>
      <c r="ER102" s="43" t="n">
        <f aca="false">$E101*ER20</f>
        <v>0</v>
      </c>
      <c r="ES102" s="43" t="n">
        <f aca="false">$E101*ES20</f>
        <v>0</v>
      </c>
      <c r="ET102" s="43" t="n">
        <f aca="false">$E101*ET20</f>
        <v>0</v>
      </c>
      <c r="EU102" s="43" t="n">
        <f aca="false">$E101*EU20</f>
        <v>0</v>
      </c>
      <c r="EV102" s="43" t="n">
        <f aca="false">$E101*EV20</f>
        <v>0</v>
      </c>
      <c r="EW102" s="43" t="n">
        <f aca="false">$E101*EW20</f>
        <v>0</v>
      </c>
      <c r="EX102" s="43" t="n">
        <f aca="false">$E101*EX20</f>
        <v>0</v>
      </c>
      <c r="EY102" s="43" t="n">
        <f aca="false">$E101*EY20</f>
        <v>0</v>
      </c>
      <c r="EZ102" s="43" t="n">
        <f aca="false">$E101*EZ20</f>
        <v>0</v>
      </c>
      <c r="FA102" s="43" t="n">
        <f aca="false">$E101*FA20</f>
        <v>0</v>
      </c>
      <c r="FB102" s="43" t="n">
        <f aca="false">$E101*FB20</f>
        <v>0</v>
      </c>
      <c r="FC102" s="43" t="n">
        <f aca="false">$E101*FC20</f>
        <v>0</v>
      </c>
      <c r="FD102" s="43" t="n">
        <f aca="false">$E101*FD20</f>
        <v>0</v>
      </c>
      <c r="FE102" s="43" t="n">
        <f aca="false">$E101*FE20</f>
        <v>0</v>
      </c>
      <c r="FF102" s="43" t="n">
        <f aca="false">$E101*FF20</f>
        <v>0</v>
      </c>
      <c r="FG102" s="43" t="n">
        <f aca="false">$E101*FG20</f>
        <v>0</v>
      </c>
      <c r="FH102" s="43" t="n">
        <f aca="false">$E101*FH20</f>
        <v>0</v>
      </c>
    </row>
    <row r="103" customFormat="false" ht="15" hidden="false" customHeight="false" outlineLevel="0" collapsed="false">
      <c r="C103" s="0" t="s">
        <v>700</v>
      </c>
      <c r="D103" s="11" t="s">
        <v>319</v>
      </c>
      <c r="E103" s="47" t="n">
        <f aca="false">In_BG_Base+In_BG_Margin</f>
        <v>0.0362</v>
      </c>
      <c r="J103" s="43" t="n">
        <f aca="false">SUMIFS(Dep_Keur,Dep_Paid,"&lt;="&amp;J$4,Dep_Rel,"&gt;"&amp;J$4,Dep_Cash,0)</f>
        <v>0</v>
      </c>
      <c r="K103" s="43" t="n">
        <f aca="false">SUMIFS(Dep_Keur,Dep_Paid,"&lt;="&amp;K$4,Dep_Rel,"&gt;"&amp;K$4,Dep_Cash,0)</f>
        <v>0</v>
      </c>
      <c r="L103" s="43" t="n">
        <f aca="false">SUMIFS(Dep_Keur,Dep_Paid,"&lt;="&amp;L$4,Dep_Rel,"&gt;"&amp;L$4,Dep_Cash,0)</f>
        <v>0</v>
      </c>
      <c r="M103" s="43" t="n">
        <f aca="false">SUMIFS(Dep_Keur,Dep_Paid,"&lt;="&amp;M$4,Dep_Rel,"&gt;"&amp;M$4,Dep_Cash,0)</f>
        <v>0</v>
      </c>
      <c r="N103" s="43" t="n">
        <f aca="false">SUMIFS(Dep_Keur,Dep_Paid,"&lt;="&amp;N$4,Dep_Rel,"&gt;"&amp;N$4,Dep_Cash,0)</f>
        <v>0</v>
      </c>
      <c r="O103" s="43" t="n">
        <f aca="false">SUMIFS(Dep_Keur,Dep_Paid,"&lt;="&amp;O$4,Dep_Rel,"&gt;"&amp;O$4,Dep_Cash,0)</f>
        <v>0</v>
      </c>
      <c r="P103" s="43" t="n">
        <f aca="false">SUMIFS(Dep_Keur,Dep_Paid,"&lt;="&amp;P$4,Dep_Rel,"&gt;"&amp;P$4,Dep_Cash,0)</f>
        <v>0</v>
      </c>
      <c r="Q103" s="43" t="n">
        <f aca="false">SUMIFS(Dep_Keur,Dep_Paid,"&lt;="&amp;Q$4,Dep_Rel,"&gt;"&amp;Q$4,Dep_Cash,0)</f>
        <v>0</v>
      </c>
      <c r="R103" s="43" t="n">
        <f aca="false">SUMIFS(Dep_Keur,Dep_Paid,"&lt;="&amp;R$4,Dep_Rel,"&gt;"&amp;R$4,Dep_Cash,0)</f>
        <v>0</v>
      </c>
      <c r="S103" s="43" t="n">
        <f aca="false">SUMIFS(Dep_Keur,Dep_Paid,"&lt;="&amp;S$4,Dep_Rel,"&gt;"&amp;S$4,Dep_Cash,0)</f>
        <v>0</v>
      </c>
      <c r="T103" s="43" t="n">
        <f aca="false">SUMIFS(Dep_Keur,Dep_Paid,"&lt;="&amp;T$4,Dep_Rel,"&gt;"&amp;T$4,Dep_Cash,0)</f>
        <v>0</v>
      </c>
      <c r="U103" s="43" t="n">
        <f aca="false">SUMIFS(Dep_Keur,Dep_Paid,"&lt;="&amp;U$4,Dep_Rel,"&gt;"&amp;U$4,Dep_Cash,0)</f>
        <v>0</v>
      </c>
      <c r="V103" s="43" t="n">
        <f aca="false">SUMIFS(Dep_Keur,Dep_Paid,"&lt;="&amp;V$4,Dep_Rel,"&gt;"&amp;V$4,Dep_Cash,0)</f>
        <v>0</v>
      </c>
      <c r="W103" s="43" t="n">
        <f aca="false">SUMIFS(Dep_Keur,Dep_Paid,"&lt;="&amp;W$4,Dep_Rel,"&gt;"&amp;W$4,Dep_Cash,0)</f>
        <v>0</v>
      </c>
      <c r="X103" s="43" t="n">
        <f aca="false">SUMIFS(Dep_Keur,Dep_Paid,"&lt;="&amp;X$4,Dep_Rel,"&gt;"&amp;X$4,Dep_Cash,0)</f>
        <v>0</v>
      </c>
      <c r="Y103" s="43" t="n">
        <f aca="false">SUMIFS(Dep_Keur,Dep_Paid,"&lt;="&amp;Y$4,Dep_Rel,"&gt;"&amp;Y$4,Dep_Cash,0)</f>
        <v>0</v>
      </c>
      <c r="Z103" s="43" t="n">
        <f aca="false">SUMIFS(Dep_Keur,Dep_Paid,"&lt;="&amp;Z$4,Dep_Rel,"&gt;"&amp;Z$4,Dep_Cash,0)</f>
        <v>0</v>
      </c>
      <c r="AA103" s="43" t="n">
        <f aca="false">SUMIFS(Dep_Keur,Dep_Paid,"&lt;="&amp;AA$4,Dep_Rel,"&gt;"&amp;AA$4,Dep_Cash,0)</f>
        <v>0</v>
      </c>
      <c r="AB103" s="43" t="n">
        <f aca="false">SUMIFS(Dep_Keur,Dep_Paid,"&lt;="&amp;AB$4,Dep_Rel,"&gt;"&amp;AB$4,Dep_Cash,0)</f>
        <v>0</v>
      </c>
      <c r="AC103" s="43" t="n">
        <f aca="false">SUMIFS(Dep_Keur,Dep_Paid,"&lt;="&amp;AC$4,Dep_Rel,"&gt;"&amp;AC$4,Dep_Cash,0)</f>
        <v>0</v>
      </c>
      <c r="AD103" s="43" t="n">
        <f aca="false">SUMIFS(Dep_Keur,Dep_Paid,"&lt;="&amp;AD$4,Dep_Rel,"&gt;"&amp;AD$4,Dep_Cash,0)</f>
        <v>0</v>
      </c>
      <c r="AE103" s="43" t="n">
        <f aca="false">SUMIFS(Dep_Keur,Dep_Paid,"&lt;="&amp;AE$4,Dep_Rel,"&gt;"&amp;AE$4,Dep_Cash,0)</f>
        <v>0</v>
      </c>
      <c r="AF103" s="43" t="n">
        <f aca="false">SUMIFS(Dep_Keur,Dep_Paid,"&lt;="&amp;AF$4,Dep_Rel,"&gt;"&amp;AF$4,Dep_Cash,0)</f>
        <v>0</v>
      </c>
      <c r="AG103" s="43" t="n">
        <f aca="false">SUMIFS(Dep_Keur,Dep_Paid,"&lt;="&amp;AG$4,Dep_Rel,"&gt;"&amp;AG$4,Dep_Cash,0)</f>
        <v>0</v>
      </c>
      <c r="AH103" s="43" t="n">
        <f aca="false">SUMIFS(Dep_Keur,Dep_Paid,"&lt;="&amp;AH$4,Dep_Rel,"&gt;"&amp;AH$4,Dep_Cash,0)</f>
        <v>0</v>
      </c>
      <c r="AI103" s="43" t="n">
        <f aca="false">SUMIFS(Dep_Keur,Dep_Paid,"&lt;="&amp;AI$4,Dep_Rel,"&gt;"&amp;AI$4,Dep_Cash,0)</f>
        <v>0</v>
      </c>
      <c r="AJ103" s="43" t="n">
        <f aca="false">SUMIFS(Dep_Keur,Dep_Paid,"&lt;="&amp;AJ$4,Dep_Rel,"&gt;"&amp;AJ$4,Dep_Cash,0)</f>
        <v>0</v>
      </c>
      <c r="AK103" s="43" t="n">
        <f aca="false">SUMIFS(Dep_Keur,Dep_Paid,"&lt;="&amp;AK$4,Dep_Rel,"&gt;"&amp;AK$4,Dep_Cash,0)</f>
        <v>0</v>
      </c>
      <c r="AL103" s="43" t="n">
        <f aca="false">SUMIFS(Dep_Keur,Dep_Paid,"&lt;="&amp;AL$4,Dep_Rel,"&gt;"&amp;AL$4,Dep_Cash,0)</f>
        <v>0</v>
      </c>
      <c r="AM103" s="43" t="n">
        <f aca="false">SUMIFS(Dep_Keur,Dep_Paid,"&lt;="&amp;AM$4,Dep_Rel,"&gt;"&amp;AM$4,Dep_Cash,0)</f>
        <v>0</v>
      </c>
      <c r="AN103" s="43" t="n">
        <f aca="false">SUMIFS(Dep_Keur,Dep_Paid,"&lt;="&amp;AN$4,Dep_Rel,"&gt;"&amp;AN$4,Dep_Cash,0)</f>
        <v>0</v>
      </c>
      <c r="AO103" s="43" t="n">
        <f aca="false">SUMIFS(Dep_Keur,Dep_Paid,"&lt;="&amp;AO$4,Dep_Rel,"&gt;"&amp;AO$4,Dep_Cash,0)</f>
        <v>0</v>
      </c>
      <c r="AP103" s="43" t="n">
        <f aca="false">SUMIFS(Dep_Keur,Dep_Paid,"&lt;="&amp;AP$4,Dep_Rel,"&gt;"&amp;AP$4,Dep_Cash,0)</f>
        <v>0</v>
      </c>
      <c r="AQ103" s="43" t="n">
        <f aca="false">SUMIFS(Dep_Keur,Dep_Paid,"&lt;="&amp;AQ$4,Dep_Rel,"&gt;"&amp;AQ$4,Dep_Cash,0)</f>
        <v>0</v>
      </c>
      <c r="AR103" s="43" t="n">
        <f aca="false">SUMIFS(Dep_Keur,Dep_Paid,"&lt;="&amp;AR$4,Dep_Rel,"&gt;"&amp;AR$4,Dep_Cash,0)</f>
        <v>0</v>
      </c>
      <c r="AS103" s="43" t="n">
        <f aca="false">SUMIFS(Dep_Keur,Dep_Paid,"&lt;="&amp;AS$4,Dep_Rel,"&gt;"&amp;AS$4,Dep_Cash,0)</f>
        <v>0</v>
      </c>
      <c r="AT103" s="43" t="n">
        <f aca="false">SUMIFS(Dep_Keur,Dep_Paid,"&lt;="&amp;AT$4,Dep_Rel,"&gt;"&amp;AT$4,Dep_Cash,0)</f>
        <v>0</v>
      </c>
      <c r="AU103" s="43" t="n">
        <f aca="false">SUMIFS(Dep_Keur,Dep_Paid,"&lt;="&amp;AU$4,Dep_Rel,"&gt;"&amp;AU$4,Dep_Cash,0)</f>
        <v>0</v>
      </c>
      <c r="AV103" s="43" t="n">
        <f aca="false">SUMIFS(Dep_Keur,Dep_Paid,"&lt;="&amp;AV$4,Dep_Rel,"&gt;"&amp;AV$4,Dep_Cash,0)</f>
        <v>0</v>
      </c>
      <c r="AW103" s="43" t="n">
        <f aca="false">SUMIFS(Dep_Keur,Dep_Paid,"&lt;="&amp;AW$4,Dep_Rel,"&gt;"&amp;AW$4,Dep_Cash,0)</f>
        <v>0</v>
      </c>
      <c r="AX103" s="43" t="n">
        <f aca="false">SUMIFS(Dep_Keur,Dep_Paid,"&lt;="&amp;AX$4,Dep_Rel,"&gt;"&amp;AX$4,Dep_Cash,0)</f>
        <v>0</v>
      </c>
      <c r="AY103" s="43" t="n">
        <f aca="false">SUMIFS(Dep_Keur,Dep_Paid,"&lt;="&amp;AY$4,Dep_Rel,"&gt;"&amp;AY$4,Dep_Cash,0)</f>
        <v>0</v>
      </c>
      <c r="AZ103" s="43" t="n">
        <f aca="false">SUMIFS(Dep_Keur,Dep_Paid,"&lt;="&amp;AZ$4,Dep_Rel,"&gt;"&amp;AZ$4,Dep_Cash,0)</f>
        <v>0</v>
      </c>
      <c r="BA103" s="43" t="n">
        <f aca="false">SUMIFS(Dep_Keur,Dep_Paid,"&lt;="&amp;BA$4,Dep_Rel,"&gt;"&amp;BA$4,Dep_Cash,0)</f>
        <v>0</v>
      </c>
      <c r="BB103" s="43" t="n">
        <f aca="false">SUMIFS(Dep_Keur,Dep_Paid,"&lt;="&amp;BB$4,Dep_Rel,"&gt;"&amp;BB$4,Dep_Cash,0)</f>
        <v>0</v>
      </c>
      <c r="BC103" s="43" t="n">
        <f aca="false">SUMIFS(Dep_Keur,Dep_Paid,"&lt;="&amp;BC$4,Dep_Rel,"&gt;"&amp;BC$4,Dep_Cash,0)</f>
        <v>0</v>
      </c>
      <c r="BD103" s="43" t="n">
        <f aca="false">SUMIFS(Dep_Keur,Dep_Paid,"&lt;="&amp;BD$4,Dep_Rel,"&gt;"&amp;BD$4,Dep_Cash,0)</f>
        <v>0</v>
      </c>
      <c r="BE103" s="43" t="n">
        <f aca="false">SUMIFS(Dep_Keur,Dep_Paid,"&lt;="&amp;BE$4,Dep_Rel,"&gt;"&amp;BE$4,Dep_Cash,0)</f>
        <v>0</v>
      </c>
      <c r="BF103" s="43" t="n">
        <f aca="false">SUMIFS(Dep_Keur,Dep_Paid,"&lt;="&amp;BF$4,Dep_Rel,"&gt;"&amp;BF$4,Dep_Cash,0)</f>
        <v>0</v>
      </c>
      <c r="BG103" s="43" t="n">
        <f aca="false">SUMIFS(Dep_Keur,Dep_Paid,"&lt;="&amp;BG$4,Dep_Rel,"&gt;"&amp;BG$4,Dep_Cash,0)</f>
        <v>0</v>
      </c>
      <c r="BH103" s="43" t="n">
        <f aca="false">SUMIFS(Dep_Keur,Dep_Paid,"&lt;="&amp;BH$4,Dep_Rel,"&gt;"&amp;BH$4,Dep_Cash,0)</f>
        <v>0</v>
      </c>
      <c r="BI103" s="43" t="n">
        <f aca="false">SUMIFS(Dep_Keur,Dep_Paid,"&lt;="&amp;BI$4,Dep_Rel,"&gt;"&amp;BI$4,Dep_Cash,0)</f>
        <v>0</v>
      </c>
      <c r="BJ103" s="43" t="n">
        <f aca="false">SUMIFS(Dep_Keur,Dep_Paid,"&lt;="&amp;BJ$4,Dep_Rel,"&gt;"&amp;BJ$4,Dep_Cash,0)</f>
        <v>0</v>
      </c>
      <c r="BK103" s="43" t="n">
        <f aca="false">SUMIFS(Dep_Keur,Dep_Paid,"&lt;="&amp;BK$4,Dep_Rel,"&gt;"&amp;BK$4,Dep_Cash,0)</f>
        <v>0</v>
      </c>
      <c r="BL103" s="43" t="n">
        <f aca="false">SUMIFS(Dep_Keur,Dep_Paid,"&lt;="&amp;BL$4,Dep_Rel,"&gt;"&amp;BL$4,Dep_Cash,0)</f>
        <v>0</v>
      </c>
      <c r="BM103" s="43" t="n">
        <f aca="false">SUMIFS(Dep_Keur,Dep_Paid,"&lt;="&amp;BM$4,Dep_Rel,"&gt;"&amp;BM$4,Dep_Cash,0)</f>
        <v>0</v>
      </c>
      <c r="BN103" s="43" t="n">
        <f aca="false">SUMIFS(Dep_Keur,Dep_Paid,"&lt;="&amp;BN$4,Dep_Rel,"&gt;"&amp;BN$4,Dep_Cash,0)</f>
        <v>0</v>
      </c>
      <c r="BO103" s="43" t="n">
        <f aca="false">SUMIFS(Dep_Keur,Dep_Paid,"&lt;="&amp;BO$4,Dep_Rel,"&gt;"&amp;BO$4,Dep_Cash,0)</f>
        <v>0</v>
      </c>
      <c r="BP103" s="43" t="n">
        <f aca="false">SUMIFS(Dep_Keur,Dep_Paid,"&lt;="&amp;BP$4,Dep_Rel,"&gt;"&amp;BP$4,Dep_Cash,0)</f>
        <v>0</v>
      </c>
      <c r="BQ103" s="43" t="n">
        <f aca="false">SUMIFS(Dep_Keur,Dep_Paid,"&lt;="&amp;BQ$4,Dep_Rel,"&gt;"&amp;BQ$4,Dep_Cash,0)</f>
        <v>0</v>
      </c>
      <c r="BR103" s="43" t="n">
        <f aca="false">SUMIFS(Dep_Keur,Dep_Paid,"&lt;="&amp;BR$4,Dep_Rel,"&gt;"&amp;BR$4,Dep_Cash,0)</f>
        <v>0</v>
      </c>
      <c r="BS103" s="43" t="n">
        <f aca="false">SUMIFS(Dep_Keur,Dep_Paid,"&lt;="&amp;BS$4,Dep_Rel,"&gt;"&amp;BS$4,Dep_Cash,0)</f>
        <v>0</v>
      </c>
      <c r="BT103" s="43" t="n">
        <f aca="false">SUMIFS(Dep_Keur,Dep_Paid,"&lt;="&amp;BT$4,Dep_Rel,"&gt;"&amp;BT$4,Dep_Cash,0)</f>
        <v>0</v>
      </c>
      <c r="BU103" s="43" t="n">
        <f aca="false">SUMIFS(Dep_Keur,Dep_Paid,"&lt;="&amp;BU$4,Dep_Rel,"&gt;"&amp;BU$4,Dep_Cash,0)</f>
        <v>0</v>
      </c>
      <c r="BV103" s="43" t="n">
        <f aca="false">SUMIFS(Dep_Keur,Dep_Paid,"&lt;="&amp;BV$4,Dep_Rel,"&gt;"&amp;BV$4,Dep_Cash,0)</f>
        <v>0</v>
      </c>
      <c r="BW103" s="43" t="n">
        <f aca="false">SUMIFS(Dep_Keur,Dep_Paid,"&lt;="&amp;BW$4,Dep_Rel,"&gt;"&amp;BW$4,Dep_Cash,0)</f>
        <v>0</v>
      </c>
      <c r="BX103" s="43" t="n">
        <f aca="false">SUMIFS(Dep_Keur,Dep_Paid,"&lt;="&amp;BX$4,Dep_Rel,"&gt;"&amp;BX$4,Dep_Cash,0)</f>
        <v>0</v>
      </c>
      <c r="BY103" s="43" t="n">
        <f aca="false">SUMIFS(Dep_Keur,Dep_Paid,"&lt;="&amp;BY$4,Dep_Rel,"&gt;"&amp;BY$4,Dep_Cash,0)</f>
        <v>0</v>
      </c>
      <c r="BZ103" s="43" t="n">
        <f aca="false">SUMIFS(Dep_Keur,Dep_Paid,"&lt;="&amp;BZ$4,Dep_Rel,"&gt;"&amp;BZ$4,Dep_Cash,0)</f>
        <v>0</v>
      </c>
      <c r="CA103" s="43" t="n">
        <f aca="false">SUMIFS(Dep_Keur,Dep_Paid,"&lt;="&amp;CA$4,Dep_Rel,"&gt;"&amp;CA$4,Dep_Cash,0)</f>
        <v>0</v>
      </c>
      <c r="CB103" s="43" t="n">
        <f aca="false">SUMIFS(Dep_Keur,Dep_Paid,"&lt;="&amp;CB$4,Dep_Rel,"&gt;"&amp;CB$4,Dep_Cash,0)</f>
        <v>0</v>
      </c>
      <c r="CC103" s="43" t="n">
        <f aca="false">SUMIFS(Dep_Keur,Dep_Paid,"&lt;="&amp;CC$4,Dep_Rel,"&gt;"&amp;CC$4,Dep_Cash,0)</f>
        <v>0</v>
      </c>
      <c r="CD103" s="43" t="n">
        <f aca="false">SUMIFS(Dep_Keur,Dep_Paid,"&lt;="&amp;CD$4,Dep_Rel,"&gt;"&amp;CD$4,Dep_Cash,0)</f>
        <v>0</v>
      </c>
      <c r="CE103" s="43" t="n">
        <f aca="false">SUMIFS(Dep_Keur,Dep_Paid,"&lt;="&amp;CE$4,Dep_Rel,"&gt;"&amp;CE$4,Dep_Cash,0)</f>
        <v>0</v>
      </c>
      <c r="CF103" s="43" t="n">
        <f aca="false">SUMIFS(Dep_Keur,Dep_Paid,"&lt;="&amp;CF$4,Dep_Rel,"&gt;"&amp;CF$4,Dep_Cash,0)</f>
        <v>0</v>
      </c>
      <c r="CG103" s="43" t="n">
        <f aca="false">SUMIFS(Dep_Keur,Dep_Paid,"&lt;="&amp;CG$4,Dep_Rel,"&gt;"&amp;CG$4,Dep_Cash,0)</f>
        <v>0</v>
      </c>
      <c r="CH103" s="43" t="n">
        <f aca="false">SUMIFS(Dep_Keur,Dep_Paid,"&lt;="&amp;CH$4,Dep_Rel,"&gt;"&amp;CH$4,Dep_Cash,0)</f>
        <v>0</v>
      </c>
      <c r="CI103" s="43" t="n">
        <f aca="false">SUMIFS(Dep_Keur,Dep_Paid,"&lt;="&amp;CI$4,Dep_Rel,"&gt;"&amp;CI$4,Dep_Cash,0)</f>
        <v>0</v>
      </c>
      <c r="CJ103" s="43" t="n">
        <f aca="false">SUMIFS(Dep_Keur,Dep_Paid,"&lt;="&amp;CJ$4,Dep_Rel,"&gt;"&amp;CJ$4,Dep_Cash,0)</f>
        <v>0</v>
      </c>
      <c r="CK103" s="43" t="n">
        <f aca="false">SUMIFS(Dep_Keur,Dep_Paid,"&lt;="&amp;CK$4,Dep_Rel,"&gt;"&amp;CK$4,Dep_Cash,0)</f>
        <v>0</v>
      </c>
      <c r="CL103" s="43" t="n">
        <f aca="false">SUMIFS(Dep_Keur,Dep_Paid,"&lt;="&amp;CL$4,Dep_Rel,"&gt;"&amp;CL$4,Dep_Cash,0)</f>
        <v>0</v>
      </c>
      <c r="CM103" s="43" t="n">
        <f aca="false">SUMIFS(Dep_Keur,Dep_Paid,"&lt;="&amp;CM$4,Dep_Rel,"&gt;"&amp;CM$4,Dep_Cash,0)</f>
        <v>0</v>
      </c>
      <c r="CN103" s="43" t="n">
        <f aca="false">SUMIFS(Dep_Keur,Dep_Paid,"&lt;="&amp;CN$4,Dep_Rel,"&gt;"&amp;CN$4,Dep_Cash,0)</f>
        <v>0</v>
      </c>
      <c r="CO103" s="43" t="n">
        <f aca="false">SUMIFS(Dep_Keur,Dep_Paid,"&lt;="&amp;CO$4,Dep_Rel,"&gt;"&amp;CO$4,Dep_Cash,0)</f>
        <v>0</v>
      </c>
      <c r="CP103" s="43" t="n">
        <f aca="false">SUMIFS(Dep_Keur,Dep_Paid,"&lt;="&amp;CP$4,Dep_Rel,"&gt;"&amp;CP$4,Dep_Cash,0)</f>
        <v>0</v>
      </c>
      <c r="CQ103" s="43" t="n">
        <f aca="false">SUMIFS(Dep_Keur,Dep_Paid,"&lt;="&amp;CQ$4,Dep_Rel,"&gt;"&amp;CQ$4,Dep_Cash,0)</f>
        <v>0</v>
      </c>
      <c r="CR103" s="43" t="n">
        <f aca="false">SUMIFS(Dep_Keur,Dep_Paid,"&lt;="&amp;CR$4,Dep_Rel,"&gt;"&amp;CR$4,Dep_Cash,0)</f>
        <v>0</v>
      </c>
      <c r="CS103" s="43" t="n">
        <f aca="false">SUMIFS(Dep_Keur,Dep_Paid,"&lt;="&amp;CS$4,Dep_Rel,"&gt;"&amp;CS$4,Dep_Cash,0)</f>
        <v>0</v>
      </c>
      <c r="CT103" s="43" t="n">
        <f aca="false">SUMIFS(Dep_Keur,Dep_Paid,"&lt;="&amp;CT$4,Dep_Rel,"&gt;"&amp;CT$4,Dep_Cash,0)</f>
        <v>0</v>
      </c>
      <c r="CU103" s="43" t="n">
        <f aca="false">SUMIFS(Dep_Keur,Dep_Paid,"&lt;="&amp;CU$4,Dep_Rel,"&gt;"&amp;CU$4,Dep_Cash,0)</f>
        <v>0</v>
      </c>
      <c r="CV103" s="43" t="n">
        <f aca="false">SUMIFS(Dep_Keur,Dep_Paid,"&lt;="&amp;CV$4,Dep_Rel,"&gt;"&amp;CV$4,Dep_Cash,0)</f>
        <v>0</v>
      </c>
      <c r="CW103" s="43" t="n">
        <f aca="false">SUMIFS(Dep_Keur,Dep_Paid,"&lt;="&amp;CW$4,Dep_Rel,"&gt;"&amp;CW$4,Dep_Cash,0)</f>
        <v>0</v>
      </c>
      <c r="CX103" s="43" t="n">
        <f aca="false">SUMIFS(Dep_Keur,Dep_Paid,"&lt;="&amp;CX$4,Dep_Rel,"&gt;"&amp;CX$4,Dep_Cash,0)</f>
        <v>0</v>
      </c>
      <c r="CY103" s="43" t="n">
        <f aca="false">SUMIFS(Dep_Keur,Dep_Paid,"&lt;="&amp;CY$4,Dep_Rel,"&gt;"&amp;CY$4,Dep_Cash,0)</f>
        <v>0</v>
      </c>
      <c r="CZ103" s="43" t="n">
        <f aca="false">SUMIFS(Dep_Keur,Dep_Paid,"&lt;="&amp;CZ$4,Dep_Rel,"&gt;"&amp;CZ$4,Dep_Cash,0)</f>
        <v>0</v>
      </c>
      <c r="DA103" s="43" t="n">
        <f aca="false">SUMIFS(Dep_Keur,Dep_Paid,"&lt;="&amp;DA$4,Dep_Rel,"&gt;"&amp;DA$4,Dep_Cash,0)</f>
        <v>0</v>
      </c>
      <c r="DB103" s="43" t="n">
        <f aca="false">SUMIFS(Dep_Keur,Dep_Paid,"&lt;="&amp;DB$4,Dep_Rel,"&gt;"&amp;DB$4,Dep_Cash,0)</f>
        <v>0</v>
      </c>
      <c r="DC103" s="43" t="n">
        <f aca="false">SUMIFS(Dep_Keur,Dep_Paid,"&lt;="&amp;DC$4,Dep_Rel,"&gt;"&amp;DC$4,Dep_Cash,0)</f>
        <v>0</v>
      </c>
      <c r="DD103" s="43" t="n">
        <f aca="false">SUMIFS(Dep_Keur,Dep_Paid,"&lt;="&amp;DD$4,Dep_Rel,"&gt;"&amp;DD$4,Dep_Cash,0)</f>
        <v>0</v>
      </c>
      <c r="DE103" s="43" t="n">
        <f aca="false">SUMIFS(Dep_Keur,Dep_Paid,"&lt;="&amp;DE$4,Dep_Rel,"&gt;"&amp;DE$4,Dep_Cash,0)</f>
        <v>0</v>
      </c>
      <c r="DF103" s="43" t="n">
        <f aca="false">SUMIFS(Dep_Keur,Dep_Paid,"&lt;="&amp;DF$4,Dep_Rel,"&gt;"&amp;DF$4,Dep_Cash,0)</f>
        <v>0</v>
      </c>
      <c r="DG103" s="43" t="n">
        <f aca="false">SUMIFS(Dep_Keur,Dep_Paid,"&lt;="&amp;DG$4,Dep_Rel,"&gt;"&amp;DG$4,Dep_Cash,0)</f>
        <v>0</v>
      </c>
      <c r="DH103" s="43" t="n">
        <f aca="false">SUMIFS(Dep_Keur,Dep_Paid,"&lt;="&amp;DH$4,Dep_Rel,"&gt;"&amp;DH$4,Dep_Cash,0)</f>
        <v>0</v>
      </c>
      <c r="DI103" s="43" t="n">
        <f aca="false">SUMIFS(Dep_Keur,Dep_Paid,"&lt;="&amp;DI$4,Dep_Rel,"&gt;"&amp;DI$4,Dep_Cash,0)</f>
        <v>0</v>
      </c>
      <c r="DJ103" s="43" t="n">
        <f aca="false">SUMIFS(Dep_Keur,Dep_Paid,"&lt;="&amp;DJ$4,Dep_Rel,"&gt;"&amp;DJ$4,Dep_Cash,0)</f>
        <v>0</v>
      </c>
      <c r="DK103" s="43" t="n">
        <f aca="false">SUMIFS(Dep_Keur,Dep_Paid,"&lt;="&amp;DK$4,Dep_Rel,"&gt;"&amp;DK$4,Dep_Cash,0)</f>
        <v>0</v>
      </c>
      <c r="DL103" s="43" t="n">
        <f aca="false">SUMIFS(Dep_Keur,Dep_Paid,"&lt;="&amp;DL$4,Dep_Rel,"&gt;"&amp;DL$4,Dep_Cash,0)</f>
        <v>0</v>
      </c>
      <c r="DM103" s="43" t="n">
        <f aca="false">SUMIFS(Dep_Keur,Dep_Paid,"&lt;="&amp;DM$4,Dep_Rel,"&gt;"&amp;DM$4,Dep_Cash,0)</f>
        <v>0</v>
      </c>
      <c r="DN103" s="43" t="n">
        <f aca="false">SUMIFS(Dep_Keur,Dep_Paid,"&lt;="&amp;DN$4,Dep_Rel,"&gt;"&amp;DN$4,Dep_Cash,0)</f>
        <v>0</v>
      </c>
      <c r="DO103" s="43" t="n">
        <f aca="false">SUMIFS(Dep_Keur,Dep_Paid,"&lt;="&amp;DO$4,Dep_Rel,"&gt;"&amp;DO$4,Dep_Cash,0)</f>
        <v>0</v>
      </c>
      <c r="DP103" s="43" t="n">
        <f aca="false">SUMIFS(Dep_Keur,Dep_Paid,"&lt;="&amp;DP$4,Dep_Rel,"&gt;"&amp;DP$4,Dep_Cash,0)</f>
        <v>0</v>
      </c>
      <c r="DQ103" s="43" t="n">
        <f aca="false">SUMIFS(Dep_Keur,Dep_Paid,"&lt;="&amp;DQ$4,Dep_Rel,"&gt;"&amp;DQ$4,Dep_Cash,0)</f>
        <v>0</v>
      </c>
      <c r="DR103" s="43" t="n">
        <f aca="false">SUMIFS(Dep_Keur,Dep_Paid,"&lt;="&amp;DR$4,Dep_Rel,"&gt;"&amp;DR$4,Dep_Cash,0)</f>
        <v>0</v>
      </c>
      <c r="DS103" s="43" t="n">
        <f aca="false">SUMIFS(Dep_Keur,Dep_Paid,"&lt;="&amp;DS$4,Dep_Rel,"&gt;"&amp;DS$4,Dep_Cash,0)</f>
        <v>0</v>
      </c>
      <c r="DT103" s="43" t="n">
        <f aca="false">SUMIFS(Dep_Keur,Dep_Paid,"&lt;="&amp;DT$4,Dep_Rel,"&gt;"&amp;DT$4,Dep_Cash,0)</f>
        <v>0</v>
      </c>
      <c r="DU103" s="43" t="n">
        <f aca="false">SUMIFS(Dep_Keur,Dep_Paid,"&lt;="&amp;DU$4,Dep_Rel,"&gt;"&amp;DU$4,Dep_Cash,0)</f>
        <v>0</v>
      </c>
      <c r="DV103" s="43" t="n">
        <f aca="false">SUMIFS(Dep_Keur,Dep_Paid,"&lt;="&amp;DV$4,Dep_Rel,"&gt;"&amp;DV$4,Dep_Cash,0)</f>
        <v>0</v>
      </c>
      <c r="DW103" s="43" t="n">
        <f aca="false">SUMIFS(Dep_Keur,Dep_Paid,"&lt;="&amp;DW$4,Dep_Rel,"&gt;"&amp;DW$4,Dep_Cash,0)</f>
        <v>0</v>
      </c>
      <c r="DX103" s="43" t="n">
        <f aca="false">SUMIFS(Dep_Keur,Dep_Paid,"&lt;="&amp;DX$4,Dep_Rel,"&gt;"&amp;DX$4,Dep_Cash,0)</f>
        <v>0</v>
      </c>
      <c r="DY103" s="43" t="n">
        <f aca="false">SUMIFS(Dep_Keur,Dep_Paid,"&lt;="&amp;DY$4,Dep_Rel,"&gt;"&amp;DY$4,Dep_Cash,0)</f>
        <v>0</v>
      </c>
      <c r="DZ103" s="43" t="n">
        <f aca="false">SUMIFS(Dep_Keur,Dep_Paid,"&lt;="&amp;DZ$4,Dep_Rel,"&gt;"&amp;DZ$4,Dep_Cash,0)</f>
        <v>0</v>
      </c>
      <c r="EA103" s="43" t="n">
        <f aca="false">SUMIFS(Dep_Keur,Dep_Paid,"&lt;="&amp;EA$4,Dep_Rel,"&gt;"&amp;EA$4,Dep_Cash,0)</f>
        <v>0</v>
      </c>
      <c r="EB103" s="43" t="n">
        <f aca="false">SUMIFS(Dep_Keur,Dep_Paid,"&lt;="&amp;EB$4,Dep_Rel,"&gt;"&amp;EB$4,Dep_Cash,0)</f>
        <v>0</v>
      </c>
      <c r="EC103" s="43" t="n">
        <f aca="false">SUMIFS(Dep_Keur,Dep_Paid,"&lt;="&amp;EC$4,Dep_Rel,"&gt;"&amp;EC$4,Dep_Cash,0)</f>
        <v>0</v>
      </c>
      <c r="ED103" s="43" t="n">
        <f aca="false">SUMIFS(Dep_Keur,Dep_Paid,"&lt;="&amp;ED$4,Dep_Rel,"&gt;"&amp;ED$4,Dep_Cash,0)</f>
        <v>0</v>
      </c>
      <c r="EE103" s="43" t="n">
        <f aca="false">SUMIFS(Dep_Keur,Dep_Paid,"&lt;="&amp;EE$4,Dep_Rel,"&gt;"&amp;EE$4,Dep_Cash,0)</f>
        <v>0</v>
      </c>
      <c r="EF103" s="43" t="n">
        <f aca="false">SUMIFS(Dep_Keur,Dep_Paid,"&lt;="&amp;EF$4,Dep_Rel,"&gt;"&amp;EF$4,Dep_Cash,0)</f>
        <v>0</v>
      </c>
      <c r="EG103" s="43" t="n">
        <f aca="false">SUMIFS(Dep_Keur,Dep_Paid,"&lt;="&amp;EG$4,Dep_Rel,"&gt;"&amp;EG$4,Dep_Cash,0)</f>
        <v>0</v>
      </c>
      <c r="EH103" s="43" t="n">
        <f aca="false">SUMIFS(Dep_Keur,Dep_Paid,"&lt;="&amp;EH$4,Dep_Rel,"&gt;"&amp;EH$4,Dep_Cash,0)</f>
        <v>0</v>
      </c>
      <c r="EI103" s="43" t="n">
        <f aca="false">SUMIFS(Dep_Keur,Dep_Paid,"&lt;="&amp;EI$4,Dep_Rel,"&gt;"&amp;EI$4,Dep_Cash,0)</f>
        <v>0</v>
      </c>
      <c r="EJ103" s="43" t="n">
        <f aca="false">SUMIFS(Dep_Keur,Dep_Paid,"&lt;="&amp;EJ$4,Dep_Rel,"&gt;"&amp;EJ$4,Dep_Cash,0)</f>
        <v>0</v>
      </c>
      <c r="EK103" s="43" t="n">
        <f aca="false">SUMIFS(Dep_Keur,Dep_Paid,"&lt;="&amp;EK$4,Dep_Rel,"&gt;"&amp;EK$4,Dep_Cash,0)</f>
        <v>0</v>
      </c>
      <c r="EL103" s="43" t="n">
        <f aca="false">SUMIFS(Dep_Keur,Dep_Paid,"&lt;="&amp;EL$4,Dep_Rel,"&gt;"&amp;EL$4,Dep_Cash,0)</f>
        <v>0</v>
      </c>
      <c r="EM103" s="43" t="n">
        <f aca="false">SUMIFS(Dep_Keur,Dep_Paid,"&lt;="&amp;EM$4,Dep_Rel,"&gt;"&amp;EM$4,Dep_Cash,0)</f>
        <v>0</v>
      </c>
      <c r="EN103" s="43" t="n">
        <f aca="false">SUMIFS(Dep_Keur,Dep_Paid,"&lt;="&amp;EN$4,Dep_Rel,"&gt;"&amp;EN$4,Dep_Cash,0)</f>
        <v>0</v>
      </c>
      <c r="EO103" s="43" t="n">
        <f aca="false">SUMIFS(Dep_Keur,Dep_Paid,"&lt;="&amp;EO$4,Dep_Rel,"&gt;"&amp;EO$4,Dep_Cash,0)</f>
        <v>0</v>
      </c>
      <c r="EP103" s="43" t="n">
        <f aca="false">SUMIFS(Dep_Keur,Dep_Paid,"&lt;="&amp;EP$4,Dep_Rel,"&gt;"&amp;EP$4,Dep_Cash,0)</f>
        <v>0</v>
      </c>
      <c r="EQ103" s="43" t="n">
        <f aca="false">SUMIFS(Dep_Keur,Dep_Paid,"&lt;="&amp;EQ$4,Dep_Rel,"&gt;"&amp;EQ$4,Dep_Cash,0)</f>
        <v>0</v>
      </c>
      <c r="ER103" s="43" t="n">
        <f aca="false">SUMIFS(Dep_Keur,Dep_Paid,"&lt;="&amp;ER$4,Dep_Rel,"&gt;"&amp;ER$4,Dep_Cash,0)</f>
        <v>0</v>
      </c>
      <c r="ES103" s="43" t="n">
        <f aca="false">SUMIFS(Dep_Keur,Dep_Paid,"&lt;="&amp;ES$4,Dep_Rel,"&gt;"&amp;ES$4,Dep_Cash,0)</f>
        <v>0</v>
      </c>
      <c r="ET103" s="43" t="n">
        <f aca="false">SUMIFS(Dep_Keur,Dep_Paid,"&lt;="&amp;ET$4,Dep_Rel,"&gt;"&amp;ET$4,Dep_Cash,0)</f>
        <v>0</v>
      </c>
      <c r="EU103" s="43" t="n">
        <f aca="false">SUMIFS(Dep_Keur,Dep_Paid,"&lt;="&amp;EU$4,Dep_Rel,"&gt;"&amp;EU$4,Dep_Cash,0)</f>
        <v>0</v>
      </c>
      <c r="EV103" s="43" t="n">
        <f aca="false">SUMIFS(Dep_Keur,Dep_Paid,"&lt;="&amp;EV$4,Dep_Rel,"&gt;"&amp;EV$4,Dep_Cash,0)</f>
        <v>0</v>
      </c>
      <c r="EW103" s="43" t="n">
        <f aca="false">SUMIFS(Dep_Keur,Dep_Paid,"&lt;="&amp;EW$4,Dep_Rel,"&gt;"&amp;EW$4,Dep_Cash,0)</f>
        <v>0</v>
      </c>
      <c r="EX103" s="43" t="n">
        <f aca="false">SUMIFS(Dep_Keur,Dep_Paid,"&lt;="&amp;EX$4,Dep_Rel,"&gt;"&amp;EX$4,Dep_Cash,0)</f>
        <v>0</v>
      </c>
      <c r="EY103" s="43" t="n">
        <f aca="false">SUMIFS(Dep_Keur,Dep_Paid,"&lt;="&amp;EY$4,Dep_Rel,"&gt;"&amp;EY$4,Dep_Cash,0)</f>
        <v>0</v>
      </c>
      <c r="EZ103" s="43" t="n">
        <f aca="false">SUMIFS(Dep_Keur,Dep_Paid,"&lt;="&amp;EZ$4,Dep_Rel,"&gt;"&amp;EZ$4,Dep_Cash,0)</f>
        <v>0</v>
      </c>
      <c r="FA103" s="43" t="n">
        <f aca="false">SUMIFS(Dep_Keur,Dep_Paid,"&lt;="&amp;FA$4,Dep_Rel,"&gt;"&amp;FA$4,Dep_Cash,0)</f>
        <v>0</v>
      </c>
      <c r="FB103" s="43" t="n">
        <f aca="false">SUMIFS(Dep_Keur,Dep_Paid,"&lt;="&amp;FB$4,Dep_Rel,"&gt;"&amp;FB$4,Dep_Cash,0)</f>
        <v>0</v>
      </c>
      <c r="FC103" s="43" t="n">
        <f aca="false">SUMIFS(Dep_Keur,Dep_Paid,"&lt;="&amp;FC$4,Dep_Rel,"&gt;"&amp;FC$4,Dep_Cash,0)</f>
        <v>0</v>
      </c>
      <c r="FD103" s="43" t="n">
        <f aca="false">SUMIFS(Dep_Keur,Dep_Paid,"&lt;="&amp;FD$4,Dep_Rel,"&gt;"&amp;FD$4,Dep_Cash,0)</f>
        <v>0</v>
      </c>
      <c r="FE103" s="43" t="n">
        <f aca="false">SUMIFS(Dep_Keur,Dep_Paid,"&lt;="&amp;FE$4,Dep_Rel,"&gt;"&amp;FE$4,Dep_Cash,0)</f>
        <v>0</v>
      </c>
      <c r="FF103" s="43" t="n">
        <f aca="false">SUMIFS(Dep_Keur,Dep_Paid,"&lt;="&amp;FF$4,Dep_Rel,"&gt;"&amp;FF$4,Dep_Cash,0)</f>
        <v>0</v>
      </c>
      <c r="FG103" s="43" t="n">
        <f aca="false">SUMIFS(Dep_Keur,Dep_Paid,"&lt;="&amp;FG$4,Dep_Rel,"&gt;"&amp;FG$4,Dep_Cash,0)</f>
        <v>0</v>
      </c>
      <c r="FH103" s="43" t="n">
        <f aca="false">SUMIFS(Dep_Keur,Dep_Paid,"&lt;="&amp;FH$4,Dep_Rel,"&gt;"&amp;FH$4,Dep_Cash,0)</f>
        <v>0</v>
      </c>
    </row>
    <row r="104" customFormat="false" ht="15" hidden="false" customHeight="false" outlineLevel="0" collapsed="false">
      <c r="C104" s="0" t="s">
        <v>701</v>
      </c>
      <c r="D104" s="11" t="s">
        <v>319</v>
      </c>
      <c r="J104" s="43" t="n">
        <f aca="false">SUMIFS(Dep_Keur,Dep_Paid,"&lt;="&amp;J$4,Dep_Exit,1,Dep_Cash,0)</f>
        <v>0</v>
      </c>
      <c r="K104" s="43" t="n">
        <f aca="false">SUMIFS(Dep_Keur,Dep_Paid,"&lt;="&amp;K$4,Dep_Exit,1,Dep_Cash,0)</f>
        <v>606.9375</v>
      </c>
      <c r="L104" s="43" t="n">
        <f aca="false">SUMIFS(Dep_Keur,Dep_Paid,"&lt;="&amp;L$4,Dep_Exit,1,Dep_Cash,0)</f>
        <v>809.25</v>
      </c>
      <c r="M104" s="43" t="n">
        <f aca="false">SUMIFS(Dep_Keur,Dep_Paid,"&lt;="&amp;M$4,Dep_Exit,1,Dep_Cash,0)</f>
        <v>809.25</v>
      </c>
      <c r="N104" s="43" t="n">
        <f aca="false">SUMIFS(Dep_Keur,Dep_Paid,"&lt;="&amp;N$4,Dep_Exit,1,Dep_Cash,0)</f>
        <v>809.25</v>
      </c>
      <c r="O104" s="43" t="n">
        <f aca="false">SUMIFS(Dep_Keur,Dep_Paid,"&lt;="&amp;O$4,Dep_Exit,1,Dep_Cash,0)</f>
        <v>809.25</v>
      </c>
      <c r="P104" s="43" t="n">
        <f aca="false">SUMIFS(Dep_Keur,Dep_Paid,"&lt;="&amp;P$4,Dep_Exit,1,Dep_Cash,0)</f>
        <v>809.25</v>
      </c>
      <c r="Q104" s="43" t="n">
        <f aca="false">SUMIFS(Dep_Keur,Dep_Paid,"&lt;="&amp;Q$4,Dep_Exit,1,Dep_Cash,0)</f>
        <v>809.25</v>
      </c>
      <c r="R104" s="43" t="n">
        <f aca="false">SUMIFS(Dep_Keur,Dep_Paid,"&lt;="&amp;R$4,Dep_Exit,1,Dep_Cash,0)</f>
        <v>809.25</v>
      </c>
      <c r="S104" s="43" t="n">
        <f aca="false">SUMIFS(Dep_Keur,Dep_Paid,"&lt;="&amp;S$4,Dep_Exit,1,Dep_Cash,0)</f>
        <v>809.25</v>
      </c>
      <c r="T104" s="43" t="n">
        <f aca="false">SUMIFS(Dep_Keur,Dep_Paid,"&lt;="&amp;T$4,Dep_Exit,1,Dep_Cash,0)</f>
        <v>809.25</v>
      </c>
      <c r="U104" s="43" t="n">
        <f aca="false">SUMIFS(Dep_Keur,Dep_Paid,"&lt;="&amp;U$4,Dep_Exit,1,Dep_Cash,0)</f>
        <v>809.25</v>
      </c>
      <c r="V104" s="43" t="n">
        <f aca="false">SUMIFS(Dep_Keur,Dep_Paid,"&lt;="&amp;V$4,Dep_Exit,1,Dep_Cash,0)</f>
        <v>809.25</v>
      </c>
      <c r="W104" s="43" t="n">
        <f aca="false">SUMIFS(Dep_Keur,Dep_Paid,"&lt;="&amp;W$4,Dep_Exit,1,Dep_Cash,0)</f>
        <v>809.25</v>
      </c>
      <c r="X104" s="43" t="n">
        <f aca="false">SUMIFS(Dep_Keur,Dep_Paid,"&lt;="&amp;X$4,Dep_Exit,1,Dep_Cash,0)</f>
        <v>809.25</v>
      </c>
      <c r="Y104" s="43" t="n">
        <f aca="false">SUMIFS(Dep_Keur,Dep_Paid,"&lt;="&amp;Y$4,Dep_Exit,1,Dep_Cash,0)</f>
        <v>809.25</v>
      </c>
      <c r="Z104" s="43" t="n">
        <f aca="false">SUMIFS(Dep_Keur,Dep_Paid,"&lt;="&amp;Z$4,Dep_Exit,1,Dep_Cash,0)</f>
        <v>809.25</v>
      </c>
      <c r="AA104" s="43" t="n">
        <f aca="false">SUMIFS(Dep_Keur,Dep_Paid,"&lt;="&amp;AA$4,Dep_Exit,1,Dep_Cash,0)</f>
        <v>809.25</v>
      </c>
      <c r="AB104" s="43" t="n">
        <f aca="false">SUMIFS(Dep_Keur,Dep_Paid,"&lt;="&amp;AB$4,Dep_Exit,1,Dep_Cash,0)</f>
        <v>809.25</v>
      </c>
      <c r="AC104" s="43" t="n">
        <f aca="false">SUMIFS(Dep_Keur,Dep_Paid,"&lt;="&amp;AC$4,Dep_Exit,1,Dep_Cash,0)</f>
        <v>809.25</v>
      </c>
      <c r="AD104" s="43" t="n">
        <f aca="false">SUMIFS(Dep_Keur,Dep_Paid,"&lt;="&amp;AD$4,Dep_Exit,1,Dep_Cash,0)</f>
        <v>809.25</v>
      </c>
      <c r="AE104" s="43" t="n">
        <f aca="false">SUMIFS(Dep_Keur,Dep_Paid,"&lt;="&amp;AE$4,Dep_Exit,1,Dep_Cash,0)</f>
        <v>809.25</v>
      </c>
      <c r="AF104" s="43" t="n">
        <f aca="false">SUMIFS(Dep_Keur,Dep_Paid,"&lt;="&amp;AF$4,Dep_Exit,1,Dep_Cash,0)</f>
        <v>809.25</v>
      </c>
      <c r="AG104" s="43" t="n">
        <f aca="false">SUMIFS(Dep_Keur,Dep_Paid,"&lt;="&amp;AG$4,Dep_Exit,1,Dep_Cash,0)</f>
        <v>809.25</v>
      </c>
      <c r="AH104" s="43" t="n">
        <f aca="false">SUMIFS(Dep_Keur,Dep_Paid,"&lt;="&amp;AH$4,Dep_Exit,1,Dep_Cash,0)</f>
        <v>809.25</v>
      </c>
      <c r="AI104" s="43" t="n">
        <f aca="false">SUMIFS(Dep_Keur,Dep_Paid,"&lt;="&amp;AI$4,Dep_Exit,1,Dep_Cash,0)</f>
        <v>809.25</v>
      </c>
      <c r="AJ104" s="43" t="n">
        <f aca="false">SUMIFS(Dep_Keur,Dep_Paid,"&lt;="&amp;AJ$4,Dep_Exit,1,Dep_Cash,0)</f>
        <v>809.25</v>
      </c>
      <c r="AK104" s="43" t="n">
        <f aca="false">SUMIFS(Dep_Keur,Dep_Paid,"&lt;="&amp;AK$4,Dep_Exit,1,Dep_Cash,0)</f>
        <v>809.25</v>
      </c>
      <c r="AL104" s="43" t="n">
        <f aca="false">SUMIFS(Dep_Keur,Dep_Paid,"&lt;="&amp;AL$4,Dep_Exit,1,Dep_Cash,0)</f>
        <v>809.25</v>
      </c>
      <c r="AM104" s="43" t="n">
        <f aca="false">SUMIFS(Dep_Keur,Dep_Paid,"&lt;="&amp;AM$4,Dep_Exit,1,Dep_Cash,0)</f>
        <v>809.25</v>
      </c>
      <c r="AN104" s="43" t="n">
        <f aca="false">SUMIFS(Dep_Keur,Dep_Paid,"&lt;="&amp;AN$4,Dep_Exit,1,Dep_Cash,0)</f>
        <v>809.25</v>
      </c>
      <c r="AO104" s="43" t="n">
        <f aca="false">SUMIFS(Dep_Keur,Dep_Paid,"&lt;="&amp;AO$4,Dep_Exit,1,Dep_Cash,0)</f>
        <v>809.25</v>
      </c>
      <c r="AP104" s="43" t="n">
        <f aca="false">SUMIFS(Dep_Keur,Dep_Paid,"&lt;="&amp;AP$4,Dep_Exit,1,Dep_Cash,0)</f>
        <v>809.25</v>
      </c>
      <c r="AQ104" s="43" t="n">
        <f aca="false">SUMIFS(Dep_Keur,Dep_Paid,"&lt;="&amp;AQ$4,Dep_Exit,1,Dep_Cash,0)</f>
        <v>809.25</v>
      </c>
      <c r="AR104" s="43" t="n">
        <f aca="false">SUMIFS(Dep_Keur,Dep_Paid,"&lt;="&amp;AR$4,Dep_Exit,1,Dep_Cash,0)</f>
        <v>809.25</v>
      </c>
      <c r="AS104" s="43" t="n">
        <f aca="false">SUMIFS(Dep_Keur,Dep_Paid,"&lt;="&amp;AS$4,Dep_Exit,1,Dep_Cash,0)</f>
        <v>809.25</v>
      </c>
      <c r="AT104" s="43" t="n">
        <f aca="false">SUMIFS(Dep_Keur,Dep_Paid,"&lt;="&amp;AT$4,Dep_Exit,1,Dep_Cash,0)</f>
        <v>809.25</v>
      </c>
      <c r="AU104" s="43" t="n">
        <f aca="false">SUMIFS(Dep_Keur,Dep_Paid,"&lt;="&amp;AU$4,Dep_Exit,1,Dep_Cash,0)</f>
        <v>809.25</v>
      </c>
      <c r="AV104" s="43" t="n">
        <f aca="false">SUMIFS(Dep_Keur,Dep_Paid,"&lt;="&amp;AV$4,Dep_Exit,1,Dep_Cash,0)</f>
        <v>809.25</v>
      </c>
      <c r="AW104" s="43" t="n">
        <f aca="false">SUMIFS(Dep_Keur,Dep_Paid,"&lt;="&amp;AW$4,Dep_Exit,1,Dep_Cash,0)</f>
        <v>809.25</v>
      </c>
      <c r="AX104" s="43" t="n">
        <f aca="false">SUMIFS(Dep_Keur,Dep_Paid,"&lt;="&amp;AX$4,Dep_Exit,1,Dep_Cash,0)</f>
        <v>809.25</v>
      </c>
      <c r="AY104" s="43" t="n">
        <f aca="false">SUMIFS(Dep_Keur,Dep_Paid,"&lt;="&amp;AY$4,Dep_Exit,1,Dep_Cash,0)</f>
        <v>809.25</v>
      </c>
      <c r="AZ104" s="43" t="n">
        <f aca="false">SUMIFS(Dep_Keur,Dep_Paid,"&lt;="&amp;AZ$4,Dep_Exit,1,Dep_Cash,0)</f>
        <v>809.25</v>
      </c>
      <c r="BA104" s="43" t="n">
        <f aca="false">SUMIFS(Dep_Keur,Dep_Paid,"&lt;="&amp;BA$4,Dep_Exit,1,Dep_Cash,0)</f>
        <v>809.25</v>
      </c>
      <c r="BB104" s="43" t="n">
        <f aca="false">SUMIFS(Dep_Keur,Dep_Paid,"&lt;="&amp;BB$4,Dep_Exit,1,Dep_Cash,0)</f>
        <v>809.25</v>
      </c>
      <c r="BC104" s="43" t="n">
        <f aca="false">SUMIFS(Dep_Keur,Dep_Paid,"&lt;="&amp;BC$4,Dep_Exit,1,Dep_Cash,0)</f>
        <v>809.25</v>
      </c>
      <c r="BD104" s="43" t="n">
        <f aca="false">SUMIFS(Dep_Keur,Dep_Paid,"&lt;="&amp;BD$4,Dep_Exit,1,Dep_Cash,0)</f>
        <v>809.25</v>
      </c>
      <c r="BE104" s="43" t="n">
        <f aca="false">SUMIFS(Dep_Keur,Dep_Paid,"&lt;="&amp;BE$4,Dep_Exit,1,Dep_Cash,0)</f>
        <v>809.25</v>
      </c>
      <c r="BF104" s="43" t="n">
        <f aca="false">SUMIFS(Dep_Keur,Dep_Paid,"&lt;="&amp;BF$4,Dep_Exit,1,Dep_Cash,0)</f>
        <v>809.25</v>
      </c>
      <c r="BG104" s="43" t="n">
        <f aca="false">SUMIFS(Dep_Keur,Dep_Paid,"&lt;="&amp;BG$4,Dep_Exit,1,Dep_Cash,0)</f>
        <v>809.25</v>
      </c>
      <c r="BH104" s="43" t="n">
        <f aca="false">SUMIFS(Dep_Keur,Dep_Paid,"&lt;="&amp;BH$4,Dep_Exit,1,Dep_Cash,0)</f>
        <v>809.25</v>
      </c>
      <c r="BI104" s="43" t="n">
        <f aca="false">SUMIFS(Dep_Keur,Dep_Paid,"&lt;="&amp;BI$4,Dep_Exit,1,Dep_Cash,0)</f>
        <v>809.25</v>
      </c>
      <c r="BJ104" s="43" t="n">
        <f aca="false">SUMIFS(Dep_Keur,Dep_Paid,"&lt;="&amp;BJ$4,Dep_Exit,1,Dep_Cash,0)</f>
        <v>809.25</v>
      </c>
      <c r="BK104" s="43" t="n">
        <f aca="false">SUMIFS(Dep_Keur,Dep_Paid,"&lt;="&amp;BK$4,Dep_Exit,1,Dep_Cash,0)</f>
        <v>809.25</v>
      </c>
      <c r="BL104" s="43" t="n">
        <f aca="false">SUMIFS(Dep_Keur,Dep_Paid,"&lt;="&amp;BL$4,Dep_Exit,1,Dep_Cash,0)</f>
        <v>809.25</v>
      </c>
      <c r="BM104" s="43" t="n">
        <f aca="false">SUMIFS(Dep_Keur,Dep_Paid,"&lt;="&amp;BM$4,Dep_Exit,1,Dep_Cash,0)</f>
        <v>809.25</v>
      </c>
      <c r="BN104" s="43" t="n">
        <f aca="false">SUMIFS(Dep_Keur,Dep_Paid,"&lt;="&amp;BN$4,Dep_Exit,1,Dep_Cash,0)</f>
        <v>809.25</v>
      </c>
      <c r="BO104" s="43" t="n">
        <f aca="false">SUMIFS(Dep_Keur,Dep_Paid,"&lt;="&amp;BO$4,Dep_Exit,1,Dep_Cash,0)</f>
        <v>809.25</v>
      </c>
      <c r="BP104" s="43" t="n">
        <f aca="false">SUMIFS(Dep_Keur,Dep_Paid,"&lt;="&amp;BP$4,Dep_Exit,1,Dep_Cash,0)</f>
        <v>809.25</v>
      </c>
      <c r="BQ104" s="43" t="n">
        <f aca="false">SUMIFS(Dep_Keur,Dep_Paid,"&lt;="&amp;BQ$4,Dep_Exit,1,Dep_Cash,0)</f>
        <v>809.25</v>
      </c>
      <c r="BR104" s="43" t="n">
        <f aca="false">SUMIFS(Dep_Keur,Dep_Paid,"&lt;="&amp;BR$4,Dep_Exit,1,Dep_Cash,0)</f>
        <v>809.25</v>
      </c>
      <c r="BS104" s="43" t="n">
        <f aca="false">SUMIFS(Dep_Keur,Dep_Paid,"&lt;="&amp;BS$4,Dep_Exit,1,Dep_Cash,0)</f>
        <v>809.25</v>
      </c>
      <c r="BT104" s="43" t="n">
        <f aca="false">SUMIFS(Dep_Keur,Dep_Paid,"&lt;="&amp;BT$4,Dep_Exit,1,Dep_Cash,0)</f>
        <v>809.25</v>
      </c>
      <c r="BU104" s="43" t="n">
        <f aca="false">SUMIFS(Dep_Keur,Dep_Paid,"&lt;="&amp;BU$4,Dep_Exit,1,Dep_Cash,0)</f>
        <v>809.25</v>
      </c>
      <c r="BV104" s="43" t="n">
        <f aca="false">SUMIFS(Dep_Keur,Dep_Paid,"&lt;="&amp;BV$4,Dep_Exit,1,Dep_Cash,0)</f>
        <v>809.25</v>
      </c>
      <c r="BW104" s="43" t="n">
        <f aca="false">SUMIFS(Dep_Keur,Dep_Paid,"&lt;="&amp;BW$4,Dep_Exit,1,Dep_Cash,0)</f>
        <v>809.25</v>
      </c>
      <c r="BX104" s="43" t="n">
        <f aca="false">SUMIFS(Dep_Keur,Dep_Paid,"&lt;="&amp;BX$4,Dep_Exit,1,Dep_Cash,0)</f>
        <v>809.25</v>
      </c>
      <c r="BY104" s="43" t="n">
        <f aca="false">SUMIFS(Dep_Keur,Dep_Paid,"&lt;="&amp;BY$4,Dep_Exit,1,Dep_Cash,0)</f>
        <v>809.25</v>
      </c>
      <c r="BZ104" s="43" t="n">
        <f aca="false">SUMIFS(Dep_Keur,Dep_Paid,"&lt;="&amp;BZ$4,Dep_Exit,1,Dep_Cash,0)</f>
        <v>809.25</v>
      </c>
      <c r="CA104" s="43" t="n">
        <f aca="false">SUMIFS(Dep_Keur,Dep_Paid,"&lt;="&amp;CA$4,Dep_Exit,1,Dep_Cash,0)</f>
        <v>809.25</v>
      </c>
      <c r="CB104" s="43" t="n">
        <f aca="false">SUMIFS(Dep_Keur,Dep_Paid,"&lt;="&amp;CB$4,Dep_Exit,1,Dep_Cash,0)</f>
        <v>809.25</v>
      </c>
      <c r="CC104" s="43" t="n">
        <f aca="false">SUMIFS(Dep_Keur,Dep_Paid,"&lt;="&amp;CC$4,Dep_Exit,1,Dep_Cash,0)</f>
        <v>809.25</v>
      </c>
      <c r="CD104" s="43" t="n">
        <f aca="false">SUMIFS(Dep_Keur,Dep_Paid,"&lt;="&amp;CD$4,Dep_Exit,1,Dep_Cash,0)</f>
        <v>809.25</v>
      </c>
      <c r="CE104" s="43" t="n">
        <f aca="false">SUMIFS(Dep_Keur,Dep_Paid,"&lt;="&amp;CE$4,Dep_Exit,1,Dep_Cash,0)</f>
        <v>809.25</v>
      </c>
      <c r="CF104" s="43" t="n">
        <f aca="false">SUMIFS(Dep_Keur,Dep_Paid,"&lt;="&amp;CF$4,Dep_Exit,1,Dep_Cash,0)</f>
        <v>809.25</v>
      </c>
      <c r="CG104" s="43" t="n">
        <f aca="false">SUMIFS(Dep_Keur,Dep_Paid,"&lt;="&amp;CG$4,Dep_Exit,1,Dep_Cash,0)</f>
        <v>809.25</v>
      </c>
      <c r="CH104" s="43" t="n">
        <f aca="false">SUMIFS(Dep_Keur,Dep_Paid,"&lt;="&amp;CH$4,Dep_Exit,1,Dep_Cash,0)</f>
        <v>809.25</v>
      </c>
      <c r="CI104" s="43" t="n">
        <f aca="false">SUMIFS(Dep_Keur,Dep_Paid,"&lt;="&amp;CI$4,Dep_Exit,1,Dep_Cash,0)</f>
        <v>809.25</v>
      </c>
      <c r="CJ104" s="43" t="n">
        <f aca="false">SUMIFS(Dep_Keur,Dep_Paid,"&lt;="&amp;CJ$4,Dep_Exit,1,Dep_Cash,0)</f>
        <v>809.25</v>
      </c>
      <c r="CK104" s="43" t="n">
        <f aca="false">SUMIFS(Dep_Keur,Dep_Paid,"&lt;="&amp;CK$4,Dep_Exit,1,Dep_Cash,0)</f>
        <v>809.25</v>
      </c>
      <c r="CL104" s="43" t="n">
        <f aca="false">SUMIFS(Dep_Keur,Dep_Paid,"&lt;="&amp;CL$4,Dep_Exit,1,Dep_Cash,0)</f>
        <v>809.25</v>
      </c>
      <c r="CM104" s="43" t="n">
        <f aca="false">SUMIFS(Dep_Keur,Dep_Paid,"&lt;="&amp;CM$4,Dep_Exit,1,Dep_Cash,0)</f>
        <v>809.25</v>
      </c>
      <c r="CN104" s="43" t="n">
        <f aca="false">SUMIFS(Dep_Keur,Dep_Paid,"&lt;="&amp;CN$4,Dep_Exit,1,Dep_Cash,0)</f>
        <v>809.25</v>
      </c>
      <c r="CO104" s="43" t="n">
        <f aca="false">SUMIFS(Dep_Keur,Dep_Paid,"&lt;="&amp;CO$4,Dep_Exit,1,Dep_Cash,0)</f>
        <v>809.25</v>
      </c>
      <c r="CP104" s="43" t="n">
        <f aca="false">SUMIFS(Dep_Keur,Dep_Paid,"&lt;="&amp;CP$4,Dep_Exit,1,Dep_Cash,0)</f>
        <v>809.25</v>
      </c>
      <c r="CQ104" s="43" t="n">
        <f aca="false">SUMIFS(Dep_Keur,Dep_Paid,"&lt;="&amp;CQ$4,Dep_Exit,1,Dep_Cash,0)</f>
        <v>809.25</v>
      </c>
      <c r="CR104" s="43" t="n">
        <f aca="false">SUMIFS(Dep_Keur,Dep_Paid,"&lt;="&amp;CR$4,Dep_Exit,1,Dep_Cash,0)</f>
        <v>809.25</v>
      </c>
      <c r="CS104" s="43" t="n">
        <f aca="false">SUMIFS(Dep_Keur,Dep_Paid,"&lt;="&amp;CS$4,Dep_Exit,1,Dep_Cash,0)</f>
        <v>809.25</v>
      </c>
      <c r="CT104" s="43" t="n">
        <f aca="false">SUMIFS(Dep_Keur,Dep_Paid,"&lt;="&amp;CT$4,Dep_Exit,1,Dep_Cash,0)</f>
        <v>809.25</v>
      </c>
      <c r="CU104" s="43" t="n">
        <f aca="false">SUMIFS(Dep_Keur,Dep_Paid,"&lt;="&amp;CU$4,Dep_Exit,1,Dep_Cash,0)</f>
        <v>809.25</v>
      </c>
      <c r="CV104" s="43" t="n">
        <f aca="false">SUMIFS(Dep_Keur,Dep_Paid,"&lt;="&amp;CV$4,Dep_Exit,1,Dep_Cash,0)</f>
        <v>809.25</v>
      </c>
      <c r="CW104" s="43" t="n">
        <f aca="false">SUMIFS(Dep_Keur,Dep_Paid,"&lt;="&amp;CW$4,Dep_Exit,1,Dep_Cash,0)</f>
        <v>809.25</v>
      </c>
      <c r="CX104" s="43" t="n">
        <f aca="false">SUMIFS(Dep_Keur,Dep_Paid,"&lt;="&amp;CX$4,Dep_Exit,1,Dep_Cash,0)</f>
        <v>809.25</v>
      </c>
      <c r="CY104" s="43" t="n">
        <f aca="false">SUMIFS(Dep_Keur,Dep_Paid,"&lt;="&amp;CY$4,Dep_Exit,1,Dep_Cash,0)</f>
        <v>809.25</v>
      </c>
      <c r="CZ104" s="43" t="n">
        <f aca="false">SUMIFS(Dep_Keur,Dep_Paid,"&lt;="&amp;CZ$4,Dep_Exit,1,Dep_Cash,0)</f>
        <v>809.25</v>
      </c>
      <c r="DA104" s="43" t="n">
        <f aca="false">SUMIFS(Dep_Keur,Dep_Paid,"&lt;="&amp;DA$4,Dep_Exit,1,Dep_Cash,0)</f>
        <v>809.25</v>
      </c>
      <c r="DB104" s="43" t="n">
        <f aca="false">SUMIFS(Dep_Keur,Dep_Paid,"&lt;="&amp;DB$4,Dep_Exit,1,Dep_Cash,0)</f>
        <v>809.25</v>
      </c>
      <c r="DC104" s="43" t="n">
        <f aca="false">SUMIFS(Dep_Keur,Dep_Paid,"&lt;="&amp;DC$4,Dep_Exit,1,Dep_Cash,0)</f>
        <v>809.25</v>
      </c>
      <c r="DD104" s="43" t="n">
        <f aca="false">SUMIFS(Dep_Keur,Dep_Paid,"&lt;="&amp;DD$4,Dep_Exit,1,Dep_Cash,0)</f>
        <v>809.25</v>
      </c>
      <c r="DE104" s="43" t="n">
        <f aca="false">SUMIFS(Dep_Keur,Dep_Paid,"&lt;="&amp;DE$4,Dep_Exit,1,Dep_Cash,0)</f>
        <v>809.25</v>
      </c>
      <c r="DF104" s="43" t="n">
        <f aca="false">SUMIFS(Dep_Keur,Dep_Paid,"&lt;="&amp;DF$4,Dep_Exit,1,Dep_Cash,0)</f>
        <v>809.25</v>
      </c>
      <c r="DG104" s="43" t="n">
        <f aca="false">SUMIFS(Dep_Keur,Dep_Paid,"&lt;="&amp;DG$4,Dep_Exit,1,Dep_Cash,0)</f>
        <v>809.25</v>
      </c>
      <c r="DH104" s="43" t="n">
        <f aca="false">SUMIFS(Dep_Keur,Dep_Paid,"&lt;="&amp;DH$4,Dep_Exit,1,Dep_Cash,0)</f>
        <v>809.25</v>
      </c>
      <c r="DI104" s="43" t="n">
        <f aca="false">SUMIFS(Dep_Keur,Dep_Paid,"&lt;="&amp;DI$4,Dep_Exit,1,Dep_Cash,0)</f>
        <v>809.25</v>
      </c>
      <c r="DJ104" s="43" t="n">
        <f aca="false">SUMIFS(Dep_Keur,Dep_Paid,"&lt;="&amp;DJ$4,Dep_Exit,1,Dep_Cash,0)</f>
        <v>809.25</v>
      </c>
      <c r="DK104" s="43" t="n">
        <f aca="false">SUMIFS(Dep_Keur,Dep_Paid,"&lt;="&amp;DK$4,Dep_Exit,1,Dep_Cash,0)</f>
        <v>809.25</v>
      </c>
      <c r="DL104" s="43" t="n">
        <f aca="false">SUMIFS(Dep_Keur,Dep_Paid,"&lt;="&amp;DL$4,Dep_Exit,1,Dep_Cash,0)</f>
        <v>809.25</v>
      </c>
      <c r="DM104" s="43" t="n">
        <f aca="false">SUMIFS(Dep_Keur,Dep_Paid,"&lt;="&amp;DM$4,Dep_Exit,1,Dep_Cash,0)</f>
        <v>809.25</v>
      </c>
      <c r="DN104" s="43" t="n">
        <f aca="false">SUMIFS(Dep_Keur,Dep_Paid,"&lt;="&amp;DN$4,Dep_Exit,1,Dep_Cash,0)</f>
        <v>809.25</v>
      </c>
      <c r="DO104" s="43" t="n">
        <f aca="false">SUMIFS(Dep_Keur,Dep_Paid,"&lt;="&amp;DO$4,Dep_Exit,1,Dep_Cash,0)</f>
        <v>809.25</v>
      </c>
      <c r="DP104" s="43" t="n">
        <f aca="false">SUMIFS(Dep_Keur,Dep_Paid,"&lt;="&amp;DP$4,Dep_Exit,1,Dep_Cash,0)</f>
        <v>809.25</v>
      </c>
      <c r="DQ104" s="43" t="n">
        <f aca="false">SUMIFS(Dep_Keur,Dep_Paid,"&lt;="&amp;DQ$4,Dep_Exit,1,Dep_Cash,0)</f>
        <v>809.25</v>
      </c>
      <c r="DR104" s="43" t="n">
        <f aca="false">SUMIFS(Dep_Keur,Dep_Paid,"&lt;="&amp;DR$4,Dep_Exit,1,Dep_Cash,0)</f>
        <v>809.25</v>
      </c>
      <c r="DS104" s="43" t="n">
        <f aca="false">SUMIFS(Dep_Keur,Dep_Paid,"&lt;="&amp;DS$4,Dep_Exit,1,Dep_Cash,0)</f>
        <v>809.25</v>
      </c>
      <c r="DT104" s="43" t="n">
        <f aca="false">SUMIFS(Dep_Keur,Dep_Paid,"&lt;="&amp;DT$4,Dep_Exit,1,Dep_Cash,0)</f>
        <v>809.25</v>
      </c>
      <c r="DU104" s="43" t="n">
        <f aca="false">SUMIFS(Dep_Keur,Dep_Paid,"&lt;="&amp;DU$4,Dep_Exit,1,Dep_Cash,0)</f>
        <v>809.25</v>
      </c>
      <c r="DV104" s="43" t="n">
        <f aca="false">SUMIFS(Dep_Keur,Dep_Paid,"&lt;="&amp;DV$4,Dep_Exit,1,Dep_Cash,0)</f>
        <v>809.25</v>
      </c>
      <c r="DW104" s="43" t="n">
        <f aca="false">SUMIFS(Dep_Keur,Dep_Paid,"&lt;="&amp;DW$4,Dep_Exit,1,Dep_Cash,0)</f>
        <v>809.25</v>
      </c>
      <c r="DX104" s="43" t="n">
        <f aca="false">SUMIFS(Dep_Keur,Dep_Paid,"&lt;="&amp;DX$4,Dep_Exit,1,Dep_Cash,0)</f>
        <v>809.25</v>
      </c>
      <c r="DY104" s="43" t="n">
        <f aca="false">SUMIFS(Dep_Keur,Dep_Paid,"&lt;="&amp;DY$4,Dep_Exit,1,Dep_Cash,0)</f>
        <v>809.25</v>
      </c>
      <c r="DZ104" s="43" t="n">
        <f aca="false">SUMIFS(Dep_Keur,Dep_Paid,"&lt;="&amp;DZ$4,Dep_Exit,1,Dep_Cash,0)</f>
        <v>809.25</v>
      </c>
      <c r="EA104" s="43" t="n">
        <f aca="false">SUMIFS(Dep_Keur,Dep_Paid,"&lt;="&amp;EA$4,Dep_Exit,1,Dep_Cash,0)</f>
        <v>809.25</v>
      </c>
      <c r="EB104" s="43" t="n">
        <f aca="false">SUMIFS(Dep_Keur,Dep_Paid,"&lt;="&amp;EB$4,Dep_Exit,1,Dep_Cash,0)</f>
        <v>809.25</v>
      </c>
      <c r="EC104" s="43" t="n">
        <f aca="false">SUMIFS(Dep_Keur,Dep_Paid,"&lt;="&amp;EC$4,Dep_Exit,1,Dep_Cash,0)</f>
        <v>809.25</v>
      </c>
      <c r="ED104" s="43" t="n">
        <f aca="false">SUMIFS(Dep_Keur,Dep_Paid,"&lt;="&amp;ED$4,Dep_Exit,1,Dep_Cash,0)</f>
        <v>809.25</v>
      </c>
      <c r="EE104" s="43" t="n">
        <f aca="false">SUMIFS(Dep_Keur,Dep_Paid,"&lt;="&amp;EE$4,Dep_Exit,1,Dep_Cash,0)</f>
        <v>809.25</v>
      </c>
      <c r="EF104" s="43" t="n">
        <f aca="false">SUMIFS(Dep_Keur,Dep_Paid,"&lt;="&amp;EF$4,Dep_Exit,1,Dep_Cash,0)</f>
        <v>809.25</v>
      </c>
      <c r="EG104" s="43" t="n">
        <f aca="false">SUMIFS(Dep_Keur,Dep_Paid,"&lt;="&amp;EG$4,Dep_Exit,1,Dep_Cash,0)</f>
        <v>809.25</v>
      </c>
      <c r="EH104" s="43" t="n">
        <f aca="false">SUMIFS(Dep_Keur,Dep_Paid,"&lt;="&amp;EH$4,Dep_Exit,1,Dep_Cash,0)</f>
        <v>809.25</v>
      </c>
      <c r="EI104" s="43" t="n">
        <f aca="false">SUMIFS(Dep_Keur,Dep_Paid,"&lt;="&amp;EI$4,Dep_Exit,1,Dep_Cash,0)</f>
        <v>809.25</v>
      </c>
      <c r="EJ104" s="43" t="n">
        <f aca="false">SUMIFS(Dep_Keur,Dep_Paid,"&lt;="&amp;EJ$4,Dep_Exit,1,Dep_Cash,0)</f>
        <v>809.25</v>
      </c>
      <c r="EK104" s="43" t="n">
        <f aca="false">SUMIFS(Dep_Keur,Dep_Paid,"&lt;="&amp;EK$4,Dep_Exit,1,Dep_Cash,0)</f>
        <v>809.25</v>
      </c>
      <c r="EL104" s="43" t="n">
        <f aca="false">SUMIFS(Dep_Keur,Dep_Paid,"&lt;="&amp;EL$4,Dep_Exit,1,Dep_Cash,0)</f>
        <v>809.25</v>
      </c>
      <c r="EM104" s="43" t="n">
        <f aca="false">SUMIFS(Dep_Keur,Dep_Paid,"&lt;="&amp;EM$4,Dep_Exit,1,Dep_Cash,0)</f>
        <v>809.25</v>
      </c>
      <c r="EN104" s="43" t="n">
        <f aca="false">SUMIFS(Dep_Keur,Dep_Paid,"&lt;="&amp;EN$4,Dep_Exit,1,Dep_Cash,0)</f>
        <v>809.25</v>
      </c>
      <c r="EO104" s="43" t="n">
        <f aca="false">SUMIFS(Dep_Keur,Dep_Paid,"&lt;="&amp;EO$4,Dep_Exit,1,Dep_Cash,0)</f>
        <v>809.25</v>
      </c>
      <c r="EP104" s="43" t="n">
        <f aca="false">SUMIFS(Dep_Keur,Dep_Paid,"&lt;="&amp;EP$4,Dep_Exit,1,Dep_Cash,0)</f>
        <v>809.25</v>
      </c>
      <c r="EQ104" s="43" t="n">
        <f aca="false">SUMIFS(Dep_Keur,Dep_Paid,"&lt;="&amp;EQ$4,Dep_Exit,1,Dep_Cash,0)</f>
        <v>809.25</v>
      </c>
      <c r="ER104" s="43" t="n">
        <f aca="false">SUMIFS(Dep_Keur,Dep_Paid,"&lt;="&amp;ER$4,Dep_Exit,1,Dep_Cash,0)</f>
        <v>809.25</v>
      </c>
      <c r="ES104" s="43" t="n">
        <f aca="false">SUMIFS(Dep_Keur,Dep_Paid,"&lt;="&amp;ES$4,Dep_Exit,1,Dep_Cash,0)</f>
        <v>809.25</v>
      </c>
      <c r="ET104" s="43" t="n">
        <f aca="false">SUMIFS(Dep_Keur,Dep_Paid,"&lt;="&amp;ET$4,Dep_Exit,1,Dep_Cash,0)</f>
        <v>809.25</v>
      </c>
      <c r="EU104" s="43" t="n">
        <f aca="false">SUMIFS(Dep_Keur,Dep_Paid,"&lt;="&amp;EU$4,Dep_Exit,1,Dep_Cash,0)</f>
        <v>809.25</v>
      </c>
      <c r="EV104" s="43" t="n">
        <f aca="false">SUMIFS(Dep_Keur,Dep_Paid,"&lt;="&amp;EV$4,Dep_Exit,1,Dep_Cash,0)</f>
        <v>809.25</v>
      </c>
      <c r="EW104" s="43" t="n">
        <f aca="false">SUMIFS(Dep_Keur,Dep_Paid,"&lt;="&amp;EW$4,Dep_Exit,1,Dep_Cash,0)</f>
        <v>809.25</v>
      </c>
      <c r="EX104" s="43" t="n">
        <f aca="false">SUMIFS(Dep_Keur,Dep_Paid,"&lt;="&amp;EX$4,Dep_Exit,1,Dep_Cash,0)</f>
        <v>809.25</v>
      </c>
      <c r="EY104" s="43" t="n">
        <f aca="false">SUMIFS(Dep_Keur,Dep_Paid,"&lt;="&amp;EY$4,Dep_Exit,1,Dep_Cash,0)</f>
        <v>809.25</v>
      </c>
      <c r="EZ104" s="43" t="n">
        <f aca="false">SUMIFS(Dep_Keur,Dep_Paid,"&lt;="&amp;EZ$4,Dep_Exit,1,Dep_Cash,0)</f>
        <v>809.25</v>
      </c>
      <c r="FA104" s="43" t="n">
        <f aca="false">SUMIFS(Dep_Keur,Dep_Paid,"&lt;="&amp;FA$4,Dep_Exit,1,Dep_Cash,0)</f>
        <v>809.25</v>
      </c>
      <c r="FB104" s="43" t="n">
        <f aca="false">SUMIFS(Dep_Keur,Dep_Paid,"&lt;="&amp;FB$4,Dep_Exit,1,Dep_Cash,0)</f>
        <v>809.25</v>
      </c>
      <c r="FC104" s="43" t="n">
        <f aca="false">SUMIFS(Dep_Keur,Dep_Paid,"&lt;="&amp;FC$4,Dep_Exit,1,Dep_Cash,0)</f>
        <v>809.25</v>
      </c>
      <c r="FD104" s="43" t="n">
        <f aca="false">SUMIFS(Dep_Keur,Dep_Paid,"&lt;="&amp;FD$4,Dep_Exit,1,Dep_Cash,0)</f>
        <v>809.25</v>
      </c>
      <c r="FE104" s="43" t="n">
        <f aca="false">SUMIFS(Dep_Keur,Dep_Paid,"&lt;="&amp;FE$4,Dep_Exit,1,Dep_Cash,0)</f>
        <v>809.25</v>
      </c>
      <c r="FF104" s="43" t="n">
        <f aca="false">SUMIFS(Dep_Keur,Dep_Paid,"&lt;="&amp;FF$4,Dep_Exit,1,Dep_Cash,0)</f>
        <v>809.25</v>
      </c>
      <c r="FG104" s="43" t="n">
        <f aca="false">SUMIFS(Dep_Keur,Dep_Paid,"&lt;="&amp;FG$4,Dep_Exit,1,Dep_Cash,0)</f>
        <v>809.25</v>
      </c>
      <c r="FH104" s="43" t="n">
        <f aca="false">SUMIFS(Dep_Keur,Dep_Paid,"&lt;="&amp;FH$4,Dep_Exit,1,Dep_Cash,0)</f>
        <v>809.25</v>
      </c>
    </row>
    <row r="105" customFormat="false" ht="15" hidden="false" customHeight="false" outlineLevel="0" collapsed="false">
      <c r="C105" s="0" t="s">
        <v>702</v>
      </c>
      <c r="D105" s="11" t="s">
        <v>319</v>
      </c>
      <c r="E105" s="43" t="n">
        <f aca="false">SUMIF($J$3:$FH$3,"&lt;="&amp;$E18,$J105:$FH105)</f>
        <v>-27.4890030821918</v>
      </c>
      <c r="F105" s="43" t="n">
        <f aca="false">SUMIF($J$4:$FH$4,"&lt;="&amp;$E20,$J105:$FH105)</f>
        <v>-64.0875006164384</v>
      </c>
      <c r="I105" s="43" t="n">
        <f aca="false">SUM(J105:FH105)</f>
        <v>-64.0875006164384</v>
      </c>
      <c r="J105" s="43" t="n">
        <f aca="false">-(J103+J104*(1-J24))*$E103*J$5/Days_In_Year</f>
        <v>-0</v>
      </c>
      <c r="K105" s="43" t="n">
        <f aca="false">-(K103+K104*(1-K24))*$E103*K$5/Days_In_Year</f>
        <v>-5.41754075342466</v>
      </c>
      <c r="L105" s="43" t="n">
        <f aca="false">-(L103+L104*(1-L24))*$E103*L$5/Days_In_Year</f>
        <v>-7.30364753424658</v>
      </c>
      <c r="M105" s="43" t="n">
        <f aca="false">-(M103+M104*(1-M24))*$E103*M$5/Days_In_Year</f>
        <v>-7.38390739726027</v>
      </c>
      <c r="N105" s="43" t="n">
        <f aca="false">-(N103+N104*(1-N24))*$E103*N$5/Days_In_Year</f>
        <v>-7.38390739726027</v>
      </c>
      <c r="O105" s="43" t="n">
        <f aca="false">-(O103+O104*(1-O24))*$E103*O$5/Days_In_Year</f>
        <v>-7.22338767123288</v>
      </c>
      <c r="P105" s="43" t="n">
        <f aca="false">-(P103+P104*(1-P24))*$E103*P$5/Days_In_Year</f>
        <v>-7.30364753424658</v>
      </c>
      <c r="Q105" s="43" t="n">
        <f aca="false">-(Q103+Q104*(1-Q24))*$E103*Q$5/Days_In_Year</f>
        <v>-7.38390739726027</v>
      </c>
      <c r="R105" s="43" t="n">
        <f aca="false">-(R103+R104*(1-R24))*$E103*R$5/Days_In_Year</f>
        <v>-7.38390739726027</v>
      </c>
      <c r="S105" s="43" t="n">
        <f aca="false">-(S103+S104*(1-S24))*$E103*S$5/Days_In_Year</f>
        <v>-7.30364753424658</v>
      </c>
      <c r="T105" s="43" t="n">
        <f aca="false">-(T103+T104*(1-T24))*$E103*T$5/Days_In_Year</f>
        <v>-0</v>
      </c>
      <c r="U105" s="43" t="n">
        <f aca="false">-(U103+U104*(1-U24))*$E103*U$5/Days_In_Year</f>
        <v>-0</v>
      </c>
      <c r="V105" s="43" t="n">
        <f aca="false">-(V103+V104*(1-V24))*$E103*V$5/Days_In_Year</f>
        <v>-0</v>
      </c>
      <c r="W105" s="43" t="n">
        <f aca="false">-(W103+W104*(1-W24))*$E103*W$5/Days_In_Year</f>
        <v>-0</v>
      </c>
      <c r="X105" s="43" t="n">
        <f aca="false">-(X103+X104*(1-X24))*$E103*X$5/Days_In_Year</f>
        <v>-0</v>
      </c>
      <c r="Y105" s="43" t="n">
        <f aca="false">-(Y103+Y104*(1-Y24))*$E103*Y$5/Days_In_Year</f>
        <v>-0</v>
      </c>
      <c r="Z105" s="43" t="n">
        <f aca="false">-(Z103+Z104*(1-Z24))*$E103*Z$5/Days_In_Year</f>
        <v>-0</v>
      </c>
      <c r="AA105" s="43" t="n">
        <f aca="false">-(AA103+AA104*(1-AA24))*$E103*AA$5/Days_In_Year</f>
        <v>-0</v>
      </c>
      <c r="AB105" s="43" t="n">
        <f aca="false">-(AB103+AB104*(1-AB24))*$E103*AB$5/Days_In_Year</f>
        <v>-0</v>
      </c>
      <c r="AC105" s="43" t="n">
        <f aca="false">-(AC103+AC104*(1-AC24))*$E103*AC$5/Days_In_Year</f>
        <v>-0</v>
      </c>
      <c r="AD105" s="43" t="n">
        <f aca="false">-(AD103+AD104*(1-AD24))*$E103*AD$5/Days_In_Year</f>
        <v>-0</v>
      </c>
      <c r="AE105" s="43" t="n">
        <f aca="false">-(AE103+AE104*(1-AE24))*$E103*AE$5/Days_In_Year</f>
        <v>-0</v>
      </c>
      <c r="AF105" s="43" t="n">
        <f aca="false">-(AF103+AF104*(1-AF24))*$E103*AF$5/Days_In_Year</f>
        <v>-0</v>
      </c>
      <c r="AG105" s="43" t="n">
        <f aca="false">-(AG103+AG104*(1-AG24))*$E103*AG$5/Days_In_Year</f>
        <v>-0</v>
      </c>
      <c r="AH105" s="43" t="n">
        <f aca="false">-(AH103+AH104*(1-AH24))*$E103*AH$5/Days_In_Year</f>
        <v>-0</v>
      </c>
      <c r="AI105" s="43" t="n">
        <f aca="false">-(AI103+AI104*(1-AI24))*$E103*AI$5/Days_In_Year</f>
        <v>-0</v>
      </c>
      <c r="AJ105" s="43" t="n">
        <f aca="false">-(AJ103+AJ104*(1-AJ24))*$E103*AJ$5/Days_In_Year</f>
        <v>-0</v>
      </c>
      <c r="AK105" s="43" t="n">
        <f aca="false">-(AK103+AK104*(1-AK24))*$E103*AK$5/Days_In_Year</f>
        <v>-0</v>
      </c>
      <c r="AL105" s="43" t="n">
        <f aca="false">-(AL103+AL104*(1-AL24))*$E103*AL$5/Days_In_Year</f>
        <v>-0</v>
      </c>
      <c r="AM105" s="43" t="n">
        <f aca="false">-(AM103+AM104*(1-AM24))*$E103*AM$5/Days_In_Year</f>
        <v>-0</v>
      </c>
      <c r="AN105" s="43" t="n">
        <f aca="false">-(AN103+AN104*(1-AN24))*$E103*AN$5/Days_In_Year</f>
        <v>-0</v>
      </c>
      <c r="AO105" s="43" t="n">
        <f aca="false">-(AO103+AO104*(1-AO24))*$E103*AO$5/Days_In_Year</f>
        <v>-0</v>
      </c>
      <c r="AP105" s="43" t="n">
        <f aca="false">-(AP103+AP104*(1-AP24))*$E103*AP$5/Days_In_Year</f>
        <v>-0</v>
      </c>
      <c r="AQ105" s="43" t="n">
        <f aca="false">-(AQ103+AQ104*(1-AQ24))*$E103*AQ$5/Days_In_Year</f>
        <v>-0</v>
      </c>
      <c r="AR105" s="43" t="n">
        <f aca="false">-(AR103+AR104*(1-AR24))*$E103*AR$5/Days_In_Year</f>
        <v>-0</v>
      </c>
      <c r="AS105" s="43" t="n">
        <f aca="false">-(AS103+AS104*(1-AS24))*$E103*AS$5/Days_In_Year</f>
        <v>-0</v>
      </c>
      <c r="AT105" s="43" t="n">
        <f aca="false">-(AT103+AT104*(1-AT24))*$E103*AT$5/Days_In_Year</f>
        <v>-0</v>
      </c>
      <c r="AU105" s="43" t="n">
        <f aca="false">-(AU103+AU104*(1-AU24))*$E103*AU$5/Days_In_Year</f>
        <v>-0</v>
      </c>
      <c r="AV105" s="43" t="n">
        <f aca="false">-(AV103+AV104*(1-AV24))*$E103*AV$5/Days_In_Year</f>
        <v>-0</v>
      </c>
      <c r="AW105" s="43" t="n">
        <f aca="false">-(AW103+AW104*(1-AW24))*$E103*AW$5/Days_In_Year</f>
        <v>-0</v>
      </c>
      <c r="AX105" s="43" t="n">
        <f aca="false">-(AX103+AX104*(1-AX24))*$E103*AX$5/Days_In_Year</f>
        <v>-0</v>
      </c>
      <c r="AY105" s="43" t="n">
        <f aca="false">-(AY103+AY104*(1-AY24))*$E103*AY$5/Days_In_Year</f>
        <v>-0</v>
      </c>
      <c r="AZ105" s="43" t="n">
        <f aca="false">-(AZ103+AZ104*(1-AZ24))*$E103*AZ$5/Days_In_Year</f>
        <v>-0</v>
      </c>
      <c r="BA105" s="43" t="n">
        <f aca="false">-(BA103+BA104*(1-BA24))*$E103*BA$5/Days_In_Year</f>
        <v>-0</v>
      </c>
      <c r="BB105" s="43" t="n">
        <f aca="false">-(BB103+BB104*(1-BB24))*$E103*BB$5/Days_In_Year</f>
        <v>-0</v>
      </c>
      <c r="BC105" s="43" t="n">
        <f aca="false">-(BC103+BC104*(1-BC24))*$E103*BC$5/Days_In_Year</f>
        <v>-0</v>
      </c>
      <c r="BD105" s="43" t="n">
        <f aca="false">-(BD103+BD104*(1-BD24))*$E103*BD$5/Days_In_Year</f>
        <v>-0</v>
      </c>
      <c r="BE105" s="43" t="n">
        <f aca="false">-(BE103+BE104*(1-BE24))*$E103*BE$5/Days_In_Year</f>
        <v>-0</v>
      </c>
      <c r="BF105" s="43" t="n">
        <f aca="false">-(BF103+BF104*(1-BF24))*$E103*BF$5/Days_In_Year</f>
        <v>-0</v>
      </c>
      <c r="BG105" s="43" t="n">
        <f aca="false">-(BG103+BG104*(1-BG24))*$E103*BG$5/Days_In_Year</f>
        <v>-0</v>
      </c>
      <c r="BH105" s="43" t="n">
        <f aca="false">-(BH103+BH104*(1-BH24))*$E103*BH$5/Days_In_Year</f>
        <v>-0</v>
      </c>
      <c r="BI105" s="43" t="n">
        <f aca="false">-(BI103+BI104*(1-BI24))*$E103*BI$5/Days_In_Year</f>
        <v>-0</v>
      </c>
      <c r="BJ105" s="43" t="n">
        <f aca="false">-(BJ103+BJ104*(1-BJ24))*$E103*BJ$5/Days_In_Year</f>
        <v>-0</v>
      </c>
      <c r="BK105" s="43" t="n">
        <f aca="false">-(BK103+BK104*(1-BK24))*$E103*BK$5/Days_In_Year</f>
        <v>-0</v>
      </c>
      <c r="BL105" s="43" t="n">
        <f aca="false">-(BL103+BL104*(1-BL24))*$E103*BL$5/Days_In_Year</f>
        <v>-0</v>
      </c>
      <c r="BM105" s="43" t="n">
        <f aca="false">-(BM103+BM104*(1-BM24))*$E103*BM$5/Days_In_Year</f>
        <v>-0</v>
      </c>
      <c r="BN105" s="43" t="n">
        <f aca="false">-(BN103+BN104*(1-BN24))*$E103*BN$5/Days_In_Year</f>
        <v>-0</v>
      </c>
      <c r="BO105" s="43" t="n">
        <f aca="false">-(BO103+BO104*(1-BO24))*$E103*BO$5/Days_In_Year</f>
        <v>-0</v>
      </c>
      <c r="BP105" s="43" t="n">
        <f aca="false">-(BP103+BP104*(1-BP24))*$E103*BP$5/Days_In_Year</f>
        <v>-0</v>
      </c>
      <c r="BQ105" s="43" t="n">
        <f aca="false">-(BQ103+BQ104*(1-BQ24))*$E103*BQ$5/Days_In_Year</f>
        <v>-0</v>
      </c>
      <c r="BR105" s="43" t="n">
        <f aca="false">-(BR103+BR104*(1-BR24))*$E103*BR$5/Days_In_Year</f>
        <v>-0</v>
      </c>
      <c r="BS105" s="43" t="n">
        <f aca="false">-(BS103+BS104*(1-BS24))*$E103*BS$5/Days_In_Year</f>
        <v>-0</v>
      </c>
      <c r="BT105" s="43" t="n">
        <f aca="false">-(BT103+BT104*(1-BT24))*$E103*BT$5/Days_In_Year</f>
        <v>-0</v>
      </c>
      <c r="BU105" s="43" t="n">
        <f aca="false">-(BU103+BU104*(1-BU24))*$E103*BU$5/Days_In_Year</f>
        <v>-0</v>
      </c>
      <c r="BV105" s="43" t="n">
        <f aca="false">-(BV103+BV104*(1-BV24))*$E103*BV$5/Days_In_Year</f>
        <v>-0</v>
      </c>
      <c r="BW105" s="43" t="n">
        <f aca="false">-(BW103+BW104*(1-BW24))*$E103*BW$5/Days_In_Year</f>
        <v>-0</v>
      </c>
      <c r="BX105" s="43" t="n">
        <f aca="false">-(BX103+BX104*(1-BX24))*$E103*BX$5/Days_In_Year</f>
        <v>-0</v>
      </c>
      <c r="BY105" s="43" t="n">
        <f aca="false">-(BY103+BY104*(1-BY24))*$E103*BY$5/Days_In_Year</f>
        <v>-0</v>
      </c>
      <c r="BZ105" s="43" t="n">
        <f aca="false">-(BZ103+BZ104*(1-BZ24))*$E103*BZ$5/Days_In_Year</f>
        <v>-0</v>
      </c>
      <c r="CA105" s="43" t="n">
        <f aca="false">-(CA103+CA104*(1-CA24))*$E103*CA$5/Days_In_Year</f>
        <v>-0</v>
      </c>
      <c r="CB105" s="43" t="n">
        <f aca="false">-(CB103+CB104*(1-CB24))*$E103*CB$5/Days_In_Year</f>
        <v>-0</v>
      </c>
      <c r="CC105" s="43" t="n">
        <f aca="false">-(CC103+CC104*(1-CC24))*$E103*CC$5/Days_In_Year</f>
        <v>-0</v>
      </c>
      <c r="CD105" s="43" t="n">
        <f aca="false">-(CD103+CD104*(1-CD24))*$E103*CD$5/Days_In_Year</f>
        <v>-0</v>
      </c>
      <c r="CE105" s="43" t="n">
        <f aca="false">-(CE103+CE104*(1-CE24))*$E103*CE$5/Days_In_Year</f>
        <v>-0</v>
      </c>
      <c r="CF105" s="43" t="n">
        <f aca="false">-(CF103+CF104*(1-CF24))*$E103*CF$5/Days_In_Year</f>
        <v>-0</v>
      </c>
      <c r="CG105" s="43" t="n">
        <f aca="false">-(CG103+CG104*(1-CG24))*$E103*CG$5/Days_In_Year</f>
        <v>-0</v>
      </c>
      <c r="CH105" s="43" t="n">
        <f aca="false">-(CH103+CH104*(1-CH24))*$E103*CH$5/Days_In_Year</f>
        <v>-0</v>
      </c>
      <c r="CI105" s="43" t="n">
        <f aca="false">-(CI103+CI104*(1-CI24))*$E103*CI$5/Days_In_Year</f>
        <v>-0</v>
      </c>
      <c r="CJ105" s="43" t="n">
        <f aca="false">-(CJ103+CJ104*(1-CJ24))*$E103*CJ$5/Days_In_Year</f>
        <v>-0</v>
      </c>
      <c r="CK105" s="43" t="n">
        <f aca="false">-(CK103+CK104*(1-CK24))*$E103*CK$5/Days_In_Year</f>
        <v>-0</v>
      </c>
      <c r="CL105" s="43" t="n">
        <f aca="false">-(CL103+CL104*(1-CL24))*$E103*CL$5/Days_In_Year</f>
        <v>-0</v>
      </c>
      <c r="CM105" s="43" t="n">
        <f aca="false">-(CM103+CM104*(1-CM24))*$E103*CM$5/Days_In_Year</f>
        <v>-0</v>
      </c>
      <c r="CN105" s="43" t="n">
        <f aca="false">-(CN103+CN104*(1-CN24))*$E103*CN$5/Days_In_Year</f>
        <v>-0</v>
      </c>
      <c r="CO105" s="43" t="n">
        <f aca="false">-(CO103+CO104*(1-CO24))*$E103*CO$5/Days_In_Year</f>
        <v>-0</v>
      </c>
      <c r="CP105" s="43" t="n">
        <f aca="false">-(CP103+CP104*(1-CP24))*$E103*CP$5/Days_In_Year</f>
        <v>-0</v>
      </c>
      <c r="CQ105" s="43" t="n">
        <f aca="false">-(CQ103+CQ104*(1-CQ24))*$E103*CQ$5/Days_In_Year</f>
        <v>-0</v>
      </c>
      <c r="CR105" s="43" t="n">
        <f aca="false">-(CR103+CR104*(1-CR24))*$E103*CR$5/Days_In_Year</f>
        <v>-0</v>
      </c>
      <c r="CS105" s="43" t="n">
        <f aca="false">-(CS103+CS104*(1-CS24))*$E103*CS$5/Days_In_Year</f>
        <v>-0</v>
      </c>
      <c r="CT105" s="43" t="n">
        <f aca="false">-(CT103+CT104*(1-CT24))*$E103*CT$5/Days_In_Year</f>
        <v>-0</v>
      </c>
      <c r="CU105" s="43" t="n">
        <f aca="false">-(CU103+CU104*(1-CU24))*$E103*CU$5/Days_In_Year</f>
        <v>-0</v>
      </c>
      <c r="CV105" s="43" t="n">
        <f aca="false">-(CV103+CV104*(1-CV24))*$E103*CV$5/Days_In_Year</f>
        <v>-0</v>
      </c>
      <c r="CW105" s="43" t="n">
        <f aca="false">-(CW103+CW104*(1-CW24))*$E103*CW$5/Days_In_Year</f>
        <v>-0</v>
      </c>
      <c r="CX105" s="43" t="n">
        <f aca="false">-(CX103+CX104*(1-CX24))*$E103*CX$5/Days_In_Year</f>
        <v>-0</v>
      </c>
      <c r="CY105" s="43" t="n">
        <f aca="false">-(CY103+CY104*(1-CY24))*$E103*CY$5/Days_In_Year</f>
        <v>-0</v>
      </c>
      <c r="CZ105" s="43" t="n">
        <f aca="false">-(CZ103+CZ104*(1-CZ24))*$E103*CZ$5/Days_In_Year</f>
        <v>-0</v>
      </c>
      <c r="DA105" s="43" t="n">
        <f aca="false">-(DA103+DA104*(1-DA24))*$E103*DA$5/Days_In_Year</f>
        <v>-0</v>
      </c>
      <c r="DB105" s="43" t="n">
        <f aca="false">-(DB103+DB104*(1-DB24))*$E103*DB$5/Days_In_Year</f>
        <v>-0</v>
      </c>
      <c r="DC105" s="43" t="n">
        <f aca="false">-(DC103+DC104*(1-DC24))*$E103*DC$5/Days_In_Year</f>
        <v>-0</v>
      </c>
      <c r="DD105" s="43" t="n">
        <f aca="false">-(DD103+DD104*(1-DD24))*$E103*DD$5/Days_In_Year</f>
        <v>-0</v>
      </c>
      <c r="DE105" s="43" t="n">
        <f aca="false">-(DE103+DE104*(1-DE24))*$E103*DE$5/Days_In_Year</f>
        <v>-0</v>
      </c>
      <c r="DF105" s="43" t="n">
        <f aca="false">-(DF103+DF104*(1-DF24))*$E103*DF$5/Days_In_Year</f>
        <v>-0</v>
      </c>
      <c r="DG105" s="43" t="n">
        <f aca="false">-(DG103+DG104*(1-DG24))*$E103*DG$5/Days_In_Year</f>
        <v>-0</v>
      </c>
      <c r="DH105" s="43" t="n">
        <f aca="false">-(DH103+DH104*(1-DH24))*$E103*DH$5/Days_In_Year</f>
        <v>-0</v>
      </c>
      <c r="DI105" s="43" t="n">
        <f aca="false">-(DI103+DI104*(1-DI24))*$E103*DI$5/Days_In_Year</f>
        <v>-0</v>
      </c>
      <c r="DJ105" s="43" t="n">
        <f aca="false">-(DJ103+DJ104*(1-DJ24))*$E103*DJ$5/Days_In_Year</f>
        <v>-0</v>
      </c>
      <c r="DK105" s="43" t="n">
        <f aca="false">-(DK103+DK104*(1-DK24))*$E103*DK$5/Days_In_Year</f>
        <v>-0</v>
      </c>
      <c r="DL105" s="43" t="n">
        <f aca="false">-(DL103+DL104*(1-DL24))*$E103*DL$5/Days_In_Year</f>
        <v>-0</v>
      </c>
      <c r="DM105" s="43" t="n">
        <f aca="false">-(DM103+DM104*(1-DM24))*$E103*DM$5/Days_In_Year</f>
        <v>-0</v>
      </c>
      <c r="DN105" s="43" t="n">
        <f aca="false">-(DN103+DN104*(1-DN24))*$E103*DN$5/Days_In_Year</f>
        <v>-0</v>
      </c>
      <c r="DO105" s="43" t="n">
        <f aca="false">-(DO103+DO104*(1-DO24))*$E103*DO$5/Days_In_Year</f>
        <v>-0</v>
      </c>
      <c r="DP105" s="43" t="n">
        <f aca="false">-(DP103+DP104*(1-DP24))*$E103*DP$5/Days_In_Year</f>
        <v>-0</v>
      </c>
      <c r="DQ105" s="43" t="n">
        <f aca="false">-(DQ103+DQ104*(1-DQ24))*$E103*DQ$5/Days_In_Year</f>
        <v>-0</v>
      </c>
      <c r="DR105" s="43" t="n">
        <f aca="false">-(DR103+DR104*(1-DR24))*$E103*DR$5/Days_In_Year</f>
        <v>-0</v>
      </c>
      <c r="DS105" s="43" t="n">
        <f aca="false">-(DS103+DS104*(1-DS24))*$E103*DS$5/Days_In_Year</f>
        <v>-0</v>
      </c>
      <c r="DT105" s="43" t="n">
        <f aca="false">-(DT103+DT104*(1-DT24))*$E103*DT$5/Days_In_Year</f>
        <v>-0</v>
      </c>
      <c r="DU105" s="43" t="n">
        <f aca="false">-(DU103+DU104*(1-DU24))*$E103*DU$5/Days_In_Year</f>
        <v>-0</v>
      </c>
      <c r="DV105" s="43" t="n">
        <f aca="false">-(DV103+DV104*(1-DV24))*$E103*DV$5/Days_In_Year</f>
        <v>-0</v>
      </c>
      <c r="DW105" s="43" t="n">
        <f aca="false">-(DW103+DW104*(1-DW24))*$E103*DW$5/Days_In_Year</f>
        <v>-0</v>
      </c>
      <c r="DX105" s="43" t="n">
        <f aca="false">-(DX103+DX104*(1-DX24))*$E103*DX$5/Days_In_Year</f>
        <v>-0</v>
      </c>
      <c r="DY105" s="43" t="n">
        <f aca="false">-(DY103+DY104*(1-DY24))*$E103*DY$5/Days_In_Year</f>
        <v>-0</v>
      </c>
      <c r="DZ105" s="43" t="n">
        <f aca="false">-(DZ103+DZ104*(1-DZ24))*$E103*DZ$5/Days_In_Year</f>
        <v>-0</v>
      </c>
      <c r="EA105" s="43" t="n">
        <f aca="false">-(EA103+EA104*(1-EA24))*$E103*EA$5/Days_In_Year</f>
        <v>-0</v>
      </c>
      <c r="EB105" s="43" t="n">
        <f aca="false">-(EB103+EB104*(1-EB24))*$E103*EB$5/Days_In_Year</f>
        <v>-0</v>
      </c>
      <c r="EC105" s="43" t="n">
        <f aca="false">-(EC103+EC104*(1-EC24))*$E103*EC$5/Days_In_Year</f>
        <v>-0</v>
      </c>
      <c r="ED105" s="43" t="n">
        <f aca="false">-(ED103+ED104*(1-ED24))*$E103*ED$5/Days_In_Year</f>
        <v>-0</v>
      </c>
      <c r="EE105" s="43" t="n">
        <f aca="false">-(EE103+EE104*(1-EE24))*$E103*EE$5/Days_In_Year</f>
        <v>-0</v>
      </c>
      <c r="EF105" s="43" t="n">
        <f aca="false">-(EF103+EF104*(1-EF24))*$E103*EF$5/Days_In_Year</f>
        <v>-0</v>
      </c>
      <c r="EG105" s="43" t="n">
        <f aca="false">-(EG103+EG104*(1-EG24))*$E103*EG$5/Days_In_Year</f>
        <v>-0</v>
      </c>
      <c r="EH105" s="43" t="n">
        <f aca="false">-(EH103+EH104*(1-EH24))*$E103*EH$5/Days_In_Year</f>
        <v>-0</v>
      </c>
      <c r="EI105" s="43" t="n">
        <f aca="false">-(EI103+EI104*(1-EI24))*$E103*EI$5/Days_In_Year</f>
        <v>-0</v>
      </c>
      <c r="EJ105" s="43" t="n">
        <f aca="false">-(EJ103+EJ104*(1-EJ24))*$E103*EJ$5/Days_In_Year</f>
        <v>-0</v>
      </c>
      <c r="EK105" s="43" t="n">
        <f aca="false">-(EK103+EK104*(1-EK24))*$E103*EK$5/Days_In_Year</f>
        <v>-0</v>
      </c>
      <c r="EL105" s="43" t="n">
        <f aca="false">-(EL103+EL104*(1-EL24))*$E103*EL$5/Days_In_Year</f>
        <v>-0</v>
      </c>
      <c r="EM105" s="43" t="n">
        <f aca="false">-(EM103+EM104*(1-EM24))*$E103*EM$5/Days_In_Year</f>
        <v>-0</v>
      </c>
      <c r="EN105" s="43" t="n">
        <f aca="false">-(EN103+EN104*(1-EN24))*$E103*EN$5/Days_In_Year</f>
        <v>-0</v>
      </c>
      <c r="EO105" s="43" t="n">
        <f aca="false">-(EO103+EO104*(1-EO24))*$E103*EO$5/Days_In_Year</f>
        <v>-0</v>
      </c>
      <c r="EP105" s="43" t="n">
        <f aca="false">-(EP103+EP104*(1-EP24))*$E103*EP$5/Days_In_Year</f>
        <v>-0</v>
      </c>
      <c r="EQ105" s="43" t="n">
        <f aca="false">-(EQ103+EQ104*(1-EQ24))*$E103*EQ$5/Days_In_Year</f>
        <v>-0</v>
      </c>
      <c r="ER105" s="43" t="n">
        <f aca="false">-(ER103+ER104*(1-ER24))*$E103*ER$5/Days_In_Year</f>
        <v>-0</v>
      </c>
      <c r="ES105" s="43" t="n">
        <f aca="false">-(ES103+ES104*(1-ES24))*$E103*ES$5/Days_In_Year</f>
        <v>-0</v>
      </c>
      <c r="ET105" s="43" t="n">
        <f aca="false">-(ET103+ET104*(1-ET24))*$E103*ET$5/Days_In_Year</f>
        <v>-0</v>
      </c>
      <c r="EU105" s="43" t="n">
        <f aca="false">-(EU103+EU104*(1-EU24))*$E103*EU$5/Days_In_Year</f>
        <v>-0</v>
      </c>
      <c r="EV105" s="43" t="n">
        <f aca="false">-(EV103+EV104*(1-EV24))*$E103*EV$5/Days_In_Year</f>
        <v>-0</v>
      </c>
      <c r="EW105" s="43" t="n">
        <f aca="false">-(EW103+EW104*(1-EW24))*$E103*EW$5/Days_In_Year</f>
        <v>-0</v>
      </c>
      <c r="EX105" s="43" t="n">
        <f aca="false">-(EX103+EX104*(1-EX24))*$E103*EX$5/Days_In_Year</f>
        <v>-0</v>
      </c>
      <c r="EY105" s="43" t="n">
        <f aca="false">-(EY103+EY104*(1-EY24))*$E103*EY$5/Days_In_Year</f>
        <v>-0</v>
      </c>
      <c r="EZ105" s="43" t="n">
        <f aca="false">-(EZ103+EZ104*(1-EZ24))*$E103*EZ$5/Days_In_Year</f>
        <v>-0</v>
      </c>
      <c r="FA105" s="43" t="n">
        <f aca="false">-(FA103+FA104*(1-FA24))*$E103*FA$5/Days_In_Year</f>
        <v>-0</v>
      </c>
      <c r="FB105" s="43" t="n">
        <f aca="false">-(FB103+FB104*(1-FB24))*$E103*FB$5/Days_In_Year</f>
        <v>-0</v>
      </c>
      <c r="FC105" s="43" t="n">
        <f aca="false">-(FC103+FC104*(1-FC24))*$E103*FC$5/Days_In_Year</f>
        <v>-0</v>
      </c>
      <c r="FD105" s="43" t="n">
        <f aca="false">-(FD103+FD104*(1-FD24))*$E103*FD$5/Days_In_Year</f>
        <v>-0</v>
      </c>
      <c r="FE105" s="43" t="n">
        <f aca="false">-(FE103+FE104*(1-FE24))*$E103*FE$5/Days_In_Year</f>
        <v>-0</v>
      </c>
      <c r="FF105" s="43" t="n">
        <f aca="false">-(FF103+FF104*(1-FF24))*$E103*FF$5/Days_In_Year</f>
        <v>-0</v>
      </c>
      <c r="FG105" s="43" t="n">
        <f aca="false">-(FG103+FG104*(1-FG24))*$E103*FG$5/Days_In_Year</f>
        <v>-0</v>
      </c>
      <c r="FH105" s="43" t="n">
        <f aca="false">-(FH103+FH104*(1-FH24))*$E103*FH$5/Days_In_Year</f>
        <v>-0</v>
      </c>
    </row>
    <row r="106" customFormat="false" ht="15" hidden="false" customHeight="false" outlineLevel="0" collapsed="false">
      <c r="C106" s="0" t="s">
        <v>703</v>
      </c>
      <c r="D106" s="11" t="s">
        <v>319</v>
      </c>
      <c r="I106" s="43" t="n">
        <f aca="false">SUM(J106:FH106)</f>
        <v>-27.4890030821918</v>
      </c>
      <c r="J106" s="43" t="n">
        <f aca="false">J105*(1-J23)</f>
        <v>-0</v>
      </c>
      <c r="K106" s="43" t="n">
        <f aca="false">K105*(1-K23)</f>
        <v>-5.41754075342466</v>
      </c>
      <c r="L106" s="43" t="n">
        <f aca="false">L105*(1-L23)</f>
        <v>-7.30364753424658</v>
      </c>
      <c r="M106" s="43" t="n">
        <f aca="false">M105*(1-M23)</f>
        <v>-7.38390739726027</v>
      </c>
      <c r="N106" s="43" t="n">
        <f aca="false">N105*(1-N23)</f>
        <v>-7.38390739726027</v>
      </c>
      <c r="O106" s="43" t="n">
        <f aca="false">O105*(1-O23)</f>
        <v>-0</v>
      </c>
      <c r="P106" s="43" t="n">
        <f aca="false">P105*(1-P23)</f>
        <v>-0</v>
      </c>
      <c r="Q106" s="43" t="n">
        <f aca="false">Q105*(1-Q23)</f>
        <v>-0</v>
      </c>
      <c r="R106" s="43" t="n">
        <f aca="false">R105*(1-R23)</f>
        <v>-0</v>
      </c>
      <c r="S106" s="43" t="n">
        <f aca="false">S105*(1-S23)</f>
        <v>-0</v>
      </c>
      <c r="T106" s="43" t="n">
        <f aca="false">T105*(1-T23)</f>
        <v>-0</v>
      </c>
      <c r="U106" s="43" t="n">
        <f aca="false">U105*(1-U23)</f>
        <v>-0</v>
      </c>
      <c r="V106" s="43" t="n">
        <f aca="false">V105*(1-V23)</f>
        <v>-0</v>
      </c>
      <c r="W106" s="43" t="n">
        <f aca="false">W105*(1-W23)</f>
        <v>-0</v>
      </c>
      <c r="X106" s="43" t="n">
        <f aca="false">X105*(1-X23)</f>
        <v>-0</v>
      </c>
      <c r="Y106" s="43" t="n">
        <f aca="false">Y105*(1-Y23)</f>
        <v>-0</v>
      </c>
      <c r="Z106" s="43" t="n">
        <f aca="false">Z105*(1-Z23)</f>
        <v>-0</v>
      </c>
      <c r="AA106" s="43" t="n">
        <f aca="false">AA105*(1-AA23)</f>
        <v>-0</v>
      </c>
      <c r="AB106" s="43" t="n">
        <f aca="false">AB105*(1-AB23)</f>
        <v>-0</v>
      </c>
      <c r="AC106" s="43" t="n">
        <f aca="false">AC105*(1-AC23)</f>
        <v>-0</v>
      </c>
      <c r="AD106" s="43" t="n">
        <f aca="false">AD105*(1-AD23)</f>
        <v>-0</v>
      </c>
      <c r="AE106" s="43" t="n">
        <f aca="false">AE105*(1-AE23)</f>
        <v>-0</v>
      </c>
      <c r="AF106" s="43" t="n">
        <f aca="false">AF105*(1-AF23)</f>
        <v>-0</v>
      </c>
      <c r="AG106" s="43" t="n">
        <f aca="false">AG105*(1-AG23)</f>
        <v>-0</v>
      </c>
      <c r="AH106" s="43" t="n">
        <f aca="false">AH105*(1-AH23)</f>
        <v>-0</v>
      </c>
      <c r="AI106" s="43" t="n">
        <f aca="false">AI105*(1-AI23)</f>
        <v>-0</v>
      </c>
      <c r="AJ106" s="43" t="n">
        <f aca="false">AJ105*(1-AJ23)</f>
        <v>-0</v>
      </c>
      <c r="AK106" s="43" t="n">
        <f aca="false">AK105*(1-AK23)</f>
        <v>-0</v>
      </c>
      <c r="AL106" s="43" t="n">
        <f aca="false">AL105*(1-AL23)</f>
        <v>-0</v>
      </c>
      <c r="AM106" s="43" t="n">
        <f aca="false">AM105*(1-AM23)</f>
        <v>-0</v>
      </c>
      <c r="AN106" s="43" t="n">
        <f aca="false">AN105*(1-AN23)</f>
        <v>-0</v>
      </c>
      <c r="AO106" s="43" t="n">
        <f aca="false">AO105*(1-AO23)</f>
        <v>-0</v>
      </c>
      <c r="AP106" s="43" t="n">
        <f aca="false">AP105*(1-AP23)</f>
        <v>-0</v>
      </c>
      <c r="AQ106" s="43" t="n">
        <f aca="false">AQ105*(1-AQ23)</f>
        <v>-0</v>
      </c>
      <c r="AR106" s="43" t="n">
        <f aca="false">AR105*(1-AR23)</f>
        <v>-0</v>
      </c>
      <c r="AS106" s="43" t="n">
        <f aca="false">AS105*(1-AS23)</f>
        <v>-0</v>
      </c>
      <c r="AT106" s="43" t="n">
        <f aca="false">AT105*(1-AT23)</f>
        <v>-0</v>
      </c>
      <c r="AU106" s="43" t="n">
        <f aca="false">AU105*(1-AU23)</f>
        <v>-0</v>
      </c>
      <c r="AV106" s="43" t="n">
        <f aca="false">AV105*(1-AV23)</f>
        <v>-0</v>
      </c>
      <c r="AW106" s="43" t="n">
        <f aca="false">AW105*(1-AW23)</f>
        <v>-0</v>
      </c>
      <c r="AX106" s="43" t="n">
        <f aca="false">AX105*(1-AX23)</f>
        <v>-0</v>
      </c>
      <c r="AY106" s="43" t="n">
        <f aca="false">AY105*(1-AY23)</f>
        <v>-0</v>
      </c>
      <c r="AZ106" s="43" t="n">
        <f aca="false">AZ105*(1-AZ23)</f>
        <v>-0</v>
      </c>
      <c r="BA106" s="43" t="n">
        <f aca="false">BA105*(1-BA23)</f>
        <v>-0</v>
      </c>
      <c r="BB106" s="43" t="n">
        <f aca="false">BB105*(1-BB23)</f>
        <v>-0</v>
      </c>
      <c r="BC106" s="43" t="n">
        <f aca="false">BC105*(1-BC23)</f>
        <v>-0</v>
      </c>
      <c r="BD106" s="43" t="n">
        <f aca="false">BD105*(1-BD23)</f>
        <v>-0</v>
      </c>
      <c r="BE106" s="43" t="n">
        <f aca="false">BE105*(1-BE23)</f>
        <v>-0</v>
      </c>
      <c r="BF106" s="43" t="n">
        <f aca="false">BF105*(1-BF23)</f>
        <v>-0</v>
      </c>
      <c r="BG106" s="43" t="n">
        <f aca="false">BG105*(1-BG23)</f>
        <v>-0</v>
      </c>
      <c r="BH106" s="43" t="n">
        <f aca="false">BH105*(1-BH23)</f>
        <v>-0</v>
      </c>
      <c r="BI106" s="43" t="n">
        <f aca="false">BI105*(1-BI23)</f>
        <v>-0</v>
      </c>
      <c r="BJ106" s="43" t="n">
        <f aca="false">BJ105*(1-BJ23)</f>
        <v>-0</v>
      </c>
      <c r="BK106" s="43" t="n">
        <f aca="false">BK105*(1-BK23)</f>
        <v>-0</v>
      </c>
      <c r="BL106" s="43" t="n">
        <f aca="false">BL105*(1-BL23)</f>
        <v>-0</v>
      </c>
      <c r="BM106" s="43" t="n">
        <f aca="false">BM105*(1-BM23)</f>
        <v>-0</v>
      </c>
      <c r="BN106" s="43" t="n">
        <f aca="false">BN105*(1-BN23)</f>
        <v>-0</v>
      </c>
      <c r="BO106" s="43" t="n">
        <f aca="false">BO105*(1-BO23)</f>
        <v>-0</v>
      </c>
      <c r="BP106" s="43" t="n">
        <f aca="false">BP105*(1-BP23)</f>
        <v>-0</v>
      </c>
      <c r="BQ106" s="43" t="n">
        <f aca="false">BQ105*(1-BQ23)</f>
        <v>-0</v>
      </c>
      <c r="BR106" s="43" t="n">
        <f aca="false">BR105*(1-BR23)</f>
        <v>-0</v>
      </c>
      <c r="BS106" s="43" t="n">
        <f aca="false">BS105*(1-BS23)</f>
        <v>-0</v>
      </c>
      <c r="BT106" s="43" t="n">
        <f aca="false">BT105*(1-BT23)</f>
        <v>-0</v>
      </c>
      <c r="BU106" s="43" t="n">
        <f aca="false">BU105*(1-BU23)</f>
        <v>-0</v>
      </c>
      <c r="BV106" s="43" t="n">
        <f aca="false">BV105*(1-BV23)</f>
        <v>-0</v>
      </c>
      <c r="BW106" s="43" t="n">
        <f aca="false">BW105*(1-BW23)</f>
        <v>-0</v>
      </c>
      <c r="BX106" s="43" t="n">
        <f aca="false">BX105*(1-BX23)</f>
        <v>-0</v>
      </c>
      <c r="BY106" s="43" t="n">
        <f aca="false">BY105*(1-BY23)</f>
        <v>-0</v>
      </c>
      <c r="BZ106" s="43" t="n">
        <f aca="false">BZ105*(1-BZ23)</f>
        <v>-0</v>
      </c>
      <c r="CA106" s="43" t="n">
        <f aca="false">CA105*(1-CA23)</f>
        <v>-0</v>
      </c>
      <c r="CB106" s="43" t="n">
        <f aca="false">CB105*(1-CB23)</f>
        <v>-0</v>
      </c>
      <c r="CC106" s="43" t="n">
        <f aca="false">CC105*(1-CC23)</f>
        <v>-0</v>
      </c>
      <c r="CD106" s="43" t="n">
        <f aca="false">CD105*(1-CD23)</f>
        <v>-0</v>
      </c>
      <c r="CE106" s="43" t="n">
        <f aca="false">CE105*(1-CE23)</f>
        <v>-0</v>
      </c>
      <c r="CF106" s="43" t="n">
        <f aca="false">CF105*(1-CF23)</f>
        <v>-0</v>
      </c>
      <c r="CG106" s="43" t="n">
        <f aca="false">CG105*(1-CG23)</f>
        <v>-0</v>
      </c>
      <c r="CH106" s="43" t="n">
        <f aca="false">CH105*(1-CH23)</f>
        <v>-0</v>
      </c>
      <c r="CI106" s="43" t="n">
        <f aca="false">CI105*(1-CI23)</f>
        <v>-0</v>
      </c>
      <c r="CJ106" s="43" t="n">
        <f aca="false">CJ105*(1-CJ23)</f>
        <v>-0</v>
      </c>
      <c r="CK106" s="43" t="n">
        <f aca="false">CK105*(1-CK23)</f>
        <v>-0</v>
      </c>
      <c r="CL106" s="43" t="n">
        <f aca="false">CL105*(1-CL23)</f>
        <v>-0</v>
      </c>
      <c r="CM106" s="43" t="n">
        <f aca="false">CM105*(1-CM23)</f>
        <v>-0</v>
      </c>
      <c r="CN106" s="43" t="n">
        <f aca="false">CN105*(1-CN23)</f>
        <v>-0</v>
      </c>
      <c r="CO106" s="43" t="n">
        <f aca="false">CO105*(1-CO23)</f>
        <v>-0</v>
      </c>
      <c r="CP106" s="43" t="n">
        <f aca="false">CP105*(1-CP23)</f>
        <v>-0</v>
      </c>
      <c r="CQ106" s="43" t="n">
        <f aca="false">CQ105*(1-CQ23)</f>
        <v>-0</v>
      </c>
      <c r="CR106" s="43" t="n">
        <f aca="false">CR105*(1-CR23)</f>
        <v>-0</v>
      </c>
      <c r="CS106" s="43" t="n">
        <f aca="false">CS105*(1-CS23)</f>
        <v>-0</v>
      </c>
      <c r="CT106" s="43" t="n">
        <f aca="false">CT105*(1-CT23)</f>
        <v>-0</v>
      </c>
      <c r="CU106" s="43" t="n">
        <f aca="false">CU105*(1-CU23)</f>
        <v>-0</v>
      </c>
      <c r="CV106" s="43" t="n">
        <f aca="false">CV105*(1-CV23)</f>
        <v>-0</v>
      </c>
      <c r="CW106" s="43" t="n">
        <f aca="false">CW105*(1-CW23)</f>
        <v>-0</v>
      </c>
      <c r="CX106" s="43" t="n">
        <f aca="false">CX105*(1-CX23)</f>
        <v>-0</v>
      </c>
      <c r="CY106" s="43" t="n">
        <f aca="false">CY105*(1-CY23)</f>
        <v>-0</v>
      </c>
      <c r="CZ106" s="43" t="n">
        <f aca="false">CZ105*(1-CZ23)</f>
        <v>-0</v>
      </c>
      <c r="DA106" s="43" t="n">
        <f aca="false">DA105*(1-DA23)</f>
        <v>-0</v>
      </c>
      <c r="DB106" s="43" t="n">
        <f aca="false">DB105*(1-DB23)</f>
        <v>-0</v>
      </c>
      <c r="DC106" s="43" t="n">
        <f aca="false">DC105*(1-DC23)</f>
        <v>-0</v>
      </c>
      <c r="DD106" s="43" t="n">
        <f aca="false">DD105*(1-DD23)</f>
        <v>-0</v>
      </c>
      <c r="DE106" s="43" t="n">
        <f aca="false">DE105*(1-DE23)</f>
        <v>-0</v>
      </c>
      <c r="DF106" s="43" t="n">
        <f aca="false">DF105*(1-DF23)</f>
        <v>-0</v>
      </c>
      <c r="DG106" s="43" t="n">
        <f aca="false">DG105*(1-DG23)</f>
        <v>-0</v>
      </c>
      <c r="DH106" s="43" t="n">
        <f aca="false">DH105*(1-DH23)</f>
        <v>-0</v>
      </c>
      <c r="DI106" s="43" t="n">
        <f aca="false">DI105*(1-DI23)</f>
        <v>-0</v>
      </c>
      <c r="DJ106" s="43" t="n">
        <f aca="false">DJ105*(1-DJ23)</f>
        <v>-0</v>
      </c>
      <c r="DK106" s="43" t="n">
        <f aca="false">DK105*(1-DK23)</f>
        <v>-0</v>
      </c>
      <c r="DL106" s="43" t="n">
        <f aca="false">DL105*(1-DL23)</f>
        <v>-0</v>
      </c>
      <c r="DM106" s="43" t="n">
        <f aca="false">DM105*(1-DM23)</f>
        <v>-0</v>
      </c>
      <c r="DN106" s="43" t="n">
        <f aca="false">DN105*(1-DN23)</f>
        <v>-0</v>
      </c>
      <c r="DO106" s="43" t="n">
        <f aca="false">DO105*(1-DO23)</f>
        <v>-0</v>
      </c>
      <c r="DP106" s="43" t="n">
        <f aca="false">DP105*(1-DP23)</f>
        <v>-0</v>
      </c>
      <c r="DQ106" s="43" t="n">
        <f aca="false">DQ105*(1-DQ23)</f>
        <v>-0</v>
      </c>
      <c r="DR106" s="43" t="n">
        <f aca="false">DR105*(1-DR23)</f>
        <v>-0</v>
      </c>
      <c r="DS106" s="43" t="n">
        <f aca="false">DS105*(1-DS23)</f>
        <v>-0</v>
      </c>
      <c r="DT106" s="43" t="n">
        <f aca="false">DT105*(1-DT23)</f>
        <v>-0</v>
      </c>
      <c r="DU106" s="43" t="n">
        <f aca="false">DU105*(1-DU23)</f>
        <v>-0</v>
      </c>
      <c r="DV106" s="43" t="n">
        <f aca="false">DV105*(1-DV23)</f>
        <v>-0</v>
      </c>
      <c r="DW106" s="43" t="n">
        <f aca="false">DW105*(1-DW23)</f>
        <v>-0</v>
      </c>
      <c r="DX106" s="43" t="n">
        <f aca="false">DX105*(1-DX23)</f>
        <v>-0</v>
      </c>
      <c r="DY106" s="43" t="n">
        <f aca="false">DY105*(1-DY23)</f>
        <v>-0</v>
      </c>
      <c r="DZ106" s="43" t="n">
        <f aca="false">DZ105*(1-DZ23)</f>
        <v>-0</v>
      </c>
      <c r="EA106" s="43" t="n">
        <f aca="false">EA105*(1-EA23)</f>
        <v>-0</v>
      </c>
      <c r="EB106" s="43" t="n">
        <f aca="false">EB105*(1-EB23)</f>
        <v>-0</v>
      </c>
      <c r="EC106" s="43" t="n">
        <f aca="false">EC105*(1-EC23)</f>
        <v>-0</v>
      </c>
      <c r="ED106" s="43" t="n">
        <f aca="false">ED105*(1-ED23)</f>
        <v>-0</v>
      </c>
      <c r="EE106" s="43" t="n">
        <f aca="false">EE105*(1-EE23)</f>
        <v>-0</v>
      </c>
      <c r="EF106" s="43" t="n">
        <f aca="false">EF105*(1-EF23)</f>
        <v>-0</v>
      </c>
      <c r="EG106" s="43" t="n">
        <f aca="false">EG105*(1-EG23)</f>
        <v>-0</v>
      </c>
      <c r="EH106" s="43" t="n">
        <f aca="false">EH105*(1-EH23)</f>
        <v>-0</v>
      </c>
      <c r="EI106" s="43" t="n">
        <f aca="false">EI105*(1-EI23)</f>
        <v>-0</v>
      </c>
      <c r="EJ106" s="43" t="n">
        <f aca="false">EJ105*(1-EJ23)</f>
        <v>-0</v>
      </c>
      <c r="EK106" s="43" t="n">
        <f aca="false">EK105*(1-EK23)</f>
        <v>-0</v>
      </c>
      <c r="EL106" s="43" t="n">
        <f aca="false">EL105*(1-EL23)</f>
        <v>-0</v>
      </c>
      <c r="EM106" s="43" t="n">
        <f aca="false">EM105*(1-EM23)</f>
        <v>-0</v>
      </c>
      <c r="EN106" s="43" t="n">
        <f aca="false">EN105*(1-EN23)</f>
        <v>-0</v>
      </c>
      <c r="EO106" s="43" t="n">
        <f aca="false">EO105*(1-EO23)</f>
        <v>-0</v>
      </c>
      <c r="EP106" s="43" t="n">
        <f aca="false">EP105*(1-EP23)</f>
        <v>-0</v>
      </c>
      <c r="EQ106" s="43" t="n">
        <f aca="false">EQ105*(1-EQ23)</f>
        <v>-0</v>
      </c>
      <c r="ER106" s="43" t="n">
        <f aca="false">ER105*(1-ER23)</f>
        <v>-0</v>
      </c>
      <c r="ES106" s="43" t="n">
        <f aca="false">ES105*(1-ES23)</f>
        <v>-0</v>
      </c>
      <c r="ET106" s="43" t="n">
        <f aca="false">ET105*(1-ET23)</f>
        <v>-0</v>
      </c>
      <c r="EU106" s="43" t="n">
        <f aca="false">EU105*(1-EU23)</f>
        <v>-0</v>
      </c>
      <c r="EV106" s="43" t="n">
        <f aca="false">EV105*(1-EV23)</f>
        <v>-0</v>
      </c>
      <c r="EW106" s="43" t="n">
        <f aca="false">EW105*(1-EW23)</f>
        <v>-0</v>
      </c>
      <c r="EX106" s="43" t="n">
        <f aca="false">EX105*(1-EX23)</f>
        <v>-0</v>
      </c>
      <c r="EY106" s="43" t="n">
        <f aca="false">EY105*(1-EY23)</f>
        <v>-0</v>
      </c>
      <c r="EZ106" s="43" t="n">
        <f aca="false">EZ105*(1-EZ23)</f>
        <v>-0</v>
      </c>
      <c r="FA106" s="43" t="n">
        <f aca="false">FA105*(1-FA23)</f>
        <v>-0</v>
      </c>
      <c r="FB106" s="43" t="n">
        <f aca="false">FB105*(1-FB23)</f>
        <v>-0</v>
      </c>
      <c r="FC106" s="43" t="n">
        <f aca="false">FC105*(1-FC23)</f>
        <v>-0</v>
      </c>
      <c r="FD106" s="43" t="n">
        <f aca="false">FD105*(1-FD23)</f>
        <v>-0</v>
      </c>
      <c r="FE106" s="43" t="n">
        <f aca="false">FE105*(1-FE23)</f>
        <v>-0</v>
      </c>
      <c r="FF106" s="43" t="n">
        <f aca="false">FF105*(1-FF23)</f>
        <v>-0</v>
      </c>
      <c r="FG106" s="43" t="n">
        <f aca="false">FG105*(1-FG23)</f>
        <v>-0</v>
      </c>
      <c r="FH106" s="43" t="n">
        <f aca="false">FH105*(1-FH23)</f>
        <v>-0</v>
      </c>
    </row>
    <row r="108" customFormat="false" ht="15" hidden="false" customHeight="false" outlineLevel="0" collapsed="false">
      <c r="A108" s="9" t="s">
        <v>14</v>
      </c>
      <c r="B108" s="9"/>
      <c r="C108" s="9" t="s">
        <v>704</v>
      </c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/>
      <c r="BO108" s="9"/>
      <c r="BP108" s="9"/>
      <c r="BQ108" s="9"/>
      <c r="BR108" s="9"/>
      <c r="BS108" s="9"/>
      <c r="BT108" s="9"/>
      <c r="BU108" s="9"/>
      <c r="BV108" s="9"/>
      <c r="BW108" s="9"/>
      <c r="BX108" s="9"/>
      <c r="BY108" s="9"/>
      <c r="BZ108" s="9"/>
      <c r="CA108" s="9"/>
      <c r="CB108" s="9"/>
      <c r="CC108" s="9"/>
      <c r="CD108" s="9"/>
      <c r="CE108" s="9"/>
      <c r="CF108" s="9"/>
      <c r="CG108" s="9"/>
      <c r="CH108" s="9"/>
      <c r="CI108" s="9"/>
      <c r="CJ108" s="9"/>
      <c r="CK108" s="9"/>
      <c r="CL108" s="9"/>
      <c r="CM108" s="9"/>
      <c r="CN108" s="9"/>
      <c r="CO108" s="9"/>
      <c r="CP108" s="9"/>
      <c r="CQ108" s="9"/>
      <c r="CR108" s="9"/>
      <c r="CS108" s="9"/>
      <c r="CT108" s="9"/>
      <c r="CU108" s="9"/>
      <c r="CV108" s="9"/>
      <c r="CW108" s="9"/>
      <c r="CX108" s="9"/>
      <c r="CY108" s="9"/>
      <c r="CZ108" s="9"/>
      <c r="DA108" s="9"/>
      <c r="DB108" s="9"/>
      <c r="DC108" s="9"/>
      <c r="DD108" s="9"/>
      <c r="DE108" s="9"/>
      <c r="DF108" s="9"/>
      <c r="DG108" s="9"/>
      <c r="DH108" s="9"/>
      <c r="DI108" s="9"/>
      <c r="DJ108" s="9"/>
      <c r="DK108" s="9"/>
      <c r="DL108" s="9"/>
      <c r="DM108" s="9"/>
      <c r="DN108" s="9"/>
      <c r="DO108" s="9"/>
      <c r="DP108" s="9"/>
      <c r="DQ108" s="9"/>
      <c r="DR108" s="9"/>
      <c r="DS108" s="9"/>
      <c r="DT108" s="9"/>
      <c r="DU108" s="9"/>
      <c r="DV108" s="9"/>
      <c r="DW108" s="9"/>
      <c r="DX108" s="9"/>
      <c r="DY108" s="9"/>
      <c r="DZ108" s="9"/>
      <c r="EA108" s="9"/>
      <c r="EB108" s="9"/>
      <c r="EC108" s="9"/>
      <c r="ED108" s="9"/>
      <c r="EE108" s="9"/>
      <c r="EF108" s="9"/>
      <c r="EG108" s="9"/>
      <c r="EH108" s="9"/>
      <c r="EI108" s="9"/>
      <c r="EJ108" s="9"/>
      <c r="EK108" s="9"/>
      <c r="EL108" s="9"/>
      <c r="EM108" s="9"/>
      <c r="EN108" s="9"/>
      <c r="EO108" s="9"/>
      <c r="EP108" s="9"/>
      <c r="EQ108" s="9"/>
      <c r="ER108" s="9"/>
      <c r="ES108" s="9"/>
      <c r="ET108" s="9"/>
      <c r="EU108" s="9"/>
      <c r="EV108" s="9"/>
      <c r="EW108" s="9"/>
      <c r="EX108" s="9"/>
      <c r="EY108" s="9"/>
      <c r="EZ108" s="9"/>
      <c r="FA108" s="9"/>
      <c r="FB108" s="9"/>
      <c r="FC108" s="9"/>
      <c r="FD108" s="9"/>
      <c r="FE108" s="9"/>
      <c r="FF108" s="9"/>
      <c r="FG108" s="9"/>
      <c r="FH108" s="9"/>
    </row>
    <row r="109" customFormat="false" ht="15" hidden="false" customHeight="false" outlineLevel="0" collapsed="false">
      <c r="C109" s="0" t="s">
        <v>705</v>
      </c>
      <c r="D109" s="11" t="s">
        <v>319</v>
      </c>
      <c r="E109" s="43" t="n">
        <f aca="false">(In_PV_Capex*$E13+In_Cable_Capex+In_Substation)*(1+In_Capex_Adj)+In_Land_Capex+$F109</f>
        <v>57170</v>
      </c>
      <c r="F109" s="43" t="n">
        <f aca="false">In_BESS_Capex*$F66*(1+In_Capex_Adj)</f>
        <v>22000</v>
      </c>
      <c r="I109" s="43" t="n">
        <f aca="false">SUM(J109:FH109)</f>
        <v>-55660</v>
      </c>
      <c r="J109" s="43" t="n">
        <f aca="false">-($E109+$I97+$I98)*J25</f>
        <v>-0</v>
      </c>
      <c r="K109" s="43" t="n">
        <f aca="false">-($E109+$I97+$I98)*K25</f>
        <v>-0</v>
      </c>
      <c r="L109" s="43" t="n">
        <f aca="false">-($E109+$I97+$I98)*L25</f>
        <v>-0</v>
      </c>
      <c r="M109" s="43" t="n">
        <f aca="false">-($E109+$I97+$I98)*M25</f>
        <v>-0</v>
      </c>
      <c r="N109" s="43" t="n">
        <f aca="false">-($E109+$I97+$I98)*N25</f>
        <v>-0</v>
      </c>
      <c r="O109" s="43" t="n">
        <f aca="false">-($E109+$I97+$I98)*O25</f>
        <v>-0</v>
      </c>
      <c r="P109" s="43" t="n">
        <f aca="false">-($E109+$I97+$I98)*P25</f>
        <v>-13838.9617486339</v>
      </c>
      <c r="Q109" s="43" t="n">
        <f aca="false">-($E109+$I97+$I98)*Q25</f>
        <v>-13991.0382513661</v>
      </c>
      <c r="R109" s="43" t="n">
        <f aca="false">-($E109+$I97+$I98)*R25</f>
        <v>-13991.0382513661</v>
      </c>
      <c r="S109" s="43" t="n">
        <f aca="false">-($E109+$I97+$I98)*S25</f>
        <v>-13838.9617486339</v>
      </c>
      <c r="T109" s="43" t="n">
        <f aca="false">-($E109+$I97+$I98)*T25</f>
        <v>-0</v>
      </c>
      <c r="U109" s="43" t="n">
        <f aca="false">-($E109+$I97+$I98)*U25</f>
        <v>-0</v>
      </c>
      <c r="V109" s="43" t="n">
        <f aca="false">-($E109+$I97+$I98)*V25</f>
        <v>-0</v>
      </c>
      <c r="W109" s="43" t="n">
        <f aca="false">-($E109+$I97+$I98)*W25</f>
        <v>-0</v>
      </c>
      <c r="X109" s="43" t="n">
        <f aca="false">-($E109+$I97+$I98)*X25</f>
        <v>-0</v>
      </c>
      <c r="Y109" s="43" t="n">
        <f aca="false">-($E109+$I97+$I98)*Y25</f>
        <v>-0</v>
      </c>
      <c r="Z109" s="43" t="n">
        <f aca="false">-($E109+$I97+$I98)*Z25</f>
        <v>-0</v>
      </c>
      <c r="AA109" s="43" t="n">
        <f aca="false">-($E109+$I97+$I98)*AA25</f>
        <v>-0</v>
      </c>
      <c r="AB109" s="43" t="n">
        <f aca="false">-($E109+$I97+$I98)*AB25</f>
        <v>-0</v>
      </c>
      <c r="AC109" s="43" t="n">
        <f aca="false">-($E109+$I97+$I98)*AC25</f>
        <v>-0</v>
      </c>
      <c r="AD109" s="43" t="n">
        <f aca="false">-($E109+$I97+$I98)*AD25</f>
        <v>-0</v>
      </c>
      <c r="AE109" s="43" t="n">
        <f aca="false">-($E109+$I97+$I98)*AE25</f>
        <v>-0</v>
      </c>
      <c r="AF109" s="43" t="n">
        <f aca="false">-($E109+$I97+$I98)*AF25</f>
        <v>-0</v>
      </c>
      <c r="AG109" s="43" t="n">
        <f aca="false">-($E109+$I97+$I98)*AG25</f>
        <v>-0</v>
      </c>
      <c r="AH109" s="43" t="n">
        <f aca="false">-($E109+$I97+$I98)*AH25</f>
        <v>-0</v>
      </c>
      <c r="AI109" s="43" t="n">
        <f aca="false">-($E109+$I97+$I98)*AI25</f>
        <v>-0</v>
      </c>
      <c r="AJ109" s="43" t="n">
        <f aca="false">-($E109+$I97+$I98)*AJ25</f>
        <v>-0</v>
      </c>
      <c r="AK109" s="43" t="n">
        <f aca="false">-($E109+$I97+$I98)*AK25</f>
        <v>-0</v>
      </c>
      <c r="AL109" s="43" t="n">
        <f aca="false">-($E109+$I97+$I98)*AL25</f>
        <v>-0</v>
      </c>
      <c r="AM109" s="43" t="n">
        <f aca="false">-($E109+$I97+$I98)*AM25</f>
        <v>-0</v>
      </c>
      <c r="AN109" s="43" t="n">
        <f aca="false">-($E109+$I97+$I98)*AN25</f>
        <v>-0</v>
      </c>
      <c r="AO109" s="43" t="n">
        <f aca="false">-($E109+$I97+$I98)*AO25</f>
        <v>-0</v>
      </c>
      <c r="AP109" s="43" t="n">
        <f aca="false">-($E109+$I97+$I98)*AP25</f>
        <v>-0</v>
      </c>
      <c r="AQ109" s="43" t="n">
        <f aca="false">-($E109+$I97+$I98)*AQ25</f>
        <v>-0</v>
      </c>
      <c r="AR109" s="43" t="n">
        <f aca="false">-($E109+$I97+$I98)*AR25</f>
        <v>-0</v>
      </c>
      <c r="AS109" s="43" t="n">
        <f aca="false">-($E109+$I97+$I98)*AS25</f>
        <v>-0</v>
      </c>
      <c r="AT109" s="43" t="n">
        <f aca="false">-($E109+$I97+$I98)*AT25</f>
        <v>-0</v>
      </c>
      <c r="AU109" s="43" t="n">
        <f aca="false">-($E109+$I97+$I98)*AU25</f>
        <v>-0</v>
      </c>
      <c r="AV109" s="43" t="n">
        <f aca="false">-($E109+$I97+$I98)*AV25</f>
        <v>-0</v>
      </c>
      <c r="AW109" s="43" t="n">
        <f aca="false">-($E109+$I97+$I98)*AW25</f>
        <v>-0</v>
      </c>
      <c r="AX109" s="43" t="n">
        <f aca="false">-($E109+$I97+$I98)*AX25</f>
        <v>-0</v>
      </c>
      <c r="AY109" s="43" t="n">
        <f aca="false">-($E109+$I97+$I98)*AY25</f>
        <v>-0</v>
      </c>
      <c r="AZ109" s="43" t="n">
        <f aca="false">-($E109+$I97+$I98)*AZ25</f>
        <v>-0</v>
      </c>
      <c r="BA109" s="43" t="n">
        <f aca="false">-($E109+$I97+$I98)*BA25</f>
        <v>-0</v>
      </c>
      <c r="BB109" s="43" t="n">
        <f aca="false">-($E109+$I97+$I98)*BB25</f>
        <v>-0</v>
      </c>
      <c r="BC109" s="43" t="n">
        <f aca="false">-($E109+$I97+$I98)*BC25</f>
        <v>-0</v>
      </c>
      <c r="BD109" s="43" t="n">
        <f aca="false">-($E109+$I97+$I98)*BD25</f>
        <v>-0</v>
      </c>
      <c r="BE109" s="43" t="n">
        <f aca="false">-($E109+$I97+$I98)*BE25</f>
        <v>-0</v>
      </c>
      <c r="BF109" s="43" t="n">
        <f aca="false">-($E109+$I97+$I98)*BF25</f>
        <v>-0</v>
      </c>
      <c r="BG109" s="43" t="n">
        <f aca="false">-($E109+$I97+$I98)*BG25</f>
        <v>-0</v>
      </c>
      <c r="BH109" s="43" t="n">
        <f aca="false">-($E109+$I97+$I98)*BH25</f>
        <v>-0</v>
      </c>
      <c r="BI109" s="43" t="n">
        <f aca="false">-($E109+$I97+$I98)*BI25</f>
        <v>-0</v>
      </c>
      <c r="BJ109" s="43" t="n">
        <f aca="false">-($E109+$I97+$I98)*BJ25</f>
        <v>-0</v>
      </c>
      <c r="BK109" s="43" t="n">
        <f aca="false">-($E109+$I97+$I98)*BK25</f>
        <v>-0</v>
      </c>
      <c r="BL109" s="43" t="n">
        <f aca="false">-($E109+$I97+$I98)*BL25</f>
        <v>-0</v>
      </c>
      <c r="BM109" s="43" t="n">
        <f aca="false">-($E109+$I97+$I98)*BM25</f>
        <v>-0</v>
      </c>
      <c r="BN109" s="43" t="n">
        <f aca="false">-($E109+$I97+$I98)*BN25</f>
        <v>-0</v>
      </c>
      <c r="BO109" s="43" t="n">
        <f aca="false">-($E109+$I97+$I98)*BO25</f>
        <v>-0</v>
      </c>
      <c r="BP109" s="43" t="n">
        <f aca="false">-($E109+$I97+$I98)*BP25</f>
        <v>-0</v>
      </c>
      <c r="BQ109" s="43" t="n">
        <f aca="false">-($E109+$I97+$I98)*BQ25</f>
        <v>-0</v>
      </c>
      <c r="BR109" s="43" t="n">
        <f aca="false">-($E109+$I97+$I98)*BR25</f>
        <v>-0</v>
      </c>
      <c r="BS109" s="43" t="n">
        <f aca="false">-($E109+$I97+$I98)*BS25</f>
        <v>-0</v>
      </c>
      <c r="BT109" s="43" t="n">
        <f aca="false">-($E109+$I97+$I98)*BT25</f>
        <v>-0</v>
      </c>
      <c r="BU109" s="43" t="n">
        <f aca="false">-($E109+$I97+$I98)*BU25</f>
        <v>-0</v>
      </c>
      <c r="BV109" s="43" t="n">
        <f aca="false">-($E109+$I97+$I98)*BV25</f>
        <v>-0</v>
      </c>
      <c r="BW109" s="43" t="n">
        <f aca="false">-($E109+$I97+$I98)*BW25</f>
        <v>-0</v>
      </c>
      <c r="BX109" s="43" t="n">
        <f aca="false">-($E109+$I97+$I98)*BX25</f>
        <v>-0</v>
      </c>
      <c r="BY109" s="43" t="n">
        <f aca="false">-($E109+$I97+$I98)*BY25</f>
        <v>-0</v>
      </c>
      <c r="BZ109" s="43" t="n">
        <f aca="false">-($E109+$I97+$I98)*BZ25</f>
        <v>-0</v>
      </c>
      <c r="CA109" s="43" t="n">
        <f aca="false">-($E109+$I97+$I98)*CA25</f>
        <v>-0</v>
      </c>
      <c r="CB109" s="43" t="n">
        <f aca="false">-($E109+$I97+$I98)*CB25</f>
        <v>-0</v>
      </c>
      <c r="CC109" s="43" t="n">
        <f aca="false">-($E109+$I97+$I98)*CC25</f>
        <v>-0</v>
      </c>
      <c r="CD109" s="43" t="n">
        <f aca="false">-($E109+$I97+$I98)*CD25</f>
        <v>-0</v>
      </c>
      <c r="CE109" s="43" t="n">
        <f aca="false">-($E109+$I97+$I98)*CE25</f>
        <v>-0</v>
      </c>
      <c r="CF109" s="43" t="n">
        <f aca="false">-($E109+$I97+$I98)*CF25</f>
        <v>-0</v>
      </c>
      <c r="CG109" s="43" t="n">
        <f aca="false">-($E109+$I97+$I98)*CG25</f>
        <v>-0</v>
      </c>
      <c r="CH109" s="43" t="n">
        <f aca="false">-($E109+$I97+$I98)*CH25</f>
        <v>-0</v>
      </c>
      <c r="CI109" s="43" t="n">
        <f aca="false">-($E109+$I97+$I98)*CI25</f>
        <v>-0</v>
      </c>
      <c r="CJ109" s="43" t="n">
        <f aca="false">-($E109+$I97+$I98)*CJ25</f>
        <v>-0</v>
      </c>
      <c r="CK109" s="43" t="n">
        <f aca="false">-($E109+$I97+$I98)*CK25</f>
        <v>-0</v>
      </c>
      <c r="CL109" s="43" t="n">
        <f aca="false">-($E109+$I97+$I98)*CL25</f>
        <v>-0</v>
      </c>
      <c r="CM109" s="43" t="n">
        <f aca="false">-($E109+$I97+$I98)*CM25</f>
        <v>-0</v>
      </c>
      <c r="CN109" s="43" t="n">
        <f aca="false">-($E109+$I97+$I98)*CN25</f>
        <v>-0</v>
      </c>
      <c r="CO109" s="43" t="n">
        <f aca="false">-($E109+$I97+$I98)*CO25</f>
        <v>-0</v>
      </c>
      <c r="CP109" s="43" t="n">
        <f aca="false">-($E109+$I97+$I98)*CP25</f>
        <v>-0</v>
      </c>
      <c r="CQ109" s="43" t="n">
        <f aca="false">-($E109+$I97+$I98)*CQ25</f>
        <v>-0</v>
      </c>
      <c r="CR109" s="43" t="n">
        <f aca="false">-($E109+$I97+$I98)*CR25</f>
        <v>-0</v>
      </c>
      <c r="CS109" s="43" t="n">
        <f aca="false">-($E109+$I97+$I98)*CS25</f>
        <v>-0</v>
      </c>
      <c r="CT109" s="43" t="n">
        <f aca="false">-($E109+$I97+$I98)*CT25</f>
        <v>-0</v>
      </c>
      <c r="CU109" s="43" t="n">
        <f aca="false">-($E109+$I97+$I98)*CU25</f>
        <v>-0</v>
      </c>
      <c r="CV109" s="43" t="n">
        <f aca="false">-($E109+$I97+$I98)*CV25</f>
        <v>-0</v>
      </c>
      <c r="CW109" s="43" t="n">
        <f aca="false">-($E109+$I97+$I98)*CW25</f>
        <v>-0</v>
      </c>
      <c r="CX109" s="43" t="n">
        <f aca="false">-($E109+$I97+$I98)*CX25</f>
        <v>-0</v>
      </c>
      <c r="CY109" s="43" t="n">
        <f aca="false">-($E109+$I97+$I98)*CY25</f>
        <v>-0</v>
      </c>
      <c r="CZ109" s="43" t="n">
        <f aca="false">-($E109+$I97+$I98)*CZ25</f>
        <v>-0</v>
      </c>
      <c r="DA109" s="43" t="n">
        <f aca="false">-($E109+$I97+$I98)*DA25</f>
        <v>-0</v>
      </c>
      <c r="DB109" s="43" t="n">
        <f aca="false">-($E109+$I97+$I98)*DB25</f>
        <v>-0</v>
      </c>
      <c r="DC109" s="43" t="n">
        <f aca="false">-($E109+$I97+$I98)*DC25</f>
        <v>-0</v>
      </c>
      <c r="DD109" s="43" t="n">
        <f aca="false">-($E109+$I97+$I98)*DD25</f>
        <v>-0</v>
      </c>
      <c r="DE109" s="43" t="n">
        <f aca="false">-($E109+$I97+$I98)*DE25</f>
        <v>-0</v>
      </c>
      <c r="DF109" s="43" t="n">
        <f aca="false">-($E109+$I97+$I98)*DF25</f>
        <v>-0</v>
      </c>
      <c r="DG109" s="43" t="n">
        <f aca="false">-($E109+$I97+$I98)*DG25</f>
        <v>-0</v>
      </c>
      <c r="DH109" s="43" t="n">
        <f aca="false">-($E109+$I97+$I98)*DH25</f>
        <v>-0</v>
      </c>
      <c r="DI109" s="43" t="n">
        <f aca="false">-($E109+$I97+$I98)*DI25</f>
        <v>-0</v>
      </c>
      <c r="DJ109" s="43" t="n">
        <f aca="false">-($E109+$I97+$I98)*DJ25</f>
        <v>-0</v>
      </c>
      <c r="DK109" s="43" t="n">
        <f aca="false">-($E109+$I97+$I98)*DK25</f>
        <v>-0</v>
      </c>
      <c r="DL109" s="43" t="n">
        <f aca="false">-($E109+$I97+$I98)*DL25</f>
        <v>-0</v>
      </c>
      <c r="DM109" s="43" t="n">
        <f aca="false">-($E109+$I97+$I98)*DM25</f>
        <v>-0</v>
      </c>
      <c r="DN109" s="43" t="n">
        <f aca="false">-($E109+$I97+$I98)*DN25</f>
        <v>-0</v>
      </c>
      <c r="DO109" s="43" t="n">
        <f aca="false">-($E109+$I97+$I98)*DO25</f>
        <v>-0</v>
      </c>
      <c r="DP109" s="43" t="n">
        <f aca="false">-($E109+$I97+$I98)*DP25</f>
        <v>-0</v>
      </c>
      <c r="DQ109" s="43" t="n">
        <f aca="false">-($E109+$I97+$I98)*DQ25</f>
        <v>-0</v>
      </c>
      <c r="DR109" s="43" t="n">
        <f aca="false">-($E109+$I97+$I98)*DR25</f>
        <v>-0</v>
      </c>
      <c r="DS109" s="43" t="n">
        <f aca="false">-($E109+$I97+$I98)*DS25</f>
        <v>-0</v>
      </c>
      <c r="DT109" s="43" t="n">
        <f aca="false">-($E109+$I97+$I98)*DT25</f>
        <v>-0</v>
      </c>
      <c r="DU109" s="43" t="n">
        <f aca="false">-($E109+$I97+$I98)*DU25</f>
        <v>-0</v>
      </c>
      <c r="DV109" s="43" t="n">
        <f aca="false">-($E109+$I97+$I98)*DV25</f>
        <v>-0</v>
      </c>
      <c r="DW109" s="43" t="n">
        <f aca="false">-($E109+$I97+$I98)*DW25</f>
        <v>-0</v>
      </c>
      <c r="DX109" s="43" t="n">
        <f aca="false">-($E109+$I97+$I98)*DX25</f>
        <v>-0</v>
      </c>
      <c r="DY109" s="43" t="n">
        <f aca="false">-($E109+$I97+$I98)*DY25</f>
        <v>-0</v>
      </c>
      <c r="DZ109" s="43" t="n">
        <f aca="false">-($E109+$I97+$I98)*DZ25</f>
        <v>-0</v>
      </c>
      <c r="EA109" s="43" t="n">
        <f aca="false">-($E109+$I97+$I98)*EA25</f>
        <v>-0</v>
      </c>
      <c r="EB109" s="43" t="n">
        <f aca="false">-($E109+$I97+$I98)*EB25</f>
        <v>-0</v>
      </c>
      <c r="EC109" s="43" t="n">
        <f aca="false">-($E109+$I97+$I98)*EC25</f>
        <v>-0</v>
      </c>
      <c r="ED109" s="43" t="n">
        <f aca="false">-($E109+$I97+$I98)*ED25</f>
        <v>-0</v>
      </c>
      <c r="EE109" s="43" t="n">
        <f aca="false">-($E109+$I97+$I98)*EE25</f>
        <v>-0</v>
      </c>
      <c r="EF109" s="43" t="n">
        <f aca="false">-($E109+$I97+$I98)*EF25</f>
        <v>-0</v>
      </c>
      <c r="EG109" s="43" t="n">
        <f aca="false">-($E109+$I97+$I98)*EG25</f>
        <v>-0</v>
      </c>
      <c r="EH109" s="43" t="n">
        <f aca="false">-($E109+$I97+$I98)*EH25</f>
        <v>-0</v>
      </c>
      <c r="EI109" s="43" t="n">
        <f aca="false">-($E109+$I97+$I98)*EI25</f>
        <v>-0</v>
      </c>
      <c r="EJ109" s="43" t="n">
        <f aca="false">-($E109+$I97+$I98)*EJ25</f>
        <v>-0</v>
      </c>
      <c r="EK109" s="43" t="n">
        <f aca="false">-($E109+$I97+$I98)*EK25</f>
        <v>-0</v>
      </c>
      <c r="EL109" s="43" t="n">
        <f aca="false">-($E109+$I97+$I98)*EL25</f>
        <v>-0</v>
      </c>
      <c r="EM109" s="43" t="n">
        <f aca="false">-($E109+$I97+$I98)*EM25</f>
        <v>-0</v>
      </c>
      <c r="EN109" s="43" t="n">
        <f aca="false">-($E109+$I97+$I98)*EN25</f>
        <v>-0</v>
      </c>
      <c r="EO109" s="43" t="n">
        <f aca="false">-($E109+$I97+$I98)*EO25</f>
        <v>-0</v>
      </c>
      <c r="EP109" s="43" t="n">
        <f aca="false">-($E109+$I97+$I98)*EP25</f>
        <v>-0</v>
      </c>
      <c r="EQ109" s="43" t="n">
        <f aca="false">-($E109+$I97+$I98)*EQ25</f>
        <v>-0</v>
      </c>
      <c r="ER109" s="43" t="n">
        <f aca="false">-($E109+$I97+$I98)*ER25</f>
        <v>-0</v>
      </c>
      <c r="ES109" s="43" t="n">
        <f aca="false">-($E109+$I97+$I98)*ES25</f>
        <v>-0</v>
      </c>
      <c r="ET109" s="43" t="n">
        <f aca="false">-($E109+$I97+$I98)*ET25</f>
        <v>-0</v>
      </c>
      <c r="EU109" s="43" t="n">
        <f aca="false">-($E109+$I97+$I98)*EU25</f>
        <v>-0</v>
      </c>
      <c r="EV109" s="43" t="n">
        <f aca="false">-($E109+$I97+$I98)*EV25</f>
        <v>-0</v>
      </c>
      <c r="EW109" s="43" t="n">
        <f aca="false">-($E109+$I97+$I98)*EW25</f>
        <v>-0</v>
      </c>
      <c r="EX109" s="43" t="n">
        <f aca="false">-($E109+$I97+$I98)*EX25</f>
        <v>-0</v>
      </c>
      <c r="EY109" s="43" t="n">
        <f aca="false">-($E109+$I97+$I98)*EY25</f>
        <v>-0</v>
      </c>
      <c r="EZ109" s="43" t="n">
        <f aca="false">-($E109+$I97+$I98)*EZ25</f>
        <v>-0</v>
      </c>
      <c r="FA109" s="43" t="n">
        <f aca="false">-($E109+$I97+$I98)*FA25</f>
        <v>-0</v>
      </c>
      <c r="FB109" s="43" t="n">
        <f aca="false">-($E109+$I97+$I98)*FB25</f>
        <v>-0</v>
      </c>
      <c r="FC109" s="43" t="n">
        <f aca="false">-($E109+$I97+$I98)*FC25</f>
        <v>-0</v>
      </c>
      <c r="FD109" s="43" t="n">
        <f aca="false">-($E109+$I97+$I98)*FD25</f>
        <v>-0</v>
      </c>
      <c r="FE109" s="43" t="n">
        <f aca="false">-($E109+$I97+$I98)*FE25</f>
        <v>-0</v>
      </c>
      <c r="FF109" s="43" t="n">
        <f aca="false">-($E109+$I97+$I98)*FF25</f>
        <v>-0</v>
      </c>
      <c r="FG109" s="43" t="n">
        <f aca="false">-($E109+$I97+$I98)*FG25</f>
        <v>-0</v>
      </c>
      <c r="FH109" s="43" t="n">
        <f aca="false">-($E109+$I97+$I98)*FH25</f>
        <v>-0</v>
      </c>
    </row>
    <row r="110" customFormat="false" ht="15" hidden="false" customHeight="false" outlineLevel="0" collapsed="false">
      <c r="C110" s="0" t="s">
        <v>706</v>
      </c>
      <c r="D110" s="11" t="s">
        <v>290</v>
      </c>
      <c r="E110" s="38" t="n">
        <f aca="false">IF(In_Fix_Augment=0,In_Augment_Year_v3,IF(In_Augment_Year&gt;0,In_Augment_Year,$F110))</f>
        <v>2048</v>
      </c>
      <c r="F110" s="38" t="n">
        <f aca="false">INDEX(Block_Repower,MATCH($E43,Block_Names,0))</f>
        <v>2048</v>
      </c>
    </row>
    <row r="111" customFormat="false" ht="15" hidden="false" customHeight="false" outlineLevel="0" collapsed="false">
      <c r="C111" s="0" t="s">
        <v>707</v>
      </c>
      <c r="D111" s="11" t="s">
        <v>319</v>
      </c>
      <c r="I111" s="43" t="n">
        <f aca="false">SUM(J111:FH111)</f>
        <v>-34726.098</v>
      </c>
      <c r="J111" s="43" t="n">
        <f aca="false">-In_Augment_Cost*$F66*IF(In_Fix_Augment=1,J39,1)*(J$7=$E110)*J36</f>
        <v>-0</v>
      </c>
      <c r="K111" s="43" t="n">
        <f aca="false">-In_Augment_Cost*$F66*IF(In_Fix_Augment=1,K39,1)*(K$7=$E110)*K36</f>
        <v>-0</v>
      </c>
      <c r="L111" s="43" t="n">
        <f aca="false">-In_Augment_Cost*$F66*IF(In_Fix_Augment=1,L39,1)*(L$7=$E110)*L36</f>
        <v>-0</v>
      </c>
      <c r="M111" s="43" t="n">
        <f aca="false">-In_Augment_Cost*$F66*IF(In_Fix_Augment=1,M39,1)*(M$7=$E110)*M36</f>
        <v>-0</v>
      </c>
      <c r="N111" s="43" t="n">
        <f aca="false">-In_Augment_Cost*$F66*IF(In_Fix_Augment=1,N39,1)*(N$7=$E110)*N36</f>
        <v>-0</v>
      </c>
      <c r="O111" s="43" t="n">
        <f aca="false">-In_Augment_Cost*$F66*IF(In_Fix_Augment=1,O39,1)*(O$7=$E110)*O36</f>
        <v>-0</v>
      </c>
      <c r="P111" s="43" t="n">
        <f aca="false">-In_Augment_Cost*$F66*IF(In_Fix_Augment=1,P39,1)*(P$7=$E110)*P36</f>
        <v>-0</v>
      </c>
      <c r="Q111" s="43" t="n">
        <f aca="false">-In_Augment_Cost*$F66*IF(In_Fix_Augment=1,Q39,1)*(Q$7=$E110)*Q36</f>
        <v>-0</v>
      </c>
      <c r="R111" s="43" t="n">
        <f aca="false">-In_Augment_Cost*$F66*IF(In_Fix_Augment=1,R39,1)*(R$7=$E110)*R36</f>
        <v>-0</v>
      </c>
      <c r="S111" s="43" t="n">
        <f aca="false">-In_Augment_Cost*$F66*IF(In_Fix_Augment=1,S39,1)*(S$7=$E110)*S36</f>
        <v>-0</v>
      </c>
      <c r="T111" s="43" t="n">
        <f aca="false">-In_Augment_Cost*$F66*IF(In_Fix_Augment=1,T39,1)*(T$7=$E110)*T36</f>
        <v>-0</v>
      </c>
      <c r="U111" s="43" t="n">
        <f aca="false">-In_Augment_Cost*$F66*IF(In_Fix_Augment=1,U39,1)*(U$7=$E110)*U36</f>
        <v>-0</v>
      </c>
      <c r="V111" s="43" t="n">
        <f aca="false">-In_Augment_Cost*$F66*IF(In_Fix_Augment=1,V39,1)*(V$7=$E110)*V36</f>
        <v>-0</v>
      </c>
      <c r="W111" s="43" t="n">
        <f aca="false">-In_Augment_Cost*$F66*IF(In_Fix_Augment=1,W39,1)*(W$7=$E110)*W36</f>
        <v>-0</v>
      </c>
      <c r="X111" s="43" t="n">
        <f aca="false">-In_Augment_Cost*$F66*IF(In_Fix_Augment=1,X39,1)*(X$7=$E110)*X36</f>
        <v>-0</v>
      </c>
      <c r="Y111" s="43" t="n">
        <f aca="false">-In_Augment_Cost*$F66*IF(In_Fix_Augment=1,Y39,1)*(Y$7=$E110)*Y36</f>
        <v>-0</v>
      </c>
      <c r="Z111" s="43" t="n">
        <f aca="false">-In_Augment_Cost*$F66*IF(In_Fix_Augment=1,Z39,1)*(Z$7=$E110)*Z36</f>
        <v>-0</v>
      </c>
      <c r="AA111" s="43" t="n">
        <f aca="false">-In_Augment_Cost*$F66*IF(In_Fix_Augment=1,AA39,1)*(AA$7=$E110)*AA36</f>
        <v>-0</v>
      </c>
      <c r="AB111" s="43" t="n">
        <f aca="false">-In_Augment_Cost*$F66*IF(In_Fix_Augment=1,AB39,1)*(AB$7=$E110)*AB36</f>
        <v>-0</v>
      </c>
      <c r="AC111" s="43" t="n">
        <f aca="false">-In_Augment_Cost*$F66*IF(In_Fix_Augment=1,AC39,1)*(AC$7=$E110)*AC36</f>
        <v>-0</v>
      </c>
      <c r="AD111" s="43" t="n">
        <f aca="false">-In_Augment_Cost*$F66*IF(In_Fix_Augment=1,AD39,1)*(AD$7=$E110)*AD36</f>
        <v>-0</v>
      </c>
      <c r="AE111" s="43" t="n">
        <f aca="false">-In_Augment_Cost*$F66*IF(In_Fix_Augment=1,AE39,1)*(AE$7=$E110)*AE36</f>
        <v>-0</v>
      </c>
      <c r="AF111" s="43" t="n">
        <f aca="false">-In_Augment_Cost*$F66*IF(In_Fix_Augment=1,AF39,1)*(AF$7=$E110)*AF36</f>
        <v>-0</v>
      </c>
      <c r="AG111" s="43" t="n">
        <f aca="false">-In_Augment_Cost*$F66*IF(In_Fix_Augment=1,AG39,1)*(AG$7=$E110)*AG36</f>
        <v>-0</v>
      </c>
      <c r="AH111" s="43" t="n">
        <f aca="false">-In_Augment_Cost*$F66*IF(In_Fix_Augment=1,AH39,1)*(AH$7=$E110)*AH36</f>
        <v>-0</v>
      </c>
      <c r="AI111" s="43" t="n">
        <f aca="false">-In_Augment_Cost*$F66*IF(In_Fix_Augment=1,AI39,1)*(AI$7=$E110)*AI36</f>
        <v>-0</v>
      </c>
      <c r="AJ111" s="43" t="n">
        <f aca="false">-In_Augment_Cost*$F66*IF(In_Fix_Augment=1,AJ39,1)*(AJ$7=$E110)*AJ36</f>
        <v>-0</v>
      </c>
      <c r="AK111" s="43" t="n">
        <f aca="false">-In_Augment_Cost*$F66*IF(In_Fix_Augment=1,AK39,1)*(AK$7=$E110)*AK36</f>
        <v>-0</v>
      </c>
      <c r="AL111" s="43" t="n">
        <f aca="false">-In_Augment_Cost*$F66*IF(In_Fix_Augment=1,AL39,1)*(AL$7=$E110)*AL36</f>
        <v>-0</v>
      </c>
      <c r="AM111" s="43" t="n">
        <f aca="false">-In_Augment_Cost*$F66*IF(In_Fix_Augment=1,AM39,1)*(AM$7=$E110)*AM36</f>
        <v>-0</v>
      </c>
      <c r="AN111" s="43" t="n">
        <f aca="false">-In_Augment_Cost*$F66*IF(In_Fix_Augment=1,AN39,1)*(AN$7=$E110)*AN36</f>
        <v>-0</v>
      </c>
      <c r="AO111" s="43" t="n">
        <f aca="false">-In_Augment_Cost*$F66*IF(In_Fix_Augment=1,AO39,1)*(AO$7=$E110)*AO36</f>
        <v>-0</v>
      </c>
      <c r="AP111" s="43" t="n">
        <f aca="false">-In_Augment_Cost*$F66*IF(In_Fix_Augment=1,AP39,1)*(AP$7=$E110)*AP36</f>
        <v>-0</v>
      </c>
      <c r="AQ111" s="43" t="n">
        <f aca="false">-In_Augment_Cost*$F66*IF(In_Fix_Augment=1,AQ39,1)*(AQ$7=$E110)*AQ36</f>
        <v>-0</v>
      </c>
      <c r="AR111" s="43" t="n">
        <f aca="false">-In_Augment_Cost*$F66*IF(In_Fix_Augment=1,AR39,1)*(AR$7=$E110)*AR36</f>
        <v>-0</v>
      </c>
      <c r="AS111" s="43" t="n">
        <f aca="false">-In_Augment_Cost*$F66*IF(In_Fix_Augment=1,AS39,1)*(AS$7=$E110)*AS36</f>
        <v>-0</v>
      </c>
      <c r="AT111" s="43" t="n">
        <f aca="false">-In_Augment_Cost*$F66*IF(In_Fix_Augment=1,AT39,1)*(AT$7=$E110)*AT36</f>
        <v>-0</v>
      </c>
      <c r="AU111" s="43" t="n">
        <f aca="false">-In_Augment_Cost*$F66*IF(In_Fix_Augment=1,AU39,1)*(AU$7=$E110)*AU36</f>
        <v>-0</v>
      </c>
      <c r="AV111" s="43" t="n">
        <f aca="false">-In_Augment_Cost*$F66*IF(In_Fix_Augment=1,AV39,1)*(AV$7=$E110)*AV36</f>
        <v>-0</v>
      </c>
      <c r="AW111" s="43" t="n">
        <f aca="false">-In_Augment_Cost*$F66*IF(In_Fix_Augment=1,AW39,1)*(AW$7=$E110)*AW36</f>
        <v>-0</v>
      </c>
      <c r="AX111" s="43" t="n">
        <f aca="false">-In_Augment_Cost*$F66*IF(In_Fix_Augment=1,AX39,1)*(AX$7=$E110)*AX36</f>
        <v>-0</v>
      </c>
      <c r="AY111" s="43" t="n">
        <f aca="false">-In_Augment_Cost*$F66*IF(In_Fix_Augment=1,AY39,1)*(AY$7=$E110)*AY36</f>
        <v>-0</v>
      </c>
      <c r="AZ111" s="43" t="n">
        <f aca="false">-In_Augment_Cost*$F66*IF(In_Fix_Augment=1,AZ39,1)*(AZ$7=$E110)*AZ36</f>
        <v>-0</v>
      </c>
      <c r="BA111" s="43" t="n">
        <f aca="false">-In_Augment_Cost*$F66*IF(In_Fix_Augment=1,BA39,1)*(BA$7=$E110)*BA36</f>
        <v>-0</v>
      </c>
      <c r="BB111" s="43" t="n">
        <f aca="false">-In_Augment_Cost*$F66*IF(In_Fix_Augment=1,BB39,1)*(BB$7=$E110)*BB36</f>
        <v>-0</v>
      </c>
      <c r="BC111" s="43" t="n">
        <f aca="false">-In_Augment_Cost*$F66*IF(In_Fix_Augment=1,BC39,1)*(BC$7=$E110)*BC36</f>
        <v>-0</v>
      </c>
      <c r="BD111" s="43" t="n">
        <f aca="false">-In_Augment_Cost*$F66*IF(In_Fix_Augment=1,BD39,1)*(BD$7=$E110)*BD36</f>
        <v>-0</v>
      </c>
      <c r="BE111" s="43" t="n">
        <f aca="false">-In_Augment_Cost*$F66*IF(In_Fix_Augment=1,BE39,1)*(BE$7=$E110)*BE36</f>
        <v>-0</v>
      </c>
      <c r="BF111" s="43" t="n">
        <f aca="false">-In_Augment_Cost*$F66*IF(In_Fix_Augment=1,BF39,1)*(BF$7=$E110)*BF36</f>
        <v>-0</v>
      </c>
      <c r="BG111" s="43" t="n">
        <f aca="false">-In_Augment_Cost*$F66*IF(In_Fix_Augment=1,BG39,1)*(BG$7=$E110)*BG36</f>
        <v>-0</v>
      </c>
      <c r="BH111" s="43" t="n">
        <f aca="false">-In_Augment_Cost*$F66*IF(In_Fix_Augment=1,BH39,1)*(BH$7=$E110)*BH36</f>
        <v>-0</v>
      </c>
      <c r="BI111" s="43" t="n">
        <f aca="false">-In_Augment_Cost*$F66*IF(In_Fix_Augment=1,BI39,1)*(BI$7=$E110)*BI36</f>
        <v>-0</v>
      </c>
      <c r="BJ111" s="43" t="n">
        <f aca="false">-In_Augment_Cost*$F66*IF(In_Fix_Augment=1,BJ39,1)*(BJ$7=$E110)*BJ36</f>
        <v>-0</v>
      </c>
      <c r="BK111" s="43" t="n">
        <f aca="false">-In_Augment_Cost*$F66*IF(In_Fix_Augment=1,BK39,1)*(BK$7=$E110)*BK36</f>
        <v>-0</v>
      </c>
      <c r="BL111" s="43" t="n">
        <f aca="false">-In_Augment_Cost*$F66*IF(In_Fix_Augment=1,BL39,1)*(BL$7=$E110)*BL36</f>
        <v>-0</v>
      </c>
      <c r="BM111" s="43" t="n">
        <f aca="false">-In_Augment_Cost*$F66*IF(In_Fix_Augment=1,BM39,1)*(BM$7=$E110)*BM36</f>
        <v>-0</v>
      </c>
      <c r="BN111" s="43" t="n">
        <f aca="false">-In_Augment_Cost*$F66*IF(In_Fix_Augment=1,BN39,1)*(BN$7=$E110)*BN36</f>
        <v>-0</v>
      </c>
      <c r="BO111" s="43" t="n">
        <f aca="false">-In_Augment_Cost*$F66*IF(In_Fix_Augment=1,BO39,1)*(BO$7=$E110)*BO36</f>
        <v>-0</v>
      </c>
      <c r="BP111" s="43" t="n">
        <f aca="false">-In_Augment_Cost*$F66*IF(In_Fix_Augment=1,BP39,1)*(BP$7=$E110)*BP36</f>
        <v>-0</v>
      </c>
      <c r="BQ111" s="43" t="n">
        <f aca="false">-In_Augment_Cost*$F66*IF(In_Fix_Augment=1,BQ39,1)*(BQ$7=$E110)*BQ36</f>
        <v>-0</v>
      </c>
      <c r="BR111" s="43" t="n">
        <f aca="false">-In_Augment_Cost*$F66*IF(In_Fix_Augment=1,BR39,1)*(BR$7=$E110)*BR36</f>
        <v>-0</v>
      </c>
      <c r="BS111" s="43" t="n">
        <f aca="false">-In_Augment_Cost*$F66*IF(In_Fix_Augment=1,BS39,1)*(BS$7=$E110)*BS36</f>
        <v>-0</v>
      </c>
      <c r="BT111" s="43" t="n">
        <f aca="false">-In_Augment_Cost*$F66*IF(In_Fix_Augment=1,BT39,1)*(BT$7=$E110)*BT36</f>
        <v>-0</v>
      </c>
      <c r="BU111" s="43" t="n">
        <f aca="false">-In_Augment_Cost*$F66*IF(In_Fix_Augment=1,BU39,1)*(BU$7=$E110)*BU36</f>
        <v>-0</v>
      </c>
      <c r="BV111" s="43" t="n">
        <f aca="false">-In_Augment_Cost*$F66*IF(In_Fix_Augment=1,BV39,1)*(BV$7=$E110)*BV36</f>
        <v>-0</v>
      </c>
      <c r="BW111" s="43" t="n">
        <f aca="false">-In_Augment_Cost*$F66*IF(In_Fix_Augment=1,BW39,1)*(BW$7=$E110)*BW36</f>
        <v>-0</v>
      </c>
      <c r="BX111" s="43" t="n">
        <f aca="false">-In_Augment_Cost*$F66*IF(In_Fix_Augment=1,BX39,1)*(BX$7=$E110)*BX36</f>
        <v>-0</v>
      </c>
      <c r="BY111" s="43" t="n">
        <f aca="false">-In_Augment_Cost*$F66*IF(In_Fix_Augment=1,BY39,1)*(BY$7=$E110)*BY36</f>
        <v>-0</v>
      </c>
      <c r="BZ111" s="43" t="n">
        <f aca="false">-In_Augment_Cost*$F66*IF(In_Fix_Augment=1,BZ39,1)*(BZ$7=$E110)*BZ36</f>
        <v>-0</v>
      </c>
      <c r="CA111" s="43" t="n">
        <f aca="false">-In_Augment_Cost*$F66*IF(In_Fix_Augment=1,CA39,1)*(CA$7=$E110)*CA36</f>
        <v>-0</v>
      </c>
      <c r="CB111" s="43" t="n">
        <f aca="false">-In_Augment_Cost*$F66*IF(In_Fix_Augment=1,CB39,1)*(CB$7=$E110)*CB36</f>
        <v>-0</v>
      </c>
      <c r="CC111" s="43" t="n">
        <f aca="false">-In_Augment_Cost*$F66*IF(In_Fix_Augment=1,CC39,1)*(CC$7=$E110)*CC36</f>
        <v>-0</v>
      </c>
      <c r="CD111" s="43" t="n">
        <f aca="false">-In_Augment_Cost*$F66*IF(In_Fix_Augment=1,CD39,1)*(CD$7=$E110)*CD36</f>
        <v>-0</v>
      </c>
      <c r="CE111" s="43" t="n">
        <f aca="false">-In_Augment_Cost*$F66*IF(In_Fix_Augment=1,CE39,1)*(CE$7=$E110)*CE36</f>
        <v>-0</v>
      </c>
      <c r="CF111" s="43" t="n">
        <f aca="false">-In_Augment_Cost*$F66*IF(In_Fix_Augment=1,CF39,1)*(CF$7=$E110)*CF36</f>
        <v>-0</v>
      </c>
      <c r="CG111" s="43" t="n">
        <f aca="false">-In_Augment_Cost*$F66*IF(In_Fix_Augment=1,CG39,1)*(CG$7=$E110)*CG36</f>
        <v>-0</v>
      </c>
      <c r="CH111" s="43" t="n">
        <f aca="false">-In_Augment_Cost*$F66*IF(In_Fix_Augment=1,CH39,1)*(CH$7=$E110)*CH36</f>
        <v>-0</v>
      </c>
      <c r="CI111" s="43" t="n">
        <f aca="false">-In_Augment_Cost*$F66*IF(In_Fix_Augment=1,CI39,1)*(CI$7=$E110)*CI36</f>
        <v>-0</v>
      </c>
      <c r="CJ111" s="43" t="n">
        <f aca="false">-In_Augment_Cost*$F66*IF(In_Fix_Augment=1,CJ39,1)*(CJ$7=$E110)*CJ36</f>
        <v>-0</v>
      </c>
      <c r="CK111" s="43" t="n">
        <f aca="false">-In_Augment_Cost*$F66*IF(In_Fix_Augment=1,CK39,1)*(CK$7=$E110)*CK36</f>
        <v>-0</v>
      </c>
      <c r="CL111" s="43" t="n">
        <f aca="false">-In_Augment_Cost*$F66*IF(In_Fix_Augment=1,CL39,1)*(CL$7=$E110)*CL36</f>
        <v>-0</v>
      </c>
      <c r="CM111" s="43" t="n">
        <f aca="false">-In_Augment_Cost*$F66*IF(In_Fix_Augment=1,CM39,1)*(CM$7=$E110)*CM36</f>
        <v>-0</v>
      </c>
      <c r="CN111" s="43" t="n">
        <f aca="false">-In_Augment_Cost*$F66*IF(In_Fix_Augment=1,CN39,1)*(CN$7=$E110)*CN36</f>
        <v>-0</v>
      </c>
      <c r="CO111" s="43" t="n">
        <f aca="false">-In_Augment_Cost*$F66*IF(In_Fix_Augment=1,CO39,1)*(CO$7=$E110)*CO36</f>
        <v>-0</v>
      </c>
      <c r="CP111" s="43" t="n">
        <f aca="false">-In_Augment_Cost*$F66*IF(In_Fix_Augment=1,CP39,1)*(CP$7=$E110)*CP36</f>
        <v>-0</v>
      </c>
      <c r="CQ111" s="43" t="n">
        <f aca="false">-In_Augment_Cost*$F66*IF(In_Fix_Augment=1,CQ39,1)*(CQ$7=$E110)*CQ36</f>
        <v>-0</v>
      </c>
      <c r="CR111" s="43" t="n">
        <f aca="false">-In_Augment_Cost*$F66*IF(In_Fix_Augment=1,CR39,1)*(CR$7=$E110)*CR36</f>
        <v>-0</v>
      </c>
      <c r="CS111" s="43" t="n">
        <f aca="false">-In_Augment_Cost*$F66*IF(In_Fix_Augment=1,CS39,1)*(CS$7=$E110)*CS36</f>
        <v>-0</v>
      </c>
      <c r="CT111" s="43" t="n">
        <f aca="false">-In_Augment_Cost*$F66*IF(In_Fix_Augment=1,CT39,1)*(CT$7=$E110)*CT36</f>
        <v>-0</v>
      </c>
      <c r="CU111" s="43" t="n">
        <f aca="false">-In_Augment_Cost*$F66*IF(In_Fix_Augment=1,CU39,1)*(CU$7=$E110)*CU36</f>
        <v>-34726.098</v>
      </c>
      <c r="CV111" s="43" t="n">
        <f aca="false">-In_Augment_Cost*$F66*IF(In_Fix_Augment=1,CV39,1)*(CV$7=$E110)*CV36</f>
        <v>-0</v>
      </c>
      <c r="CW111" s="43" t="n">
        <f aca="false">-In_Augment_Cost*$F66*IF(In_Fix_Augment=1,CW39,1)*(CW$7=$E110)*CW36</f>
        <v>-0</v>
      </c>
      <c r="CX111" s="43" t="n">
        <f aca="false">-In_Augment_Cost*$F66*IF(In_Fix_Augment=1,CX39,1)*(CX$7=$E110)*CX36</f>
        <v>-0</v>
      </c>
      <c r="CY111" s="43" t="n">
        <f aca="false">-In_Augment_Cost*$F66*IF(In_Fix_Augment=1,CY39,1)*(CY$7=$E110)*CY36</f>
        <v>-0</v>
      </c>
      <c r="CZ111" s="43" t="n">
        <f aca="false">-In_Augment_Cost*$F66*IF(In_Fix_Augment=1,CZ39,1)*(CZ$7=$E110)*CZ36</f>
        <v>-0</v>
      </c>
      <c r="DA111" s="43" t="n">
        <f aca="false">-In_Augment_Cost*$F66*IF(In_Fix_Augment=1,DA39,1)*(DA$7=$E110)*DA36</f>
        <v>-0</v>
      </c>
      <c r="DB111" s="43" t="n">
        <f aca="false">-In_Augment_Cost*$F66*IF(In_Fix_Augment=1,DB39,1)*(DB$7=$E110)*DB36</f>
        <v>-0</v>
      </c>
      <c r="DC111" s="43" t="n">
        <f aca="false">-In_Augment_Cost*$F66*IF(In_Fix_Augment=1,DC39,1)*(DC$7=$E110)*DC36</f>
        <v>-0</v>
      </c>
      <c r="DD111" s="43" t="n">
        <f aca="false">-In_Augment_Cost*$F66*IF(In_Fix_Augment=1,DD39,1)*(DD$7=$E110)*DD36</f>
        <v>-0</v>
      </c>
      <c r="DE111" s="43" t="n">
        <f aca="false">-In_Augment_Cost*$F66*IF(In_Fix_Augment=1,DE39,1)*(DE$7=$E110)*DE36</f>
        <v>-0</v>
      </c>
      <c r="DF111" s="43" t="n">
        <f aca="false">-In_Augment_Cost*$F66*IF(In_Fix_Augment=1,DF39,1)*(DF$7=$E110)*DF36</f>
        <v>-0</v>
      </c>
      <c r="DG111" s="43" t="n">
        <f aca="false">-In_Augment_Cost*$F66*IF(In_Fix_Augment=1,DG39,1)*(DG$7=$E110)*DG36</f>
        <v>-0</v>
      </c>
      <c r="DH111" s="43" t="n">
        <f aca="false">-In_Augment_Cost*$F66*IF(In_Fix_Augment=1,DH39,1)*(DH$7=$E110)*DH36</f>
        <v>-0</v>
      </c>
      <c r="DI111" s="43" t="n">
        <f aca="false">-In_Augment_Cost*$F66*IF(In_Fix_Augment=1,DI39,1)*(DI$7=$E110)*DI36</f>
        <v>-0</v>
      </c>
      <c r="DJ111" s="43" t="n">
        <f aca="false">-In_Augment_Cost*$F66*IF(In_Fix_Augment=1,DJ39,1)*(DJ$7=$E110)*DJ36</f>
        <v>-0</v>
      </c>
      <c r="DK111" s="43" t="n">
        <f aca="false">-In_Augment_Cost*$F66*IF(In_Fix_Augment=1,DK39,1)*(DK$7=$E110)*DK36</f>
        <v>-0</v>
      </c>
      <c r="DL111" s="43" t="n">
        <f aca="false">-In_Augment_Cost*$F66*IF(In_Fix_Augment=1,DL39,1)*(DL$7=$E110)*DL36</f>
        <v>-0</v>
      </c>
      <c r="DM111" s="43" t="n">
        <f aca="false">-In_Augment_Cost*$F66*IF(In_Fix_Augment=1,DM39,1)*(DM$7=$E110)*DM36</f>
        <v>-0</v>
      </c>
      <c r="DN111" s="43" t="n">
        <f aca="false">-In_Augment_Cost*$F66*IF(In_Fix_Augment=1,DN39,1)*(DN$7=$E110)*DN36</f>
        <v>-0</v>
      </c>
      <c r="DO111" s="43" t="n">
        <f aca="false">-In_Augment_Cost*$F66*IF(In_Fix_Augment=1,DO39,1)*(DO$7=$E110)*DO36</f>
        <v>-0</v>
      </c>
      <c r="DP111" s="43" t="n">
        <f aca="false">-In_Augment_Cost*$F66*IF(In_Fix_Augment=1,DP39,1)*(DP$7=$E110)*DP36</f>
        <v>-0</v>
      </c>
      <c r="DQ111" s="43" t="n">
        <f aca="false">-In_Augment_Cost*$F66*IF(In_Fix_Augment=1,DQ39,1)*(DQ$7=$E110)*DQ36</f>
        <v>-0</v>
      </c>
      <c r="DR111" s="43" t="n">
        <f aca="false">-In_Augment_Cost*$F66*IF(In_Fix_Augment=1,DR39,1)*(DR$7=$E110)*DR36</f>
        <v>-0</v>
      </c>
      <c r="DS111" s="43" t="n">
        <f aca="false">-In_Augment_Cost*$F66*IF(In_Fix_Augment=1,DS39,1)*(DS$7=$E110)*DS36</f>
        <v>-0</v>
      </c>
      <c r="DT111" s="43" t="n">
        <f aca="false">-In_Augment_Cost*$F66*IF(In_Fix_Augment=1,DT39,1)*(DT$7=$E110)*DT36</f>
        <v>-0</v>
      </c>
      <c r="DU111" s="43" t="n">
        <f aca="false">-In_Augment_Cost*$F66*IF(In_Fix_Augment=1,DU39,1)*(DU$7=$E110)*DU36</f>
        <v>-0</v>
      </c>
      <c r="DV111" s="43" t="n">
        <f aca="false">-In_Augment_Cost*$F66*IF(In_Fix_Augment=1,DV39,1)*(DV$7=$E110)*DV36</f>
        <v>-0</v>
      </c>
      <c r="DW111" s="43" t="n">
        <f aca="false">-In_Augment_Cost*$F66*IF(In_Fix_Augment=1,DW39,1)*(DW$7=$E110)*DW36</f>
        <v>-0</v>
      </c>
      <c r="DX111" s="43" t="n">
        <f aca="false">-In_Augment_Cost*$F66*IF(In_Fix_Augment=1,DX39,1)*(DX$7=$E110)*DX36</f>
        <v>-0</v>
      </c>
      <c r="DY111" s="43" t="n">
        <f aca="false">-In_Augment_Cost*$F66*IF(In_Fix_Augment=1,DY39,1)*(DY$7=$E110)*DY36</f>
        <v>-0</v>
      </c>
      <c r="DZ111" s="43" t="n">
        <f aca="false">-In_Augment_Cost*$F66*IF(In_Fix_Augment=1,DZ39,1)*(DZ$7=$E110)*DZ36</f>
        <v>-0</v>
      </c>
      <c r="EA111" s="43" t="n">
        <f aca="false">-In_Augment_Cost*$F66*IF(In_Fix_Augment=1,EA39,1)*(EA$7=$E110)*EA36</f>
        <v>-0</v>
      </c>
      <c r="EB111" s="43" t="n">
        <f aca="false">-In_Augment_Cost*$F66*IF(In_Fix_Augment=1,EB39,1)*(EB$7=$E110)*EB36</f>
        <v>-0</v>
      </c>
      <c r="EC111" s="43" t="n">
        <f aca="false">-In_Augment_Cost*$F66*IF(In_Fix_Augment=1,EC39,1)*(EC$7=$E110)*EC36</f>
        <v>-0</v>
      </c>
      <c r="ED111" s="43" t="n">
        <f aca="false">-In_Augment_Cost*$F66*IF(In_Fix_Augment=1,ED39,1)*(ED$7=$E110)*ED36</f>
        <v>-0</v>
      </c>
      <c r="EE111" s="43" t="n">
        <f aca="false">-In_Augment_Cost*$F66*IF(In_Fix_Augment=1,EE39,1)*(EE$7=$E110)*EE36</f>
        <v>-0</v>
      </c>
      <c r="EF111" s="43" t="n">
        <f aca="false">-In_Augment_Cost*$F66*IF(In_Fix_Augment=1,EF39,1)*(EF$7=$E110)*EF36</f>
        <v>-0</v>
      </c>
      <c r="EG111" s="43" t="n">
        <f aca="false">-In_Augment_Cost*$F66*IF(In_Fix_Augment=1,EG39,1)*(EG$7=$E110)*EG36</f>
        <v>-0</v>
      </c>
      <c r="EH111" s="43" t="n">
        <f aca="false">-In_Augment_Cost*$F66*IF(In_Fix_Augment=1,EH39,1)*(EH$7=$E110)*EH36</f>
        <v>-0</v>
      </c>
      <c r="EI111" s="43" t="n">
        <f aca="false">-In_Augment_Cost*$F66*IF(In_Fix_Augment=1,EI39,1)*(EI$7=$E110)*EI36</f>
        <v>-0</v>
      </c>
      <c r="EJ111" s="43" t="n">
        <f aca="false">-In_Augment_Cost*$F66*IF(In_Fix_Augment=1,EJ39,1)*(EJ$7=$E110)*EJ36</f>
        <v>-0</v>
      </c>
      <c r="EK111" s="43" t="n">
        <f aca="false">-In_Augment_Cost*$F66*IF(In_Fix_Augment=1,EK39,1)*(EK$7=$E110)*EK36</f>
        <v>-0</v>
      </c>
      <c r="EL111" s="43" t="n">
        <f aca="false">-In_Augment_Cost*$F66*IF(In_Fix_Augment=1,EL39,1)*(EL$7=$E110)*EL36</f>
        <v>-0</v>
      </c>
      <c r="EM111" s="43" t="n">
        <f aca="false">-In_Augment_Cost*$F66*IF(In_Fix_Augment=1,EM39,1)*(EM$7=$E110)*EM36</f>
        <v>-0</v>
      </c>
      <c r="EN111" s="43" t="n">
        <f aca="false">-In_Augment_Cost*$F66*IF(In_Fix_Augment=1,EN39,1)*(EN$7=$E110)*EN36</f>
        <v>-0</v>
      </c>
      <c r="EO111" s="43" t="n">
        <f aca="false">-In_Augment_Cost*$F66*IF(In_Fix_Augment=1,EO39,1)*(EO$7=$E110)*EO36</f>
        <v>-0</v>
      </c>
      <c r="EP111" s="43" t="n">
        <f aca="false">-In_Augment_Cost*$F66*IF(In_Fix_Augment=1,EP39,1)*(EP$7=$E110)*EP36</f>
        <v>-0</v>
      </c>
      <c r="EQ111" s="43" t="n">
        <f aca="false">-In_Augment_Cost*$F66*IF(In_Fix_Augment=1,EQ39,1)*(EQ$7=$E110)*EQ36</f>
        <v>-0</v>
      </c>
      <c r="ER111" s="43" t="n">
        <f aca="false">-In_Augment_Cost*$F66*IF(In_Fix_Augment=1,ER39,1)*(ER$7=$E110)*ER36</f>
        <v>-0</v>
      </c>
      <c r="ES111" s="43" t="n">
        <f aca="false">-In_Augment_Cost*$F66*IF(In_Fix_Augment=1,ES39,1)*(ES$7=$E110)*ES36</f>
        <v>-0</v>
      </c>
      <c r="ET111" s="43" t="n">
        <f aca="false">-In_Augment_Cost*$F66*IF(In_Fix_Augment=1,ET39,1)*(ET$7=$E110)*ET36</f>
        <v>-0</v>
      </c>
      <c r="EU111" s="43" t="n">
        <f aca="false">-In_Augment_Cost*$F66*IF(In_Fix_Augment=1,EU39,1)*(EU$7=$E110)*EU36</f>
        <v>-0</v>
      </c>
      <c r="EV111" s="43" t="n">
        <f aca="false">-In_Augment_Cost*$F66*IF(In_Fix_Augment=1,EV39,1)*(EV$7=$E110)*EV36</f>
        <v>-0</v>
      </c>
      <c r="EW111" s="43" t="n">
        <f aca="false">-In_Augment_Cost*$F66*IF(In_Fix_Augment=1,EW39,1)*(EW$7=$E110)*EW36</f>
        <v>-0</v>
      </c>
      <c r="EX111" s="43" t="n">
        <f aca="false">-In_Augment_Cost*$F66*IF(In_Fix_Augment=1,EX39,1)*(EX$7=$E110)*EX36</f>
        <v>-0</v>
      </c>
      <c r="EY111" s="43" t="n">
        <f aca="false">-In_Augment_Cost*$F66*IF(In_Fix_Augment=1,EY39,1)*(EY$7=$E110)*EY36</f>
        <v>-0</v>
      </c>
      <c r="EZ111" s="43" t="n">
        <f aca="false">-In_Augment_Cost*$F66*IF(In_Fix_Augment=1,EZ39,1)*(EZ$7=$E110)*EZ36</f>
        <v>-0</v>
      </c>
      <c r="FA111" s="43" t="n">
        <f aca="false">-In_Augment_Cost*$F66*IF(In_Fix_Augment=1,FA39,1)*(FA$7=$E110)*FA36</f>
        <v>-0</v>
      </c>
      <c r="FB111" s="43" t="n">
        <f aca="false">-In_Augment_Cost*$F66*IF(In_Fix_Augment=1,FB39,1)*(FB$7=$E110)*FB36</f>
        <v>-0</v>
      </c>
      <c r="FC111" s="43" t="n">
        <f aca="false">-In_Augment_Cost*$F66*IF(In_Fix_Augment=1,FC39,1)*(FC$7=$E110)*FC36</f>
        <v>-0</v>
      </c>
      <c r="FD111" s="43" t="n">
        <f aca="false">-In_Augment_Cost*$F66*IF(In_Fix_Augment=1,FD39,1)*(FD$7=$E110)*FD36</f>
        <v>-0</v>
      </c>
      <c r="FE111" s="43" t="n">
        <f aca="false">-In_Augment_Cost*$F66*IF(In_Fix_Augment=1,FE39,1)*(FE$7=$E110)*FE36</f>
        <v>-0</v>
      </c>
      <c r="FF111" s="43" t="n">
        <f aca="false">-In_Augment_Cost*$F66*IF(In_Fix_Augment=1,FF39,1)*(FF$7=$E110)*FF36</f>
        <v>-0</v>
      </c>
      <c r="FG111" s="43" t="n">
        <f aca="false">-In_Augment_Cost*$F66*IF(In_Fix_Augment=1,FG39,1)*(FG$7=$E110)*FG36</f>
        <v>-0</v>
      </c>
      <c r="FH111" s="43" t="n">
        <f aca="false">-In_Augment_Cost*$F66*IF(In_Fix_Augment=1,FH39,1)*(FH$7=$E110)*FH36</f>
        <v>-0</v>
      </c>
    </row>
    <row r="112" customFormat="false" ht="15" hidden="false" customHeight="false" outlineLevel="0" collapsed="false">
      <c r="C112" s="23" t="s">
        <v>708</v>
      </c>
      <c r="D112" s="11" t="s">
        <v>319</v>
      </c>
      <c r="E112" s="62" t="n">
        <f aca="false">SUMPRODUCT($J112:$FH112/$J34:$FH34)*$E34</f>
        <v>-57474.2605115313</v>
      </c>
      <c r="I112" s="62" t="n">
        <f aca="false">SUM(J112:FH112)</f>
        <v>-56385</v>
      </c>
      <c r="J112" s="62" t="n">
        <f aca="false">J109+J98</f>
        <v>-0</v>
      </c>
      <c r="K112" s="62" t="n">
        <f aca="false">K109+K98</f>
        <v>-0</v>
      </c>
      <c r="L112" s="62" t="n">
        <f aca="false">L109+L98</f>
        <v>-0</v>
      </c>
      <c r="M112" s="62" t="n">
        <f aca="false">M109+M98</f>
        <v>-0</v>
      </c>
      <c r="N112" s="62" t="n">
        <f aca="false">N109+N98</f>
        <v>-0</v>
      </c>
      <c r="O112" s="62" t="n">
        <f aca="false">O109+O98</f>
        <v>-725</v>
      </c>
      <c r="P112" s="62" t="n">
        <f aca="false">P109+P98</f>
        <v>-13838.9617486339</v>
      </c>
      <c r="Q112" s="62" t="n">
        <f aca="false">Q109+Q98</f>
        <v>-13991.0382513661</v>
      </c>
      <c r="R112" s="62" t="n">
        <f aca="false">R109+R98</f>
        <v>-13991.0382513661</v>
      </c>
      <c r="S112" s="62" t="n">
        <f aca="false">S109+S98</f>
        <v>-13838.9617486339</v>
      </c>
      <c r="T112" s="62" t="n">
        <f aca="false">T109+T98</f>
        <v>-0</v>
      </c>
      <c r="U112" s="62" t="n">
        <f aca="false">U109+U98</f>
        <v>-0</v>
      </c>
      <c r="V112" s="62" t="n">
        <f aca="false">V109+V98</f>
        <v>-0</v>
      </c>
      <c r="W112" s="62" t="n">
        <f aca="false">W109+W98</f>
        <v>-0</v>
      </c>
      <c r="X112" s="62" t="n">
        <f aca="false">X109+X98</f>
        <v>-0</v>
      </c>
      <c r="Y112" s="62" t="n">
        <f aca="false">Y109+Y98</f>
        <v>-0</v>
      </c>
      <c r="Z112" s="62" t="n">
        <f aca="false">Z109+Z98</f>
        <v>-0</v>
      </c>
      <c r="AA112" s="62" t="n">
        <f aca="false">AA109+AA98</f>
        <v>-0</v>
      </c>
      <c r="AB112" s="62" t="n">
        <f aca="false">AB109+AB98</f>
        <v>-0</v>
      </c>
      <c r="AC112" s="62" t="n">
        <f aca="false">AC109+AC98</f>
        <v>-0</v>
      </c>
      <c r="AD112" s="62" t="n">
        <f aca="false">AD109+AD98</f>
        <v>-0</v>
      </c>
      <c r="AE112" s="62" t="n">
        <f aca="false">AE109+AE98</f>
        <v>-0</v>
      </c>
      <c r="AF112" s="62" t="n">
        <f aca="false">AF109+AF98</f>
        <v>-0</v>
      </c>
      <c r="AG112" s="62" t="n">
        <f aca="false">AG109+AG98</f>
        <v>-0</v>
      </c>
      <c r="AH112" s="62" t="n">
        <f aca="false">AH109+AH98</f>
        <v>-0</v>
      </c>
      <c r="AI112" s="62" t="n">
        <f aca="false">AI109+AI98</f>
        <v>-0</v>
      </c>
      <c r="AJ112" s="62" t="n">
        <f aca="false">AJ109+AJ98</f>
        <v>-0</v>
      </c>
      <c r="AK112" s="62" t="n">
        <f aca="false">AK109+AK98</f>
        <v>-0</v>
      </c>
      <c r="AL112" s="62" t="n">
        <f aca="false">AL109+AL98</f>
        <v>-0</v>
      </c>
      <c r="AM112" s="62" t="n">
        <f aca="false">AM109+AM98</f>
        <v>-0</v>
      </c>
      <c r="AN112" s="62" t="n">
        <f aca="false">AN109+AN98</f>
        <v>-0</v>
      </c>
      <c r="AO112" s="62" t="n">
        <f aca="false">AO109+AO98</f>
        <v>-0</v>
      </c>
      <c r="AP112" s="62" t="n">
        <f aca="false">AP109+AP98</f>
        <v>-0</v>
      </c>
      <c r="AQ112" s="62" t="n">
        <f aca="false">AQ109+AQ98</f>
        <v>-0</v>
      </c>
      <c r="AR112" s="62" t="n">
        <f aca="false">AR109+AR98</f>
        <v>-0</v>
      </c>
      <c r="AS112" s="62" t="n">
        <f aca="false">AS109+AS98</f>
        <v>-0</v>
      </c>
      <c r="AT112" s="62" t="n">
        <f aca="false">AT109+AT98</f>
        <v>-0</v>
      </c>
      <c r="AU112" s="62" t="n">
        <f aca="false">AU109+AU98</f>
        <v>-0</v>
      </c>
      <c r="AV112" s="62" t="n">
        <f aca="false">AV109+AV98</f>
        <v>-0</v>
      </c>
      <c r="AW112" s="62" t="n">
        <f aca="false">AW109+AW98</f>
        <v>-0</v>
      </c>
      <c r="AX112" s="62" t="n">
        <f aca="false">AX109+AX98</f>
        <v>-0</v>
      </c>
      <c r="AY112" s="62" t="n">
        <f aca="false">AY109+AY98</f>
        <v>-0</v>
      </c>
      <c r="AZ112" s="62" t="n">
        <f aca="false">AZ109+AZ98</f>
        <v>-0</v>
      </c>
      <c r="BA112" s="62" t="n">
        <f aca="false">BA109+BA98</f>
        <v>-0</v>
      </c>
      <c r="BB112" s="62" t="n">
        <f aca="false">BB109+BB98</f>
        <v>-0</v>
      </c>
      <c r="BC112" s="62" t="n">
        <f aca="false">BC109+BC98</f>
        <v>-0</v>
      </c>
      <c r="BD112" s="62" t="n">
        <f aca="false">BD109+BD98</f>
        <v>-0</v>
      </c>
      <c r="BE112" s="62" t="n">
        <f aca="false">BE109+BE98</f>
        <v>-0</v>
      </c>
      <c r="BF112" s="62" t="n">
        <f aca="false">BF109+BF98</f>
        <v>-0</v>
      </c>
      <c r="BG112" s="62" t="n">
        <f aca="false">BG109+BG98</f>
        <v>-0</v>
      </c>
      <c r="BH112" s="62" t="n">
        <f aca="false">BH109+BH98</f>
        <v>-0</v>
      </c>
      <c r="BI112" s="62" t="n">
        <f aca="false">BI109+BI98</f>
        <v>-0</v>
      </c>
      <c r="BJ112" s="62" t="n">
        <f aca="false">BJ109+BJ98</f>
        <v>-0</v>
      </c>
      <c r="BK112" s="62" t="n">
        <f aca="false">BK109+BK98</f>
        <v>-0</v>
      </c>
      <c r="BL112" s="62" t="n">
        <f aca="false">BL109+BL98</f>
        <v>-0</v>
      </c>
      <c r="BM112" s="62" t="n">
        <f aca="false">BM109+BM98</f>
        <v>-0</v>
      </c>
      <c r="BN112" s="62" t="n">
        <f aca="false">BN109+BN98</f>
        <v>-0</v>
      </c>
      <c r="BO112" s="62" t="n">
        <f aca="false">BO109+BO98</f>
        <v>-0</v>
      </c>
      <c r="BP112" s="62" t="n">
        <f aca="false">BP109+BP98</f>
        <v>-0</v>
      </c>
      <c r="BQ112" s="62" t="n">
        <f aca="false">BQ109+BQ98</f>
        <v>-0</v>
      </c>
      <c r="BR112" s="62" t="n">
        <f aca="false">BR109+BR98</f>
        <v>-0</v>
      </c>
      <c r="BS112" s="62" t="n">
        <f aca="false">BS109+BS98</f>
        <v>-0</v>
      </c>
      <c r="BT112" s="62" t="n">
        <f aca="false">BT109+BT98</f>
        <v>-0</v>
      </c>
      <c r="BU112" s="62" t="n">
        <f aca="false">BU109+BU98</f>
        <v>-0</v>
      </c>
      <c r="BV112" s="62" t="n">
        <f aca="false">BV109+BV98</f>
        <v>-0</v>
      </c>
      <c r="BW112" s="62" t="n">
        <f aca="false">BW109+BW98</f>
        <v>-0</v>
      </c>
      <c r="BX112" s="62" t="n">
        <f aca="false">BX109+BX98</f>
        <v>-0</v>
      </c>
      <c r="BY112" s="62" t="n">
        <f aca="false">BY109+BY98</f>
        <v>-0</v>
      </c>
      <c r="BZ112" s="62" t="n">
        <f aca="false">BZ109+BZ98</f>
        <v>-0</v>
      </c>
      <c r="CA112" s="62" t="n">
        <f aca="false">CA109+CA98</f>
        <v>-0</v>
      </c>
      <c r="CB112" s="62" t="n">
        <f aca="false">CB109+CB98</f>
        <v>-0</v>
      </c>
      <c r="CC112" s="62" t="n">
        <f aca="false">CC109+CC98</f>
        <v>-0</v>
      </c>
      <c r="CD112" s="62" t="n">
        <f aca="false">CD109+CD98</f>
        <v>-0</v>
      </c>
      <c r="CE112" s="62" t="n">
        <f aca="false">CE109+CE98</f>
        <v>-0</v>
      </c>
      <c r="CF112" s="62" t="n">
        <f aca="false">CF109+CF98</f>
        <v>-0</v>
      </c>
      <c r="CG112" s="62" t="n">
        <f aca="false">CG109+CG98</f>
        <v>-0</v>
      </c>
      <c r="CH112" s="62" t="n">
        <f aca="false">CH109+CH98</f>
        <v>-0</v>
      </c>
      <c r="CI112" s="62" t="n">
        <f aca="false">CI109+CI98</f>
        <v>-0</v>
      </c>
      <c r="CJ112" s="62" t="n">
        <f aca="false">CJ109+CJ98</f>
        <v>-0</v>
      </c>
      <c r="CK112" s="62" t="n">
        <f aca="false">CK109+CK98</f>
        <v>-0</v>
      </c>
      <c r="CL112" s="62" t="n">
        <f aca="false">CL109+CL98</f>
        <v>-0</v>
      </c>
      <c r="CM112" s="62" t="n">
        <f aca="false">CM109+CM98</f>
        <v>-0</v>
      </c>
      <c r="CN112" s="62" t="n">
        <f aca="false">CN109+CN98</f>
        <v>-0</v>
      </c>
      <c r="CO112" s="62" t="n">
        <f aca="false">CO109+CO98</f>
        <v>-0</v>
      </c>
      <c r="CP112" s="62" t="n">
        <f aca="false">CP109+CP98</f>
        <v>-0</v>
      </c>
      <c r="CQ112" s="62" t="n">
        <f aca="false">CQ109+CQ98</f>
        <v>-0</v>
      </c>
      <c r="CR112" s="62" t="n">
        <f aca="false">CR109+CR98</f>
        <v>-0</v>
      </c>
      <c r="CS112" s="62" t="n">
        <f aca="false">CS109+CS98</f>
        <v>-0</v>
      </c>
      <c r="CT112" s="62" t="n">
        <f aca="false">CT109+CT98</f>
        <v>-0</v>
      </c>
      <c r="CU112" s="62" t="n">
        <f aca="false">CU109+CU98</f>
        <v>-0</v>
      </c>
      <c r="CV112" s="62" t="n">
        <f aca="false">CV109+CV98</f>
        <v>-0</v>
      </c>
      <c r="CW112" s="62" t="n">
        <f aca="false">CW109+CW98</f>
        <v>-0</v>
      </c>
      <c r="CX112" s="62" t="n">
        <f aca="false">CX109+CX98</f>
        <v>-0</v>
      </c>
      <c r="CY112" s="62" t="n">
        <f aca="false">CY109+CY98</f>
        <v>-0</v>
      </c>
      <c r="CZ112" s="62" t="n">
        <f aca="false">CZ109+CZ98</f>
        <v>-0</v>
      </c>
      <c r="DA112" s="62" t="n">
        <f aca="false">DA109+DA98</f>
        <v>-0</v>
      </c>
      <c r="DB112" s="62" t="n">
        <f aca="false">DB109+DB98</f>
        <v>-0</v>
      </c>
      <c r="DC112" s="62" t="n">
        <f aca="false">DC109+DC98</f>
        <v>-0</v>
      </c>
      <c r="DD112" s="62" t="n">
        <f aca="false">DD109+DD98</f>
        <v>-0</v>
      </c>
      <c r="DE112" s="62" t="n">
        <f aca="false">DE109+DE98</f>
        <v>-0</v>
      </c>
      <c r="DF112" s="62" t="n">
        <f aca="false">DF109+DF98</f>
        <v>-0</v>
      </c>
      <c r="DG112" s="62" t="n">
        <f aca="false">DG109+DG98</f>
        <v>-0</v>
      </c>
      <c r="DH112" s="62" t="n">
        <f aca="false">DH109+DH98</f>
        <v>-0</v>
      </c>
      <c r="DI112" s="62" t="n">
        <f aca="false">DI109+DI98</f>
        <v>-0</v>
      </c>
      <c r="DJ112" s="62" t="n">
        <f aca="false">DJ109+DJ98</f>
        <v>-0</v>
      </c>
      <c r="DK112" s="62" t="n">
        <f aca="false">DK109+DK98</f>
        <v>-0</v>
      </c>
      <c r="DL112" s="62" t="n">
        <f aca="false">DL109+DL98</f>
        <v>-0</v>
      </c>
      <c r="DM112" s="62" t="n">
        <f aca="false">DM109+DM98</f>
        <v>-0</v>
      </c>
      <c r="DN112" s="62" t="n">
        <f aca="false">DN109+DN98</f>
        <v>-0</v>
      </c>
      <c r="DO112" s="62" t="n">
        <f aca="false">DO109+DO98</f>
        <v>-0</v>
      </c>
      <c r="DP112" s="62" t="n">
        <f aca="false">DP109+DP98</f>
        <v>-0</v>
      </c>
      <c r="DQ112" s="62" t="n">
        <f aca="false">DQ109+DQ98</f>
        <v>-0</v>
      </c>
      <c r="DR112" s="62" t="n">
        <f aca="false">DR109+DR98</f>
        <v>-0</v>
      </c>
      <c r="DS112" s="62" t="n">
        <f aca="false">DS109+DS98</f>
        <v>-0</v>
      </c>
      <c r="DT112" s="62" t="n">
        <f aca="false">DT109+DT98</f>
        <v>-0</v>
      </c>
      <c r="DU112" s="62" t="n">
        <f aca="false">DU109+DU98</f>
        <v>-0</v>
      </c>
      <c r="DV112" s="62" t="n">
        <f aca="false">DV109+DV98</f>
        <v>-0</v>
      </c>
      <c r="DW112" s="62" t="n">
        <f aca="false">DW109+DW98</f>
        <v>-0</v>
      </c>
      <c r="DX112" s="62" t="n">
        <f aca="false">DX109+DX98</f>
        <v>-0</v>
      </c>
      <c r="DY112" s="62" t="n">
        <f aca="false">DY109+DY98</f>
        <v>-0</v>
      </c>
      <c r="DZ112" s="62" t="n">
        <f aca="false">DZ109+DZ98</f>
        <v>-0</v>
      </c>
      <c r="EA112" s="62" t="n">
        <f aca="false">EA109+EA98</f>
        <v>-0</v>
      </c>
      <c r="EB112" s="62" t="n">
        <f aca="false">EB109+EB98</f>
        <v>-0</v>
      </c>
      <c r="EC112" s="62" t="n">
        <f aca="false">EC109+EC98</f>
        <v>-0</v>
      </c>
      <c r="ED112" s="62" t="n">
        <f aca="false">ED109+ED98</f>
        <v>-0</v>
      </c>
      <c r="EE112" s="62" t="n">
        <f aca="false">EE109+EE98</f>
        <v>-0</v>
      </c>
      <c r="EF112" s="62" t="n">
        <f aca="false">EF109+EF98</f>
        <v>-0</v>
      </c>
      <c r="EG112" s="62" t="n">
        <f aca="false">EG109+EG98</f>
        <v>-0</v>
      </c>
      <c r="EH112" s="62" t="n">
        <f aca="false">EH109+EH98</f>
        <v>-0</v>
      </c>
      <c r="EI112" s="62" t="n">
        <f aca="false">EI109+EI98</f>
        <v>-0</v>
      </c>
      <c r="EJ112" s="62" t="n">
        <f aca="false">EJ109+EJ98</f>
        <v>-0</v>
      </c>
      <c r="EK112" s="62" t="n">
        <f aca="false">EK109+EK98</f>
        <v>-0</v>
      </c>
      <c r="EL112" s="62" t="n">
        <f aca="false">EL109+EL98</f>
        <v>-0</v>
      </c>
      <c r="EM112" s="62" t="n">
        <f aca="false">EM109+EM98</f>
        <v>-0</v>
      </c>
      <c r="EN112" s="62" t="n">
        <f aca="false">EN109+EN98</f>
        <v>-0</v>
      </c>
      <c r="EO112" s="62" t="n">
        <f aca="false">EO109+EO98</f>
        <v>-0</v>
      </c>
      <c r="EP112" s="62" t="n">
        <f aca="false">EP109+EP98</f>
        <v>-0</v>
      </c>
      <c r="EQ112" s="62" t="n">
        <f aca="false">EQ109+EQ98</f>
        <v>-0</v>
      </c>
      <c r="ER112" s="62" t="n">
        <f aca="false">ER109+ER98</f>
        <v>-0</v>
      </c>
      <c r="ES112" s="62" t="n">
        <f aca="false">ES109+ES98</f>
        <v>-0</v>
      </c>
      <c r="ET112" s="62" t="n">
        <f aca="false">ET109+ET98</f>
        <v>-0</v>
      </c>
      <c r="EU112" s="62" t="n">
        <f aca="false">EU109+EU98</f>
        <v>-0</v>
      </c>
      <c r="EV112" s="62" t="n">
        <f aca="false">EV109+EV98</f>
        <v>-0</v>
      </c>
      <c r="EW112" s="62" t="n">
        <f aca="false">EW109+EW98</f>
        <v>-0</v>
      </c>
      <c r="EX112" s="62" t="n">
        <f aca="false">EX109+EX98</f>
        <v>-0</v>
      </c>
      <c r="EY112" s="62" t="n">
        <f aca="false">EY109+EY98</f>
        <v>-0</v>
      </c>
      <c r="EZ112" s="62" t="n">
        <f aca="false">EZ109+EZ98</f>
        <v>-0</v>
      </c>
      <c r="FA112" s="62" t="n">
        <f aca="false">FA109+FA98</f>
        <v>-0</v>
      </c>
      <c r="FB112" s="62" t="n">
        <f aca="false">FB109+FB98</f>
        <v>-0</v>
      </c>
      <c r="FC112" s="62" t="n">
        <f aca="false">FC109+FC98</f>
        <v>-0</v>
      </c>
      <c r="FD112" s="62" t="n">
        <f aca="false">FD109+FD98</f>
        <v>-0</v>
      </c>
      <c r="FE112" s="62" t="n">
        <f aca="false">FE109+FE98</f>
        <v>-0</v>
      </c>
      <c r="FF112" s="62" t="n">
        <f aca="false">FF109+FF98</f>
        <v>-0</v>
      </c>
      <c r="FG112" s="62" t="n">
        <f aca="false">FG109+FG98</f>
        <v>-0</v>
      </c>
      <c r="FH112" s="62" t="n">
        <f aca="false">FH109+FH98</f>
        <v>-0</v>
      </c>
    </row>
    <row r="114" customFormat="false" ht="15" hidden="false" customHeight="false" outlineLevel="0" collapsed="false">
      <c r="A114" s="9" t="s">
        <v>14</v>
      </c>
      <c r="B114" s="9"/>
      <c r="C114" s="9" t="s">
        <v>709</v>
      </c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9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9"/>
      <c r="BM114" s="9"/>
      <c r="BN114" s="9"/>
      <c r="BO114" s="9"/>
      <c r="BP114" s="9"/>
      <c r="BQ114" s="9"/>
      <c r="BR114" s="9"/>
      <c r="BS114" s="9"/>
      <c r="BT114" s="9"/>
      <c r="BU114" s="9"/>
      <c r="BV114" s="9"/>
      <c r="BW114" s="9"/>
      <c r="BX114" s="9"/>
      <c r="BY114" s="9"/>
      <c r="BZ114" s="9"/>
      <c r="CA114" s="9"/>
      <c r="CB114" s="9"/>
      <c r="CC114" s="9"/>
      <c r="CD114" s="9"/>
      <c r="CE114" s="9"/>
      <c r="CF114" s="9"/>
      <c r="CG114" s="9"/>
      <c r="CH114" s="9"/>
      <c r="CI114" s="9"/>
      <c r="CJ114" s="9"/>
      <c r="CK114" s="9"/>
      <c r="CL114" s="9"/>
      <c r="CM114" s="9"/>
      <c r="CN114" s="9"/>
      <c r="CO114" s="9"/>
      <c r="CP114" s="9"/>
      <c r="CQ114" s="9"/>
      <c r="CR114" s="9"/>
      <c r="CS114" s="9"/>
      <c r="CT114" s="9"/>
      <c r="CU114" s="9"/>
      <c r="CV114" s="9"/>
      <c r="CW114" s="9"/>
      <c r="CX114" s="9"/>
      <c r="CY114" s="9"/>
      <c r="CZ114" s="9"/>
      <c r="DA114" s="9"/>
      <c r="DB114" s="9"/>
      <c r="DC114" s="9"/>
      <c r="DD114" s="9"/>
      <c r="DE114" s="9"/>
      <c r="DF114" s="9"/>
      <c r="DG114" s="9"/>
      <c r="DH114" s="9"/>
      <c r="DI114" s="9"/>
      <c r="DJ114" s="9"/>
      <c r="DK114" s="9"/>
      <c r="DL114" s="9"/>
      <c r="DM114" s="9"/>
      <c r="DN114" s="9"/>
      <c r="DO114" s="9"/>
      <c r="DP114" s="9"/>
      <c r="DQ114" s="9"/>
      <c r="DR114" s="9"/>
      <c r="DS114" s="9"/>
      <c r="DT114" s="9"/>
      <c r="DU114" s="9"/>
      <c r="DV114" s="9"/>
      <c r="DW114" s="9"/>
      <c r="DX114" s="9"/>
      <c r="DY114" s="9"/>
      <c r="DZ114" s="9"/>
      <c r="EA114" s="9"/>
      <c r="EB114" s="9"/>
      <c r="EC114" s="9"/>
      <c r="ED114" s="9"/>
      <c r="EE114" s="9"/>
      <c r="EF114" s="9"/>
      <c r="EG114" s="9"/>
      <c r="EH114" s="9"/>
      <c r="EI114" s="9"/>
      <c r="EJ114" s="9"/>
      <c r="EK114" s="9"/>
      <c r="EL114" s="9"/>
      <c r="EM114" s="9"/>
      <c r="EN114" s="9"/>
      <c r="EO114" s="9"/>
      <c r="EP114" s="9"/>
      <c r="EQ114" s="9"/>
      <c r="ER114" s="9"/>
      <c r="ES114" s="9"/>
      <c r="ET114" s="9"/>
      <c r="EU114" s="9"/>
      <c r="EV114" s="9"/>
      <c r="EW114" s="9"/>
      <c r="EX114" s="9"/>
      <c r="EY114" s="9"/>
      <c r="EZ114" s="9"/>
      <c r="FA114" s="9"/>
      <c r="FB114" s="9"/>
      <c r="FC114" s="9"/>
      <c r="FD114" s="9"/>
      <c r="FE114" s="9"/>
      <c r="FF114" s="9"/>
      <c r="FG114" s="9"/>
      <c r="FH114" s="9"/>
    </row>
    <row r="115" customFormat="false" ht="15" hidden="false" customHeight="false" outlineLevel="0" collapsed="false">
      <c r="C115" s="0" t="s">
        <v>710</v>
      </c>
      <c r="D115" s="11" t="s">
        <v>319</v>
      </c>
      <c r="J115" s="63" t="n">
        <v>0</v>
      </c>
      <c r="K115" s="63" t="n">
        <v>0</v>
      </c>
      <c r="L115" s="63" t="n">
        <v>0</v>
      </c>
      <c r="M115" s="63" t="n">
        <v>0</v>
      </c>
      <c r="N115" s="63" t="n">
        <v>0</v>
      </c>
      <c r="O115" s="63" t="n">
        <v>0</v>
      </c>
      <c r="P115" s="63" t="n">
        <v>0</v>
      </c>
      <c r="Q115" s="63" t="n">
        <v>0</v>
      </c>
      <c r="R115" s="63" t="n">
        <v>0</v>
      </c>
      <c r="S115" s="63" t="n">
        <v>0</v>
      </c>
      <c r="T115" s="63" t="n">
        <v>-62.5028466665611</v>
      </c>
      <c r="U115" s="63" t="n">
        <v>-118.489952749374</v>
      </c>
      <c r="V115" s="63" t="n">
        <v>-127.398816772474</v>
      </c>
      <c r="W115" s="63" t="n">
        <v>-77.8736736635246</v>
      </c>
      <c r="X115" s="63" t="n">
        <v>-79.4542597641542</v>
      </c>
      <c r="Y115" s="63" t="n">
        <v>-81.0373617251474</v>
      </c>
      <c r="Z115" s="63" t="n">
        <v>-81.3789355712352</v>
      </c>
      <c r="AA115" s="63" t="n">
        <v>-55.0115477001484</v>
      </c>
      <c r="AB115" s="63" t="n">
        <v>-56.3460903828755</v>
      </c>
      <c r="AC115" s="63" t="n">
        <v>-57.6835967211242</v>
      </c>
      <c r="AD115" s="63" t="n">
        <v>-58.0527361795685</v>
      </c>
      <c r="AE115" s="63" t="n">
        <v>-63.0104214750361</v>
      </c>
      <c r="AF115" s="63" t="n">
        <v>-64.4318335392257</v>
      </c>
      <c r="AG115" s="63" t="n">
        <v>-65.8563425898254</v>
      </c>
      <c r="AH115" s="63" t="n">
        <v>-66.2437266008232</v>
      </c>
      <c r="AI115" s="63" t="n">
        <v>-75.1624536784554</v>
      </c>
      <c r="AJ115" s="63" t="n">
        <v>-75.5641823420189</v>
      </c>
      <c r="AK115" s="63" t="n">
        <v>-77.1146748777827</v>
      </c>
      <c r="AL115" s="63" t="n">
        <v>-77.5268860710525</v>
      </c>
      <c r="AM115" s="63" t="n">
        <v>-64.3373013385453</v>
      </c>
      <c r="AN115" s="63" t="n">
        <v>-65.7776275627837</v>
      </c>
      <c r="AO115" s="63" t="n">
        <v>-67.22161388636</v>
      </c>
      <c r="AP115" s="63" t="n">
        <v>-67.6570908922547</v>
      </c>
      <c r="AQ115" s="63" t="n">
        <v>-59.5255835853577</v>
      </c>
      <c r="AR115" s="63" t="n">
        <v>-60.9172290762407</v>
      </c>
      <c r="AS115" s="63" t="n">
        <v>-62.3129202291288</v>
      </c>
      <c r="AT115" s="63" t="n">
        <v>-62.7769140518091</v>
      </c>
      <c r="AU115" s="63" t="n">
        <v>-66.2503709952005</v>
      </c>
      <c r="AV115" s="63" t="n">
        <v>-67.7185363965459</v>
      </c>
      <c r="AW115" s="63" t="n">
        <v>-69.1910479682113</v>
      </c>
      <c r="AX115" s="63" t="n">
        <v>-69.6816820491093</v>
      </c>
      <c r="AY115" s="63" t="n">
        <v>-61.0799994155205</v>
      </c>
      <c r="AZ115" s="63" t="n">
        <v>-61.5853489299076</v>
      </c>
      <c r="BA115" s="63" t="n">
        <v>-62.9924712781348</v>
      </c>
      <c r="BB115" s="63" t="n">
        <v>-63.5109226473248</v>
      </c>
      <c r="BC115" s="63" t="n">
        <v>-65.8673499569642</v>
      </c>
      <c r="BD115" s="63" t="n">
        <v>-67.3314142062325</v>
      </c>
      <c r="BE115" s="63" t="n">
        <v>-68.800351466562</v>
      </c>
      <c r="BF115" s="63" t="n">
        <v>-69.344562683203</v>
      </c>
      <c r="BG115" s="63" t="n">
        <v>-66.3939740035552</v>
      </c>
      <c r="BH115" s="63" t="n">
        <v>-117.2041049199</v>
      </c>
      <c r="BI115" s="63" t="n">
        <v>-119.224302137407</v>
      </c>
      <c r="BJ115" s="63" t="n">
        <v>-119.800237404751</v>
      </c>
      <c r="BK115" s="63" t="n">
        <v>-119.224703662397</v>
      </c>
      <c r="BL115" s="63" t="n">
        <v>-121.287170398583</v>
      </c>
      <c r="BM115" s="63" t="n">
        <v>-123.355266362261</v>
      </c>
      <c r="BN115" s="63" t="n">
        <v>-123.964196405459</v>
      </c>
      <c r="BO115" s="63" t="n">
        <v>-127.765201163653</v>
      </c>
      <c r="BP115" s="63" t="n">
        <v>-128.393489490498</v>
      </c>
      <c r="BQ115" s="63" t="n">
        <v>-130.543760348605</v>
      </c>
      <c r="BR115" s="63" t="n">
        <v>-131.188274516795</v>
      </c>
      <c r="BS115" s="63" t="n">
        <v>-128.106346512919</v>
      </c>
      <c r="BT115" s="63" t="n">
        <v>-130.274925931148</v>
      </c>
      <c r="BU115" s="63" t="n">
        <v>-132.450012173929</v>
      </c>
      <c r="BV115" s="63" t="n">
        <v>-133.131770514443</v>
      </c>
      <c r="BW115" s="63" t="n">
        <v>-134.102124265763</v>
      </c>
      <c r="BX115" s="63" t="n">
        <v>-136.339190143234</v>
      </c>
      <c r="BY115" s="63" t="n">
        <v>-138.583166226912</v>
      </c>
      <c r="BZ115" s="63" t="n">
        <v>-139.301943050714</v>
      </c>
      <c r="CA115" s="63" t="n">
        <v>-135.272470982923</v>
      </c>
      <c r="CB115" s="63" t="n">
        <v>-137.525127861655</v>
      </c>
      <c r="CC115" s="63" t="n">
        <v>-138.939116950442</v>
      </c>
      <c r="CD115" s="63" t="n">
        <v>-138.840845974351</v>
      </c>
      <c r="CE115" s="63" t="n">
        <v>-135.764776736678</v>
      </c>
      <c r="CF115" s="63" t="n">
        <v>-135.667705162787</v>
      </c>
      <c r="CG115" s="63" t="n">
        <v>-137.060494256055</v>
      </c>
      <c r="CH115" s="63" t="n">
        <v>-136.961426455617</v>
      </c>
      <c r="CI115" s="63" t="n">
        <v>-138.889099657443</v>
      </c>
      <c r="CJ115" s="63" t="n">
        <v>-140.332650341939</v>
      </c>
      <c r="CK115" s="63" t="n">
        <v>-141.772967008744</v>
      </c>
      <c r="CL115" s="63" t="n">
        <v>-141.670125441306</v>
      </c>
      <c r="CM115" s="63" t="n">
        <v>-146.275276715991</v>
      </c>
      <c r="CN115" s="63" t="n">
        <v>-147.798778891935</v>
      </c>
      <c r="CO115" s="63" t="n">
        <v>-149.318978348893</v>
      </c>
      <c r="CP115" s="63" t="n">
        <v>-149.213952084428</v>
      </c>
      <c r="CQ115" s="63" t="n">
        <v>-145.568287514652</v>
      </c>
      <c r="CR115" s="63" t="n">
        <v>-147.082416717621</v>
      </c>
      <c r="CS115" s="63" t="n">
        <v>-148.593193957503</v>
      </c>
      <c r="CT115" s="63" t="n">
        <v>-148.486601733544</v>
      </c>
      <c r="CU115" s="63" t="n">
        <v>-149.850733701068</v>
      </c>
      <c r="CV115" s="63" t="n">
        <v>-71.8697679749836</v>
      </c>
      <c r="CW115" s="63" t="n">
        <v>-72.5544991631048</v>
      </c>
      <c r="CX115" s="63" t="n">
        <v>-72.4483782829501</v>
      </c>
      <c r="CY115" s="63" t="n">
        <v>-111.133210671646</v>
      </c>
      <c r="CZ115" s="63" t="n">
        <v>-112.263193357469</v>
      </c>
      <c r="DA115" s="63" t="n">
        <v>-113.38977428397</v>
      </c>
      <c r="DB115" s="63" t="n">
        <v>-113.28159854278</v>
      </c>
      <c r="DC115" s="63" t="n">
        <v>-111.410714504827</v>
      </c>
      <c r="DD115" s="63" t="n">
        <v>-112.543368533356</v>
      </c>
      <c r="DE115" s="63" t="n">
        <v>-113.672607432082</v>
      </c>
      <c r="DF115" s="63" t="n">
        <v>-113.564006510381</v>
      </c>
      <c r="DG115" s="63" t="n">
        <v>-111.491739632372</v>
      </c>
      <c r="DH115" s="63" t="n">
        <v>-112.624652557654</v>
      </c>
      <c r="DI115" s="63" t="n">
        <v>-113.754129540267</v>
      </c>
      <c r="DJ115" s="63" t="n">
        <v>-113.644866770679</v>
      </c>
      <c r="DK115" s="63" t="n">
        <v>-110.170285645641</v>
      </c>
      <c r="DL115" s="63" t="n">
        <v>-110.06362039322</v>
      </c>
      <c r="DM115" s="63" t="n">
        <v>-111.165354076605</v>
      </c>
      <c r="DN115" s="63" t="n">
        <v>-111.056495308615</v>
      </c>
      <c r="DO115" s="63" t="n">
        <v>-115.055919112552</v>
      </c>
      <c r="DP115" s="63" t="n">
        <v>-116.225756535155</v>
      </c>
      <c r="DQ115" s="63" t="n">
        <v>-117.392071130289</v>
      </c>
      <c r="DR115" s="63" t="n">
        <v>-117.280045429332</v>
      </c>
      <c r="DS115" s="63" t="n">
        <v>-114.00720435085</v>
      </c>
      <c r="DT115" s="63" t="n">
        <v>-115.163989219403</v>
      </c>
      <c r="DU115" s="63" t="n">
        <v>-116.317205825029</v>
      </c>
      <c r="DV115" s="63" t="n">
        <v>-116.203735279241</v>
      </c>
      <c r="DW115" s="63" t="n">
        <v>-117.438453107072</v>
      </c>
      <c r="DX115" s="63" t="n">
        <v>-118.631880882536</v>
      </c>
      <c r="DY115" s="63" t="n">
        <v>-119.821692301587</v>
      </c>
      <c r="DZ115" s="63" t="n">
        <v>-119.706692385849</v>
      </c>
      <c r="EA115" s="63" t="n">
        <v>-121.386192371561</v>
      </c>
      <c r="EB115" s="63" t="n">
        <v>-121.273099957377</v>
      </c>
      <c r="EC115" s="63" t="n">
        <v>-122.491521810432</v>
      </c>
      <c r="ED115" s="63" t="n">
        <v>-122.376103709434</v>
      </c>
      <c r="EE115" s="63" t="n">
        <v>-117.647861158199</v>
      </c>
      <c r="EF115" s="63" t="n">
        <v>-118.84006682611</v>
      </c>
      <c r="EG115" s="63" t="n">
        <v>-120.028540976951</v>
      </c>
      <c r="EH115" s="63" t="n">
        <v>-119.909878959209</v>
      </c>
      <c r="EI115" s="63" t="n">
        <v>-128.267827084162</v>
      </c>
      <c r="EJ115" s="63" t="n">
        <v>-237.19550908325</v>
      </c>
      <c r="EK115" s="63" t="n">
        <v>-239.67944402527</v>
      </c>
      <c r="EL115" s="63" t="n">
        <v>-239.555580885485</v>
      </c>
      <c r="EM115" s="63" t="n">
        <v>-242.351654025934</v>
      </c>
      <c r="EN115" s="63" t="n">
        <v>-244.920137496606</v>
      </c>
      <c r="EO115" s="63" t="n">
        <v>-247.484587019503</v>
      </c>
      <c r="EP115" s="63" t="n">
        <v>-247.356307723643</v>
      </c>
      <c r="EQ115" s="63" t="n">
        <v>-240.56735561191</v>
      </c>
      <c r="ER115" s="63" t="n">
        <v>-240.441005362239</v>
      </c>
      <c r="ES115" s="63" t="n">
        <v>-242.95557114775</v>
      </c>
      <c r="ET115" s="63" t="n">
        <v>-242.826622570756</v>
      </c>
      <c r="EU115" s="63" t="n">
        <v>-242.170167758344</v>
      </c>
      <c r="EV115" s="63" t="n">
        <v>-244.73386928516</v>
      </c>
      <c r="EW115" s="63" t="n">
        <v>-247.293447125979</v>
      </c>
      <c r="EX115" s="63" t="n">
        <v>-247.162314160091</v>
      </c>
      <c r="EY115" s="63" t="n">
        <v>-246.494255940976</v>
      </c>
      <c r="EZ115" s="63" t="n">
        <v>-249.103850188776</v>
      </c>
      <c r="FA115" s="63" t="n">
        <v>-251.709250895339</v>
      </c>
      <c r="FB115" s="63" t="n">
        <v>-251.575896537009</v>
      </c>
      <c r="FC115" s="63" t="n">
        <v>-250.896028688239</v>
      </c>
      <c r="FD115" s="63" t="n">
        <v>0</v>
      </c>
      <c r="FE115" s="63" t="n">
        <v>0</v>
      </c>
      <c r="FF115" s="63" t="n">
        <v>0</v>
      </c>
      <c r="FG115" s="63" t="n">
        <v>0</v>
      </c>
      <c r="FH115" s="63" t="n">
        <v>0</v>
      </c>
    </row>
    <row r="116" customFormat="false" ht="15" hidden="false" customHeight="false" outlineLevel="0" collapsed="false">
      <c r="C116" s="0" t="s">
        <v>711</v>
      </c>
      <c r="D116" s="11" t="s">
        <v>319</v>
      </c>
      <c r="I116" s="43" t="n">
        <f aca="false">SUM(J116:FH116)</f>
        <v>288975.019688598</v>
      </c>
      <c r="J116" s="43" t="n">
        <f aca="false">(J91+J115)*J24</f>
        <v>0</v>
      </c>
      <c r="K116" s="43" t="n">
        <f aca="false">(K91+K115)*K24</f>
        <v>0</v>
      </c>
      <c r="L116" s="43" t="n">
        <f aca="false">(L91+L115)*L24</f>
        <v>0</v>
      </c>
      <c r="M116" s="43" t="n">
        <f aca="false">(M91+M115)*M24</f>
        <v>0</v>
      </c>
      <c r="N116" s="43" t="n">
        <f aca="false">(N91+N115)*N24</f>
        <v>0</v>
      </c>
      <c r="O116" s="43" t="n">
        <f aca="false">(O91+O115)*O24</f>
        <v>0</v>
      </c>
      <c r="P116" s="43" t="n">
        <f aca="false">(P91+P115)*P24</f>
        <v>0</v>
      </c>
      <c r="Q116" s="43" t="n">
        <f aca="false">(Q91+Q115)*Q24</f>
        <v>0</v>
      </c>
      <c r="R116" s="43" t="n">
        <f aca="false">(R91+R115)*R24</f>
        <v>0</v>
      </c>
      <c r="S116" s="43" t="n">
        <f aca="false">(S91+S115)*S24</f>
        <v>0</v>
      </c>
      <c r="T116" s="43" t="n">
        <f aca="false">(T91+T115)*T24</f>
        <v>2600.28354482086</v>
      </c>
      <c r="U116" s="43" t="n">
        <f aca="false">(U91+U115)*U24</f>
        <v>2572.56641405964</v>
      </c>
      <c r="V116" s="43" t="n">
        <f aca="false">(V91+V115)*V24</f>
        <v>2562.65599642472</v>
      </c>
      <c r="W116" s="43" t="n">
        <f aca="false">(W91+W115)*W24</f>
        <v>2038.0164362767</v>
      </c>
      <c r="X116" s="43" t="n">
        <f aca="false">(X91+X115)*X24</f>
        <v>2059.02350571886</v>
      </c>
      <c r="Y116" s="43" t="n">
        <f aca="false">(Y91+Y115)*Y24</f>
        <v>2079.99813278048</v>
      </c>
      <c r="Z116" s="43" t="n">
        <f aca="false">(Z91+Z115)*Z24</f>
        <v>2078.70489739806</v>
      </c>
      <c r="AA116" s="43" t="n">
        <f aca="false">(AA91+AA115)*AA24</f>
        <v>1787.98298645797</v>
      </c>
      <c r="AB116" s="43" t="n">
        <f aca="false">(AB91+AB115)*AB24</f>
        <v>1806.26638413898</v>
      </c>
      <c r="AC116" s="43" t="n">
        <f aca="false">(AC91+AC115)*AC24</f>
        <v>1824.51891840323</v>
      </c>
      <c r="AD116" s="43" t="n">
        <f aca="false">(AD91+AD115)*AD24</f>
        <v>1823.26256822072</v>
      </c>
      <c r="AE116" s="43" t="n">
        <f aca="false">(AE91+AE115)*AE24</f>
        <v>1849.02709593974</v>
      </c>
      <c r="AF116" s="43" t="n">
        <f aca="false">(AF91+AF115)*AF24</f>
        <v>1867.94092218862</v>
      </c>
      <c r="AG116" s="43" t="n">
        <f aca="false">(AG91+AG115)*AG24</f>
        <v>1886.82213417667</v>
      </c>
      <c r="AH116" s="43" t="n">
        <f aca="false">(AH91+AH115)*AH24</f>
        <v>1885.49610261985</v>
      </c>
      <c r="AI116" s="43" t="n">
        <f aca="false">(AI91+AI115)*AI24</f>
        <v>1960.70986261171</v>
      </c>
      <c r="AJ116" s="43" t="n">
        <f aca="false">(AJ91+AJ115)*AJ24</f>
        <v>1959.3969793671</v>
      </c>
      <c r="AK116" s="43" t="n">
        <f aca="false">(AK91+AK115)*AK24</f>
        <v>1979.28821989063</v>
      </c>
      <c r="AL116" s="43" t="n">
        <f aca="false">(AL91+AL115)*AL24</f>
        <v>1977.94611669514</v>
      </c>
      <c r="AM116" s="43" t="n">
        <f aca="false">(AM91+AM115)*AM24</f>
        <v>1819.69380898706</v>
      </c>
      <c r="AN116" s="43" t="n">
        <f aca="false">(AN91+AN115)*AN24</f>
        <v>1838.26450945123</v>
      </c>
      <c r="AO116" s="43" t="n">
        <f aca="false">(AO91+AO115)*AO24</f>
        <v>1856.80160973996</v>
      </c>
      <c r="AP116" s="43" t="n">
        <f aca="false">(AP91+AP115)*AP24</f>
        <v>1855.41404012054</v>
      </c>
      <c r="AQ116" s="43" t="n">
        <f aca="false">(AQ91+AQ115)*AQ24</f>
        <v>1748.02029676044</v>
      </c>
      <c r="AR116" s="43" t="n">
        <f aca="false">(AR91+AR115)*AR24</f>
        <v>1765.81100967831</v>
      </c>
      <c r="AS116" s="43" t="n">
        <f aca="false">(AS91+AS115)*AS24</f>
        <v>1783.56842374719</v>
      </c>
      <c r="AT116" s="43" t="n">
        <f aca="false">(AT91+AT115)*AT24</f>
        <v>1782.17418034316</v>
      </c>
      <c r="AU116" s="43" t="n">
        <f aca="false">(AU91+AU115)*AU24</f>
        <v>1791.82082183942</v>
      </c>
      <c r="AV116" s="43" t="n">
        <f aca="false">(AV91+AV115)*AV24</f>
        <v>1810.08280422893</v>
      </c>
      <c r="AW116" s="43" t="n">
        <f aca="false">(AW91+AW115)*AW24</f>
        <v>1828.31074584435</v>
      </c>
      <c r="AX116" s="43" t="n">
        <f aca="false">(AX91+AX115)*AX24</f>
        <v>1826.87582515482</v>
      </c>
      <c r="AY116" s="43" t="n">
        <f aca="false">(AY91+AY115)*AY24</f>
        <v>1723.77150300687</v>
      </c>
      <c r="AZ116" s="43" t="n">
        <f aca="false">(AZ91+AZ115)*AZ24</f>
        <v>1722.32447795042</v>
      </c>
      <c r="BA116" s="43" t="n">
        <f aca="false">(BA91+BA115)*BA24</f>
        <v>1739.56944953296</v>
      </c>
      <c r="BB116" s="43" t="n">
        <f aca="false">(BB91+BB115)*BB24</f>
        <v>1738.08995755282</v>
      </c>
      <c r="BC116" s="43" t="n">
        <f aca="false">(BC91+BC115)*BC24</f>
        <v>1735.79836499211</v>
      </c>
      <c r="BD116" s="43" t="n">
        <f aca="false">(BD91+BD115)*BD24</f>
        <v>1753.36700907014</v>
      </c>
      <c r="BE116" s="43" t="n">
        <f aca="false">(BE91+BE115)*BE24</f>
        <v>1770.89879093051</v>
      </c>
      <c r="BF116" s="43" t="n">
        <f aca="false">(BF91+BF115)*BF24</f>
        <v>1769.3373248738</v>
      </c>
      <c r="BG116" s="43" t="n">
        <f aca="false">(BG91+BG115)*BG24</f>
        <v>1713.03918878617</v>
      </c>
      <c r="BH116" s="43" t="n">
        <f aca="false">(BH91+BH115)*BH24</f>
        <v>1681.00757561629</v>
      </c>
      <c r="BI116" s="43" t="n">
        <f aca="false">(BI91+BI115)*BI24</f>
        <v>1697.73367452442</v>
      </c>
      <c r="BJ116" s="43" t="n">
        <f aca="false">(BJ91+BJ115)*BJ24</f>
        <v>1696.13309365888</v>
      </c>
      <c r="BK116" s="43" t="n">
        <f aca="false">(BK91+BK115)*BK24</f>
        <v>1675.53321599529</v>
      </c>
      <c r="BL116" s="43" t="n">
        <f aca="false">(BL91+BL115)*BL24</f>
        <v>1692.40829514457</v>
      </c>
      <c r="BM116" s="43" t="n">
        <f aca="false">(BM91+BM115)*BM24</f>
        <v>1709.24515848232</v>
      </c>
      <c r="BN116" s="43" t="n">
        <f aca="false">(BN91+BN115)*BN24</f>
        <v>1707.59997703258</v>
      </c>
      <c r="BO116" s="43" t="n">
        <f aca="false">(BO91+BO115)*BO24</f>
        <v>1734.50075763112</v>
      </c>
      <c r="BP116" s="43" t="n">
        <f aca="false">(BP91+BP115)*BP24</f>
        <v>1732.85503733438</v>
      </c>
      <c r="BQ116" s="43" t="n">
        <f aca="false">(BQ91+BQ115)*BQ24</f>
        <v>1750.1302046635</v>
      </c>
      <c r="BR116" s="43" t="n">
        <f aca="false">(BR91+BR115)*BR24</f>
        <v>1748.4473355649</v>
      </c>
      <c r="BS116" s="43" t="n">
        <f aca="false">(BS91+BS115)*BS24</f>
        <v>1701.71963370141</v>
      </c>
      <c r="BT116" s="43" t="n">
        <f aca="false">(BT91+BT115)*BT24</f>
        <v>1718.87241921906</v>
      </c>
      <c r="BU116" s="43" t="n">
        <f aca="false">(BU91+BU115)*BU24</f>
        <v>1735.98592227219</v>
      </c>
      <c r="BV116" s="43" t="n">
        <f aca="false">(BV91+BV115)*BV24</f>
        <v>1734.26190055817</v>
      </c>
      <c r="BW116" s="43" t="n">
        <f aca="false">(BW91+BW115)*BW24</f>
        <v>1728.08431553771</v>
      </c>
      <c r="BX116" s="43" t="n">
        <f aca="false">(BX91+BX115)*BX24</f>
        <v>1745.50133408912</v>
      </c>
      <c r="BY116" s="43" t="n">
        <f aca="false">(BY91+BY115)*BY24</f>
        <v>1762.87779579817</v>
      </c>
      <c r="BZ116" s="43" t="n">
        <f aca="false">(BZ91+BZ115)*BZ24</f>
        <v>1761.08905797476</v>
      </c>
      <c r="CA116" s="43" t="n">
        <f aca="false">(CA91+CA115)*CA24</f>
        <v>1703.91317677767</v>
      </c>
      <c r="CB116" s="43" t="n">
        <f aca="false">(CB91+CB115)*CB24</f>
        <v>1721.03777961946</v>
      </c>
      <c r="CC116" s="43" t="n">
        <f aca="false">(CC91+CC115)*CC24</f>
        <v>1738.96671371642</v>
      </c>
      <c r="CD116" s="43" t="n">
        <f aca="false">(CD91+CD115)*CD24</f>
        <v>1737.97308495816</v>
      </c>
      <c r="CE116" s="43" t="n">
        <f aca="false">(CE91+CE115)*CE24</f>
        <v>1703.23867380025</v>
      </c>
      <c r="CF116" s="43" t="n">
        <f aca="false">(CF91+CF115)*CF24</f>
        <v>1702.2571723309</v>
      </c>
      <c r="CG116" s="43" t="n">
        <f aca="false">(CG91+CG115)*CG24</f>
        <v>1719.97175091762</v>
      </c>
      <c r="CH116" s="43" t="n">
        <f aca="false">(CH91+CH115)*CH24</f>
        <v>1718.97006537985</v>
      </c>
      <c r="CI116" s="43" t="n">
        <f aca="false">(CI91+CI115)*CI24</f>
        <v>1731.19711668876</v>
      </c>
      <c r="CJ116" s="43" t="n">
        <f aca="false">(CJ91+CJ115)*CJ24</f>
        <v>1749.42495136455</v>
      </c>
      <c r="CK116" s="43" t="n">
        <f aca="false">(CK91+CK115)*CK24</f>
        <v>1767.62008652814</v>
      </c>
      <c r="CL116" s="43" t="n">
        <f aca="false">(CL91+CL115)*CL24</f>
        <v>1766.58024401293</v>
      </c>
      <c r="CM116" s="43" t="n">
        <f aca="false">(CM91+CM115)*CM24</f>
        <v>1805.87957361407</v>
      </c>
      <c r="CN116" s="43" t="n">
        <f aca="false">(CN91+CN115)*CN24</f>
        <v>1824.91580670339</v>
      </c>
      <c r="CO116" s="43" t="n">
        <f aca="false">(CO91+CO115)*CO24</f>
        <v>1843.91864563409</v>
      </c>
      <c r="CP116" s="43" t="n">
        <f aca="false">(CP91+CP115)*CP24</f>
        <v>1842.85671340449</v>
      </c>
      <c r="CQ116" s="43" t="n">
        <f aca="false">(CQ91+CQ115)*CQ24</f>
        <v>1798.73112724498</v>
      </c>
      <c r="CR116" s="43" t="n">
        <f aca="false">(CR91+CR115)*CR24</f>
        <v>1817.67258916311</v>
      </c>
      <c r="CS116" s="43" t="n">
        <f aca="false">(CS91+CS115)*CS24</f>
        <v>1836.58015901003</v>
      </c>
      <c r="CT116" s="43" t="n">
        <f aca="false">(CT91+CT115)*CT24</f>
        <v>1835.50239319</v>
      </c>
      <c r="CU116" s="43" t="n">
        <f aca="false">(CU91+CU115)*CU24</f>
        <v>1845.66334977351</v>
      </c>
      <c r="CV116" s="43" t="n">
        <f aca="false">(CV91+CV115)*CV24</f>
        <v>1922.48895401834</v>
      </c>
      <c r="CW116" s="43" t="n">
        <f aca="false">(CW91+CW115)*CW24</f>
        <v>1942.55306960964</v>
      </c>
      <c r="CX116" s="43" t="n">
        <f aca="false">(CX91+CX115)*CX24</f>
        <v>1941.48006959919</v>
      </c>
      <c r="CY116" s="43" t="n">
        <f aca="false">(CY91+CY115)*CY24</f>
        <v>2306.34526326208</v>
      </c>
      <c r="CZ116" s="43" t="n">
        <f aca="false">(CZ91+CZ115)*CZ24</f>
        <v>2330.91136621903</v>
      </c>
      <c r="DA116" s="43" t="n">
        <f aca="false">(DA91+DA115)*DA24</f>
        <v>2355.4430736095</v>
      </c>
      <c r="DB116" s="43" t="n">
        <f aca="false">(DB91+DB115)*DB24</f>
        <v>2354.34929667081</v>
      </c>
      <c r="DC116" s="43" t="n">
        <f aca="false">(DC91+DC115)*DC24</f>
        <v>2309.15113535313</v>
      </c>
      <c r="DD116" s="43" t="n">
        <f aca="false">(DD91+DD115)*DD24</f>
        <v>2333.744248553</v>
      </c>
      <c r="DE116" s="43" t="n">
        <f aca="false">(DE91+DE115)*DE24</f>
        <v>2358.30283099597</v>
      </c>
      <c r="DF116" s="43" t="n">
        <f aca="false">(DF91+DF115)*DF24</f>
        <v>2357.20475500988</v>
      </c>
      <c r="DG116" s="43" t="n">
        <f aca="false">(DG91+DG115)*DG24</f>
        <v>2309.97038942053</v>
      </c>
      <c r="DH116" s="43" t="n">
        <f aca="false">(DH91+DH115)*DH24</f>
        <v>2334.56612035423</v>
      </c>
      <c r="DI116" s="43" t="n">
        <f aca="false">(DI91+DI115)*DI24</f>
        <v>2359.12711008984</v>
      </c>
      <c r="DJ116" s="43" t="n">
        <f aca="false">(DJ91+DJ115)*DJ24</f>
        <v>2358.02234208623</v>
      </c>
      <c r="DK116" s="43" t="n">
        <f aca="false">(DK91+DK115)*DK24</f>
        <v>2309.74974379944</v>
      </c>
      <c r="DL116" s="43" t="n">
        <f aca="false">(DL91+DL115)*DL24</f>
        <v>2308.67123958051</v>
      </c>
      <c r="DM116" s="43" t="n">
        <f aca="false">(DM91+DM115)*DM24</f>
        <v>2332.95171373503</v>
      </c>
      <c r="DN116" s="43" t="n">
        <f aca="false">(DN91+DN115)*DN24</f>
        <v>2331.85103063647</v>
      </c>
      <c r="DO116" s="43" t="n">
        <f aca="false">(DO91+DO115)*DO24</f>
        <v>2346.00820416458</v>
      </c>
      <c r="DP116" s="43" t="n">
        <f aca="false">(DP91+DP115)*DP24</f>
        <v>2370.97728279341</v>
      </c>
      <c r="DQ116" s="43" t="n">
        <f aca="false">(DQ91+DQ115)*DQ24</f>
        <v>2395.91074172228</v>
      </c>
      <c r="DR116" s="43" t="n">
        <f aca="false">(DR91+DR115)*DR24</f>
        <v>2394.77803741261</v>
      </c>
      <c r="DS116" s="43" t="n">
        <f aca="false">(DS91+DS115)*DS24</f>
        <v>2335.40453268515</v>
      </c>
      <c r="DT116" s="43" t="n">
        <f aca="false">(DT91+DT115)*DT24</f>
        <v>2360.2416354897</v>
      </c>
      <c r="DU116" s="43" t="n">
        <f aca="false">(DU91+DU115)*DU24</f>
        <v>2385.04265919132</v>
      </c>
      <c r="DV116" s="43" t="n">
        <f aca="false">(DV91+DV115)*DV24</f>
        <v>2383.89534589502</v>
      </c>
      <c r="DW116" s="43" t="n">
        <f aca="false">(DW91+DW115)*DW24</f>
        <v>2370.09827010917</v>
      </c>
      <c r="DX116" s="43" t="n">
        <f aca="false">(DX91+DX115)*DX24</f>
        <v>2395.30587341693</v>
      </c>
      <c r="DY116" s="43" t="n">
        <f aca="false">(DY91+DY115)*DY24</f>
        <v>2420.47691134319</v>
      </c>
      <c r="DZ116" s="43" t="n">
        <f aca="false">(DZ91+DZ115)*DZ24</f>
        <v>2419.31413441739</v>
      </c>
      <c r="EA116" s="43" t="n">
        <f aca="false">(EA91+EA115)*EA24</f>
        <v>2423.15502291707</v>
      </c>
      <c r="EB116" s="43" t="n">
        <f aca="false">(EB91+EB115)*EB24</f>
        <v>2422.01153295143</v>
      </c>
      <c r="EC116" s="43" t="n">
        <f aca="false">(EC91+EC115)*EC24</f>
        <v>2447.47185415484</v>
      </c>
      <c r="ED116" s="43" t="n">
        <f aca="false">(ED91+ED115)*ED24</f>
        <v>2446.30484891141</v>
      </c>
      <c r="EE116" s="43" t="n">
        <f aca="false">(EE91+EE115)*EE24</f>
        <v>2372.21561818167</v>
      </c>
      <c r="EF116" s="43" t="n">
        <f aca="false">(EF91+EF115)*EF24</f>
        <v>2397.41086462418</v>
      </c>
      <c r="EG116" s="43" t="n">
        <f aca="false">(EG91+EG115)*EG24</f>
        <v>2422.56838128297</v>
      </c>
      <c r="EH116" s="43" t="n">
        <f aca="false">(EH91+EH115)*EH24</f>
        <v>2421.36857643692</v>
      </c>
      <c r="EI116" s="43" t="n">
        <f aca="false">(EI91+EI115)*EI24</f>
        <v>2479.5952736553</v>
      </c>
      <c r="EJ116" s="43" t="n">
        <f aca="false">(EJ91+EJ115)*EJ24</f>
        <v>2398.3101473973</v>
      </c>
      <c r="EK116" s="43" t="n">
        <f aca="false">(EK91+EK115)*EK24</f>
        <v>2423.42548958884</v>
      </c>
      <c r="EL116" s="43" t="n">
        <f aca="false">(EL91+EL115)*EL24</f>
        <v>2422.1730956199</v>
      </c>
      <c r="EM116" s="43" t="n">
        <f aca="false">(EM91+EM115)*EM24</f>
        <v>2450.44450181778</v>
      </c>
      <c r="EN116" s="43" t="n">
        <f aca="false">(EN91+EN115)*EN24</f>
        <v>2476.41472357679</v>
      </c>
      <c r="EO116" s="43" t="n">
        <f aca="false">(EO91+EO115)*EO24</f>
        <v>2502.34415764164</v>
      </c>
      <c r="EP116" s="43" t="n">
        <f aca="false">(EP91+EP115)*EP24</f>
        <v>2501.04711142795</v>
      </c>
      <c r="EQ116" s="43" t="n">
        <f aca="false">(EQ91+EQ115)*EQ24</f>
        <v>2432.4032622982</v>
      </c>
      <c r="ER116" s="43" t="n">
        <f aca="false">(ER91+ER115)*ER24</f>
        <v>2431.12572088486</v>
      </c>
      <c r="ES116" s="43" t="n">
        <f aca="false">(ES91+ES115)*ES24</f>
        <v>2456.55077493836</v>
      </c>
      <c r="ET116" s="43" t="n">
        <f aca="false">(ET91+ET115)*ET24</f>
        <v>2455.24696154876</v>
      </c>
      <c r="EU116" s="43" t="n">
        <f aca="false">(EU91+EU115)*EU24</f>
        <v>2448.60947400104</v>
      </c>
      <c r="EV116" s="43" t="n">
        <f aca="false">(EV91+EV115)*EV24</f>
        <v>2474.53134499439</v>
      </c>
      <c r="EW116" s="43" t="n">
        <f aca="false">(EW91+EW115)*EW24</f>
        <v>2500.41152094046</v>
      </c>
      <c r="EX116" s="43" t="n">
        <f aca="false">(EX91+EX115)*EX24</f>
        <v>2499.08562095203</v>
      </c>
      <c r="EY116" s="43" t="n">
        <f aca="false">(EY91+EY115)*EY24</f>
        <v>2492.33081006987</v>
      </c>
      <c r="EZ116" s="43" t="n">
        <f aca="false">(EZ91+EZ115)*EZ24</f>
        <v>2518.71670746429</v>
      </c>
      <c r="FA116" s="43" t="n">
        <f aca="false">(FA91+FA115)*FA24</f>
        <v>2545.06020349732</v>
      </c>
      <c r="FB116" s="43" t="n">
        <f aca="false">(FB91+FB115)*FB24</f>
        <v>2543.7118427631</v>
      </c>
      <c r="FC116" s="43" t="n">
        <f aca="false">(FC91+FC115)*FC24</f>
        <v>2536.8376234033</v>
      </c>
      <c r="FD116" s="43" t="n">
        <f aca="false">(FD91+FD115)*FD24</f>
        <v>0</v>
      </c>
      <c r="FE116" s="43" t="n">
        <f aca="false">(FE91+FE115)*FE24</f>
        <v>0</v>
      </c>
      <c r="FF116" s="43" t="n">
        <f aca="false">(FF91+FF115)*FF24</f>
        <v>0</v>
      </c>
      <c r="FG116" s="43" t="n">
        <f aca="false">(FG91+FG115)*FG24</f>
        <v>0</v>
      </c>
      <c r="FH116" s="43" t="n">
        <f aca="false">(FH91+FH115)*FH24</f>
        <v>0</v>
      </c>
    </row>
    <row r="117" customFormat="false" ht="15" hidden="false" customHeight="false" outlineLevel="0" collapsed="false">
      <c r="C117" s="0" t="s">
        <v>712</v>
      </c>
      <c r="D117" s="11" t="s">
        <v>617</v>
      </c>
      <c r="J117" s="60" t="n">
        <f aca="false">IF(J83&gt;0,(J84/In_DSCR_Contracted+(J83-J84)/In_DSCR_Merchant)/J83,0)</f>
        <v>0</v>
      </c>
      <c r="K117" s="60" t="n">
        <f aca="false">IF(K83&gt;0,(K84/In_DSCR_Contracted+(K83-K84)/In_DSCR_Merchant)/K83,0)</f>
        <v>0</v>
      </c>
      <c r="L117" s="60" t="n">
        <f aca="false">IF(L83&gt;0,(L84/In_DSCR_Contracted+(L83-L84)/In_DSCR_Merchant)/L83,0)</f>
        <v>0</v>
      </c>
      <c r="M117" s="60" t="n">
        <f aca="false">IF(M83&gt;0,(M84/In_DSCR_Contracted+(M83-M84)/In_DSCR_Merchant)/M83,0)</f>
        <v>0</v>
      </c>
      <c r="N117" s="60" t="n">
        <f aca="false">IF(N83&gt;0,(N84/In_DSCR_Contracted+(N83-N84)/In_DSCR_Merchant)/N83,0)</f>
        <v>0</v>
      </c>
      <c r="O117" s="60" t="n">
        <f aca="false">IF(O83&gt;0,(O84/In_DSCR_Contracted+(O83-O84)/In_DSCR_Merchant)/O83,0)</f>
        <v>0</v>
      </c>
      <c r="P117" s="60" t="n">
        <f aca="false">IF(P83&gt;0,(P84/In_DSCR_Contracted+(P83-P84)/In_DSCR_Merchant)/P83,0)</f>
        <v>0</v>
      </c>
      <c r="Q117" s="60" t="n">
        <f aca="false">IF(Q83&gt;0,(Q84/In_DSCR_Contracted+(Q83-Q84)/In_DSCR_Merchant)/Q83,0)</f>
        <v>0</v>
      </c>
      <c r="R117" s="60" t="n">
        <f aca="false">IF(R83&gt;0,(R84/In_DSCR_Contracted+(R83-R84)/In_DSCR_Merchant)/R83,0)</f>
        <v>0</v>
      </c>
      <c r="S117" s="60" t="n">
        <f aca="false">IF(S83&gt;0,(S84/In_DSCR_Contracted+(S83-S84)/In_DSCR_Merchant)/S83,0)</f>
        <v>0</v>
      </c>
      <c r="T117" s="60" t="n">
        <f aca="false">IF(T83&gt;0,(T84/In_DSCR_Contracted+(T83-T84)/In_DSCR_Merchant)/T83,0)</f>
        <v>0.740740740740741</v>
      </c>
      <c r="U117" s="60" t="n">
        <f aca="false">IF(U83&gt;0,(U84/In_DSCR_Contracted+(U83-U84)/In_DSCR_Merchant)/U83,0)</f>
        <v>0.740740740740741</v>
      </c>
      <c r="V117" s="60" t="n">
        <f aca="false">IF(V83&gt;0,(V84/In_DSCR_Contracted+(V83-V84)/In_DSCR_Merchant)/V83,0)</f>
        <v>0.740740740740741</v>
      </c>
      <c r="W117" s="60" t="n">
        <f aca="false">IF(W83&gt;0,(W84/In_DSCR_Contracted+(W83-W84)/In_DSCR_Merchant)/W83,0)</f>
        <v>0.740740740740741</v>
      </c>
      <c r="X117" s="60" t="n">
        <f aca="false">IF(X83&gt;0,(X84/In_DSCR_Contracted+(X83-X84)/In_DSCR_Merchant)/X83,0)</f>
        <v>0.740740740740741</v>
      </c>
      <c r="Y117" s="60" t="n">
        <f aca="false">IF(Y83&gt;0,(Y84/In_DSCR_Contracted+(Y83-Y84)/In_DSCR_Merchant)/Y83,0)</f>
        <v>0.740740740740741</v>
      </c>
      <c r="Z117" s="60" t="n">
        <f aca="false">IF(Z83&gt;0,(Z84/In_DSCR_Contracted+(Z83-Z84)/In_DSCR_Merchant)/Z83,0)</f>
        <v>0.740740740740741</v>
      </c>
      <c r="AA117" s="60" t="n">
        <f aca="false">IF(AA83&gt;0,(AA84/In_DSCR_Contracted+(AA83-AA84)/In_DSCR_Merchant)/AA83,0)</f>
        <v>0.740740740740741</v>
      </c>
      <c r="AB117" s="60" t="n">
        <f aca="false">IF(AB83&gt;0,(AB84/In_DSCR_Contracted+(AB83-AB84)/In_DSCR_Merchant)/AB83,0)</f>
        <v>0.740740740740741</v>
      </c>
      <c r="AC117" s="60" t="n">
        <f aca="false">IF(AC83&gt;0,(AC84/In_DSCR_Contracted+(AC83-AC84)/In_DSCR_Merchant)/AC83,0)</f>
        <v>0.740740740740741</v>
      </c>
      <c r="AD117" s="60" t="n">
        <f aca="false">IF(AD83&gt;0,(AD84/In_DSCR_Contracted+(AD83-AD84)/In_DSCR_Merchant)/AD83,0)</f>
        <v>0.740740740740741</v>
      </c>
      <c r="AE117" s="60" t="n">
        <f aca="false">IF(AE83&gt;0,(AE84/In_DSCR_Contracted+(AE83-AE84)/In_DSCR_Merchant)/AE83,0)</f>
        <v>0.740740740740741</v>
      </c>
      <c r="AF117" s="60" t="n">
        <f aca="false">IF(AF83&gt;0,(AF84/In_DSCR_Contracted+(AF83-AF84)/In_DSCR_Merchant)/AF83,0)</f>
        <v>0.740740740740741</v>
      </c>
      <c r="AG117" s="60" t="n">
        <f aca="false">IF(AG83&gt;0,(AG84/In_DSCR_Contracted+(AG83-AG84)/In_DSCR_Merchant)/AG83,0)</f>
        <v>0.740740740740741</v>
      </c>
      <c r="AH117" s="60" t="n">
        <f aca="false">IF(AH83&gt;0,(AH84/In_DSCR_Contracted+(AH83-AH84)/In_DSCR_Merchant)/AH83,0)</f>
        <v>0.740740740740741</v>
      </c>
      <c r="AI117" s="60" t="n">
        <f aca="false">IF(AI83&gt;0,(AI84/In_DSCR_Contracted+(AI83-AI84)/In_DSCR_Merchant)/AI83,0)</f>
        <v>0.740740740740741</v>
      </c>
      <c r="AJ117" s="60" t="n">
        <f aca="false">IF(AJ83&gt;0,(AJ84/In_DSCR_Contracted+(AJ83-AJ84)/In_DSCR_Merchant)/AJ83,0)</f>
        <v>0.740740740740741</v>
      </c>
      <c r="AK117" s="60" t="n">
        <f aca="false">IF(AK83&gt;0,(AK84/In_DSCR_Contracted+(AK83-AK84)/In_DSCR_Merchant)/AK83,0)</f>
        <v>0.740740740740741</v>
      </c>
      <c r="AL117" s="60" t="n">
        <f aca="false">IF(AL83&gt;0,(AL84/In_DSCR_Contracted+(AL83-AL84)/In_DSCR_Merchant)/AL83,0)</f>
        <v>0.740740740740741</v>
      </c>
      <c r="AM117" s="60" t="n">
        <f aca="false">IF(AM83&gt;0,(AM84/In_DSCR_Contracted+(AM83-AM84)/In_DSCR_Merchant)/AM83,0)</f>
        <v>0.740740740740741</v>
      </c>
      <c r="AN117" s="60" t="n">
        <f aca="false">IF(AN83&gt;0,(AN84/In_DSCR_Contracted+(AN83-AN84)/In_DSCR_Merchant)/AN83,0)</f>
        <v>0.740740740740741</v>
      </c>
      <c r="AO117" s="60" t="n">
        <f aca="false">IF(AO83&gt;0,(AO84/In_DSCR_Contracted+(AO83-AO84)/In_DSCR_Merchant)/AO83,0)</f>
        <v>0.740740740740741</v>
      </c>
      <c r="AP117" s="60" t="n">
        <f aca="false">IF(AP83&gt;0,(AP84/In_DSCR_Contracted+(AP83-AP84)/In_DSCR_Merchant)/AP83,0)</f>
        <v>0.740740740740741</v>
      </c>
      <c r="AQ117" s="60" t="n">
        <f aca="false">IF(AQ83&gt;0,(AQ84/In_DSCR_Contracted+(AQ83-AQ84)/In_DSCR_Merchant)/AQ83,0)</f>
        <v>0.740740740740741</v>
      </c>
      <c r="AR117" s="60" t="n">
        <f aca="false">IF(AR83&gt;0,(AR84/In_DSCR_Contracted+(AR83-AR84)/In_DSCR_Merchant)/AR83,0)</f>
        <v>0.740740740740741</v>
      </c>
      <c r="AS117" s="60" t="n">
        <f aca="false">IF(AS83&gt;0,(AS84/In_DSCR_Contracted+(AS83-AS84)/In_DSCR_Merchant)/AS83,0)</f>
        <v>0.740740740740741</v>
      </c>
      <c r="AT117" s="60" t="n">
        <f aca="false">IF(AT83&gt;0,(AT84/In_DSCR_Contracted+(AT83-AT84)/In_DSCR_Merchant)/AT83,0)</f>
        <v>0.740740740740741</v>
      </c>
      <c r="AU117" s="60" t="n">
        <f aca="false">IF(AU83&gt;0,(AU84/In_DSCR_Contracted+(AU83-AU84)/In_DSCR_Merchant)/AU83,0)</f>
        <v>0.740740740740741</v>
      </c>
      <c r="AV117" s="60" t="n">
        <f aca="false">IF(AV83&gt;0,(AV84/In_DSCR_Contracted+(AV83-AV84)/In_DSCR_Merchant)/AV83,0)</f>
        <v>0.740740740740741</v>
      </c>
      <c r="AW117" s="60" t="n">
        <f aca="false">IF(AW83&gt;0,(AW84/In_DSCR_Contracted+(AW83-AW84)/In_DSCR_Merchant)/AW83,0)</f>
        <v>0.740740740740741</v>
      </c>
      <c r="AX117" s="60" t="n">
        <f aca="false">IF(AX83&gt;0,(AX84/In_DSCR_Contracted+(AX83-AX84)/In_DSCR_Merchant)/AX83,0)</f>
        <v>0.740740740740741</v>
      </c>
      <c r="AY117" s="60" t="n">
        <f aca="false">IF(AY83&gt;0,(AY84/In_DSCR_Contracted+(AY83-AY84)/In_DSCR_Merchant)/AY83,0)</f>
        <v>0.740740740740741</v>
      </c>
      <c r="AZ117" s="60" t="n">
        <f aca="false">IF(AZ83&gt;0,(AZ84/In_DSCR_Contracted+(AZ83-AZ84)/In_DSCR_Merchant)/AZ83,0)</f>
        <v>0.740740740740741</v>
      </c>
      <c r="BA117" s="60" t="n">
        <f aca="false">IF(BA83&gt;0,(BA84/In_DSCR_Contracted+(BA83-BA84)/In_DSCR_Merchant)/BA83,0)</f>
        <v>0.740740740740741</v>
      </c>
      <c r="BB117" s="60" t="n">
        <f aca="false">IF(BB83&gt;0,(BB84/In_DSCR_Contracted+(BB83-BB84)/In_DSCR_Merchant)/BB83,0)</f>
        <v>0.740740740740741</v>
      </c>
      <c r="BC117" s="60" t="n">
        <f aca="false">IF(BC83&gt;0,(BC84/In_DSCR_Contracted+(BC83-BC84)/In_DSCR_Merchant)/BC83,0)</f>
        <v>0.740740740740741</v>
      </c>
      <c r="BD117" s="60" t="n">
        <f aca="false">IF(BD83&gt;0,(BD84/In_DSCR_Contracted+(BD83-BD84)/In_DSCR_Merchant)/BD83,0)</f>
        <v>0.740740740740741</v>
      </c>
      <c r="BE117" s="60" t="n">
        <f aca="false">IF(BE83&gt;0,(BE84/In_DSCR_Contracted+(BE83-BE84)/In_DSCR_Merchant)/BE83,0)</f>
        <v>0.740740740740741</v>
      </c>
      <c r="BF117" s="60" t="n">
        <f aca="false">IF(BF83&gt;0,(BF84/In_DSCR_Contracted+(BF83-BF84)/In_DSCR_Merchant)/BF83,0)</f>
        <v>0.740740740740741</v>
      </c>
      <c r="BG117" s="60" t="n">
        <f aca="false">IF(BG83&gt;0,(BG84/In_DSCR_Contracted+(BG83-BG84)/In_DSCR_Merchant)/BG83,0)</f>
        <v>0.740740740740741</v>
      </c>
      <c r="BH117" s="60" t="n">
        <f aca="false">IF(BH83&gt;0,(BH84/In_DSCR_Contracted+(BH83-BH84)/In_DSCR_Merchant)/BH83,0)</f>
        <v>0.740740740740741</v>
      </c>
      <c r="BI117" s="60" t="n">
        <f aca="false">IF(BI83&gt;0,(BI84/In_DSCR_Contracted+(BI83-BI84)/In_DSCR_Merchant)/BI83,0)</f>
        <v>0.740740740740741</v>
      </c>
      <c r="BJ117" s="60" t="n">
        <f aca="false">IF(BJ83&gt;0,(BJ84/In_DSCR_Contracted+(BJ83-BJ84)/In_DSCR_Merchant)/BJ83,0)</f>
        <v>0.740740740740741</v>
      </c>
      <c r="BK117" s="60" t="n">
        <f aca="false">IF(BK83&gt;0,(BK84/In_DSCR_Contracted+(BK83-BK84)/In_DSCR_Merchant)/BK83,0)</f>
        <v>0.740740740740741</v>
      </c>
      <c r="BL117" s="60" t="n">
        <f aca="false">IF(BL83&gt;0,(BL84/In_DSCR_Contracted+(BL83-BL84)/In_DSCR_Merchant)/BL83,0)</f>
        <v>0.740740740740741</v>
      </c>
      <c r="BM117" s="60" t="n">
        <f aca="false">IF(BM83&gt;0,(BM84/In_DSCR_Contracted+(BM83-BM84)/In_DSCR_Merchant)/BM83,0)</f>
        <v>0.740740740740741</v>
      </c>
      <c r="BN117" s="60" t="n">
        <f aca="false">IF(BN83&gt;0,(BN84/In_DSCR_Contracted+(BN83-BN84)/In_DSCR_Merchant)/BN83,0)</f>
        <v>0.740740740740741</v>
      </c>
      <c r="BO117" s="60" t="n">
        <f aca="false">IF(BO83&gt;0,(BO84/In_DSCR_Contracted+(BO83-BO84)/In_DSCR_Merchant)/BO83,0)</f>
        <v>0.740740740740741</v>
      </c>
      <c r="BP117" s="60" t="n">
        <f aca="false">IF(BP83&gt;0,(BP84/In_DSCR_Contracted+(BP83-BP84)/In_DSCR_Merchant)/BP83,0)</f>
        <v>0.740740740740741</v>
      </c>
      <c r="BQ117" s="60" t="n">
        <f aca="false">IF(BQ83&gt;0,(BQ84/In_DSCR_Contracted+(BQ83-BQ84)/In_DSCR_Merchant)/BQ83,0)</f>
        <v>0.740740740740741</v>
      </c>
      <c r="BR117" s="60" t="n">
        <f aca="false">IF(BR83&gt;0,(BR84/In_DSCR_Contracted+(BR83-BR84)/In_DSCR_Merchant)/BR83,0)</f>
        <v>0.740740740740741</v>
      </c>
      <c r="BS117" s="60" t="n">
        <f aca="false">IF(BS83&gt;0,(BS84/In_DSCR_Contracted+(BS83-BS84)/In_DSCR_Merchant)/BS83,0)</f>
        <v>0.740740740740741</v>
      </c>
      <c r="BT117" s="60" t="n">
        <f aca="false">IF(BT83&gt;0,(BT84/In_DSCR_Contracted+(BT83-BT84)/In_DSCR_Merchant)/BT83,0)</f>
        <v>0.740740740740741</v>
      </c>
      <c r="BU117" s="60" t="n">
        <f aca="false">IF(BU83&gt;0,(BU84/In_DSCR_Contracted+(BU83-BU84)/In_DSCR_Merchant)/BU83,0)</f>
        <v>0.740740740740741</v>
      </c>
      <c r="BV117" s="60" t="n">
        <f aca="false">IF(BV83&gt;0,(BV84/In_DSCR_Contracted+(BV83-BV84)/In_DSCR_Merchant)/BV83,0)</f>
        <v>0.740740740740741</v>
      </c>
      <c r="BW117" s="60" t="n">
        <f aca="false">IF(BW83&gt;0,(BW84/In_DSCR_Contracted+(BW83-BW84)/In_DSCR_Merchant)/BW83,0)</f>
        <v>0.740740740740741</v>
      </c>
      <c r="BX117" s="60" t="n">
        <f aca="false">IF(BX83&gt;0,(BX84/In_DSCR_Contracted+(BX83-BX84)/In_DSCR_Merchant)/BX83,0)</f>
        <v>0.740740740740741</v>
      </c>
      <c r="BY117" s="60" t="n">
        <f aca="false">IF(BY83&gt;0,(BY84/In_DSCR_Contracted+(BY83-BY84)/In_DSCR_Merchant)/BY83,0)</f>
        <v>0.740740740740741</v>
      </c>
      <c r="BZ117" s="60" t="n">
        <f aca="false">IF(BZ83&gt;0,(BZ84/In_DSCR_Contracted+(BZ83-BZ84)/In_DSCR_Merchant)/BZ83,0)</f>
        <v>0.740740740740741</v>
      </c>
      <c r="CA117" s="60" t="n">
        <f aca="false">IF(CA83&gt;0,(CA84/In_DSCR_Contracted+(CA83-CA84)/In_DSCR_Merchant)/CA83,0)</f>
        <v>0.740740740740741</v>
      </c>
      <c r="CB117" s="60" t="n">
        <f aca="false">IF(CB83&gt;0,(CB84/In_DSCR_Contracted+(CB83-CB84)/In_DSCR_Merchant)/CB83,0)</f>
        <v>0.740740740740741</v>
      </c>
      <c r="CC117" s="60" t="n">
        <f aca="false">IF(CC83&gt;0,(CC84/In_DSCR_Contracted+(CC83-CC84)/In_DSCR_Merchant)/CC83,0)</f>
        <v>0.740740740740741</v>
      </c>
      <c r="CD117" s="60" t="n">
        <f aca="false">IF(CD83&gt;0,(CD84/In_DSCR_Contracted+(CD83-CD84)/In_DSCR_Merchant)/CD83,0)</f>
        <v>0.740740740740741</v>
      </c>
      <c r="CE117" s="60" t="n">
        <f aca="false">IF(CE83&gt;0,(CE84/In_DSCR_Contracted+(CE83-CE84)/In_DSCR_Merchant)/CE83,0)</f>
        <v>0.740740740740741</v>
      </c>
      <c r="CF117" s="60" t="n">
        <f aca="false">IF(CF83&gt;0,(CF84/In_DSCR_Contracted+(CF83-CF84)/In_DSCR_Merchant)/CF83,0)</f>
        <v>0.740740740740741</v>
      </c>
      <c r="CG117" s="60" t="n">
        <f aca="false">IF(CG83&gt;0,(CG84/In_DSCR_Contracted+(CG83-CG84)/In_DSCR_Merchant)/CG83,0)</f>
        <v>0.740740740740741</v>
      </c>
      <c r="CH117" s="60" t="n">
        <f aca="false">IF(CH83&gt;0,(CH84/In_DSCR_Contracted+(CH83-CH84)/In_DSCR_Merchant)/CH83,0)</f>
        <v>0.740740740740741</v>
      </c>
      <c r="CI117" s="60" t="n">
        <f aca="false">IF(CI83&gt;0,(CI84/In_DSCR_Contracted+(CI83-CI84)/In_DSCR_Merchant)/CI83,0)</f>
        <v>0.740740740740741</v>
      </c>
      <c r="CJ117" s="60" t="n">
        <f aca="false">IF(CJ83&gt;0,(CJ84/In_DSCR_Contracted+(CJ83-CJ84)/In_DSCR_Merchant)/CJ83,0)</f>
        <v>0.740740740740741</v>
      </c>
      <c r="CK117" s="60" t="n">
        <f aca="false">IF(CK83&gt;0,(CK84/In_DSCR_Contracted+(CK83-CK84)/In_DSCR_Merchant)/CK83,0)</f>
        <v>0.740740740740741</v>
      </c>
      <c r="CL117" s="60" t="n">
        <f aca="false">IF(CL83&gt;0,(CL84/In_DSCR_Contracted+(CL83-CL84)/In_DSCR_Merchant)/CL83,0)</f>
        <v>0.740740740740741</v>
      </c>
      <c r="CM117" s="60" t="n">
        <f aca="false">IF(CM83&gt;0,(CM84/In_DSCR_Contracted+(CM83-CM84)/In_DSCR_Merchant)/CM83,0)</f>
        <v>0.740740740740741</v>
      </c>
      <c r="CN117" s="60" t="n">
        <f aca="false">IF(CN83&gt;0,(CN84/In_DSCR_Contracted+(CN83-CN84)/In_DSCR_Merchant)/CN83,0)</f>
        <v>0.740740740740741</v>
      </c>
      <c r="CO117" s="60" t="n">
        <f aca="false">IF(CO83&gt;0,(CO84/In_DSCR_Contracted+(CO83-CO84)/In_DSCR_Merchant)/CO83,0)</f>
        <v>0.740740740740741</v>
      </c>
      <c r="CP117" s="60" t="n">
        <f aca="false">IF(CP83&gt;0,(CP84/In_DSCR_Contracted+(CP83-CP84)/In_DSCR_Merchant)/CP83,0)</f>
        <v>0.740740740740741</v>
      </c>
      <c r="CQ117" s="60" t="n">
        <f aca="false">IF(CQ83&gt;0,(CQ84/In_DSCR_Contracted+(CQ83-CQ84)/In_DSCR_Merchant)/CQ83,0)</f>
        <v>0.740740740740741</v>
      </c>
      <c r="CR117" s="60" t="n">
        <f aca="false">IF(CR83&gt;0,(CR84/In_DSCR_Contracted+(CR83-CR84)/In_DSCR_Merchant)/CR83,0)</f>
        <v>0.740740740740741</v>
      </c>
      <c r="CS117" s="60" t="n">
        <f aca="false">IF(CS83&gt;0,(CS84/In_DSCR_Contracted+(CS83-CS84)/In_DSCR_Merchant)/CS83,0)</f>
        <v>0.740740740740741</v>
      </c>
      <c r="CT117" s="60" t="n">
        <f aca="false">IF(CT83&gt;0,(CT84/In_DSCR_Contracted+(CT83-CT84)/In_DSCR_Merchant)/CT83,0)</f>
        <v>0.740740740740741</v>
      </c>
      <c r="CU117" s="60" t="n">
        <f aca="false">IF(CU83&gt;0,(CU84/In_DSCR_Contracted+(CU83-CU84)/In_DSCR_Merchant)/CU83,0)</f>
        <v>0.740740740740741</v>
      </c>
      <c r="CV117" s="60" t="n">
        <f aca="false">IF(CV83&gt;0,(CV84/In_DSCR_Contracted+(CV83-CV84)/In_DSCR_Merchant)/CV83,0)</f>
        <v>0.740740740740741</v>
      </c>
      <c r="CW117" s="60" t="n">
        <f aca="false">IF(CW83&gt;0,(CW84/In_DSCR_Contracted+(CW83-CW84)/In_DSCR_Merchant)/CW83,0)</f>
        <v>0.740740740740741</v>
      </c>
      <c r="CX117" s="60" t="n">
        <f aca="false">IF(CX83&gt;0,(CX84/In_DSCR_Contracted+(CX83-CX84)/In_DSCR_Merchant)/CX83,0)</f>
        <v>0.740740740740741</v>
      </c>
      <c r="CY117" s="60" t="n">
        <f aca="false">IF(CY83&gt;0,(CY84/In_DSCR_Contracted+(CY83-CY84)/In_DSCR_Merchant)/CY83,0)</f>
        <v>0.740740740740741</v>
      </c>
      <c r="CZ117" s="60" t="n">
        <f aca="false">IF(CZ83&gt;0,(CZ84/In_DSCR_Contracted+(CZ83-CZ84)/In_DSCR_Merchant)/CZ83,0)</f>
        <v>0.740740740740741</v>
      </c>
      <c r="DA117" s="60" t="n">
        <f aca="false">IF(DA83&gt;0,(DA84/In_DSCR_Contracted+(DA83-DA84)/In_DSCR_Merchant)/DA83,0)</f>
        <v>0.740740740740741</v>
      </c>
      <c r="DB117" s="60" t="n">
        <f aca="false">IF(DB83&gt;0,(DB84/In_DSCR_Contracted+(DB83-DB84)/In_DSCR_Merchant)/DB83,0)</f>
        <v>0.740740740740741</v>
      </c>
      <c r="DC117" s="60" t="n">
        <f aca="false">IF(DC83&gt;0,(DC84/In_DSCR_Contracted+(DC83-DC84)/In_DSCR_Merchant)/DC83,0)</f>
        <v>0.740740740740741</v>
      </c>
      <c r="DD117" s="60" t="n">
        <f aca="false">IF(DD83&gt;0,(DD84/In_DSCR_Contracted+(DD83-DD84)/In_DSCR_Merchant)/DD83,0)</f>
        <v>0.740740740740741</v>
      </c>
      <c r="DE117" s="60" t="n">
        <f aca="false">IF(DE83&gt;0,(DE84/In_DSCR_Contracted+(DE83-DE84)/In_DSCR_Merchant)/DE83,0)</f>
        <v>0.740740740740741</v>
      </c>
      <c r="DF117" s="60" t="n">
        <f aca="false">IF(DF83&gt;0,(DF84/In_DSCR_Contracted+(DF83-DF84)/In_DSCR_Merchant)/DF83,0)</f>
        <v>0.740740740740741</v>
      </c>
      <c r="DG117" s="60" t="n">
        <f aca="false">IF(DG83&gt;0,(DG84/In_DSCR_Contracted+(DG83-DG84)/In_DSCR_Merchant)/DG83,0)</f>
        <v>0.740740740740741</v>
      </c>
      <c r="DH117" s="60" t="n">
        <f aca="false">IF(DH83&gt;0,(DH84/In_DSCR_Contracted+(DH83-DH84)/In_DSCR_Merchant)/DH83,0)</f>
        <v>0.740740740740741</v>
      </c>
      <c r="DI117" s="60" t="n">
        <f aca="false">IF(DI83&gt;0,(DI84/In_DSCR_Contracted+(DI83-DI84)/In_DSCR_Merchant)/DI83,0)</f>
        <v>0.740740740740741</v>
      </c>
      <c r="DJ117" s="60" t="n">
        <f aca="false">IF(DJ83&gt;0,(DJ84/In_DSCR_Contracted+(DJ83-DJ84)/In_DSCR_Merchant)/DJ83,0)</f>
        <v>0.740740740740741</v>
      </c>
      <c r="DK117" s="60" t="n">
        <f aca="false">IF(DK83&gt;0,(DK84/In_DSCR_Contracted+(DK83-DK84)/In_DSCR_Merchant)/DK83,0)</f>
        <v>0.740740740740741</v>
      </c>
      <c r="DL117" s="60" t="n">
        <f aca="false">IF(DL83&gt;0,(DL84/In_DSCR_Contracted+(DL83-DL84)/In_DSCR_Merchant)/DL83,0)</f>
        <v>0.740740740740741</v>
      </c>
      <c r="DM117" s="60" t="n">
        <f aca="false">IF(DM83&gt;0,(DM84/In_DSCR_Contracted+(DM83-DM84)/In_DSCR_Merchant)/DM83,0)</f>
        <v>0.740740740740741</v>
      </c>
      <c r="DN117" s="60" t="n">
        <f aca="false">IF(DN83&gt;0,(DN84/In_DSCR_Contracted+(DN83-DN84)/In_DSCR_Merchant)/DN83,0)</f>
        <v>0.740740740740741</v>
      </c>
      <c r="DO117" s="60" t="n">
        <f aca="false">IF(DO83&gt;0,(DO84/In_DSCR_Contracted+(DO83-DO84)/In_DSCR_Merchant)/DO83,0)</f>
        <v>0.740740740740741</v>
      </c>
      <c r="DP117" s="60" t="n">
        <f aca="false">IF(DP83&gt;0,(DP84/In_DSCR_Contracted+(DP83-DP84)/In_DSCR_Merchant)/DP83,0)</f>
        <v>0.740740740740741</v>
      </c>
      <c r="DQ117" s="60" t="n">
        <f aca="false">IF(DQ83&gt;0,(DQ84/In_DSCR_Contracted+(DQ83-DQ84)/In_DSCR_Merchant)/DQ83,0)</f>
        <v>0.740740740740741</v>
      </c>
      <c r="DR117" s="60" t="n">
        <f aca="false">IF(DR83&gt;0,(DR84/In_DSCR_Contracted+(DR83-DR84)/In_DSCR_Merchant)/DR83,0)</f>
        <v>0.740740740740741</v>
      </c>
      <c r="DS117" s="60" t="n">
        <f aca="false">IF(DS83&gt;0,(DS84/In_DSCR_Contracted+(DS83-DS84)/In_DSCR_Merchant)/DS83,0)</f>
        <v>0.740740740740741</v>
      </c>
      <c r="DT117" s="60" t="n">
        <f aca="false">IF(DT83&gt;0,(DT84/In_DSCR_Contracted+(DT83-DT84)/In_DSCR_Merchant)/DT83,0)</f>
        <v>0.740740740740741</v>
      </c>
      <c r="DU117" s="60" t="n">
        <f aca="false">IF(DU83&gt;0,(DU84/In_DSCR_Contracted+(DU83-DU84)/In_DSCR_Merchant)/DU83,0)</f>
        <v>0.740740740740741</v>
      </c>
      <c r="DV117" s="60" t="n">
        <f aca="false">IF(DV83&gt;0,(DV84/In_DSCR_Contracted+(DV83-DV84)/In_DSCR_Merchant)/DV83,0)</f>
        <v>0.740740740740741</v>
      </c>
      <c r="DW117" s="60" t="n">
        <f aca="false">IF(DW83&gt;0,(DW84/In_DSCR_Contracted+(DW83-DW84)/In_DSCR_Merchant)/DW83,0)</f>
        <v>0.740740740740741</v>
      </c>
      <c r="DX117" s="60" t="n">
        <f aca="false">IF(DX83&gt;0,(DX84/In_DSCR_Contracted+(DX83-DX84)/In_DSCR_Merchant)/DX83,0)</f>
        <v>0.740740740740741</v>
      </c>
      <c r="DY117" s="60" t="n">
        <f aca="false">IF(DY83&gt;0,(DY84/In_DSCR_Contracted+(DY83-DY84)/In_DSCR_Merchant)/DY83,0)</f>
        <v>0.740740740740741</v>
      </c>
      <c r="DZ117" s="60" t="n">
        <f aca="false">IF(DZ83&gt;0,(DZ84/In_DSCR_Contracted+(DZ83-DZ84)/In_DSCR_Merchant)/DZ83,0)</f>
        <v>0.740740740740741</v>
      </c>
      <c r="EA117" s="60" t="n">
        <f aca="false">IF(EA83&gt;0,(EA84/In_DSCR_Contracted+(EA83-EA84)/In_DSCR_Merchant)/EA83,0)</f>
        <v>0.740740740740741</v>
      </c>
      <c r="EB117" s="60" t="n">
        <f aca="false">IF(EB83&gt;0,(EB84/In_DSCR_Contracted+(EB83-EB84)/In_DSCR_Merchant)/EB83,0)</f>
        <v>0.740740740740741</v>
      </c>
      <c r="EC117" s="60" t="n">
        <f aca="false">IF(EC83&gt;0,(EC84/In_DSCR_Contracted+(EC83-EC84)/In_DSCR_Merchant)/EC83,0)</f>
        <v>0.740740740740741</v>
      </c>
      <c r="ED117" s="60" t="n">
        <f aca="false">IF(ED83&gt;0,(ED84/In_DSCR_Contracted+(ED83-ED84)/In_DSCR_Merchant)/ED83,0)</f>
        <v>0.740740740740741</v>
      </c>
      <c r="EE117" s="60" t="n">
        <f aca="false">IF(EE83&gt;0,(EE84/In_DSCR_Contracted+(EE83-EE84)/In_DSCR_Merchant)/EE83,0)</f>
        <v>0.740740740740741</v>
      </c>
      <c r="EF117" s="60" t="n">
        <f aca="false">IF(EF83&gt;0,(EF84/In_DSCR_Contracted+(EF83-EF84)/In_DSCR_Merchant)/EF83,0)</f>
        <v>0.740740740740741</v>
      </c>
      <c r="EG117" s="60" t="n">
        <f aca="false">IF(EG83&gt;0,(EG84/In_DSCR_Contracted+(EG83-EG84)/In_DSCR_Merchant)/EG83,0)</f>
        <v>0.740740740740741</v>
      </c>
      <c r="EH117" s="60" t="n">
        <f aca="false">IF(EH83&gt;0,(EH84/In_DSCR_Contracted+(EH83-EH84)/In_DSCR_Merchant)/EH83,0)</f>
        <v>0.740740740740741</v>
      </c>
      <c r="EI117" s="60" t="n">
        <f aca="false">IF(EI83&gt;0,(EI84/In_DSCR_Contracted+(EI83-EI84)/In_DSCR_Merchant)/EI83,0)</f>
        <v>0.740740740740741</v>
      </c>
      <c r="EJ117" s="60" t="n">
        <f aca="false">IF(EJ83&gt;0,(EJ84/In_DSCR_Contracted+(EJ83-EJ84)/In_DSCR_Merchant)/EJ83,0)</f>
        <v>0.740740740740741</v>
      </c>
      <c r="EK117" s="60" t="n">
        <f aca="false">IF(EK83&gt;0,(EK84/In_DSCR_Contracted+(EK83-EK84)/In_DSCR_Merchant)/EK83,0)</f>
        <v>0.740740740740741</v>
      </c>
      <c r="EL117" s="60" t="n">
        <f aca="false">IF(EL83&gt;0,(EL84/In_DSCR_Contracted+(EL83-EL84)/In_DSCR_Merchant)/EL83,0)</f>
        <v>0.740740740740741</v>
      </c>
      <c r="EM117" s="60" t="n">
        <f aca="false">IF(EM83&gt;0,(EM84/In_DSCR_Contracted+(EM83-EM84)/In_DSCR_Merchant)/EM83,0)</f>
        <v>0.740740740740741</v>
      </c>
      <c r="EN117" s="60" t="n">
        <f aca="false">IF(EN83&gt;0,(EN84/In_DSCR_Contracted+(EN83-EN84)/In_DSCR_Merchant)/EN83,0)</f>
        <v>0.740740740740741</v>
      </c>
      <c r="EO117" s="60" t="n">
        <f aca="false">IF(EO83&gt;0,(EO84/In_DSCR_Contracted+(EO83-EO84)/In_DSCR_Merchant)/EO83,0)</f>
        <v>0.740740740740741</v>
      </c>
      <c r="EP117" s="60" t="n">
        <f aca="false">IF(EP83&gt;0,(EP84/In_DSCR_Contracted+(EP83-EP84)/In_DSCR_Merchant)/EP83,0)</f>
        <v>0.740740740740741</v>
      </c>
      <c r="EQ117" s="60" t="n">
        <f aca="false">IF(EQ83&gt;0,(EQ84/In_DSCR_Contracted+(EQ83-EQ84)/In_DSCR_Merchant)/EQ83,0)</f>
        <v>0.740740740740741</v>
      </c>
      <c r="ER117" s="60" t="n">
        <f aca="false">IF(ER83&gt;0,(ER84/In_DSCR_Contracted+(ER83-ER84)/In_DSCR_Merchant)/ER83,0)</f>
        <v>0.740740740740741</v>
      </c>
      <c r="ES117" s="60" t="n">
        <f aca="false">IF(ES83&gt;0,(ES84/In_DSCR_Contracted+(ES83-ES84)/In_DSCR_Merchant)/ES83,0)</f>
        <v>0.740740740740741</v>
      </c>
      <c r="ET117" s="60" t="n">
        <f aca="false">IF(ET83&gt;0,(ET84/In_DSCR_Contracted+(ET83-ET84)/In_DSCR_Merchant)/ET83,0)</f>
        <v>0.740740740740741</v>
      </c>
      <c r="EU117" s="60" t="n">
        <f aca="false">IF(EU83&gt;0,(EU84/In_DSCR_Contracted+(EU83-EU84)/In_DSCR_Merchant)/EU83,0)</f>
        <v>0.740740740740741</v>
      </c>
      <c r="EV117" s="60" t="n">
        <f aca="false">IF(EV83&gt;0,(EV84/In_DSCR_Contracted+(EV83-EV84)/In_DSCR_Merchant)/EV83,0)</f>
        <v>0.740740740740741</v>
      </c>
      <c r="EW117" s="60" t="n">
        <f aca="false">IF(EW83&gt;0,(EW84/In_DSCR_Contracted+(EW83-EW84)/In_DSCR_Merchant)/EW83,0)</f>
        <v>0.740740740740741</v>
      </c>
      <c r="EX117" s="60" t="n">
        <f aca="false">IF(EX83&gt;0,(EX84/In_DSCR_Contracted+(EX83-EX84)/In_DSCR_Merchant)/EX83,0)</f>
        <v>0.740740740740741</v>
      </c>
      <c r="EY117" s="60" t="n">
        <f aca="false">IF(EY83&gt;0,(EY84/In_DSCR_Contracted+(EY83-EY84)/In_DSCR_Merchant)/EY83,0)</f>
        <v>0.740740740740741</v>
      </c>
      <c r="EZ117" s="60" t="n">
        <f aca="false">IF(EZ83&gt;0,(EZ84/In_DSCR_Contracted+(EZ83-EZ84)/In_DSCR_Merchant)/EZ83,0)</f>
        <v>0.740740740740741</v>
      </c>
      <c r="FA117" s="60" t="n">
        <f aca="false">IF(FA83&gt;0,(FA84/In_DSCR_Contracted+(FA83-FA84)/In_DSCR_Merchant)/FA83,0)</f>
        <v>0.740740740740741</v>
      </c>
      <c r="FB117" s="60" t="n">
        <f aca="false">IF(FB83&gt;0,(FB84/In_DSCR_Contracted+(FB83-FB84)/In_DSCR_Merchant)/FB83,0)</f>
        <v>0.740740740740741</v>
      </c>
      <c r="FC117" s="60" t="n">
        <f aca="false">IF(FC83&gt;0,(FC84/In_DSCR_Contracted+(FC83-FC84)/In_DSCR_Merchant)/FC83,0)</f>
        <v>0.740740740740741</v>
      </c>
      <c r="FD117" s="60" t="n">
        <f aca="false">IF(FD83&gt;0,(FD84/In_DSCR_Contracted+(FD83-FD84)/In_DSCR_Merchant)/FD83,0)</f>
        <v>0</v>
      </c>
      <c r="FE117" s="60" t="n">
        <f aca="false">IF(FE83&gt;0,(FE84/In_DSCR_Contracted+(FE83-FE84)/In_DSCR_Merchant)/FE83,0)</f>
        <v>0</v>
      </c>
      <c r="FF117" s="60" t="n">
        <f aca="false">IF(FF83&gt;0,(FF84/In_DSCR_Contracted+(FF83-FF84)/In_DSCR_Merchant)/FF83,0)</f>
        <v>0</v>
      </c>
      <c r="FG117" s="60" t="n">
        <f aca="false">IF(FG83&gt;0,(FG84/In_DSCR_Contracted+(FG83-FG84)/In_DSCR_Merchant)/FG83,0)</f>
        <v>0</v>
      </c>
      <c r="FH117" s="60" t="n">
        <f aca="false">IF(FH83&gt;0,(FH84/In_DSCR_Contracted+(FH83-FH84)/In_DSCR_Merchant)/FH83,0)</f>
        <v>0</v>
      </c>
    </row>
    <row r="118" customFormat="false" ht="15" hidden="false" customHeight="false" outlineLevel="0" collapsed="false">
      <c r="C118" s="0" t="s">
        <v>713</v>
      </c>
      <c r="D118" s="11" t="s">
        <v>319</v>
      </c>
      <c r="E118" s="43" t="n">
        <f aca="false">PV($F34,In_Debt_Tenor*Months_In_Year/Months_Per_Period,-$F118)</f>
        <v>52170.633164817</v>
      </c>
      <c r="F118" s="43" t="n">
        <f aca="false">MIN($J118:$FH118)</f>
        <v>1241.13571555207</v>
      </c>
      <c r="J118" s="43" t="str">
        <f aca="false">IF(J30=1,J116*J117,"")</f>
        <v/>
      </c>
      <c r="K118" s="43" t="str">
        <f aca="false">IF(K30=1,K116*K117,"")</f>
        <v/>
      </c>
      <c r="L118" s="43" t="str">
        <f aca="false">IF(L30=1,L116*L117,"")</f>
        <v/>
      </c>
      <c r="M118" s="43" t="str">
        <f aca="false">IF(M30=1,M116*M117,"")</f>
        <v/>
      </c>
      <c r="N118" s="43" t="str">
        <f aca="false">IF(N30=1,N116*N117,"")</f>
        <v/>
      </c>
      <c r="O118" s="43" t="str">
        <f aca="false">IF(O30=1,O116*O117,"")</f>
        <v/>
      </c>
      <c r="P118" s="43" t="str">
        <f aca="false">IF(P30=1,P116*P117,"")</f>
        <v/>
      </c>
      <c r="Q118" s="43" t="str">
        <f aca="false">IF(Q30=1,Q116*Q117,"")</f>
        <v/>
      </c>
      <c r="R118" s="43" t="str">
        <f aca="false">IF(R30=1,R116*R117,"")</f>
        <v/>
      </c>
      <c r="S118" s="43" t="str">
        <f aca="false">IF(S30=1,S116*S117,"")</f>
        <v/>
      </c>
      <c r="T118" s="43" t="n">
        <f aca="false">IF(T30=1,T116*T117,"")</f>
        <v>1926.13595912656</v>
      </c>
      <c r="U118" s="43" t="n">
        <f aca="false">IF(U30=1,U116*U117,"")</f>
        <v>1905.60475115529</v>
      </c>
      <c r="V118" s="43" t="n">
        <f aca="false">IF(V30=1,V116*V117,"")</f>
        <v>1898.26370105535</v>
      </c>
      <c r="W118" s="43" t="n">
        <f aca="false">IF(W30=1,W116*W117,"")</f>
        <v>1509.6418046494</v>
      </c>
      <c r="X118" s="43" t="n">
        <f aca="false">IF(X30=1,X116*X117,"")</f>
        <v>1525.20259682878</v>
      </c>
      <c r="Y118" s="43" t="n">
        <f aca="false">IF(Y30=1,Y116*Y117,"")</f>
        <v>1540.73935761517</v>
      </c>
      <c r="Z118" s="43" t="n">
        <f aca="false">IF(Z30=1,Z116*Z117,"")</f>
        <v>1539.78140548005</v>
      </c>
      <c r="AA118" s="43" t="n">
        <f aca="false">IF(AA30=1,AA116*AA117,"")</f>
        <v>1324.43184182072</v>
      </c>
      <c r="AB118" s="43" t="n">
        <f aca="false">IF(AB30=1,AB116*AB117,"")</f>
        <v>1337.97509936221</v>
      </c>
      <c r="AC118" s="43" t="n">
        <f aca="false">IF(AC30=1,AC116*AC117,"")</f>
        <v>1351.49549511351</v>
      </c>
      <c r="AD118" s="43" t="n">
        <f aca="false">IF(AD30=1,AD116*AD117,"")</f>
        <v>1350.56486534868</v>
      </c>
      <c r="AE118" s="43" t="n">
        <f aca="false">IF(AE30=1,AE116*AE117,"")</f>
        <v>1369.6497006961</v>
      </c>
      <c r="AF118" s="43" t="n">
        <f aca="false">IF(AF30=1,AF116*AF117,"")</f>
        <v>1383.65994236194</v>
      </c>
      <c r="AG118" s="43" t="n">
        <f aca="false">IF(AG30=1,AG116*AG117,"")</f>
        <v>1397.64602531605</v>
      </c>
      <c r="AH118" s="43" t="n">
        <f aca="false">IF(AH30=1,AH116*AH117,"")</f>
        <v>1396.66377971841</v>
      </c>
      <c r="AI118" s="43" t="n">
        <f aca="false">IF(AI30=1,AI116*AI117,"")</f>
        <v>1452.37767600867</v>
      </c>
      <c r="AJ118" s="43" t="n">
        <f aca="false">IF(AJ30=1,AJ116*AJ117,"")</f>
        <v>1451.40516990155</v>
      </c>
      <c r="AK118" s="43" t="n">
        <f aca="false">IF(AK30=1,AK116*AK117,"")</f>
        <v>1466.13942214121</v>
      </c>
      <c r="AL118" s="43" t="n">
        <f aca="false">IF(AL30=1,AL116*AL117,"")</f>
        <v>1465.14527162603</v>
      </c>
      <c r="AM118" s="43" t="n">
        <f aca="false">IF(AM30=1,AM116*AM117,"")</f>
        <v>1347.92133999042</v>
      </c>
      <c r="AN118" s="43" t="n">
        <f aca="false">IF(AN30=1,AN116*AN117,"")</f>
        <v>1361.67741440832</v>
      </c>
      <c r="AO118" s="43" t="n">
        <f aca="false">IF(AO30=1,AO116*AO117,"")</f>
        <v>1375.40859980737</v>
      </c>
      <c r="AP118" s="43" t="n">
        <f aca="false">IF(AP30=1,AP116*AP117,"")</f>
        <v>1374.38077045966</v>
      </c>
      <c r="AQ118" s="43" t="n">
        <f aca="false">IF(AQ30=1,AQ116*AQ117,"")</f>
        <v>1294.82984945218</v>
      </c>
      <c r="AR118" s="43" t="n">
        <f aca="false">IF(AR30=1,AR116*AR117,"")</f>
        <v>1308.00815531727</v>
      </c>
      <c r="AS118" s="43" t="n">
        <f aca="false">IF(AS30=1,AS116*AS117,"")</f>
        <v>1321.16179536829</v>
      </c>
      <c r="AT118" s="43" t="n">
        <f aca="false">IF(AT30=1,AT116*AT117,"")</f>
        <v>1320.12902247641</v>
      </c>
      <c r="AU118" s="43" t="n">
        <f aca="false">IF(AU30=1,AU116*AU117,"")</f>
        <v>1327.27468284401</v>
      </c>
      <c r="AV118" s="43" t="n">
        <f aca="false">IF(AV30=1,AV116*AV117,"")</f>
        <v>1340.80207720662</v>
      </c>
      <c r="AW118" s="43" t="n">
        <f aca="false">IF(AW30=1,AW116*AW117,"")</f>
        <v>1354.304256181</v>
      </c>
      <c r="AX118" s="43" t="n">
        <f aca="false">IF(AX30=1,AX116*AX117,"")</f>
        <v>1353.24135196653</v>
      </c>
      <c r="AY118" s="43" t="n">
        <f aca="false">IF(AY30=1,AY116*AY117,"")</f>
        <v>1276.86778000509</v>
      </c>
      <c r="AZ118" s="43" t="n">
        <f aca="false">IF(AZ30=1,AZ116*AZ117,"")</f>
        <v>1275.79590959291</v>
      </c>
      <c r="BA118" s="43" t="n">
        <f aca="false">IF(BA30=1,BA116*BA117,"")</f>
        <v>1288.56996261701</v>
      </c>
      <c r="BB118" s="43" t="n">
        <f aca="false">IF(BB30=1,BB116*BB117,"")</f>
        <v>1287.47404263172</v>
      </c>
      <c r="BC118" s="43" t="n">
        <f aca="false">IF(BC30=1,BC116*BC117,"")</f>
        <v>1285.77656666082</v>
      </c>
      <c r="BD118" s="43" t="n">
        <f aca="false">IF(BD30=1,BD116*BD117,"")</f>
        <v>1298.79037708899</v>
      </c>
      <c r="BE118" s="43" t="n">
        <f aca="false">IF(BE30=1,BE116*BE117,"")</f>
        <v>1311.77688217075</v>
      </c>
      <c r="BF118" s="43" t="n">
        <f aca="false">IF(BF30=1,BF116*BF117,"")</f>
        <v>1310.62024064726</v>
      </c>
      <c r="BG118" s="43" t="n">
        <f aca="false">IF(BG30=1,BG116*BG117,"")</f>
        <v>1268.91791761938</v>
      </c>
      <c r="BH118" s="43" t="n">
        <f aca="false">IF(BH30=1,BH116*BH117,"")</f>
        <v>1245.1907967528</v>
      </c>
      <c r="BI118" s="43" t="n">
        <f aca="false">IF(BI30=1,BI116*BI117,"")</f>
        <v>1257.58049964772</v>
      </c>
      <c r="BJ118" s="43" t="n">
        <f aca="false">IF(BJ30=1,BJ116*BJ117,"")</f>
        <v>1256.39488419176</v>
      </c>
      <c r="BK118" s="43" t="n">
        <f aca="false">IF(BK30=1,BK116*BK117,"")</f>
        <v>1241.13571555207</v>
      </c>
      <c r="BL118" s="43" t="n">
        <f aca="false">IF(BL30=1,BL116*BL117,"")</f>
        <v>1253.63577418116</v>
      </c>
      <c r="BM118" s="43" t="n">
        <f aca="false">IF(BM30=1,BM116*BM117,"")</f>
        <v>1266.10752480172</v>
      </c>
      <c r="BN118" s="43" t="n">
        <f aca="false">IF(BN30=1,BN116*BN117,"")</f>
        <v>1264.88887187599</v>
      </c>
      <c r="BO118" s="43" t="n">
        <f aca="false">IF(BO30=1,BO116*BO117,"")</f>
        <v>1284.81537602305</v>
      </c>
      <c r="BP118" s="43" t="n">
        <f aca="false">IF(BP30=1,BP116*BP117,"")</f>
        <v>1283.5963239514</v>
      </c>
      <c r="BQ118" s="43" t="n">
        <f aca="false">IF(BQ30=1,BQ116*BQ117,"")</f>
        <v>1296.39274419518</v>
      </c>
      <c r="BR118" s="43" t="n">
        <f aca="false">IF(BR30=1,BR116*BR117,"")</f>
        <v>1295.14617449252</v>
      </c>
      <c r="BS118" s="43" t="n">
        <f aca="false">IF(BS30=1,BS116*BS117,"")</f>
        <v>1260.53306200105</v>
      </c>
      <c r="BT118" s="43" t="n">
        <f aca="false">IF(BT30=1,BT116*BT117,"")</f>
        <v>1273.23882905116</v>
      </c>
      <c r="BU118" s="43" t="n">
        <f aca="false">IF(BU30=1,BU116*BU117,"")</f>
        <v>1285.9154979794</v>
      </c>
      <c r="BV118" s="43" t="n">
        <f aca="false">IF(BV30=1,BV116*BV117,"")</f>
        <v>1284.6384448579</v>
      </c>
      <c r="BW118" s="43" t="n">
        <f aca="false">IF(BW30=1,BW116*BW117,"")</f>
        <v>1280.06245595386</v>
      </c>
      <c r="BX118" s="43" t="n">
        <f aca="false">IF(BX30=1,BX116*BX117,"")</f>
        <v>1292.96395117712</v>
      </c>
      <c r="BY118" s="43" t="n">
        <f aca="false">IF(BY30=1,BY116*BY117,"")</f>
        <v>1305.83540429494</v>
      </c>
      <c r="BZ118" s="43" t="n">
        <f aca="false">IF(BZ30=1,BZ116*BZ117,"")</f>
        <v>1304.51041331464</v>
      </c>
      <c r="CA118" s="43" t="n">
        <f aca="false">IF(CA30=1,CA116*CA117,"")</f>
        <v>1262.1579087242</v>
      </c>
      <c r="CB118" s="43" t="str">
        <f aca="false">IF(CB30=1,CB116*CB117,"")</f>
        <v/>
      </c>
      <c r="CC118" s="43" t="str">
        <f aca="false">IF(CC30=1,CC116*CC117,"")</f>
        <v/>
      </c>
      <c r="CD118" s="43" t="str">
        <f aca="false">IF(CD30=1,CD116*CD117,"")</f>
        <v/>
      </c>
      <c r="CE118" s="43" t="str">
        <f aca="false">IF(CE30=1,CE116*CE117,"")</f>
        <v/>
      </c>
      <c r="CF118" s="43" t="str">
        <f aca="false">IF(CF30=1,CF116*CF117,"")</f>
        <v/>
      </c>
      <c r="CG118" s="43" t="str">
        <f aca="false">IF(CG30=1,CG116*CG117,"")</f>
        <v/>
      </c>
      <c r="CH118" s="43" t="str">
        <f aca="false">IF(CH30=1,CH116*CH117,"")</f>
        <v/>
      </c>
      <c r="CI118" s="43" t="str">
        <f aca="false">IF(CI30=1,CI116*CI117,"")</f>
        <v/>
      </c>
      <c r="CJ118" s="43" t="str">
        <f aca="false">IF(CJ30=1,CJ116*CJ117,"")</f>
        <v/>
      </c>
      <c r="CK118" s="43" t="str">
        <f aca="false">IF(CK30=1,CK116*CK117,"")</f>
        <v/>
      </c>
      <c r="CL118" s="43" t="str">
        <f aca="false">IF(CL30=1,CL116*CL117,"")</f>
        <v/>
      </c>
      <c r="CM118" s="43" t="str">
        <f aca="false">IF(CM30=1,CM116*CM117,"")</f>
        <v/>
      </c>
      <c r="CN118" s="43" t="str">
        <f aca="false">IF(CN30=1,CN116*CN117,"")</f>
        <v/>
      </c>
      <c r="CO118" s="43" t="str">
        <f aca="false">IF(CO30=1,CO116*CO117,"")</f>
        <v/>
      </c>
      <c r="CP118" s="43" t="str">
        <f aca="false">IF(CP30=1,CP116*CP117,"")</f>
        <v/>
      </c>
      <c r="CQ118" s="43" t="str">
        <f aca="false">IF(CQ30=1,CQ116*CQ117,"")</f>
        <v/>
      </c>
      <c r="CR118" s="43" t="str">
        <f aca="false">IF(CR30=1,CR116*CR117,"")</f>
        <v/>
      </c>
      <c r="CS118" s="43" t="str">
        <f aca="false">IF(CS30=1,CS116*CS117,"")</f>
        <v/>
      </c>
      <c r="CT118" s="43" t="str">
        <f aca="false">IF(CT30=1,CT116*CT117,"")</f>
        <v/>
      </c>
      <c r="CU118" s="43" t="str">
        <f aca="false">IF(CU30=1,CU116*CU117,"")</f>
        <v/>
      </c>
      <c r="CV118" s="43" t="str">
        <f aca="false">IF(CV30=1,CV116*CV117,"")</f>
        <v/>
      </c>
      <c r="CW118" s="43" t="str">
        <f aca="false">IF(CW30=1,CW116*CW117,"")</f>
        <v/>
      </c>
      <c r="CX118" s="43" t="str">
        <f aca="false">IF(CX30=1,CX116*CX117,"")</f>
        <v/>
      </c>
      <c r="CY118" s="43" t="str">
        <f aca="false">IF(CY30=1,CY116*CY117,"")</f>
        <v/>
      </c>
      <c r="CZ118" s="43" t="str">
        <f aca="false">IF(CZ30=1,CZ116*CZ117,"")</f>
        <v/>
      </c>
      <c r="DA118" s="43" t="str">
        <f aca="false">IF(DA30=1,DA116*DA117,"")</f>
        <v/>
      </c>
      <c r="DB118" s="43" t="str">
        <f aca="false">IF(DB30=1,DB116*DB117,"")</f>
        <v/>
      </c>
      <c r="DC118" s="43" t="str">
        <f aca="false">IF(DC30=1,DC116*DC117,"")</f>
        <v/>
      </c>
      <c r="DD118" s="43" t="str">
        <f aca="false">IF(DD30=1,DD116*DD117,"")</f>
        <v/>
      </c>
      <c r="DE118" s="43" t="str">
        <f aca="false">IF(DE30=1,DE116*DE117,"")</f>
        <v/>
      </c>
      <c r="DF118" s="43" t="str">
        <f aca="false">IF(DF30=1,DF116*DF117,"")</f>
        <v/>
      </c>
      <c r="DG118" s="43" t="str">
        <f aca="false">IF(DG30=1,DG116*DG117,"")</f>
        <v/>
      </c>
      <c r="DH118" s="43" t="str">
        <f aca="false">IF(DH30=1,DH116*DH117,"")</f>
        <v/>
      </c>
      <c r="DI118" s="43" t="str">
        <f aca="false">IF(DI30=1,DI116*DI117,"")</f>
        <v/>
      </c>
      <c r="DJ118" s="43" t="str">
        <f aca="false">IF(DJ30=1,DJ116*DJ117,"")</f>
        <v/>
      </c>
      <c r="DK118" s="43" t="str">
        <f aca="false">IF(DK30=1,DK116*DK117,"")</f>
        <v/>
      </c>
      <c r="DL118" s="43" t="str">
        <f aca="false">IF(DL30=1,DL116*DL117,"")</f>
        <v/>
      </c>
      <c r="DM118" s="43" t="str">
        <f aca="false">IF(DM30=1,DM116*DM117,"")</f>
        <v/>
      </c>
      <c r="DN118" s="43" t="str">
        <f aca="false">IF(DN30=1,DN116*DN117,"")</f>
        <v/>
      </c>
      <c r="DO118" s="43" t="str">
        <f aca="false">IF(DO30=1,DO116*DO117,"")</f>
        <v/>
      </c>
      <c r="DP118" s="43" t="str">
        <f aca="false">IF(DP30=1,DP116*DP117,"")</f>
        <v/>
      </c>
      <c r="DQ118" s="43" t="str">
        <f aca="false">IF(DQ30=1,DQ116*DQ117,"")</f>
        <v/>
      </c>
      <c r="DR118" s="43" t="str">
        <f aca="false">IF(DR30=1,DR116*DR117,"")</f>
        <v/>
      </c>
      <c r="DS118" s="43" t="str">
        <f aca="false">IF(DS30=1,DS116*DS117,"")</f>
        <v/>
      </c>
      <c r="DT118" s="43" t="str">
        <f aca="false">IF(DT30=1,DT116*DT117,"")</f>
        <v/>
      </c>
      <c r="DU118" s="43" t="str">
        <f aca="false">IF(DU30=1,DU116*DU117,"")</f>
        <v/>
      </c>
      <c r="DV118" s="43" t="str">
        <f aca="false">IF(DV30=1,DV116*DV117,"")</f>
        <v/>
      </c>
      <c r="DW118" s="43" t="str">
        <f aca="false">IF(DW30=1,DW116*DW117,"")</f>
        <v/>
      </c>
      <c r="DX118" s="43" t="str">
        <f aca="false">IF(DX30=1,DX116*DX117,"")</f>
        <v/>
      </c>
      <c r="DY118" s="43" t="str">
        <f aca="false">IF(DY30=1,DY116*DY117,"")</f>
        <v/>
      </c>
      <c r="DZ118" s="43" t="str">
        <f aca="false">IF(DZ30=1,DZ116*DZ117,"")</f>
        <v/>
      </c>
      <c r="EA118" s="43" t="str">
        <f aca="false">IF(EA30=1,EA116*EA117,"")</f>
        <v/>
      </c>
      <c r="EB118" s="43" t="str">
        <f aca="false">IF(EB30=1,EB116*EB117,"")</f>
        <v/>
      </c>
      <c r="EC118" s="43" t="str">
        <f aca="false">IF(EC30=1,EC116*EC117,"")</f>
        <v/>
      </c>
      <c r="ED118" s="43" t="str">
        <f aca="false">IF(ED30=1,ED116*ED117,"")</f>
        <v/>
      </c>
      <c r="EE118" s="43" t="str">
        <f aca="false">IF(EE30=1,EE116*EE117,"")</f>
        <v/>
      </c>
      <c r="EF118" s="43" t="str">
        <f aca="false">IF(EF30=1,EF116*EF117,"")</f>
        <v/>
      </c>
      <c r="EG118" s="43" t="str">
        <f aca="false">IF(EG30=1,EG116*EG117,"")</f>
        <v/>
      </c>
      <c r="EH118" s="43" t="str">
        <f aca="false">IF(EH30=1,EH116*EH117,"")</f>
        <v/>
      </c>
      <c r="EI118" s="43" t="str">
        <f aca="false">IF(EI30=1,EI116*EI117,"")</f>
        <v/>
      </c>
      <c r="EJ118" s="43" t="str">
        <f aca="false">IF(EJ30=1,EJ116*EJ117,"")</f>
        <v/>
      </c>
      <c r="EK118" s="43" t="str">
        <f aca="false">IF(EK30=1,EK116*EK117,"")</f>
        <v/>
      </c>
      <c r="EL118" s="43" t="str">
        <f aca="false">IF(EL30=1,EL116*EL117,"")</f>
        <v/>
      </c>
      <c r="EM118" s="43" t="str">
        <f aca="false">IF(EM30=1,EM116*EM117,"")</f>
        <v/>
      </c>
      <c r="EN118" s="43" t="str">
        <f aca="false">IF(EN30=1,EN116*EN117,"")</f>
        <v/>
      </c>
      <c r="EO118" s="43" t="str">
        <f aca="false">IF(EO30=1,EO116*EO117,"")</f>
        <v/>
      </c>
      <c r="EP118" s="43" t="str">
        <f aca="false">IF(EP30=1,EP116*EP117,"")</f>
        <v/>
      </c>
      <c r="EQ118" s="43" t="str">
        <f aca="false">IF(EQ30=1,EQ116*EQ117,"")</f>
        <v/>
      </c>
      <c r="ER118" s="43" t="str">
        <f aca="false">IF(ER30=1,ER116*ER117,"")</f>
        <v/>
      </c>
      <c r="ES118" s="43" t="str">
        <f aca="false">IF(ES30=1,ES116*ES117,"")</f>
        <v/>
      </c>
      <c r="ET118" s="43" t="str">
        <f aca="false">IF(ET30=1,ET116*ET117,"")</f>
        <v/>
      </c>
      <c r="EU118" s="43" t="str">
        <f aca="false">IF(EU30=1,EU116*EU117,"")</f>
        <v/>
      </c>
      <c r="EV118" s="43" t="str">
        <f aca="false">IF(EV30=1,EV116*EV117,"")</f>
        <v/>
      </c>
      <c r="EW118" s="43" t="str">
        <f aca="false">IF(EW30=1,EW116*EW117,"")</f>
        <v/>
      </c>
      <c r="EX118" s="43" t="str">
        <f aca="false">IF(EX30=1,EX116*EX117,"")</f>
        <v/>
      </c>
      <c r="EY118" s="43" t="str">
        <f aca="false">IF(EY30=1,EY116*EY117,"")</f>
        <v/>
      </c>
      <c r="EZ118" s="43" t="str">
        <f aca="false">IF(EZ30=1,EZ116*EZ117,"")</f>
        <v/>
      </c>
      <c r="FA118" s="43" t="str">
        <f aca="false">IF(FA30=1,FA116*FA117,"")</f>
        <v/>
      </c>
      <c r="FB118" s="43" t="str">
        <f aca="false">IF(FB30=1,FB116*FB117,"")</f>
        <v/>
      </c>
      <c r="FC118" s="43" t="str">
        <f aca="false">IF(FC30=1,FC116*FC117,"")</f>
        <v/>
      </c>
      <c r="FD118" s="43" t="str">
        <f aca="false">IF(FD30=1,FD116*FD117,"")</f>
        <v/>
      </c>
      <c r="FE118" s="43" t="str">
        <f aca="false">IF(FE30=1,FE116*FE117,"")</f>
        <v/>
      </c>
      <c r="FF118" s="43" t="str">
        <f aca="false">IF(FF30=1,FF116*FF117,"")</f>
        <v/>
      </c>
      <c r="FG118" s="43" t="str">
        <f aca="false">IF(FG30=1,FG116*FG117,"")</f>
        <v/>
      </c>
      <c r="FH118" s="43" t="str">
        <f aca="false">IF(FH30=1,FH116*FH117,"")</f>
        <v/>
      </c>
    </row>
    <row r="119" customFormat="false" ht="15" hidden="false" customHeight="false" outlineLevel="0" collapsed="false">
      <c r="C119" s="0" t="s">
        <v>714</v>
      </c>
      <c r="D119" s="11" t="s">
        <v>319</v>
      </c>
      <c r="E119" s="43" t="n">
        <f aca="false">IF(In_Debt_Per_MW&gt;0,In_Debt_Per_MW*$E13,-$E112)</f>
        <v>57474.2605115313</v>
      </c>
    </row>
    <row r="120" customFormat="false" ht="15" hidden="false" customHeight="false" outlineLevel="0" collapsed="false">
      <c r="C120" s="23" t="s">
        <v>715</v>
      </c>
      <c r="D120" s="11" t="s">
        <v>33</v>
      </c>
      <c r="E120" s="24" t="n">
        <f aca="false">MAX(0,MIN(In_Gearing,$E118/-$E112,$E119/-$E112))</f>
        <v>0.55</v>
      </c>
      <c r="F120" s="24" t="n">
        <f aca="false">$E120*-$E112/$E118</f>
        <v>0.605912586521186</v>
      </c>
    </row>
    <row r="121" customFormat="false" ht="15" hidden="false" customHeight="false" outlineLevel="0" collapsed="false">
      <c r="C121" s="0" t="s">
        <v>716</v>
      </c>
      <c r="D121" s="11" t="s">
        <v>319</v>
      </c>
      <c r="E121" s="43" t="n">
        <f aca="false">$E120*-$E112</f>
        <v>31610.8432813422</v>
      </c>
      <c r="F121" s="43" t="n">
        <f aca="false">PMT($F34,In_Debt_Tenor*Months_In_Year/Months_Per_Period,-$E121)</f>
        <v>752.019751633974</v>
      </c>
    </row>
    <row r="123" customFormat="false" ht="15" hidden="false" customHeight="false" outlineLevel="0" collapsed="false">
      <c r="A123" s="9" t="s">
        <v>14</v>
      </c>
      <c r="B123" s="9"/>
      <c r="C123" s="9" t="s">
        <v>717</v>
      </c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/>
      <c r="BO123" s="9"/>
      <c r="BP123" s="9"/>
      <c r="BQ123" s="9"/>
      <c r="BR123" s="9"/>
      <c r="BS123" s="9"/>
      <c r="BT123" s="9"/>
      <c r="BU123" s="9"/>
      <c r="BV123" s="9"/>
      <c r="BW123" s="9"/>
      <c r="BX123" s="9"/>
      <c r="BY123" s="9"/>
      <c r="BZ123" s="9"/>
      <c r="CA123" s="9"/>
      <c r="CB123" s="9"/>
      <c r="CC123" s="9"/>
      <c r="CD123" s="9"/>
      <c r="CE123" s="9"/>
      <c r="CF123" s="9"/>
      <c r="CG123" s="9"/>
      <c r="CH123" s="9"/>
      <c r="CI123" s="9"/>
      <c r="CJ123" s="9"/>
      <c r="CK123" s="9"/>
      <c r="CL123" s="9"/>
      <c r="CM123" s="9"/>
      <c r="CN123" s="9"/>
      <c r="CO123" s="9"/>
      <c r="CP123" s="9"/>
      <c r="CQ123" s="9"/>
      <c r="CR123" s="9"/>
      <c r="CS123" s="9"/>
      <c r="CT123" s="9"/>
      <c r="CU123" s="9"/>
      <c r="CV123" s="9"/>
      <c r="CW123" s="9"/>
      <c r="CX123" s="9"/>
      <c r="CY123" s="9"/>
      <c r="CZ123" s="9"/>
      <c r="DA123" s="9"/>
      <c r="DB123" s="9"/>
      <c r="DC123" s="9"/>
      <c r="DD123" s="9"/>
      <c r="DE123" s="9"/>
      <c r="DF123" s="9"/>
      <c r="DG123" s="9"/>
      <c r="DH123" s="9"/>
      <c r="DI123" s="9"/>
      <c r="DJ123" s="9"/>
      <c r="DK123" s="9"/>
      <c r="DL123" s="9"/>
      <c r="DM123" s="9"/>
      <c r="DN123" s="9"/>
      <c r="DO123" s="9"/>
      <c r="DP123" s="9"/>
      <c r="DQ123" s="9"/>
      <c r="DR123" s="9"/>
      <c r="DS123" s="9"/>
      <c r="DT123" s="9"/>
      <c r="DU123" s="9"/>
      <c r="DV123" s="9"/>
      <c r="DW123" s="9"/>
      <c r="DX123" s="9"/>
      <c r="DY123" s="9"/>
      <c r="DZ123" s="9"/>
      <c r="EA123" s="9"/>
      <c r="EB123" s="9"/>
      <c r="EC123" s="9"/>
      <c r="ED123" s="9"/>
      <c r="EE123" s="9"/>
      <c r="EF123" s="9"/>
      <c r="EG123" s="9"/>
      <c r="EH123" s="9"/>
      <c r="EI123" s="9"/>
      <c r="EJ123" s="9"/>
      <c r="EK123" s="9"/>
      <c r="EL123" s="9"/>
      <c r="EM123" s="9"/>
      <c r="EN123" s="9"/>
      <c r="EO123" s="9"/>
      <c r="EP123" s="9"/>
      <c r="EQ123" s="9"/>
      <c r="ER123" s="9"/>
      <c r="ES123" s="9"/>
      <c r="ET123" s="9"/>
      <c r="EU123" s="9"/>
      <c r="EV123" s="9"/>
      <c r="EW123" s="9"/>
      <c r="EX123" s="9"/>
      <c r="EY123" s="9"/>
      <c r="EZ123" s="9"/>
      <c r="FA123" s="9"/>
      <c r="FB123" s="9"/>
      <c r="FC123" s="9"/>
      <c r="FD123" s="9"/>
      <c r="FE123" s="9"/>
      <c r="FF123" s="9"/>
      <c r="FG123" s="9"/>
      <c r="FH123" s="9"/>
    </row>
    <row r="124" customFormat="false" ht="15" hidden="false" customHeight="false" outlineLevel="0" collapsed="false">
      <c r="C124" s="0" t="s">
        <v>718</v>
      </c>
      <c r="D124" s="11" t="s">
        <v>319</v>
      </c>
      <c r="I124" s="43" t="n">
        <f aca="false">SUM(J124:FH124)</f>
        <v>-13510.3418166962</v>
      </c>
      <c r="J124" s="43" t="n">
        <f aca="false">-I133*$F34*J24</f>
        <v>-0</v>
      </c>
      <c r="K124" s="43" t="n">
        <f aca="false">-J133*$F34*K24</f>
        <v>-0</v>
      </c>
      <c r="L124" s="43" t="n">
        <f aca="false">-K133*$F34*L24</f>
        <v>-0</v>
      </c>
      <c r="M124" s="43" t="n">
        <f aca="false">-L133*$F34*M24</f>
        <v>-0</v>
      </c>
      <c r="N124" s="43" t="n">
        <f aca="false">-M133*$F34*N24</f>
        <v>-0</v>
      </c>
      <c r="O124" s="43" t="n">
        <f aca="false">-N133*$F34*O24</f>
        <v>-0</v>
      </c>
      <c r="P124" s="43" t="n">
        <f aca="false">-O133*$F34*P24</f>
        <v>-0</v>
      </c>
      <c r="Q124" s="43" t="n">
        <f aca="false">-P133*$F34*Q24</f>
        <v>-0</v>
      </c>
      <c r="R124" s="43" t="n">
        <f aca="false">-Q133*$F34*R24</f>
        <v>-0</v>
      </c>
      <c r="S124" s="43" t="n">
        <f aca="false">-R133*$F34*S24</f>
        <v>-0</v>
      </c>
      <c r="T124" s="43" t="n">
        <f aca="false">-S133*$F34*T24</f>
        <v>-395.135541016778</v>
      </c>
      <c r="U124" s="43" t="n">
        <f aca="false">-T133*$F34*U24</f>
        <v>-390.674488384063</v>
      </c>
      <c r="V124" s="43" t="n">
        <f aca="false">-U133*$F34*V24</f>
        <v>-386.157672593439</v>
      </c>
      <c r="W124" s="43" t="n">
        <f aca="false">-V133*$F34*W24</f>
        <v>-381.584396605432</v>
      </c>
      <c r="X124" s="43" t="n">
        <f aca="false">-W133*$F34*X24</f>
        <v>-376.953954667576</v>
      </c>
      <c r="Y124" s="43" t="n">
        <f aca="false">-X133*$F34*Y24</f>
        <v>-372.265632205496</v>
      </c>
      <c r="Z124" s="43" t="n">
        <f aca="false">-Y133*$F34*Z24</f>
        <v>-367.51870571264</v>
      </c>
      <c r="AA124" s="43" t="n">
        <f aca="false">-Z133*$F34*AA24</f>
        <v>-362.712442638623</v>
      </c>
      <c r="AB124" s="43" t="n">
        <f aca="false">-AA133*$F34*AB24</f>
        <v>-357.846101276181</v>
      </c>
      <c r="AC124" s="43" t="n">
        <f aca="false">-AB133*$F34*AC24</f>
        <v>-352.918930646709</v>
      </c>
      <c r="AD124" s="43" t="n">
        <f aca="false">-AC133*$F34*AD24</f>
        <v>-347.930170384368</v>
      </c>
      <c r="AE124" s="43" t="n">
        <f aca="false">-AD133*$F34*AE24</f>
        <v>-342.879050618748</v>
      </c>
      <c r="AF124" s="43" t="n">
        <f aca="false">-AE133*$F34*AF24</f>
        <v>-337.764791856057</v>
      </c>
      <c r="AG124" s="43" t="n">
        <f aca="false">-AF133*$F34*AG24</f>
        <v>-332.586604858833</v>
      </c>
      <c r="AH124" s="43" t="n">
        <f aca="false">-AG133*$F34*AH24</f>
        <v>-327.343690524144</v>
      </c>
      <c r="AI124" s="43" t="n">
        <f aca="false">-AH133*$F34*AI24</f>
        <v>-322.035239760271</v>
      </c>
      <c r="AJ124" s="43" t="n">
        <f aca="false">-AI133*$F34*AJ24</f>
        <v>-316.66043336185</v>
      </c>
      <c r="AK124" s="43" t="n">
        <f aca="false">-AJ133*$F34*AK24</f>
        <v>-311.218441883448</v>
      </c>
      <c r="AL124" s="43" t="n">
        <f aca="false">-AK133*$F34*AL24</f>
        <v>-305.708425511567</v>
      </c>
      <c r="AM124" s="43" t="n">
        <f aca="false">-AL133*$F34*AM24</f>
        <v>-300.129533935037</v>
      </c>
      <c r="AN124" s="43" t="n">
        <f aca="false">-AM133*$F34*AN24</f>
        <v>-294.4809062138</v>
      </c>
      <c r="AO124" s="43" t="n">
        <f aca="false">-AN133*$F34*AO24</f>
        <v>-288.761670646048</v>
      </c>
      <c r="AP124" s="43" t="n">
        <f aca="false">-AO133*$F34*AP24</f>
        <v>-282.970944633699</v>
      </c>
      <c r="AQ124" s="43" t="n">
        <f aca="false">-AP133*$F34*AQ24</f>
        <v>-277.107834546195</v>
      </c>
      <c r="AR124" s="43" t="n">
        <f aca="false">-AQ133*$F34*AR24</f>
        <v>-271.171435582598</v>
      </c>
      <c r="AS124" s="43" t="n">
        <f aca="false">-AR133*$F34*AS24</f>
        <v>-265.160831631956</v>
      </c>
      <c r="AT124" s="43" t="n">
        <f aca="false">-AS133*$F34*AT24</f>
        <v>-259.075095131931</v>
      </c>
      <c r="AU124" s="43" t="n">
        <f aca="false">-AT133*$F34*AU24</f>
        <v>-252.913286925655</v>
      </c>
      <c r="AV124" s="43" t="n">
        <f aca="false">-AU133*$F34*AV24</f>
        <v>-246.674456116801</v>
      </c>
      <c r="AW124" s="43" t="n">
        <f aca="false">-AV133*$F34*AW24</f>
        <v>-240.357639922837</v>
      </c>
      <c r="AX124" s="43" t="n">
        <f aca="false">-AW133*$F34*AX24</f>
        <v>-233.961863526447</v>
      </c>
      <c r="AY124" s="43" t="n">
        <f aca="false">-AX133*$F34*AY24</f>
        <v>-227.486139925103</v>
      </c>
      <c r="AZ124" s="43" t="n">
        <f aca="false">-AY133*$F34*AZ24</f>
        <v>-220.929469778742</v>
      </c>
      <c r="BA124" s="43" t="n">
        <f aca="false">-AZ133*$F34*BA24</f>
        <v>-214.290841255552</v>
      </c>
      <c r="BB124" s="43" t="n">
        <f aca="false">-BA133*$F34*BB24</f>
        <v>-207.569229875822</v>
      </c>
      <c r="BC124" s="43" t="n">
        <f aca="false">-BB133*$F34*BC24</f>
        <v>-200.763598353845</v>
      </c>
      <c r="BD124" s="43" t="n">
        <f aca="false">-BC133*$F34*BD24</f>
        <v>-193.872896437843</v>
      </c>
      <c r="BE124" s="43" t="n">
        <f aca="false">-BD133*$F34*BE24</f>
        <v>-186.896060747892</v>
      </c>
      <c r="BF124" s="43" t="n">
        <f aca="false">-BE133*$F34*BF24</f>
        <v>-179.832014611815</v>
      </c>
      <c r="BG124" s="43" t="n">
        <f aca="false">-BF133*$F34*BG24</f>
        <v>-172.679667899039</v>
      </c>
      <c r="BH124" s="43" t="n">
        <f aca="false">-BG133*$F34*BH24</f>
        <v>-165.437916852352</v>
      </c>
      <c r="BI124" s="43" t="n">
        <f aca="false">-BH133*$F34*BI24</f>
        <v>-158.105643917582</v>
      </c>
      <c r="BJ124" s="43" t="n">
        <f aca="false">-BI133*$F34*BJ24</f>
        <v>-150.681717571127</v>
      </c>
      <c r="BK124" s="43" t="n">
        <f aca="false">-BJ133*$F34*BK24</f>
        <v>-143.164992145341</v>
      </c>
      <c r="BL124" s="43" t="n">
        <f aca="false">-BK133*$F34*BL24</f>
        <v>-135.554307651733</v>
      </c>
      <c r="BM124" s="43" t="n">
        <f aca="false">-BL133*$F34*BM24</f>
        <v>-127.848489601955</v>
      </c>
      <c r="BN124" s="43" t="n">
        <f aca="false">-BM133*$F34*BN24</f>
        <v>-120.046348826555</v>
      </c>
      <c r="BO124" s="43" t="n">
        <f aca="false">-BN133*$F34*BO24</f>
        <v>-112.146681291462</v>
      </c>
      <c r="BP124" s="43" t="n">
        <f aca="false">-BO133*$F34*BP24</f>
        <v>-104.148267912181</v>
      </c>
      <c r="BQ124" s="43" t="n">
        <f aca="false">-BP133*$F34*BQ24</f>
        <v>-96.0498743656583</v>
      </c>
      <c r="BR124" s="43" t="n">
        <f aca="false">-BQ133*$F34*BR24</f>
        <v>-87.8502508998043</v>
      </c>
      <c r="BS124" s="43" t="n">
        <f aca="false">-BR133*$F34*BS24</f>
        <v>-79.5481321406272</v>
      </c>
      <c r="BT124" s="43" t="n">
        <f aca="false">-BS133*$F34*BT24</f>
        <v>-71.1422368969603</v>
      </c>
      <c r="BU124" s="43" t="n">
        <f aca="false">-BT133*$F34*BU24</f>
        <v>-62.6312679627477</v>
      </c>
      <c r="BV124" s="43" t="n">
        <f aca="false">-BU133*$F34*BV24</f>
        <v>-54.0139119168573</v>
      </c>
      <c r="BW124" s="43" t="n">
        <f aca="false">-BV133*$F34*BW24</f>
        <v>-45.2888389203934</v>
      </c>
      <c r="BX124" s="43" t="n">
        <f aca="false">-BW133*$F34*BX24</f>
        <v>-36.4547025114736</v>
      </c>
      <c r="BY124" s="43" t="n">
        <f aca="false">-BX133*$F34*BY24</f>
        <v>-27.5101393974423</v>
      </c>
      <c r="BZ124" s="43" t="n">
        <f aca="false">-BY133*$F34*BZ24</f>
        <v>-18.4537692444857</v>
      </c>
      <c r="CA124" s="43" t="n">
        <f aca="false">-BZ133*$F34*CA24</f>
        <v>-9.28419446461707</v>
      </c>
      <c r="CB124" s="43" t="n">
        <f aca="false">-CA133*$F34*CB24</f>
        <v>-1.06581410364015E-013</v>
      </c>
      <c r="CC124" s="43" t="n">
        <f aca="false">-CB133*$F34*CC24</f>
        <v>-1.06581410364015E-013</v>
      </c>
      <c r="CD124" s="43" t="n">
        <f aca="false">-CC133*$F34*CD24</f>
        <v>-1.06581410364015E-013</v>
      </c>
      <c r="CE124" s="43" t="n">
        <f aca="false">-CD133*$F34*CE24</f>
        <v>-1.06581410364015E-013</v>
      </c>
      <c r="CF124" s="43" t="n">
        <f aca="false">-CE133*$F34*CF24</f>
        <v>-1.06581410364015E-013</v>
      </c>
      <c r="CG124" s="43" t="n">
        <f aca="false">-CF133*$F34*CG24</f>
        <v>-1.06581410364015E-013</v>
      </c>
      <c r="CH124" s="43" t="n">
        <f aca="false">-CG133*$F34*CH24</f>
        <v>-1.06581410364015E-013</v>
      </c>
      <c r="CI124" s="43" t="n">
        <f aca="false">-CH133*$F34*CI24</f>
        <v>-1.06581410364015E-013</v>
      </c>
      <c r="CJ124" s="43" t="n">
        <f aca="false">-CI133*$F34*CJ24</f>
        <v>-1.06581410364015E-013</v>
      </c>
      <c r="CK124" s="43" t="n">
        <f aca="false">-CJ133*$F34*CK24</f>
        <v>-1.06581410364015E-013</v>
      </c>
      <c r="CL124" s="43" t="n">
        <f aca="false">-CK133*$F34*CL24</f>
        <v>-1.06581410364015E-013</v>
      </c>
      <c r="CM124" s="43" t="n">
        <f aca="false">-CL133*$F34*CM24</f>
        <v>-1.06581410364015E-013</v>
      </c>
      <c r="CN124" s="43" t="n">
        <f aca="false">-CM133*$F34*CN24</f>
        <v>-1.06581410364015E-013</v>
      </c>
      <c r="CO124" s="43" t="n">
        <f aca="false">-CN133*$F34*CO24</f>
        <v>-1.06581410364015E-013</v>
      </c>
      <c r="CP124" s="43" t="n">
        <f aca="false">-CO133*$F34*CP24</f>
        <v>-1.06581410364015E-013</v>
      </c>
      <c r="CQ124" s="43" t="n">
        <f aca="false">-CP133*$F34*CQ24</f>
        <v>-1.06581410364015E-013</v>
      </c>
      <c r="CR124" s="43" t="n">
        <f aca="false">-CQ133*$F34*CR24</f>
        <v>-1.06581410364015E-013</v>
      </c>
      <c r="CS124" s="43" t="n">
        <f aca="false">-CR133*$F34*CS24</f>
        <v>-1.06581410364015E-013</v>
      </c>
      <c r="CT124" s="43" t="n">
        <f aca="false">-CS133*$F34*CT24</f>
        <v>-1.06581410364015E-013</v>
      </c>
      <c r="CU124" s="43" t="n">
        <f aca="false">-CT133*$F34*CU24</f>
        <v>-1.06581410364015E-013</v>
      </c>
      <c r="CV124" s="43" t="n">
        <f aca="false">-CU133*$F34*CV24</f>
        <v>-1.06581410364015E-013</v>
      </c>
      <c r="CW124" s="43" t="n">
        <f aca="false">-CV133*$F34*CW24</f>
        <v>-1.06581410364015E-013</v>
      </c>
      <c r="CX124" s="43" t="n">
        <f aca="false">-CW133*$F34*CX24</f>
        <v>-1.06581410364015E-013</v>
      </c>
      <c r="CY124" s="43" t="n">
        <f aca="false">-CX133*$F34*CY24</f>
        <v>-1.06581410364015E-013</v>
      </c>
      <c r="CZ124" s="43" t="n">
        <f aca="false">-CY133*$F34*CZ24</f>
        <v>-1.06581410364015E-013</v>
      </c>
      <c r="DA124" s="43" t="n">
        <f aca="false">-CZ133*$F34*DA24</f>
        <v>-1.06581410364015E-013</v>
      </c>
      <c r="DB124" s="43" t="n">
        <f aca="false">-DA133*$F34*DB24</f>
        <v>-1.06581410364015E-013</v>
      </c>
      <c r="DC124" s="43" t="n">
        <f aca="false">-DB133*$F34*DC24</f>
        <v>-1.06581410364015E-013</v>
      </c>
      <c r="DD124" s="43" t="n">
        <f aca="false">-DC133*$F34*DD24</f>
        <v>-1.06581410364015E-013</v>
      </c>
      <c r="DE124" s="43" t="n">
        <f aca="false">-DD133*$F34*DE24</f>
        <v>-1.06581410364015E-013</v>
      </c>
      <c r="DF124" s="43" t="n">
        <f aca="false">-DE133*$F34*DF24</f>
        <v>-1.06581410364015E-013</v>
      </c>
      <c r="DG124" s="43" t="n">
        <f aca="false">-DF133*$F34*DG24</f>
        <v>-1.06581410364015E-013</v>
      </c>
      <c r="DH124" s="43" t="n">
        <f aca="false">-DG133*$F34*DH24</f>
        <v>-1.06581410364015E-013</v>
      </c>
      <c r="DI124" s="43" t="n">
        <f aca="false">-DH133*$F34*DI24</f>
        <v>-1.06581410364015E-013</v>
      </c>
      <c r="DJ124" s="43" t="n">
        <f aca="false">-DI133*$F34*DJ24</f>
        <v>-1.06581410364015E-013</v>
      </c>
      <c r="DK124" s="43" t="n">
        <f aca="false">-DJ133*$F34*DK24</f>
        <v>-1.06581410364015E-013</v>
      </c>
      <c r="DL124" s="43" t="n">
        <f aca="false">-DK133*$F34*DL24</f>
        <v>-1.06581410364015E-013</v>
      </c>
      <c r="DM124" s="43" t="n">
        <f aca="false">-DL133*$F34*DM24</f>
        <v>-1.06581410364015E-013</v>
      </c>
      <c r="DN124" s="43" t="n">
        <f aca="false">-DM133*$F34*DN24</f>
        <v>-1.06581410364015E-013</v>
      </c>
      <c r="DO124" s="43" t="n">
        <f aca="false">-DN133*$F34*DO24</f>
        <v>-1.06581410364015E-013</v>
      </c>
      <c r="DP124" s="43" t="n">
        <f aca="false">-DO133*$F34*DP24</f>
        <v>-1.06581410364015E-013</v>
      </c>
      <c r="DQ124" s="43" t="n">
        <f aca="false">-DP133*$F34*DQ24</f>
        <v>-1.06581410364015E-013</v>
      </c>
      <c r="DR124" s="43" t="n">
        <f aca="false">-DQ133*$F34*DR24</f>
        <v>-1.06581410364015E-013</v>
      </c>
      <c r="DS124" s="43" t="n">
        <f aca="false">-DR133*$F34*DS24</f>
        <v>-1.06581410364015E-013</v>
      </c>
      <c r="DT124" s="43" t="n">
        <f aca="false">-DS133*$F34*DT24</f>
        <v>-1.06581410364015E-013</v>
      </c>
      <c r="DU124" s="43" t="n">
        <f aca="false">-DT133*$F34*DU24</f>
        <v>-1.06581410364015E-013</v>
      </c>
      <c r="DV124" s="43" t="n">
        <f aca="false">-DU133*$F34*DV24</f>
        <v>-1.06581410364015E-013</v>
      </c>
      <c r="DW124" s="43" t="n">
        <f aca="false">-DV133*$F34*DW24</f>
        <v>-1.06581410364015E-013</v>
      </c>
      <c r="DX124" s="43" t="n">
        <f aca="false">-DW133*$F34*DX24</f>
        <v>-1.06581410364015E-013</v>
      </c>
      <c r="DY124" s="43" t="n">
        <f aca="false">-DX133*$F34*DY24</f>
        <v>-1.06581410364015E-013</v>
      </c>
      <c r="DZ124" s="43" t="n">
        <f aca="false">-DY133*$F34*DZ24</f>
        <v>-1.06581410364015E-013</v>
      </c>
      <c r="EA124" s="43" t="n">
        <f aca="false">-DZ133*$F34*EA24</f>
        <v>-1.06581410364015E-013</v>
      </c>
      <c r="EB124" s="43" t="n">
        <f aca="false">-EA133*$F34*EB24</f>
        <v>-1.06581410364015E-013</v>
      </c>
      <c r="EC124" s="43" t="n">
        <f aca="false">-EB133*$F34*EC24</f>
        <v>-1.06581410364015E-013</v>
      </c>
      <c r="ED124" s="43" t="n">
        <f aca="false">-EC133*$F34*ED24</f>
        <v>-1.06581410364015E-013</v>
      </c>
      <c r="EE124" s="43" t="n">
        <f aca="false">-ED133*$F34*EE24</f>
        <v>-1.06581410364015E-013</v>
      </c>
      <c r="EF124" s="43" t="n">
        <f aca="false">-EE133*$F34*EF24</f>
        <v>-1.06581410364015E-013</v>
      </c>
      <c r="EG124" s="43" t="n">
        <f aca="false">-EF133*$F34*EG24</f>
        <v>-1.06581410364015E-013</v>
      </c>
      <c r="EH124" s="43" t="n">
        <f aca="false">-EG133*$F34*EH24</f>
        <v>-1.06581410364015E-013</v>
      </c>
      <c r="EI124" s="43" t="n">
        <f aca="false">-EH133*$F34*EI24</f>
        <v>-1.06581410364015E-013</v>
      </c>
      <c r="EJ124" s="43" t="n">
        <f aca="false">-EI133*$F34*EJ24</f>
        <v>-1.06581410364015E-013</v>
      </c>
      <c r="EK124" s="43" t="n">
        <f aca="false">-EJ133*$F34*EK24</f>
        <v>-1.06581410364015E-013</v>
      </c>
      <c r="EL124" s="43" t="n">
        <f aca="false">-EK133*$F34*EL24</f>
        <v>-1.06581410364015E-013</v>
      </c>
      <c r="EM124" s="43" t="n">
        <f aca="false">-EL133*$F34*EM24</f>
        <v>-1.06581410364015E-013</v>
      </c>
      <c r="EN124" s="43" t="n">
        <f aca="false">-EM133*$F34*EN24</f>
        <v>-1.06581410364015E-013</v>
      </c>
      <c r="EO124" s="43" t="n">
        <f aca="false">-EN133*$F34*EO24</f>
        <v>-1.06581410364015E-013</v>
      </c>
      <c r="EP124" s="43" t="n">
        <f aca="false">-EO133*$F34*EP24</f>
        <v>-1.06581410364015E-013</v>
      </c>
      <c r="EQ124" s="43" t="n">
        <f aca="false">-EP133*$F34*EQ24</f>
        <v>-1.06581410364015E-013</v>
      </c>
      <c r="ER124" s="43" t="n">
        <f aca="false">-EQ133*$F34*ER24</f>
        <v>-1.06581410364015E-013</v>
      </c>
      <c r="ES124" s="43" t="n">
        <f aca="false">-ER133*$F34*ES24</f>
        <v>-1.06581410364015E-013</v>
      </c>
      <c r="ET124" s="43" t="n">
        <f aca="false">-ES133*$F34*ET24</f>
        <v>-1.06581410364015E-013</v>
      </c>
      <c r="EU124" s="43" t="n">
        <f aca="false">-ET133*$F34*EU24</f>
        <v>-1.06581410364015E-013</v>
      </c>
      <c r="EV124" s="43" t="n">
        <f aca="false">-EU133*$F34*EV24</f>
        <v>-1.06581410364015E-013</v>
      </c>
      <c r="EW124" s="43" t="n">
        <f aca="false">-EV133*$F34*EW24</f>
        <v>-1.06581410364015E-013</v>
      </c>
      <c r="EX124" s="43" t="n">
        <f aca="false">-EW133*$F34*EX24</f>
        <v>-1.06581410364015E-013</v>
      </c>
      <c r="EY124" s="43" t="n">
        <f aca="false">-EX133*$F34*EY24</f>
        <v>-1.06581410364015E-013</v>
      </c>
      <c r="EZ124" s="43" t="n">
        <f aca="false">-EY133*$F34*EZ24</f>
        <v>-1.06581410364015E-013</v>
      </c>
      <c r="FA124" s="43" t="n">
        <f aca="false">-EZ133*$F34*FA24</f>
        <v>-1.06581410364015E-013</v>
      </c>
      <c r="FB124" s="43" t="n">
        <f aca="false">-FA133*$F34*FB24</f>
        <v>-1.06581410364015E-013</v>
      </c>
      <c r="FC124" s="43" t="n">
        <f aca="false">-FB133*$F34*FC24</f>
        <v>-1.06581410364015E-013</v>
      </c>
      <c r="FD124" s="43" t="n">
        <f aca="false">-FC133*$F34*FD24</f>
        <v>-1.06581410364015E-013</v>
      </c>
      <c r="FE124" s="43" t="n">
        <f aca="false">-FD133*$F34*FE24</f>
        <v>-1.06581410364015E-013</v>
      </c>
      <c r="FF124" s="43" t="n">
        <f aca="false">-FE133*$F34*FF24</f>
        <v>-1.06581410364015E-013</v>
      </c>
      <c r="FG124" s="43" t="n">
        <f aca="false">-FF133*$F34*FG24</f>
        <v>-1.06581410364015E-013</v>
      </c>
      <c r="FH124" s="43" t="n">
        <f aca="false">-FG133*$F34*FH24</f>
        <v>-1.06581410364015E-013</v>
      </c>
    </row>
    <row r="125" customFormat="false" ht="15" hidden="false" customHeight="false" outlineLevel="0" collapsed="false">
      <c r="C125" s="0" t="s">
        <v>719</v>
      </c>
      <c r="D125" s="11" t="s">
        <v>319</v>
      </c>
      <c r="I125" s="43" t="n">
        <f aca="false">SUM(J125:FH125)</f>
        <v>-31610.8432813422</v>
      </c>
      <c r="J125" s="43" t="n">
        <f aca="false">-MIN(I133,$F121+J124)*J30</f>
        <v>-0</v>
      </c>
      <c r="K125" s="43" t="n">
        <f aca="false">-MIN(J133,$F121+K124)*K30</f>
        <v>-0</v>
      </c>
      <c r="L125" s="43" t="n">
        <f aca="false">-MIN(K133,$F121+L124)*L30</f>
        <v>-0</v>
      </c>
      <c r="M125" s="43" t="n">
        <f aca="false">-MIN(L133,$F121+M124)*M30</f>
        <v>-0</v>
      </c>
      <c r="N125" s="43" t="n">
        <f aca="false">-MIN(M133,$F121+N124)*N30</f>
        <v>-0</v>
      </c>
      <c r="O125" s="43" t="n">
        <f aca="false">-MIN(N133,$F121+O124)*O30</f>
        <v>-0</v>
      </c>
      <c r="P125" s="43" t="n">
        <f aca="false">-MIN(O133,$F121+P124)*P30</f>
        <v>-0</v>
      </c>
      <c r="Q125" s="43" t="n">
        <f aca="false">-MIN(P133,$F121+Q124)*Q30</f>
        <v>-0</v>
      </c>
      <c r="R125" s="43" t="n">
        <f aca="false">-MIN(Q133,$F121+R124)*R30</f>
        <v>-0</v>
      </c>
      <c r="S125" s="43" t="n">
        <f aca="false">-MIN(R133,$F121+S124)*S30</f>
        <v>-0</v>
      </c>
      <c r="T125" s="43" t="n">
        <f aca="false">-MIN(S133,$F121+T124)*T30</f>
        <v>-356.884210617196</v>
      </c>
      <c r="U125" s="43" t="n">
        <f aca="false">-MIN(T133,$F121+U124)*U30</f>
        <v>-361.345263249911</v>
      </c>
      <c r="V125" s="43" t="n">
        <f aca="false">-MIN(U133,$F121+V124)*V30</f>
        <v>-365.862079040535</v>
      </c>
      <c r="W125" s="43" t="n">
        <f aca="false">-MIN(V133,$F121+W124)*W30</f>
        <v>-370.435355028542</v>
      </c>
      <c r="X125" s="43" t="n">
        <f aca="false">-MIN(W133,$F121+X124)*X30</f>
        <v>-375.065796966399</v>
      </c>
      <c r="Y125" s="43" t="n">
        <f aca="false">-MIN(X133,$F121+Y124)*Y30</f>
        <v>-379.754119428479</v>
      </c>
      <c r="Z125" s="43" t="n">
        <f aca="false">-MIN(Y133,$F121+Z124)*Z30</f>
        <v>-384.501045921335</v>
      </c>
      <c r="AA125" s="43" t="n">
        <f aca="false">-MIN(Z133,$F121+AA124)*AA30</f>
        <v>-389.307308995351</v>
      </c>
      <c r="AB125" s="43" t="n">
        <f aca="false">-MIN(AA133,$F121+AB124)*AB30</f>
        <v>-394.173650357793</v>
      </c>
      <c r="AC125" s="43" t="n">
        <f aca="false">-MIN(AB133,$F121+AC124)*AC30</f>
        <v>-399.100820987266</v>
      </c>
      <c r="AD125" s="43" t="n">
        <f aca="false">-MIN(AC133,$F121+AD124)*AD30</f>
        <v>-404.089581249606</v>
      </c>
      <c r="AE125" s="43" t="n">
        <f aca="false">-MIN(AD133,$F121+AE124)*AE30</f>
        <v>-409.140701015227</v>
      </c>
      <c r="AF125" s="43" t="n">
        <f aca="false">-MIN(AE133,$F121+AF124)*AF30</f>
        <v>-414.254959777917</v>
      </c>
      <c r="AG125" s="43" t="n">
        <f aca="false">-MIN(AF133,$F121+AG124)*AG30</f>
        <v>-419.433146775141</v>
      </c>
      <c r="AH125" s="43" t="n">
        <f aca="false">-MIN(AG133,$F121+AH124)*AH30</f>
        <v>-424.67606110983</v>
      </c>
      <c r="AI125" s="43" t="n">
        <f aca="false">-MIN(AH133,$F121+AI124)*AI30</f>
        <v>-429.984511873703</v>
      </c>
      <c r="AJ125" s="43" t="n">
        <f aca="false">-MIN(AI133,$F121+AJ124)*AJ30</f>
        <v>-435.359318272124</v>
      </c>
      <c r="AK125" s="43" t="n">
        <f aca="false">-MIN(AJ133,$F121+AK124)*AK30</f>
        <v>-440.801309750526</v>
      </c>
      <c r="AL125" s="43" t="n">
        <f aca="false">-MIN(AK133,$F121+AL124)*AL30</f>
        <v>-446.311326122407</v>
      </c>
      <c r="AM125" s="43" t="n">
        <f aca="false">-MIN(AL133,$F121+AM124)*AM30</f>
        <v>-451.890217698937</v>
      </c>
      <c r="AN125" s="43" t="n">
        <f aca="false">-MIN(AM133,$F121+AN124)*AN30</f>
        <v>-457.538845420174</v>
      </c>
      <c r="AO125" s="43" t="n">
        <f aca="false">-MIN(AN133,$F121+AO124)*AO30</f>
        <v>-463.258080987926</v>
      </c>
      <c r="AP125" s="43" t="n">
        <f aca="false">-MIN(AO133,$F121+AP124)*AP30</f>
        <v>-469.048807000275</v>
      </c>
      <c r="AQ125" s="43" t="n">
        <f aca="false">-MIN(AP133,$F121+AQ124)*AQ30</f>
        <v>-474.911917087779</v>
      </c>
      <c r="AR125" s="43" t="n">
        <f aca="false">-MIN(AQ133,$F121+AR124)*AR30</f>
        <v>-480.848316051376</v>
      </c>
      <c r="AS125" s="43" t="n">
        <f aca="false">-MIN(AR133,$F121+AS124)*AS30</f>
        <v>-486.858920002018</v>
      </c>
      <c r="AT125" s="43" t="n">
        <f aca="false">-MIN(AS133,$F121+AT124)*AT30</f>
        <v>-492.944656502044</v>
      </c>
      <c r="AU125" s="43" t="n">
        <f aca="false">-MIN(AT133,$F121+AU124)*AU30</f>
        <v>-499.106464708319</v>
      </c>
      <c r="AV125" s="43" t="n">
        <f aca="false">-MIN(AU133,$F121+AV124)*AV30</f>
        <v>-505.345295517173</v>
      </c>
      <c r="AW125" s="43" t="n">
        <f aca="false">-MIN(AV133,$F121+AW124)*AW30</f>
        <v>-511.662111711138</v>
      </c>
      <c r="AX125" s="43" t="n">
        <f aca="false">-MIN(AW133,$F121+AX124)*AX30</f>
        <v>-518.057888107527</v>
      </c>
      <c r="AY125" s="43" t="n">
        <f aca="false">-MIN(AX133,$F121+AY124)*AY30</f>
        <v>-524.533611708871</v>
      </c>
      <c r="AZ125" s="43" t="n">
        <f aca="false">-MIN(AY133,$F121+AZ124)*AZ30</f>
        <v>-531.090281855232</v>
      </c>
      <c r="BA125" s="43" t="n">
        <f aca="false">-MIN(AZ133,$F121+BA124)*BA30</f>
        <v>-537.728910378422</v>
      </c>
      <c r="BB125" s="43" t="n">
        <f aca="false">-MIN(BA133,$F121+BB124)*BB30</f>
        <v>-544.450521758153</v>
      </c>
      <c r="BC125" s="43" t="n">
        <f aca="false">-MIN(BB133,$F121+BC124)*BC30</f>
        <v>-551.256153280129</v>
      </c>
      <c r="BD125" s="43" t="n">
        <f aca="false">-MIN(BC133,$F121+BD124)*BD30</f>
        <v>-558.146855196131</v>
      </c>
      <c r="BE125" s="43" t="n">
        <f aca="false">-MIN(BD133,$F121+BE124)*BE30</f>
        <v>-565.123690886083</v>
      </c>
      <c r="BF125" s="43" t="n">
        <f aca="false">-MIN(BE133,$F121+BF124)*BF30</f>
        <v>-572.187737022159</v>
      </c>
      <c r="BG125" s="43" t="n">
        <f aca="false">-MIN(BF133,$F121+BG124)*BG30</f>
        <v>-579.340083734936</v>
      </c>
      <c r="BH125" s="43" t="n">
        <f aca="false">-MIN(BG133,$F121+BH124)*BH30</f>
        <v>-586.581834781622</v>
      </c>
      <c r="BI125" s="43" t="n">
        <f aca="false">-MIN(BH133,$F121+BI124)*BI30</f>
        <v>-593.914107716393</v>
      </c>
      <c r="BJ125" s="43" t="n">
        <f aca="false">-MIN(BI133,$F121+BJ124)*BJ30</f>
        <v>-601.338034062848</v>
      </c>
      <c r="BK125" s="43" t="n">
        <f aca="false">-MIN(BJ133,$F121+BK124)*BK30</f>
        <v>-608.854759488633</v>
      </c>
      <c r="BL125" s="43" t="n">
        <f aca="false">-MIN(BK133,$F121+BL124)*BL30</f>
        <v>-616.465443982241</v>
      </c>
      <c r="BM125" s="43" t="n">
        <f aca="false">-MIN(BL133,$F121+BM124)*BM30</f>
        <v>-624.171262032019</v>
      </c>
      <c r="BN125" s="43" t="n">
        <f aca="false">-MIN(BM133,$F121+BN124)*BN30</f>
        <v>-631.97340280742</v>
      </c>
      <c r="BO125" s="43" t="n">
        <f aca="false">-MIN(BN133,$F121+BO124)*BO30</f>
        <v>-639.873070342512</v>
      </c>
      <c r="BP125" s="43" t="n">
        <f aca="false">-MIN(BO133,$F121+BP124)*BP30</f>
        <v>-647.871483721794</v>
      </c>
      <c r="BQ125" s="43" t="n">
        <f aca="false">-MIN(BP133,$F121+BQ124)*BQ30</f>
        <v>-655.969877268316</v>
      </c>
      <c r="BR125" s="43" t="n">
        <f aca="false">-MIN(BQ133,$F121+BR124)*BR30</f>
        <v>-664.16950073417</v>
      </c>
      <c r="BS125" s="43" t="n">
        <f aca="false">-MIN(BR133,$F121+BS124)*BS30</f>
        <v>-672.471619493347</v>
      </c>
      <c r="BT125" s="43" t="n">
        <f aca="false">-MIN(BS133,$F121+BT124)*BT30</f>
        <v>-680.877514737014</v>
      </c>
      <c r="BU125" s="43" t="n">
        <f aca="false">-MIN(BT133,$F121+BU124)*BU30</f>
        <v>-689.388483671227</v>
      </c>
      <c r="BV125" s="43" t="n">
        <f aca="false">-MIN(BU133,$F121+BV124)*BV30</f>
        <v>-698.005839717117</v>
      </c>
      <c r="BW125" s="43" t="n">
        <f aca="false">-MIN(BV133,$F121+BW124)*BW30</f>
        <v>-706.730912713581</v>
      </c>
      <c r="BX125" s="43" t="n">
        <f aca="false">-MIN(BW133,$F121+BX124)*BX30</f>
        <v>-715.565049122501</v>
      </c>
      <c r="BY125" s="43" t="n">
        <f aca="false">-MIN(BX133,$F121+BY124)*BY30</f>
        <v>-724.509612236532</v>
      </c>
      <c r="BZ125" s="43" t="n">
        <f aca="false">-MIN(BY133,$F121+BZ124)*BZ30</f>
        <v>-733.565982389489</v>
      </c>
      <c r="CA125" s="43" t="n">
        <f aca="false">-MIN(BZ133,$F121+CA124)*CA30</f>
        <v>-742.735557169357</v>
      </c>
      <c r="CB125" s="43" t="n">
        <f aca="false">-MIN(CA133,$F121+CB124)*CB30</f>
        <v>-0</v>
      </c>
      <c r="CC125" s="43" t="n">
        <f aca="false">-MIN(CB133,$F121+CC124)*CC30</f>
        <v>-0</v>
      </c>
      <c r="CD125" s="43" t="n">
        <f aca="false">-MIN(CC133,$F121+CD124)*CD30</f>
        <v>-0</v>
      </c>
      <c r="CE125" s="43" t="n">
        <f aca="false">-MIN(CD133,$F121+CE124)*CE30</f>
        <v>-0</v>
      </c>
      <c r="CF125" s="43" t="n">
        <f aca="false">-MIN(CE133,$F121+CF124)*CF30</f>
        <v>-0</v>
      </c>
      <c r="CG125" s="43" t="n">
        <f aca="false">-MIN(CF133,$F121+CG124)*CG30</f>
        <v>-0</v>
      </c>
      <c r="CH125" s="43" t="n">
        <f aca="false">-MIN(CG133,$F121+CH124)*CH30</f>
        <v>-0</v>
      </c>
      <c r="CI125" s="43" t="n">
        <f aca="false">-MIN(CH133,$F121+CI124)*CI30</f>
        <v>-0</v>
      </c>
      <c r="CJ125" s="43" t="n">
        <f aca="false">-MIN(CI133,$F121+CJ124)*CJ30</f>
        <v>-0</v>
      </c>
      <c r="CK125" s="43" t="n">
        <f aca="false">-MIN(CJ133,$F121+CK124)*CK30</f>
        <v>-0</v>
      </c>
      <c r="CL125" s="43" t="n">
        <f aca="false">-MIN(CK133,$F121+CL124)*CL30</f>
        <v>-0</v>
      </c>
      <c r="CM125" s="43" t="n">
        <f aca="false">-MIN(CL133,$F121+CM124)*CM30</f>
        <v>-0</v>
      </c>
      <c r="CN125" s="43" t="n">
        <f aca="false">-MIN(CM133,$F121+CN124)*CN30</f>
        <v>-0</v>
      </c>
      <c r="CO125" s="43" t="n">
        <f aca="false">-MIN(CN133,$F121+CO124)*CO30</f>
        <v>-0</v>
      </c>
      <c r="CP125" s="43" t="n">
        <f aca="false">-MIN(CO133,$F121+CP124)*CP30</f>
        <v>-0</v>
      </c>
      <c r="CQ125" s="43" t="n">
        <f aca="false">-MIN(CP133,$F121+CQ124)*CQ30</f>
        <v>-0</v>
      </c>
      <c r="CR125" s="43" t="n">
        <f aca="false">-MIN(CQ133,$F121+CR124)*CR30</f>
        <v>-0</v>
      </c>
      <c r="CS125" s="43" t="n">
        <f aca="false">-MIN(CR133,$F121+CS124)*CS30</f>
        <v>-0</v>
      </c>
      <c r="CT125" s="43" t="n">
        <f aca="false">-MIN(CS133,$F121+CT124)*CT30</f>
        <v>-0</v>
      </c>
      <c r="CU125" s="43" t="n">
        <f aca="false">-MIN(CT133,$F121+CU124)*CU30</f>
        <v>-0</v>
      </c>
      <c r="CV125" s="43" t="n">
        <f aca="false">-MIN(CU133,$F121+CV124)*CV30</f>
        <v>-0</v>
      </c>
      <c r="CW125" s="43" t="n">
        <f aca="false">-MIN(CV133,$F121+CW124)*CW30</f>
        <v>-0</v>
      </c>
      <c r="CX125" s="43" t="n">
        <f aca="false">-MIN(CW133,$F121+CX124)*CX30</f>
        <v>-0</v>
      </c>
      <c r="CY125" s="43" t="n">
        <f aca="false">-MIN(CX133,$F121+CY124)*CY30</f>
        <v>-0</v>
      </c>
      <c r="CZ125" s="43" t="n">
        <f aca="false">-MIN(CY133,$F121+CZ124)*CZ30</f>
        <v>-0</v>
      </c>
      <c r="DA125" s="43" t="n">
        <f aca="false">-MIN(CZ133,$F121+DA124)*DA30</f>
        <v>-0</v>
      </c>
      <c r="DB125" s="43" t="n">
        <f aca="false">-MIN(DA133,$F121+DB124)*DB30</f>
        <v>-0</v>
      </c>
      <c r="DC125" s="43" t="n">
        <f aca="false">-MIN(DB133,$F121+DC124)*DC30</f>
        <v>-0</v>
      </c>
      <c r="DD125" s="43" t="n">
        <f aca="false">-MIN(DC133,$F121+DD124)*DD30</f>
        <v>-0</v>
      </c>
      <c r="DE125" s="43" t="n">
        <f aca="false">-MIN(DD133,$F121+DE124)*DE30</f>
        <v>-0</v>
      </c>
      <c r="DF125" s="43" t="n">
        <f aca="false">-MIN(DE133,$F121+DF124)*DF30</f>
        <v>-0</v>
      </c>
      <c r="DG125" s="43" t="n">
        <f aca="false">-MIN(DF133,$F121+DG124)*DG30</f>
        <v>-0</v>
      </c>
      <c r="DH125" s="43" t="n">
        <f aca="false">-MIN(DG133,$F121+DH124)*DH30</f>
        <v>-0</v>
      </c>
      <c r="DI125" s="43" t="n">
        <f aca="false">-MIN(DH133,$F121+DI124)*DI30</f>
        <v>-0</v>
      </c>
      <c r="DJ125" s="43" t="n">
        <f aca="false">-MIN(DI133,$F121+DJ124)*DJ30</f>
        <v>-0</v>
      </c>
      <c r="DK125" s="43" t="n">
        <f aca="false">-MIN(DJ133,$F121+DK124)*DK30</f>
        <v>-0</v>
      </c>
      <c r="DL125" s="43" t="n">
        <f aca="false">-MIN(DK133,$F121+DL124)*DL30</f>
        <v>-0</v>
      </c>
      <c r="DM125" s="43" t="n">
        <f aca="false">-MIN(DL133,$F121+DM124)*DM30</f>
        <v>-0</v>
      </c>
      <c r="DN125" s="43" t="n">
        <f aca="false">-MIN(DM133,$F121+DN124)*DN30</f>
        <v>-0</v>
      </c>
      <c r="DO125" s="43" t="n">
        <f aca="false">-MIN(DN133,$F121+DO124)*DO30</f>
        <v>-0</v>
      </c>
      <c r="DP125" s="43" t="n">
        <f aca="false">-MIN(DO133,$F121+DP124)*DP30</f>
        <v>-0</v>
      </c>
      <c r="DQ125" s="43" t="n">
        <f aca="false">-MIN(DP133,$F121+DQ124)*DQ30</f>
        <v>-0</v>
      </c>
      <c r="DR125" s="43" t="n">
        <f aca="false">-MIN(DQ133,$F121+DR124)*DR30</f>
        <v>-0</v>
      </c>
      <c r="DS125" s="43" t="n">
        <f aca="false">-MIN(DR133,$F121+DS124)*DS30</f>
        <v>-0</v>
      </c>
      <c r="DT125" s="43" t="n">
        <f aca="false">-MIN(DS133,$F121+DT124)*DT30</f>
        <v>-0</v>
      </c>
      <c r="DU125" s="43" t="n">
        <f aca="false">-MIN(DT133,$F121+DU124)*DU30</f>
        <v>-0</v>
      </c>
      <c r="DV125" s="43" t="n">
        <f aca="false">-MIN(DU133,$F121+DV124)*DV30</f>
        <v>-0</v>
      </c>
      <c r="DW125" s="43" t="n">
        <f aca="false">-MIN(DV133,$F121+DW124)*DW30</f>
        <v>-0</v>
      </c>
      <c r="DX125" s="43" t="n">
        <f aca="false">-MIN(DW133,$F121+DX124)*DX30</f>
        <v>-0</v>
      </c>
      <c r="DY125" s="43" t="n">
        <f aca="false">-MIN(DX133,$F121+DY124)*DY30</f>
        <v>-0</v>
      </c>
      <c r="DZ125" s="43" t="n">
        <f aca="false">-MIN(DY133,$F121+DZ124)*DZ30</f>
        <v>-0</v>
      </c>
      <c r="EA125" s="43" t="n">
        <f aca="false">-MIN(DZ133,$F121+EA124)*EA30</f>
        <v>-0</v>
      </c>
      <c r="EB125" s="43" t="n">
        <f aca="false">-MIN(EA133,$F121+EB124)*EB30</f>
        <v>-0</v>
      </c>
      <c r="EC125" s="43" t="n">
        <f aca="false">-MIN(EB133,$F121+EC124)*EC30</f>
        <v>-0</v>
      </c>
      <c r="ED125" s="43" t="n">
        <f aca="false">-MIN(EC133,$F121+ED124)*ED30</f>
        <v>-0</v>
      </c>
      <c r="EE125" s="43" t="n">
        <f aca="false">-MIN(ED133,$F121+EE124)*EE30</f>
        <v>-0</v>
      </c>
      <c r="EF125" s="43" t="n">
        <f aca="false">-MIN(EE133,$F121+EF124)*EF30</f>
        <v>-0</v>
      </c>
      <c r="EG125" s="43" t="n">
        <f aca="false">-MIN(EF133,$F121+EG124)*EG30</f>
        <v>-0</v>
      </c>
      <c r="EH125" s="43" t="n">
        <f aca="false">-MIN(EG133,$F121+EH124)*EH30</f>
        <v>-0</v>
      </c>
      <c r="EI125" s="43" t="n">
        <f aca="false">-MIN(EH133,$F121+EI124)*EI30</f>
        <v>-0</v>
      </c>
      <c r="EJ125" s="43" t="n">
        <f aca="false">-MIN(EI133,$F121+EJ124)*EJ30</f>
        <v>-0</v>
      </c>
      <c r="EK125" s="43" t="n">
        <f aca="false">-MIN(EJ133,$F121+EK124)*EK30</f>
        <v>-0</v>
      </c>
      <c r="EL125" s="43" t="n">
        <f aca="false">-MIN(EK133,$F121+EL124)*EL30</f>
        <v>-0</v>
      </c>
      <c r="EM125" s="43" t="n">
        <f aca="false">-MIN(EL133,$F121+EM124)*EM30</f>
        <v>-0</v>
      </c>
      <c r="EN125" s="43" t="n">
        <f aca="false">-MIN(EM133,$F121+EN124)*EN30</f>
        <v>-0</v>
      </c>
      <c r="EO125" s="43" t="n">
        <f aca="false">-MIN(EN133,$F121+EO124)*EO30</f>
        <v>-0</v>
      </c>
      <c r="EP125" s="43" t="n">
        <f aca="false">-MIN(EO133,$F121+EP124)*EP30</f>
        <v>-0</v>
      </c>
      <c r="EQ125" s="43" t="n">
        <f aca="false">-MIN(EP133,$F121+EQ124)*EQ30</f>
        <v>-0</v>
      </c>
      <c r="ER125" s="43" t="n">
        <f aca="false">-MIN(EQ133,$F121+ER124)*ER30</f>
        <v>-0</v>
      </c>
      <c r="ES125" s="43" t="n">
        <f aca="false">-MIN(ER133,$F121+ES124)*ES30</f>
        <v>-0</v>
      </c>
      <c r="ET125" s="43" t="n">
        <f aca="false">-MIN(ES133,$F121+ET124)*ET30</f>
        <v>-0</v>
      </c>
      <c r="EU125" s="43" t="n">
        <f aca="false">-MIN(ET133,$F121+EU124)*EU30</f>
        <v>-0</v>
      </c>
      <c r="EV125" s="43" t="n">
        <f aca="false">-MIN(EU133,$F121+EV124)*EV30</f>
        <v>-0</v>
      </c>
      <c r="EW125" s="43" t="n">
        <f aca="false">-MIN(EV133,$F121+EW124)*EW30</f>
        <v>-0</v>
      </c>
      <c r="EX125" s="43" t="n">
        <f aca="false">-MIN(EW133,$F121+EX124)*EX30</f>
        <v>-0</v>
      </c>
      <c r="EY125" s="43" t="n">
        <f aca="false">-MIN(EX133,$F121+EY124)*EY30</f>
        <v>-0</v>
      </c>
      <c r="EZ125" s="43" t="n">
        <f aca="false">-MIN(EY133,$F121+EZ124)*EZ30</f>
        <v>-0</v>
      </c>
      <c r="FA125" s="43" t="n">
        <f aca="false">-MIN(EZ133,$F121+FA124)*FA30</f>
        <v>-0</v>
      </c>
      <c r="FB125" s="43" t="n">
        <f aca="false">-MIN(FA133,$F121+FB124)*FB30</f>
        <v>-0</v>
      </c>
      <c r="FC125" s="43" t="n">
        <f aca="false">-MIN(FB133,$F121+FC124)*FC30</f>
        <v>-0</v>
      </c>
      <c r="FD125" s="43" t="n">
        <f aca="false">-MIN(FC133,$F121+FD124)*FD30</f>
        <v>-0</v>
      </c>
      <c r="FE125" s="43" t="n">
        <f aca="false">-MIN(FD133,$F121+FE124)*FE30</f>
        <v>-0</v>
      </c>
      <c r="FF125" s="43" t="n">
        <f aca="false">-MIN(FE133,$F121+FF124)*FF30</f>
        <v>-0</v>
      </c>
      <c r="FG125" s="43" t="n">
        <f aca="false">-MIN(FF133,$F121+FG124)*FG30</f>
        <v>-0</v>
      </c>
      <c r="FH125" s="43" t="n">
        <f aca="false">-MIN(FG133,$F121+FH124)*FH30</f>
        <v>-0</v>
      </c>
    </row>
    <row r="126" customFormat="false" ht="15" hidden="false" customHeight="false" outlineLevel="0" collapsed="false">
      <c r="C126" s="0" t="s">
        <v>720</v>
      </c>
      <c r="D126" s="11" t="s">
        <v>319</v>
      </c>
      <c r="I126" s="43" t="n">
        <f aca="false">SUM(J126:FH126)</f>
        <v>-45121.1850980385</v>
      </c>
      <c r="J126" s="43" t="n">
        <f aca="false">J124+J125</f>
        <v>-0</v>
      </c>
      <c r="K126" s="43" t="n">
        <f aca="false">K124+K125</f>
        <v>-0</v>
      </c>
      <c r="L126" s="43" t="n">
        <f aca="false">L124+L125</f>
        <v>-0</v>
      </c>
      <c r="M126" s="43" t="n">
        <f aca="false">M124+M125</f>
        <v>-0</v>
      </c>
      <c r="N126" s="43" t="n">
        <f aca="false">N124+N125</f>
        <v>-0</v>
      </c>
      <c r="O126" s="43" t="n">
        <f aca="false">O124+O125</f>
        <v>-0</v>
      </c>
      <c r="P126" s="43" t="n">
        <f aca="false">P124+P125</f>
        <v>-0</v>
      </c>
      <c r="Q126" s="43" t="n">
        <f aca="false">Q124+Q125</f>
        <v>-0</v>
      </c>
      <c r="R126" s="43" t="n">
        <f aca="false">R124+R125</f>
        <v>-0</v>
      </c>
      <c r="S126" s="43" t="n">
        <f aca="false">S124+S125</f>
        <v>-0</v>
      </c>
      <c r="T126" s="43" t="n">
        <f aca="false">T124+T125</f>
        <v>-752.019751633974</v>
      </c>
      <c r="U126" s="43" t="n">
        <f aca="false">U124+U125</f>
        <v>-752.019751633974</v>
      </c>
      <c r="V126" s="43" t="n">
        <f aca="false">V124+V125</f>
        <v>-752.019751633974</v>
      </c>
      <c r="W126" s="43" t="n">
        <f aca="false">W124+W125</f>
        <v>-752.019751633974</v>
      </c>
      <c r="X126" s="43" t="n">
        <f aca="false">X124+X125</f>
        <v>-752.019751633974</v>
      </c>
      <c r="Y126" s="43" t="n">
        <f aca="false">Y124+Y125</f>
        <v>-752.019751633974</v>
      </c>
      <c r="Z126" s="43" t="n">
        <f aca="false">Z124+Z125</f>
        <v>-752.019751633974</v>
      </c>
      <c r="AA126" s="43" t="n">
        <f aca="false">AA124+AA125</f>
        <v>-752.019751633974</v>
      </c>
      <c r="AB126" s="43" t="n">
        <f aca="false">AB124+AB125</f>
        <v>-752.019751633974</v>
      </c>
      <c r="AC126" s="43" t="n">
        <f aca="false">AC124+AC125</f>
        <v>-752.019751633974</v>
      </c>
      <c r="AD126" s="43" t="n">
        <f aca="false">AD124+AD125</f>
        <v>-752.019751633974</v>
      </c>
      <c r="AE126" s="43" t="n">
        <f aca="false">AE124+AE125</f>
        <v>-752.019751633974</v>
      </c>
      <c r="AF126" s="43" t="n">
        <f aca="false">AF124+AF125</f>
        <v>-752.019751633974</v>
      </c>
      <c r="AG126" s="43" t="n">
        <f aca="false">AG124+AG125</f>
        <v>-752.019751633974</v>
      </c>
      <c r="AH126" s="43" t="n">
        <f aca="false">AH124+AH125</f>
        <v>-752.019751633974</v>
      </c>
      <c r="AI126" s="43" t="n">
        <f aca="false">AI124+AI125</f>
        <v>-752.019751633974</v>
      </c>
      <c r="AJ126" s="43" t="n">
        <f aca="false">AJ124+AJ125</f>
        <v>-752.019751633974</v>
      </c>
      <c r="AK126" s="43" t="n">
        <f aca="false">AK124+AK125</f>
        <v>-752.019751633974</v>
      </c>
      <c r="AL126" s="43" t="n">
        <f aca="false">AL124+AL125</f>
        <v>-752.019751633974</v>
      </c>
      <c r="AM126" s="43" t="n">
        <f aca="false">AM124+AM125</f>
        <v>-752.019751633974</v>
      </c>
      <c r="AN126" s="43" t="n">
        <f aca="false">AN124+AN125</f>
        <v>-752.019751633974</v>
      </c>
      <c r="AO126" s="43" t="n">
        <f aca="false">AO124+AO125</f>
        <v>-752.019751633974</v>
      </c>
      <c r="AP126" s="43" t="n">
        <f aca="false">AP124+AP125</f>
        <v>-752.019751633974</v>
      </c>
      <c r="AQ126" s="43" t="n">
        <f aca="false">AQ124+AQ125</f>
        <v>-752.019751633974</v>
      </c>
      <c r="AR126" s="43" t="n">
        <f aca="false">AR124+AR125</f>
        <v>-752.019751633974</v>
      </c>
      <c r="AS126" s="43" t="n">
        <f aca="false">AS124+AS125</f>
        <v>-752.019751633974</v>
      </c>
      <c r="AT126" s="43" t="n">
        <f aca="false">AT124+AT125</f>
        <v>-752.019751633974</v>
      </c>
      <c r="AU126" s="43" t="n">
        <f aca="false">AU124+AU125</f>
        <v>-752.019751633974</v>
      </c>
      <c r="AV126" s="43" t="n">
        <f aca="false">AV124+AV125</f>
        <v>-752.019751633974</v>
      </c>
      <c r="AW126" s="43" t="n">
        <f aca="false">AW124+AW125</f>
        <v>-752.019751633974</v>
      </c>
      <c r="AX126" s="43" t="n">
        <f aca="false">AX124+AX125</f>
        <v>-752.019751633974</v>
      </c>
      <c r="AY126" s="43" t="n">
        <f aca="false">AY124+AY125</f>
        <v>-752.019751633974</v>
      </c>
      <c r="AZ126" s="43" t="n">
        <f aca="false">AZ124+AZ125</f>
        <v>-752.019751633974</v>
      </c>
      <c r="BA126" s="43" t="n">
        <f aca="false">BA124+BA125</f>
        <v>-752.019751633974</v>
      </c>
      <c r="BB126" s="43" t="n">
        <f aca="false">BB124+BB125</f>
        <v>-752.019751633974</v>
      </c>
      <c r="BC126" s="43" t="n">
        <f aca="false">BC124+BC125</f>
        <v>-752.019751633974</v>
      </c>
      <c r="BD126" s="43" t="n">
        <f aca="false">BD124+BD125</f>
        <v>-752.019751633974</v>
      </c>
      <c r="BE126" s="43" t="n">
        <f aca="false">BE124+BE125</f>
        <v>-752.019751633974</v>
      </c>
      <c r="BF126" s="43" t="n">
        <f aca="false">BF124+BF125</f>
        <v>-752.019751633974</v>
      </c>
      <c r="BG126" s="43" t="n">
        <f aca="false">BG124+BG125</f>
        <v>-752.019751633974</v>
      </c>
      <c r="BH126" s="43" t="n">
        <f aca="false">BH124+BH125</f>
        <v>-752.019751633974</v>
      </c>
      <c r="BI126" s="43" t="n">
        <f aca="false">BI124+BI125</f>
        <v>-752.019751633974</v>
      </c>
      <c r="BJ126" s="43" t="n">
        <f aca="false">BJ124+BJ125</f>
        <v>-752.019751633974</v>
      </c>
      <c r="BK126" s="43" t="n">
        <f aca="false">BK124+BK125</f>
        <v>-752.019751633974</v>
      </c>
      <c r="BL126" s="43" t="n">
        <f aca="false">BL124+BL125</f>
        <v>-752.019751633974</v>
      </c>
      <c r="BM126" s="43" t="n">
        <f aca="false">BM124+BM125</f>
        <v>-752.019751633974</v>
      </c>
      <c r="BN126" s="43" t="n">
        <f aca="false">BN124+BN125</f>
        <v>-752.019751633974</v>
      </c>
      <c r="BO126" s="43" t="n">
        <f aca="false">BO124+BO125</f>
        <v>-752.019751633974</v>
      </c>
      <c r="BP126" s="43" t="n">
        <f aca="false">BP124+BP125</f>
        <v>-752.019751633974</v>
      </c>
      <c r="BQ126" s="43" t="n">
        <f aca="false">BQ124+BQ125</f>
        <v>-752.019751633974</v>
      </c>
      <c r="BR126" s="43" t="n">
        <f aca="false">BR124+BR125</f>
        <v>-752.019751633974</v>
      </c>
      <c r="BS126" s="43" t="n">
        <f aca="false">BS124+BS125</f>
        <v>-752.019751633974</v>
      </c>
      <c r="BT126" s="43" t="n">
        <f aca="false">BT124+BT125</f>
        <v>-752.019751633974</v>
      </c>
      <c r="BU126" s="43" t="n">
        <f aca="false">BU124+BU125</f>
        <v>-752.019751633974</v>
      </c>
      <c r="BV126" s="43" t="n">
        <f aca="false">BV124+BV125</f>
        <v>-752.019751633974</v>
      </c>
      <c r="BW126" s="43" t="n">
        <f aca="false">BW124+BW125</f>
        <v>-752.019751633974</v>
      </c>
      <c r="BX126" s="43" t="n">
        <f aca="false">BX124+BX125</f>
        <v>-752.019751633974</v>
      </c>
      <c r="BY126" s="43" t="n">
        <f aca="false">BY124+BY125</f>
        <v>-752.019751633974</v>
      </c>
      <c r="BZ126" s="43" t="n">
        <f aca="false">BZ124+BZ125</f>
        <v>-752.019751633974</v>
      </c>
      <c r="CA126" s="43" t="n">
        <f aca="false">CA124+CA125</f>
        <v>-752.019751633974</v>
      </c>
      <c r="CB126" s="43" t="n">
        <f aca="false">CB124+CB125</f>
        <v>-1.06581410364015E-013</v>
      </c>
      <c r="CC126" s="43" t="n">
        <f aca="false">CC124+CC125</f>
        <v>-1.06581410364015E-013</v>
      </c>
      <c r="CD126" s="43" t="n">
        <f aca="false">CD124+CD125</f>
        <v>-1.06581410364015E-013</v>
      </c>
      <c r="CE126" s="43" t="n">
        <f aca="false">CE124+CE125</f>
        <v>-1.06581410364015E-013</v>
      </c>
      <c r="CF126" s="43" t="n">
        <f aca="false">CF124+CF125</f>
        <v>-1.06581410364015E-013</v>
      </c>
      <c r="CG126" s="43" t="n">
        <f aca="false">CG124+CG125</f>
        <v>-1.06581410364015E-013</v>
      </c>
      <c r="CH126" s="43" t="n">
        <f aca="false">CH124+CH125</f>
        <v>-1.06581410364015E-013</v>
      </c>
      <c r="CI126" s="43" t="n">
        <f aca="false">CI124+CI125</f>
        <v>-1.06581410364015E-013</v>
      </c>
      <c r="CJ126" s="43" t="n">
        <f aca="false">CJ124+CJ125</f>
        <v>-1.06581410364015E-013</v>
      </c>
      <c r="CK126" s="43" t="n">
        <f aca="false">CK124+CK125</f>
        <v>-1.06581410364015E-013</v>
      </c>
      <c r="CL126" s="43" t="n">
        <f aca="false">CL124+CL125</f>
        <v>-1.06581410364015E-013</v>
      </c>
      <c r="CM126" s="43" t="n">
        <f aca="false">CM124+CM125</f>
        <v>-1.06581410364015E-013</v>
      </c>
      <c r="CN126" s="43" t="n">
        <f aca="false">CN124+CN125</f>
        <v>-1.06581410364015E-013</v>
      </c>
      <c r="CO126" s="43" t="n">
        <f aca="false">CO124+CO125</f>
        <v>-1.06581410364015E-013</v>
      </c>
      <c r="CP126" s="43" t="n">
        <f aca="false">CP124+CP125</f>
        <v>-1.06581410364015E-013</v>
      </c>
      <c r="CQ126" s="43" t="n">
        <f aca="false">CQ124+CQ125</f>
        <v>-1.06581410364015E-013</v>
      </c>
      <c r="CR126" s="43" t="n">
        <f aca="false">CR124+CR125</f>
        <v>-1.06581410364015E-013</v>
      </c>
      <c r="CS126" s="43" t="n">
        <f aca="false">CS124+CS125</f>
        <v>-1.06581410364015E-013</v>
      </c>
      <c r="CT126" s="43" t="n">
        <f aca="false">CT124+CT125</f>
        <v>-1.06581410364015E-013</v>
      </c>
      <c r="CU126" s="43" t="n">
        <f aca="false">CU124+CU125</f>
        <v>-1.06581410364015E-013</v>
      </c>
      <c r="CV126" s="43" t="n">
        <f aca="false">CV124+CV125</f>
        <v>-1.06581410364015E-013</v>
      </c>
      <c r="CW126" s="43" t="n">
        <f aca="false">CW124+CW125</f>
        <v>-1.06581410364015E-013</v>
      </c>
      <c r="CX126" s="43" t="n">
        <f aca="false">CX124+CX125</f>
        <v>-1.06581410364015E-013</v>
      </c>
      <c r="CY126" s="43" t="n">
        <f aca="false">CY124+CY125</f>
        <v>-1.06581410364015E-013</v>
      </c>
      <c r="CZ126" s="43" t="n">
        <f aca="false">CZ124+CZ125</f>
        <v>-1.06581410364015E-013</v>
      </c>
      <c r="DA126" s="43" t="n">
        <f aca="false">DA124+DA125</f>
        <v>-1.06581410364015E-013</v>
      </c>
      <c r="DB126" s="43" t="n">
        <f aca="false">DB124+DB125</f>
        <v>-1.06581410364015E-013</v>
      </c>
      <c r="DC126" s="43" t="n">
        <f aca="false">DC124+DC125</f>
        <v>-1.06581410364015E-013</v>
      </c>
      <c r="DD126" s="43" t="n">
        <f aca="false">DD124+DD125</f>
        <v>-1.06581410364015E-013</v>
      </c>
      <c r="DE126" s="43" t="n">
        <f aca="false">DE124+DE125</f>
        <v>-1.06581410364015E-013</v>
      </c>
      <c r="DF126" s="43" t="n">
        <f aca="false">DF124+DF125</f>
        <v>-1.06581410364015E-013</v>
      </c>
      <c r="DG126" s="43" t="n">
        <f aca="false">DG124+DG125</f>
        <v>-1.06581410364015E-013</v>
      </c>
      <c r="DH126" s="43" t="n">
        <f aca="false">DH124+DH125</f>
        <v>-1.06581410364015E-013</v>
      </c>
      <c r="DI126" s="43" t="n">
        <f aca="false">DI124+DI125</f>
        <v>-1.06581410364015E-013</v>
      </c>
      <c r="DJ126" s="43" t="n">
        <f aca="false">DJ124+DJ125</f>
        <v>-1.06581410364015E-013</v>
      </c>
      <c r="DK126" s="43" t="n">
        <f aca="false">DK124+DK125</f>
        <v>-1.06581410364015E-013</v>
      </c>
      <c r="DL126" s="43" t="n">
        <f aca="false">DL124+DL125</f>
        <v>-1.06581410364015E-013</v>
      </c>
      <c r="DM126" s="43" t="n">
        <f aca="false">DM124+DM125</f>
        <v>-1.06581410364015E-013</v>
      </c>
      <c r="DN126" s="43" t="n">
        <f aca="false">DN124+DN125</f>
        <v>-1.06581410364015E-013</v>
      </c>
      <c r="DO126" s="43" t="n">
        <f aca="false">DO124+DO125</f>
        <v>-1.06581410364015E-013</v>
      </c>
      <c r="DP126" s="43" t="n">
        <f aca="false">DP124+DP125</f>
        <v>-1.06581410364015E-013</v>
      </c>
      <c r="DQ126" s="43" t="n">
        <f aca="false">DQ124+DQ125</f>
        <v>-1.06581410364015E-013</v>
      </c>
      <c r="DR126" s="43" t="n">
        <f aca="false">DR124+DR125</f>
        <v>-1.06581410364015E-013</v>
      </c>
      <c r="DS126" s="43" t="n">
        <f aca="false">DS124+DS125</f>
        <v>-1.06581410364015E-013</v>
      </c>
      <c r="DT126" s="43" t="n">
        <f aca="false">DT124+DT125</f>
        <v>-1.06581410364015E-013</v>
      </c>
      <c r="DU126" s="43" t="n">
        <f aca="false">DU124+DU125</f>
        <v>-1.06581410364015E-013</v>
      </c>
      <c r="DV126" s="43" t="n">
        <f aca="false">DV124+DV125</f>
        <v>-1.06581410364015E-013</v>
      </c>
      <c r="DW126" s="43" t="n">
        <f aca="false">DW124+DW125</f>
        <v>-1.06581410364015E-013</v>
      </c>
      <c r="DX126" s="43" t="n">
        <f aca="false">DX124+DX125</f>
        <v>-1.06581410364015E-013</v>
      </c>
      <c r="DY126" s="43" t="n">
        <f aca="false">DY124+DY125</f>
        <v>-1.06581410364015E-013</v>
      </c>
      <c r="DZ126" s="43" t="n">
        <f aca="false">DZ124+DZ125</f>
        <v>-1.06581410364015E-013</v>
      </c>
      <c r="EA126" s="43" t="n">
        <f aca="false">EA124+EA125</f>
        <v>-1.06581410364015E-013</v>
      </c>
      <c r="EB126" s="43" t="n">
        <f aca="false">EB124+EB125</f>
        <v>-1.06581410364015E-013</v>
      </c>
      <c r="EC126" s="43" t="n">
        <f aca="false">EC124+EC125</f>
        <v>-1.06581410364015E-013</v>
      </c>
      <c r="ED126" s="43" t="n">
        <f aca="false">ED124+ED125</f>
        <v>-1.06581410364015E-013</v>
      </c>
      <c r="EE126" s="43" t="n">
        <f aca="false">EE124+EE125</f>
        <v>-1.06581410364015E-013</v>
      </c>
      <c r="EF126" s="43" t="n">
        <f aca="false">EF124+EF125</f>
        <v>-1.06581410364015E-013</v>
      </c>
      <c r="EG126" s="43" t="n">
        <f aca="false">EG124+EG125</f>
        <v>-1.06581410364015E-013</v>
      </c>
      <c r="EH126" s="43" t="n">
        <f aca="false">EH124+EH125</f>
        <v>-1.06581410364015E-013</v>
      </c>
      <c r="EI126" s="43" t="n">
        <f aca="false">EI124+EI125</f>
        <v>-1.06581410364015E-013</v>
      </c>
      <c r="EJ126" s="43" t="n">
        <f aca="false">EJ124+EJ125</f>
        <v>-1.06581410364015E-013</v>
      </c>
      <c r="EK126" s="43" t="n">
        <f aca="false">EK124+EK125</f>
        <v>-1.06581410364015E-013</v>
      </c>
      <c r="EL126" s="43" t="n">
        <f aca="false">EL124+EL125</f>
        <v>-1.06581410364015E-013</v>
      </c>
      <c r="EM126" s="43" t="n">
        <f aca="false">EM124+EM125</f>
        <v>-1.06581410364015E-013</v>
      </c>
      <c r="EN126" s="43" t="n">
        <f aca="false">EN124+EN125</f>
        <v>-1.06581410364015E-013</v>
      </c>
      <c r="EO126" s="43" t="n">
        <f aca="false">EO124+EO125</f>
        <v>-1.06581410364015E-013</v>
      </c>
      <c r="EP126" s="43" t="n">
        <f aca="false">EP124+EP125</f>
        <v>-1.06581410364015E-013</v>
      </c>
      <c r="EQ126" s="43" t="n">
        <f aca="false">EQ124+EQ125</f>
        <v>-1.06581410364015E-013</v>
      </c>
      <c r="ER126" s="43" t="n">
        <f aca="false">ER124+ER125</f>
        <v>-1.06581410364015E-013</v>
      </c>
      <c r="ES126" s="43" t="n">
        <f aca="false">ES124+ES125</f>
        <v>-1.06581410364015E-013</v>
      </c>
      <c r="ET126" s="43" t="n">
        <f aca="false">ET124+ET125</f>
        <v>-1.06581410364015E-013</v>
      </c>
      <c r="EU126" s="43" t="n">
        <f aca="false">EU124+EU125</f>
        <v>-1.06581410364015E-013</v>
      </c>
      <c r="EV126" s="43" t="n">
        <f aca="false">EV124+EV125</f>
        <v>-1.06581410364015E-013</v>
      </c>
      <c r="EW126" s="43" t="n">
        <f aca="false">EW124+EW125</f>
        <v>-1.06581410364015E-013</v>
      </c>
      <c r="EX126" s="43" t="n">
        <f aca="false">EX124+EX125</f>
        <v>-1.06581410364015E-013</v>
      </c>
      <c r="EY126" s="43" t="n">
        <f aca="false">EY124+EY125</f>
        <v>-1.06581410364015E-013</v>
      </c>
      <c r="EZ126" s="43" t="n">
        <f aca="false">EZ124+EZ125</f>
        <v>-1.06581410364015E-013</v>
      </c>
      <c r="FA126" s="43" t="n">
        <f aca="false">FA124+FA125</f>
        <v>-1.06581410364015E-013</v>
      </c>
      <c r="FB126" s="43" t="n">
        <f aca="false">FB124+FB125</f>
        <v>-1.06581410364015E-013</v>
      </c>
      <c r="FC126" s="43" t="n">
        <f aca="false">FC124+FC125</f>
        <v>-1.06581410364015E-013</v>
      </c>
      <c r="FD126" s="43" t="n">
        <f aca="false">FD124+FD125</f>
        <v>-1.06581410364015E-013</v>
      </c>
      <c r="FE126" s="43" t="n">
        <f aca="false">FE124+FE125</f>
        <v>-1.06581410364015E-013</v>
      </c>
      <c r="FF126" s="43" t="n">
        <f aca="false">FF124+FF125</f>
        <v>-1.06581410364015E-013</v>
      </c>
      <c r="FG126" s="43" t="n">
        <f aca="false">FG124+FG125</f>
        <v>-1.06581410364015E-013</v>
      </c>
      <c r="FH126" s="43" t="n">
        <f aca="false">FH124+FH125</f>
        <v>-1.06581410364015E-013</v>
      </c>
    </row>
    <row r="127" customFormat="false" ht="15" hidden="false" customHeight="false" outlineLevel="0" collapsed="false">
      <c r="C127" s="0" t="s">
        <v>721</v>
      </c>
      <c r="D127" s="11" t="s">
        <v>319</v>
      </c>
      <c r="I127" s="43" t="n">
        <f aca="false">SUM(J127:FH127)</f>
        <v>0</v>
      </c>
      <c r="J127" s="43" t="n">
        <f aca="false">-MIN(I133+J125,In_Sweep*MAX(0,J116+J126))*J24</f>
        <v>-0</v>
      </c>
      <c r="K127" s="43" t="n">
        <f aca="false">-MIN(J133+K125,In_Sweep*MAX(0,K116+K126))*K24</f>
        <v>-0</v>
      </c>
      <c r="L127" s="43" t="n">
        <f aca="false">-MIN(K133+L125,In_Sweep*MAX(0,L116+L126))*L24</f>
        <v>-0</v>
      </c>
      <c r="M127" s="43" t="n">
        <f aca="false">-MIN(L133+M125,In_Sweep*MAX(0,M116+M126))*M24</f>
        <v>-0</v>
      </c>
      <c r="N127" s="43" t="n">
        <f aca="false">-MIN(M133+N125,In_Sweep*MAX(0,N116+N126))*N24</f>
        <v>-0</v>
      </c>
      <c r="O127" s="43" t="n">
        <f aca="false">-MIN(N133+O125,In_Sweep*MAX(0,O116+O126))*O24</f>
        <v>-0</v>
      </c>
      <c r="P127" s="43" t="n">
        <f aca="false">-MIN(O133+P125,In_Sweep*MAX(0,P116+P126))*P24</f>
        <v>-0</v>
      </c>
      <c r="Q127" s="43" t="n">
        <f aca="false">-MIN(P133+Q125,In_Sweep*MAX(0,Q116+Q126))*Q24</f>
        <v>-0</v>
      </c>
      <c r="R127" s="43" t="n">
        <f aca="false">-MIN(Q133+R125,In_Sweep*MAX(0,R116+R126))*R24</f>
        <v>-0</v>
      </c>
      <c r="S127" s="43" t="n">
        <f aca="false">-MIN(R133+S125,In_Sweep*MAX(0,S116+S126))*S24</f>
        <v>-0</v>
      </c>
      <c r="T127" s="43" t="n">
        <f aca="false">-MIN(S133+T125,In_Sweep*MAX(0,T116+T126))*T24</f>
        <v>-0</v>
      </c>
      <c r="U127" s="43" t="n">
        <f aca="false">-MIN(T133+U125,In_Sweep*MAX(0,U116+U126))*U24</f>
        <v>-0</v>
      </c>
      <c r="V127" s="43" t="n">
        <f aca="false">-MIN(U133+V125,In_Sweep*MAX(0,V116+V126))*V24</f>
        <v>-0</v>
      </c>
      <c r="W127" s="43" t="n">
        <f aca="false">-MIN(V133+W125,In_Sweep*MAX(0,W116+W126))*W24</f>
        <v>-0</v>
      </c>
      <c r="X127" s="43" t="n">
        <f aca="false">-MIN(W133+X125,In_Sweep*MAX(0,X116+X126))*X24</f>
        <v>-0</v>
      </c>
      <c r="Y127" s="43" t="n">
        <f aca="false">-MIN(X133+Y125,In_Sweep*MAX(0,Y116+Y126))*Y24</f>
        <v>-0</v>
      </c>
      <c r="Z127" s="43" t="n">
        <f aca="false">-MIN(Y133+Z125,In_Sweep*MAX(0,Z116+Z126))*Z24</f>
        <v>-0</v>
      </c>
      <c r="AA127" s="43" t="n">
        <f aca="false">-MIN(Z133+AA125,In_Sweep*MAX(0,AA116+AA126))*AA24</f>
        <v>-0</v>
      </c>
      <c r="AB127" s="43" t="n">
        <f aca="false">-MIN(AA133+AB125,In_Sweep*MAX(0,AB116+AB126))*AB24</f>
        <v>-0</v>
      </c>
      <c r="AC127" s="43" t="n">
        <f aca="false">-MIN(AB133+AC125,In_Sweep*MAX(0,AC116+AC126))*AC24</f>
        <v>-0</v>
      </c>
      <c r="AD127" s="43" t="n">
        <f aca="false">-MIN(AC133+AD125,In_Sweep*MAX(0,AD116+AD126))*AD24</f>
        <v>-0</v>
      </c>
      <c r="AE127" s="43" t="n">
        <f aca="false">-MIN(AD133+AE125,In_Sweep*MAX(0,AE116+AE126))*AE24</f>
        <v>-0</v>
      </c>
      <c r="AF127" s="43" t="n">
        <f aca="false">-MIN(AE133+AF125,In_Sweep*MAX(0,AF116+AF126))*AF24</f>
        <v>-0</v>
      </c>
      <c r="AG127" s="43" t="n">
        <f aca="false">-MIN(AF133+AG125,In_Sweep*MAX(0,AG116+AG126))*AG24</f>
        <v>-0</v>
      </c>
      <c r="AH127" s="43" t="n">
        <f aca="false">-MIN(AG133+AH125,In_Sweep*MAX(0,AH116+AH126))*AH24</f>
        <v>-0</v>
      </c>
      <c r="AI127" s="43" t="n">
        <f aca="false">-MIN(AH133+AI125,In_Sweep*MAX(0,AI116+AI126))*AI24</f>
        <v>-0</v>
      </c>
      <c r="AJ127" s="43" t="n">
        <f aca="false">-MIN(AI133+AJ125,In_Sweep*MAX(0,AJ116+AJ126))*AJ24</f>
        <v>-0</v>
      </c>
      <c r="AK127" s="43" t="n">
        <f aca="false">-MIN(AJ133+AK125,In_Sweep*MAX(0,AK116+AK126))*AK24</f>
        <v>-0</v>
      </c>
      <c r="AL127" s="43" t="n">
        <f aca="false">-MIN(AK133+AL125,In_Sweep*MAX(0,AL116+AL126))*AL24</f>
        <v>-0</v>
      </c>
      <c r="AM127" s="43" t="n">
        <f aca="false">-MIN(AL133+AM125,In_Sweep*MAX(0,AM116+AM126))*AM24</f>
        <v>-0</v>
      </c>
      <c r="AN127" s="43" t="n">
        <f aca="false">-MIN(AM133+AN125,In_Sweep*MAX(0,AN116+AN126))*AN24</f>
        <v>-0</v>
      </c>
      <c r="AO127" s="43" t="n">
        <f aca="false">-MIN(AN133+AO125,In_Sweep*MAX(0,AO116+AO126))*AO24</f>
        <v>-0</v>
      </c>
      <c r="AP127" s="43" t="n">
        <f aca="false">-MIN(AO133+AP125,In_Sweep*MAX(0,AP116+AP126))*AP24</f>
        <v>-0</v>
      </c>
      <c r="AQ127" s="43" t="n">
        <f aca="false">-MIN(AP133+AQ125,In_Sweep*MAX(0,AQ116+AQ126))*AQ24</f>
        <v>-0</v>
      </c>
      <c r="AR127" s="43" t="n">
        <f aca="false">-MIN(AQ133+AR125,In_Sweep*MAX(0,AR116+AR126))*AR24</f>
        <v>-0</v>
      </c>
      <c r="AS127" s="43" t="n">
        <f aca="false">-MIN(AR133+AS125,In_Sweep*MAX(0,AS116+AS126))*AS24</f>
        <v>-0</v>
      </c>
      <c r="AT127" s="43" t="n">
        <f aca="false">-MIN(AS133+AT125,In_Sweep*MAX(0,AT116+AT126))*AT24</f>
        <v>-0</v>
      </c>
      <c r="AU127" s="43" t="n">
        <f aca="false">-MIN(AT133+AU125,In_Sweep*MAX(0,AU116+AU126))*AU24</f>
        <v>-0</v>
      </c>
      <c r="AV127" s="43" t="n">
        <f aca="false">-MIN(AU133+AV125,In_Sweep*MAX(0,AV116+AV126))*AV24</f>
        <v>-0</v>
      </c>
      <c r="AW127" s="43" t="n">
        <f aca="false">-MIN(AV133+AW125,In_Sweep*MAX(0,AW116+AW126))*AW24</f>
        <v>-0</v>
      </c>
      <c r="AX127" s="43" t="n">
        <f aca="false">-MIN(AW133+AX125,In_Sweep*MAX(0,AX116+AX126))*AX24</f>
        <v>-0</v>
      </c>
      <c r="AY127" s="43" t="n">
        <f aca="false">-MIN(AX133+AY125,In_Sweep*MAX(0,AY116+AY126))*AY24</f>
        <v>-0</v>
      </c>
      <c r="AZ127" s="43" t="n">
        <f aca="false">-MIN(AY133+AZ125,In_Sweep*MAX(0,AZ116+AZ126))*AZ24</f>
        <v>-0</v>
      </c>
      <c r="BA127" s="43" t="n">
        <f aca="false">-MIN(AZ133+BA125,In_Sweep*MAX(0,BA116+BA126))*BA24</f>
        <v>-0</v>
      </c>
      <c r="BB127" s="43" t="n">
        <f aca="false">-MIN(BA133+BB125,In_Sweep*MAX(0,BB116+BB126))*BB24</f>
        <v>-0</v>
      </c>
      <c r="BC127" s="43" t="n">
        <f aca="false">-MIN(BB133+BC125,In_Sweep*MAX(0,BC116+BC126))*BC24</f>
        <v>-0</v>
      </c>
      <c r="BD127" s="43" t="n">
        <f aca="false">-MIN(BC133+BD125,In_Sweep*MAX(0,BD116+BD126))*BD24</f>
        <v>-0</v>
      </c>
      <c r="BE127" s="43" t="n">
        <f aca="false">-MIN(BD133+BE125,In_Sweep*MAX(0,BE116+BE126))*BE24</f>
        <v>-0</v>
      </c>
      <c r="BF127" s="43" t="n">
        <f aca="false">-MIN(BE133+BF125,In_Sweep*MAX(0,BF116+BF126))*BF24</f>
        <v>-0</v>
      </c>
      <c r="BG127" s="43" t="n">
        <f aca="false">-MIN(BF133+BG125,In_Sweep*MAX(0,BG116+BG126))*BG24</f>
        <v>-0</v>
      </c>
      <c r="BH127" s="43" t="n">
        <f aca="false">-MIN(BG133+BH125,In_Sweep*MAX(0,BH116+BH126))*BH24</f>
        <v>-0</v>
      </c>
      <c r="BI127" s="43" t="n">
        <f aca="false">-MIN(BH133+BI125,In_Sweep*MAX(0,BI116+BI126))*BI24</f>
        <v>-0</v>
      </c>
      <c r="BJ127" s="43" t="n">
        <f aca="false">-MIN(BI133+BJ125,In_Sweep*MAX(0,BJ116+BJ126))*BJ24</f>
        <v>-0</v>
      </c>
      <c r="BK127" s="43" t="n">
        <f aca="false">-MIN(BJ133+BK125,In_Sweep*MAX(0,BK116+BK126))*BK24</f>
        <v>-0</v>
      </c>
      <c r="BL127" s="43" t="n">
        <f aca="false">-MIN(BK133+BL125,In_Sweep*MAX(0,BL116+BL126))*BL24</f>
        <v>-0</v>
      </c>
      <c r="BM127" s="43" t="n">
        <f aca="false">-MIN(BL133+BM125,In_Sweep*MAX(0,BM116+BM126))*BM24</f>
        <v>-0</v>
      </c>
      <c r="BN127" s="43" t="n">
        <f aca="false">-MIN(BM133+BN125,In_Sweep*MAX(0,BN116+BN126))*BN24</f>
        <v>-0</v>
      </c>
      <c r="BO127" s="43" t="n">
        <f aca="false">-MIN(BN133+BO125,In_Sweep*MAX(0,BO116+BO126))*BO24</f>
        <v>-0</v>
      </c>
      <c r="BP127" s="43" t="n">
        <f aca="false">-MIN(BO133+BP125,In_Sweep*MAX(0,BP116+BP126))*BP24</f>
        <v>-0</v>
      </c>
      <c r="BQ127" s="43" t="n">
        <f aca="false">-MIN(BP133+BQ125,In_Sweep*MAX(0,BQ116+BQ126))*BQ24</f>
        <v>-0</v>
      </c>
      <c r="BR127" s="43" t="n">
        <f aca="false">-MIN(BQ133+BR125,In_Sweep*MAX(0,BR116+BR126))*BR24</f>
        <v>-0</v>
      </c>
      <c r="BS127" s="43" t="n">
        <f aca="false">-MIN(BR133+BS125,In_Sweep*MAX(0,BS116+BS126))*BS24</f>
        <v>-0</v>
      </c>
      <c r="BT127" s="43" t="n">
        <f aca="false">-MIN(BS133+BT125,In_Sweep*MAX(0,BT116+BT126))*BT24</f>
        <v>-0</v>
      </c>
      <c r="BU127" s="43" t="n">
        <f aca="false">-MIN(BT133+BU125,In_Sweep*MAX(0,BU116+BU126))*BU24</f>
        <v>-0</v>
      </c>
      <c r="BV127" s="43" t="n">
        <f aca="false">-MIN(BU133+BV125,In_Sweep*MAX(0,BV116+BV126))*BV24</f>
        <v>-0</v>
      </c>
      <c r="BW127" s="43" t="n">
        <f aca="false">-MIN(BV133+BW125,In_Sweep*MAX(0,BW116+BW126))*BW24</f>
        <v>-0</v>
      </c>
      <c r="BX127" s="43" t="n">
        <f aca="false">-MIN(BW133+BX125,In_Sweep*MAX(0,BX116+BX126))*BX24</f>
        <v>-0</v>
      </c>
      <c r="BY127" s="43" t="n">
        <f aca="false">-MIN(BX133+BY125,In_Sweep*MAX(0,BY116+BY126))*BY24</f>
        <v>-0</v>
      </c>
      <c r="BZ127" s="43" t="n">
        <f aca="false">-MIN(BY133+BZ125,In_Sweep*MAX(0,BZ116+BZ126))*BZ24</f>
        <v>-0</v>
      </c>
      <c r="CA127" s="43" t="n">
        <f aca="false">-MIN(BZ133+CA125,In_Sweep*MAX(0,CA116+CA126))*CA24</f>
        <v>-0</v>
      </c>
      <c r="CB127" s="43" t="n">
        <f aca="false">-MIN(CA133+CB125,In_Sweep*MAX(0,CB116+CB126))*CB24</f>
        <v>-0</v>
      </c>
      <c r="CC127" s="43" t="n">
        <f aca="false">-MIN(CB133+CC125,In_Sweep*MAX(0,CC116+CC126))*CC24</f>
        <v>-0</v>
      </c>
      <c r="CD127" s="43" t="n">
        <f aca="false">-MIN(CC133+CD125,In_Sweep*MAX(0,CD116+CD126))*CD24</f>
        <v>-0</v>
      </c>
      <c r="CE127" s="43" t="n">
        <f aca="false">-MIN(CD133+CE125,In_Sweep*MAX(0,CE116+CE126))*CE24</f>
        <v>-0</v>
      </c>
      <c r="CF127" s="43" t="n">
        <f aca="false">-MIN(CE133+CF125,In_Sweep*MAX(0,CF116+CF126))*CF24</f>
        <v>-0</v>
      </c>
      <c r="CG127" s="43" t="n">
        <f aca="false">-MIN(CF133+CG125,In_Sweep*MAX(0,CG116+CG126))*CG24</f>
        <v>-0</v>
      </c>
      <c r="CH127" s="43" t="n">
        <f aca="false">-MIN(CG133+CH125,In_Sweep*MAX(0,CH116+CH126))*CH24</f>
        <v>-0</v>
      </c>
      <c r="CI127" s="43" t="n">
        <f aca="false">-MIN(CH133+CI125,In_Sweep*MAX(0,CI116+CI126))*CI24</f>
        <v>-0</v>
      </c>
      <c r="CJ127" s="43" t="n">
        <f aca="false">-MIN(CI133+CJ125,In_Sweep*MAX(0,CJ116+CJ126))*CJ24</f>
        <v>-0</v>
      </c>
      <c r="CK127" s="43" t="n">
        <f aca="false">-MIN(CJ133+CK125,In_Sweep*MAX(0,CK116+CK126))*CK24</f>
        <v>-0</v>
      </c>
      <c r="CL127" s="43" t="n">
        <f aca="false">-MIN(CK133+CL125,In_Sweep*MAX(0,CL116+CL126))*CL24</f>
        <v>-0</v>
      </c>
      <c r="CM127" s="43" t="n">
        <f aca="false">-MIN(CL133+CM125,In_Sweep*MAX(0,CM116+CM126))*CM24</f>
        <v>-0</v>
      </c>
      <c r="CN127" s="43" t="n">
        <f aca="false">-MIN(CM133+CN125,In_Sweep*MAX(0,CN116+CN126))*CN24</f>
        <v>-0</v>
      </c>
      <c r="CO127" s="43" t="n">
        <f aca="false">-MIN(CN133+CO125,In_Sweep*MAX(0,CO116+CO126))*CO24</f>
        <v>-0</v>
      </c>
      <c r="CP127" s="43" t="n">
        <f aca="false">-MIN(CO133+CP125,In_Sweep*MAX(0,CP116+CP126))*CP24</f>
        <v>-0</v>
      </c>
      <c r="CQ127" s="43" t="n">
        <f aca="false">-MIN(CP133+CQ125,In_Sweep*MAX(0,CQ116+CQ126))*CQ24</f>
        <v>-0</v>
      </c>
      <c r="CR127" s="43" t="n">
        <f aca="false">-MIN(CQ133+CR125,In_Sweep*MAX(0,CR116+CR126))*CR24</f>
        <v>-0</v>
      </c>
      <c r="CS127" s="43" t="n">
        <f aca="false">-MIN(CR133+CS125,In_Sweep*MAX(0,CS116+CS126))*CS24</f>
        <v>-0</v>
      </c>
      <c r="CT127" s="43" t="n">
        <f aca="false">-MIN(CS133+CT125,In_Sweep*MAX(0,CT116+CT126))*CT24</f>
        <v>-0</v>
      </c>
      <c r="CU127" s="43" t="n">
        <f aca="false">-MIN(CT133+CU125,In_Sweep*MAX(0,CU116+CU126))*CU24</f>
        <v>-0</v>
      </c>
      <c r="CV127" s="43" t="n">
        <f aca="false">-MIN(CU133+CV125,In_Sweep*MAX(0,CV116+CV126))*CV24</f>
        <v>-0</v>
      </c>
      <c r="CW127" s="43" t="n">
        <f aca="false">-MIN(CV133+CW125,In_Sweep*MAX(0,CW116+CW126))*CW24</f>
        <v>-0</v>
      </c>
      <c r="CX127" s="43" t="n">
        <f aca="false">-MIN(CW133+CX125,In_Sweep*MAX(0,CX116+CX126))*CX24</f>
        <v>-0</v>
      </c>
      <c r="CY127" s="43" t="n">
        <f aca="false">-MIN(CX133+CY125,In_Sweep*MAX(0,CY116+CY126))*CY24</f>
        <v>-0</v>
      </c>
      <c r="CZ127" s="43" t="n">
        <f aca="false">-MIN(CY133+CZ125,In_Sweep*MAX(0,CZ116+CZ126))*CZ24</f>
        <v>-0</v>
      </c>
      <c r="DA127" s="43" t="n">
        <f aca="false">-MIN(CZ133+DA125,In_Sweep*MAX(0,DA116+DA126))*DA24</f>
        <v>-0</v>
      </c>
      <c r="DB127" s="43" t="n">
        <f aca="false">-MIN(DA133+DB125,In_Sweep*MAX(0,DB116+DB126))*DB24</f>
        <v>-0</v>
      </c>
      <c r="DC127" s="43" t="n">
        <f aca="false">-MIN(DB133+DC125,In_Sweep*MAX(0,DC116+DC126))*DC24</f>
        <v>-0</v>
      </c>
      <c r="DD127" s="43" t="n">
        <f aca="false">-MIN(DC133+DD125,In_Sweep*MAX(0,DD116+DD126))*DD24</f>
        <v>-0</v>
      </c>
      <c r="DE127" s="43" t="n">
        <f aca="false">-MIN(DD133+DE125,In_Sweep*MAX(0,DE116+DE126))*DE24</f>
        <v>-0</v>
      </c>
      <c r="DF127" s="43" t="n">
        <f aca="false">-MIN(DE133+DF125,In_Sweep*MAX(0,DF116+DF126))*DF24</f>
        <v>-0</v>
      </c>
      <c r="DG127" s="43" t="n">
        <f aca="false">-MIN(DF133+DG125,In_Sweep*MAX(0,DG116+DG126))*DG24</f>
        <v>-0</v>
      </c>
      <c r="DH127" s="43" t="n">
        <f aca="false">-MIN(DG133+DH125,In_Sweep*MAX(0,DH116+DH126))*DH24</f>
        <v>-0</v>
      </c>
      <c r="DI127" s="43" t="n">
        <f aca="false">-MIN(DH133+DI125,In_Sweep*MAX(0,DI116+DI126))*DI24</f>
        <v>-0</v>
      </c>
      <c r="DJ127" s="43" t="n">
        <f aca="false">-MIN(DI133+DJ125,In_Sweep*MAX(0,DJ116+DJ126))*DJ24</f>
        <v>-0</v>
      </c>
      <c r="DK127" s="43" t="n">
        <f aca="false">-MIN(DJ133+DK125,In_Sweep*MAX(0,DK116+DK126))*DK24</f>
        <v>-0</v>
      </c>
      <c r="DL127" s="43" t="n">
        <f aca="false">-MIN(DK133+DL125,In_Sweep*MAX(0,DL116+DL126))*DL24</f>
        <v>-0</v>
      </c>
      <c r="DM127" s="43" t="n">
        <f aca="false">-MIN(DL133+DM125,In_Sweep*MAX(0,DM116+DM126))*DM24</f>
        <v>-0</v>
      </c>
      <c r="DN127" s="43" t="n">
        <f aca="false">-MIN(DM133+DN125,In_Sweep*MAX(0,DN116+DN126))*DN24</f>
        <v>-0</v>
      </c>
      <c r="DO127" s="43" t="n">
        <f aca="false">-MIN(DN133+DO125,In_Sweep*MAX(0,DO116+DO126))*DO24</f>
        <v>-0</v>
      </c>
      <c r="DP127" s="43" t="n">
        <f aca="false">-MIN(DO133+DP125,In_Sweep*MAX(0,DP116+DP126))*DP24</f>
        <v>-0</v>
      </c>
      <c r="DQ127" s="43" t="n">
        <f aca="false">-MIN(DP133+DQ125,In_Sweep*MAX(0,DQ116+DQ126))*DQ24</f>
        <v>-0</v>
      </c>
      <c r="DR127" s="43" t="n">
        <f aca="false">-MIN(DQ133+DR125,In_Sweep*MAX(0,DR116+DR126))*DR24</f>
        <v>-0</v>
      </c>
      <c r="DS127" s="43" t="n">
        <f aca="false">-MIN(DR133+DS125,In_Sweep*MAX(0,DS116+DS126))*DS24</f>
        <v>-0</v>
      </c>
      <c r="DT127" s="43" t="n">
        <f aca="false">-MIN(DS133+DT125,In_Sweep*MAX(0,DT116+DT126))*DT24</f>
        <v>-0</v>
      </c>
      <c r="DU127" s="43" t="n">
        <f aca="false">-MIN(DT133+DU125,In_Sweep*MAX(0,DU116+DU126))*DU24</f>
        <v>-0</v>
      </c>
      <c r="DV127" s="43" t="n">
        <f aca="false">-MIN(DU133+DV125,In_Sweep*MAX(0,DV116+DV126))*DV24</f>
        <v>-0</v>
      </c>
      <c r="DW127" s="43" t="n">
        <f aca="false">-MIN(DV133+DW125,In_Sweep*MAX(0,DW116+DW126))*DW24</f>
        <v>-0</v>
      </c>
      <c r="DX127" s="43" t="n">
        <f aca="false">-MIN(DW133+DX125,In_Sweep*MAX(0,DX116+DX126))*DX24</f>
        <v>-0</v>
      </c>
      <c r="DY127" s="43" t="n">
        <f aca="false">-MIN(DX133+DY125,In_Sweep*MAX(0,DY116+DY126))*DY24</f>
        <v>-0</v>
      </c>
      <c r="DZ127" s="43" t="n">
        <f aca="false">-MIN(DY133+DZ125,In_Sweep*MAX(0,DZ116+DZ126))*DZ24</f>
        <v>-0</v>
      </c>
      <c r="EA127" s="43" t="n">
        <f aca="false">-MIN(DZ133+EA125,In_Sweep*MAX(0,EA116+EA126))*EA24</f>
        <v>-0</v>
      </c>
      <c r="EB127" s="43" t="n">
        <f aca="false">-MIN(EA133+EB125,In_Sweep*MAX(0,EB116+EB126))*EB24</f>
        <v>-0</v>
      </c>
      <c r="EC127" s="43" t="n">
        <f aca="false">-MIN(EB133+EC125,In_Sweep*MAX(0,EC116+EC126))*EC24</f>
        <v>-0</v>
      </c>
      <c r="ED127" s="43" t="n">
        <f aca="false">-MIN(EC133+ED125,In_Sweep*MAX(0,ED116+ED126))*ED24</f>
        <v>-0</v>
      </c>
      <c r="EE127" s="43" t="n">
        <f aca="false">-MIN(ED133+EE125,In_Sweep*MAX(0,EE116+EE126))*EE24</f>
        <v>-0</v>
      </c>
      <c r="EF127" s="43" t="n">
        <f aca="false">-MIN(EE133+EF125,In_Sweep*MAX(0,EF116+EF126))*EF24</f>
        <v>-0</v>
      </c>
      <c r="EG127" s="43" t="n">
        <f aca="false">-MIN(EF133+EG125,In_Sweep*MAX(0,EG116+EG126))*EG24</f>
        <v>-0</v>
      </c>
      <c r="EH127" s="43" t="n">
        <f aca="false">-MIN(EG133+EH125,In_Sweep*MAX(0,EH116+EH126))*EH24</f>
        <v>-0</v>
      </c>
      <c r="EI127" s="43" t="n">
        <f aca="false">-MIN(EH133+EI125,In_Sweep*MAX(0,EI116+EI126))*EI24</f>
        <v>-0</v>
      </c>
      <c r="EJ127" s="43" t="n">
        <f aca="false">-MIN(EI133+EJ125,In_Sweep*MAX(0,EJ116+EJ126))*EJ24</f>
        <v>-0</v>
      </c>
      <c r="EK127" s="43" t="n">
        <f aca="false">-MIN(EJ133+EK125,In_Sweep*MAX(0,EK116+EK126))*EK24</f>
        <v>-0</v>
      </c>
      <c r="EL127" s="43" t="n">
        <f aca="false">-MIN(EK133+EL125,In_Sweep*MAX(0,EL116+EL126))*EL24</f>
        <v>-0</v>
      </c>
      <c r="EM127" s="43" t="n">
        <f aca="false">-MIN(EL133+EM125,In_Sweep*MAX(0,EM116+EM126))*EM24</f>
        <v>-0</v>
      </c>
      <c r="EN127" s="43" t="n">
        <f aca="false">-MIN(EM133+EN125,In_Sweep*MAX(0,EN116+EN126))*EN24</f>
        <v>-0</v>
      </c>
      <c r="EO127" s="43" t="n">
        <f aca="false">-MIN(EN133+EO125,In_Sweep*MAX(0,EO116+EO126))*EO24</f>
        <v>-0</v>
      </c>
      <c r="EP127" s="43" t="n">
        <f aca="false">-MIN(EO133+EP125,In_Sweep*MAX(0,EP116+EP126))*EP24</f>
        <v>-0</v>
      </c>
      <c r="EQ127" s="43" t="n">
        <f aca="false">-MIN(EP133+EQ125,In_Sweep*MAX(0,EQ116+EQ126))*EQ24</f>
        <v>-0</v>
      </c>
      <c r="ER127" s="43" t="n">
        <f aca="false">-MIN(EQ133+ER125,In_Sweep*MAX(0,ER116+ER126))*ER24</f>
        <v>-0</v>
      </c>
      <c r="ES127" s="43" t="n">
        <f aca="false">-MIN(ER133+ES125,In_Sweep*MAX(0,ES116+ES126))*ES24</f>
        <v>-0</v>
      </c>
      <c r="ET127" s="43" t="n">
        <f aca="false">-MIN(ES133+ET125,In_Sweep*MAX(0,ET116+ET126))*ET24</f>
        <v>-0</v>
      </c>
      <c r="EU127" s="43" t="n">
        <f aca="false">-MIN(ET133+EU125,In_Sweep*MAX(0,EU116+EU126))*EU24</f>
        <v>-0</v>
      </c>
      <c r="EV127" s="43" t="n">
        <f aca="false">-MIN(EU133+EV125,In_Sweep*MAX(0,EV116+EV126))*EV24</f>
        <v>-0</v>
      </c>
      <c r="EW127" s="43" t="n">
        <f aca="false">-MIN(EV133+EW125,In_Sweep*MAX(0,EW116+EW126))*EW24</f>
        <v>-0</v>
      </c>
      <c r="EX127" s="43" t="n">
        <f aca="false">-MIN(EW133+EX125,In_Sweep*MAX(0,EX116+EX126))*EX24</f>
        <v>-0</v>
      </c>
      <c r="EY127" s="43" t="n">
        <f aca="false">-MIN(EX133+EY125,In_Sweep*MAX(0,EY116+EY126))*EY24</f>
        <v>-0</v>
      </c>
      <c r="EZ127" s="43" t="n">
        <f aca="false">-MIN(EY133+EZ125,In_Sweep*MAX(0,EZ116+EZ126))*EZ24</f>
        <v>-0</v>
      </c>
      <c r="FA127" s="43" t="n">
        <f aca="false">-MIN(EZ133+FA125,In_Sweep*MAX(0,FA116+FA126))*FA24</f>
        <v>-0</v>
      </c>
      <c r="FB127" s="43" t="n">
        <f aca="false">-MIN(FA133+FB125,In_Sweep*MAX(0,FB116+FB126))*FB24</f>
        <v>-0</v>
      </c>
      <c r="FC127" s="43" t="n">
        <f aca="false">-MIN(FB133+FC125,In_Sweep*MAX(0,FC116+FC126))*FC24</f>
        <v>-0</v>
      </c>
      <c r="FD127" s="43" t="n">
        <f aca="false">-MIN(FC133+FD125,In_Sweep*MAX(0,FD116+FD126))*FD24</f>
        <v>-0</v>
      </c>
      <c r="FE127" s="43" t="n">
        <f aca="false">-MIN(FD133+FE125,In_Sweep*MAX(0,FE116+FE126))*FE24</f>
        <v>-0</v>
      </c>
      <c r="FF127" s="43" t="n">
        <f aca="false">-MIN(FE133+FF125,In_Sweep*MAX(0,FF116+FF126))*FF24</f>
        <v>-0</v>
      </c>
      <c r="FG127" s="43" t="n">
        <f aca="false">-MIN(FF133+FG125,In_Sweep*MAX(0,FG116+FG126))*FG24</f>
        <v>-0</v>
      </c>
      <c r="FH127" s="43" t="n">
        <f aca="false">-MIN(FG133+FH125,In_Sweep*MAX(0,FH116+FH126))*FH24</f>
        <v>-0</v>
      </c>
    </row>
    <row r="128" customFormat="false" ht="15" hidden="false" customHeight="false" outlineLevel="0" collapsed="false">
      <c r="C128" s="0" t="s">
        <v>722</v>
      </c>
      <c r="D128" s="11" t="s">
        <v>319</v>
      </c>
      <c r="I128" s="43" t="n">
        <f aca="false">SUM(J128:FH128)</f>
        <v>-45121.1850980385</v>
      </c>
      <c r="J128" s="43" t="n">
        <f aca="false">J126+J127</f>
        <v>-0</v>
      </c>
      <c r="K128" s="43" t="n">
        <f aca="false">K126+K127</f>
        <v>-0</v>
      </c>
      <c r="L128" s="43" t="n">
        <f aca="false">L126+L127</f>
        <v>-0</v>
      </c>
      <c r="M128" s="43" t="n">
        <f aca="false">M126+M127</f>
        <v>-0</v>
      </c>
      <c r="N128" s="43" t="n">
        <f aca="false">N126+N127</f>
        <v>-0</v>
      </c>
      <c r="O128" s="43" t="n">
        <f aca="false">O126+O127</f>
        <v>-0</v>
      </c>
      <c r="P128" s="43" t="n">
        <f aca="false">P126+P127</f>
        <v>-0</v>
      </c>
      <c r="Q128" s="43" t="n">
        <f aca="false">Q126+Q127</f>
        <v>-0</v>
      </c>
      <c r="R128" s="43" t="n">
        <f aca="false">R126+R127</f>
        <v>-0</v>
      </c>
      <c r="S128" s="43" t="n">
        <f aca="false">S126+S127</f>
        <v>-0</v>
      </c>
      <c r="T128" s="43" t="n">
        <f aca="false">T126+T127</f>
        <v>-752.019751633974</v>
      </c>
      <c r="U128" s="43" t="n">
        <f aca="false">U126+U127</f>
        <v>-752.019751633974</v>
      </c>
      <c r="V128" s="43" t="n">
        <f aca="false">V126+V127</f>
        <v>-752.019751633974</v>
      </c>
      <c r="W128" s="43" t="n">
        <f aca="false">W126+W127</f>
        <v>-752.019751633974</v>
      </c>
      <c r="X128" s="43" t="n">
        <f aca="false">X126+X127</f>
        <v>-752.019751633974</v>
      </c>
      <c r="Y128" s="43" t="n">
        <f aca="false">Y126+Y127</f>
        <v>-752.019751633974</v>
      </c>
      <c r="Z128" s="43" t="n">
        <f aca="false">Z126+Z127</f>
        <v>-752.019751633974</v>
      </c>
      <c r="AA128" s="43" t="n">
        <f aca="false">AA126+AA127</f>
        <v>-752.019751633974</v>
      </c>
      <c r="AB128" s="43" t="n">
        <f aca="false">AB126+AB127</f>
        <v>-752.019751633974</v>
      </c>
      <c r="AC128" s="43" t="n">
        <f aca="false">AC126+AC127</f>
        <v>-752.019751633974</v>
      </c>
      <c r="AD128" s="43" t="n">
        <f aca="false">AD126+AD127</f>
        <v>-752.019751633974</v>
      </c>
      <c r="AE128" s="43" t="n">
        <f aca="false">AE126+AE127</f>
        <v>-752.019751633974</v>
      </c>
      <c r="AF128" s="43" t="n">
        <f aca="false">AF126+AF127</f>
        <v>-752.019751633974</v>
      </c>
      <c r="AG128" s="43" t="n">
        <f aca="false">AG126+AG127</f>
        <v>-752.019751633974</v>
      </c>
      <c r="AH128" s="43" t="n">
        <f aca="false">AH126+AH127</f>
        <v>-752.019751633974</v>
      </c>
      <c r="AI128" s="43" t="n">
        <f aca="false">AI126+AI127</f>
        <v>-752.019751633974</v>
      </c>
      <c r="AJ128" s="43" t="n">
        <f aca="false">AJ126+AJ127</f>
        <v>-752.019751633974</v>
      </c>
      <c r="AK128" s="43" t="n">
        <f aca="false">AK126+AK127</f>
        <v>-752.019751633974</v>
      </c>
      <c r="AL128" s="43" t="n">
        <f aca="false">AL126+AL127</f>
        <v>-752.019751633974</v>
      </c>
      <c r="AM128" s="43" t="n">
        <f aca="false">AM126+AM127</f>
        <v>-752.019751633974</v>
      </c>
      <c r="AN128" s="43" t="n">
        <f aca="false">AN126+AN127</f>
        <v>-752.019751633974</v>
      </c>
      <c r="AO128" s="43" t="n">
        <f aca="false">AO126+AO127</f>
        <v>-752.019751633974</v>
      </c>
      <c r="AP128" s="43" t="n">
        <f aca="false">AP126+AP127</f>
        <v>-752.019751633974</v>
      </c>
      <c r="AQ128" s="43" t="n">
        <f aca="false">AQ126+AQ127</f>
        <v>-752.019751633974</v>
      </c>
      <c r="AR128" s="43" t="n">
        <f aca="false">AR126+AR127</f>
        <v>-752.019751633974</v>
      </c>
      <c r="AS128" s="43" t="n">
        <f aca="false">AS126+AS127</f>
        <v>-752.019751633974</v>
      </c>
      <c r="AT128" s="43" t="n">
        <f aca="false">AT126+AT127</f>
        <v>-752.019751633974</v>
      </c>
      <c r="AU128" s="43" t="n">
        <f aca="false">AU126+AU127</f>
        <v>-752.019751633974</v>
      </c>
      <c r="AV128" s="43" t="n">
        <f aca="false">AV126+AV127</f>
        <v>-752.019751633974</v>
      </c>
      <c r="AW128" s="43" t="n">
        <f aca="false">AW126+AW127</f>
        <v>-752.019751633974</v>
      </c>
      <c r="AX128" s="43" t="n">
        <f aca="false">AX126+AX127</f>
        <v>-752.019751633974</v>
      </c>
      <c r="AY128" s="43" t="n">
        <f aca="false">AY126+AY127</f>
        <v>-752.019751633974</v>
      </c>
      <c r="AZ128" s="43" t="n">
        <f aca="false">AZ126+AZ127</f>
        <v>-752.019751633974</v>
      </c>
      <c r="BA128" s="43" t="n">
        <f aca="false">BA126+BA127</f>
        <v>-752.019751633974</v>
      </c>
      <c r="BB128" s="43" t="n">
        <f aca="false">BB126+BB127</f>
        <v>-752.019751633974</v>
      </c>
      <c r="BC128" s="43" t="n">
        <f aca="false">BC126+BC127</f>
        <v>-752.019751633974</v>
      </c>
      <c r="BD128" s="43" t="n">
        <f aca="false">BD126+BD127</f>
        <v>-752.019751633974</v>
      </c>
      <c r="BE128" s="43" t="n">
        <f aca="false">BE126+BE127</f>
        <v>-752.019751633974</v>
      </c>
      <c r="BF128" s="43" t="n">
        <f aca="false">BF126+BF127</f>
        <v>-752.019751633974</v>
      </c>
      <c r="BG128" s="43" t="n">
        <f aca="false">BG126+BG127</f>
        <v>-752.019751633974</v>
      </c>
      <c r="BH128" s="43" t="n">
        <f aca="false">BH126+BH127</f>
        <v>-752.019751633974</v>
      </c>
      <c r="BI128" s="43" t="n">
        <f aca="false">BI126+BI127</f>
        <v>-752.019751633974</v>
      </c>
      <c r="BJ128" s="43" t="n">
        <f aca="false">BJ126+BJ127</f>
        <v>-752.019751633974</v>
      </c>
      <c r="BK128" s="43" t="n">
        <f aca="false">BK126+BK127</f>
        <v>-752.019751633974</v>
      </c>
      <c r="BL128" s="43" t="n">
        <f aca="false">BL126+BL127</f>
        <v>-752.019751633974</v>
      </c>
      <c r="BM128" s="43" t="n">
        <f aca="false">BM126+BM127</f>
        <v>-752.019751633974</v>
      </c>
      <c r="BN128" s="43" t="n">
        <f aca="false">BN126+BN127</f>
        <v>-752.019751633974</v>
      </c>
      <c r="BO128" s="43" t="n">
        <f aca="false">BO126+BO127</f>
        <v>-752.019751633974</v>
      </c>
      <c r="BP128" s="43" t="n">
        <f aca="false">BP126+BP127</f>
        <v>-752.019751633974</v>
      </c>
      <c r="BQ128" s="43" t="n">
        <f aca="false">BQ126+BQ127</f>
        <v>-752.019751633974</v>
      </c>
      <c r="BR128" s="43" t="n">
        <f aca="false">BR126+BR127</f>
        <v>-752.019751633974</v>
      </c>
      <c r="BS128" s="43" t="n">
        <f aca="false">BS126+BS127</f>
        <v>-752.019751633974</v>
      </c>
      <c r="BT128" s="43" t="n">
        <f aca="false">BT126+BT127</f>
        <v>-752.019751633974</v>
      </c>
      <c r="BU128" s="43" t="n">
        <f aca="false">BU126+BU127</f>
        <v>-752.019751633974</v>
      </c>
      <c r="BV128" s="43" t="n">
        <f aca="false">BV126+BV127</f>
        <v>-752.019751633974</v>
      </c>
      <c r="BW128" s="43" t="n">
        <f aca="false">BW126+BW127</f>
        <v>-752.019751633974</v>
      </c>
      <c r="BX128" s="43" t="n">
        <f aca="false">BX126+BX127</f>
        <v>-752.019751633974</v>
      </c>
      <c r="BY128" s="43" t="n">
        <f aca="false">BY126+BY127</f>
        <v>-752.019751633974</v>
      </c>
      <c r="BZ128" s="43" t="n">
        <f aca="false">BZ126+BZ127</f>
        <v>-752.019751633974</v>
      </c>
      <c r="CA128" s="43" t="n">
        <f aca="false">CA126+CA127</f>
        <v>-752.019751633974</v>
      </c>
      <c r="CB128" s="43" t="n">
        <f aca="false">CB126+CB127</f>
        <v>-1.06581410364015E-013</v>
      </c>
      <c r="CC128" s="43" t="n">
        <f aca="false">CC126+CC127</f>
        <v>-1.06581410364015E-013</v>
      </c>
      <c r="CD128" s="43" t="n">
        <f aca="false">CD126+CD127</f>
        <v>-1.06581410364015E-013</v>
      </c>
      <c r="CE128" s="43" t="n">
        <f aca="false">CE126+CE127</f>
        <v>-1.06581410364015E-013</v>
      </c>
      <c r="CF128" s="43" t="n">
        <f aca="false">CF126+CF127</f>
        <v>-1.06581410364015E-013</v>
      </c>
      <c r="CG128" s="43" t="n">
        <f aca="false">CG126+CG127</f>
        <v>-1.06581410364015E-013</v>
      </c>
      <c r="CH128" s="43" t="n">
        <f aca="false">CH126+CH127</f>
        <v>-1.06581410364015E-013</v>
      </c>
      <c r="CI128" s="43" t="n">
        <f aca="false">CI126+CI127</f>
        <v>-1.06581410364015E-013</v>
      </c>
      <c r="CJ128" s="43" t="n">
        <f aca="false">CJ126+CJ127</f>
        <v>-1.06581410364015E-013</v>
      </c>
      <c r="CK128" s="43" t="n">
        <f aca="false">CK126+CK127</f>
        <v>-1.06581410364015E-013</v>
      </c>
      <c r="CL128" s="43" t="n">
        <f aca="false">CL126+CL127</f>
        <v>-1.06581410364015E-013</v>
      </c>
      <c r="CM128" s="43" t="n">
        <f aca="false">CM126+CM127</f>
        <v>-1.06581410364015E-013</v>
      </c>
      <c r="CN128" s="43" t="n">
        <f aca="false">CN126+CN127</f>
        <v>-1.06581410364015E-013</v>
      </c>
      <c r="CO128" s="43" t="n">
        <f aca="false">CO126+CO127</f>
        <v>-1.06581410364015E-013</v>
      </c>
      <c r="CP128" s="43" t="n">
        <f aca="false">CP126+CP127</f>
        <v>-1.06581410364015E-013</v>
      </c>
      <c r="CQ128" s="43" t="n">
        <f aca="false">CQ126+CQ127</f>
        <v>-1.06581410364015E-013</v>
      </c>
      <c r="CR128" s="43" t="n">
        <f aca="false">CR126+CR127</f>
        <v>-1.06581410364015E-013</v>
      </c>
      <c r="CS128" s="43" t="n">
        <f aca="false">CS126+CS127</f>
        <v>-1.06581410364015E-013</v>
      </c>
      <c r="CT128" s="43" t="n">
        <f aca="false">CT126+CT127</f>
        <v>-1.06581410364015E-013</v>
      </c>
      <c r="CU128" s="43" t="n">
        <f aca="false">CU126+CU127</f>
        <v>-1.06581410364015E-013</v>
      </c>
      <c r="CV128" s="43" t="n">
        <f aca="false">CV126+CV127</f>
        <v>-1.06581410364015E-013</v>
      </c>
      <c r="CW128" s="43" t="n">
        <f aca="false">CW126+CW127</f>
        <v>-1.06581410364015E-013</v>
      </c>
      <c r="CX128" s="43" t="n">
        <f aca="false">CX126+CX127</f>
        <v>-1.06581410364015E-013</v>
      </c>
      <c r="CY128" s="43" t="n">
        <f aca="false">CY126+CY127</f>
        <v>-1.06581410364015E-013</v>
      </c>
      <c r="CZ128" s="43" t="n">
        <f aca="false">CZ126+CZ127</f>
        <v>-1.06581410364015E-013</v>
      </c>
      <c r="DA128" s="43" t="n">
        <f aca="false">DA126+DA127</f>
        <v>-1.06581410364015E-013</v>
      </c>
      <c r="DB128" s="43" t="n">
        <f aca="false">DB126+DB127</f>
        <v>-1.06581410364015E-013</v>
      </c>
      <c r="DC128" s="43" t="n">
        <f aca="false">DC126+DC127</f>
        <v>-1.06581410364015E-013</v>
      </c>
      <c r="DD128" s="43" t="n">
        <f aca="false">DD126+DD127</f>
        <v>-1.06581410364015E-013</v>
      </c>
      <c r="DE128" s="43" t="n">
        <f aca="false">DE126+DE127</f>
        <v>-1.06581410364015E-013</v>
      </c>
      <c r="DF128" s="43" t="n">
        <f aca="false">DF126+DF127</f>
        <v>-1.06581410364015E-013</v>
      </c>
      <c r="DG128" s="43" t="n">
        <f aca="false">DG126+DG127</f>
        <v>-1.06581410364015E-013</v>
      </c>
      <c r="DH128" s="43" t="n">
        <f aca="false">DH126+DH127</f>
        <v>-1.06581410364015E-013</v>
      </c>
      <c r="DI128" s="43" t="n">
        <f aca="false">DI126+DI127</f>
        <v>-1.06581410364015E-013</v>
      </c>
      <c r="DJ128" s="43" t="n">
        <f aca="false">DJ126+DJ127</f>
        <v>-1.06581410364015E-013</v>
      </c>
      <c r="DK128" s="43" t="n">
        <f aca="false">DK126+DK127</f>
        <v>-1.06581410364015E-013</v>
      </c>
      <c r="DL128" s="43" t="n">
        <f aca="false">DL126+DL127</f>
        <v>-1.06581410364015E-013</v>
      </c>
      <c r="DM128" s="43" t="n">
        <f aca="false">DM126+DM127</f>
        <v>-1.06581410364015E-013</v>
      </c>
      <c r="DN128" s="43" t="n">
        <f aca="false">DN126+DN127</f>
        <v>-1.06581410364015E-013</v>
      </c>
      <c r="DO128" s="43" t="n">
        <f aca="false">DO126+DO127</f>
        <v>-1.06581410364015E-013</v>
      </c>
      <c r="DP128" s="43" t="n">
        <f aca="false">DP126+DP127</f>
        <v>-1.06581410364015E-013</v>
      </c>
      <c r="DQ128" s="43" t="n">
        <f aca="false">DQ126+DQ127</f>
        <v>-1.06581410364015E-013</v>
      </c>
      <c r="DR128" s="43" t="n">
        <f aca="false">DR126+DR127</f>
        <v>-1.06581410364015E-013</v>
      </c>
      <c r="DS128" s="43" t="n">
        <f aca="false">DS126+DS127</f>
        <v>-1.06581410364015E-013</v>
      </c>
      <c r="DT128" s="43" t="n">
        <f aca="false">DT126+DT127</f>
        <v>-1.06581410364015E-013</v>
      </c>
      <c r="DU128" s="43" t="n">
        <f aca="false">DU126+DU127</f>
        <v>-1.06581410364015E-013</v>
      </c>
      <c r="DV128" s="43" t="n">
        <f aca="false">DV126+DV127</f>
        <v>-1.06581410364015E-013</v>
      </c>
      <c r="DW128" s="43" t="n">
        <f aca="false">DW126+DW127</f>
        <v>-1.06581410364015E-013</v>
      </c>
      <c r="DX128" s="43" t="n">
        <f aca="false">DX126+DX127</f>
        <v>-1.06581410364015E-013</v>
      </c>
      <c r="DY128" s="43" t="n">
        <f aca="false">DY126+DY127</f>
        <v>-1.06581410364015E-013</v>
      </c>
      <c r="DZ128" s="43" t="n">
        <f aca="false">DZ126+DZ127</f>
        <v>-1.06581410364015E-013</v>
      </c>
      <c r="EA128" s="43" t="n">
        <f aca="false">EA126+EA127</f>
        <v>-1.06581410364015E-013</v>
      </c>
      <c r="EB128" s="43" t="n">
        <f aca="false">EB126+EB127</f>
        <v>-1.06581410364015E-013</v>
      </c>
      <c r="EC128" s="43" t="n">
        <f aca="false">EC126+EC127</f>
        <v>-1.06581410364015E-013</v>
      </c>
      <c r="ED128" s="43" t="n">
        <f aca="false">ED126+ED127</f>
        <v>-1.06581410364015E-013</v>
      </c>
      <c r="EE128" s="43" t="n">
        <f aca="false">EE126+EE127</f>
        <v>-1.06581410364015E-013</v>
      </c>
      <c r="EF128" s="43" t="n">
        <f aca="false">EF126+EF127</f>
        <v>-1.06581410364015E-013</v>
      </c>
      <c r="EG128" s="43" t="n">
        <f aca="false">EG126+EG127</f>
        <v>-1.06581410364015E-013</v>
      </c>
      <c r="EH128" s="43" t="n">
        <f aca="false">EH126+EH127</f>
        <v>-1.06581410364015E-013</v>
      </c>
      <c r="EI128" s="43" t="n">
        <f aca="false">EI126+EI127</f>
        <v>-1.06581410364015E-013</v>
      </c>
      <c r="EJ128" s="43" t="n">
        <f aca="false">EJ126+EJ127</f>
        <v>-1.06581410364015E-013</v>
      </c>
      <c r="EK128" s="43" t="n">
        <f aca="false">EK126+EK127</f>
        <v>-1.06581410364015E-013</v>
      </c>
      <c r="EL128" s="43" t="n">
        <f aca="false">EL126+EL127</f>
        <v>-1.06581410364015E-013</v>
      </c>
      <c r="EM128" s="43" t="n">
        <f aca="false">EM126+EM127</f>
        <v>-1.06581410364015E-013</v>
      </c>
      <c r="EN128" s="43" t="n">
        <f aca="false">EN126+EN127</f>
        <v>-1.06581410364015E-013</v>
      </c>
      <c r="EO128" s="43" t="n">
        <f aca="false">EO126+EO127</f>
        <v>-1.06581410364015E-013</v>
      </c>
      <c r="EP128" s="43" t="n">
        <f aca="false">EP126+EP127</f>
        <v>-1.06581410364015E-013</v>
      </c>
      <c r="EQ128" s="43" t="n">
        <f aca="false">EQ126+EQ127</f>
        <v>-1.06581410364015E-013</v>
      </c>
      <c r="ER128" s="43" t="n">
        <f aca="false">ER126+ER127</f>
        <v>-1.06581410364015E-013</v>
      </c>
      <c r="ES128" s="43" t="n">
        <f aca="false">ES126+ES127</f>
        <v>-1.06581410364015E-013</v>
      </c>
      <c r="ET128" s="43" t="n">
        <f aca="false">ET126+ET127</f>
        <v>-1.06581410364015E-013</v>
      </c>
      <c r="EU128" s="43" t="n">
        <f aca="false">EU126+EU127</f>
        <v>-1.06581410364015E-013</v>
      </c>
      <c r="EV128" s="43" t="n">
        <f aca="false">EV126+EV127</f>
        <v>-1.06581410364015E-013</v>
      </c>
      <c r="EW128" s="43" t="n">
        <f aca="false">EW126+EW127</f>
        <v>-1.06581410364015E-013</v>
      </c>
      <c r="EX128" s="43" t="n">
        <f aca="false">EX126+EX127</f>
        <v>-1.06581410364015E-013</v>
      </c>
      <c r="EY128" s="43" t="n">
        <f aca="false">EY126+EY127</f>
        <v>-1.06581410364015E-013</v>
      </c>
      <c r="EZ128" s="43" t="n">
        <f aca="false">EZ126+EZ127</f>
        <v>-1.06581410364015E-013</v>
      </c>
      <c r="FA128" s="43" t="n">
        <f aca="false">FA126+FA127</f>
        <v>-1.06581410364015E-013</v>
      </c>
      <c r="FB128" s="43" t="n">
        <f aca="false">FB126+FB127</f>
        <v>-1.06581410364015E-013</v>
      </c>
      <c r="FC128" s="43" t="n">
        <f aca="false">FC126+FC127</f>
        <v>-1.06581410364015E-013</v>
      </c>
      <c r="FD128" s="43" t="n">
        <f aca="false">FD126+FD127</f>
        <v>-1.06581410364015E-013</v>
      </c>
      <c r="FE128" s="43" t="n">
        <f aca="false">FE126+FE127</f>
        <v>-1.06581410364015E-013</v>
      </c>
      <c r="FF128" s="43" t="n">
        <f aca="false">FF126+FF127</f>
        <v>-1.06581410364015E-013</v>
      </c>
      <c r="FG128" s="43" t="n">
        <f aca="false">FG126+FG127</f>
        <v>-1.06581410364015E-013</v>
      </c>
      <c r="FH128" s="43" t="n">
        <f aca="false">FH126+FH127</f>
        <v>-1.06581410364015E-013</v>
      </c>
    </row>
    <row r="129" customFormat="false" ht="15" hidden="false" customHeight="false" outlineLevel="0" collapsed="false">
      <c r="C129" s="0" t="s">
        <v>723</v>
      </c>
      <c r="D129" s="11" t="s">
        <v>319</v>
      </c>
      <c r="J129" s="18" t="n">
        <f aca="false">I133</f>
        <v>0</v>
      </c>
      <c r="K129" s="18" t="n">
        <f aca="false">J133</f>
        <v>0</v>
      </c>
      <c r="L129" s="18" t="n">
        <f aca="false">K133</f>
        <v>0</v>
      </c>
      <c r="M129" s="18" t="n">
        <f aca="false">L133</f>
        <v>0</v>
      </c>
      <c r="N129" s="18" t="n">
        <f aca="false">M133</f>
        <v>0</v>
      </c>
      <c r="O129" s="18" t="n">
        <f aca="false">N133</f>
        <v>0</v>
      </c>
      <c r="P129" s="18" t="n">
        <f aca="false">O133</f>
        <v>398.75</v>
      </c>
      <c r="Q129" s="18" t="n">
        <f aca="false">P133</f>
        <v>8015.16333674863</v>
      </c>
      <c r="R129" s="18" t="n">
        <f aca="false">Q133</f>
        <v>15810.4239167094</v>
      </c>
      <c r="S129" s="18" t="n">
        <f aca="false">R133</f>
        <v>23703.1252539196</v>
      </c>
      <c r="T129" s="18" t="n">
        <f aca="false">S133</f>
        <v>31610.8432813422</v>
      </c>
      <c r="U129" s="18" t="n">
        <f aca="false">T133</f>
        <v>31253.959070725</v>
      </c>
      <c r="V129" s="18" t="n">
        <f aca="false">U133</f>
        <v>30892.6138074751</v>
      </c>
      <c r="W129" s="18" t="n">
        <f aca="false">V133</f>
        <v>30526.7517284346</v>
      </c>
      <c r="X129" s="18" t="n">
        <f aca="false">W133</f>
        <v>30156.316373406</v>
      </c>
      <c r="Y129" s="18" t="n">
        <f aca="false">X133</f>
        <v>29781.2505764396</v>
      </c>
      <c r="Z129" s="18" t="n">
        <f aca="false">Y133</f>
        <v>29401.4964570112</v>
      </c>
      <c r="AA129" s="18" t="n">
        <f aca="false">Z133</f>
        <v>29016.9954110898</v>
      </c>
      <c r="AB129" s="18" t="n">
        <f aca="false">AA133</f>
        <v>28627.6881020945</v>
      </c>
      <c r="AC129" s="18" t="n">
        <f aca="false">AB133</f>
        <v>28233.5144517367</v>
      </c>
      <c r="AD129" s="18" t="n">
        <f aca="false">AC133</f>
        <v>27834.4136307494</v>
      </c>
      <c r="AE129" s="18" t="n">
        <f aca="false">AD133</f>
        <v>27430.3240494998</v>
      </c>
      <c r="AF129" s="18" t="n">
        <f aca="false">AE133</f>
        <v>27021.1833484846</v>
      </c>
      <c r="AG129" s="18" t="n">
        <f aca="false">AF133</f>
        <v>26606.9283887067</v>
      </c>
      <c r="AH129" s="18" t="n">
        <f aca="false">AG133</f>
        <v>26187.4952419315</v>
      </c>
      <c r="AI129" s="18" t="n">
        <f aca="false">AH133</f>
        <v>25762.8191808217</v>
      </c>
      <c r="AJ129" s="18" t="n">
        <f aca="false">AI133</f>
        <v>25332.834668948</v>
      </c>
      <c r="AK129" s="18" t="n">
        <f aca="false">AJ133</f>
        <v>24897.4753506759</v>
      </c>
      <c r="AL129" s="18" t="n">
        <f aca="false">AK133</f>
        <v>24456.6740409253</v>
      </c>
      <c r="AM129" s="18" t="n">
        <f aca="false">AL133</f>
        <v>24010.3627148029</v>
      </c>
      <c r="AN129" s="18" t="n">
        <f aca="false">AM133</f>
        <v>23558.472497104</v>
      </c>
      <c r="AO129" s="18" t="n">
        <f aca="false">AN133</f>
        <v>23100.9336516838</v>
      </c>
      <c r="AP129" s="18" t="n">
        <f aca="false">AO133</f>
        <v>22637.6755706959</v>
      </c>
      <c r="AQ129" s="18" t="n">
        <f aca="false">AP133</f>
        <v>22168.6267636956</v>
      </c>
      <c r="AR129" s="18" t="n">
        <f aca="false">AQ133</f>
        <v>21693.7148466079</v>
      </c>
      <c r="AS129" s="18" t="n">
        <f aca="false">AR133</f>
        <v>21212.8665305565</v>
      </c>
      <c r="AT129" s="18" t="n">
        <f aca="false">AS133</f>
        <v>20726.0076105545</v>
      </c>
      <c r="AU129" s="18" t="n">
        <f aca="false">AT133</f>
        <v>20233.0629540524</v>
      </c>
      <c r="AV129" s="18" t="n">
        <f aca="false">AU133</f>
        <v>19733.9564893441</v>
      </c>
      <c r="AW129" s="18" t="n">
        <f aca="false">AV133</f>
        <v>19228.6111938269</v>
      </c>
      <c r="AX129" s="18" t="n">
        <f aca="false">AW133</f>
        <v>18716.9490821158</v>
      </c>
      <c r="AY129" s="18" t="n">
        <f aca="false">AX133</f>
        <v>18198.8911940083</v>
      </c>
      <c r="AZ129" s="18" t="n">
        <f aca="false">AY133</f>
        <v>17674.3575822994</v>
      </c>
      <c r="BA129" s="18" t="n">
        <f aca="false">AZ133</f>
        <v>17143.2673004442</v>
      </c>
      <c r="BB129" s="18" t="n">
        <f aca="false">BA133</f>
        <v>16605.5383900657</v>
      </c>
      <c r="BC129" s="18" t="n">
        <f aca="false">BB133</f>
        <v>16061.0878683076</v>
      </c>
      <c r="BD129" s="18" t="n">
        <f aca="false">BC133</f>
        <v>15509.8317150275</v>
      </c>
      <c r="BE129" s="18" t="n">
        <f aca="false">BD133</f>
        <v>14951.6848598313</v>
      </c>
      <c r="BF129" s="18" t="n">
        <f aca="false">BE133</f>
        <v>14386.5611689452</v>
      </c>
      <c r="BG129" s="18" t="n">
        <f aca="false">BF133</f>
        <v>13814.3734319231</v>
      </c>
      <c r="BH129" s="18" t="n">
        <f aca="false">BG133</f>
        <v>13235.0333481881</v>
      </c>
      <c r="BI129" s="18" t="n">
        <f aca="false">BH133</f>
        <v>12648.4515134065</v>
      </c>
      <c r="BJ129" s="18" t="n">
        <f aca="false">BI133</f>
        <v>12054.5374056901</v>
      </c>
      <c r="BK129" s="18" t="n">
        <f aca="false">BJ133</f>
        <v>11453.1993716273</v>
      </c>
      <c r="BL129" s="18" t="n">
        <f aca="false">BK133</f>
        <v>10844.3446121386</v>
      </c>
      <c r="BM129" s="18" t="n">
        <f aca="false">BL133</f>
        <v>10227.8791681564</v>
      </c>
      <c r="BN129" s="18" t="n">
        <f aca="false">BM133</f>
        <v>9603.70790612438</v>
      </c>
      <c r="BO129" s="18" t="n">
        <f aca="false">BN133</f>
        <v>8971.73450331696</v>
      </c>
      <c r="BP129" s="18" t="n">
        <f aca="false">BO133</f>
        <v>8331.86143297445</v>
      </c>
      <c r="BQ129" s="18" t="n">
        <f aca="false">BP133</f>
        <v>7683.98994925266</v>
      </c>
      <c r="BR129" s="18" t="n">
        <f aca="false">BQ133</f>
        <v>7028.02007198434</v>
      </c>
      <c r="BS129" s="18" t="n">
        <f aca="false">BR133</f>
        <v>6363.85057125017</v>
      </c>
      <c r="BT129" s="18" t="n">
        <f aca="false">BS133</f>
        <v>5691.37895175683</v>
      </c>
      <c r="BU129" s="18" t="n">
        <f aca="false">BT133</f>
        <v>5010.50143701981</v>
      </c>
      <c r="BV129" s="18" t="n">
        <f aca="false">BU133</f>
        <v>4321.11295334859</v>
      </c>
      <c r="BW129" s="18" t="n">
        <f aca="false">BV133</f>
        <v>3623.10711363147</v>
      </c>
      <c r="BX129" s="18" t="n">
        <f aca="false">BW133</f>
        <v>2916.37620091789</v>
      </c>
      <c r="BY129" s="18" t="n">
        <f aca="false">BX133</f>
        <v>2200.81115179539</v>
      </c>
      <c r="BZ129" s="18" t="n">
        <f aca="false">BY133</f>
        <v>1476.30153955885</v>
      </c>
      <c r="CA129" s="18" t="n">
        <f aca="false">BZ133</f>
        <v>742.735557169366</v>
      </c>
      <c r="CB129" s="18" t="n">
        <f aca="false">CA133</f>
        <v>8.5265128291212E-012</v>
      </c>
      <c r="CC129" s="18" t="n">
        <f aca="false">CB133</f>
        <v>8.5265128291212E-012</v>
      </c>
      <c r="CD129" s="18" t="n">
        <f aca="false">CC133</f>
        <v>8.5265128291212E-012</v>
      </c>
      <c r="CE129" s="18" t="n">
        <f aca="false">CD133</f>
        <v>8.5265128291212E-012</v>
      </c>
      <c r="CF129" s="18" t="n">
        <f aca="false">CE133</f>
        <v>8.5265128291212E-012</v>
      </c>
      <c r="CG129" s="18" t="n">
        <f aca="false">CF133</f>
        <v>8.5265128291212E-012</v>
      </c>
      <c r="CH129" s="18" t="n">
        <f aca="false">CG133</f>
        <v>8.5265128291212E-012</v>
      </c>
      <c r="CI129" s="18" t="n">
        <f aca="false">CH133</f>
        <v>8.5265128291212E-012</v>
      </c>
      <c r="CJ129" s="18" t="n">
        <f aca="false">CI133</f>
        <v>8.5265128291212E-012</v>
      </c>
      <c r="CK129" s="18" t="n">
        <f aca="false">CJ133</f>
        <v>8.5265128291212E-012</v>
      </c>
      <c r="CL129" s="18" t="n">
        <f aca="false">CK133</f>
        <v>8.5265128291212E-012</v>
      </c>
      <c r="CM129" s="18" t="n">
        <f aca="false">CL133</f>
        <v>8.5265128291212E-012</v>
      </c>
      <c r="CN129" s="18" t="n">
        <f aca="false">CM133</f>
        <v>8.5265128291212E-012</v>
      </c>
      <c r="CO129" s="18" t="n">
        <f aca="false">CN133</f>
        <v>8.5265128291212E-012</v>
      </c>
      <c r="CP129" s="18" t="n">
        <f aca="false">CO133</f>
        <v>8.5265128291212E-012</v>
      </c>
      <c r="CQ129" s="18" t="n">
        <f aca="false">CP133</f>
        <v>8.5265128291212E-012</v>
      </c>
      <c r="CR129" s="18" t="n">
        <f aca="false">CQ133</f>
        <v>8.5265128291212E-012</v>
      </c>
      <c r="CS129" s="18" t="n">
        <f aca="false">CR133</f>
        <v>8.5265128291212E-012</v>
      </c>
      <c r="CT129" s="18" t="n">
        <f aca="false">CS133</f>
        <v>8.5265128291212E-012</v>
      </c>
      <c r="CU129" s="18" t="n">
        <f aca="false">CT133</f>
        <v>8.5265128291212E-012</v>
      </c>
      <c r="CV129" s="18" t="n">
        <f aca="false">CU133</f>
        <v>8.5265128291212E-012</v>
      </c>
      <c r="CW129" s="18" t="n">
        <f aca="false">CV133</f>
        <v>8.5265128291212E-012</v>
      </c>
      <c r="CX129" s="18" t="n">
        <f aca="false">CW133</f>
        <v>8.5265128291212E-012</v>
      </c>
      <c r="CY129" s="18" t="n">
        <f aca="false">CX133</f>
        <v>8.5265128291212E-012</v>
      </c>
      <c r="CZ129" s="18" t="n">
        <f aca="false">CY133</f>
        <v>8.5265128291212E-012</v>
      </c>
      <c r="DA129" s="18" t="n">
        <f aca="false">CZ133</f>
        <v>8.5265128291212E-012</v>
      </c>
      <c r="DB129" s="18" t="n">
        <f aca="false">DA133</f>
        <v>8.5265128291212E-012</v>
      </c>
      <c r="DC129" s="18" t="n">
        <f aca="false">DB133</f>
        <v>8.5265128291212E-012</v>
      </c>
      <c r="DD129" s="18" t="n">
        <f aca="false">DC133</f>
        <v>8.5265128291212E-012</v>
      </c>
      <c r="DE129" s="18" t="n">
        <f aca="false">DD133</f>
        <v>8.5265128291212E-012</v>
      </c>
      <c r="DF129" s="18" t="n">
        <f aca="false">DE133</f>
        <v>8.5265128291212E-012</v>
      </c>
      <c r="DG129" s="18" t="n">
        <f aca="false">DF133</f>
        <v>8.5265128291212E-012</v>
      </c>
      <c r="DH129" s="18" t="n">
        <f aca="false">DG133</f>
        <v>8.5265128291212E-012</v>
      </c>
      <c r="DI129" s="18" t="n">
        <f aca="false">DH133</f>
        <v>8.5265128291212E-012</v>
      </c>
      <c r="DJ129" s="18" t="n">
        <f aca="false">DI133</f>
        <v>8.5265128291212E-012</v>
      </c>
      <c r="DK129" s="18" t="n">
        <f aca="false">DJ133</f>
        <v>8.5265128291212E-012</v>
      </c>
      <c r="DL129" s="18" t="n">
        <f aca="false">DK133</f>
        <v>8.5265128291212E-012</v>
      </c>
      <c r="DM129" s="18" t="n">
        <f aca="false">DL133</f>
        <v>8.5265128291212E-012</v>
      </c>
      <c r="DN129" s="18" t="n">
        <f aca="false">DM133</f>
        <v>8.5265128291212E-012</v>
      </c>
      <c r="DO129" s="18" t="n">
        <f aca="false">DN133</f>
        <v>8.5265128291212E-012</v>
      </c>
      <c r="DP129" s="18" t="n">
        <f aca="false">DO133</f>
        <v>8.5265128291212E-012</v>
      </c>
      <c r="DQ129" s="18" t="n">
        <f aca="false">DP133</f>
        <v>8.5265128291212E-012</v>
      </c>
      <c r="DR129" s="18" t="n">
        <f aca="false">DQ133</f>
        <v>8.5265128291212E-012</v>
      </c>
      <c r="DS129" s="18" t="n">
        <f aca="false">DR133</f>
        <v>8.5265128291212E-012</v>
      </c>
      <c r="DT129" s="18" t="n">
        <f aca="false">DS133</f>
        <v>8.5265128291212E-012</v>
      </c>
      <c r="DU129" s="18" t="n">
        <f aca="false">DT133</f>
        <v>8.5265128291212E-012</v>
      </c>
      <c r="DV129" s="18" t="n">
        <f aca="false">DU133</f>
        <v>8.5265128291212E-012</v>
      </c>
      <c r="DW129" s="18" t="n">
        <f aca="false">DV133</f>
        <v>8.5265128291212E-012</v>
      </c>
      <c r="DX129" s="18" t="n">
        <f aca="false">DW133</f>
        <v>8.5265128291212E-012</v>
      </c>
      <c r="DY129" s="18" t="n">
        <f aca="false">DX133</f>
        <v>8.5265128291212E-012</v>
      </c>
      <c r="DZ129" s="18" t="n">
        <f aca="false">DY133</f>
        <v>8.5265128291212E-012</v>
      </c>
      <c r="EA129" s="18" t="n">
        <f aca="false">DZ133</f>
        <v>8.5265128291212E-012</v>
      </c>
      <c r="EB129" s="18" t="n">
        <f aca="false">EA133</f>
        <v>8.5265128291212E-012</v>
      </c>
      <c r="EC129" s="18" t="n">
        <f aca="false">EB133</f>
        <v>8.5265128291212E-012</v>
      </c>
      <c r="ED129" s="18" t="n">
        <f aca="false">EC133</f>
        <v>8.5265128291212E-012</v>
      </c>
      <c r="EE129" s="18" t="n">
        <f aca="false">ED133</f>
        <v>8.5265128291212E-012</v>
      </c>
      <c r="EF129" s="18" t="n">
        <f aca="false">EE133</f>
        <v>8.5265128291212E-012</v>
      </c>
      <c r="EG129" s="18" t="n">
        <f aca="false">EF133</f>
        <v>8.5265128291212E-012</v>
      </c>
      <c r="EH129" s="18" t="n">
        <f aca="false">EG133</f>
        <v>8.5265128291212E-012</v>
      </c>
      <c r="EI129" s="18" t="n">
        <f aca="false">EH133</f>
        <v>8.5265128291212E-012</v>
      </c>
      <c r="EJ129" s="18" t="n">
        <f aca="false">EI133</f>
        <v>8.5265128291212E-012</v>
      </c>
      <c r="EK129" s="18" t="n">
        <f aca="false">EJ133</f>
        <v>8.5265128291212E-012</v>
      </c>
      <c r="EL129" s="18" t="n">
        <f aca="false">EK133</f>
        <v>8.5265128291212E-012</v>
      </c>
      <c r="EM129" s="18" t="n">
        <f aca="false">EL133</f>
        <v>8.5265128291212E-012</v>
      </c>
      <c r="EN129" s="18" t="n">
        <f aca="false">EM133</f>
        <v>8.5265128291212E-012</v>
      </c>
      <c r="EO129" s="18" t="n">
        <f aca="false">EN133</f>
        <v>8.5265128291212E-012</v>
      </c>
      <c r="EP129" s="18" t="n">
        <f aca="false">EO133</f>
        <v>8.5265128291212E-012</v>
      </c>
      <c r="EQ129" s="18" t="n">
        <f aca="false">EP133</f>
        <v>8.5265128291212E-012</v>
      </c>
      <c r="ER129" s="18" t="n">
        <f aca="false">EQ133</f>
        <v>8.5265128291212E-012</v>
      </c>
      <c r="ES129" s="18" t="n">
        <f aca="false">ER133</f>
        <v>8.5265128291212E-012</v>
      </c>
      <c r="ET129" s="18" t="n">
        <f aca="false">ES133</f>
        <v>8.5265128291212E-012</v>
      </c>
      <c r="EU129" s="18" t="n">
        <f aca="false">ET133</f>
        <v>8.5265128291212E-012</v>
      </c>
      <c r="EV129" s="18" t="n">
        <f aca="false">EU133</f>
        <v>8.5265128291212E-012</v>
      </c>
      <c r="EW129" s="18" t="n">
        <f aca="false">EV133</f>
        <v>8.5265128291212E-012</v>
      </c>
      <c r="EX129" s="18" t="n">
        <f aca="false">EW133</f>
        <v>8.5265128291212E-012</v>
      </c>
      <c r="EY129" s="18" t="n">
        <f aca="false">EX133</f>
        <v>8.5265128291212E-012</v>
      </c>
      <c r="EZ129" s="18" t="n">
        <f aca="false">EY133</f>
        <v>8.5265128291212E-012</v>
      </c>
      <c r="FA129" s="18" t="n">
        <f aca="false">EZ133</f>
        <v>8.5265128291212E-012</v>
      </c>
      <c r="FB129" s="18" t="n">
        <f aca="false">FA133</f>
        <v>8.5265128291212E-012</v>
      </c>
      <c r="FC129" s="18" t="n">
        <f aca="false">FB133</f>
        <v>8.5265128291212E-012</v>
      </c>
      <c r="FD129" s="18" t="n">
        <f aca="false">FC133</f>
        <v>8.5265128291212E-012</v>
      </c>
      <c r="FE129" s="18" t="n">
        <f aca="false">FD133</f>
        <v>8.5265128291212E-012</v>
      </c>
      <c r="FF129" s="18" t="n">
        <f aca="false">FE133</f>
        <v>8.5265128291212E-012</v>
      </c>
      <c r="FG129" s="18" t="n">
        <f aca="false">FF133</f>
        <v>8.5265128291212E-012</v>
      </c>
      <c r="FH129" s="18" t="n">
        <f aca="false">FG133</f>
        <v>8.5265128291212E-012</v>
      </c>
    </row>
    <row r="130" customFormat="false" ht="15" hidden="false" customHeight="false" outlineLevel="0" collapsed="false">
      <c r="C130" s="0" t="s">
        <v>724</v>
      </c>
      <c r="D130" s="11" t="s">
        <v>319</v>
      </c>
      <c r="I130" s="43" t="n">
        <f aca="false">SUM(J130:FH130)</f>
        <v>31011.75</v>
      </c>
      <c r="J130" s="43" t="n">
        <f aca="false">-$E120*J112</f>
        <v>0</v>
      </c>
      <c r="K130" s="43" t="n">
        <f aca="false">-$E120*K112</f>
        <v>0</v>
      </c>
      <c r="L130" s="43" t="n">
        <f aca="false">-$E120*L112</f>
        <v>0</v>
      </c>
      <c r="M130" s="43" t="n">
        <f aca="false">-$E120*M112</f>
        <v>0</v>
      </c>
      <c r="N130" s="43" t="n">
        <f aca="false">-$E120*N112</f>
        <v>0</v>
      </c>
      <c r="O130" s="43" t="n">
        <f aca="false">-$E120*O112</f>
        <v>398.75</v>
      </c>
      <c r="P130" s="43" t="n">
        <f aca="false">-$E120*P112</f>
        <v>7611.42896174863</v>
      </c>
      <c r="Q130" s="43" t="n">
        <f aca="false">-$E120*Q112</f>
        <v>7695.07103825137</v>
      </c>
      <c r="R130" s="43" t="n">
        <f aca="false">-$E120*R112</f>
        <v>7695.07103825137</v>
      </c>
      <c r="S130" s="43" t="n">
        <f aca="false">-$E120*S112</f>
        <v>7611.42896174863</v>
      </c>
      <c r="T130" s="43" t="n">
        <f aca="false">-$E120*T112</f>
        <v>0</v>
      </c>
      <c r="U130" s="43" t="n">
        <f aca="false">-$E120*U112</f>
        <v>0</v>
      </c>
      <c r="V130" s="43" t="n">
        <f aca="false">-$E120*V112</f>
        <v>0</v>
      </c>
      <c r="W130" s="43" t="n">
        <f aca="false">-$E120*W112</f>
        <v>0</v>
      </c>
      <c r="X130" s="43" t="n">
        <f aca="false">-$E120*X112</f>
        <v>0</v>
      </c>
      <c r="Y130" s="43" t="n">
        <f aca="false">-$E120*Y112</f>
        <v>0</v>
      </c>
      <c r="Z130" s="43" t="n">
        <f aca="false">-$E120*Z112</f>
        <v>0</v>
      </c>
      <c r="AA130" s="43" t="n">
        <f aca="false">-$E120*AA112</f>
        <v>0</v>
      </c>
      <c r="AB130" s="43" t="n">
        <f aca="false">-$E120*AB112</f>
        <v>0</v>
      </c>
      <c r="AC130" s="43" t="n">
        <f aca="false">-$E120*AC112</f>
        <v>0</v>
      </c>
      <c r="AD130" s="43" t="n">
        <f aca="false">-$E120*AD112</f>
        <v>0</v>
      </c>
      <c r="AE130" s="43" t="n">
        <f aca="false">-$E120*AE112</f>
        <v>0</v>
      </c>
      <c r="AF130" s="43" t="n">
        <f aca="false">-$E120*AF112</f>
        <v>0</v>
      </c>
      <c r="AG130" s="43" t="n">
        <f aca="false">-$E120*AG112</f>
        <v>0</v>
      </c>
      <c r="AH130" s="43" t="n">
        <f aca="false">-$E120*AH112</f>
        <v>0</v>
      </c>
      <c r="AI130" s="43" t="n">
        <f aca="false">-$E120*AI112</f>
        <v>0</v>
      </c>
      <c r="AJ130" s="43" t="n">
        <f aca="false">-$E120*AJ112</f>
        <v>0</v>
      </c>
      <c r="AK130" s="43" t="n">
        <f aca="false">-$E120*AK112</f>
        <v>0</v>
      </c>
      <c r="AL130" s="43" t="n">
        <f aca="false">-$E120*AL112</f>
        <v>0</v>
      </c>
      <c r="AM130" s="43" t="n">
        <f aca="false">-$E120*AM112</f>
        <v>0</v>
      </c>
      <c r="AN130" s="43" t="n">
        <f aca="false">-$E120*AN112</f>
        <v>0</v>
      </c>
      <c r="AO130" s="43" t="n">
        <f aca="false">-$E120*AO112</f>
        <v>0</v>
      </c>
      <c r="AP130" s="43" t="n">
        <f aca="false">-$E120*AP112</f>
        <v>0</v>
      </c>
      <c r="AQ130" s="43" t="n">
        <f aca="false">-$E120*AQ112</f>
        <v>0</v>
      </c>
      <c r="AR130" s="43" t="n">
        <f aca="false">-$E120*AR112</f>
        <v>0</v>
      </c>
      <c r="AS130" s="43" t="n">
        <f aca="false">-$E120*AS112</f>
        <v>0</v>
      </c>
      <c r="AT130" s="43" t="n">
        <f aca="false">-$E120*AT112</f>
        <v>0</v>
      </c>
      <c r="AU130" s="43" t="n">
        <f aca="false">-$E120*AU112</f>
        <v>0</v>
      </c>
      <c r="AV130" s="43" t="n">
        <f aca="false">-$E120*AV112</f>
        <v>0</v>
      </c>
      <c r="AW130" s="43" t="n">
        <f aca="false">-$E120*AW112</f>
        <v>0</v>
      </c>
      <c r="AX130" s="43" t="n">
        <f aca="false">-$E120*AX112</f>
        <v>0</v>
      </c>
      <c r="AY130" s="43" t="n">
        <f aca="false">-$E120*AY112</f>
        <v>0</v>
      </c>
      <c r="AZ130" s="43" t="n">
        <f aca="false">-$E120*AZ112</f>
        <v>0</v>
      </c>
      <c r="BA130" s="43" t="n">
        <f aca="false">-$E120*BA112</f>
        <v>0</v>
      </c>
      <c r="BB130" s="43" t="n">
        <f aca="false">-$E120*BB112</f>
        <v>0</v>
      </c>
      <c r="BC130" s="43" t="n">
        <f aca="false">-$E120*BC112</f>
        <v>0</v>
      </c>
      <c r="BD130" s="43" t="n">
        <f aca="false">-$E120*BD112</f>
        <v>0</v>
      </c>
      <c r="BE130" s="43" t="n">
        <f aca="false">-$E120*BE112</f>
        <v>0</v>
      </c>
      <c r="BF130" s="43" t="n">
        <f aca="false">-$E120*BF112</f>
        <v>0</v>
      </c>
      <c r="BG130" s="43" t="n">
        <f aca="false">-$E120*BG112</f>
        <v>0</v>
      </c>
      <c r="BH130" s="43" t="n">
        <f aca="false">-$E120*BH112</f>
        <v>0</v>
      </c>
      <c r="BI130" s="43" t="n">
        <f aca="false">-$E120*BI112</f>
        <v>0</v>
      </c>
      <c r="BJ130" s="43" t="n">
        <f aca="false">-$E120*BJ112</f>
        <v>0</v>
      </c>
      <c r="BK130" s="43" t="n">
        <f aca="false">-$E120*BK112</f>
        <v>0</v>
      </c>
      <c r="BL130" s="43" t="n">
        <f aca="false">-$E120*BL112</f>
        <v>0</v>
      </c>
      <c r="BM130" s="43" t="n">
        <f aca="false">-$E120*BM112</f>
        <v>0</v>
      </c>
      <c r="BN130" s="43" t="n">
        <f aca="false">-$E120*BN112</f>
        <v>0</v>
      </c>
      <c r="BO130" s="43" t="n">
        <f aca="false">-$E120*BO112</f>
        <v>0</v>
      </c>
      <c r="BP130" s="43" t="n">
        <f aca="false">-$E120*BP112</f>
        <v>0</v>
      </c>
      <c r="BQ130" s="43" t="n">
        <f aca="false">-$E120*BQ112</f>
        <v>0</v>
      </c>
      <c r="BR130" s="43" t="n">
        <f aca="false">-$E120*BR112</f>
        <v>0</v>
      </c>
      <c r="BS130" s="43" t="n">
        <f aca="false">-$E120*BS112</f>
        <v>0</v>
      </c>
      <c r="BT130" s="43" t="n">
        <f aca="false">-$E120*BT112</f>
        <v>0</v>
      </c>
      <c r="BU130" s="43" t="n">
        <f aca="false">-$E120*BU112</f>
        <v>0</v>
      </c>
      <c r="BV130" s="43" t="n">
        <f aca="false">-$E120*BV112</f>
        <v>0</v>
      </c>
      <c r="BW130" s="43" t="n">
        <f aca="false">-$E120*BW112</f>
        <v>0</v>
      </c>
      <c r="BX130" s="43" t="n">
        <f aca="false">-$E120*BX112</f>
        <v>0</v>
      </c>
      <c r="BY130" s="43" t="n">
        <f aca="false">-$E120*BY112</f>
        <v>0</v>
      </c>
      <c r="BZ130" s="43" t="n">
        <f aca="false">-$E120*BZ112</f>
        <v>0</v>
      </c>
      <c r="CA130" s="43" t="n">
        <f aca="false">-$E120*CA112</f>
        <v>0</v>
      </c>
      <c r="CB130" s="43" t="n">
        <f aca="false">-$E120*CB112</f>
        <v>0</v>
      </c>
      <c r="CC130" s="43" t="n">
        <f aca="false">-$E120*CC112</f>
        <v>0</v>
      </c>
      <c r="CD130" s="43" t="n">
        <f aca="false">-$E120*CD112</f>
        <v>0</v>
      </c>
      <c r="CE130" s="43" t="n">
        <f aca="false">-$E120*CE112</f>
        <v>0</v>
      </c>
      <c r="CF130" s="43" t="n">
        <f aca="false">-$E120*CF112</f>
        <v>0</v>
      </c>
      <c r="CG130" s="43" t="n">
        <f aca="false">-$E120*CG112</f>
        <v>0</v>
      </c>
      <c r="CH130" s="43" t="n">
        <f aca="false">-$E120*CH112</f>
        <v>0</v>
      </c>
      <c r="CI130" s="43" t="n">
        <f aca="false">-$E120*CI112</f>
        <v>0</v>
      </c>
      <c r="CJ130" s="43" t="n">
        <f aca="false">-$E120*CJ112</f>
        <v>0</v>
      </c>
      <c r="CK130" s="43" t="n">
        <f aca="false">-$E120*CK112</f>
        <v>0</v>
      </c>
      <c r="CL130" s="43" t="n">
        <f aca="false">-$E120*CL112</f>
        <v>0</v>
      </c>
      <c r="CM130" s="43" t="n">
        <f aca="false">-$E120*CM112</f>
        <v>0</v>
      </c>
      <c r="CN130" s="43" t="n">
        <f aca="false">-$E120*CN112</f>
        <v>0</v>
      </c>
      <c r="CO130" s="43" t="n">
        <f aca="false">-$E120*CO112</f>
        <v>0</v>
      </c>
      <c r="CP130" s="43" t="n">
        <f aca="false">-$E120*CP112</f>
        <v>0</v>
      </c>
      <c r="CQ130" s="43" t="n">
        <f aca="false">-$E120*CQ112</f>
        <v>0</v>
      </c>
      <c r="CR130" s="43" t="n">
        <f aca="false">-$E120*CR112</f>
        <v>0</v>
      </c>
      <c r="CS130" s="43" t="n">
        <f aca="false">-$E120*CS112</f>
        <v>0</v>
      </c>
      <c r="CT130" s="43" t="n">
        <f aca="false">-$E120*CT112</f>
        <v>0</v>
      </c>
      <c r="CU130" s="43" t="n">
        <f aca="false">-$E120*CU112</f>
        <v>0</v>
      </c>
      <c r="CV130" s="43" t="n">
        <f aca="false">-$E120*CV112</f>
        <v>0</v>
      </c>
      <c r="CW130" s="43" t="n">
        <f aca="false">-$E120*CW112</f>
        <v>0</v>
      </c>
      <c r="CX130" s="43" t="n">
        <f aca="false">-$E120*CX112</f>
        <v>0</v>
      </c>
      <c r="CY130" s="43" t="n">
        <f aca="false">-$E120*CY112</f>
        <v>0</v>
      </c>
      <c r="CZ130" s="43" t="n">
        <f aca="false">-$E120*CZ112</f>
        <v>0</v>
      </c>
      <c r="DA130" s="43" t="n">
        <f aca="false">-$E120*DA112</f>
        <v>0</v>
      </c>
      <c r="DB130" s="43" t="n">
        <f aca="false">-$E120*DB112</f>
        <v>0</v>
      </c>
      <c r="DC130" s="43" t="n">
        <f aca="false">-$E120*DC112</f>
        <v>0</v>
      </c>
      <c r="DD130" s="43" t="n">
        <f aca="false">-$E120*DD112</f>
        <v>0</v>
      </c>
      <c r="DE130" s="43" t="n">
        <f aca="false">-$E120*DE112</f>
        <v>0</v>
      </c>
      <c r="DF130" s="43" t="n">
        <f aca="false">-$E120*DF112</f>
        <v>0</v>
      </c>
      <c r="DG130" s="43" t="n">
        <f aca="false">-$E120*DG112</f>
        <v>0</v>
      </c>
      <c r="DH130" s="43" t="n">
        <f aca="false">-$E120*DH112</f>
        <v>0</v>
      </c>
      <c r="DI130" s="43" t="n">
        <f aca="false">-$E120*DI112</f>
        <v>0</v>
      </c>
      <c r="DJ130" s="43" t="n">
        <f aca="false">-$E120*DJ112</f>
        <v>0</v>
      </c>
      <c r="DK130" s="43" t="n">
        <f aca="false">-$E120*DK112</f>
        <v>0</v>
      </c>
      <c r="DL130" s="43" t="n">
        <f aca="false">-$E120*DL112</f>
        <v>0</v>
      </c>
      <c r="DM130" s="43" t="n">
        <f aca="false">-$E120*DM112</f>
        <v>0</v>
      </c>
      <c r="DN130" s="43" t="n">
        <f aca="false">-$E120*DN112</f>
        <v>0</v>
      </c>
      <c r="DO130" s="43" t="n">
        <f aca="false">-$E120*DO112</f>
        <v>0</v>
      </c>
      <c r="DP130" s="43" t="n">
        <f aca="false">-$E120*DP112</f>
        <v>0</v>
      </c>
      <c r="DQ130" s="43" t="n">
        <f aca="false">-$E120*DQ112</f>
        <v>0</v>
      </c>
      <c r="DR130" s="43" t="n">
        <f aca="false">-$E120*DR112</f>
        <v>0</v>
      </c>
      <c r="DS130" s="43" t="n">
        <f aca="false">-$E120*DS112</f>
        <v>0</v>
      </c>
      <c r="DT130" s="43" t="n">
        <f aca="false">-$E120*DT112</f>
        <v>0</v>
      </c>
      <c r="DU130" s="43" t="n">
        <f aca="false">-$E120*DU112</f>
        <v>0</v>
      </c>
      <c r="DV130" s="43" t="n">
        <f aca="false">-$E120*DV112</f>
        <v>0</v>
      </c>
      <c r="DW130" s="43" t="n">
        <f aca="false">-$E120*DW112</f>
        <v>0</v>
      </c>
      <c r="DX130" s="43" t="n">
        <f aca="false">-$E120*DX112</f>
        <v>0</v>
      </c>
      <c r="DY130" s="43" t="n">
        <f aca="false">-$E120*DY112</f>
        <v>0</v>
      </c>
      <c r="DZ130" s="43" t="n">
        <f aca="false">-$E120*DZ112</f>
        <v>0</v>
      </c>
      <c r="EA130" s="43" t="n">
        <f aca="false">-$E120*EA112</f>
        <v>0</v>
      </c>
      <c r="EB130" s="43" t="n">
        <f aca="false">-$E120*EB112</f>
        <v>0</v>
      </c>
      <c r="EC130" s="43" t="n">
        <f aca="false">-$E120*EC112</f>
        <v>0</v>
      </c>
      <c r="ED130" s="43" t="n">
        <f aca="false">-$E120*ED112</f>
        <v>0</v>
      </c>
      <c r="EE130" s="43" t="n">
        <f aca="false">-$E120*EE112</f>
        <v>0</v>
      </c>
      <c r="EF130" s="43" t="n">
        <f aca="false">-$E120*EF112</f>
        <v>0</v>
      </c>
      <c r="EG130" s="43" t="n">
        <f aca="false">-$E120*EG112</f>
        <v>0</v>
      </c>
      <c r="EH130" s="43" t="n">
        <f aca="false">-$E120*EH112</f>
        <v>0</v>
      </c>
      <c r="EI130" s="43" t="n">
        <f aca="false">-$E120*EI112</f>
        <v>0</v>
      </c>
      <c r="EJ130" s="43" t="n">
        <f aca="false">-$E120*EJ112</f>
        <v>0</v>
      </c>
      <c r="EK130" s="43" t="n">
        <f aca="false">-$E120*EK112</f>
        <v>0</v>
      </c>
      <c r="EL130" s="43" t="n">
        <f aca="false">-$E120*EL112</f>
        <v>0</v>
      </c>
      <c r="EM130" s="43" t="n">
        <f aca="false">-$E120*EM112</f>
        <v>0</v>
      </c>
      <c r="EN130" s="43" t="n">
        <f aca="false">-$E120*EN112</f>
        <v>0</v>
      </c>
      <c r="EO130" s="43" t="n">
        <f aca="false">-$E120*EO112</f>
        <v>0</v>
      </c>
      <c r="EP130" s="43" t="n">
        <f aca="false">-$E120*EP112</f>
        <v>0</v>
      </c>
      <c r="EQ130" s="43" t="n">
        <f aca="false">-$E120*EQ112</f>
        <v>0</v>
      </c>
      <c r="ER130" s="43" t="n">
        <f aca="false">-$E120*ER112</f>
        <v>0</v>
      </c>
      <c r="ES130" s="43" t="n">
        <f aca="false">-$E120*ES112</f>
        <v>0</v>
      </c>
      <c r="ET130" s="43" t="n">
        <f aca="false">-$E120*ET112</f>
        <v>0</v>
      </c>
      <c r="EU130" s="43" t="n">
        <f aca="false">-$E120*EU112</f>
        <v>0</v>
      </c>
      <c r="EV130" s="43" t="n">
        <f aca="false">-$E120*EV112</f>
        <v>0</v>
      </c>
      <c r="EW130" s="43" t="n">
        <f aca="false">-$E120*EW112</f>
        <v>0</v>
      </c>
      <c r="EX130" s="43" t="n">
        <f aca="false">-$E120*EX112</f>
        <v>0</v>
      </c>
      <c r="EY130" s="43" t="n">
        <f aca="false">-$E120*EY112</f>
        <v>0</v>
      </c>
      <c r="EZ130" s="43" t="n">
        <f aca="false">-$E120*EZ112</f>
        <v>0</v>
      </c>
      <c r="FA130" s="43" t="n">
        <f aca="false">-$E120*FA112</f>
        <v>0</v>
      </c>
      <c r="FB130" s="43" t="n">
        <f aca="false">-$E120*FB112</f>
        <v>0</v>
      </c>
      <c r="FC130" s="43" t="n">
        <f aca="false">-$E120*FC112</f>
        <v>0</v>
      </c>
      <c r="FD130" s="43" t="n">
        <f aca="false">-$E120*FD112</f>
        <v>0</v>
      </c>
      <c r="FE130" s="43" t="n">
        <f aca="false">-$E120*FE112</f>
        <v>0</v>
      </c>
      <c r="FF130" s="43" t="n">
        <f aca="false">-$E120*FF112</f>
        <v>0</v>
      </c>
      <c r="FG130" s="43" t="n">
        <f aca="false">-$E120*FG112</f>
        <v>0</v>
      </c>
      <c r="FH130" s="43" t="n">
        <f aca="false">-$E120*FH112</f>
        <v>0</v>
      </c>
    </row>
    <row r="131" customFormat="false" ht="15" hidden="false" customHeight="false" outlineLevel="0" collapsed="false">
      <c r="C131" s="0" t="s">
        <v>725</v>
      </c>
      <c r="D131" s="11" t="s">
        <v>319</v>
      </c>
      <c r="I131" s="43" t="n">
        <f aca="false">SUM(J131:FH131)</f>
        <v>599.09328134222</v>
      </c>
      <c r="J131" s="43" t="n">
        <f aca="false">J129*$F34*(1-J24)</f>
        <v>0</v>
      </c>
      <c r="K131" s="43" t="n">
        <f aca="false">K129*$F34*(1-K24)</f>
        <v>0</v>
      </c>
      <c r="L131" s="43" t="n">
        <f aca="false">L129*$F34*(1-L24)</f>
        <v>0</v>
      </c>
      <c r="M131" s="43" t="n">
        <f aca="false">M129*$F34*(1-M24)</f>
        <v>0</v>
      </c>
      <c r="N131" s="43" t="n">
        <f aca="false">N129*$F34*(1-N24)</f>
        <v>0</v>
      </c>
      <c r="O131" s="43" t="n">
        <f aca="false">O129*$F34*(1-O24)</f>
        <v>0</v>
      </c>
      <c r="P131" s="43" t="n">
        <f aca="false">P129*$F34*(1-P24)</f>
        <v>4.984375</v>
      </c>
      <c r="Q131" s="43" t="n">
        <f aca="false">Q129*$F34*(1-Q24)</f>
        <v>100.189541709358</v>
      </c>
      <c r="R131" s="43" t="n">
        <f aca="false">R129*$F34*(1-R24)</f>
        <v>197.630298958867</v>
      </c>
      <c r="S131" s="43" t="n">
        <f aca="false">S129*$F34*(1-S24)</f>
        <v>296.289065673995</v>
      </c>
      <c r="T131" s="43" t="n">
        <f aca="false">T129*$F34*(1-T24)</f>
        <v>0</v>
      </c>
      <c r="U131" s="43" t="n">
        <f aca="false">U129*$F34*(1-U24)</f>
        <v>0</v>
      </c>
      <c r="V131" s="43" t="n">
        <f aca="false">V129*$F34*(1-V24)</f>
        <v>0</v>
      </c>
      <c r="W131" s="43" t="n">
        <f aca="false">W129*$F34*(1-W24)</f>
        <v>0</v>
      </c>
      <c r="X131" s="43" t="n">
        <f aca="false">X129*$F34*(1-X24)</f>
        <v>0</v>
      </c>
      <c r="Y131" s="43" t="n">
        <f aca="false">Y129*$F34*(1-Y24)</f>
        <v>0</v>
      </c>
      <c r="Z131" s="43" t="n">
        <f aca="false">Z129*$F34*(1-Z24)</f>
        <v>0</v>
      </c>
      <c r="AA131" s="43" t="n">
        <f aca="false">AA129*$F34*(1-AA24)</f>
        <v>0</v>
      </c>
      <c r="AB131" s="43" t="n">
        <f aca="false">AB129*$F34*(1-AB24)</f>
        <v>0</v>
      </c>
      <c r="AC131" s="43" t="n">
        <f aca="false">AC129*$F34*(1-AC24)</f>
        <v>0</v>
      </c>
      <c r="AD131" s="43" t="n">
        <f aca="false">AD129*$F34*(1-AD24)</f>
        <v>0</v>
      </c>
      <c r="AE131" s="43" t="n">
        <f aca="false">AE129*$F34*(1-AE24)</f>
        <v>0</v>
      </c>
      <c r="AF131" s="43" t="n">
        <f aca="false">AF129*$F34*(1-AF24)</f>
        <v>0</v>
      </c>
      <c r="AG131" s="43" t="n">
        <f aca="false">AG129*$F34*(1-AG24)</f>
        <v>0</v>
      </c>
      <c r="AH131" s="43" t="n">
        <f aca="false">AH129*$F34*(1-AH24)</f>
        <v>0</v>
      </c>
      <c r="AI131" s="43" t="n">
        <f aca="false">AI129*$F34*(1-AI24)</f>
        <v>0</v>
      </c>
      <c r="AJ131" s="43" t="n">
        <f aca="false">AJ129*$F34*(1-AJ24)</f>
        <v>0</v>
      </c>
      <c r="AK131" s="43" t="n">
        <f aca="false">AK129*$F34*(1-AK24)</f>
        <v>0</v>
      </c>
      <c r="AL131" s="43" t="n">
        <f aca="false">AL129*$F34*(1-AL24)</f>
        <v>0</v>
      </c>
      <c r="AM131" s="43" t="n">
        <f aca="false">AM129*$F34*(1-AM24)</f>
        <v>0</v>
      </c>
      <c r="AN131" s="43" t="n">
        <f aca="false">AN129*$F34*(1-AN24)</f>
        <v>0</v>
      </c>
      <c r="AO131" s="43" t="n">
        <f aca="false">AO129*$F34*(1-AO24)</f>
        <v>0</v>
      </c>
      <c r="AP131" s="43" t="n">
        <f aca="false">AP129*$F34*(1-AP24)</f>
        <v>0</v>
      </c>
      <c r="AQ131" s="43" t="n">
        <f aca="false">AQ129*$F34*(1-AQ24)</f>
        <v>0</v>
      </c>
      <c r="AR131" s="43" t="n">
        <f aca="false">AR129*$F34*(1-AR24)</f>
        <v>0</v>
      </c>
      <c r="AS131" s="43" t="n">
        <f aca="false">AS129*$F34*(1-AS24)</f>
        <v>0</v>
      </c>
      <c r="AT131" s="43" t="n">
        <f aca="false">AT129*$F34*(1-AT24)</f>
        <v>0</v>
      </c>
      <c r="AU131" s="43" t="n">
        <f aca="false">AU129*$F34*(1-AU24)</f>
        <v>0</v>
      </c>
      <c r="AV131" s="43" t="n">
        <f aca="false">AV129*$F34*(1-AV24)</f>
        <v>0</v>
      </c>
      <c r="AW131" s="43" t="n">
        <f aca="false">AW129*$F34*(1-AW24)</f>
        <v>0</v>
      </c>
      <c r="AX131" s="43" t="n">
        <f aca="false">AX129*$F34*(1-AX24)</f>
        <v>0</v>
      </c>
      <c r="AY131" s="43" t="n">
        <f aca="false">AY129*$F34*(1-AY24)</f>
        <v>0</v>
      </c>
      <c r="AZ131" s="43" t="n">
        <f aca="false">AZ129*$F34*(1-AZ24)</f>
        <v>0</v>
      </c>
      <c r="BA131" s="43" t="n">
        <f aca="false">BA129*$F34*(1-BA24)</f>
        <v>0</v>
      </c>
      <c r="BB131" s="43" t="n">
        <f aca="false">BB129*$F34*(1-BB24)</f>
        <v>0</v>
      </c>
      <c r="BC131" s="43" t="n">
        <f aca="false">BC129*$F34*(1-BC24)</f>
        <v>0</v>
      </c>
      <c r="BD131" s="43" t="n">
        <f aca="false">BD129*$F34*(1-BD24)</f>
        <v>0</v>
      </c>
      <c r="BE131" s="43" t="n">
        <f aca="false">BE129*$F34*(1-BE24)</f>
        <v>0</v>
      </c>
      <c r="BF131" s="43" t="n">
        <f aca="false">BF129*$F34*(1-BF24)</f>
        <v>0</v>
      </c>
      <c r="BG131" s="43" t="n">
        <f aca="false">BG129*$F34*(1-BG24)</f>
        <v>0</v>
      </c>
      <c r="BH131" s="43" t="n">
        <f aca="false">BH129*$F34*(1-BH24)</f>
        <v>0</v>
      </c>
      <c r="BI131" s="43" t="n">
        <f aca="false">BI129*$F34*(1-BI24)</f>
        <v>0</v>
      </c>
      <c r="BJ131" s="43" t="n">
        <f aca="false">BJ129*$F34*(1-BJ24)</f>
        <v>0</v>
      </c>
      <c r="BK131" s="43" t="n">
        <f aca="false">BK129*$F34*(1-BK24)</f>
        <v>0</v>
      </c>
      <c r="BL131" s="43" t="n">
        <f aca="false">BL129*$F34*(1-BL24)</f>
        <v>0</v>
      </c>
      <c r="BM131" s="43" t="n">
        <f aca="false">BM129*$F34*(1-BM24)</f>
        <v>0</v>
      </c>
      <c r="BN131" s="43" t="n">
        <f aca="false">BN129*$F34*(1-BN24)</f>
        <v>0</v>
      </c>
      <c r="BO131" s="43" t="n">
        <f aca="false">BO129*$F34*(1-BO24)</f>
        <v>0</v>
      </c>
      <c r="BP131" s="43" t="n">
        <f aca="false">BP129*$F34*(1-BP24)</f>
        <v>0</v>
      </c>
      <c r="BQ131" s="43" t="n">
        <f aca="false">BQ129*$F34*(1-BQ24)</f>
        <v>0</v>
      </c>
      <c r="BR131" s="43" t="n">
        <f aca="false">BR129*$F34*(1-BR24)</f>
        <v>0</v>
      </c>
      <c r="BS131" s="43" t="n">
        <f aca="false">BS129*$F34*(1-BS24)</f>
        <v>0</v>
      </c>
      <c r="BT131" s="43" t="n">
        <f aca="false">BT129*$F34*(1-BT24)</f>
        <v>0</v>
      </c>
      <c r="BU131" s="43" t="n">
        <f aca="false">BU129*$F34*(1-BU24)</f>
        <v>0</v>
      </c>
      <c r="BV131" s="43" t="n">
        <f aca="false">BV129*$F34*(1-BV24)</f>
        <v>0</v>
      </c>
      <c r="BW131" s="43" t="n">
        <f aca="false">BW129*$F34*(1-BW24)</f>
        <v>0</v>
      </c>
      <c r="BX131" s="43" t="n">
        <f aca="false">BX129*$F34*(1-BX24)</f>
        <v>0</v>
      </c>
      <c r="BY131" s="43" t="n">
        <f aca="false">BY129*$F34*(1-BY24)</f>
        <v>0</v>
      </c>
      <c r="BZ131" s="43" t="n">
        <f aca="false">BZ129*$F34*(1-BZ24)</f>
        <v>0</v>
      </c>
      <c r="CA131" s="43" t="n">
        <f aca="false">CA129*$F34*(1-CA24)</f>
        <v>0</v>
      </c>
      <c r="CB131" s="43" t="n">
        <f aca="false">CB129*$F34*(1-CB24)</f>
        <v>0</v>
      </c>
      <c r="CC131" s="43" t="n">
        <f aca="false">CC129*$F34*(1-CC24)</f>
        <v>0</v>
      </c>
      <c r="CD131" s="43" t="n">
        <f aca="false">CD129*$F34*(1-CD24)</f>
        <v>0</v>
      </c>
      <c r="CE131" s="43" t="n">
        <f aca="false">CE129*$F34*(1-CE24)</f>
        <v>0</v>
      </c>
      <c r="CF131" s="43" t="n">
        <f aca="false">CF129*$F34*(1-CF24)</f>
        <v>0</v>
      </c>
      <c r="CG131" s="43" t="n">
        <f aca="false">CG129*$F34*(1-CG24)</f>
        <v>0</v>
      </c>
      <c r="CH131" s="43" t="n">
        <f aca="false">CH129*$F34*(1-CH24)</f>
        <v>0</v>
      </c>
      <c r="CI131" s="43" t="n">
        <f aca="false">CI129*$F34*(1-CI24)</f>
        <v>0</v>
      </c>
      <c r="CJ131" s="43" t="n">
        <f aca="false">CJ129*$F34*(1-CJ24)</f>
        <v>0</v>
      </c>
      <c r="CK131" s="43" t="n">
        <f aca="false">CK129*$F34*(1-CK24)</f>
        <v>0</v>
      </c>
      <c r="CL131" s="43" t="n">
        <f aca="false">CL129*$F34*(1-CL24)</f>
        <v>0</v>
      </c>
      <c r="CM131" s="43" t="n">
        <f aca="false">CM129*$F34*(1-CM24)</f>
        <v>0</v>
      </c>
      <c r="CN131" s="43" t="n">
        <f aca="false">CN129*$F34*(1-CN24)</f>
        <v>0</v>
      </c>
      <c r="CO131" s="43" t="n">
        <f aca="false">CO129*$F34*(1-CO24)</f>
        <v>0</v>
      </c>
      <c r="CP131" s="43" t="n">
        <f aca="false">CP129*$F34*(1-CP24)</f>
        <v>0</v>
      </c>
      <c r="CQ131" s="43" t="n">
        <f aca="false">CQ129*$F34*(1-CQ24)</f>
        <v>0</v>
      </c>
      <c r="CR131" s="43" t="n">
        <f aca="false">CR129*$F34*(1-CR24)</f>
        <v>0</v>
      </c>
      <c r="CS131" s="43" t="n">
        <f aca="false">CS129*$F34*(1-CS24)</f>
        <v>0</v>
      </c>
      <c r="CT131" s="43" t="n">
        <f aca="false">CT129*$F34*(1-CT24)</f>
        <v>0</v>
      </c>
      <c r="CU131" s="43" t="n">
        <f aca="false">CU129*$F34*(1-CU24)</f>
        <v>0</v>
      </c>
      <c r="CV131" s="43" t="n">
        <f aca="false">CV129*$F34*(1-CV24)</f>
        <v>0</v>
      </c>
      <c r="CW131" s="43" t="n">
        <f aca="false">CW129*$F34*(1-CW24)</f>
        <v>0</v>
      </c>
      <c r="CX131" s="43" t="n">
        <f aca="false">CX129*$F34*(1-CX24)</f>
        <v>0</v>
      </c>
      <c r="CY131" s="43" t="n">
        <f aca="false">CY129*$F34*(1-CY24)</f>
        <v>0</v>
      </c>
      <c r="CZ131" s="43" t="n">
        <f aca="false">CZ129*$F34*(1-CZ24)</f>
        <v>0</v>
      </c>
      <c r="DA131" s="43" t="n">
        <f aca="false">DA129*$F34*(1-DA24)</f>
        <v>0</v>
      </c>
      <c r="DB131" s="43" t="n">
        <f aca="false">DB129*$F34*(1-DB24)</f>
        <v>0</v>
      </c>
      <c r="DC131" s="43" t="n">
        <f aca="false">DC129*$F34*(1-DC24)</f>
        <v>0</v>
      </c>
      <c r="DD131" s="43" t="n">
        <f aca="false">DD129*$F34*(1-DD24)</f>
        <v>0</v>
      </c>
      <c r="DE131" s="43" t="n">
        <f aca="false">DE129*$F34*(1-DE24)</f>
        <v>0</v>
      </c>
      <c r="DF131" s="43" t="n">
        <f aca="false">DF129*$F34*(1-DF24)</f>
        <v>0</v>
      </c>
      <c r="DG131" s="43" t="n">
        <f aca="false">DG129*$F34*(1-DG24)</f>
        <v>0</v>
      </c>
      <c r="DH131" s="43" t="n">
        <f aca="false">DH129*$F34*(1-DH24)</f>
        <v>0</v>
      </c>
      <c r="DI131" s="43" t="n">
        <f aca="false">DI129*$F34*(1-DI24)</f>
        <v>0</v>
      </c>
      <c r="DJ131" s="43" t="n">
        <f aca="false">DJ129*$F34*(1-DJ24)</f>
        <v>0</v>
      </c>
      <c r="DK131" s="43" t="n">
        <f aca="false">DK129*$F34*(1-DK24)</f>
        <v>0</v>
      </c>
      <c r="DL131" s="43" t="n">
        <f aca="false">DL129*$F34*(1-DL24)</f>
        <v>0</v>
      </c>
      <c r="DM131" s="43" t="n">
        <f aca="false">DM129*$F34*(1-DM24)</f>
        <v>0</v>
      </c>
      <c r="DN131" s="43" t="n">
        <f aca="false">DN129*$F34*(1-DN24)</f>
        <v>0</v>
      </c>
      <c r="DO131" s="43" t="n">
        <f aca="false">DO129*$F34*(1-DO24)</f>
        <v>0</v>
      </c>
      <c r="DP131" s="43" t="n">
        <f aca="false">DP129*$F34*(1-DP24)</f>
        <v>0</v>
      </c>
      <c r="DQ131" s="43" t="n">
        <f aca="false">DQ129*$F34*(1-DQ24)</f>
        <v>0</v>
      </c>
      <c r="DR131" s="43" t="n">
        <f aca="false">DR129*$F34*(1-DR24)</f>
        <v>0</v>
      </c>
      <c r="DS131" s="43" t="n">
        <f aca="false">DS129*$F34*(1-DS24)</f>
        <v>0</v>
      </c>
      <c r="DT131" s="43" t="n">
        <f aca="false">DT129*$F34*(1-DT24)</f>
        <v>0</v>
      </c>
      <c r="DU131" s="43" t="n">
        <f aca="false">DU129*$F34*(1-DU24)</f>
        <v>0</v>
      </c>
      <c r="DV131" s="43" t="n">
        <f aca="false">DV129*$F34*(1-DV24)</f>
        <v>0</v>
      </c>
      <c r="DW131" s="43" t="n">
        <f aca="false">DW129*$F34*(1-DW24)</f>
        <v>0</v>
      </c>
      <c r="DX131" s="43" t="n">
        <f aca="false">DX129*$F34*(1-DX24)</f>
        <v>0</v>
      </c>
      <c r="DY131" s="43" t="n">
        <f aca="false">DY129*$F34*(1-DY24)</f>
        <v>0</v>
      </c>
      <c r="DZ131" s="43" t="n">
        <f aca="false">DZ129*$F34*(1-DZ24)</f>
        <v>0</v>
      </c>
      <c r="EA131" s="43" t="n">
        <f aca="false">EA129*$F34*(1-EA24)</f>
        <v>0</v>
      </c>
      <c r="EB131" s="43" t="n">
        <f aca="false">EB129*$F34*(1-EB24)</f>
        <v>0</v>
      </c>
      <c r="EC131" s="43" t="n">
        <f aca="false">EC129*$F34*(1-EC24)</f>
        <v>0</v>
      </c>
      <c r="ED131" s="43" t="n">
        <f aca="false">ED129*$F34*(1-ED24)</f>
        <v>0</v>
      </c>
      <c r="EE131" s="43" t="n">
        <f aca="false">EE129*$F34*(1-EE24)</f>
        <v>0</v>
      </c>
      <c r="EF131" s="43" t="n">
        <f aca="false">EF129*$F34*(1-EF24)</f>
        <v>0</v>
      </c>
      <c r="EG131" s="43" t="n">
        <f aca="false">EG129*$F34*(1-EG24)</f>
        <v>0</v>
      </c>
      <c r="EH131" s="43" t="n">
        <f aca="false">EH129*$F34*(1-EH24)</f>
        <v>0</v>
      </c>
      <c r="EI131" s="43" t="n">
        <f aca="false">EI129*$F34*(1-EI24)</f>
        <v>0</v>
      </c>
      <c r="EJ131" s="43" t="n">
        <f aca="false">EJ129*$F34*(1-EJ24)</f>
        <v>0</v>
      </c>
      <c r="EK131" s="43" t="n">
        <f aca="false">EK129*$F34*(1-EK24)</f>
        <v>0</v>
      </c>
      <c r="EL131" s="43" t="n">
        <f aca="false">EL129*$F34*(1-EL24)</f>
        <v>0</v>
      </c>
      <c r="EM131" s="43" t="n">
        <f aca="false">EM129*$F34*(1-EM24)</f>
        <v>0</v>
      </c>
      <c r="EN131" s="43" t="n">
        <f aca="false">EN129*$F34*(1-EN24)</f>
        <v>0</v>
      </c>
      <c r="EO131" s="43" t="n">
        <f aca="false">EO129*$F34*(1-EO24)</f>
        <v>0</v>
      </c>
      <c r="EP131" s="43" t="n">
        <f aca="false">EP129*$F34*(1-EP24)</f>
        <v>0</v>
      </c>
      <c r="EQ131" s="43" t="n">
        <f aca="false">EQ129*$F34*(1-EQ24)</f>
        <v>0</v>
      </c>
      <c r="ER131" s="43" t="n">
        <f aca="false">ER129*$F34*(1-ER24)</f>
        <v>0</v>
      </c>
      <c r="ES131" s="43" t="n">
        <f aca="false">ES129*$F34*(1-ES24)</f>
        <v>0</v>
      </c>
      <c r="ET131" s="43" t="n">
        <f aca="false">ET129*$F34*(1-ET24)</f>
        <v>0</v>
      </c>
      <c r="EU131" s="43" t="n">
        <f aca="false">EU129*$F34*(1-EU24)</f>
        <v>0</v>
      </c>
      <c r="EV131" s="43" t="n">
        <f aca="false">EV129*$F34*(1-EV24)</f>
        <v>0</v>
      </c>
      <c r="EW131" s="43" t="n">
        <f aca="false">EW129*$F34*(1-EW24)</f>
        <v>0</v>
      </c>
      <c r="EX131" s="43" t="n">
        <f aca="false">EX129*$F34*(1-EX24)</f>
        <v>0</v>
      </c>
      <c r="EY131" s="43" t="n">
        <f aca="false">EY129*$F34*(1-EY24)</f>
        <v>0</v>
      </c>
      <c r="EZ131" s="43" t="n">
        <f aca="false">EZ129*$F34*(1-EZ24)</f>
        <v>0</v>
      </c>
      <c r="FA131" s="43" t="n">
        <f aca="false">FA129*$F34*(1-FA24)</f>
        <v>0</v>
      </c>
      <c r="FB131" s="43" t="n">
        <f aca="false">FB129*$F34*(1-FB24)</f>
        <v>0</v>
      </c>
      <c r="FC131" s="43" t="n">
        <f aca="false">FC129*$F34*(1-FC24)</f>
        <v>0</v>
      </c>
      <c r="FD131" s="43" t="n">
        <f aca="false">FD129*$F34*(1-FD24)</f>
        <v>0</v>
      </c>
      <c r="FE131" s="43" t="n">
        <f aca="false">FE129*$F34*(1-FE24)</f>
        <v>0</v>
      </c>
      <c r="FF131" s="43" t="n">
        <f aca="false">FF129*$F34*(1-FF24)</f>
        <v>0</v>
      </c>
      <c r="FG131" s="43" t="n">
        <f aca="false">FG129*$F34*(1-FG24)</f>
        <v>0</v>
      </c>
      <c r="FH131" s="43" t="n">
        <f aca="false">FH129*$F34*(1-FH24)</f>
        <v>0</v>
      </c>
    </row>
    <row r="132" customFormat="false" ht="15" hidden="false" customHeight="false" outlineLevel="0" collapsed="false">
      <c r="C132" s="0" t="s">
        <v>726</v>
      </c>
      <c r="D132" s="11" t="s">
        <v>319</v>
      </c>
      <c r="I132" s="43" t="n">
        <f aca="false">SUM(J132:FH132)</f>
        <v>-31610.8432813422</v>
      </c>
      <c r="J132" s="43" t="n">
        <f aca="false">J125+J127</f>
        <v>-0</v>
      </c>
      <c r="K132" s="43" t="n">
        <f aca="false">K125+K127</f>
        <v>-0</v>
      </c>
      <c r="L132" s="43" t="n">
        <f aca="false">L125+L127</f>
        <v>-0</v>
      </c>
      <c r="M132" s="43" t="n">
        <f aca="false">M125+M127</f>
        <v>-0</v>
      </c>
      <c r="N132" s="43" t="n">
        <f aca="false">N125+N127</f>
        <v>-0</v>
      </c>
      <c r="O132" s="43" t="n">
        <f aca="false">O125+O127</f>
        <v>-0</v>
      </c>
      <c r="P132" s="43" t="n">
        <f aca="false">P125+P127</f>
        <v>-0</v>
      </c>
      <c r="Q132" s="43" t="n">
        <f aca="false">Q125+Q127</f>
        <v>-0</v>
      </c>
      <c r="R132" s="43" t="n">
        <f aca="false">R125+R127</f>
        <v>-0</v>
      </c>
      <c r="S132" s="43" t="n">
        <f aca="false">S125+S127</f>
        <v>-0</v>
      </c>
      <c r="T132" s="43" t="n">
        <f aca="false">T125+T127</f>
        <v>-356.884210617196</v>
      </c>
      <c r="U132" s="43" t="n">
        <f aca="false">U125+U127</f>
        <v>-361.345263249911</v>
      </c>
      <c r="V132" s="43" t="n">
        <f aca="false">V125+V127</f>
        <v>-365.862079040535</v>
      </c>
      <c r="W132" s="43" t="n">
        <f aca="false">W125+W127</f>
        <v>-370.435355028542</v>
      </c>
      <c r="X132" s="43" t="n">
        <f aca="false">X125+X127</f>
        <v>-375.065796966399</v>
      </c>
      <c r="Y132" s="43" t="n">
        <f aca="false">Y125+Y127</f>
        <v>-379.754119428479</v>
      </c>
      <c r="Z132" s="43" t="n">
        <f aca="false">Z125+Z127</f>
        <v>-384.501045921335</v>
      </c>
      <c r="AA132" s="43" t="n">
        <f aca="false">AA125+AA127</f>
        <v>-389.307308995351</v>
      </c>
      <c r="AB132" s="43" t="n">
        <f aca="false">AB125+AB127</f>
        <v>-394.173650357793</v>
      </c>
      <c r="AC132" s="43" t="n">
        <f aca="false">AC125+AC127</f>
        <v>-399.100820987266</v>
      </c>
      <c r="AD132" s="43" t="n">
        <f aca="false">AD125+AD127</f>
        <v>-404.089581249606</v>
      </c>
      <c r="AE132" s="43" t="n">
        <f aca="false">AE125+AE127</f>
        <v>-409.140701015227</v>
      </c>
      <c r="AF132" s="43" t="n">
        <f aca="false">AF125+AF127</f>
        <v>-414.254959777917</v>
      </c>
      <c r="AG132" s="43" t="n">
        <f aca="false">AG125+AG127</f>
        <v>-419.433146775141</v>
      </c>
      <c r="AH132" s="43" t="n">
        <f aca="false">AH125+AH127</f>
        <v>-424.67606110983</v>
      </c>
      <c r="AI132" s="43" t="n">
        <f aca="false">AI125+AI127</f>
        <v>-429.984511873703</v>
      </c>
      <c r="AJ132" s="43" t="n">
        <f aca="false">AJ125+AJ127</f>
        <v>-435.359318272124</v>
      </c>
      <c r="AK132" s="43" t="n">
        <f aca="false">AK125+AK127</f>
        <v>-440.801309750526</v>
      </c>
      <c r="AL132" s="43" t="n">
        <f aca="false">AL125+AL127</f>
        <v>-446.311326122407</v>
      </c>
      <c r="AM132" s="43" t="n">
        <f aca="false">AM125+AM127</f>
        <v>-451.890217698937</v>
      </c>
      <c r="AN132" s="43" t="n">
        <f aca="false">AN125+AN127</f>
        <v>-457.538845420174</v>
      </c>
      <c r="AO132" s="43" t="n">
        <f aca="false">AO125+AO127</f>
        <v>-463.258080987926</v>
      </c>
      <c r="AP132" s="43" t="n">
        <f aca="false">AP125+AP127</f>
        <v>-469.048807000275</v>
      </c>
      <c r="AQ132" s="43" t="n">
        <f aca="false">AQ125+AQ127</f>
        <v>-474.911917087779</v>
      </c>
      <c r="AR132" s="43" t="n">
        <f aca="false">AR125+AR127</f>
        <v>-480.848316051376</v>
      </c>
      <c r="AS132" s="43" t="n">
        <f aca="false">AS125+AS127</f>
        <v>-486.858920002018</v>
      </c>
      <c r="AT132" s="43" t="n">
        <f aca="false">AT125+AT127</f>
        <v>-492.944656502044</v>
      </c>
      <c r="AU132" s="43" t="n">
        <f aca="false">AU125+AU127</f>
        <v>-499.106464708319</v>
      </c>
      <c r="AV132" s="43" t="n">
        <f aca="false">AV125+AV127</f>
        <v>-505.345295517173</v>
      </c>
      <c r="AW132" s="43" t="n">
        <f aca="false">AW125+AW127</f>
        <v>-511.662111711138</v>
      </c>
      <c r="AX132" s="43" t="n">
        <f aca="false">AX125+AX127</f>
        <v>-518.057888107527</v>
      </c>
      <c r="AY132" s="43" t="n">
        <f aca="false">AY125+AY127</f>
        <v>-524.533611708871</v>
      </c>
      <c r="AZ132" s="43" t="n">
        <f aca="false">AZ125+AZ127</f>
        <v>-531.090281855232</v>
      </c>
      <c r="BA132" s="43" t="n">
        <f aca="false">BA125+BA127</f>
        <v>-537.728910378422</v>
      </c>
      <c r="BB132" s="43" t="n">
        <f aca="false">BB125+BB127</f>
        <v>-544.450521758153</v>
      </c>
      <c r="BC132" s="43" t="n">
        <f aca="false">BC125+BC127</f>
        <v>-551.256153280129</v>
      </c>
      <c r="BD132" s="43" t="n">
        <f aca="false">BD125+BD127</f>
        <v>-558.146855196131</v>
      </c>
      <c r="BE132" s="43" t="n">
        <f aca="false">BE125+BE127</f>
        <v>-565.123690886083</v>
      </c>
      <c r="BF132" s="43" t="n">
        <f aca="false">BF125+BF127</f>
        <v>-572.187737022159</v>
      </c>
      <c r="BG132" s="43" t="n">
        <f aca="false">BG125+BG127</f>
        <v>-579.340083734936</v>
      </c>
      <c r="BH132" s="43" t="n">
        <f aca="false">BH125+BH127</f>
        <v>-586.581834781622</v>
      </c>
      <c r="BI132" s="43" t="n">
        <f aca="false">BI125+BI127</f>
        <v>-593.914107716393</v>
      </c>
      <c r="BJ132" s="43" t="n">
        <f aca="false">BJ125+BJ127</f>
        <v>-601.338034062848</v>
      </c>
      <c r="BK132" s="43" t="n">
        <f aca="false">BK125+BK127</f>
        <v>-608.854759488633</v>
      </c>
      <c r="BL132" s="43" t="n">
        <f aca="false">BL125+BL127</f>
        <v>-616.465443982241</v>
      </c>
      <c r="BM132" s="43" t="n">
        <f aca="false">BM125+BM127</f>
        <v>-624.171262032019</v>
      </c>
      <c r="BN132" s="43" t="n">
        <f aca="false">BN125+BN127</f>
        <v>-631.97340280742</v>
      </c>
      <c r="BO132" s="43" t="n">
        <f aca="false">BO125+BO127</f>
        <v>-639.873070342512</v>
      </c>
      <c r="BP132" s="43" t="n">
        <f aca="false">BP125+BP127</f>
        <v>-647.871483721794</v>
      </c>
      <c r="BQ132" s="43" t="n">
        <f aca="false">BQ125+BQ127</f>
        <v>-655.969877268316</v>
      </c>
      <c r="BR132" s="43" t="n">
        <f aca="false">BR125+BR127</f>
        <v>-664.16950073417</v>
      </c>
      <c r="BS132" s="43" t="n">
        <f aca="false">BS125+BS127</f>
        <v>-672.471619493347</v>
      </c>
      <c r="BT132" s="43" t="n">
        <f aca="false">BT125+BT127</f>
        <v>-680.877514737014</v>
      </c>
      <c r="BU132" s="43" t="n">
        <f aca="false">BU125+BU127</f>
        <v>-689.388483671227</v>
      </c>
      <c r="BV132" s="43" t="n">
        <f aca="false">BV125+BV127</f>
        <v>-698.005839717117</v>
      </c>
      <c r="BW132" s="43" t="n">
        <f aca="false">BW125+BW127</f>
        <v>-706.730912713581</v>
      </c>
      <c r="BX132" s="43" t="n">
        <f aca="false">BX125+BX127</f>
        <v>-715.565049122501</v>
      </c>
      <c r="BY132" s="43" t="n">
        <f aca="false">BY125+BY127</f>
        <v>-724.509612236532</v>
      </c>
      <c r="BZ132" s="43" t="n">
        <f aca="false">BZ125+BZ127</f>
        <v>-733.565982389489</v>
      </c>
      <c r="CA132" s="43" t="n">
        <f aca="false">CA125+CA127</f>
        <v>-742.735557169357</v>
      </c>
      <c r="CB132" s="43" t="n">
        <f aca="false">CB125+CB127</f>
        <v>-0</v>
      </c>
      <c r="CC132" s="43" t="n">
        <f aca="false">CC125+CC127</f>
        <v>-0</v>
      </c>
      <c r="CD132" s="43" t="n">
        <f aca="false">CD125+CD127</f>
        <v>-0</v>
      </c>
      <c r="CE132" s="43" t="n">
        <f aca="false">CE125+CE127</f>
        <v>-0</v>
      </c>
      <c r="CF132" s="43" t="n">
        <f aca="false">CF125+CF127</f>
        <v>-0</v>
      </c>
      <c r="CG132" s="43" t="n">
        <f aca="false">CG125+CG127</f>
        <v>-0</v>
      </c>
      <c r="CH132" s="43" t="n">
        <f aca="false">CH125+CH127</f>
        <v>-0</v>
      </c>
      <c r="CI132" s="43" t="n">
        <f aca="false">CI125+CI127</f>
        <v>-0</v>
      </c>
      <c r="CJ132" s="43" t="n">
        <f aca="false">CJ125+CJ127</f>
        <v>-0</v>
      </c>
      <c r="CK132" s="43" t="n">
        <f aca="false">CK125+CK127</f>
        <v>-0</v>
      </c>
      <c r="CL132" s="43" t="n">
        <f aca="false">CL125+CL127</f>
        <v>-0</v>
      </c>
      <c r="CM132" s="43" t="n">
        <f aca="false">CM125+CM127</f>
        <v>-0</v>
      </c>
      <c r="CN132" s="43" t="n">
        <f aca="false">CN125+CN127</f>
        <v>-0</v>
      </c>
      <c r="CO132" s="43" t="n">
        <f aca="false">CO125+CO127</f>
        <v>-0</v>
      </c>
      <c r="CP132" s="43" t="n">
        <f aca="false">CP125+CP127</f>
        <v>-0</v>
      </c>
      <c r="CQ132" s="43" t="n">
        <f aca="false">CQ125+CQ127</f>
        <v>-0</v>
      </c>
      <c r="CR132" s="43" t="n">
        <f aca="false">CR125+CR127</f>
        <v>-0</v>
      </c>
      <c r="CS132" s="43" t="n">
        <f aca="false">CS125+CS127</f>
        <v>-0</v>
      </c>
      <c r="CT132" s="43" t="n">
        <f aca="false">CT125+CT127</f>
        <v>-0</v>
      </c>
      <c r="CU132" s="43" t="n">
        <f aca="false">CU125+CU127</f>
        <v>-0</v>
      </c>
      <c r="CV132" s="43" t="n">
        <f aca="false">CV125+CV127</f>
        <v>-0</v>
      </c>
      <c r="CW132" s="43" t="n">
        <f aca="false">CW125+CW127</f>
        <v>-0</v>
      </c>
      <c r="CX132" s="43" t="n">
        <f aca="false">CX125+CX127</f>
        <v>-0</v>
      </c>
      <c r="CY132" s="43" t="n">
        <f aca="false">CY125+CY127</f>
        <v>-0</v>
      </c>
      <c r="CZ132" s="43" t="n">
        <f aca="false">CZ125+CZ127</f>
        <v>-0</v>
      </c>
      <c r="DA132" s="43" t="n">
        <f aca="false">DA125+DA127</f>
        <v>-0</v>
      </c>
      <c r="DB132" s="43" t="n">
        <f aca="false">DB125+DB127</f>
        <v>-0</v>
      </c>
      <c r="DC132" s="43" t="n">
        <f aca="false">DC125+DC127</f>
        <v>-0</v>
      </c>
      <c r="DD132" s="43" t="n">
        <f aca="false">DD125+DD127</f>
        <v>-0</v>
      </c>
      <c r="DE132" s="43" t="n">
        <f aca="false">DE125+DE127</f>
        <v>-0</v>
      </c>
      <c r="DF132" s="43" t="n">
        <f aca="false">DF125+DF127</f>
        <v>-0</v>
      </c>
      <c r="DG132" s="43" t="n">
        <f aca="false">DG125+DG127</f>
        <v>-0</v>
      </c>
      <c r="DH132" s="43" t="n">
        <f aca="false">DH125+DH127</f>
        <v>-0</v>
      </c>
      <c r="DI132" s="43" t="n">
        <f aca="false">DI125+DI127</f>
        <v>-0</v>
      </c>
      <c r="DJ132" s="43" t="n">
        <f aca="false">DJ125+DJ127</f>
        <v>-0</v>
      </c>
      <c r="DK132" s="43" t="n">
        <f aca="false">DK125+DK127</f>
        <v>-0</v>
      </c>
      <c r="DL132" s="43" t="n">
        <f aca="false">DL125+DL127</f>
        <v>-0</v>
      </c>
      <c r="DM132" s="43" t="n">
        <f aca="false">DM125+DM127</f>
        <v>-0</v>
      </c>
      <c r="DN132" s="43" t="n">
        <f aca="false">DN125+DN127</f>
        <v>-0</v>
      </c>
      <c r="DO132" s="43" t="n">
        <f aca="false">DO125+DO127</f>
        <v>-0</v>
      </c>
      <c r="DP132" s="43" t="n">
        <f aca="false">DP125+DP127</f>
        <v>-0</v>
      </c>
      <c r="DQ132" s="43" t="n">
        <f aca="false">DQ125+DQ127</f>
        <v>-0</v>
      </c>
      <c r="DR132" s="43" t="n">
        <f aca="false">DR125+DR127</f>
        <v>-0</v>
      </c>
      <c r="DS132" s="43" t="n">
        <f aca="false">DS125+DS127</f>
        <v>-0</v>
      </c>
      <c r="DT132" s="43" t="n">
        <f aca="false">DT125+DT127</f>
        <v>-0</v>
      </c>
      <c r="DU132" s="43" t="n">
        <f aca="false">DU125+DU127</f>
        <v>-0</v>
      </c>
      <c r="DV132" s="43" t="n">
        <f aca="false">DV125+DV127</f>
        <v>-0</v>
      </c>
      <c r="DW132" s="43" t="n">
        <f aca="false">DW125+DW127</f>
        <v>-0</v>
      </c>
      <c r="DX132" s="43" t="n">
        <f aca="false">DX125+DX127</f>
        <v>-0</v>
      </c>
      <c r="DY132" s="43" t="n">
        <f aca="false">DY125+DY127</f>
        <v>-0</v>
      </c>
      <c r="DZ132" s="43" t="n">
        <f aca="false">DZ125+DZ127</f>
        <v>-0</v>
      </c>
      <c r="EA132" s="43" t="n">
        <f aca="false">EA125+EA127</f>
        <v>-0</v>
      </c>
      <c r="EB132" s="43" t="n">
        <f aca="false">EB125+EB127</f>
        <v>-0</v>
      </c>
      <c r="EC132" s="43" t="n">
        <f aca="false">EC125+EC127</f>
        <v>-0</v>
      </c>
      <c r="ED132" s="43" t="n">
        <f aca="false">ED125+ED127</f>
        <v>-0</v>
      </c>
      <c r="EE132" s="43" t="n">
        <f aca="false">EE125+EE127</f>
        <v>-0</v>
      </c>
      <c r="EF132" s="43" t="n">
        <f aca="false">EF125+EF127</f>
        <v>-0</v>
      </c>
      <c r="EG132" s="43" t="n">
        <f aca="false">EG125+EG127</f>
        <v>-0</v>
      </c>
      <c r="EH132" s="43" t="n">
        <f aca="false">EH125+EH127</f>
        <v>-0</v>
      </c>
      <c r="EI132" s="43" t="n">
        <f aca="false">EI125+EI127</f>
        <v>-0</v>
      </c>
      <c r="EJ132" s="43" t="n">
        <f aca="false">EJ125+EJ127</f>
        <v>-0</v>
      </c>
      <c r="EK132" s="43" t="n">
        <f aca="false">EK125+EK127</f>
        <v>-0</v>
      </c>
      <c r="EL132" s="43" t="n">
        <f aca="false">EL125+EL127</f>
        <v>-0</v>
      </c>
      <c r="EM132" s="43" t="n">
        <f aca="false">EM125+EM127</f>
        <v>-0</v>
      </c>
      <c r="EN132" s="43" t="n">
        <f aca="false">EN125+EN127</f>
        <v>-0</v>
      </c>
      <c r="EO132" s="43" t="n">
        <f aca="false">EO125+EO127</f>
        <v>-0</v>
      </c>
      <c r="EP132" s="43" t="n">
        <f aca="false">EP125+EP127</f>
        <v>-0</v>
      </c>
      <c r="EQ132" s="43" t="n">
        <f aca="false">EQ125+EQ127</f>
        <v>-0</v>
      </c>
      <c r="ER132" s="43" t="n">
        <f aca="false">ER125+ER127</f>
        <v>-0</v>
      </c>
      <c r="ES132" s="43" t="n">
        <f aca="false">ES125+ES127</f>
        <v>-0</v>
      </c>
      <c r="ET132" s="43" t="n">
        <f aca="false">ET125+ET127</f>
        <v>-0</v>
      </c>
      <c r="EU132" s="43" t="n">
        <f aca="false">EU125+EU127</f>
        <v>-0</v>
      </c>
      <c r="EV132" s="43" t="n">
        <f aca="false">EV125+EV127</f>
        <v>-0</v>
      </c>
      <c r="EW132" s="43" t="n">
        <f aca="false">EW125+EW127</f>
        <v>-0</v>
      </c>
      <c r="EX132" s="43" t="n">
        <f aca="false">EX125+EX127</f>
        <v>-0</v>
      </c>
      <c r="EY132" s="43" t="n">
        <f aca="false">EY125+EY127</f>
        <v>-0</v>
      </c>
      <c r="EZ132" s="43" t="n">
        <f aca="false">EZ125+EZ127</f>
        <v>-0</v>
      </c>
      <c r="FA132" s="43" t="n">
        <f aca="false">FA125+FA127</f>
        <v>-0</v>
      </c>
      <c r="FB132" s="43" t="n">
        <f aca="false">FB125+FB127</f>
        <v>-0</v>
      </c>
      <c r="FC132" s="43" t="n">
        <f aca="false">FC125+FC127</f>
        <v>-0</v>
      </c>
      <c r="FD132" s="43" t="n">
        <f aca="false">FD125+FD127</f>
        <v>-0</v>
      </c>
      <c r="FE132" s="43" t="n">
        <f aca="false">FE125+FE127</f>
        <v>-0</v>
      </c>
      <c r="FF132" s="43" t="n">
        <f aca="false">FF125+FF127</f>
        <v>-0</v>
      </c>
      <c r="FG132" s="43" t="n">
        <f aca="false">FG125+FG127</f>
        <v>-0</v>
      </c>
      <c r="FH132" s="43" t="n">
        <f aca="false">FH125+FH127</f>
        <v>-0</v>
      </c>
    </row>
    <row r="133" customFormat="false" ht="15" hidden="false" customHeight="false" outlineLevel="0" collapsed="false">
      <c r="C133" s="23" t="s">
        <v>727</v>
      </c>
      <c r="D133" s="11" t="s">
        <v>319</v>
      </c>
      <c r="E133" s="62" t="n">
        <f aca="false">SUMIF($J$4:$FH$4,$F16,$J133:$FH133)</f>
        <v>31610.8432813422</v>
      </c>
      <c r="I133" s="64"/>
      <c r="J133" s="62" t="n">
        <f aca="false">SUM(J129:J132)</f>
        <v>0</v>
      </c>
      <c r="K133" s="62" t="n">
        <f aca="false">SUM(K129:K132)</f>
        <v>0</v>
      </c>
      <c r="L133" s="62" t="n">
        <f aca="false">SUM(L129:L132)</f>
        <v>0</v>
      </c>
      <c r="M133" s="62" t="n">
        <f aca="false">SUM(M129:M132)</f>
        <v>0</v>
      </c>
      <c r="N133" s="62" t="n">
        <f aca="false">SUM(N129:N132)</f>
        <v>0</v>
      </c>
      <c r="O133" s="62" t="n">
        <f aca="false">SUM(O129:O132)</f>
        <v>398.75</v>
      </c>
      <c r="P133" s="62" t="n">
        <f aca="false">SUM(P129:P132)</f>
        <v>8015.16333674863</v>
      </c>
      <c r="Q133" s="62" t="n">
        <f aca="false">SUM(Q129:Q132)</f>
        <v>15810.4239167094</v>
      </c>
      <c r="R133" s="62" t="n">
        <f aca="false">SUM(R129:R132)</f>
        <v>23703.1252539196</v>
      </c>
      <c r="S133" s="62" t="n">
        <f aca="false">SUM(S129:S132)</f>
        <v>31610.8432813422</v>
      </c>
      <c r="T133" s="62" t="n">
        <f aca="false">SUM(T129:T132)</f>
        <v>31253.959070725</v>
      </c>
      <c r="U133" s="62" t="n">
        <f aca="false">SUM(U129:U132)</f>
        <v>30892.6138074751</v>
      </c>
      <c r="V133" s="62" t="n">
        <f aca="false">SUM(V129:V132)</f>
        <v>30526.7517284346</v>
      </c>
      <c r="W133" s="62" t="n">
        <f aca="false">SUM(W129:W132)</f>
        <v>30156.316373406</v>
      </c>
      <c r="X133" s="62" t="n">
        <f aca="false">SUM(X129:X132)</f>
        <v>29781.2505764396</v>
      </c>
      <c r="Y133" s="62" t="n">
        <f aca="false">SUM(Y129:Y132)</f>
        <v>29401.4964570112</v>
      </c>
      <c r="Z133" s="62" t="n">
        <f aca="false">SUM(Z129:Z132)</f>
        <v>29016.9954110898</v>
      </c>
      <c r="AA133" s="62" t="n">
        <f aca="false">SUM(AA129:AA132)</f>
        <v>28627.6881020945</v>
      </c>
      <c r="AB133" s="62" t="n">
        <f aca="false">SUM(AB129:AB132)</f>
        <v>28233.5144517367</v>
      </c>
      <c r="AC133" s="62" t="n">
        <f aca="false">SUM(AC129:AC132)</f>
        <v>27834.4136307494</v>
      </c>
      <c r="AD133" s="62" t="n">
        <f aca="false">SUM(AD129:AD132)</f>
        <v>27430.3240494998</v>
      </c>
      <c r="AE133" s="62" t="n">
        <f aca="false">SUM(AE129:AE132)</f>
        <v>27021.1833484846</v>
      </c>
      <c r="AF133" s="62" t="n">
        <f aca="false">SUM(AF129:AF132)</f>
        <v>26606.9283887067</v>
      </c>
      <c r="AG133" s="62" t="n">
        <f aca="false">SUM(AG129:AG132)</f>
        <v>26187.4952419315</v>
      </c>
      <c r="AH133" s="62" t="n">
        <f aca="false">SUM(AH129:AH132)</f>
        <v>25762.8191808217</v>
      </c>
      <c r="AI133" s="62" t="n">
        <f aca="false">SUM(AI129:AI132)</f>
        <v>25332.834668948</v>
      </c>
      <c r="AJ133" s="62" t="n">
        <f aca="false">SUM(AJ129:AJ132)</f>
        <v>24897.4753506759</v>
      </c>
      <c r="AK133" s="62" t="n">
        <f aca="false">SUM(AK129:AK132)</f>
        <v>24456.6740409253</v>
      </c>
      <c r="AL133" s="62" t="n">
        <f aca="false">SUM(AL129:AL132)</f>
        <v>24010.3627148029</v>
      </c>
      <c r="AM133" s="62" t="n">
        <f aca="false">SUM(AM129:AM132)</f>
        <v>23558.472497104</v>
      </c>
      <c r="AN133" s="62" t="n">
        <f aca="false">SUM(AN129:AN132)</f>
        <v>23100.9336516838</v>
      </c>
      <c r="AO133" s="62" t="n">
        <f aca="false">SUM(AO129:AO132)</f>
        <v>22637.6755706959</v>
      </c>
      <c r="AP133" s="62" t="n">
        <f aca="false">SUM(AP129:AP132)</f>
        <v>22168.6267636956</v>
      </c>
      <c r="AQ133" s="62" t="n">
        <f aca="false">SUM(AQ129:AQ132)</f>
        <v>21693.7148466079</v>
      </c>
      <c r="AR133" s="62" t="n">
        <f aca="false">SUM(AR129:AR132)</f>
        <v>21212.8665305565</v>
      </c>
      <c r="AS133" s="62" t="n">
        <f aca="false">SUM(AS129:AS132)</f>
        <v>20726.0076105545</v>
      </c>
      <c r="AT133" s="62" t="n">
        <f aca="false">SUM(AT129:AT132)</f>
        <v>20233.0629540524</v>
      </c>
      <c r="AU133" s="62" t="n">
        <f aca="false">SUM(AU129:AU132)</f>
        <v>19733.9564893441</v>
      </c>
      <c r="AV133" s="62" t="n">
        <f aca="false">SUM(AV129:AV132)</f>
        <v>19228.6111938269</v>
      </c>
      <c r="AW133" s="62" t="n">
        <f aca="false">SUM(AW129:AW132)</f>
        <v>18716.9490821158</v>
      </c>
      <c r="AX133" s="62" t="n">
        <f aca="false">SUM(AX129:AX132)</f>
        <v>18198.8911940083</v>
      </c>
      <c r="AY133" s="62" t="n">
        <f aca="false">SUM(AY129:AY132)</f>
        <v>17674.3575822994</v>
      </c>
      <c r="AZ133" s="62" t="n">
        <f aca="false">SUM(AZ129:AZ132)</f>
        <v>17143.2673004442</v>
      </c>
      <c r="BA133" s="62" t="n">
        <f aca="false">SUM(BA129:BA132)</f>
        <v>16605.5383900657</v>
      </c>
      <c r="BB133" s="62" t="n">
        <f aca="false">SUM(BB129:BB132)</f>
        <v>16061.0878683076</v>
      </c>
      <c r="BC133" s="62" t="n">
        <f aca="false">SUM(BC129:BC132)</f>
        <v>15509.8317150275</v>
      </c>
      <c r="BD133" s="62" t="n">
        <f aca="false">SUM(BD129:BD132)</f>
        <v>14951.6848598313</v>
      </c>
      <c r="BE133" s="62" t="n">
        <f aca="false">SUM(BE129:BE132)</f>
        <v>14386.5611689452</v>
      </c>
      <c r="BF133" s="62" t="n">
        <f aca="false">SUM(BF129:BF132)</f>
        <v>13814.3734319231</v>
      </c>
      <c r="BG133" s="62" t="n">
        <f aca="false">SUM(BG129:BG132)</f>
        <v>13235.0333481881</v>
      </c>
      <c r="BH133" s="62" t="n">
        <f aca="false">SUM(BH129:BH132)</f>
        <v>12648.4515134065</v>
      </c>
      <c r="BI133" s="62" t="n">
        <f aca="false">SUM(BI129:BI132)</f>
        <v>12054.5374056901</v>
      </c>
      <c r="BJ133" s="62" t="n">
        <f aca="false">SUM(BJ129:BJ132)</f>
        <v>11453.1993716273</v>
      </c>
      <c r="BK133" s="62" t="n">
        <f aca="false">SUM(BK129:BK132)</f>
        <v>10844.3446121386</v>
      </c>
      <c r="BL133" s="62" t="n">
        <f aca="false">SUM(BL129:BL132)</f>
        <v>10227.8791681564</v>
      </c>
      <c r="BM133" s="62" t="n">
        <f aca="false">SUM(BM129:BM132)</f>
        <v>9603.70790612438</v>
      </c>
      <c r="BN133" s="62" t="n">
        <f aca="false">SUM(BN129:BN132)</f>
        <v>8971.73450331696</v>
      </c>
      <c r="BO133" s="62" t="n">
        <f aca="false">SUM(BO129:BO132)</f>
        <v>8331.86143297445</v>
      </c>
      <c r="BP133" s="62" t="n">
        <f aca="false">SUM(BP129:BP132)</f>
        <v>7683.98994925266</v>
      </c>
      <c r="BQ133" s="62" t="n">
        <f aca="false">SUM(BQ129:BQ132)</f>
        <v>7028.02007198434</v>
      </c>
      <c r="BR133" s="62" t="n">
        <f aca="false">SUM(BR129:BR132)</f>
        <v>6363.85057125017</v>
      </c>
      <c r="BS133" s="62" t="n">
        <f aca="false">SUM(BS129:BS132)</f>
        <v>5691.37895175683</v>
      </c>
      <c r="BT133" s="62" t="n">
        <f aca="false">SUM(BT129:BT132)</f>
        <v>5010.50143701981</v>
      </c>
      <c r="BU133" s="62" t="n">
        <f aca="false">SUM(BU129:BU132)</f>
        <v>4321.11295334859</v>
      </c>
      <c r="BV133" s="62" t="n">
        <f aca="false">SUM(BV129:BV132)</f>
        <v>3623.10711363147</v>
      </c>
      <c r="BW133" s="62" t="n">
        <f aca="false">SUM(BW129:BW132)</f>
        <v>2916.37620091789</v>
      </c>
      <c r="BX133" s="62" t="n">
        <f aca="false">SUM(BX129:BX132)</f>
        <v>2200.81115179539</v>
      </c>
      <c r="BY133" s="62" t="n">
        <f aca="false">SUM(BY129:BY132)</f>
        <v>1476.30153955885</v>
      </c>
      <c r="BZ133" s="62" t="n">
        <f aca="false">SUM(BZ129:BZ132)</f>
        <v>742.735557169366</v>
      </c>
      <c r="CA133" s="62" t="n">
        <f aca="false">SUM(CA129:CA132)</f>
        <v>8.5265128291212E-012</v>
      </c>
      <c r="CB133" s="62" t="n">
        <f aca="false">SUM(CB129:CB132)</f>
        <v>8.5265128291212E-012</v>
      </c>
      <c r="CC133" s="62" t="n">
        <f aca="false">SUM(CC129:CC132)</f>
        <v>8.5265128291212E-012</v>
      </c>
      <c r="CD133" s="62" t="n">
        <f aca="false">SUM(CD129:CD132)</f>
        <v>8.5265128291212E-012</v>
      </c>
      <c r="CE133" s="62" t="n">
        <f aca="false">SUM(CE129:CE132)</f>
        <v>8.5265128291212E-012</v>
      </c>
      <c r="CF133" s="62" t="n">
        <f aca="false">SUM(CF129:CF132)</f>
        <v>8.5265128291212E-012</v>
      </c>
      <c r="CG133" s="62" t="n">
        <f aca="false">SUM(CG129:CG132)</f>
        <v>8.5265128291212E-012</v>
      </c>
      <c r="CH133" s="62" t="n">
        <f aca="false">SUM(CH129:CH132)</f>
        <v>8.5265128291212E-012</v>
      </c>
      <c r="CI133" s="62" t="n">
        <f aca="false">SUM(CI129:CI132)</f>
        <v>8.5265128291212E-012</v>
      </c>
      <c r="CJ133" s="62" t="n">
        <f aca="false">SUM(CJ129:CJ132)</f>
        <v>8.5265128291212E-012</v>
      </c>
      <c r="CK133" s="62" t="n">
        <f aca="false">SUM(CK129:CK132)</f>
        <v>8.5265128291212E-012</v>
      </c>
      <c r="CL133" s="62" t="n">
        <f aca="false">SUM(CL129:CL132)</f>
        <v>8.5265128291212E-012</v>
      </c>
      <c r="CM133" s="62" t="n">
        <f aca="false">SUM(CM129:CM132)</f>
        <v>8.5265128291212E-012</v>
      </c>
      <c r="CN133" s="62" t="n">
        <f aca="false">SUM(CN129:CN132)</f>
        <v>8.5265128291212E-012</v>
      </c>
      <c r="CO133" s="62" t="n">
        <f aca="false">SUM(CO129:CO132)</f>
        <v>8.5265128291212E-012</v>
      </c>
      <c r="CP133" s="62" t="n">
        <f aca="false">SUM(CP129:CP132)</f>
        <v>8.5265128291212E-012</v>
      </c>
      <c r="CQ133" s="62" t="n">
        <f aca="false">SUM(CQ129:CQ132)</f>
        <v>8.5265128291212E-012</v>
      </c>
      <c r="CR133" s="62" t="n">
        <f aca="false">SUM(CR129:CR132)</f>
        <v>8.5265128291212E-012</v>
      </c>
      <c r="CS133" s="62" t="n">
        <f aca="false">SUM(CS129:CS132)</f>
        <v>8.5265128291212E-012</v>
      </c>
      <c r="CT133" s="62" t="n">
        <f aca="false">SUM(CT129:CT132)</f>
        <v>8.5265128291212E-012</v>
      </c>
      <c r="CU133" s="62" t="n">
        <f aca="false">SUM(CU129:CU132)</f>
        <v>8.5265128291212E-012</v>
      </c>
      <c r="CV133" s="62" t="n">
        <f aca="false">SUM(CV129:CV132)</f>
        <v>8.5265128291212E-012</v>
      </c>
      <c r="CW133" s="62" t="n">
        <f aca="false">SUM(CW129:CW132)</f>
        <v>8.5265128291212E-012</v>
      </c>
      <c r="CX133" s="62" t="n">
        <f aca="false">SUM(CX129:CX132)</f>
        <v>8.5265128291212E-012</v>
      </c>
      <c r="CY133" s="62" t="n">
        <f aca="false">SUM(CY129:CY132)</f>
        <v>8.5265128291212E-012</v>
      </c>
      <c r="CZ133" s="62" t="n">
        <f aca="false">SUM(CZ129:CZ132)</f>
        <v>8.5265128291212E-012</v>
      </c>
      <c r="DA133" s="62" t="n">
        <f aca="false">SUM(DA129:DA132)</f>
        <v>8.5265128291212E-012</v>
      </c>
      <c r="DB133" s="62" t="n">
        <f aca="false">SUM(DB129:DB132)</f>
        <v>8.5265128291212E-012</v>
      </c>
      <c r="DC133" s="62" t="n">
        <f aca="false">SUM(DC129:DC132)</f>
        <v>8.5265128291212E-012</v>
      </c>
      <c r="DD133" s="62" t="n">
        <f aca="false">SUM(DD129:DD132)</f>
        <v>8.5265128291212E-012</v>
      </c>
      <c r="DE133" s="62" t="n">
        <f aca="false">SUM(DE129:DE132)</f>
        <v>8.5265128291212E-012</v>
      </c>
      <c r="DF133" s="62" t="n">
        <f aca="false">SUM(DF129:DF132)</f>
        <v>8.5265128291212E-012</v>
      </c>
      <c r="DG133" s="62" t="n">
        <f aca="false">SUM(DG129:DG132)</f>
        <v>8.5265128291212E-012</v>
      </c>
      <c r="DH133" s="62" t="n">
        <f aca="false">SUM(DH129:DH132)</f>
        <v>8.5265128291212E-012</v>
      </c>
      <c r="DI133" s="62" t="n">
        <f aca="false">SUM(DI129:DI132)</f>
        <v>8.5265128291212E-012</v>
      </c>
      <c r="DJ133" s="62" t="n">
        <f aca="false">SUM(DJ129:DJ132)</f>
        <v>8.5265128291212E-012</v>
      </c>
      <c r="DK133" s="62" t="n">
        <f aca="false">SUM(DK129:DK132)</f>
        <v>8.5265128291212E-012</v>
      </c>
      <c r="DL133" s="62" t="n">
        <f aca="false">SUM(DL129:DL132)</f>
        <v>8.5265128291212E-012</v>
      </c>
      <c r="DM133" s="62" t="n">
        <f aca="false">SUM(DM129:DM132)</f>
        <v>8.5265128291212E-012</v>
      </c>
      <c r="DN133" s="62" t="n">
        <f aca="false">SUM(DN129:DN132)</f>
        <v>8.5265128291212E-012</v>
      </c>
      <c r="DO133" s="62" t="n">
        <f aca="false">SUM(DO129:DO132)</f>
        <v>8.5265128291212E-012</v>
      </c>
      <c r="DP133" s="62" t="n">
        <f aca="false">SUM(DP129:DP132)</f>
        <v>8.5265128291212E-012</v>
      </c>
      <c r="DQ133" s="62" t="n">
        <f aca="false">SUM(DQ129:DQ132)</f>
        <v>8.5265128291212E-012</v>
      </c>
      <c r="DR133" s="62" t="n">
        <f aca="false">SUM(DR129:DR132)</f>
        <v>8.5265128291212E-012</v>
      </c>
      <c r="DS133" s="62" t="n">
        <f aca="false">SUM(DS129:DS132)</f>
        <v>8.5265128291212E-012</v>
      </c>
      <c r="DT133" s="62" t="n">
        <f aca="false">SUM(DT129:DT132)</f>
        <v>8.5265128291212E-012</v>
      </c>
      <c r="DU133" s="62" t="n">
        <f aca="false">SUM(DU129:DU132)</f>
        <v>8.5265128291212E-012</v>
      </c>
      <c r="DV133" s="62" t="n">
        <f aca="false">SUM(DV129:DV132)</f>
        <v>8.5265128291212E-012</v>
      </c>
      <c r="DW133" s="62" t="n">
        <f aca="false">SUM(DW129:DW132)</f>
        <v>8.5265128291212E-012</v>
      </c>
      <c r="DX133" s="62" t="n">
        <f aca="false">SUM(DX129:DX132)</f>
        <v>8.5265128291212E-012</v>
      </c>
      <c r="DY133" s="62" t="n">
        <f aca="false">SUM(DY129:DY132)</f>
        <v>8.5265128291212E-012</v>
      </c>
      <c r="DZ133" s="62" t="n">
        <f aca="false">SUM(DZ129:DZ132)</f>
        <v>8.5265128291212E-012</v>
      </c>
      <c r="EA133" s="62" t="n">
        <f aca="false">SUM(EA129:EA132)</f>
        <v>8.5265128291212E-012</v>
      </c>
      <c r="EB133" s="62" t="n">
        <f aca="false">SUM(EB129:EB132)</f>
        <v>8.5265128291212E-012</v>
      </c>
      <c r="EC133" s="62" t="n">
        <f aca="false">SUM(EC129:EC132)</f>
        <v>8.5265128291212E-012</v>
      </c>
      <c r="ED133" s="62" t="n">
        <f aca="false">SUM(ED129:ED132)</f>
        <v>8.5265128291212E-012</v>
      </c>
      <c r="EE133" s="62" t="n">
        <f aca="false">SUM(EE129:EE132)</f>
        <v>8.5265128291212E-012</v>
      </c>
      <c r="EF133" s="62" t="n">
        <f aca="false">SUM(EF129:EF132)</f>
        <v>8.5265128291212E-012</v>
      </c>
      <c r="EG133" s="62" t="n">
        <f aca="false">SUM(EG129:EG132)</f>
        <v>8.5265128291212E-012</v>
      </c>
      <c r="EH133" s="62" t="n">
        <f aca="false">SUM(EH129:EH132)</f>
        <v>8.5265128291212E-012</v>
      </c>
      <c r="EI133" s="62" t="n">
        <f aca="false">SUM(EI129:EI132)</f>
        <v>8.5265128291212E-012</v>
      </c>
      <c r="EJ133" s="62" t="n">
        <f aca="false">SUM(EJ129:EJ132)</f>
        <v>8.5265128291212E-012</v>
      </c>
      <c r="EK133" s="62" t="n">
        <f aca="false">SUM(EK129:EK132)</f>
        <v>8.5265128291212E-012</v>
      </c>
      <c r="EL133" s="62" t="n">
        <f aca="false">SUM(EL129:EL132)</f>
        <v>8.5265128291212E-012</v>
      </c>
      <c r="EM133" s="62" t="n">
        <f aca="false">SUM(EM129:EM132)</f>
        <v>8.5265128291212E-012</v>
      </c>
      <c r="EN133" s="62" t="n">
        <f aca="false">SUM(EN129:EN132)</f>
        <v>8.5265128291212E-012</v>
      </c>
      <c r="EO133" s="62" t="n">
        <f aca="false">SUM(EO129:EO132)</f>
        <v>8.5265128291212E-012</v>
      </c>
      <c r="EP133" s="62" t="n">
        <f aca="false">SUM(EP129:EP132)</f>
        <v>8.5265128291212E-012</v>
      </c>
      <c r="EQ133" s="62" t="n">
        <f aca="false">SUM(EQ129:EQ132)</f>
        <v>8.5265128291212E-012</v>
      </c>
      <c r="ER133" s="62" t="n">
        <f aca="false">SUM(ER129:ER132)</f>
        <v>8.5265128291212E-012</v>
      </c>
      <c r="ES133" s="62" t="n">
        <f aca="false">SUM(ES129:ES132)</f>
        <v>8.5265128291212E-012</v>
      </c>
      <c r="ET133" s="62" t="n">
        <f aca="false">SUM(ET129:ET132)</f>
        <v>8.5265128291212E-012</v>
      </c>
      <c r="EU133" s="62" t="n">
        <f aca="false">SUM(EU129:EU132)</f>
        <v>8.5265128291212E-012</v>
      </c>
      <c r="EV133" s="62" t="n">
        <f aca="false">SUM(EV129:EV132)</f>
        <v>8.5265128291212E-012</v>
      </c>
      <c r="EW133" s="62" t="n">
        <f aca="false">SUM(EW129:EW132)</f>
        <v>8.5265128291212E-012</v>
      </c>
      <c r="EX133" s="62" t="n">
        <f aca="false">SUM(EX129:EX132)</f>
        <v>8.5265128291212E-012</v>
      </c>
      <c r="EY133" s="62" t="n">
        <f aca="false">SUM(EY129:EY132)</f>
        <v>8.5265128291212E-012</v>
      </c>
      <c r="EZ133" s="62" t="n">
        <f aca="false">SUM(EZ129:EZ132)</f>
        <v>8.5265128291212E-012</v>
      </c>
      <c r="FA133" s="62" t="n">
        <f aca="false">SUM(FA129:FA132)</f>
        <v>8.5265128291212E-012</v>
      </c>
      <c r="FB133" s="62" t="n">
        <f aca="false">SUM(FB129:FB132)</f>
        <v>8.5265128291212E-012</v>
      </c>
      <c r="FC133" s="62" t="n">
        <f aca="false">SUM(FC129:FC132)</f>
        <v>8.5265128291212E-012</v>
      </c>
      <c r="FD133" s="62" t="n">
        <f aca="false">SUM(FD129:FD132)</f>
        <v>8.5265128291212E-012</v>
      </c>
      <c r="FE133" s="62" t="n">
        <f aca="false">SUM(FE129:FE132)</f>
        <v>8.5265128291212E-012</v>
      </c>
      <c r="FF133" s="62" t="n">
        <f aca="false">SUM(FF129:FF132)</f>
        <v>8.5265128291212E-012</v>
      </c>
      <c r="FG133" s="62" t="n">
        <f aca="false">SUM(FG129:FG132)</f>
        <v>8.5265128291212E-012</v>
      </c>
      <c r="FH133" s="62" t="n">
        <f aca="false">SUM(FH129:FH132)</f>
        <v>8.5265128291212E-012</v>
      </c>
    </row>
    <row r="134" customFormat="false" ht="15" hidden="false" customHeight="false" outlineLevel="0" collapsed="false">
      <c r="C134" s="0" t="s">
        <v>728</v>
      </c>
      <c r="D134" s="11" t="s">
        <v>319</v>
      </c>
      <c r="I134" s="43" t="n">
        <f aca="false">SUM(J134:FH134)</f>
        <v>-553.189757423489</v>
      </c>
      <c r="J134" s="43" t="n">
        <f aca="false">-In_Upfront_Fee*$E133*(J129=0)*(J130&gt;0)</f>
        <v>-0</v>
      </c>
      <c r="K134" s="43" t="n">
        <f aca="false">-In_Upfront_Fee*$E133*(K129=0)*(K130&gt;0)</f>
        <v>-0</v>
      </c>
      <c r="L134" s="43" t="n">
        <f aca="false">-In_Upfront_Fee*$E133*(L129=0)*(L130&gt;0)</f>
        <v>-0</v>
      </c>
      <c r="M134" s="43" t="n">
        <f aca="false">-In_Upfront_Fee*$E133*(M129=0)*(M130&gt;0)</f>
        <v>-0</v>
      </c>
      <c r="N134" s="43" t="n">
        <f aca="false">-In_Upfront_Fee*$E133*(N129=0)*(N130&gt;0)</f>
        <v>-0</v>
      </c>
      <c r="O134" s="43" t="n">
        <f aca="false">-In_Upfront_Fee*$E133*(O129=0)*(O130&gt;0)</f>
        <v>-553.189757423489</v>
      </c>
      <c r="P134" s="43" t="n">
        <f aca="false">-In_Upfront_Fee*$E133*(P129=0)*(P130&gt;0)</f>
        <v>-0</v>
      </c>
      <c r="Q134" s="43" t="n">
        <f aca="false">-In_Upfront_Fee*$E133*(Q129=0)*(Q130&gt;0)</f>
        <v>-0</v>
      </c>
      <c r="R134" s="43" t="n">
        <f aca="false">-In_Upfront_Fee*$E133*(R129=0)*(R130&gt;0)</f>
        <v>-0</v>
      </c>
      <c r="S134" s="43" t="n">
        <f aca="false">-In_Upfront_Fee*$E133*(S129=0)*(S130&gt;0)</f>
        <v>-0</v>
      </c>
      <c r="T134" s="43" t="n">
        <f aca="false">-In_Upfront_Fee*$E133*(T129=0)*(T130&gt;0)</f>
        <v>-0</v>
      </c>
      <c r="U134" s="43" t="n">
        <f aca="false">-In_Upfront_Fee*$E133*(U129=0)*(U130&gt;0)</f>
        <v>-0</v>
      </c>
      <c r="V134" s="43" t="n">
        <f aca="false">-In_Upfront_Fee*$E133*(V129=0)*(V130&gt;0)</f>
        <v>-0</v>
      </c>
      <c r="W134" s="43" t="n">
        <f aca="false">-In_Upfront_Fee*$E133*(W129=0)*(W130&gt;0)</f>
        <v>-0</v>
      </c>
      <c r="X134" s="43" t="n">
        <f aca="false">-In_Upfront_Fee*$E133*(X129=0)*(X130&gt;0)</f>
        <v>-0</v>
      </c>
      <c r="Y134" s="43" t="n">
        <f aca="false">-In_Upfront_Fee*$E133*(Y129=0)*(Y130&gt;0)</f>
        <v>-0</v>
      </c>
      <c r="Z134" s="43" t="n">
        <f aca="false">-In_Upfront_Fee*$E133*(Z129=0)*(Z130&gt;0)</f>
        <v>-0</v>
      </c>
      <c r="AA134" s="43" t="n">
        <f aca="false">-In_Upfront_Fee*$E133*(AA129=0)*(AA130&gt;0)</f>
        <v>-0</v>
      </c>
      <c r="AB134" s="43" t="n">
        <f aca="false">-In_Upfront_Fee*$E133*(AB129=0)*(AB130&gt;0)</f>
        <v>-0</v>
      </c>
      <c r="AC134" s="43" t="n">
        <f aca="false">-In_Upfront_Fee*$E133*(AC129=0)*(AC130&gt;0)</f>
        <v>-0</v>
      </c>
      <c r="AD134" s="43" t="n">
        <f aca="false">-In_Upfront_Fee*$E133*(AD129=0)*(AD130&gt;0)</f>
        <v>-0</v>
      </c>
      <c r="AE134" s="43" t="n">
        <f aca="false">-In_Upfront_Fee*$E133*(AE129=0)*(AE130&gt;0)</f>
        <v>-0</v>
      </c>
      <c r="AF134" s="43" t="n">
        <f aca="false">-In_Upfront_Fee*$E133*(AF129=0)*(AF130&gt;0)</f>
        <v>-0</v>
      </c>
      <c r="AG134" s="43" t="n">
        <f aca="false">-In_Upfront_Fee*$E133*(AG129=0)*(AG130&gt;0)</f>
        <v>-0</v>
      </c>
      <c r="AH134" s="43" t="n">
        <f aca="false">-In_Upfront_Fee*$E133*(AH129=0)*(AH130&gt;0)</f>
        <v>-0</v>
      </c>
      <c r="AI134" s="43" t="n">
        <f aca="false">-In_Upfront_Fee*$E133*(AI129=0)*(AI130&gt;0)</f>
        <v>-0</v>
      </c>
      <c r="AJ134" s="43" t="n">
        <f aca="false">-In_Upfront_Fee*$E133*(AJ129=0)*(AJ130&gt;0)</f>
        <v>-0</v>
      </c>
      <c r="AK134" s="43" t="n">
        <f aca="false">-In_Upfront_Fee*$E133*(AK129=0)*(AK130&gt;0)</f>
        <v>-0</v>
      </c>
      <c r="AL134" s="43" t="n">
        <f aca="false">-In_Upfront_Fee*$E133*(AL129=0)*(AL130&gt;0)</f>
        <v>-0</v>
      </c>
      <c r="AM134" s="43" t="n">
        <f aca="false">-In_Upfront_Fee*$E133*(AM129=0)*(AM130&gt;0)</f>
        <v>-0</v>
      </c>
      <c r="AN134" s="43" t="n">
        <f aca="false">-In_Upfront_Fee*$E133*(AN129=0)*(AN130&gt;0)</f>
        <v>-0</v>
      </c>
      <c r="AO134" s="43" t="n">
        <f aca="false">-In_Upfront_Fee*$E133*(AO129=0)*(AO130&gt;0)</f>
        <v>-0</v>
      </c>
      <c r="AP134" s="43" t="n">
        <f aca="false">-In_Upfront_Fee*$E133*(AP129=0)*(AP130&gt;0)</f>
        <v>-0</v>
      </c>
      <c r="AQ134" s="43" t="n">
        <f aca="false">-In_Upfront_Fee*$E133*(AQ129=0)*(AQ130&gt;0)</f>
        <v>-0</v>
      </c>
      <c r="AR134" s="43" t="n">
        <f aca="false">-In_Upfront_Fee*$E133*(AR129=0)*(AR130&gt;0)</f>
        <v>-0</v>
      </c>
      <c r="AS134" s="43" t="n">
        <f aca="false">-In_Upfront_Fee*$E133*(AS129=0)*(AS130&gt;0)</f>
        <v>-0</v>
      </c>
      <c r="AT134" s="43" t="n">
        <f aca="false">-In_Upfront_Fee*$E133*(AT129=0)*(AT130&gt;0)</f>
        <v>-0</v>
      </c>
      <c r="AU134" s="43" t="n">
        <f aca="false">-In_Upfront_Fee*$E133*(AU129=0)*(AU130&gt;0)</f>
        <v>-0</v>
      </c>
      <c r="AV134" s="43" t="n">
        <f aca="false">-In_Upfront_Fee*$E133*(AV129=0)*(AV130&gt;0)</f>
        <v>-0</v>
      </c>
      <c r="AW134" s="43" t="n">
        <f aca="false">-In_Upfront_Fee*$E133*(AW129=0)*(AW130&gt;0)</f>
        <v>-0</v>
      </c>
      <c r="AX134" s="43" t="n">
        <f aca="false">-In_Upfront_Fee*$E133*(AX129=0)*(AX130&gt;0)</f>
        <v>-0</v>
      </c>
      <c r="AY134" s="43" t="n">
        <f aca="false">-In_Upfront_Fee*$E133*(AY129=0)*(AY130&gt;0)</f>
        <v>-0</v>
      </c>
      <c r="AZ134" s="43" t="n">
        <f aca="false">-In_Upfront_Fee*$E133*(AZ129=0)*(AZ130&gt;0)</f>
        <v>-0</v>
      </c>
      <c r="BA134" s="43" t="n">
        <f aca="false">-In_Upfront_Fee*$E133*(BA129=0)*(BA130&gt;0)</f>
        <v>-0</v>
      </c>
      <c r="BB134" s="43" t="n">
        <f aca="false">-In_Upfront_Fee*$E133*(BB129=0)*(BB130&gt;0)</f>
        <v>-0</v>
      </c>
      <c r="BC134" s="43" t="n">
        <f aca="false">-In_Upfront_Fee*$E133*(BC129=0)*(BC130&gt;0)</f>
        <v>-0</v>
      </c>
      <c r="BD134" s="43" t="n">
        <f aca="false">-In_Upfront_Fee*$E133*(BD129=0)*(BD130&gt;0)</f>
        <v>-0</v>
      </c>
      <c r="BE134" s="43" t="n">
        <f aca="false">-In_Upfront_Fee*$E133*(BE129=0)*(BE130&gt;0)</f>
        <v>-0</v>
      </c>
      <c r="BF134" s="43" t="n">
        <f aca="false">-In_Upfront_Fee*$E133*(BF129=0)*(BF130&gt;0)</f>
        <v>-0</v>
      </c>
      <c r="BG134" s="43" t="n">
        <f aca="false">-In_Upfront_Fee*$E133*(BG129=0)*(BG130&gt;0)</f>
        <v>-0</v>
      </c>
      <c r="BH134" s="43" t="n">
        <f aca="false">-In_Upfront_Fee*$E133*(BH129=0)*(BH130&gt;0)</f>
        <v>-0</v>
      </c>
      <c r="BI134" s="43" t="n">
        <f aca="false">-In_Upfront_Fee*$E133*(BI129=0)*(BI130&gt;0)</f>
        <v>-0</v>
      </c>
      <c r="BJ134" s="43" t="n">
        <f aca="false">-In_Upfront_Fee*$E133*(BJ129=0)*(BJ130&gt;0)</f>
        <v>-0</v>
      </c>
      <c r="BK134" s="43" t="n">
        <f aca="false">-In_Upfront_Fee*$E133*(BK129=0)*(BK130&gt;0)</f>
        <v>-0</v>
      </c>
      <c r="BL134" s="43" t="n">
        <f aca="false">-In_Upfront_Fee*$E133*(BL129=0)*(BL130&gt;0)</f>
        <v>-0</v>
      </c>
      <c r="BM134" s="43" t="n">
        <f aca="false">-In_Upfront_Fee*$E133*(BM129=0)*(BM130&gt;0)</f>
        <v>-0</v>
      </c>
      <c r="BN134" s="43" t="n">
        <f aca="false">-In_Upfront_Fee*$E133*(BN129=0)*(BN130&gt;0)</f>
        <v>-0</v>
      </c>
      <c r="BO134" s="43" t="n">
        <f aca="false">-In_Upfront_Fee*$E133*(BO129=0)*(BO130&gt;0)</f>
        <v>-0</v>
      </c>
      <c r="BP134" s="43" t="n">
        <f aca="false">-In_Upfront_Fee*$E133*(BP129=0)*(BP130&gt;0)</f>
        <v>-0</v>
      </c>
      <c r="BQ134" s="43" t="n">
        <f aca="false">-In_Upfront_Fee*$E133*(BQ129=0)*(BQ130&gt;0)</f>
        <v>-0</v>
      </c>
      <c r="BR134" s="43" t="n">
        <f aca="false">-In_Upfront_Fee*$E133*(BR129=0)*(BR130&gt;0)</f>
        <v>-0</v>
      </c>
      <c r="BS134" s="43" t="n">
        <f aca="false">-In_Upfront_Fee*$E133*(BS129=0)*(BS130&gt;0)</f>
        <v>-0</v>
      </c>
      <c r="BT134" s="43" t="n">
        <f aca="false">-In_Upfront_Fee*$E133*(BT129=0)*(BT130&gt;0)</f>
        <v>-0</v>
      </c>
      <c r="BU134" s="43" t="n">
        <f aca="false">-In_Upfront_Fee*$E133*(BU129=0)*(BU130&gt;0)</f>
        <v>-0</v>
      </c>
      <c r="BV134" s="43" t="n">
        <f aca="false">-In_Upfront_Fee*$E133*(BV129=0)*(BV130&gt;0)</f>
        <v>-0</v>
      </c>
      <c r="BW134" s="43" t="n">
        <f aca="false">-In_Upfront_Fee*$E133*(BW129=0)*(BW130&gt;0)</f>
        <v>-0</v>
      </c>
      <c r="BX134" s="43" t="n">
        <f aca="false">-In_Upfront_Fee*$E133*(BX129=0)*(BX130&gt;0)</f>
        <v>-0</v>
      </c>
      <c r="BY134" s="43" t="n">
        <f aca="false">-In_Upfront_Fee*$E133*(BY129=0)*(BY130&gt;0)</f>
        <v>-0</v>
      </c>
      <c r="BZ134" s="43" t="n">
        <f aca="false">-In_Upfront_Fee*$E133*(BZ129=0)*(BZ130&gt;0)</f>
        <v>-0</v>
      </c>
      <c r="CA134" s="43" t="n">
        <f aca="false">-In_Upfront_Fee*$E133*(CA129=0)*(CA130&gt;0)</f>
        <v>-0</v>
      </c>
      <c r="CB134" s="43" t="n">
        <f aca="false">-In_Upfront_Fee*$E133*(CB129=0)*(CB130&gt;0)</f>
        <v>-0</v>
      </c>
      <c r="CC134" s="43" t="n">
        <f aca="false">-In_Upfront_Fee*$E133*(CC129=0)*(CC130&gt;0)</f>
        <v>-0</v>
      </c>
      <c r="CD134" s="43" t="n">
        <f aca="false">-In_Upfront_Fee*$E133*(CD129=0)*(CD130&gt;0)</f>
        <v>-0</v>
      </c>
      <c r="CE134" s="43" t="n">
        <f aca="false">-In_Upfront_Fee*$E133*(CE129=0)*(CE130&gt;0)</f>
        <v>-0</v>
      </c>
      <c r="CF134" s="43" t="n">
        <f aca="false">-In_Upfront_Fee*$E133*(CF129=0)*(CF130&gt;0)</f>
        <v>-0</v>
      </c>
      <c r="CG134" s="43" t="n">
        <f aca="false">-In_Upfront_Fee*$E133*(CG129=0)*(CG130&gt;0)</f>
        <v>-0</v>
      </c>
      <c r="CH134" s="43" t="n">
        <f aca="false">-In_Upfront_Fee*$E133*(CH129=0)*(CH130&gt;0)</f>
        <v>-0</v>
      </c>
      <c r="CI134" s="43" t="n">
        <f aca="false">-In_Upfront_Fee*$E133*(CI129=0)*(CI130&gt;0)</f>
        <v>-0</v>
      </c>
      <c r="CJ134" s="43" t="n">
        <f aca="false">-In_Upfront_Fee*$E133*(CJ129=0)*(CJ130&gt;0)</f>
        <v>-0</v>
      </c>
      <c r="CK134" s="43" t="n">
        <f aca="false">-In_Upfront_Fee*$E133*(CK129=0)*(CK130&gt;0)</f>
        <v>-0</v>
      </c>
      <c r="CL134" s="43" t="n">
        <f aca="false">-In_Upfront_Fee*$E133*(CL129=0)*(CL130&gt;0)</f>
        <v>-0</v>
      </c>
      <c r="CM134" s="43" t="n">
        <f aca="false">-In_Upfront_Fee*$E133*(CM129=0)*(CM130&gt;0)</f>
        <v>-0</v>
      </c>
      <c r="CN134" s="43" t="n">
        <f aca="false">-In_Upfront_Fee*$E133*(CN129=0)*(CN130&gt;0)</f>
        <v>-0</v>
      </c>
      <c r="CO134" s="43" t="n">
        <f aca="false">-In_Upfront_Fee*$E133*(CO129=0)*(CO130&gt;0)</f>
        <v>-0</v>
      </c>
      <c r="CP134" s="43" t="n">
        <f aca="false">-In_Upfront_Fee*$E133*(CP129=0)*(CP130&gt;0)</f>
        <v>-0</v>
      </c>
      <c r="CQ134" s="43" t="n">
        <f aca="false">-In_Upfront_Fee*$E133*(CQ129=0)*(CQ130&gt;0)</f>
        <v>-0</v>
      </c>
      <c r="CR134" s="43" t="n">
        <f aca="false">-In_Upfront_Fee*$E133*(CR129=0)*(CR130&gt;0)</f>
        <v>-0</v>
      </c>
      <c r="CS134" s="43" t="n">
        <f aca="false">-In_Upfront_Fee*$E133*(CS129=0)*(CS130&gt;0)</f>
        <v>-0</v>
      </c>
      <c r="CT134" s="43" t="n">
        <f aca="false">-In_Upfront_Fee*$E133*(CT129=0)*(CT130&gt;0)</f>
        <v>-0</v>
      </c>
      <c r="CU134" s="43" t="n">
        <f aca="false">-In_Upfront_Fee*$E133*(CU129=0)*(CU130&gt;0)</f>
        <v>-0</v>
      </c>
      <c r="CV134" s="43" t="n">
        <f aca="false">-In_Upfront_Fee*$E133*(CV129=0)*(CV130&gt;0)</f>
        <v>-0</v>
      </c>
      <c r="CW134" s="43" t="n">
        <f aca="false">-In_Upfront_Fee*$E133*(CW129=0)*(CW130&gt;0)</f>
        <v>-0</v>
      </c>
      <c r="CX134" s="43" t="n">
        <f aca="false">-In_Upfront_Fee*$E133*(CX129=0)*(CX130&gt;0)</f>
        <v>-0</v>
      </c>
      <c r="CY134" s="43" t="n">
        <f aca="false">-In_Upfront_Fee*$E133*(CY129=0)*(CY130&gt;0)</f>
        <v>-0</v>
      </c>
      <c r="CZ134" s="43" t="n">
        <f aca="false">-In_Upfront_Fee*$E133*(CZ129=0)*(CZ130&gt;0)</f>
        <v>-0</v>
      </c>
      <c r="DA134" s="43" t="n">
        <f aca="false">-In_Upfront_Fee*$E133*(DA129=0)*(DA130&gt;0)</f>
        <v>-0</v>
      </c>
      <c r="DB134" s="43" t="n">
        <f aca="false">-In_Upfront_Fee*$E133*(DB129=0)*(DB130&gt;0)</f>
        <v>-0</v>
      </c>
      <c r="DC134" s="43" t="n">
        <f aca="false">-In_Upfront_Fee*$E133*(DC129=0)*(DC130&gt;0)</f>
        <v>-0</v>
      </c>
      <c r="DD134" s="43" t="n">
        <f aca="false">-In_Upfront_Fee*$E133*(DD129=0)*(DD130&gt;0)</f>
        <v>-0</v>
      </c>
      <c r="DE134" s="43" t="n">
        <f aca="false">-In_Upfront_Fee*$E133*(DE129=0)*(DE130&gt;0)</f>
        <v>-0</v>
      </c>
      <c r="DF134" s="43" t="n">
        <f aca="false">-In_Upfront_Fee*$E133*(DF129=0)*(DF130&gt;0)</f>
        <v>-0</v>
      </c>
      <c r="DG134" s="43" t="n">
        <f aca="false">-In_Upfront_Fee*$E133*(DG129=0)*(DG130&gt;0)</f>
        <v>-0</v>
      </c>
      <c r="DH134" s="43" t="n">
        <f aca="false">-In_Upfront_Fee*$E133*(DH129=0)*(DH130&gt;0)</f>
        <v>-0</v>
      </c>
      <c r="DI134" s="43" t="n">
        <f aca="false">-In_Upfront_Fee*$E133*(DI129=0)*(DI130&gt;0)</f>
        <v>-0</v>
      </c>
      <c r="DJ134" s="43" t="n">
        <f aca="false">-In_Upfront_Fee*$E133*(DJ129=0)*(DJ130&gt;0)</f>
        <v>-0</v>
      </c>
      <c r="DK134" s="43" t="n">
        <f aca="false">-In_Upfront_Fee*$E133*(DK129=0)*(DK130&gt;0)</f>
        <v>-0</v>
      </c>
      <c r="DL134" s="43" t="n">
        <f aca="false">-In_Upfront_Fee*$E133*(DL129=0)*(DL130&gt;0)</f>
        <v>-0</v>
      </c>
      <c r="DM134" s="43" t="n">
        <f aca="false">-In_Upfront_Fee*$E133*(DM129=0)*(DM130&gt;0)</f>
        <v>-0</v>
      </c>
      <c r="DN134" s="43" t="n">
        <f aca="false">-In_Upfront_Fee*$E133*(DN129=0)*(DN130&gt;0)</f>
        <v>-0</v>
      </c>
      <c r="DO134" s="43" t="n">
        <f aca="false">-In_Upfront_Fee*$E133*(DO129=0)*(DO130&gt;0)</f>
        <v>-0</v>
      </c>
      <c r="DP134" s="43" t="n">
        <f aca="false">-In_Upfront_Fee*$E133*(DP129=0)*(DP130&gt;0)</f>
        <v>-0</v>
      </c>
      <c r="DQ134" s="43" t="n">
        <f aca="false">-In_Upfront_Fee*$E133*(DQ129=0)*(DQ130&gt;0)</f>
        <v>-0</v>
      </c>
      <c r="DR134" s="43" t="n">
        <f aca="false">-In_Upfront_Fee*$E133*(DR129=0)*(DR130&gt;0)</f>
        <v>-0</v>
      </c>
      <c r="DS134" s="43" t="n">
        <f aca="false">-In_Upfront_Fee*$E133*(DS129=0)*(DS130&gt;0)</f>
        <v>-0</v>
      </c>
      <c r="DT134" s="43" t="n">
        <f aca="false">-In_Upfront_Fee*$E133*(DT129=0)*(DT130&gt;0)</f>
        <v>-0</v>
      </c>
      <c r="DU134" s="43" t="n">
        <f aca="false">-In_Upfront_Fee*$E133*(DU129=0)*(DU130&gt;0)</f>
        <v>-0</v>
      </c>
      <c r="DV134" s="43" t="n">
        <f aca="false">-In_Upfront_Fee*$E133*(DV129=0)*(DV130&gt;0)</f>
        <v>-0</v>
      </c>
      <c r="DW134" s="43" t="n">
        <f aca="false">-In_Upfront_Fee*$E133*(DW129=0)*(DW130&gt;0)</f>
        <v>-0</v>
      </c>
      <c r="DX134" s="43" t="n">
        <f aca="false">-In_Upfront_Fee*$E133*(DX129=0)*(DX130&gt;0)</f>
        <v>-0</v>
      </c>
      <c r="DY134" s="43" t="n">
        <f aca="false">-In_Upfront_Fee*$E133*(DY129=0)*(DY130&gt;0)</f>
        <v>-0</v>
      </c>
      <c r="DZ134" s="43" t="n">
        <f aca="false">-In_Upfront_Fee*$E133*(DZ129=0)*(DZ130&gt;0)</f>
        <v>-0</v>
      </c>
      <c r="EA134" s="43" t="n">
        <f aca="false">-In_Upfront_Fee*$E133*(EA129=0)*(EA130&gt;0)</f>
        <v>-0</v>
      </c>
      <c r="EB134" s="43" t="n">
        <f aca="false">-In_Upfront_Fee*$E133*(EB129=0)*(EB130&gt;0)</f>
        <v>-0</v>
      </c>
      <c r="EC134" s="43" t="n">
        <f aca="false">-In_Upfront_Fee*$E133*(EC129=0)*(EC130&gt;0)</f>
        <v>-0</v>
      </c>
      <c r="ED134" s="43" t="n">
        <f aca="false">-In_Upfront_Fee*$E133*(ED129=0)*(ED130&gt;0)</f>
        <v>-0</v>
      </c>
      <c r="EE134" s="43" t="n">
        <f aca="false">-In_Upfront_Fee*$E133*(EE129=0)*(EE130&gt;0)</f>
        <v>-0</v>
      </c>
      <c r="EF134" s="43" t="n">
        <f aca="false">-In_Upfront_Fee*$E133*(EF129=0)*(EF130&gt;0)</f>
        <v>-0</v>
      </c>
      <c r="EG134" s="43" t="n">
        <f aca="false">-In_Upfront_Fee*$E133*(EG129=0)*(EG130&gt;0)</f>
        <v>-0</v>
      </c>
      <c r="EH134" s="43" t="n">
        <f aca="false">-In_Upfront_Fee*$E133*(EH129=0)*(EH130&gt;0)</f>
        <v>-0</v>
      </c>
      <c r="EI134" s="43" t="n">
        <f aca="false">-In_Upfront_Fee*$E133*(EI129=0)*(EI130&gt;0)</f>
        <v>-0</v>
      </c>
      <c r="EJ134" s="43" t="n">
        <f aca="false">-In_Upfront_Fee*$E133*(EJ129=0)*(EJ130&gt;0)</f>
        <v>-0</v>
      </c>
      <c r="EK134" s="43" t="n">
        <f aca="false">-In_Upfront_Fee*$E133*(EK129=0)*(EK130&gt;0)</f>
        <v>-0</v>
      </c>
      <c r="EL134" s="43" t="n">
        <f aca="false">-In_Upfront_Fee*$E133*(EL129=0)*(EL130&gt;0)</f>
        <v>-0</v>
      </c>
      <c r="EM134" s="43" t="n">
        <f aca="false">-In_Upfront_Fee*$E133*(EM129=0)*(EM130&gt;0)</f>
        <v>-0</v>
      </c>
      <c r="EN134" s="43" t="n">
        <f aca="false">-In_Upfront_Fee*$E133*(EN129=0)*(EN130&gt;0)</f>
        <v>-0</v>
      </c>
      <c r="EO134" s="43" t="n">
        <f aca="false">-In_Upfront_Fee*$E133*(EO129=0)*(EO130&gt;0)</f>
        <v>-0</v>
      </c>
      <c r="EP134" s="43" t="n">
        <f aca="false">-In_Upfront_Fee*$E133*(EP129=0)*(EP130&gt;0)</f>
        <v>-0</v>
      </c>
      <c r="EQ134" s="43" t="n">
        <f aca="false">-In_Upfront_Fee*$E133*(EQ129=0)*(EQ130&gt;0)</f>
        <v>-0</v>
      </c>
      <c r="ER134" s="43" t="n">
        <f aca="false">-In_Upfront_Fee*$E133*(ER129=0)*(ER130&gt;0)</f>
        <v>-0</v>
      </c>
      <c r="ES134" s="43" t="n">
        <f aca="false">-In_Upfront_Fee*$E133*(ES129=0)*(ES130&gt;0)</f>
        <v>-0</v>
      </c>
      <c r="ET134" s="43" t="n">
        <f aca="false">-In_Upfront_Fee*$E133*(ET129=0)*(ET130&gt;0)</f>
        <v>-0</v>
      </c>
      <c r="EU134" s="43" t="n">
        <f aca="false">-In_Upfront_Fee*$E133*(EU129=0)*(EU130&gt;0)</f>
        <v>-0</v>
      </c>
      <c r="EV134" s="43" t="n">
        <f aca="false">-In_Upfront_Fee*$E133*(EV129=0)*(EV130&gt;0)</f>
        <v>-0</v>
      </c>
      <c r="EW134" s="43" t="n">
        <f aca="false">-In_Upfront_Fee*$E133*(EW129=0)*(EW130&gt;0)</f>
        <v>-0</v>
      </c>
      <c r="EX134" s="43" t="n">
        <f aca="false">-In_Upfront_Fee*$E133*(EX129=0)*(EX130&gt;0)</f>
        <v>-0</v>
      </c>
      <c r="EY134" s="43" t="n">
        <f aca="false">-In_Upfront_Fee*$E133*(EY129=0)*(EY130&gt;0)</f>
        <v>-0</v>
      </c>
      <c r="EZ134" s="43" t="n">
        <f aca="false">-In_Upfront_Fee*$E133*(EZ129=0)*(EZ130&gt;0)</f>
        <v>-0</v>
      </c>
      <c r="FA134" s="43" t="n">
        <f aca="false">-In_Upfront_Fee*$E133*(FA129=0)*(FA130&gt;0)</f>
        <v>-0</v>
      </c>
      <c r="FB134" s="43" t="n">
        <f aca="false">-In_Upfront_Fee*$E133*(FB129=0)*(FB130&gt;0)</f>
        <v>-0</v>
      </c>
      <c r="FC134" s="43" t="n">
        <f aca="false">-In_Upfront_Fee*$E133*(FC129=0)*(FC130&gt;0)</f>
        <v>-0</v>
      </c>
      <c r="FD134" s="43" t="n">
        <f aca="false">-In_Upfront_Fee*$E133*(FD129=0)*(FD130&gt;0)</f>
        <v>-0</v>
      </c>
      <c r="FE134" s="43" t="n">
        <f aca="false">-In_Upfront_Fee*$E133*(FE129=0)*(FE130&gt;0)</f>
        <v>-0</v>
      </c>
      <c r="FF134" s="43" t="n">
        <f aca="false">-In_Upfront_Fee*$E133*(FF129=0)*(FF130&gt;0)</f>
        <v>-0</v>
      </c>
      <c r="FG134" s="43" t="n">
        <f aca="false">-In_Upfront_Fee*$E133*(FG129=0)*(FG130&gt;0)</f>
        <v>-0</v>
      </c>
      <c r="FH134" s="43" t="n">
        <f aca="false">-In_Upfront_Fee*$E133*(FH129=0)*(FH130&gt;0)</f>
        <v>-0</v>
      </c>
    </row>
    <row r="135" customFormat="false" ht="15" hidden="false" customHeight="false" outlineLevel="0" collapsed="false">
      <c r="C135" s="0" t="s">
        <v>729</v>
      </c>
      <c r="D135" s="11" t="s">
        <v>319</v>
      </c>
      <c r="I135" s="43" t="n">
        <f aca="false">SUM(J135:FH135)</f>
        <v>-172.670931888614</v>
      </c>
      <c r="J135" s="43" t="n">
        <f aca="false">-In_Commitment_Fee*($I130-SUM($J130:J130)+J130)*J$6*(J25&gt;0)</f>
        <v>-0</v>
      </c>
      <c r="K135" s="43" t="n">
        <f aca="false">-In_Commitment_Fee*($I130-SUM($J130:K130)+K130)*K$6*(K25&gt;0)</f>
        <v>-0</v>
      </c>
      <c r="L135" s="43" t="n">
        <f aca="false">-In_Commitment_Fee*($I130-SUM($J130:L130)+L130)*L$6*(L25&gt;0)</f>
        <v>-0</v>
      </c>
      <c r="M135" s="43" t="n">
        <f aca="false">-In_Commitment_Fee*($I130-SUM($J130:M130)+M130)*M$6*(M25&gt;0)</f>
        <v>-0</v>
      </c>
      <c r="N135" s="43" t="n">
        <f aca="false">-In_Commitment_Fee*($I130-SUM($J130:N130)+N130)*N$6*(N25&gt;0)</f>
        <v>-0</v>
      </c>
      <c r="O135" s="43" t="n">
        <f aca="false">-In_Commitment_Fee*($I130-SUM($J130:O130)+O130)*O$6*(O25&gt;0)</f>
        <v>-0</v>
      </c>
      <c r="P135" s="43" t="n">
        <f aca="false">-In_Commitment_Fee*($I130-SUM($J130:P130)+P130)*P$6*(P25&gt;0)</f>
        <v>-68.6905397260274</v>
      </c>
      <c r="Q135" s="43" t="n">
        <f aca="false">-In_Commitment_Fee*($I130-SUM($J130:Q130)+Q130)*Q$6*(Q25&gt;0)</f>
        <v>-52.1789063552661</v>
      </c>
      <c r="R135" s="43" t="n">
        <f aca="false">-In_Commitment_Fee*($I130-SUM($J130:R130)+R130)*R$6*(R25&gt;0)</f>
        <v>-34.7226904109589</v>
      </c>
      <c r="S135" s="43" t="n">
        <f aca="false">-In_Commitment_Fee*($I130-SUM($J130:S130)+S130)*S$6*(S25&gt;0)</f>
        <v>-17.078795396362</v>
      </c>
      <c r="T135" s="43" t="n">
        <f aca="false">-In_Commitment_Fee*($I130-SUM($J130:T130)+T130)*T$6*(T25&gt;0)</f>
        <v>-0</v>
      </c>
      <c r="U135" s="43" t="n">
        <f aca="false">-In_Commitment_Fee*($I130-SUM($J130:U130)+U130)*U$6*(U25&gt;0)</f>
        <v>-0</v>
      </c>
      <c r="V135" s="43" t="n">
        <f aca="false">-In_Commitment_Fee*($I130-SUM($J130:V130)+V130)*V$6*(V25&gt;0)</f>
        <v>-0</v>
      </c>
      <c r="W135" s="43" t="n">
        <f aca="false">-In_Commitment_Fee*($I130-SUM($J130:W130)+W130)*W$6*(W25&gt;0)</f>
        <v>-0</v>
      </c>
      <c r="X135" s="43" t="n">
        <f aca="false">-In_Commitment_Fee*($I130-SUM($J130:X130)+X130)*X$6*(X25&gt;0)</f>
        <v>-0</v>
      </c>
      <c r="Y135" s="43" t="n">
        <f aca="false">-In_Commitment_Fee*($I130-SUM($J130:Y130)+Y130)*Y$6*(Y25&gt;0)</f>
        <v>-0</v>
      </c>
      <c r="Z135" s="43" t="n">
        <f aca="false">-In_Commitment_Fee*($I130-SUM($J130:Z130)+Z130)*Z$6*(Z25&gt;0)</f>
        <v>-0</v>
      </c>
      <c r="AA135" s="43" t="n">
        <f aca="false">-In_Commitment_Fee*($I130-SUM($J130:AA130)+AA130)*AA$6*(AA25&gt;0)</f>
        <v>-0</v>
      </c>
      <c r="AB135" s="43" t="n">
        <f aca="false">-In_Commitment_Fee*($I130-SUM($J130:AB130)+AB130)*AB$6*(AB25&gt;0)</f>
        <v>-0</v>
      </c>
      <c r="AC135" s="43" t="n">
        <f aca="false">-In_Commitment_Fee*($I130-SUM($J130:AC130)+AC130)*AC$6*(AC25&gt;0)</f>
        <v>-0</v>
      </c>
      <c r="AD135" s="43" t="n">
        <f aca="false">-In_Commitment_Fee*($I130-SUM($J130:AD130)+AD130)*AD$6*(AD25&gt;0)</f>
        <v>-0</v>
      </c>
      <c r="AE135" s="43" t="n">
        <f aca="false">-In_Commitment_Fee*($I130-SUM($J130:AE130)+AE130)*AE$6*(AE25&gt;0)</f>
        <v>-0</v>
      </c>
      <c r="AF135" s="43" t="n">
        <f aca="false">-In_Commitment_Fee*($I130-SUM($J130:AF130)+AF130)*AF$6*(AF25&gt;0)</f>
        <v>-0</v>
      </c>
      <c r="AG135" s="43" t="n">
        <f aca="false">-In_Commitment_Fee*($I130-SUM($J130:AG130)+AG130)*AG$6*(AG25&gt;0)</f>
        <v>-0</v>
      </c>
      <c r="AH135" s="43" t="n">
        <f aca="false">-In_Commitment_Fee*($I130-SUM($J130:AH130)+AH130)*AH$6*(AH25&gt;0)</f>
        <v>-0</v>
      </c>
      <c r="AI135" s="43" t="n">
        <f aca="false">-In_Commitment_Fee*($I130-SUM($J130:AI130)+AI130)*AI$6*(AI25&gt;0)</f>
        <v>-0</v>
      </c>
      <c r="AJ135" s="43" t="n">
        <f aca="false">-In_Commitment_Fee*($I130-SUM($J130:AJ130)+AJ130)*AJ$6*(AJ25&gt;0)</f>
        <v>-0</v>
      </c>
      <c r="AK135" s="43" t="n">
        <f aca="false">-In_Commitment_Fee*($I130-SUM($J130:AK130)+AK130)*AK$6*(AK25&gt;0)</f>
        <v>-0</v>
      </c>
      <c r="AL135" s="43" t="n">
        <f aca="false">-In_Commitment_Fee*($I130-SUM($J130:AL130)+AL130)*AL$6*(AL25&gt;0)</f>
        <v>-0</v>
      </c>
      <c r="AM135" s="43" t="n">
        <f aca="false">-In_Commitment_Fee*($I130-SUM($J130:AM130)+AM130)*AM$6*(AM25&gt;0)</f>
        <v>-0</v>
      </c>
      <c r="AN135" s="43" t="n">
        <f aca="false">-In_Commitment_Fee*($I130-SUM($J130:AN130)+AN130)*AN$6*(AN25&gt;0)</f>
        <v>-0</v>
      </c>
      <c r="AO135" s="43" t="n">
        <f aca="false">-In_Commitment_Fee*($I130-SUM($J130:AO130)+AO130)*AO$6*(AO25&gt;0)</f>
        <v>-0</v>
      </c>
      <c r="AP135" s="43" t="n">
        <f aca="false">-In_Commitment_Fee*($I130-SUM($J130:AP130)+AP130)*AP$6*(AP25&gt;0)</f>
        <v>-0</v>
      </c>
      <c r="AQ135" s="43" t="n">
        <f aca="false">-In_Commitment_Fee*($I130-SUM($J130:AQ130)+AQ130)*AQ$6*(AQ25&gt;0)</f>
        <v>-0</v>
      </c>
      <c r="AR135" s="43" t="n">
        <f aca="false">-In_Commitment_Fee*($I130-SUM($J130:AR130)+AR130)*AR$6*(AR25&gt;0)</f>
        <v>-0</v>
      </c>
      <c r="AS135" s="43" t="n">
        <f aca="false">-In_Commitment_Fee*($I130-SUM($J130:AS130)+AS130)*AS$6*(AS25&gt;0)</f>
        <v>-0</v>
      </c>
      <c r="AT135" s="43" t="n">
        <f aca="false">-In_Commitment_Fee*($I130-SUM($J130:AT130)+AT130)*AT$6*(AT25&gt;0)</f>
        <v>-0</v>
      </c>
      <c r="AU135" s="43" t="n">
        <f aca="false">-In_Commitment_Fee*($I130-SUM($J130:AU130)+AU130)*AU$6*(AU25&gt;0)</f>
        <v>-0</v>
      </c>
      <c r="AV135" s="43" t="n">
        <f aca="false">-In_Commitment_Fee*($I130-SUM($J130:AV130)+AV130)*AV$6*(AV25&gt;0)</f>
        <v>-0</v>
      </c>
      <c r="AW135" s="43" t="n">
        <f aca="false">-In_Commitment_Fee*($I130-SUM($J130:AW130)+AW130)*AW$6*(AW25&gt;0)</f>
        <v>-0</v>
      </c>
      <c r="AX135" s="43" t="n">
        <f aca="false">-In_Commitment_Fee*($I130-SUM($J130:AX130)+AX130)*AX$6*(AX25&gt;0)</f>
        <v>-0</v>
      </c>
      <c r="AY135" s="43" t="n">
        <f aca="false">-In_Commitment_Fee*($I130-SUM($J130:AY130)+AY130)*AY$6*(AY25&gt;0)</f>
        <v>-0</v>
      </c>
      <c r="AZ135" s="43" t="n">
        <f aca="false">-In_Commitment_Fee*($I130-SUM($J130:AZ130)+AZ130)*AZ$6*(AZ25&gt;0)</f>
        <v>-0</v>
      </c>
      <c r="BA135" s="43" t="n">
        <f aca="false">-In_Commitment_Fee*($I130-SUM($J130:BA130)+BA130)*BA$6*(BA25&gt;0)</f>
        <v>-0</v>
      </c>
      <c r="BB135" s="43" t="n">
        <f aca="false">-In_Commitment_Fee*($I130-SUM($J130:BB130)+BB130)*BB$6*(BB25&gt;0)</f>
        <v>-0</v>
      </c>
      <c r="BC135" s="43" t="n">
        <f aca="false">-In_Commitment_Fee*($I130-SUM($J130:BC130)+BC130)*BC$6*(BC25&gt;0)</f>
        <v>-0</v>
      </c>
      <c r="BD135" s="43" t="n">
        <f aca="false">-In_Commitment_Fee*($I130-SUM($J130:BD130)+BD130)*BD$6*(BD25&gt;0)</f>
        <v>-0</v>
      </c>
      <c r="BE135" s="43" t="n">
        <f aca="false">-In_Commitment_Fee*($I130-SUM($J130:BE130)+BE130)*BE$6*(BE25&gt;0)</f>
        <v>-0</v>
      </c>
      <c r="BF135" s="43" t="n">
        <f aca="false">-In_Commitment_Fee*($I130-SUM($J130:BF130)+BF130)*BF$6*(BF25&gt;0)</f>
        <v>-0</v>
      </c>
      <c r="BG135" s="43" t="n">
        <f aca="false">-In_Commitment_Fee*($I130-SUM($J130:BG130)+BG130)*BG$6*(BG25&gt;0)</f>
        <v>-0</v>
      </c>
      <c r="BH135" s="43" t="n">
        <f aca="false">-In_Commitment_Fee*($I130-SUM($J130:BH130)+BH130)*BH$6*(BH25&gt;0)</f>
        <v>-0</v>
      </c>
      <c r="BI135" s="43" t="n">
        <f aca="false">-In_Commitment_Fee*($I130-SUM($J130:BI130)+BI130)*BI$6*(BI25&gt;0)</f>
        <v>-0</v>
      </c>
      <c r="BJ135" s="43" t="n">
        <f aca="false">-In_Commitment_Fee*($I130-SUM($J130:BJ130)+BJ130)*BJ$6*(BJ25&gt;0)</f>
        <v>-0</v>
      </c>
      <c r="BK135" s="43" t="n">
        <f aca="false">-In_Commitment_Fee*($I130-SUM($J130:BK130)+BK130)*BK$6*(BK25&gt;0)</f>
        <v>-0</v>
      </c>
      <c r="BL135" s="43" t="n">
        <f aca="false">-In_Commitment_Fee*($I130-SUM($J130:BL130)+BL130)*BL$6*(BL25&gt;0)</f>
        <v>-0</v>
      </c>
      <c r="BM135" s="43" t="n">
        <f aca="false">-In_Commitment_Fee*($I130-SUM($J130:BM130)+BM130)*BM$6*(BM25&gt;0)</f>
        <v>-0</v>
      </c>
      <c r="BN135" s="43" t="n">
        <f aca="false">-In_Commitment_Fee*($I130-SUM($J130:BN130)+BN130)*BN$6*(BN25&gt;0)</f>
        <v>-0</v>
      </c>
      <c r="BO135" s="43" t="n">
        <f aca="false">-In_Commitment_Fee*($I130-SUM($J130:BO130)+BO130)*BO$6*(BO25&gt;0)</f>
        <v>-0</v>
      </c>
      <c r="BP135" s="43" t="n">
        <f aca="false">-In_Commitment_Fee*($I130-SUM($J130:BP130)+BP130)*BP$6*(BP25&gt;0)</f>
        <v>-0</v>
      </c>
      <c r="BQ135" s="43" t="n">
        <f aca="false">-In_Commitment_Fee*($I130-SUM($J130:BQ130)+BQ130)*BQ$6*(BQ25&gt;0)</f>
        <v>-0</v>
      </c>
      <c r="BR135" s="43" t="n">
        <f aca="false">-In_Commitment_Fee*($I130-SUM($J130:BR130)+BR130)*BR$6*(BR25&gt;0)</f>
        <v>-0</v>
      </c>
      <c r="BS135" s="43" t="n">
        <f aca="false">-In_Commitment_Fee*($I130-SUM($J130:BS130)+BS130)*BS$6*(BS25&gt;0)</f>
        <v>-0</v>
      </c>
      <c r="BT135" s="43" t="n">
        <f aca="false">-In_Commitment_Fee*($I130-SUM($J130:BT130)+BT130)*BT$6*(BT25&gt;0)</f>
        <v>-0</v>
      </c>
      <c r="BU135" s="43" t="n">
        <f aca="false">-In_Commitment_Fee*($I130-SUM($J130:BU130)+BU130)*BU$6*(BU25&gt;0)</f>
        <v>-0</v>
      </c>
      <c r="BV135" s="43" t="n">
        <f aca="false">-In_Commitment_Fee*($I130-SUM($J130:BV130)+BV130)*BV$6*(BV25&gt;0)</f>
        <v>-0</v>
      </c>
      <c r="BW135" s="43" t="n">
        <f aca="false">-In_Commitment_Fee*($I130-SUM($J130:BW130)+BW130)*BW$6*(BW25&gt;0)</f>
        <v>-0</v>
      </c>
      <c r="BX135" s="43" t="n">
        <f aca="false">-In_Commitment_Fee*($I130-SUM($J130:BX130)+BX130)*BX$6*(BX25&gt;0)</f>
        <v>-0</v>
      </c>
      <c r="BY135" s="43" t="n">
        <f aca="false">-In_Commitment_Fee*($I130-SUM($J130:BY130)+BY130)*BY$6*(BY25&gt;0)</f>
        <v>-0</v>
      </c>
      <c r="BZ135" s="43" t="n">
        <f aca="false">-In_Commitment_Fee*($I130-SUM($J130:BZ130)+BZ130)*BZ$6*(BZ25&gt;0)</f>
        <v>-0</v>
      </c>
      <c r="CA135" s="43" t="n">
        <f aca="false">-In_Commitment_Fee*($I130-SUM($J130:CA130)+CA130)*CA$6*(CA25&gt;0)</f>
        <v>-0</v>
      </c>
      <c r="CB135" s="43" t="n">
        <f aca="false">-In_Commitment_Fee*($I130-SUM($J130:CB130)+CB130)*CB$6*(CB25&gt;0)</f>
        <v>-0</v>
      </c>
      <c r="CC135" s="43" t="n">
        <f aca="false">-In_Commitment_Fee*($I130-SUM($J130:CC130)+CC130)*CC$6*(CC25&gt;0)</f>
        <v>-0</v>
      </c>
      <c r="CD135" s="43" t="n">
        <f aca="false">-In_Commitment_Fee*($I130-SUM($J130:CD130)+CD130)*CD$6*(CD25&gt;0)</f>
        <v>-0</v>
      </c>
      <c r="CE135" s="43" t="n">
        <f aca="false">-In_Commitment_Fee*($I130-SUM($J130:CE130)+CE130)*CE$6*(CE25&gt;0)</f>
        <v>-0</v>
      </c>
      <c r="CF135" s="43" t="n">
        <f aca="false">-In_Commitment_Fee*($I130-SUM($J130:CF130)+CF130)*CF$6*(CF25&gt;0)</f>
        <v>-0</v>
      </c>
      <c r="CG135" s="43" t="n">
        <f aca="false">-In_Commitment_Fee*($I130-SUM($J130:CG130)+CG130)*CG$6*(CG25&gt;0)</f>
        <v>-0</v>
      </c>
      <c r="CH135" s="43" t="n">
        <f aca="false">-In_Commitment_Fee*($I130-SUM($J130:CH130)+CH130)*CH$6*(CH25&gt;0)</f>
        <v>-0</v>
      </c>
      <c r="CI135" s="43" t="n">
        <f aca="false">-In_Commitment_Fee*($I130-SUM($J130:CI130)+CI130)*CI$6*(CI25&gt;0)</f>
        <v>-0</v>
      </c>
      <c r="CJ135" s="43" t="n">
        <f aca="false">-In_Commitment_Fee*($I130-SUM($J130:CJ130)+CJ130)*CJ$6*(CJ25&gt;0)</f>
        <v>-0</v>
      </c>
      <c r="CK135" s="43" t="n">
        <f aca="false">-In_Commitment_Fee*($I130-SUM($J130:CK130)+CK130)*CK$6*(CK25&gt;0)</f>
        <v>-0</v>
      </c>
      <c r="CL135" s="43" t="n">
        <f aca="false">-In_Commitment_Fee*($I130-SUM($J130:CL130)+CL130)*CL$6*(CL25&gt;0)</f>
        <v>-0</v>
      </c>
      <c r="CM135" s="43" t="n">
        <f aca="false">-In_Commitment_Fee*($I130-SUM($J130:CM130)+CM130)*CM$6*(CM25&gt;0)</f>
        <v>-0</v>
      </c>
      <c r="CN135" s="43" t="n">
        <f aca="false">-In_Commitment_Fee*($I130-SUM($J130:CN130)+CN130)*CN$6*(CN25&gt;0)</f>
        <v>-0</v>
      </c>
      <c r="CO135" s="43" t="n">
        <f aca="false">-In_Commitment_Fee*($I130-SUM($J130:CO130)+CO130)*CO$6*(CO25&gt;0)</f>
        <v>-0</v>
      </c>
      <c r="CP135" s="43" t="n">
        <f aca="false">-In_Commitment_Fee*($I130-SUM($J130:CP130)+CP130)*CP$6*(CP25&gt;0)</f>
        <v>-0</v>
      </c>
      <c r="CQ135" s="43" t="n">
        <f aca="false">-In_Commitment_Fee*($I130-SUM($J130:CQ130)+CQ130)*CQ$6*(CQ25&gt;0)</f>
        <v>-0</v>
      </c>
      <c r="CR135" s="43" t="n">
        <f aca="false">-In_Commitment_Fee*($I130-SUM($J130:CR130)+CR130)*CR$6*(CR25&gt;0)</f>
        <v>-0</v>
      </c>
      <c r="CS135" s="43" t="n">
        <f aca="false">-In_Commitment_Fee*($I130-SUM($J130:CS130)+CS130)*CS$6*(CS25&gt;0)</f>
        <v>-0</v>
      </c>
      <c r="CT135" s="43" t="n">
        <f aca="false">-In_Commitment_Fee*($I130-SUM($J130:CT130)+CT130)*CT$6*(CT25&gt;0)</f>
        <v>-0</v>
      </c>
      <c r="CU135" s="43" t="n">
        <f aca="false">-In_Commitment_Fee*($I130-SUM($J130:CU130)+CU130)*CU$6*(CU25&gt;0)</f>
        <v>-0</v>
      </c>
      <c r="CV135" s="43" t="n">
        <f aca="false">-In_Commitment_Fee*($I130-SUM($J130:CV130)+CV130)*CV$6*(CV25&gt;0)</f>
        <v>-0</v>
      </c>
      <c r="CW135" s="43" t="n">
        <f aca="false">-In_Commitment_Fee*($I130-SUM($J130:CW130)+CW130)*CW$6*(CW25&gt;0)</f>
        <v>-0</v>
      </c>
      <c r="CX135" s="43" t="n">
        <f aca="false">-In_Commitment_Fee*($I130-SUM($J130:CX130)+CX130)*CX$6*(CX25&gt;0)</f>
        <v>-0</v>
      </c>
      <c r="CY135" s="43" t="n">
        <f aca="false">-In_Commitment_Fee*($I130-SUM($J130:CY130)+CY130)*CY$6*(CY25&gt;0)</f>
        <v>-0</v>
      </c>
      <c r="CZ135" s="43" t="n">
        <f aca="false">-In_Commitment_Fee*($I130-SUM($J130:CZ130)+CZ130)*CZ$6*(CZ25&gt;0)</f>
        <v>-0</v>
      </c>
      <c r="DA135" s="43" t="n">
        <f aca="false">-In_Commitment_Fee*($I130-SUM($J130:DA130)+DA130)*DA$6*(DA25&gt;0)</f>
        <v>-0</v>
      </c>
      <c r="DB135" s="43" t="n">
        <f aca="false">-In_Commitment_Fee*($I130-SUM($J130:DB130)+DB130)*DB$6*(DB25&gt;0)</f>
        <v>-0</v>
      </c>
      <c r="DC135" s="43" t="n">
        <f aca="false">-In_Commitment_Fee*($I130-SUM($J130:DC130)+DC130)*DC$6*(DC25&gt;0)</f>
        <v>-0</v>
      </c>
      <c r="DD135" s="43" t="n">
        <f aca="false">-In_Commitment_Fee*($I130-SUM($J130:DD130)+DD130)*DD$6*(DD25&gt;0)</f>
        <v>-0</v>
      </c>
      <c r="DE135" s="43" t="n">
        <f aca="false">-In_Commitment_Fee*($I130-SUM($J130:DE130)+DE130)*DE$6*(DE25&gt;0)</f>
        <v>-0</v>
      </c>
      <c r="DF135" s="43" t="n">
        <f aca="false">-In_Commitment_Fee*($I130-SUM($J130:DF130)+DF130)*DF$6*(DF25&gt;0)</f>
        <v>-0</v>
      </c>
      <c r="DG135" s="43" t="n">
        <f aca="false">-In_Commitment_Fee*($I130-SUM($J130:DG130)+DG130)*DG$6*(DG25&gt;0)</f>
        <v>-0</v>
      </c>
      <c r="DH135" s="43" t="n">
        <f aca="false">-In_Commitment_Fee*($I130-SUM($J130:DH130)+DH130)*DH$6*(DH25&gt;0)</f>
        <v>-0</v>
      </c>
      <c r="DI135" s="43" t="n">
        <f aca="false">-In_Commitment_Fee*($I130-SUM($J130:DI130)+DI130)*DI$6*(DI25&gt;0)</f>
        <v>-0</v>
      </c>
      <c r="DJ135" s="43" t="n">
        <f aca="false">-In_Commitment_Fee*($I130-SUM($J130:DJ130)+DJ130)*DJ$6*(DJ25&gt;0)</f>
        <v>-0</v>
      </c>
      <c r="DK135" s="43" t="n">
        <f aca="false">-In_Commitment_Fee*($I130-SUM($J130:DK130)+DK130)*DK$6*(DK25&gt;0)</f>
        <v>-0</v>
      </c>
      <c r="DL135" s="43" t="n">
        <f aca="false">-In_Commitment_Fee*($I130-SUM($J130:DL130)+DL130)*DL$6*(DL25&gt;0)</f>
        <v>-0</v>
      </c>
      <c r="DM135" s="43" t="n">
        <f aca="false">-In_Commitment_Fee*($I130-SUM($J130:DM130)+DM130)*DM$6*(DM25&gt;0)</f>
        <v>-0</v>
      </c>
      <c r="DN135" s="43" t="n">
        <f aca="false">-In_Commitment_Fee*($I130-SUM($J130:DN130)+DN130)*DN$6*(DN25&gt;0)</f>
        <v>-0</v>
      </c>
      <c r="DO135" s="43" t="n">
        <f aca="false">-In_Commitment_Fee*($I130-SUM($J130:DO130)+DO130)*DO$6*(DO25&gt;0)</f>
        <v>-0</v>
      </c>
      <c r="DP135" s="43" t="n">
        <f aca="false">-In_Commitment_Fee*($I130-SUM($J130:DP130)+DP130)*DP$6*(DP25&gt;0)</f>
        <v>-0</v>
      </c>
      <c r="DQ135" s="43" t="n">
        <f aca="false">-In_Commitment_Fee*($I130-SUM($J130:DQ130)+DQ130)*DQ$6*(DQ25&gt;0)</f>
        <v>-0</v>
      </c>
      <c r="DR135" s="43" t="n">
        <f aca="false">-In_Commitment_Fee*($I130-SUM($J130:DR130)+DR130)*DR$6*(DR25&gt;0)</f>
        <v>-0</v>
      </c>
      <c r="DS135" s="43" t="n">
        <f aca="false">-In_Commitment_Fee*($I130-SUM($J130:DS130)+DS130)*DS$6*(DS25&gt;0)</f>
        <v>-0</v>
      </c>
      <c r="DT135" s="43" t="n">
        <f aca="false">-In_Commitment_Fee*($I130-SUM($J130:DT130)+DT130)*DT$6*(DT25&gt;0)</f>
        <v>-0</v>
      </c>
      <c r="DU135" s="43" t="n">
        <f aca="false">-In_Commitment_Fee*($I130-SUM($J130:DU130)+DU130)*DU$6*(DU25&gt;0)</f>
        <v>-0</v>
      </c>
      <c r="DV135" s="43" t="n">
        <f aca="false">-In_Commitment_Fee*($I130-SUM($J130:DV130)+DV130)*DV$6*(DV25&gt;0)</f>
        <v>-0</v>
      </c>
      <c r="DW135" s="43" t="n">
        <f aca="false">-In_Commitment_Fee*($I130-SUM($J130:DW130)+DW130)*DW$6*(DW25&gt;0)</f>
        <v>-0</v>
      </c>
      <c r="DX135" s="43" t="n">
        <f aca="false">-In_Commitment_Fee*($I130-SUM($J130:DX130)+DX130)*DX$6*(DX25&gt;0)</f>
        <v>-0</v>
      </c>
      <c r="DY135" s="43" t="n">
        <f aca="false">-In_Commitment_Fee*($I130-SUM($J130:DY130)+DY130)*DY$6*(DY25&gt;0)</f>
        <v>-0</v>
      </c>
      <c r="DZ135" s="43" t="n">
        <f aca="false">-In_Commitment_Fee*($I130-SUM($J130:DZ130)+DZ130)*DZ$6*(DZ25&gt;0)</f>
        <v>-0</v>
      </c>
      <c r="EA135" s="43" t="n">
        <f aca="false">-In_Commitment_Fee*($I130-SUM($J130:EA130)+EA130)*EA$6*(EA25&gt;0)</f>
        <v>-0</v>
      </c>
      <c r="EB135" s="43" t="n">
        <f aca="false">-In_Commitment_Fee*($I130-SUM($J130:EB130)+EB130)*EB$6*(EB25&gt;0)</f>
        <v>-0</v>
      </c>
      <c r="EC135" s="43" t="n">
        <f aca="false">-In_Commitment_Fee*($I130-SUM($J130:EC130)+EC130)*EC$6*(EC25&gt;0)</f>
        <v>-0</v>
      </c>
      <c r="ED135" s="43" t="n">
        <f aca="false">-In_Commitment_Fee*($I130-SUM($J130:ED130)+ED130)*ED$6*(ED25&gt;0)</f>
        <v>-0</v>
      </c>
      <c r="EE135" s="43" t="n">
        <f aca="false">-In_Commitment_Fee*($I130-SUM($J130:EE130)+EE130)*EE$6*(EE25&gt;0)</f>
        <v>-0</v>
      </c>
      <c r="EF135" s="43" t="n">
        <f aca="false">-In_Commitment_Fee*($I130-SUM($J130:EF130)+EF130)*EF$6*(EF25&gt;0)</f>
        <v>-0</v>
      </c>
      <c r="EG135" s="43" t="n">
        <f aca="false">-In_Commitment_Fee*($I130-SUM($J130:EG130)+EG130)*EG$6*(EG25&gt;0)</f>
        <v>-0</v>
      </c>
      <c r="EH135" s="43" t="n">
        <f aca="false">-In_Commitment_Fee*($I130-SUM($J130:EH130)+EH130)*EH$6*(EH25&gt;0)</f>
        <v>-0</v>
      </c>
      <c r="EI135" s="43" t="n">
        <f aca="false">-In_Commitment_Fee*($I130-SUM($J130:EI130)+EI130)*EI$6*(EI25&gt;0)</f>
        <v>-0</v>
      </c>
      <c r="EJ135" s="43" t="n">
        <f aca="false">-In_Commitment_Fee*($I130-SUM($J130:EJ130)+EJ130)*EJ$6*(EJ25&gt;0)</f>
        <v>-0</v>
      </c>
      <c r="EK135" s="43" t="n">
        <f aca="false">-In_Commitment_Fee*($I130-SUM($J130:EK130)+EK130)*EK$6*(EK25&gt;0)</f>
        <v>-0</v>
      </c>
      <c r="EL135" s="43" t="n">
        <f aca="false">-In_Commitment_Fee*($I130-SUM($J130:EL130)+EL130)*EL$6*(EL25&gt;0)</f>
        <v>-0</v>
      </c>
      <c r="EM135" s="43" t="n">
        <f aca="false">-In_Commitment_Fee*($I130-SUM($J130:EM130)+EM130)*EM$6*(EM25&gt;0)</f>
        <v>-0</v>
      </c>
      <c r="EN135" s="43" t="n">
        <f aca="false">-In_Commitment_Fee*($I130-SUM($J130:EN130)+EN130)*EN$6*(EN25&gt;0)</f>
        <v>-0</v>
      </c>
      <c r="EO135" s="43" t="n">
        <f aca="false">-In_Commitment_Fee*($I130-SUM($J130:EO130)+EO130)*EO$6*(EO25&gt;0)</f>
        <v>-0</v>
      </c>
      <c r="EP135" s="43" t="n">
        <f aca="false">-In_Commitment_Fee*($I130-SUM($J130:EP130)+EP130)*EP$6*(EP25&gt;0)</f>
        <v>-0</v>
      </c>
      <c r="EQ135" s="43" t="n">
        <f aca="false">-In_Commitment_Fee*($I130-SUM($J130:EQ130)+EQ130)*EQ$6*(EQ25&gt;0)</f>
        <v>-0</v>
      </c>
      <c r="ER135" s="43" t="n">
        <f aca="false">-In_Commitment_Fee*($I130-SUM($J130:ER130)+ER130)*ER$6*(ER25&gt;0)</f>
        <v>-0</v>
      </c>
      <c r="ES135" s="43" t="n">
        <f aca="false">-In_Commitment_Fee*($I130-SUM($J130:ES130)+ES130)*ES$6*(ES25&gt;0)</f>
        <v>-0</v>
      </c>
      <c r="ET135" s="43" t="n">
        <f aca="false">-In_Commitment_Fee*($I130-SUM($J130:ET130)+ET130)*ET$6*(ET25&gt;0)</f>
        <v>-0</v>
      </c>
      <c r="EU135" s="43" t="n">
        <f aca="false">-In_Commitment_Fee*($I130-SUM($J130:EU130)+EU130)*EU$6*(EU25&gt;0)</f>
        <v>-0</v>
      </c>
      <c r="EV135" s="43" t="n">
        <f aca="false">-In_Commitment_Fee*($I130-SUM($J130:EV130)+EV130)*EV$6*(EV25&gt;0)</f>
        <v>-0</v>
      </c>
      <c r="EW135" s="43" t="n">
        <f aca="false">-In_Commitment_Fee*($I130-SUM($J130:EW130)+EW130)*EW$6*(EW25&gt;0)</f>
        <v>-0</v>
      </c>
      <c r="EX135" s="43" t="n">
        <f aca="false">-In_Commitment_Fee*($I130-SUM($J130:EX130)+EX130)*EX$6*(EX25&gt;0)</f>
        <v>-0</v>
      </c>
      <c r="EY135" s="43" t="n">
        <f aca="false">-In_Commitment_Fee*($I130-SUM($J130:EY130)+EY130)*EY$6*(EY25&gt;0)</f>
        <v>-0</v>
      </c>
      <c r="EZ135" s="43" t="n">
        <f aca="false">-In_Commitment_Fee*($I130-SUM($J130:EZ130)+EZ130)*EZ$6*(EZ25&gt;0)</f>
        <v>-0</v>
      </c>
      <c r="FA135" s="43" t="n">
        <f aca="false">-In_Commitment_Fee*($I130-SUM($J130:FA130)+FA130)*FA$6*(FA25&gt;0)</f>
        <v>-0</v>
      </c>
      <c r="FB135" s="43" t="n">
        <f aca="false">-In_Commitment_Fee*($I130-SUM($J130:FB130)+FB130)*FB$6*(FB25&gt;0)</f>
        <v>-0</v>
      </c>
      <c r="FC135" s="43" t="n">
        <f aca="false">-In_Commitment_Fee*($I130-SUM($J130:FC130)+FC130)*FC$6*(FC25&gt;0)</f>
        <v>-0</v>
      </c>
      <c r="FD135" s="43" t="n">
        <f aca="false">-In_Commitment_Fee*($I130-SUM($J130:FD130)+FD130)*FD$6*(FD25&gt;0)</f>
        <v>-0</v>
      </c>
      <c r="FE135" s="43" t="n">
        <f aca="false">-In_Commitment_Fee*($I130-SUM($J130:FE130)+FE130)*FE$6*(FE25&gt;0)</f>
        <v>-0</v>
      </c>
      <c r="FF135" s="43" t="n">
        <f aca="false">-In_Commitment_Fee*($I130-SUM($J130:FF130)+FF130)*FF$6*(FF25&gt;0)</f>
        <v>-0</v>
      </c>
      <c r="FG135" s="43" t="n">
        <f aca="false">-In_Commitment_Fee*($I130-SUM($J130:FG130)+FG130)*FG$6*(FG25&gt;0)</f>
        <v>-0</v>
      </c>
      <c r="FH135" s="43" t="n">
        <f aca="false">-In_Commitment_Fee*($I130-SUM($J130:FH130)+FH130)*FH$6*(FH25&gt;0)</f>
        <v>-0</v>
      </c>
    </row>
    <row r="136" customFormat="false" ht="15" hidden="false" customHeight="false" outlineLevel="0" collapsed="false">
      <c r="C136" s="0" t="s">
        <v>730</v>
      </c>
      <c r="D136" s="11" t="s">
        <v>319</v>
      </c>
      <c r="E136" s="43" t="n">
        <f aca="false">-SUMIFS($J126:$FH126,$J$4:$FH$4,"&gt;"&amp;$F16,$J$4:$FH$4,"&lt;="&amp;EDATE($F16,In_DSRA_Months))</f>
        <v>1504.03950326795</v>
      </c>
      <c r="I136" s="43" t="n">
        <f aca="false">SUM(J136:FH136)</f>
        <v>0</v>
      </c>
      <c r="J136" s="43" t="n">
        <f aca="false">$E136*(J31-J20)</f>
        <v>0</v>
      </c>
      <c r="K136" s="43" t="n">
        <f aca="false">$E136*(K31-K20)</f>
        <v>0</v>
      </c>
      <c r="L136" s="43" t="n">
        <f aca="false">$E136*(L31-L20)</f>
        <v>0</v>
      </c>
      <c r="M136" s="43" t="n">
        <f aca="false">$E136*(M31-M20)</f>
        <v>0</v>
      </c>
      <c r="N136" s="43" t="n">
        <f aca="false">$E136*(N31-N20)</f>
        <v>0</v>
      </c>
      <c r="O136" s="43" t="n">
        <f aca="false">$E136*(O31-O20)</f>
        <v>0</v>
      </c>
      <c r="P136" s="43" t="n">
        <f aca="false">$E136*(P31-P20)</f>
        <v>0</v>
      </c>
      <c r="Q136" s="43" t="n">
        <f aca="false">$E136*(Q31-Q20)</f>
        <v>0</v>
      </c>
      <c r="R136" s="43" t="n">
        <f aca="false">$E136*(R31-R20)</f>
        <v>0</v>
      </c>
      <c r="S136" s="43" t="n">
        <f aca="false">$E136*(S31-S20)</f>
        <v>-1504.03950326795</v>
      </c>
      <c r="T136" s="43" t="n">
        <f aca="false">$E136*(T31-T20)</f>
        <v>0</v>
      </c>
      <c r="U136" s="43" t="n">
        <f aca="false">$E136*(U31-U20)</f>
        <v>0</v>
      </c>
      <c r="V136" s="43" t="n">
        <f aca="false">$E136*(V31-V20)</f>
        <v>0</v>
      </c>
      <c r="W136" s="43" t="n">
        <f aca="false">$E136*(W31-W20)</f>
        <v>0</v>
      </c>
      <c r="X136" s="43" t="n">
        <f aca="false">$E136*(X31-X20)</f>
        <v>0</v>
      </c>
      <c r="Y136" s="43" t="n">
        <f aca="false">$E136*(Y31-Y20)</f>
        <v>0</v>
      </c>
      <c r="Z136" s="43" t="n">
        <f aca="false">$E136*(Z31-Z20)</f>
        <v>0</v>
      </c>
      <c r="AA136" s="43" t="n">
        <f aca="false">$E136*(AA31-AA20)</f>
        <v>0</v>
      </c>
      <c r="AB136" s="43" t="n">
        <f aca="false">$E136*(AB31-AB20)</f>
        <v>0</v>
      </c>
      <c r="AC136" s="43" t="n">
        <f aca="false">$E136*(AC31-AC20)</f>
        <v>0</v>
      </c>
      <c r="AD136" s="43" t="n">
        <f aca="false">$E136*(AD31-AD20)</f>
        <v>0</v>
      </c>
      <c r="AE136" s="43" t="n">
        <f aca="false">$E136*(AE31-AE20)</f>
        <v>0</v>
      </c>
      <c r="AF136" s="43" t="n">
        <f aca="false">$E136*(AF31-AF20)</f>
        <v>0</v>
      </c>
      <c r="AG136" s="43" t="n">
        <f aca="false">$E136*(AG31-AG20)</f>
        <v>0</v>
      </c>
      <c r="AH136" s="43" t="n">
        <f aca="false">$E136*(AH31-AH20)</f>
        <v>0</v>
      </c>
      <c r="AI136" s="43" t="n">
        <f aca="false">$E136*(AI31-AI20)</f>
        <v>0</v>
      </c>
      <c r="AJ136" s="43" t="n">
        <f aca="false">$E136*(AJ31-AJ20)</f>
        <v>0</v>
      </c>
      <c r="AK136" s="43" t="n">
        <f aca="false">$E136*(AK31-AK20)</f>
        <v>0</v>
      </c>
      <c r="AL136" s="43" t="n">
        <f aca="false">$E136*(AL31-AL20)</f>
        <v>0</v>
      </c>
      <c r="AM136" s="43" t="n">
        <f aca="false">$E136*(AM31-AM20)</f>
        <v>0</v>
      </c>
      <c r="AN136" s="43" t="n">
        <f aca="false">$E136*(AN31-AN20)</f>
        <v>0</v>
      </c>
      <c r="AO136" s="43" t="n">
        <f aca="false">$E136*(AO31-AO20)</f>
        <v>0</v>
      </c>
      <c r="AP136" s="43" t="n">
        <f aca="false">$E136*(AP31-AP20)</f>
        <v>0</v>
      </c>
      <c r="AQ136" s="43" t="n">
        <f aca="false">$E136*(AQ31-AQ20)</f>
        <v>0</v>
      </c>
      <c r="AR136" s="43" t="n">
        <f aca="false">$E136*(AR31-AR20)</f>
        <v>0</v>
      </c>
      <c r="AS136" s="43" t="n">
        <f aca="false">$E136*(AS31-AS20)</f>
        <v>0</v>
      </c>
      <c r="AT136" s="43" t="n">
        <f aca="false">$E136*(AT31-AT20)</f>
        <v>0</v>
      </c>
      <c r="AU136" s="43" t="n">
        <f aca="false">$E136*(AU31-AU20)</f>
        <v>0</v>
      </c>
      <c r="AV136" s="43" t="n">
        <f aca="false">$E136*(AV31-AV20)</f>
        <v>0</v>
      </c>
      <c r="AW136" s="43" t="n">
        <f aca="false">$E136*(AW31-AW20)</f>
        <v>0</v>
      </c>
      <c r="AX136" s="43" t="n">
        <f aca="false">$E136*(AX31-AX20)</f>
        <v>0</v>
      </c>
      <c r="AY136" s="43" t="n">
        <f aca="false">$E136*(AY31-AY20)</f>
        <v>0</v>
      </c>
      <c r="AZ136" s="43" t="n">
        <f aca="false">$E136*(AZ31-AZ20)</f>
        <v>0</v>
      </c>
      <c r="BA136" s="43" t="n">
        <f aca="false">$E136*(BA31-BA20)</f>
        <v>0</v>
      </c>
      <c r="BB136" s="43" t="n">
        <f aca="false">$E136*(BB31-BB20)</f>
        <v>0</v>
      </c>
      <c r="BC136" s="43" t="n">
        <f aca="false">$E136*(BC31-BC20)</f>
        <v>0</v>
      </c>
      <c r="BD136" s="43" t="n">
        <f aca="false">$E136*(BD31-BD20)</f>
        <v>0</v>
      </c>
      <c r="BE136" s="43" t="n">
        <f aca="false">$E136*(BE31-BE20)</f>
        <v>0</v>
      </c>
      <c r="BF136" s="43" t="n">
        <f aca="false">$E136*(BF31-BF20)</f>
        <v>0</v>
      </c>
      <c r="BG136" s="43" t="n">
        <f aca="false">$E136*(BG31-BG20)</f>
        <v>0</v>
      </c>
      <c r="BH136" s="43" t="n">
        <f aca="false">$E136*(BH31-BH20)</f>
        <v>0</v>
      </c>
      <c r="BI136" s="43" t="n">
        <f aca="false">$E136*(BI31-BI20)</f>
        <v>0</v>
      </c>
      <c r="BJ136" s="43" t="n">
        <f aca="false">$E136*(BJ31-BJ20)</f>
        <v>0</v>
      </c>
      <c r="BK136" s="43" t="n">
        <f aca="false">$E136*(BK31-BK20)</f>
        <v>0</v>
      </c>
      <c r="BL136" s="43" t="n">
        <f aca="false">$E136*(BL31-BL20)</f>
        <v>0</v>
      </c>
      <c r="BM136" s="43" t="n">
        <f aca="false">$E136*(BM31-BM20)</f>
        <v>0</v>
      </c>
      <c r="BN136" s="43" t="n">
        <f aca="false">$E136*(BN31-BN20)</f>
        <v>0</v>
      </c>
      <c r="BO136" s="43" t="n">
        <f aca="false">$E136*(BO31-BO20)</f>
        <v>0</v>
      </c>
      <c r="BP136" s="43" t="n">
        <f aca="false">$E136*(BP31-BP20)</f>
        <v>0</v>
      </c>
      <c r="BQ136" s="43" t="n">
        <f aca="false">$E136*(BQ31-BQ20)</f>
        <v>0</v>
      </c>
      <c r="BR136" s="43" t="n">
        <f aca="false">$E136*(BR31-BR20)</f>
        <v>0</v>
      </c>
      <c r="BS136" s="43" t="n">
        <f aca="false">$E136*(BS31-BS20)</f>
        <v>0</v>
      </c>
      <c r="BT136" s="43" t="n">
        <f aca="false">$E136*(BT31-BT20)</f>
        <v>0</v>
      </c>
      <c r="BU136" s="43" t="n">
        <f aca="false">$E136*(BU31-BU20)</f>
        <v>0</v>
      </c>
      <c r="BV136" s="43" t="n">
        <f aca="false">$E136*(BV31-BV20)</f>
        <v>0</v>
      </c>
      <c r="BW136" s="43" t="n">
        <f aca="false">$E136*(BW31-BW20)</f>
        <v>0</v>
      </c>
      <c r="BX136" s="43" t="n">
        <f aca="false">$E136*(BX31-BX20)</f>
        <v>0</v>
      </c>
      <c r="BY136" s="43" t="n">
        <f aca="false">$E136*(BY31-BY20)</f>
        <v>0</v>
      </c>
      <c r="BZ136" s="43" t="n">
        <f aca="false">$E136*(BZ31-BZ20)</f>
        <v>0</v>
      </c>
      <c r="CA136" s="43" t="n">
        <f aca="false">$E136*(CA31-CA20)</f>
        <v>1504.03950326795</v>
      </c>
      <c r="CB136" s="43" t="n">
        <f aca="false">$E136*(CB31-CB20)</f>
        <v>0</v>
      </c>
      <c r="CC136" s="43" t="n">
        <f aca="false">$E136*(CC31-CC20)</f>
        <v>0</v>
      </c>
      <c r="CD136" s="43" t="n">
        <f aca="false">$E136*(CD31-CD20)</f>
        <v>0</v>
      </c>
      <c r="CE136" s="43" t="n">
        <f aca="false">$E136*(CE31-CE20)</f>
        <v>0</v>
      </c>
      <c r="CF136" s="43" t="n">
        <f aca="false">$E136*(CF31-CF20)</f>
        <v>0</v>
      </c>
      <c r="CG136" s="43" t="n">
        <f aca="false">$E136*(CG31-CG20)</f>
        <v>0</v>
      </c>
      <c r="CH136" s="43" t="n">
        <f aca="false">$E136*(CH31-CH20)</f>
        <v>0</v>
      </c>
      <c r="CI136" s="43" t="n">
        <f aca="false">$E136*(CI31-CI20)</f>
        <v>0</v>
      </c>
      <c r="CJ136" s="43" t="n">
        <f aca="false">$E136*(CJ31-CJ20)</f>
        <v>0</v>
      </c>
      <c r="CK136" s="43" t="n">
        <f aca="false">$E136*(CK31-CK20)</f>
        <v>0</v>
      </c>
      <c r="CL136" s="43" t="n">
        <f aca="false">$E136*(CL31-CL20)</f>
        <v>0</v>
      </c>
      <c r="CM136" s="43" t="n">
        <f aca="false">$E136*(CM31-CM20)</f>
        <v>0</v>
      </c>
      <c r="CN136" s="43" t="n">
        <f aca="false">$E136*(CN31-CN20)</f>
        <v>0</v>
      </c>
      <c r="CO136" s="43" t="n">
        <f aca="false">$E136*(CO31-CO20)</f>
        <v>0</v>
      </c>
      <c r="CP136" s="43" t="n">
        <f aca="false">$E136*(CP31-CP20)</f>
        <v>0</v>
      </c>
      <c r="CQ136" s="43" t="n">
        <f aca="false">$E136*(CQ31-CQ20)</f>
        <v>0</v>
      </c>
      <c r="CR136" s="43" t="n">
        <f aca="false">$E136*(CR31-CR20)</f>
        <v>0</v>
      </c>
      <c r="CS136" s="43" t="n">
        <f aca="false">$E136*(CS31-CS20)</f>
        <v>0</v>
      </c>
      <c r="CT136" s="43" t="n">
        <f aca="false">$E136*(CT31-CT20)</f>
        <v>0</v>
      </c>
      <c r="CU136" s="43" t="n">
        <f aca="false">$E136*(CU31-CU20)</f>
        <v>0</v>
      </c>
      <c r="CV136" s="43" t="n">
        <f aca="false">$E136*(CV31-CV20)</f>
        <v>0</v>
      </c>
      <c r="CW136" s="43" t="n">
        <f aca="false">$E136*(CW31-CW20)</f>
        <v>0</v>
      </c>
      <c r="CX136" s="43" t="n">
        <f aca="false">$E136*(CX31-CX20)</f>
        <v>0</v>
      </c>
      <c r="CY136" s="43" t="n">
        <f aca="false">$E136*(CY31-CY20)</f>
        <v>0</v>
      </c>
      <c r="CZ136" s="43" t="n">
        <f aca="false">$E136*(CZ31-CZ20)</f>
        <v>0</v>
      </c>
      <c r="DA136" s="43" t="n">
        <f aca="false">$E136*(DA31-DA20)</f>
        <v>0</v>
      </c>
      <c r="DB136" s="43" t="n">
        <f aca="false">$E136*(DB31-DB20)</f>
        <v>0</v>
      </c>
      <c r="DC136" s="43" t="n">
        <f aca="false">$E136*(DC31-DC20)</f>
        <v>0</v>
      </c>
      <c r="DD136" s="43" t="n">
        <f aca="false">$E136*(DD31-DD20)</f>
        <v>0</v>
      </c>
      <c r="DE136" s="43" t="n">
        <f aca="false">$E136*(DE31-DE20)</f>
        <v>0</v>
      </c>
      <c r="DF136" s="43" t="n">
        <f aca="false">$E136*(DF31-DF20)</f>
        <v>0</v>
      </c>
      <c r="DG136" s="43" t="n">
        <f aca="false">$E136*(DG31-DG20)</f>
        <v>0</v>
      </c>
      <c r="DH136" s="43" t="n">
        <f aca="false">$E136*(DH31-DH20)</f>
        <v>0</v>
      </c>
      <c r="DI136" s="43" t="n">
        <f aca="false">$E136*(DI31-DI20)</f>
        <v>0</v>
      </c>
      <c r="DJ136" s="43" t="n">
        <f aca="false">$E136*(DJ31-DJ20)</f>
        <v>0</v>
      </c>
      <c r="DK136" s="43" t="n">
        <f aca="false">$E136*(DK31-DK20)</f>
        <v>0</v>
      </c>
      <c r="DL136" s="43" t="n">
        <f aca="false">$E136*(DL31-DL20)</f>
        <v>0</v>
      </c>
      <c r="DM136" s="43" t="n">
        <f aca="false">$E136*(DM31-DM20)</f>
        <v>0</v>
      </c>
      <c r="DN136" s="43" t="n">
        <f aca="false">$E136*(DN31-DN20)</f>
        <v>0</v>
      </c>
      <c r="DO136" s="43" t="n">
        <f aca="false">$E136*(DO31-DO20)</f>
        <v>0</v>
      </c>
      <c r="DP136" s="43" t="n">
        <f aca="false">$E136*(DP31-DP20)</f>
        <v>0</v>
      </c>
      <c r="DQ136" s="43" t="n">
        <f aca="false">$E136*(DQ31-DQ20)</f>
        <v>0</v>
      </c>
      <c r="DR136" s="43" t="n">
        <f aca="false">$E136*(DR31-DR20)</f>
        <v>0</v>
      </c>
      <c r="DS136" s="43" t="n">
        <f aca="false">$E136*(DS31-DS20)</f>
        <v>0</v>
      </c>
      <c r="DT136" s="43" t="n">
        <f aca="false">$E136*(DT31-DT20)</f>
        <v>0</v>
      </c>
      <c r="DU136" s="43" t="n">
        <f aca="false">$E136*(DU31-DU20)</f>
        <v>0</v>
      </c>
      <c r="DV136" s="43" t="n">
        <f aca="false">$E136*(DV31-DV20)</f>
        <v>0</v>
      </c>
      <c r="DW136" s="43" t="n">
        <f aca="false">$E136*(DW31-DW20)</f>
        <v>0</v>
      </c>
      <c r="DX136" s="43" t="n">
        <f aca="false">$E136*(DX31-DX20)</f>
        <v>0</v>
      </c>
      <c r="DY136" s="43" t="n">
        <f aca="false">$E136*(DY31-DY20)</f>
        <v>0</v>
      </c>
      <c r="DZ136" s="43" t="n">
        <f aca="false">$E136*(DZ31-DZ20)</f>
        <v>0</v>
      </c>
      <c r="EA136" s="43" t="n">
        <f aca="false">$E136*(EA31-EA20)</f>
        <v>0</v>
      </c>
      <c r="EB136" s="43" t="n">
        <f aca="false">$E136*(EB31-EB20)</f>
        <v>0</v>
      </c>
      <c r="EC136" s="43" t="n">
        <f aca="false">$E136*(EC31-EC20)</f>
        <v>0</v>
      </c>
      <c r="ED136" s="43" t="n">
        <f aca="false">$E136*(ED31-ED20)</f>
        <v>0</v>
      </c>
      <c r="EE136" s="43" t="n">
        <f aca="false">$E136*(EE31-EE20)</f>
        <v>0</v>
      </c>
      <c r="EF136" s="43" t="n">
        <f aca="false">$E136*(EF31-EF20)</f>
        <v>0</v>
      </c>
      <c r="EG136" s="43" t="n">
        <f aca="false">$E136*(EG31-EG20)</f>
        <v>0</v>
      </c>
      <c r="EH136" s="43" t="n">
        <f aca="false">$E136*(EH31-EH20)</f>
        <v>0</v>
      </c>
      <c r="EI136" s="43" t="n">
        <f aca="false">$E136*(EI31-EI20)</f>
        <v>0</v>
      </c>
      <c r="EJ136" s="43" t="n">
        <f aca="false">$E136*(EJ31-EJ20)</f>
        <v>0</v>
      </c>
      <c r="EK136" s="43" t="n">
        <f aca="false">$E136*(EK31-EK20)</f>
        <v>0</v>
      </c>
      <c r="EL136" s="43" t="n">
        <f aca="false">$E136*(EL31-EL20)</f>
        <v>0</v>
      </c>
      <c r="EM136" s="43" t="n">
        <f aca="false">$E136*(EM31-EM20)</f>
        <v>0</v>
      </c>
      <c r="EN136" s="43" t="n">
        <f aca="false">$E136*(EN31-EN20)</f>
        <v>0</v>
      </c>
      <c r="EO136" s="43" t="n">
        <f aca="false">$E136*(EO31-EO20)</f>
        <v>0</v>
      </c>
      <c r="EP136" s="43" t="n">
        <f aca="false">$E136*(EP31-EP20)</f>
        <v>0</v>
      </c>
      <c r="EQ136" s="43" t="n">
        <f aca="false">$E136*(EQ31-EQ20)</f>
        <v>0</v>
      </c>
      <c r="ER136" s="43" t="n">
        <f aca="false">$E136*(ER31-ER20)</f>
        <v>0</v>
      </c>
      <c r="ES136" s="43" t="n">
        <f aca="false">$E136*(ES31-ES20)</f>
        <v>0</v>
      </c>
      <c r="ET136" s="43" t="n">
        <f aca="false">$E136*(ET31-ET20)</f>
        <v>0</v>
      </c>
      <c r="EU136" s="43" t="n">
        <f aca="false">$E136*(EU31-EU20)</f>
        <v>0</v>
      </c>
      <c r="EV136" s="43" t="n">
        <f aca="false">$E136*(EV31-EV20)</f>
        <v>0</v>
      </c>
      <c r="EW136" s="43" t="n">
        <f aca="false">$E136*(EW31-EW20)</f>
        <v>0</v>
      </c>
      <c r="EX136" s="43" t="n">
        <f aca="false">$E136*(EX31-EX20)</f>
        <v>0</v>
      </c>
      <c r="EY136" s="43" t="n">
        <f aca="false">$E136*(EY31-EY20)</f>
        <v>0</v>
      </c>
      <c r="EZ136" s="43" t="n">
        <f aca="false">$E136*(EZ31-EZ20)</f>
        <v>0</v>
      </c>
      <c r="FA136" s="43" t="n">
        <f aca="false">$E136*(FA31-FA20)</f>
        <v>0</v>
      </c>
      <c r="FB136" s="43" t="n">
        <f aca="false">$E136*(FB31-FB20)</f>
        <v>0</v>
      </c>
      <c r="FC136" s="43" t="n">
        <f aca="false">$E136*(FC31-FC20)</f>
        <v>0</v>
      </c>
      <c r="FD136" s="43" t="n">
        <f aca="false">$E136*(FD31-FD20)</f>
        <v>0</v>
      </c>
      <c r="FE136" s="43" t="n">
        <f aca="false">$E136*(FE31-FE20)</f>
        <v>0</v>
      </c>
      <c r="FF136" s="43" t="n">
        <f aca="false">$E136*(FF31-FF20)</f>
        <v>0</v>
      </c>
      <c r="FG136" s="43" t="n">
        <f aca="false">$E136*(FG31-FG20)</f>
        <v>0</v>
      </c>
      <c r="FH136" s="43" t="n">
        <f aca="false">$E136*(FH31-FH20)</f>
        <v>0</v>
      </c>
    </row>
    <row r="137" customFormat="false" ht="15" hidden="false" customHeight="false" outlineLevel="0" collapsed="false">
      <c r="C137" s="0" t="s">
        <v>731</v>
      </c>
      <c r="D137" s="11" t="s">
        <v>14</v>
      </c>
      <c r="E137" s="52" t="n">
        <f aca="false">MIN($J137:$FH137)</f>
        <v>2.22804416021617</v>
      </c>
      <c r="J137" s="52" t="str">
        <f aca="false">IF(J126&lt;-Tolerance,J116/-J126,"")</f>
        <v/>
      </c>
      <c r="K137" s="52" t="str">
        <f aca="false">IF(K126&lt;-Tolerance,K116/-K126,"")</f>
        <v/>
      </c>
      <c r="L137" s="52" t="str">
        <f aca="false">IF(L126&lt;-Tolerance,L116/-L126,"")</f>
        <v/>
      </c>
      <c r="M137" s="52" t="str">
        <f aca="false">IF(M126&lt;-Tolerance,M116/-M126,"")</f>
        <v/>
      </c>
      <c r="N137" s="52" t="str">
        <f aca="false">IF(N126&lt;-Tolerance,N116/-N126,"")</f>
        <v/>
      </c>
      <c r="O137" s="52" t="str">
        <f aca="false">IF(O126&lt;-Tolerance,O116/-O126,"")</f>
        <v/>
      </c>
      <c r="P137" s="52" t="str">
        <f aca="false">IF(P126&lt;-Tolerance,P116/-P126,"")</f>
        <v/>
      </c>
      <c r="Q137" s="52" t="str">
        <f aca="false">IF(Q126&lt;-Tolerance,Q116/-Q126,"")</f>
        <v/>
      </c>
      <c r="R137" s="52" t="str">
        <f aca="false">IF(R126&lt;-Tolerance,R116/-R126,"")</f>
        <v/>
      </c>
      <c r="S137" s="52" t="str">
        <f aca="false">IF(S126&lt;-Tolerance,S116/-S126,"")</f>
        <v/>
      </c>
      <c r="T137" s="52" t="n">
        <f aca="false">IF(T126&lt;-Tolerance,T116/-T126,"")</f>
        <v>3.4577330438077</v>
      </c>
      <c r="U137" s="52" t="n">
        <f aca="false">IF(U126&lt;-Tolerance,U116/-U126,"")</f>
        <v>3.42087612522147</v>
      </c>
      <c r="V137" s="52" t="n">
        <f aca="false">IF(V126&lt;-Tolerance,V116/-V126,"")</f>
        <v>3.40769772450342</v>
      </c>
      <c r="W137" s="52" t="n">
        <f aca="false">IF(W126&lt;-Tolerance,W116/-W126,"")</f>
        <v>2.71005705880535</v>
      </c>
      <c r="X137" s="52" t="n">
        <f aca="false">IF(X126&lt;-Tolerance,X116/-X126,"")</f>
        <v>2.73799125786929</v>
      </c>
      <c r="Y137" s="52" t="n">
        <f aca="false">IF(Y126&lt;-Tolerance,Y116/-Y126,"")</f>
        <v>2.76588231660285</v>
      </c>
      <c r="Z137" s="52" t="n">
        <f aca="false">IF(Z126&lt;-Tolerance,Z116/-Z126,"")</f>
        <v>2.76416263386898</v>
      </c>
      <c r="AA137" s="52" t="n">
        <f aca="false">IF(AA126&lt;-Tolerance,AA116/-AA126,"")</f>
        <v>2.37757450196365</v>
      </c>
      <c r="AB137" s="52" t="n">
        <f aca="false">IF(AB126&lt;-Tolerance,AB116/-AB126,"")</f>
        <v>2.4018868922184</v>
      </c>
      <c r="AC137" s="52" t="n">
        <f aca="false">IF(AC126&lt;-Tolerance,AC116/-AC126,"")</f>
        <v>2.42615824177351</v>
      </c>
      <c r="AD137" s="52" t="n">
        <f aca="false">IF(AD126&lt;-Tolerance,AD116/-AD126,"")</f>
        <v>2.42448760721932</v>
      </c>
      <c r="AE137" s="52" t="n">
        <f aca="false">IF(AE126&lt;-Tolerance,AE116/-AE126,"")</f>
        <v>2.45874804740461</v>
      </c>
      <c r="AF137" s="52" t="n">
        <f aca="false">IF(AF126&lt;-Tolerance,AF116/-AF126,"")</f>
        <v>2.48389875150219</v>
      </c>
      <c r="AG137" s="52" t="n">
        <f aca="false">IF(AG126&lt;-Tolerance,AG116/-AG126,"")</f>
        <v>2.50900608671118</v>
      </c>
      <c r="AH137" s="52" t="n">
        <f aca="false">IF(AH126&lt;-Tolerance,AH116/-AH126,"")</f>
        <v>2.50724279318871</v>
      </c>
      <c r="AI137" s="52" t="n">
        <f aca="false">IF(AI126&lt;-Tolerance,AI116/-AI126,"")</f>
        <v>2.60725846409156</v>
      </c>
      <c r="AJ137" s="52" t="n">
        <f aca="false">IF(AJ126&lt;-Tolerance,AJ116/-AJ126,"")</f>
        <v>2.60551265456759</v>
      </c>
      <c r="AK137" s="52" t="n">
        <f aca="false">IF(AK126&lt;-Tolerance,AK116/-AK126,"")</f>
        <v>2.63196307755225</v>
      </c>
      <c r="AL137" s="52" t="n">
        <f aca="false">IF(AL126&lt;-Tolerance,AL116/-AL126,"")</f>
        <v>2.63017841273118</v>
      </c>
      <c r="AM137" s="52" t="n">
        <f aca="false">IF(AM126&lt;-Tolerance,AM116/-AM126,"")</f>
        <v>2.41974204139355</v>
      </c>
      <c r="AN137" s="52" t="n">
        <f aca="false">IF(AN126&lt;-Tolerance,AN116/-AN126,"")</f>
        <v>2.44443647318715</v>
      </c>
      <c r="AO137" s="52" t="n">
        <f aca="false">IF(AO126&lt;-Tolerance,AO116/-AO126,"")</f>
        <v>2.46908622506993</v>
      </c>
      <c r="AP137" s="52" t="n">
        <f aca="false">IF(AP126&lt;-Tolerance,AP116/-AP126,"")</f>
        <v>2.46724110116674</v>
      </c>
      <c r="AQ137" s="52" t="n">
        <f aca="false">IF(AQ126&lt;-Tolerance,AQ116/-AQ126,"")</f>
        <v>2.32443402312555</v>
      </c>
      <c r="AR137" s="52" t="n">
        <f aca="false">IF(AR126&lt;-Tolerance,AR116/-AR126,"")</f>
        <v>2.34809126467967</v>
      </c>
      <c r="AS137" s="52" t="n">
        <f aca="false">IF(AS126&lt;-Tolerance,AS116/-AS126,"")</f>
        <v>2.37170422701251</v>
      </c>
      <c r="AT137" s="52" t="n">
        <f aca="false">IF(AT126&lt;-Tolerance,AT116/-AT126,"")</f>
        <v>2.36985022862881</v>
      </c>
      <c r="AU137" s="52" t="n">
        <f aca="false">IF(AU126&lt;-Tolerance,AU116/-AU126,"")</f>
        <v>2.38267787241782</v>
      </c>
      <c r="AV137" s="52" t="n">
        <f aca="false">IF(AV126&lt;-Tolerance,AV116/-AV126,"")</f>
        <v>2.4069617856393</v>
      </c>
      <c r="AW137" s="52" t="n">
        <f aca="false">IF(AW126&lt;-Tolerance,AW116/-AW126,"")</f>
        <v>2.43120043306287</v>
      </c>
      <c r="AX137" s="52" t="n">
        <f aca="false">IF(AX126&lt;-Tolerance,AX116/-AX126,"")</f>
        <v>2.42929234396493</v>
      </c>
      <c r="AY137" s="52" t="n">
        <f aca="false">IF(AY126&lt;-Tolerance,AY116/-AY126,"")</f>
        <v>2.29218913367832</v>
      </c>
      <c r="AZ137" s="52" t="n">
        <f aca="false">IF(AZ126&lt;-Tolerance,AZ116/-AZ126,"")</f>
        <v>2.29026494877055</v>
      </c>
      <c r="BA137" s="52" t="n">
        <f aca="false">IF(BA126&lt;-Tolerance,BA116/-BA126,"")</f>
        <v>2.31319648952472</v>
      </c>
      <c r="BB137" s="52" t="n">
        <f aca="false">IF(BB126&lt;-Tolerance,BB116/-BB126,"")</f>
        <v>2.31122913165024</v>
      </c>
      <c r="BC137" s="52" t="n">
        <f aca="false">IF(BC126&lt;-Tolerance,BC116/-BC126,"")</f>
        <v>2.30818188115485</v>
      </c>
      <c r="BD137" s="52" t="n">
        <f aca="false">IF(BD126&lt;-Tolerance,BD116/-BD126,"")</f>
        <v>2.33154382615677</v>
      </c>
      <c r="BE137" s="52" t="n">
        <f aca="false">IF(BE126&lt;-Tolerance,BE116/-BE126,"")</f>
        <v>2.3548567535397</v>
      </c>
      <c r="BF137" s="52" t="n">
        <f aca="false">IF(BF126&lt;-Tolerance,BF116/-BF126,"")</f>
        <v>2.35278039044775</v>
      </c>
      <c r="BG137" s="52" t="n">
        <f aca="false">IF(BG126&lt;-Tolerance,BG116/-BG126,"")</f>
        <v>2.27791781407883</v>
      </c>
      <c r="BH137" s="52" t="n">
        <f aca="false">IF(BH126&lt;-Tolerance,BH116/-BH126,"")</f>
        <v>2.23532370255412</v>
      </c>
      <c r="BI137" s="52" t="n">
        <f aca="false">IF(BI126&lt;-Tolerance,BI116/-BI126,"")</f>
        <v>2.25756527117222</v>
      </c>
      <c r="BJ137" s="52" t="n">
        <f aca="false">IF(BJ126&lt;-Tolerance,BJ116/-BJ126,"")</f>
        <v>2.25543689507298</v>
      </c>
      <c r="BK137" s="52" t="n">
        <f aca="false">IF(BK126&lt;-Tolerance,BK116/-BK126,"")</f>
        <v>2.22804416021617</v>
      </c>
      <c r="BL137" s="52" t="n">
        <f aca="false">IF(BL126&lt;-Tolerance,BL116/-BL126,"")</f>
        <v>2.25048383565371</v>
      </c>
      <c r="BM137" s="52" t="n">
        <f aca="false">IF(BM126&lt;-Tolerance,BM116/-BM126,"")</f>
        <v>2.27287269352767</v>
      </c>
      <c r="BN137" s="52" t="n">
        <f aca="false">IF(BN126&lt;-Tolerance,BN116/-BN126,"")</f>
        <v>2.27068500969867</v>
      </c>
      <c r="BO137" s="52" t="n">
        <f aca="false">IF(BO126&lt;-Tolerance,BO116/-BO126,"")</f>
        <v>2.30645638477238</v>
      </c>
      <c r="BP137" s="52" t="n">
        <f aca="false">IF(BP126&lt;-Tolerance,BP116/-BP126,"")</f>
        <v>2.30426798441034</v>
      </c>
      <c r="BQ137" s="52" t="n">
        <f aca="false">IF(BQ126&lt;-Tolerance,BQ116/-BQ126,"")</f>
        <v>2.3272396780282</v>
      </c>
      <c r="BR137" s="52" t="n">
        <f aca="false">IF(BR126&lt;-Tolerance,BR116/-BR126,"")</f>
        <v>2.32500187896116</v>
      </c>
      <c r="BS137" s="52" t="n">
        <f aca="false">IF(BS126&lt;-Tolerance,BS116/-BS126,"")</f>
        <v>2.26286560958532</v>
      </c>
      <c r="BT137" s="52" t="n">
        <f aca="false">IF(BT126&lt;-Tolerance,BT116/-BT126,"")</f>
        <v>2.28567456570699</v>
      </c>
      <c r="BU137" s="52" t="n">
        <f aca="false">IF(BU126&lt;-Tolerance,BU116/-BU126,"")</f>
        <v>2.30843128588083</v>
      </c>
      <c r="BV137" s="52" t="n">
        <f aca="false">IF(BV126&lt;-Tolerance,BV116/-BV126,"")</f>
        <v>2.30613876402847</v>
      </c>
      <c r="BW137" s="52" t="n">
        <f aca="false">IF(BW126&lt;-Tolerance,BW116/-BW126,"")</f>
        <v>2.29792410609291</v>
      </c>
      <c r="BX137" s="52" t="n">
        <f aca="false">IF(BX126&lt;-Tolerance,BX116/-BX126,"")</f>
        <v>2.32108442670093</v>
      </c>
      <c r="BY137" s="52" t="n">
        <f aca="false">IF(BY126&lt;-Tolerance,BY116/-BY126,"")</f>
        <v>2.34419081675424</v>
      </c>
      <c r="BZ137" s="52" t="n">
        <f aca="false">IF(BZ126&lt;-Tolerance,BZ116/-BZ126,"")</f>
        <v>2.3418122385061</v>
      </c>
      <c r="CA137" s="52" t="n">
        <f aca="false">IF(CA126&lt;-Tolerance,CA116/-CA126,"")</f>
        <v>2.26578247855251</v>
      </c>
      <c r="CB137" s="52" t="str">
        <f aca="false">IF(CB126&lt;-Tolerance,CB116/-CB126,"")</f>
        <v/>
      </c>
      <c r="CC137" s="52" t="str">
        <f aca="false">IF(CC126&lt;-Tolerance,CC116/-CC126,"")</f>
        <v/>
      </c>
      <c r="CD137" s="52" t="str">
        <f aca="false">IF(CD126&lt;-Tolerance,CD116/-CD126,"")</f>
        <v/>
      </c>
      <c r="CE137" s="52" t="str">
        <f aca="false">IF(CE126&lt;-Tolerance,CE116/-CE126,"")</f>
        <v/>
      </c>
      <c r="CF137" s="52" t="str">
        <f aca="false">IF(CF126&lt;-Tolerance,CF116/-CF126,"")</f>
        <v/>
      </c>
      <c r="CG137" s="52" t="str">
        <f aca="false">IF(CG126&lt;-Tolerance,CG116/-CG126,"")</f>
        <v/>
      </c>
      <c r="CH137" s="52" t="str">
        <f aca="false">IF(CH126&lt;-Tolerance,CH116/-CH126,"")</f>
        <v/>
      </c>
      <c r="CI137" s="52" t="str">
        <f aca="false">IF(CI126&lt;-Tolerance,CI116/-CI126,"")</f>
        <v/>
      </c>
      <c r="CJ137" s="52" t="str">
        <f aca="false">IF(CJ126&lt;-Tolerance,CJ116/-CJ126,"")</f>
        <v/>
      </c>
      <c r="CK137" s="52" t="str">
        <f aca="false">IF(CK126&lt;-Tolerance,CK116/-CK126,"")</f>
        <v/>
      </c>
      <c r="CL137" s="52" t="str">
        <f aca="false">IF(CL126&lt;-Tolerance,CL116/-CL126,"")</f>
        <v/>
      </c>
      <c r="CM137" s="52" t="str">
        <f aca="false">IF(CM126&lt;-Tolerance,CM116/-CM126,"")</f>
        <v/>
      </c>
      <c r="CN137" s="52" t="str">
        <f aca="false">IF(CN126&lt;-Tolerance,CN116/-CN126,"")</f>
        <v/>
      </c>
      <c r="CO137" s="52" t="str">
        <f aca="false">IF(CO126&lt;-Tolerance,CO116/-CO126,"")</f>
        <v/>
      </c>
      <c r="CP137" s="52" t="str">
        <f aca="false">IF(CP126&lt;-Tolerance,CP116/-CP126,"")</f>
        <v/>
      </c>
      <c r="CQ137" s="52" t="str">
        <f aca="false">IF(CQ126&lt;-Tolerance,CQ116/-CQ126,"")</f>
        <v/>
      </c>
      <c r="CR137" s="52" t="str">
        <f aca="false">IF(CR126&lt;-Tolerance,CR116/-CR126,"")</f>
        <v/>
      </c>
      <c r="CS137" s="52" t="str">
        <f aca="false">IF(CS126&lt;-Tolerance,CS116/-CS126,"")</f>
        <v/>
      </c>
      <c r="CT137" s="52" t="str">
        <f aca="false">IF(CT126&lt;-Tolerance,CT116/-CT126,"")</f>
        <v/>
      </c>
      <c r="CU137" s="52" t="str">
        <f aca="false">IF(CU126&lt;-Tolerance,CU116/-CU126,"")</f>
        <v/>
      </c>
      <c r="CV137" s="52" t="str">
        <f aca="false">IF(CV126&lt;-Tolerance,CV116/-CV126,"")</f>
        <v/>
      </c>
      <c r="CW137" s="52" t="str">
        <f aca="false">IF(CW126&lt;-Tolerance,CW116/-CW126,"")</f>
        <v/>
      </c>
      <c r="CX137" s="52" t="str">
        <f aca="false">IF(CX126&lt;-Tolerance,CX116/-CX126,"")</f>
        <v/>
      </c>
      <c r="CY137" s="52" t="str">
        <f aca="false">IF(CY126&lt;-Tolerance,CY116/-CY126,"")</f>
        <v/>
      </c>
      <c r="CZ137" s="52" t="str">
        <f aca="false">IF(CZ126&lt;-Tolerance,CZ116/-CZ126,"")</f>
        <v/>
      </c>
      <c r="DA137" s="52" t="str">
        <f aca="false">IF(DA126&lt;-Tolerance,DA116/-DA126,"")</f>
        <v/>
      </c>
      <c r="DB137" s="52" t="str">
        <f aca="false">IF(DB126&lt;-Tolerance,DB116/-DB126,"")</f>
        <v/>
      </c>
      <c r="DC137" s="52" t="str">
        <f aca="false">IF(DC126&lt;-Tolerance,DC116/-DC126,"")</f>
        <v/>
      </c>
      <c r="DD137" s="52" t="str">
        <f aca="false">IF(DD126&lt;-Tolerance,DD116/-DD126,"")</f>
        <v/>
      </c>
      <c r="DE137" s="52" t="str">
        <f aca="false">IF(DE126&lt;-Tolerance,DE116/-DE126,"")</f>
        <v/>
      </c>
      <c r="DF137" s="52" t="str">
        <f aca="false">IF(DF126&lt;-Tolerance,DF116/-DF126,"")</f>
        <v/>
      </c>
      <c r="DG137" s="52" t="str">
        <f aca="false">IF(DG126&lt;-Tolerance,DG116/-DG126,"")</f>
        <v/>
      </c>
      <c r="DH137" s="52" t="str">
        <f aca="false">IF(DH126&lt;-Tolerance,DH116/-DH126,"")</f>
        <v/>
      </c>
      <c r="DI137" s="52" t="str">
        <f aca="false">IF(DI126&lt;-Tolerance,DI116/-DI126,"")</f>
        <v/>
      </c>
      <c r="DJ137" s="52" t="str">
        <f aca="false">IF(DJ126&lt;-Tolerance,DJ116/-DJ126,"")</f>
        <v/>
      </c>
      <c r="DK137" s="52" t="str">
        <f aca="false">IF(DK126&lt;-Tolerance,DK116/-DK126,"")</f>
        <v/>
      </c>
      <c r="DL137" s="52" t="str">
        <f aca="false">IF(DL126&lt;-Tolerance,DL116/-DL126,"")</f>
        <v/>
      </c>
      <c r="DM137" s="52" t="str">
        <f aca="false">IF(DM126&lt;-Tolerance,DM116/-DM126,"")</f>
        <v/>
      </c>
      <c r="DN137" s="52" t="str">
        <f aca="false">IF(DN126&lt;-Tolerance,DN116/-DN126,"")</f>
        <v/>
      </c>
      <c r="DO137" s="52" t="str">
        <f aca="false">IF(DO126&lt;-Tolerance,DO116/-DO126,"")</f>
        <v/>
      </c>
      <c r="DP137" s="52" t="str">
        <f aca="false">IF(DP126&lt;-Tolerance,DP116/-DP126,"")</f>
        <v/>
      </c>
      <c r="DQ137" s="52" t="str">
        <f aca="false">IF(DQ126&lt;-Tolerance,DQ116/-DQ126,"")</f>
        <v/>
      </c>
      <c r="DR137" s="52" t="str">
        <f aca="false">IF(DR126&lt;-Tolerance,DR116/-DR126,"")</f>
        <v/>
      </c>
      <c r="DS137" s="52" t="str">
        <f aca="false">IF(DS126&lt;-Tolerance,DS116/-DS126,"")</f>
        <v/>
      </c>
      <c r="DT137" s="52" t="str">
        <f aca="false">IF(DT126&lt;-Tolerance,DT116/-DT126,"")</f>
        <v/>
      </c>
      <c r="DU137" s="52" t="str">
        <f aca="false">IF(DU126&lt;-Tolerance,DU116/-DU126,"")</f>
        <v/>
      </c>
      <c r="DV137" s="52" t="str">
        <f aca="false">IF(DV126&lt;-Tolerance,DV116/-DV126,"")</f>
        <v/>
      </c>
      <c r="DW137" s="52" t="str">
        <f aca="false">IF(DW126&lt;-Tolerance,DW116/-DW126,"")</f>
        <v/>
      </c>
      <c r="DX137" s="52" t="str">
        <f aca="false">IF(DX126&lt;-Tolerance,DX116/-DX126,"")</f>
        <v/>
      </c>
      <c r="DY137" s="52" t="str">
        <f aca="false">IF(DY126&lt;-Tolerance,DY116/-DY126,"")</f>
        <v/>
      </c>
      <c r="DZ137" s="52" t="str">
        <f aca="false">IF(DZ126&lt;-Tolerance,DZ116/-DZ126,"")</f>
        <v/>
      </c>
      <c r="EA137" s="52" t="str">
        <f aca="false">IF(EA126&lt;-Tolerance,EA116/-EA126,"")</f>
        <v/>
      </c>
      <c r="EB137" s="52" t="str">
        <f aca="false">IF(EB126&lt;-Tolerance,EB116/-EB126,"")</f>
        <v/>
      </c>
      <c r="EC137" s="52" t="str">
        <f aca="false">IF(EC126&lt;-Tolerance,EC116/-EC126,"")</f>
        <v/>
      </c>
      <c r="ED137" s="52" t="str">
        <f aca="false">IF(ED126&lt;-Tolerance,ED116/-ED126,"")</f>
        <v/>
      </c>
      <c r="EE137" s="52" t="str">
        <f aca="false">IF(EE126&lt;-Tolerance,EE116/-EE126,"")</f>
        <v/>
      </c>
      <c r="EF137" s="52" t="str">
        <f aca="false">IF(EF126&lt;-Tolerance,EF116/-EF126,"")</f>
        <v/>
      </c>
      <c r="EG137" s="52" t="str">
        <f aca="false">IF(EG126&lt;-Tolerance,EG116/-EG126,"")</f>
        <v/>
      </c>
      <c r="EH137" s="52" t="str">
        <f aca="false">IF(EH126&lt;-Tolerance,EH116/-EH126,"")</f>
        <v/>
      </c>
      <c r="EI137" s="52" t="str">
        <f aca="false">IF(EI126&lt;-Tolerance,EI116/-EI126,"")</f>
        <v/>
      </c>
      <c r="EJ137" s="52" t="str">
        <f aca="false">IF(EJ126&lt;-Tolerance,EJ116/-EJ126,"")</f>
        <v/>
      </c>
      <c r="EK137" s="52" t="str">
        <f aca="false">IF(EK126&lt;-Tolerance,EK116/-EK126,"")</f>
        <v/>
      </c>
      <c r="EL137" s="52" t="str">
        <f aca="false">IF(EL126&lt;-Tolerance,EL116/-EL126,"")</f>
        <v/>
      </c>
      <c r="EM137" s="52" t="str">
        <f aca="false">IF(EM126&lt;-Tolerance,EM116/-EM126,"")</f>
        <v/>
      </c>
      <c r="EN137" s="52" t="str">
        <f aca="false">IF(EN126&lt;-Tolerance,EN116/-EN126,"")</f>
        <v/>
      </c>
      <c r="EO137" s="52" t="str">
        <f aca="false">IF(EO126&lt;-Tolerance,EO116/-EO126,"")</f>
        <v/>
      </c>
      <c r="EP137" s="52" t="str">
        <f aca="false">IF(EP126&lt;-Tolerance,EP116/-EP126,"")</f>
        <v/>
      </c>
      <c r="EQ137" s="52" t="str">
        <f aca="false">IF(EQ126&lt;-Tolerance,EQ116/-EQ126,"")</f>
        <v/>
      </c>
      <c r="ER137" s="52" t="str">
        <f aca="false">IF(ER126&lt;-Tolerance,ER116/-ER126,"")</f>
        <v/>
      </c>
      <c r="ES137" s="52" t="str">
        <f aca="false">IF(ES126&lt;-Tolerance,ES116/-ES126,"")</f>
        <v/>
      </c>
      <c r="ET137" s="52" t="str">
        <f aca="false">IF(ET126&lt;-Tolerance,ET116/-ET126,"")</f>
        <v/>
      </c>
      <c r="EU137" s="52" t="str">
        <f aca="false">IF(EU126&lt;-Tolerance,EU116/-EU126,"")</f>
        <v/>
      </c>
      <c r="EV137" s="52" t="str">
        <f aca="false">IF(EV126&lt;-Tolerance,EV116/-EV126,"")</f>
        <v/>
      </c>
      <c r="EW137" s="52" t="str">
        <f aca="false">IF(EW126&lt;-Tolerance,EW116/-EW126,"")</f>
        <v/>
      </c>
      <c r="EX137" s="52" t="str">
        <f aca="false">IF(EX126&lt;-Tolerance,EX116/-EX126,"")</f>
        <v/>
      </c>
      <c r="EY137" s="52" t="str">
        <f aca="false">IF(EY126&lt;-Tolerance,EY116/-EY126,"")</f>
        <v/>
      </c>
      <c r="EZ137" s="52" t="str">
        <f aca="false">IF(EZ126&lt;-Tolerance,EZ116/-EZ126,"")</f>
        <v/>
      </c>
      <c r="FA137" s="52" t="str">
        <f aca="false">IF(FA126&lt;-Tolerance,FA116/-FA126,"")</f>
        <v/>
      </c>
      <c r="FB137" s="52" t="str">
        <f aca="false">IF(FB126&lt;-Tolerance,FB116/-FB126,"")</f>
        <v/>
      </c>
      <c r="FC137" s="52" t="str">
        <f aca="false">IF(FC126&lt;-Tolerance,FC116/-FC126,"")</f>
        <v/>
      </c>
      <c r="FD137" s="52" t="str">
        <f aca="false">IF(FD126&lt;-Tolerance,FD116/-FD126,"")</f>
        <v/>
      </c>
      <c r="FE137" s="52" t="str">
        <f aca="false">IF(FE126&lt;-Tolerance,FE116/-FE126,"")</f>
        <v/>
      </c>
      <c r="FF137" s="52" t="str">
        <f aca="false">IF(FF126&lt;-Tolerance,FF116/-FF126,"")</f>
        <v/>
      </c>
      <c r="FG137" s="52" t="str">
        <f aca="false">IF(FG126&lt;-Tolerance,FG116/-FG126,"")</f>
        <v/>
      </c>
      <c r="FH137" s="52" t="str">
        <f aca="false">IF(FH126&lt;-Tolerance,FH116/-FH126,"")</f>
        <v/>
      </c>
    </row>
    <row r="139" customFormat="false" ht="15" hidden="false" customHeight="false" outlineLevel="0" collapsed="false">
      <c r="A139" s="9" t="s">
        <v>14</v>
      </c>
      <c r="B139" s="9"/>
      <c r="C139" s="9" t="s">
        <v>732</v>
      </c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  <c r="AL139" s="9"/>
      <c r="AM139" s="9"/>
      <c r="AN139" s="9"/>
      <c r="AO139" s="9"/>
      <c r="AP139" s="9"/>
      <c r="AQ139" s="9"/>
      <c r="AR139" s="9"/>
      <c r="AS139" s="9"/>
      <c r="AT139" s="9"/>
      <c r="AU139" s="9"/>
      <c r="AV139" s="9"/>
      <c r="AW139" s="9"/>
      <c r="AX139" s="9"/>
      <c r="AY139" s="9"/>
      <c r="AZ139" s="9"/>
      <c r="BA139" s="9"/>
      <c r="BB139" s="9"/>
      <c r="BC139" s="9"/>
      <c r="BD139" s="9"/>
      <c r="BE139" s="9"/>
      <c r="BF139" s="9"/>
      <c r="BG139" s="9"/>
      <c r="BH139" s="9"/>
      <c r="BI139" s="9"/>
      <c r="BJ139" s="9"/>
      <c r="BK139" s="9"/>
      <c r="BL139" s="9"/>
      <c r="BM139" s="9"/>
      <c r="BN139" s="9"/>
      <c r="BO139" s="9"/>
      <c r="BP139" s="9"/>
      <c r="BQ139" s="9"/>
      <c r="BR139" s="9"/>
      <c r="BS139" s="9"/>
      <c r="BT139" s="9"/>
      <c r="BU139" s="9"/>
      <c r="BV139" s="9"/>
      <c r="BW139" s="9"/>
      <c r="BX139" s="9"/>
      <c r="BY139" s="9"/>
      <c r="BZ139" s="9"/>
      <c r="CA139" s="9"/>
      <c r="CB139" s="9"/>
      <c r="CC139" s="9"/>
      <c r="CD139" s="9"/>
      <c r="CE139" s="9"/>
      <c r="CF139" s="9"/>
      <c r="CG139" s="9"/>
      <c r="CH139" s="9"/>
      <c r="CI139" s="9"/>
      <c r="CJ139" s="9"/>
      <c r="CK139" s="9"/>
      <c r="CL139" s="9"/>
      <c r="CM139" s="9"/>
      <c r="CN139" s="9"/>
      <c r="CO139" s="9"/>
      <c r="CP139" s="9"/>
      <c r="CQ139" s="9"/>
      <c r="CR139" s="9"/>
      <c r="CS139" s="9"/>
      <c r="CT139" s="9"/>
      <c r="CU139" s="9"/>
      <c r="CV139" s="9"/>
      <c r="CW139" s="9"/>
      <c r="CX139" s="9"/>
      <c r="CY139" s="9"/>
      <c r="CZ139" s="9"/>
      <c r="DA139" s="9"/>
      <c r="DB139" s="9"/>
      <c r="DC139" s="9"/>
      <c r="DD139" s="9"/>
      <c r="DE139" s="9"/>
      <c r="DF139" s="9"/>
      <c r="DG139" s="9"/>
      <c r="DH139" s="9"/>
      <c r="DI139" s="9"/>
      <c r="DJ139" s="9"/>
      <c r="DK139" s="9"/>
      <c r="DL139" s="9"/>
      <c r="DM139" s="9"/>
      <c r="DN139" s="9"/>
      <c r="DO139" s="9"/>
      <c r="DP139" s="9"/>
      <c r="DQ139" s="9"/>
      <c r="DR139" s="9"/>
      <c r="DS139" s="9"/>
      <c r="DT139" s="9"/>
      <c r="DU139" s="9"/>
      <c r="DV139" s="9"/>
      <c r="DW139" s="9"/>
      <c r="DX139" s="9"/>
      <c r="DY139" s="9"/>
      <c r="DZ139" s="9"/>
      <c r="EA139" s="9"/>
      <c r="EB139" s="9"/>
      <c r="EC139" s="9"/>
      <c r="ED139" s="9"/>
      <c r="EE139" s="9"/>
      <c r="EF139" s="9"/>
      <c r="EG139" s="9"/>
      <c r="EH139" s="9"/>
      <c r="EI139" s="9"/>
      <c r="EJ139" s="9"/>
      <c r="EK139" s="9"/>
      <c r="EL139" s="9"/>
      <c r="EM139" s="9"/>
      <c r="EN139" s="9"/>
      <c r="EO139" s="9"/>
      <c r="EP139" s="9"/>
      <c r="EQ139" s="9"/>
      <c r="ER139" s="9"/>
      <c r="ES139" s="9"/>
      <c r="ET139" s="9"/>
      <c r="EU139" s="9"/>
      <c r="EV139" s="9"/>
      <c r="EW139" s="9"/>
      <c r="EX139" s="9"/>
      <c r="EY139" s="9"/>
      <c r="EZ139" s="9"/>
      <c r="FA139" s="9"/>
      <c r="FB139" s="9"/>
      <c r="FC139" s="9"/>
      <c r="FD139" s="9"/>
      <c r="FE139" s="9"/>
      <c r="FF139" s="9"/>
      <c r="FG139" s="9"/>
      <c r="FH139" s="9"/>
    </row>
    <row r="140" customFormat="false" ht="15" hidden="false" customHeight="false" outlineLevel="0" collapsed="false">
      <c r="C140" s="0" t="s">
        <v>733</v>
      </c>
      <c r="D140" s="11" t="s">
        <v>319</v>
      </c>
      <c r="E140" s="43" t="n">
        <f aca="false">$E109-$F109-In_Land_Capex+$I131-$I99-$I96-$I94</f>
        <v>39795.0932813422</v>
      </c>
      <c r="I140" s="43" t="n">
        <f aca="false">SUM(J140:FH140)</f>
        <v>-39795.0932813422</v>
      </c>
      <c r="J140" s="43" t="n">
        <f aca="false">-$E140*J32</f>
        <v>-0</v>
      </c>
      <c r="K140" s="43" t="n">
        <f aca="false">-$E140*K32</f>
        <v>-0</v>
      </c>
      <c r="L140" s="43" t="n">
        <f aca="false">-$E140*L32</f>
        <v>-0</v>
      </c>
      <c r="M140" s="43" t="n">
        <f aca="false">-$E140*M32</f>
        <v>-0</v>
      </c>
      <c r="N140" s="43" t="n">
        <f aca="false">-$E140*N32</f>
        <v>-0</v>
      </c>
      <c r="O140" s="43" t="n">
        <f aca="false">-$E140*O32</f>
        <v>-0</v>
      </c>
      <c r="P140" s="43" t="n">
        <f aca="false">-$E140*P32</f>
        <v>-0</v>
      </c>
      <c r="Q140" s="43" t="n">
        <f aca="false">-$E140*Q32</f>
        <v>-0</v>
      </c>
      <c r="R140" s="43" t="n">
        <f aca="false">-$E140*R32</f>
        <v>-0</v>
      </c>
      <c r="S140" s="43" t="n">
        <f aca="false">-$E140*S32</f>
        <v>-0</v>
      </c>
      <c r="T140" s="43" t="n">
        <f aca="false">-$E140*T32</f>
        <v>-330.505931240499</v>
      </c>
      <c r="U140" s="43" t="n">
        <f aca="false">-$E140*U32</f>
        <v>-334.137864550834</v>
      </c>
      <c r="V140" s="43" t="n">
        <f aca="false">-$E140*V32</f>
        <v>-334.137864550834</v>
      </c>
      <c r="W140" s="43" t="n">
        <f aca="false">-$E140*W32</f>
        <v>-326.873997930163</v>
      </c>
      <c r="X140" s="43" t="n">
        <f aca="false">-$E140*X32</f>
        <v>-330.505931240499</v>
      </c>
      <c r="Y140" s="43" t="n">
        <f aca="false">-$E140*Y32</f>
        <v>-334.137864550834</v>
      </c>
      <c r="Z140" s="43" t="n">
        <f aca="false">-$E140*Z32</f>
        <v>-334.137864550834</v>
      </c>
      <c r="AA140" s="43" t="n">
        <f aca="false">-$E140*AA32</f>
        <v>-326.873997930163</v>
      </c>
      <c r="AB140" s="43" t="n">
        <f aca="false">-$E140*AB32</f>
        <v>-330.505931240499</v>
      </c>
      <c r="AC140" s="43" t="n">
        <f aca="false">-$E140*AC32</f>
        <v>-334.137864550834</v>
      </c>
      <c r="AD140" s="43" t="n">
        <f aca="false">-$E140*AD32</f>
        <v>-334.137864550834</v>
      </c>
      <c r="AE140" s="43" t="n">
        <f aca="false">-$E140*AE32</f>
        <v>-326.873997930163</v>
      </c>
      <c r="AF140" s="43" t="n">
        <f aca="false">-$E140*AF32</f>
        <v>-330.505931240499</v>
      </c>
      <c r="AG140" s="43" t="n">
        <f aca="false">-$E140*AG32</f>
        <v>-334.137864550834</v>
      </c>
      <c r="AH140" s="43" t="n">
        <f aca="false">-$E140*AH32</f>
        <v>-334.137864550834</v>
      </c>
      <c r="AI140" s="43" t="n">
        <f aca="false">-$E140*AI32</f>
        <v>-330.505931240499</v>
      </c>
      <c r="AJ140" s="43" t="n">
        <f aca="false">-$E140*AJ32</f>
        <v>-330.505931240499</v>
      </c>
      <c r="AK140" s="43" t="n">
        <f aca="false">-$E140*AK32</f>
        <v>-334.137864550834</v>
      </c>
      <c r="AL140" s="43" t="n">
        <f aca="false">-$E140*AL32</f>
        <v>-334.137864550834</v>
      </c>
      <c r="AM140" s="43" t="n">
        <f aca="false">-$E140*AM32</f>
        <v>-326.873997930163</v>
      </c>
      <c r="AN140" s="43" t="n">
        <f aca="false">-$E140*AN32</f>
        <v>-330.505931240499</v>
      </c>
      <c r="AO140" s="43" t="n">
        <f aca="false">-$E140*AO32</f>
        <v>-334.137864550834</v>
      </c>
      <c r="AP140" s="43" t="n">
        <f aca="false">-$E140*AP32</f>
        <v>-334.137864550834</v>
      </c>
      <c r="AQ140" s="43" t="n">
        <f aca="false">-$E140*AQ32</f>
        <v>-326.873997930163</v>
      </c>
      <c r="AR140" s="43" t="n">
        <f aca="false">-$E140*AR32</f>
        <v>-330.505931240499</v>
      </c>
      <c r="AS140" s="43" t="n">
        <f aca="false">-$E140*AS32</f>
        <v>-334.137864550834</v>
      </c>
      <c r="AT140" s="43" t="n">
        <f aca="false">-$E140*AT32</f>
        <v>-334.137864550834</v>
      </c>
      <c r="AU140" s="43" t="n">
        <f aca="false">-$E140*AU32</f>
        <v>-326.873997930163</v>
      </c>
      <c r="AV140" s="43" t="n">
        <f aca="false">-$E140*AV32</f>
        <v>-330.505931240499</v>
      </c>
      <c r="AW140" s="43" t="n">
        <f aca="false">-$E140*AW32</f>
        <v>-334.137864550834</v>
      </c>
      <c r="AX140" s="43" t="n">
        <f aca="false">-$E140*AX32</f>
        <v>-334.137864550834</v>
      </c>
      <c r="AY140" s="43" t="n">
        <f aca="false">-$E140*AY32</f>
        <v>-330.505931240499</v>
      </c>
      <c r="AZ140" s="43" t="n">
        <f aca="false">-$E140*AZ32</f>
        <v>-330.505931240499</v>
      </c>
      <c r="BA140" s="43" t="n">
        <f aca="false">-$E140*BA32</f>
        <v>-334.137864550834</v>
      </c>
      <c r="BB140" s="43" t="n">
        <f aca="false">-$E140*BB32</f>
        <v>-334.137864550834</v>
      </c>
      <c r="BC140" s="43" t="n">
        <f aca="false">-$E140*BC32</f>
        <v>-326.873997930163</v>
      </c>
      <c r="BD140" s="43" t="n">
        <f aca="false">-$E140*BD32</f>
        <v>-330.505931240499</v>
      </c>
      <c r="BE140" s="43" t="n">
        <f aca="false">-$E140*BE32</f>
        <v>-334.137864550834</v>
      </c>
      <c r="BF140" s="43" t="n">
        <f aca="false">-$E140*BF32</f>
        <v>-334.137864550834</v>
      </c>
      <c r="BG140" s="43" t="n">
        <f aca="false">-$E140*BG32</f>
        <v>-326.873997930163</v>
      </c>
      <c r="BH140" s="43" t="n">
        <f aca="false">-$E140*BH32</f>
        <v>-330.505931240499</v>
      </c>
      <c r="BI140" s="43" t="n">
        <f aca="false">-$E140*BI32</f>
        <v>-334.137864550834</v>
      </c>
      <c r="BJ140" s="43" t="n">
        <f aca="false">-$E140*BJ32</f>
        <v>-334.137864550834</v>
      </c>
      <c r="BK140" s="43" t="n">
        <f aca="false">-$E140*BK32</f>
        <v>-326.873997930163</v>
      </c>
      <c r="BL140" s="43" t="n">
        <f aca="false">-$E140*BL32</f>
        <v>-330.505931240499</v>
      </c>
      <c r="BM140" s="43" t="n">
        <f aca="false">-$E140*BM32</f>
        <v>-334.137864550834</v>
      </c>
      <c r="BN140" s="43" t="n">
        <f aca="false">-$E140*BN32</f>
        <v>-334.137864550834</v>
      </c>
      <c r="BO140" s="43" t="n">
        <f aca="false">-$E140*BO32</f>
        <v>-330.505931240499</v>
      </c>
      <c r="BP140" s="43" t="n">
        <f aca="false">-$E140*BP32</f>
        <v>-330.505931240499</v>
      </c>
      <c r="BQ140" s="43" t="n">
        <f aca="false">-$E140*BQ32</f>
        <v>-334.137864550834</v>
      </c>
      <c r="BR140" s="43" t="n">
        <f aca="false">-$E140*BR32</f>
        <v>-334.137864550834</v>
      </c>
      <c r="BS140" s="43" t="n">
        <f aca="false">-$E140*BS32</f>
        <v>-326.873997930163</v>
      </c>
      <c r="BT140" s="43" t="n">
        <f aca="false">-$E140*BT32</f>
        <v>-330.505931240499</v>
      </c>
      <c r="BU140" s="43" t="n">
        <f aca="false">-$E140*BU32</f>
        <v>-334.137864550834</v>
      </c>
      <c r="BV140" s="43" t="n">
        <f aca="false">-$E140*BV32</f>
        <v>-334.137864550834</v>
      </c>
      <c r="BW140" s="43" t="n">
        <f aca="false">-$E140*BW32</f>
        <v>-326.873997930163</v>
      </c>
      <c r="BX140" s="43" t="n">
        <f aca="false">-$E140*BX32</f>
        <v>-330.505931240499</v>
      </c>
      <c r="BY140" s="43" t="n">
        <f aca="false">-$E140*BY32</f>
        <v>-334.137864550834</v>
      </c>
      <c r="BZ140" s="43" t="n">
        <f aca="false">-$E140*BZ32</f>
        <v>-334.137864550834</v>
      </c>
      <c r="CA140" s="43" t="n">
        <f aca="false">-$E140*CA32</f>
        <v>-326.873997930163</v>
      </c>
      <c r="CB140" s="43" t="n">
        <f aca="false">-$E140*CB32</f>
        <v>-330.505931240499</v>
      </c>
      <c r="CC140" s="43" t="n">
        <f aca="false">-$E140*CC32</f>
        <v>-334.137864550834</v>
      </c>
      <c r="CD140" s="43" t="n">
        <f aca="false">-$E140*CD32</f>
        <v>-334.137864550834</v>
      </c>
      <c r="CE140" s="43" t="n">
        <f aca="false">-$E140*CE32</f>
        <v>-330.505931240499</v>
      </c>
      <c r="CF140" s="43" t="n">
        <f aca="false">-$E140*CF32</f>
        <v>-330.505931240499</v>
      </c>
      <c r="CG140" s="43" t="n">
        <f aca="false">-$E140*CG32</f>
        <v>-334.137864550834</v>
      </c>
      <c r="CH140" s="43" t="n">
        <f aca="false">-$E140*CH32</f>
        <v>-334.137864550834</v>
      </c>
      <c r="CI140" s="43" t="n">
        <f aca="false">-$E140*CI32</f>
        <v>-326.873997930163</v>
      </c>
      <c r="CJ140" s="43" t="n">
        <f aca="false">-$E140*CJ32</f>
        <v>-330.505931240499</v>
      </c>
      <c r="CK140" s="43" t="n">
        <f aca="false">-$E140*CK32</f>
        <v>-334.137864550834</v>
      </c>
      <c r="CL140" s="43" t="n">
        <f aca="false">-$E140*CL32</f>
        <v>-334.137864550834</v>
      </c>
      <c r="CM140" s="43" t="n">
        <f aca="false">-$E140*CM32</f>
        <v>-326.873997930163</v>
      </c>
      <c r="CN140" s="43" t="n">
        <f aca="false">-$E140*CN32</f>
        <v>-330.505931240499</v>
      </c>
      <c r="CO140" s="43" t="n">
        <f aca="false">-$E140*CO32</f>
        <v>-334.137864550834</v>
      </c>
      <c r="CP140" s="43" t="n">
        <f aca="false">-$E140*CP32</f>
        <v>-334.137864550834</v>
      </c>
      <c r="CQ140" s="43" t="n">
        <f aca="false">-$E140*CQ32</f>
        <v>-326.873997930163</v>
      </c>
      <c r="CR140" s="43" t="n">
        <f aca="false">-$E140*CR32</f>
        <v>-330.505931240499</v>
      </c>
      <c r="CS140" s="43" t="n">
        <f aca="false">-$E140*CS32</f>
        <v>-334.137864550834</v>
      </c>
      <c r="CT140" s="43" t="n">
        <f aca="false">-$E140*CT32</f>
        <v>-334.137864550834</v>
      </c>
      <c r="CU140" s="43" t="n">
        <f aca="false">-$E140*CU32</f>
        <v>-330.505931240499</v>
      </c>
      <c r="CV140" s="43" t="n">
        <f aca="false">-$E140*CV32</f>
        <v>-330.505931240499</v>
      </c>
      <c r="CW140" s="43" t="n">
        <f aca="false">-$E140*CW32</f>
        <v>-334.137864550834</v>
      </c>
      <c r="CX140" s="43" t="n">
        <f aca="false">-$E140*CX32</f>
        <v>-334.137864550834</v>
      </c>
      <c r="CY140" s="43" t="n">
        <f aca="false">-$E140*CY32</f>
        <v>-326.873997930163</v>
      </c>
      <c r="CZ140" s="43" t="n">
        <f aca="false">-$E140*CZ32</f>
        <v>-330.505931240499</v>
      </c>
      <c r="DA140" s="43" t="n">
        <f aca="false">-$E140*DA32</f>
        <v>-334.137864550834</v>
      </c>
      <c r="DB140" s="43" t="n">
        <f aca="false">-$E140*DB32</f>
        <v>-334.137864550834</v>
      </c>
      <c r="DC140" s="43" t="n">
        <f aca="false">-$E140*DC32</f>
        <v>-326.873997930163</v>
      </c>
      <c r="DD140" s="43" t="n">
        <f aca="false">-$E140*DD32</f>
        <v>-330.505931240499</v>
      </c>
      <c r="DE140" s="43" t="n">
        <f aca="false">-$E140*DE32</f>
        <v>-334.137864550834</v>
      </c>
      <c r="DF140" s="43" t="n">
        <f aca="false">-$E140*DF32</f>
        <v>-334.137864550834</v>
      </c>
      <c r="DG140" s="43" t="n">
        <f aca="false">-$E140*DG32</f>
        <v>-326.873997930163</v>
      </c>
      <c r="DH140" s="43" t="n">
        <f aca="false">-$E140*DH32</f>
        <v>-330.505931240499</v>
      </c>
      <c r="DI140" s="43" t="n">
        <f aca="false">-$E140*DI32</f>
        <v>-334.137864550834</v>
      </c>
      <c r="DJ140" s="43" t="n">
        <f aca="false">-$E140*DJ32</f>
        <v>-334.137864550834</v>
      </c>
      <c r="DK140" s="43" t="n">
        <f aca="false">-$E140*DK32</f>
        <v>-330.505931240499</v>
      </c>
      <c r="DL140" s="43" t="n">
        <f aca="false">-$E140*DL32</f>
        <v>-330.505931240499</v>
      </c>
      <c r="DM140" s="43" t="n">
        <f aca="false">-$E140*DM32</f>
        <v>-334.137864550834</v>
      </c>
      <c r="DN140" s="43" t="n">
        <f aca="false">-$E140*DN32</f>
        <v>-334.137864550834</v>
      </c>
      <c r="DO140" s="43" t="n">
        <f aca="false">-$E140*DO32</f>
        <v>-326.873997930163</v>
      </c>
      <c r="DP140" s="43" t="n">
        <f aca="false">-$E140*DP32</f>
        <v>-330.505931240499</v>
      </c>
      <c r="DQ140" s="43" t="n">
        <f aca="false">-$E140*DQ32</f>
        <v>-334.137864550834</v>
      </c>
      <c r="DR140" s="43" t="n">
        <f aca="false">-$E140*DR32</f>
        <v>-334.137864550834</v>
      </c>
      <c r="DS140" s="43" t="n">
        <f aca="false">-$E140*DS32</f>
        <v>-326.873997930163</v>
      </c>
      <c r="DT140" s="43" t="n">
        <f aca="false">-$E140*DT32</f>
        <v>-330.505931240499</v>
      </c>
      <c r="DU140" s="43" t="n">
        <f aca="false">-$E140*DU32</f>
        <v>-334.137864550834</v>
      </c>
      <c r="DV140" s="43" t="n">
        <f aca="false">-$E140*DV32</f>
        <v>-334.137864550834</v>
      </c>
      <c r="DW140" s="43" t="n">
        <f aca="false">-$E140*DW32</f>
        <v>-326.873997930163</v>
      </c>
      <c r="DX140" s="43" t="n">
        <f aca="false">-$E140*DX32</f>
        <v>-330.505931240499</v>
      </c>
      <c r="DY140" s="43" t="n">
        <f aca="false">-$E140*DY32</f>
        <v>-334.137864550834</v>
      </c>
      <c r="DZ140" s="43" t="n">
        <f aca="false">-$E140*DZ32</f>
        <v>-334.137864550834</v>
      </c>
      <c r="EA140" s="43" t="n">
        <f aca="false">-$E140*EA32</f>
        <v>-330.505931240499</v>
      </c>
      <c r="EB140" s="43" t="n">
        <f aca="false">-$E140*EB32</f>
        <v>-330.505931240499</v>
      </c>
      <c r="EC140" s="43" t="n">
        <f aca="false">-$E140*EC32</f>
        <v>-334.137864550834</v>
      </c>
      <c r="ED140" s="43" t="n">
        <f aca="false">-$E140*ED32</f>
        <v>-334.137864550834</v>
      </c>
      <c r="EE140" s="43" t="n">
        <f aca="false">-$E140*EE32</f>
        <v>-326.873997930163</v>
      </c>
      <c r="EF140" s="43" t="n">
        <f aca="false">-$E140*EF32</f>
        <v>-330.505931240499</v>
      </c>
      <c r="EG140" s="43" t="n">
        <f aca="false">-$E140*EG32</f>
        <v>-334.137864550834</v>
      </c>
      <c r="EH140" s="43" t="n">
        <f aca="false">-$E140*EH32</f>
        <v>-334.137864550834</v>
      </c>
      <c r="EI140" s="43" t="n">
        <f aca="false">-$E140*EI32</f>
        <v>-326.873997930163</v>
      </c>
      <c r="EJ140" s="43" t="n">
        <f aca="false">-$E140*EJ32</f>
        <v>-0</v>
      </c>
      <c r="EK140" s="43" t="n">
        <f aca="false">-$E140*EK32</f>
        <v>-0</v>
      </c>
      <c r="EL140" s="43" t="n">
        <f aca="false">-$E140*EL32</f>
        <v>-0</v>
      </c>
      <c r="EM140" s="43" t="n">
        <f aca="false">-$E140*EM32</f>
        <v>-0</v>
      </c>
      <c r="EN140" s="43" t="n">
        <f aca="false">-$E140*EN32</f>
        <v>-0</v>
      </c>
      <c r="EO140" s="43" t="n">
        <f aca="false">-$E140*EO32</f>
        <v>-0</v>
      </c>
      <c r="EP140" s="43" t="n">
        <f aca="false">-$E140*EP32</f>
        <v>-0</v>
      </c>
      <c r="EQ140" s="43" t="n">
        <f aca="false">-$E140*EQ32</f>
        <v>-0</v>
      </c>
      <c r="ER140" s="43" t="n">
        <f aca="false">-$E140*ER32</f>
        <v>-0</v>
      </c>
      <c r="ES140" s="43" t="n">
        <f aca="false">-$E140*ES32</f>
        <v>-0</v>
      </c>
      <c r="ET140" s="43" t="n">
        <f aca="false">-$E140*ET32</f>
        <v>-0</v>
      </c>
      <c r="EU140" s="43" t="n">
        <f aca="false">-$E140*EU32</f>
        <v>-0</v>
      </c>
      <c r="EV140" s="43" t="n">
        <f aca="false">-$E140*EV32</f>
        <v>-0</v>
      </c>
      <c r="EW140" s="43" t="n">
        <f aca="false">-$E140*EW32</f>
        <v>-0</v>
      </c>
      <c r="EX140" s="43" t="n">
        <f aca="false">-$E140*EX32</f>
        <v>-0</v>
      </c>
      <c r="EY140" s="43" t="n">
        <f aca="false">-$E140*EY32</f>
        <v>-0</v>
      </c>
      <c r="EZ140" s="43" t="n">
        <f aca="false">-$E140*EZ32</f>
        <v>-0</v>
      </c>
      <c r="FA140" s="43" t="n">
        <f aca="false">-$E140*FA32</f>
        <v>-0</v>
      </c>
      <c r="FB140" s="43" t="n">
        <f aca="false">-$E140*FB32</f>
        <v>-0</v>
      </c>
      <c r="FC140" s="43" t="n">
        <f aca="false">-$E140*FC32</f>
        <v>-0</v>
      </c>
      <c r="FD140" s="43" t="n">
        <f aca="false">-$E140*FD32</f>
        <v>-0</v>
      </c>
      <c r="FE140" s="43" t="n">
        <f aca="false">-$E140*FE32</f>
        <v>-0</v>
      </c>
      <c r="FF140" s="43" t="n">
        <f aca="false">-$E140*FF32</f>
        <v>-0</v>
      </c>
      <c r="FG140" s="43" t="n">
        <f aca="false">-$E140*FG32</f>
        <v>-0</v>
      </c>
      <c r="FH140" s="43" t="n">
        <f aca="false">-$E140*FH32</f>
        <v>-0</v>
      </c>
    </row>
    <row r="141" customFormat="false" ht="15" hidden="false" customHeight="false" outlineLevel="0" collapsed="false">
      <c r="C141" s="0" t="s">
        <v>734</v>
      </c>
      <c r="D141" s="11" t="s">
        <v>319</v>
      </c>
      <c r="E141" s="43" t="n">
        <f aca="false">$F109</f>
        <v>22000</v>
      </c>
      <c r="I141" s="43" t="n">
        <f aca="false">SUM(J141:FH141)</f>
        <v>-22000</v>
      </c>
      <c r="J141" s="43" t="n">
        <f aca="false">-$E141*J33</f>
        <v>-0</v>
      </c>
      <c r="K141" s="43" t="n">
        <f aca="false">-$E141*K33</f>
        <v>-0</v>
      </c>
      <c r="L141" s="43" t="n">
        <f aca="false">-$E141*L33</f>
        <v>-0</v>
      </c>
      <c r="M141" s="43" t="n">
        <f aca="false">-$E141*M33</f>
        <v>-0</v>
      </c>
      <c r="N141" s="43" t="n">
        <f aca="false">-$E141*N33</f>
        <v>-0</v>
      </c>
      <c r="O141" s="43" t="n">
        <f aca="false">-$E141*O33</f>
        <v>-0</v>
      </c>
      <c r="P141" s="43" t="n">
        <f aca="false">-$E141*P33</f>
        <v>-0</v>
      </c>
      <c r="Q141" s="43" t="n">
        <f aca="false">-$E141*Q33</f>
        <v>-0</v>
      </c>
      <c r="R141" s="43" t="n">
        <f aca="false">-$E141*R33</f>
        <v>-0</v>
      </c>
      <c r="S141" s="43" t="n">
        <f aca="false">-$E141*S33</f>
        <v>-0</v>
      </c>
      <c r="T141" s="43" t="n">
        <f aca="false">-$E141*T33</f>
        <v>-548.192771084337</v>
      </c>
      <c r="U141" s="43" t="n">
        <f aca="false">-$E141*U33</f>
        <v>-554.21686746988</v>
      </c>
      <c r="V141" s="43" t="n">
        <f aca="false">-$E141*V33</f>
        <v>-554.21686746988</v>
      </c>
      <c r="W141" s="43" t="n">
        <f aca="false">-$E141*W33</f>
        <v>-542.168674698795</v>
      </c>
      <c r="X141" s="43" t="n">
        <f aca="false">-$E141*X33</f>
        <v>-548.192771084337</v>
      </c>
      <c r="Y141" s="43" t="n">
        <f aca="false">-$E141*Y33</f>
        <v>-554.21686746988</v>
      </c>
      <c r="Z141" s="43" t="n">
        <f aca="false">-$E141*Z33</f>
        <v>-554.21686746988</v>
      </c>
      <c r="AA141" s="43" t="n">
        <f aca="false">-$E141*AA33</f>
        <v>-542.168674698795</v>
      </c>
      <c r="AB141" s="43" t="n">
        <f aca="false">-$E141*AB33</f>
        <v>-548.192771084337</v>
      </c>
      <c r="AC141" s="43" t="n">
        <f aca="false">-$E141*AC33</f>
        <v>-554.21686746988</v>
      </c>
      <c r="AD141" s="43" t="n">
        <f aca="false">-$E141*AD33</f>
        <v>-554.21686746988</v>
      </c>
      <c r="AE141" s="43" t="n">
        <f aca="false">-$E141*AE33</f>
        <v>-542.168674698795</v>
      </c>
      <c r="AF141" s="43" t="n">
        <f aca="false">-$E141*AF33</f>
        <v>-548.192771084337</v>
      </c>
      <c r="AG141" s="43" t="n">
        <f aca="false">-$E141*AG33</f>
        <v>-554.21686746988</v>
      </c>
      <c r="AH141" s="43" t="n">
        <f aca="false">-$E141*AH33</f>
        <v>-554.21686746988</v>
      </c>
      <c r="AI141" s="43" t="n">
        <f aca="false">-$E141*AI33</f>
        <v>-548.192771084337</v>
      </c>
      <c r="AJ141" s="43" t="n">
        <f aca="false">-$E141*AJ33</f>
        <v>-548.192771084337</v>
      </c>
      <c r="AK141" s="43" t="n">
        <f aca="false">-$E141*AK33</f>
        <v>-554.21686746988</v>
      </c>
      <c r="AL141" s="43" t="n">
        <f aca="false">-$E141*AL33</f>
        <v>-554.21686746988</v>
      </c>
      <c r="AM141" s="43" t="n">
        <f aca="false">-$E141*AM33</f>
        <v>-542.168674698795</v>
      </c>
      <c r="AN141" s="43" t="n">
        <f aca="false">-$E141*AN33</f>
        <v>-548.192771084337</v>
      </c>
      <c r="AO141" s="43" t="n">
        <f aca="false">-$E141*AO33</f>
        <v>-554.21686746988</v>
      </c>
      <c r="AP141" s="43" t="n">
        <f aca="false">-$E141*AP33</f>
        <v>-554.21686746988</v>
      </c>
      <c r="AQ141" s="43" t="n">
        <f aca="false">-$E141*AQ33</f>
        <v>-542.168674698795</v>
      </c>
      <c r="AR141" s="43" t="n">
        <f aca="false">-$E141*AR33</f>
        <v>-548.192771084337</v>
      </c>
      <c r="AS141" s="43" t="n">
        <f aca="false">-$E141*AS33</f>
        <v>-554.21686746988</v>
      </c>
      <c r="AT141" s="43" t="n">
        <f aca="false">-$E141*AT33</f>
        <v>-554.21686746988</v>
      </c>
      <c r="AU141" s="43" t="n">
        <f aca="false">-$E141*AU33</f>
        <v>-542.168674698795</v>
      </c>
      <c r="AV141" s="43" t="n">
        <f aca="false">-$E141*AV33</f>
        <v>-548.192771084337</v>
      </c>
      <c r="AW141" s="43" t="n">
        <f aca="false">-$E141*AW33</f>
        <v>-554.21686746988</v>
      </c>
      <c r="AX141" s="43" t="n">
        <f aca="false">-$E141*AX33</f>
        <v>-554.21686746988</v>
      </c>
      <c r="AY141" s="43" t="n">
        <f aca="false">-$E141*AY33</f>
        <v>-548.192771084337</v>
      </c>
      <c r="AZ141" s="43" t="n">
        <f aca="false">-$E141*AZ33</f>
        <v>-548.192771084337</v>
      </c>
      <c r="BA141" s="43" t="n">
        <f aca="false">-$E141*BA33</f>
        <v>-554.21686746988</v>
      </c>
      <c r="BB141" s="43" t="n">
        <f aca="false">-$E141*BB33</f>
        <v>-554.21686746988</v>
      </c>
      <c r="BC141" s="43" t="n">
        <f aca="false">-$E141*BC33</f>
        <v>-542.168674698795</v>
      </c>
      <c r="BD141" s="43" t="n">
        <f aca="false">-$E141*BD33</f>
        <v>-548.192771084337</v>
      </c>
      <c r="BE141" s="43" t="n">
        <f aca="false">-$E141*BE33</f>
        <v>-554.21686746988</v>
      </c>
      <c r="BF141" s="43" t="n">
        <f aca="false">-$E141*BF33</f>
        <v>-554.21686746988</v>
      </c>
      <c r="BG141" s="43" t="n">
        <f aca="false">-$E141*BG33</f>
        <v>-542.168674698795</v>
      </c>
      <c r="BH141" s="43" t="n">
        <f aca="false">-$E141*BH33</f>
        <v>-0</v>
      </c>
      <c r="BI141" s="43" t="n">
        <f aca="false">-$E141*BI33</f>
        <v>-0</v>
      </c>
      <c r="BJ141" s="43" t="n">
        <f aca="false">-$E141*BJ33</f>
        <v>-0</v>
      </c>
      <c r="BK141" s="43" t="n">
        <f aca="false">-$E141*BK33</f>
        <v>-0</v>
      </c>
      <c r="BL141" s="43" t="n">
        <f aca="false">-$E141*BL33</f>
        <v>-0</v>
      </c>
      <c r="BM141" s="43" t="n">
        <f aca="false">-$E141*BM33</f>
        <v>-0</v>
      </c>
      <c r="BN141" s="43" t="n">
        <f aca="false">-$E141*BN33</f>
        <v>-0</v>
      </c>
      <c r="BO141" s="43" t="n">
        <f aca="false">-$E141*BO33</f>
        <v>-0</v>
      </c>
      <c r="BP141" s="43" t="n">
        <f aca="false">-$E141*BP33</f>
        <v>-0</v>
      </c>
      <c r="BQ141" s="43" t="n">
        <f aca="false">-$E141*BQ33</f>
        <v>-0</v>
      </c>
      <c r="BR141" s="43" t="n">
        <f aca="false">-$E141*BR33</f>
        <v>-0</v>
      </c>
      <c r="BS141" s="43" t="n">
        <f aca="false">-$E141*BS33</f>
        <v>-0</v>
      </c>
      <c r="BT141" s="43" t="n">
        <f aca="false">-$E141*BT33</f>
        <v>-0</v>
      </c>
      <c r="BU141" s="43" t="n">
        <f aca="false">-$E141*BU33</f>
        <v>-0</v>
      </c>
      <c r="BV141" s="43" t="n">
        <f aca="false">-$E141*BV33</f>
        <v>-0</v>
      </c>
      <c r="BW141" s="43" t="n">
        <f aca="false">-$E141*BW33</f>
        <v>-0</v>
      </c>
      <c r="BX141" s="43" t="n">
        <f aca="false">-$E141*BX33</f>
        <v>-0</v>
      </c>
      <c r="BY141" s="43" t="n">
        <f aca="false">-$E141*BY33</f>
        <v>-0</v>
      </c>
      <c r="BZ141" s="43" t="n">
        <f aca="false">-$E141*BZ33</f>
        <v>-0</v>
      </c>
      <c r="CA141" s="43" t="n">
        <f aca="false">-$E141*CA33</f>
        <v>-0</v>
      </c>
      <c r="CB141" s="43" t="n">
        <f aca="false">-$E141*CB33</f>
        <v>-0</v>
      </c>
      <c r="CC141" s="43" t="n">
        <f aca="false">-$E141*CC33</f>
        <v>-0</v>
      </c>
      <c r="CD141" s="43" t="n">
        <f aca="false">-$E141*CD33</f>
        <v>-0</v>
      </c>
      <c r="CE141" s="43" t="n">
        <f aca="false">-$E141*CE33</f>
        <v>-0</v>
      </c>
      <c r="CF141" s="43" t="n">
        <f aca="false">-$E141*CF33</f>
        <v>-0</v>
      </c>
      <c r="CG141" s="43" t="n">
        <f aca="false">-$E141*CG33</f>
        <v>-0</v>
      </c>
      <c r="CH141" s="43" t="n">
        <f aca="false">-$E141*CH33</f>
        <v>-0</v>
      </c>
      <c r="CI141" s="43" t="n">
        <f aca="false">-$E141*CI33</f>
        <v>-0</v>
      </c>
      <c r="CJ141" s="43" t="n">
        <f aca="false">-$E141*CJ33</f>
        <v>-0</v>
      </c>
      <c r="CK141" s="43" t="n">
        <f aca="false">-$E141*CK33</f>
        <v>-0</v>
      </c>
      <c r="CL141" s="43" t="n">
        <f aca="false">-$E141*CL33</f>
        <v>-0</v>
      </c>
      <c r="CM141" s="43" t="n">
        <f aca="false">-$E141*CM33</f>
        <v>-0</v>
      </c>
      <c r="CN141" s="43" t="n">
        <f aca="false">-$E141*CN33</f>
        <v>-0</v>
      </c>
      <c r="CO141" s="43" t="n">
        <f aca="false">-$E141*CO33</f>
        <v>-0</v>
      </c>
      <c r="CP141" s="43" t="n">
        <f aca="false">-$E141*CP33</f>
        <v>-0</v>
      </c>
      <c r="CQ141" s="43" t="n">
        <f aca="false">-$E141*CQ33</f>
        <v>-0</v>
      </c>
      <c r="CR141" s="43" t="n">
        <f aca="false">-$E141*CR33</f>
        <v>-0</v>
      </c>
      <c r="CS141" s="43" t="n">
        <f aca="false">-$E141*CS33</f>
        <v>-0</v>
      </c>
      <c r="CT141" s="43" t="n">
        <f aca="false">-$E141*CT33</f>
        <v>-0</v>
      </c>
      <c r="CU141" s="43" t="n">
        <f aca="false">-$E141*CU33</f>
        <v>-0</v>
      </c>
      <c r="CV141" s="43" t="n">
        <f aca="false">-$E141*CV33</f>
        <v>-0</v>
      </c>
      <c r="CW141" s="43" t="n">
        <f aca="false">-$E141*CW33</f>
        <v>-0</v>
      </c>
      <c r="CX141" s="43" t="n">
        <f aca="false">-$E141*CX33</f>
        <v>-0</v>
      </c>
      <c r="CY141" s="43" t="n">
        <f aca="false">-$E141*CY33</f>
        <v>-0</v>
      </c>
      <c r="CZ141" s="43" t="n">
        <f aca="false">-$E141*CZ33</f>
        <v>-0</v>
      </c>
      <c r="DA141" s="43" t="n">
        <f aca="false">-$E141*DA33</f>
        <v>-0</v>
      </c>
      <c r="DB141" s="43" t="n">
        <f aca="false">-$E141*DB33</f>
        <v>-0</v>
      </c>
      <c r="DC141" s="43" t="n">
        <f aca="false">-$E141*DC33</f>
        <v>-0</v>
      </c>
      <c r="DD141" s="43" t="n">
        <f aca="false">-$E141*DD33</f>
        <v>-0</v>
      </c>
      <c r="DE141" s="43" t="n">
        <f aca="false">-$E141*DE33</f>
        <v>-0</v>
      </c>
      <c r="DF141" s="43" t="n">
        <f aca="false">-$E141*DF33</f>
        <v>-0</v>
      </c>
      <c r="DG141" s="43" t="n">
        <f aca="false">-$E141*DG33</f>
        <v>-0</v>
      </c>
      <c r="DH141" s="43" t="n">
        <f aca="false">-$E141*DH33</f>
        <v>-0</v>
      </c>
      <c r="DI141" s="43" t="n">
        <f aca="false">-$E141*DI33</f>
        <v>-0</v>
      </c>
      <c r="DJ141" s="43" t="n">
        <f aca="false">-$E141*DJ33</f>
        <v>-0</v>
      </c>
      <c r="DK141" s="43" t="n">
        <f aca="false">-$E141*DK33</f>
        <v>-0</v>
      </c>
      <c r="DL141" s="43" t="n">
        <f aca="false">-$E141*DL33</f>
        <v>-0</v>
      </c>
      <c r="DM141" s="43" t="n">
        <f aca="false">-$E141*DM33</f>
        <v>-0</v>
      </c>
      <c r="DN141" s="43" t="n">
        <f aca="false">-$E141*DN33</f>
        <v>-0</v>
      </c>
      <c r="DO141" s="43" t="n">
        <f aca="false">-$E141*DO33</f>
        <v>-0</v>
      </c>
      <c r="DP141" s="43" t="n">
        <f aca="false">-$E141*DP33</f>
        <v>-0</v>
      </c>
      <c r="DQ141" s="43" t="n">
        <f aca="false">-$E141*DQ33</f>
        <v>-0</v>
      </c>
      <c r="DR141" s="43" t="n">
        <f aca="false">-$E141*DR33</f>
        <v>-0</v>
      </c>
      <c r="DS141" s="43" t="n">
        <f aca="false">-$E141*DS33</f>
        <v>-0</v>
      </c>
      <c r="DT141" s="43" t="n">
        <f aca="false">-$E141*DT33</f>
        <v>-0</v>
      </c>
      <c r="DU141" s="43" t="n">
        <f aca="false">-$E141*DU33</f>
        <v>-0</v>
      </c>
      <c r="DV141" s="43" t="n">
        <f aca="false">-$E141*DV33</f>
        <v>-0</v>
      </c>
      <c r="DW141" s="43" t="n">
        <f aca="false">-$E141*DW33</f>
        <v>-0</v>
      </c>
      <c r="DX141" s="43" t="n">
        <f aca="false">-$E141*DX33</f>
        <v>-0</v>
      </c>
      <c r="DY141" s="43" t="n">
        <f aca="false">-$E141*DY33</f>
        <v>-0</v>
      </c>
      <c r="DZ141" s="43" t="n">
        <f aca="false">-$E141*DZ33</f>
        <v>-0</v>
      </c>
      <c r="EA141" s="43" t="n">
        <f aca="false">-$E141*EA33</f>
        <v>-0</v>
      </c>
      <c r="EB141" s="43" t="n">
        <f aca="false">-$E141*EB33</f>
        <v>-0</v>
      </c>
      <c r="EC141" s="43" t="n">
        <f aca="false">-$E141*EC33</f>
        <v>-0</v>
      </c>
      <c r="ED141" s="43" t="n">
        <f aca="false">-$E141*ED33</f>
        <v>-0</v>
      </c>
      <c r="EE141" s="43" t="n">
        <f aca="false">-$E141*EE33</f>
        <v>-0</v>
      </c>
      <c r="EF141" s="43" t="n">
        <f aca="false">-$E141*EF33</f>
        <v>-0</v>
      </c>
      <c r="EG141" s="43" t="n">
        <f aca="false">-$E141*EG33</f>
        <v>-0</v>
      </c>
      <c r="EH141" s="43" t="n">
        <f aca="false">-$E141*EH33</f>
        <v>-0</v>
      </c>
      <c r="EI141" s="43" t="n">
        <f aca="false">-$E141*EI33</f>
        <v>-0</v>
      </c>
      <c r="EJ141" s="43" t="n">
        <f aca="false">-$E141*EJ33</f>
        <v>-0</v>
      </c>
      <c r="EK141" s="43" t="n">
        <f aca="false">-$E141*EK33</f>
        <v>-0</v>
      </c>
      <c r="EL141" s="43" t="n">
        <f aca="false">-$E141*EL33</f>
        <v>-0</v>
      </c>
      <c r="EM141" s="43" t="n">
        <f aca="false">-$E141*EM33</f>
        <v>-0</v>
      </c>
      <c r="EN141" s="43" t="n">
        <f aca="false">-$E141*EN33</f>
        <v>-0</v>
      </c>
      <c r="EO141" s="43" t="n">
        <f aca="false">-$E141*EO33</f>
        <v>-0</v>
      </c>
      <c r="EP141" s="43" t="n">
        <f aca="false">-$E141*EP33</f>
        <v>-0</v>
      </c>
      <c r="EQ141" s="43" t="n">
        <f aca="false">-$E141*EQ33</f>
        <v>-0</v>
      </c>
      <c r="ER141" s="43" t="n">
        <f aca="false">-$E141*ER33</f>
        <v>-0</v>
      </c>
      <c r="ES141" s="43" t="n">
        <f aca="false">-$E141*ES33</f>
        <v>-0</v>
      </c>
      <c r="ET141" s="43" t="n">
        <f aca="false">-$E141*ET33</f>
        <v>-0</v>
      </c>
      <c r="EU141" s="43" t="n">
        <f aca="false">-$E141*EU33</f>
        <v>-0</v>
      </c>
      <c r="EV141" s="43" t="n">
        <f aca="false">-$E141*EV33</f>
        <v>-0</v>
      </c>
      <c r="EW141" s="43" t="n">
        <f aca="false">-$E141*EW33</f>
        <v>-0</v>
      </c>
      <c r="EX141" s="43" t="n">
        <f aca="false">-$E141*EX33</f>
        <v>-0</v>
      </c>
      <c r="EY141" s="43" t="n">
        <f aca="false">-$E141*EY33</f>
        <v>-0</v>
      </c>
      <c r="EZ141" s="43" t="n">
        <f aca="false">-$E141*EZ33</f>
        <v>-0</v>
      </c>
      <c r="FA141" s="43" t="n">
        <f aca="false">-$E141*FA33</f>
        <v>-0</v>
      </c>
      <c r="FB141" s="43" t="n">
        <f aca="false">-$E141*FB33</f>
        <v>-0</v>
      </c>
      <c r="FC141" s="43" t="n">
        <f aca="false">-$E141*FC33</f>
        <v>-0</v>
      </c>
      <c r="FD141" s="43" t="n">
        <f aca="false">-$E141*FD33</f>
        <v>-0</v>
      </c>
      <c r="FE141" s="43" t="n">
        <f aca="false">-$E141*FE33</f>
        <v>-0</v>
      </c>
      <c r="FF141" s="43" t="n">
        <f aca="false">-$E141*FF33</f>
        <v>-0</v>
      </c>
      <c r="FG141" s="43" t="n">
        <f aca="false">-$E141*FG33</f>
        <v>-0</v>
      </c>
      <c r="FH141" s="43" t="n">
        <f aca="false">-$E141*FH33</f>
        <v>-0</v>
      </c>
    </row>
    <row r="142" customFormat="false" ht="15" hidden="false" customHeight="false" outlineLevel="0" collapsed="false">
      <c r="C142" s="0" t="s">
        <v>735</v>
      </c>
      <c r="D142" s="11" t="s">
        <v>319</v>
      </c>
      <c r="E142" s="40" t="n">
        <f aca="false">SUMIF($J111:$FH111,"&lt;0",$J$4:$FH$4)+1</f>
        <v>54149</v>
      </c>
      <c r="F142" s="40" t="n">
        <f aca="false">EDATE($E142-1,In_Dep_BESS_Years*Months_In_Year)</f>
        <v>57800</v>
      </c>
      <c r="I142" s="43" t="n">
        <f aca="false">SUM(J142:FH142)</f>
        <v>-34726.098</v>
      </c>
      <c r="J142" s="43" t="n">
        <f aca="false">$I111*MAX(0,MIN($F142,J$4)-MAX($E142,J$3)+1)/($F142-$E142+1)</f>
        <v>-0</v>
      </c>
      <c r="K142" s="43" t="n">
        <f aca="false">$I111*MAX(0,MIN($F142,K$4)-MAX($E142,K$3)+1)/($F142-$E142+1)</f>
        <v>-0</v>
      </c>
      <c r="L142" s="43" t="n">
        <f aca="false">$I111*MAX(0,MIN($F142,L$4)-MAX($E142,L$3)+1)/($F142-$E142+1)</f>
        <v>-0</v>
      </c>
      <c r="M142" s="43" t="n">
        <f aca="false">$I111*MAX(0,MIN($F142,M$4)-MAX($E142,M$3)+1)/($F142-$E142+1)</f>
        <v>-0</v>
      </c>
      <c r="N142" s="43" t="n">
        <f aca="false">$I111*MAX(0,MIN($F142,N$4)-MAX($E142,N$3)+1)/($F142-$E142+1)</f>
        <v>-0</v>
      </c>
      <c r="O142" s="43" t="n">
        <f aca="false">$I111*MAX(0,MIN($F142,O$4)-MAX($E142,O$3)+1)/($F142-$E142+1)</f>
        <v>-0</v>
      </c>
      <c r="P142" s="43" t="n">
        <f aca="false">$I111*MAX(0,MIN($F142,P$4)-MAX($E142,P$3)+1)/($F142-$E142+1)</f>
        <v>-0</v>
      </c>
      <c r="Q142" s="43" t="n">
        <f aca="false">$I111*MAX(0,MIN($F142,Q$4)-MAX($E142,Q$3)+1)/($F142-$E142+1)</f>
        <v>-0</v>
      </c>
      <c r="R142" s="43" t="n">
        <f aca="false">$I111*MAX(0,MIN($F142,R$4)-MAX($E142,R$3)+1)/($F142-$E142+1)</f>
        <v>-0</v>
      </c>
      <c r="S142" s="43" t="n">
        <f aca="false">$I111*MAX(0,MIN($F142,S$4)-MAX($E142,S$3)+1)/($F142-$E142+1)</f>
        <v>-0</v>
      </c>
      <c r="T142" s="43" t="n">
        <f aca="false">$I111*MAX(0,MIN($F142,T$4)-MAX($E142,T$3)+1)/($F142-$E142+1)</f>
        <v>-0</v>
      </c>
      <c r="U142" s="43" t="n">
        <f aca="false">$I111*MAX(0,MIN($F142,U$4)-MAX($E142,U$3)+1)/($F142-$E142+1)</f>
        <v>-0</v>
      </c>
      <c r="V142" s="43" t="n">
        <f aca="false">$I111*MAX(0,MIN($F142,V$4)-MAX($E142,V$3)+1)/($F142-$E142+1)</f>
        <v>-0</v>
      </c>
      <c r="W142" s="43" t="n">
        <f aca="false">$I111*MAX(0,MIN($F142,W$4)-MAX($E142,W$3)+1)/($F142-$E142+1)</f>
        <v>-0</v>
      </c>
      <c r="X142" s="43" t="n">
        <f aca="false">$I111*MAX(0,MIN($F142,X$4)-MAX($E142,X$3)+1)/($F142-$E142+1)</f>
        <v>-0</v>
      </c>
      <c r="Y142" s="43" t="n">
        <f aca="false">$I111*MAX(0,MIN($F142,Y$4)-MAX($E142,Y$3)+1)/($F142-$E142+1)</f>
        <v>-0</v>
      </c>
      <c r="Z142" s="43" t="n">
        <f aca="false">$I111*MAX(0,MIN($F142,Z$4)-MAX($E142,Z$3)+1)/($F142-$E142+1)</f>
        <v>-0</v>
      </c>
      <c r="AA142" s="43" t="n">
        <f aca="false">$I111*MAX(0,MIN($F142,AA$4)-MAX($E142,AA$3)+1)/($F142-$E142+1)</f>
        <v>-0</v>
      </c>
      <c r="AB142" s="43" t="n">
        <f aca="false">$I111*MAX(0,MIN($F142,AB$4)-MAX($E142,AB$3)+1)/($F142-$E142+1)</f>
        <v>-0</v>
      </c>
      <c r="AC142" s="43" t="n">
        <f aca="false">$I111*MAX(0,MIN($F142,AC$4)-MAX($E142,AC$3)+1)/($F142-$E142+1)</f>
        <v>-0</v>
      </c>
      <c r="AD142" s="43" t="n">
        <f aca="false">$I111*MAX(0,MIN($F142,AD$4)-MAX($E142,AD$3)+1)/($F142-$E142+1)</f>
        <v>-0</v>
      </c>
      <c r="AE142" s="43" t="n">
        <f aca="false">$I111*MAX(0,MIN($F142,AE$4)-MAX($E142,AE$3)+1)/($F142-$E142+1)</f>
        <v>-0</v>
      </c>
      <c r="AF142" s="43" t="n">
        <f aca="false">$I111*MAX(0,MIN($F142,AF$4)-MAX($E142,AF$3)+1)/($F142-$E142+1)</f>
        <v>-0</v>
      </c>
      <c r="AG142" s="43" t="n">
        <f aca="false">$I111*MAX(0,MIN($F142,AG$4)-MAX($E142,AG$3)+1)/($F142-$E142+1)</f>
        <v>-0</v>
      </c>
      <c r="AH142" s="43" t="n">
        <f aca="false">$I111*MAX(0,MIN($F142,AH$4)-MAX($E142,AH$3)+1)/($F142-$E142+1)</f>
        <v>-0</v>
      </c>
      <c r="AI142" s="43" t="n">
        <f aca="false">$I111*MAX(0,MIN($F142,AI$4)-MAX($E142,AI$3)+1)/($F142-$E142+1)</f>
        <v>-0</v>
      </c>
      <c r="AJ142" s="43" t="n">
        <f aca="false">$I111*MAX(0,MIN($F142,AJ$4)-MAX($E142,AJ$3)+1)/($F142-$E142+1)</f>
        <v>-0</v>
      </c>
      <c r="AK142" s="43" t="n">
        <f aca="false">$I111*MAX(0,MIN($F142,AK$4)-MAX($E142,AK$3)+1)/($F142-$E142+1)</f>
        <v>-0</v>
      </c>
      <c r="AL142" s="43" t="n">
        <f aca="false">$I111*MAX(0,MIN($F142,AL$4)-MAX($E142,AL$3)+1)/($F142-$E142+1)</f>
        <v>-0</v>
      </c>
      <c r="AM142" s="43" t="n">
        <f aca="false">$I111*MAX(0,MIN($F142,AM$4)-MAX($E142,AM$3)+1)/($F142-$E142+1)</f>
        <v>-0</v>
      </c>
      <c r="AN142" s="43" t="n">
        <f aca="false">$I111*MAX(0,MIN($F142,AN$4)-MAX($E142,AN$3)+1)/($F142-$E142+1)</f>
        <v>-0</v>
      </c>
      <c r="AO142" s="43" t="n">
        <f aca="false">$I111*MAX(0,MIN($F142,AO$4)-MAX($E142,AO$3)+1)/($F142-$E142+1)</f>
        <v>-0</v>
      </c>
      <c r="AP142" s="43" t="n">
        <f aca="false">$I111*MAX(0,MIN($F142,AP$4)-MAX($E142,AP$3)+1)/($F142-$E142+1)</f>
        <v>-0</v>
      </c>
      <c r="AQ142" s="43" t="n">
        <f aca="false">$I111*MAX(0,MIN($F142,AQ$4)-MAX($E142,AQ$3)+1)/($F142-$E142+1)</f>
        <v>-0</v>
      </c>
      <c r="AR142" s="43" t="n">
        <f aca="false">$I111*MAX(0,MIN($F142,AR$4)-MAX($E142,AR$3)+1)/($F142-$E142+1)</f>
        <v>-0</v>
      </c>
      <c r="AS142" s="43" t="n">
        <f aca="false">$I111*MAX(0,MIN($F142,AS$4)-MAX($E142,AS$3)+1)/($F142-$E142+1)</f>
        <v>-0</v>
      </c>
      <c r="AT142" s="43" t="n">
        <f aca="false">$I111*MAX(0,MIN($F142,AT$4)-MAX($E142,AT$3)+1)/($F142-$E142+1)</f>
        <v>-0</v>
      </c>
      <c r="AU142" s="43" t="n">
        <f aca="false">$I111*MAX(0,MIN($F142,AU$4)-MAX($E142,AU$3)+1)/($F142-$E142+1)</f>
        <v>-0</v>
      </c>
      <c r="AV142" s="43" t="n">
        <f aca="false">$I111*MAX(0,MIN($F142,AV$4)-MAX($E142,AV$3)+1)/($F142-$E142+1)</f>
        <v>-0</v>
      </c>
      <c r="AW142" s="43" t="n">
        <f aca="false">$I111*MAX(0,MIN($F142,AW$4)-MAX($E142,AW$3)+1)/($F142-$E142+1)</f>
        <v>-0</v>
      </c>
      <c r="AX142" s="43" t="n">
        <f aca="false">$I111*MAX(0,MIN($F142,AX$4)-MAX($E142,AX$3)+1)/($F142-$E142+1)</f>
        <v>-0</v>
      </c>
      <c r="AY142" s="43" t="n">
        <f aca="false">$I111*MAX(0,MIN($F142,AY$4)-MAX($E142,AY$3)+1)/($F142-$E142+1)</f>
        <v>-0</v>
      </c>
      <c r="AZ142" s="43" t="n">
        <f aca="false">$I111*MAX(0,MIN($F142,AZ$4)-MAX($E142,AZ$3)+1)/($F142-$E142+1)</f>
        <v>-0</v>
      </c>
      <c r="BA142" s="43" t="n">
        <f aca="false">$I111*MAX(0,MIN($F142,BA$4)-MAX($E142,BA$3)+1)/($F142-$E142+1)</f>
        <v>-0</v>
      </c>
      <c r="BB142" s="43" t="n">
        <f aca="false">$I111*MAX(0,MIN($F142,BB$4)-MAX($E142,BB$3)+1)/($F142-$E142+1)</f>
        <v>-0</v>
      </c>
      <c r="BC142" s="43" t="n">
        <f aca="false">$I111*MAX(0,MIN($F142,BC$4)-MAX($E142,BC$3)+1)/($F142-$E142+1)</f>
        <v>-0</v>
      </c>
      <c r="BD142" s="43" t="n">
        <f aca="false">$I111*MAX(0,MIN($F142,BD$4)-MAX($E142,BD$3)+1)/($F142-$E142+1)</f>
        <v>-0</v>
      </c>
      <c r="BE142" s="43" t="n">
        <f aca="false">$I111*MAX(0,MIN($F142,BE$4)-MAX($E142,BE$3)+1)/($F142-$E142+1)</f>
        <v>-0</v>
      </c>
      <c r="BF142" s="43" t="n">
        <f aca="false">$I111*MAX(0,MIN($F142,BF$4)-MAX($E142,BF$3)+1)/($F142-$E142+1)</f>
        <v>-0</v>
      </c>
      <c r="BG142" s="43" t="n">
        <f aca="false">$I111*MAX(0,MIN($F142,BG$4)-MAX($E142,BG$3)+1)/($F142-$E142+1)</f>
        <v>-0</v>
      </c>
      <c r="BH142" s="43" t="n">
        <f aca="false">$I111*MAX(0,MIN($F142,BH$4)-MAX($E142,BH$3)+1)/($F142-$E142+1)</f>
        <v>-0</v>
      </c>
      <c r="BI142" s="43" t="n">
        <f aca="false">$I111*MAX(0,MIN($F142,BI$4)-MAX($E142,BI$3)+1)/($F142-$E142+1)</f>
        <v>-0</v>
      </c>
      <c r="BJ142" s="43" t="n">
        <f aca="false">$I111*MAX(0,MIN($F142,BJ$4)-MAX($E142,BJ$3)+1)/($F142-$E142+1)</f>
        <v>-0</v>
      </c>
      <c r="BK142" s="43" t="n">
        <f aca="false">$I111*MAX(0,MIN($F142,BK$4)-MAX($E142,BK$3)+1)/($F142-$E142+1)</f>
        <v>-0</v>
      </c>
      <c r="BL142" s="43" t="n">
        <f aca="false">$I111*MAX(0,MIN($F142,BL$4)-MAX($E142,BL$3)+1)/($F142-$E142+1)</f>
        <v>-0</v>
      </c>
      <c r="BM142" s="43" t="n">
        <f aca="false">$I111*MAX(0,MIN($F142,BM$4)-MAX($E142,BM$3)+1)/($F142-$E142+1)</f>
        <v>-0</v>
      </c>
      <c r="BN142" s="43" t="n">
        <f aca="false">$I111*MAX(0,MIN($F142,BN$4)-MAX($E142,BN$3)+1)/($F142-$E142+1)</f>
        <v>-0</v>
      </c>
      <c r="BO142" s="43" t="n">
        <f aca="false">$I111*MAX(0,MIN($F142,BO$4)-MAX($E142,BO$3)+1)/($F142-$E142+1)</f>
        <v>-0</v>
      </c>
      <c r="BP142" s="43" t="n">
        <f aca="false">$I111*MAX(0,MIN($F142,BP$4)-MAX($E142,BP$3)+1)/($F142-$E142+1)</f>
        <v>-0</v>
      </c>
      <c r="BQ142" s="43" t="n">
        <f aca="false">$I111*MAX(0,MIN($F142,BQ$4)-MAX($E142,BQ$3)+1)/($F142-$E142+1)</f>
        <v>-0</v>
      </c>
      <c r="BR142" s="43" t="n">
        <f aca="false">$I111*MAX(0,MIN($F142,BR$4)-MAX($E142,BR$3)+1)/($F142-$E142+1)</f>
        <v>-0</v>
      </c>
      <c r="BS142" s="43" t="n">
        <f aca="false">$I111*MAX(0,MIN($F142,BS$4)-MAX($E142,BS$3)+1)/($F142-$E142+1)</f>
        <v>-0</v>
      </c>
      <c r="BT142" s="43" t="n">
        <f aca="false">$I111*MAX(0,MIN($F142,BT$4)-MAX($E142,BT$3)+1)/($F142-$E142+1)</f>
        <v>-0</v>
      </c>
      <c r="BU142" s="43" t="n">
        <f aca="false">$I111*MAX(0,MIN($F142,BU$4)-MAX($E142,BU$3)+1)/($F142-$E142+1)</f>
        <v>-0</v>
      </c>
      <c r="BV142" s="43" t="n">
        <f aca="false">$I111*MAX(0,MIN($F142,BV$4)-MAX($E142,BV$3)+1)/($F142-$E142+1)</f>
        <v>-0</v>
      </c>
      <c r="BW142" s="43" t="n">
        <f aca="false">$I111*MAX(0,MIN($F142,BW$4)-MAX($E142,BW$3)+1)/($F142-$E142+1)</f>
        <v>-0</v>
      </c>
      <c r="BX142" s="43" t="n">
        <f aca="false">$I111*MAX(0,MIN($F142,BX$4)-MAX($E142,BX$3)+1)/($F142-$E142+1)</f>
        <v>-0</v>
      </c>
      <c r="BY142" s="43" t="n">
        <f aca="false">$I111*MAX(0,MIN($F142,BY$4)-MAX($E142,BY$3)+1)/($F142-$E142+1)</f>
        <v>-0</v>
      </c>
      <c r="BZ142" s="43" t="n">
        <f aca="false">$I111*MAX(0,MIN($F142,BZ$4)-MAX($E142,BZ$3)+1)/($F142-$E142+1)</f>
        <v>-0</v>
      </c>
      <c r="CA142" s="43" t="n">
        <f aca="false">$I111*MAX(0,MIN($F142,CA$4)-MAX($E142,CA$3)+1)/($F142-$E142+1)</f>
        <v>-0</v>
      </c>
      <c r="CB142" s="43" t="n">
        <f aca="false">$I111*MAX(0,MIN($F142,CB$4)-MAX($E142,CB$3)+1)/($F142-$E142+1)</f>
        <v>-0</v>
      </c>
      <c r="CC142" s="43" t="n">
        <f aca="false">$I111*MAX(0,MIN($F142,CC$4)-MAX($E142,CC$3)+1)/($F142-$E142+1)</f>
        <v>-0</v>
      </c>
      <c r="CD142" s="43" t="n">
        <f aca="false">$I111*MAX(0,MIN($F142,CD$4)-MAX($E142,CD$3)+1)/($F142-$E142+1)</f>
        <v>-0</v>
      </c>
      <c r="CE142" s="43" t="n">
        <f aca="false">$I111*MAX(0,MIN($F142,CE$4)-MAX($E142,CE$3)+1)/($F142-$E142+1)</f>
        <v>-0</v>
      </c>
      <c r="CF142" s="43" t="n">
        <f aca="false">$I111*MAX(0,MIN($F142,CF$4)-MAX($E142,CF$3)+1)/($F142-$E142+1)</f>
        <v>-0</v>
      </c>
      <c r="CG142" s="43" t="n">
        <f aca="false">$I111*MAX(0,MIN($F142,CG$4)-MAX($E142,CG$3)+1)/($F142-$E142+1)</f>
        <v>-0</v>
      </c>
      <c r="CH142" s="43" t="n">
        <f aca="false">$I111*MAX(0,MIN($F142,CH$4)-MAX($E142,CH$3)+1)/($F142-$E142+1)</f>
        <v>-0</v>
      </c>
      <c r="CI142" s="43" t="n">
        <f aca="false">$I111*MAX(0,MIN($F142,CI$4)-MAX($E142,CI$3)+1)/($F142-$E142+1)</f>
        <v>-0</v>
      </c>
      <c r="CJ142" s="43" t="n">
        <f aca="false">$I111*MAX(0,MIN($F142,CJ$4)-MAX($E142,CJ$3)+1)/($F142-$E142+1)</f>
        <v>-0</v>
      </c>
      <c r="CK142" s="43" t="n">
        <f aca="false">$I111*MAX(0,MIN($F142,CK$4)-MAX($E142,CK$3)+1)/($F142-$E142+1)</f>
        <v>-0</v>
      </c>
      <c r="CL142" s="43" t="n">
        <f aca="false">$I111*MAX(0,MIN($F142,CL$4)-MAX($E142,CL$3)+1)/($F142-$E142+1)</f>
        <v>-0</v>
      </c>
      <c r="CM142" s="43" t="n">
        <f aca="false">$I111*MAX(0,MIN($F142,CM$4)-MAX($E142,CM$3)+1)/($F142-$E142+1)</f>
        <v>-0</v>
      </c>
      <c r="CN142" s="43" t="n">
        <f aca="false">$I111*MAX(0,MIN($F142,CN$4)-MAX($E142,CN$3)+1)/($F142-$E142+1)</f>
        <v>-0</v>
      </c>
      <c r="CO142" s="43" t="n">
        <f aca="false">$I111*MAX(0,MIN($F142,CO$4)-MAX($E142,CO$3)+1)/($F142-$E142+1)</f>
        <v>-0</v>
      </c>
      <c r="CP142" s="43" t="n">
        <f aca="false">$I111*MAX(0,MIN($F142,CP$4)-MAX($E142,CP$3)+1)/($F142-$E142+1)</f>
        <v>-0</v>
      </c>
      <c r="CQ142" s="43" t="n">
        <f aca="false">$I111*MAX(0,MIN($F142,CQ$4)-MAX($E142,CQ$3)+1)/($F142-$E142+1)</f>
        <v>-0</v>
      </c>
      <c r="CR142" s="43" t="n">
        <f aca="false">$I111*MAX(0,MIN($F142,CR$4)-MAX($E142,CR$3)+1)/($F142-$E142+1)</f>
        <v>-0</v>
      </c>
      <c r="CS142" s="43" t="n">
        <f aca="false">$I111*MAX(0,MIN($F142,CS$4)-MAX($E142,CS$3)+1)/($F142-$E142+1)</f>
        <v>-0</v>
      </c>
      <c r="CT142" s="43" t="n">
        <f aca="false">$I111*MAX(0,MIN($F142,CT$4)-MAX($E142,CT$3)+1)/($F142-$E142+1)</f>
        <v>-0</v>
      </c>
      <c r="CU142" s="43" t="n">
        <f aca="false">$I111*MAX(0,MIN($F142,CU$4)-MAX($E142,CU$3)+1)/($F142-$E142+1)</f>
        <v>-0</v>
      </c>
      <c r="CV142" s="43" t="n">
        <f aca="false">$I111*MAX(0,MIN($F142,CV$4)-MAX($E142,CV$3)+1)/($F142-$E142+1)</f>
        <v>-865.299813253012</v>
      </c>
      <c r="CW142" s="43" t="n">
        <f aca="false">$I111*MAX(0,MIN($F142,CW$4)-MAX($E142,CW$3)+1)/($F142-$E142+1)</f>
        <v>-874.808602409639</v>
      </c>
      <c r="CX142" s="43" t="n">
        <f aca="false">$I111*MAX(0,MIN($F142,CX$4)-MAX($E142,CX$3)+1)/($F142-$E142+1)</f>
        <v>-874.808602409639</v>
      </c>
      <c r="CY142" s="43" t="n">
        <f aca="false">$I111*MAX(0,MIN($F142,CY$4)-MAX($E142,CY$3)+1)/($F142-$E142+1)</f>
        <v>-855.791024096386</v>
      </c>
      <c r="CZ142" s="43" t="n">
        <f aca="false">$I111*MAX(0,MIN($F142,CZ$4)-MAX($E142,CZ$3)+1)/($F142-$E142+1)</f>
        <v>-865.299813253012</v>
      </c>
      <c r="DA142" s="43" t="n">
        <f aca="false">$I111*MAX(0,MIN($F142,DA$4)-MAX($E142,DA$3)+1)/($F142-$E142+1)</f>
        <v>-874.808602409639</v>
      </c>
      <c r="DB142" s="43" t="n">
        <f aca="false">$I111*MAX(0,MIN($F142,DB$4)-MAX($E142,DB$3)+1)/($F142-$E142+1)</f>
        <v>-874.808602409639</v>
      </c>
      <c r="DC142" s="43" t="n">
        <f aca="false">$I111*MAX(0,MIN($F142,DC$4)-MAX($E142,DC$3)+1)/($F142-$E142+1)</f>
        <v>-855.791024096386</v>
      </c>
      <c r="DD142" s="43" t="n">
        <f aca="false">$I111*MAX(0,MIN($F142,DD$4)-MAX($E142,DD$3)+1)/($F142-$E142+1)</f>
        <v>-865.299813253012</v>
      </c>
      <c r="DE142" s="43" t="n">
        <f aca="false">$I111*MAX(0,MIN($F142,DE$4)-MAX($E142,DE$3)+1)/($F142-$E142+1)</f>
        <v>-874.808602409639</v>
      </c>
      <c r="DF142" s="43" t="n">
        <f aca="false">$I111*MAX(0,MIN($F142,DF$4)-MAX($E142,DF$3)+1)/($F142-$E142+1)</f>
        <v>-874.808602409639</v>
      </c>
      <c r="DG142" s="43" t="n">
        <f aca="false">$I111*MAX(0,MIN($F142,DG$4)-MAX($E142,DG$3)+1)/($F142-$E142+1)</f>
        <v>-855.791024096386</v>
      </c>
      <c r="DH142" s="43" t="n">
        <f aca="false">$I111*MAX(0,MIN($F142,DH$4)-MAX($E142,DH$3)+1)/($F142-$E142+1)</f>
        <v>-865.299813253012</v>
      </c>
      <c r="DI142" s="43" t="n">
        <f aca="false">$I111*MAX(0,MIN($F142,DI$4)-MAX($E142,DI$3)+1)/($F142-$E142+1)</f>
        <v>-874.808602409639</v>
      </c>
      <c r="DJ142" s="43" t="n">
        <f aca="false">$I111*MAX(0,MIN($F142,DJ$4)-MAX($E142,DJ$3)+1)/($F142-$E142+1)</f>
        <v>-874.808602409639</v>
      </c>
      <c r="DK142" s="43" t="n">
        <f aca="false">$I111*MAX(0,MIN($F142,DK$4)-MAX($E142,DK$3)+1)/($F142-$E142+1)</f>
        <v>-865.299813253012</v>
      </c>
      <c r="DL142" s="43" t="n">
        <f aca="false">$I111*MAX(0,MIN($F142,DL$4)-MAX($E142,DL$3)+1)/($F142-$E142+1)</f>
        <v>-865.299813253012</v>
      </c>
      <c r="DM142" s="43" t="n">
        <f aca="false">$I111*MAX(0,MIN($F142,DM$4)-MAX($E142,DM$3)+1)/($F142-$E142+1)</f>
        <v>-874.808602409639</v>
      </c>
      <c r="DN142" s="43" t="n">
        <f aca="false">$I111*MAX(0,MIN($F142,DN$4)-MAX($E142,DN$3)+1)/($F142-$E142+1)</f>
        <v>-874.808602409639</v>
      </c>
      <c r="DO142" s="43" t="n">
        <f aca="false">$I111*MAX(0,MIN($F142,DO$4)-MAX($E142,DO$3)+1)/($F142-$E142+1)</f>
        <v>-855.791024096386</v>
      </c>
      <c r="DP142" s="43" t="n">
        <f aca="false">$I111*MAX(0,MIN($F142,DP$4)-MAX($E142,DP$3)+1)/($F142-$E142+1)</f>
        <v>-865.299813253012</v>
      </c>
      <c r="DQ142" s="43" t="n">
        <f aca="false">$I111*MAX(0,MIN($F142,DQ$4)-MAX($E142,DQ$3)+1)/($F142-$E142+1)</f>
        <v>-874.808602409639</v>
      </c>
      <c r="DR142" s="43" t="n">
        <f aca="false">$I111*MAX(0,MIN($F142,DR$4)-MAX($E142,DR$3)+1)/($F142-$E142+1)</f>
        <v>-874.808602409639</v>
      </c>
      <c r="DS142" s="43" t="n">
        <f aca="false">$I111*MAX(0,MIN($F142,DS$4)-MAX($E142,DS$3)+1)/($F142-$E142+1)</f>
        <v>-855.791024096386</v>
      </c>
      <c r="DT142" s="43" t="n">
        <f aca="false">$I111*MAX(0,MIN($F142,DT$4)-MAX($E142,DT$3)+1)/($F142-$E142+1)</f>
        <v>-865.299813253012</v>
      </c>
      <c r="DU142" s="43" t="n">
        <f aca="false">$I111*MAX(0,MIN($F142,DU$4)-MAX($E142,DU$3)+1)/($F142-$E142+1)</f>
        <v>-874.808602409639</v>
      </c>
      <c r="DV142" s="43" t="n">
        <f aca="false">$I111*MAX(0,MIN($F142,DV$4)-MAX($E142,DV$3)+1)/($F142-$E142+1)</f>
        <v>-874.808602409639</v>
      </c>
      <c r="DW142" s="43" t="n">
        <f aca="false">$I111*MAX(0,MIN($F142,DW$4)-MAX($E142,DW$3)+1)/($F142-$E142+1)</f>
        <v>-855.791024096386</v>
      </c>
      <c r="DX142" s="43" t="n">
        <f aca="false">$I111*MAX(0,MIN($F142,DX$4)-MAX($E142,DX$3)+1)/($F142-$E142+1)</f>
        <v>-865.299813253012</v>
      </c>
      <c r="DY142" s="43" t="n">
        <f aca="false">$I111*MAX(0,MIN($F142,DY$4)-MAX($E142,DY$3)+1)/($F142-$E142+1)</f>
        <v>-874.808602409639</v>
      </c>
      <c r="DZ142" s="43" t="n">
        <f aca="false">$I111*MAX(0,MIN($F142,DZ$4)-MAX($E142,DZ$3)+1)/($F142-$E142+1)</f>
        <v>-874.808602409639</v>
      </c>
      <c r="EA142" s="43" t="n">
        <f aca="false">$I111*MAX(0,MIN($F142,EA$4)-MAX($E142,EA$3)+1)/($F142-$E142+1)</f>
        <v>-865.299813253012</v>
      </c>
      <c r="EB142" s="43" t="n">
        <f aca="false">$I111*MAX(0,MIN($F142,EB$4)-MAX($E142,EB$3)+1)/($F142-$E142+1)</f>
        <v>-865.299813253012</v>
      </c>
      <c r="EC142" s="43" t="n">
        <f aca="false">$I111*MAX(0,MIN($F142,EC$4)-MAX($E142,EC$3)+1)/($F142-$E142+1)</f>
        <v>-874.808602409639</v>
      </c>
      <c r="ED142" s="43" t="n">
        <f aca="false">$I111*MAX(0,MIN($F142,ED$4)-MAX($E142,ED$3)+1)/($F142-$E142+1)</f>
        <v>-874.808602409639</v>
      </c>
      <c r="EE142" s="43" t="n">
        <f aca="false">$I111*MAX(0,MIN($F142,EE$4)-MAX($E142,EE$3)+1)/($F142-$E142+1)</f>
        <v>-855.791024096386</v>
      </c>
      <c r="EF142" s="43" t="n">
        <f aca="false">$I111*MAX(0,MIN($F142,EF$4)-MAX($E142,EF$3)+1)/($F142-$E142+1)</f>
        <v>-865.299813253012</v>
      </c>
      <c r="EG142" s="43" t="n">
        <f aca="false">$I111*MAX(0,MIN($F142,EG$4)-MAX($E142,EG$3)+1)/($F142-$E142+1)</f>
        <v>-874.808602409639</v>
      </c>
      <c r="EH142" s="43" t="n">
        <f aca="false">$I111*MAX(0,MIN($F142,EH$4)-MAX($E142,EH$3)+1)/($F142-$E142+1)</f>
        <v>-874.808602409639</v>
      </c>
      <c r="EI142" s="43" t="n">
        <f aca="false">$I111*MAX(0,MIN($F142,EI$4)-MAX($E142,EI$3)+1)/($F142-$E142+1)</f>
        <v>-855.791024096386</v>
      </c>
      <c r="EJ142" s="43" t="n">
        <f aca="false">$I111*MAX(0,MIN($F142,EJ$4)-MAX($E142,EJ$3)+1)/($F142-$E142+1)</f>
        <v>-0</v>
      </c>
      <c r="EK142" s="43" t="n">
        <f aca="false">$I111*MAX(0,MIN($F142,EK$4)-MAX($E142,EK$3)+1)/($F142-$E142+1)</f>
        <v>-0</v>
      </c>
      <c r="EL142" s="43" t="n">
        <f aca="false">$I111*MAX(0,MIN($F142,EL$4)-MAX($E142,EL$3)+1)/($F142-$E142+1)</f>
        <v>-0</v>
      </c>
      <c r="EM142" s="43" t="n">
        <f aca="false">$I111*MAX(0,MIN($F142,EM$4)-MAX($E142,EM$3)+1)/($F142-$E142+1)</f>
        <v>-0</v>
      </c>
      <c r="EN142" s="43" t="n">
        <f aca="false">$I111*MAX(0,MIN($F142,EN$4)-MAX($E142,EN$3)+1)/($F142-$E142+1)</f>
        <v>-0</v>
      </c>
      <c r="EO142" s="43" t="n">
        <f aca="false">$I111*MAX(0,MIN($F142,EO$4)-MAX($E142,EO$3)+1)/($F142-$E142+1)</f>
        <v>-0</v>
      </c>
      <c r="EP142" s="43" t="n">
        <f aca="false">$I111*MAX(0,MIN($F142,EP$4)-MAX($E142,EP$3)+1)/($F142-$E142+1)</f>
        <v>-0</v>
      </c>
      <c r="EQ142" s="43" t="n">
        <f aca="false">$I111*MAX(0,MIN($F142,EQ$4)-MAX($E142,EQ$3)+1)/($F142-$E142+1)</f>
        <v>-0</v>
      </c>
      <c r="ER142" s="43" t="n">
        <f aca="false">$I111*MAX(0,MIN($F142,ER$4)-MAX($E142,ER$3)+1)/($F142-$E142+1)</f>
        <v>-0</v>
      </c>
      <c r="ES142" s="43" t="n">
        <f aca="false">$I111*MAX(0,MIN($F142,ES$4)-MAX($E142,ES$3)+1)/($F142-$E142+1)</f>
        <v>-0</v>
      </c>
      <c r="ET142" s="43" t="n">
        <f aca="false">$I111*MAX(0,MIN($F142,ET$4)-MAX($E142,ET$3)+1)/($F142-$E142+1)</f>
        <v>-0</v>
      </c>
      <c r="EU142" s="43" t="n">
        <f aca="false">$I111*MAX(0,MIN($F142,EU$4)-MAX($E142,EU$3)+1)/($F142-$E142+1)</f>
        <v>-0</v>
      </c>
      <c r="EV142" s="43" t="n">
        <f aca="false">$I111*MAX(0,MIN($F142,EV$4)-MAX($E142,EV$3)+1)/($F142-$E142+1)</f>
        <v>-0</v>
      </c>
      <c r="EW142" s="43" t="n">
        <f aca="false">$I111*MAX(0,MIN($F142,EW$4)-MAX($E142,EW$3)+1)/($F142-$E142+1)</f>
        <v>-0</v>
      </c>
      <c r="EX142" s="43" t="n">
        <f aca="false">$I111*MAX(0,MIN($F142,EX$4)-MAX($E142,EX$3)+1)/($F142-$E142+1)</f>
        <v>-0</v>
      </c>
      <c r="EY142" s="43" t="n">
        <f aca="false">$I111*MAX(0,MIN($F142,EY$4)-MAX($E142,EY$3)+1)/($F142-$E142+1)</f>
        <v>-0</v>
      </c>
      <c r="EZ142" s="43" t="n">
        <f aca="false">$I111*MAX(0,MIN($F142,EZ$4)-MAX($E142,EZ$3)+1)/($F142-$E142+1)</f>
        <v>-0</v>
      </c>
      <c r="FA142" s="43" t="n">
        <f aca="false">$I111*MAX(0,MIN($F142,FA$4)-MAX($E142,FA$3)+1)/($F142-$E142+1)</f>
        <v>-0</v>
      </c>
      <c r="FB142" s="43" t="n">
        <f aca="false">$I111*MAX(0,MIN($F142,FB$4)-MAX($E142,FB$3)+1)/($F142-$E142+1)</f>
        <v>-0</v>
      </c>
      <c r="FC142" s="43" t="n">
        <f aca="false">$I111*MAX(0,MIN($F142,FC$4)-MAX($E142,FC$3)+1)/($F142-$E142+1)</f>
        <v>-0</v>
      </c>
      <c r="FD142" s="43" t="n">
        <f aca="false">$I111*MAX(0,MIN($F142,FD$4)-MAX($E142,FD$3)+1)/($F142-$E142+1)</f>
        <v>-0</v>
      </c>
      <c r="FE142" s="43" t="n">
        <f aca="false">$I111*MAX(0,MIN($F142,FE$4)-MAX($E142,FE$3)+1)/($F142-$E142+1)</f>
        <v>-0</v>
      </c>
      <c r="FF142" s="43" t="n">
        <f aca="false">$I111*MAX(0,MIN($F142,FF$4)-MAX($E142,FF$3)+1)/($F142-$E142+1)</f>
        <v>-0</v>
      </c>
      <c r="FG142" s="43" t="n">
        <f aca="false">$I111*MAX(0,MIN($F142,FG$4)-MAX($E142,FG$3)+1)/($F142-$E142+1)</f>
        <v>-0</v>
      </c>
      <c r="FH142" s="43" t="n">
        <f aca="false">$I111*MAX(0,MIN($F142,FH$4)-MAX($E142,FH$3)+1)/($F142-$E142+1)</f>
        <v>-0</v>
      </c>
    </row>
    <row r="143" customFormat="false" ht="15" hidden="false" customHeight="false" outlineLevel="0" collapsed="false">
      <c r="C143" s="0" t="s">
        <v>736</v>
      </c>
      <c r="D143" s="11" t="s">
        <v>319</v>
      </c>
      <c r="I143" s="43" t="n">
        <f aca="false">SUM(J143:FH143)</f>
        <v>195773.119121572</v>
      </c>
      <c r="J143" s="43" t="n">
        <f aca="false">J91+J140+J141+J142+J124+J134+J135+J105</f>
        <v>0</v>
      </c>
      <c r="K143" s="43" t="n">
        <f aca="false">K91+K140+K141+K142+K124+K134+K135+K105</f>
        <v>-5.41754075342466</v>
      </c>
      <c r="L143" s="43" t="n">
        <f aca="false">L91+L140+L141+L142+L124+L134+L135+L105</f>
        <v>-7.30364753424658</v>
      </c>
      <c r="M143" s="43" t="n">
        <f aca="false">M91+M140+M141+M142+M124+M134+M135+M105</f>
        <v>-7.38390739726027</v>
      </c>
      <c r="N143" s="43" t="n">
        <f aca="false">N91+N140+N141+N142+N124+N134+N135+N105</f>
        <v>-7.38390739726027</v>
      </c>
      <c r="O143" s="43" t="n">
        <f aca="false">O91+O140+O141+O142+O124+O134+O135+O105</f>
        <v>-560.413145094722</v>
      </c>
      <c r="P143" s="43" t="n">
        <f aca="false">P91+P140+P141+P142+P124+P134+P135+P105</f>
        <v>-75.994187260274</v>
      </c>
      <c r="Q143" s="43" t="n">
        <f aca="false">Q91+Q140+Q141+Q142+Q124+Q134+Q135+Q105</f>
        <v>-59.5628137525264</v>
      </c>
      <c r="R143" s="43" t="n">
        <f aca="false">R91+R140+R141+R142+R124+R134+R135+R105</f>
        <v>-42.1065978082192</v>
      </c>
      <c r="S143" s="43" t="n">
        <f aca="false">S91+S140+S141+S142+S124+S134+S135+S105</f>
        <v>-24.3824429306086</v>
      </c>
      <c r="T143" s="43" t="n">
        <f aca="false">T91+T140+T141+T142+T124+T134+T135+T105</f>
        <v>1388.9521481458</v>
      </c>
      <c r="U143" s="43" t="n">
        <f aca="false">U91+U140+U141+U142+U124+U134+U135+U105</f>
        <v>1412.02714640424</v>
      </c>
      <c r="V143" s="43" t="n">
        <f aca="false">V91+V140+V141+V142+V124+V134+V135+V105</f>
        <v>1415.54240858304</v>
      </c>
      <c r="W143" s="43" t="n">
        <f aca="false">W91+W140+W141+W142+W124+W134+W135+W105</f>
        <v>865.263040705829</v>
      </c>
      <c r="X143" s="43" t="n">
        <f aca="false">X91+X140+X141+X142+X124+X134+X135+X105</f>
        <v>882.825108490602</v>
      </c>
      <c r="Y143" s="43" t="n">
        <f aca="false">Y91+Y140+Y141+Y142+Y124+Y134+Y135+Y105</f>
        <v>900.415130279415</v>
      </c>
      <c r="Z143" s="43" t="n">
        <f aca="false">Z91+Z140+Z141+Z142+Z124+Z134+Z135+Z105</f>
        <v>904.210395235946</v>
      </c>
      <c r="AA143" s="43" t="n">
        <f aca="false">AA91+AA140+AA141+AA142+AA124+AA134+AA135+AA105</f>
        <v>611.239418890537</v>
      </c>
      <c r="AB143" s="43" t="n">
        <f aca="false">AB91+AB140+AB141+AB142+AB124+AB134+AB135+AB105</f>
        <v>626.067670920839</v>
      </c>
      <c r="AC143" s="43" t="n">
        <f aca="false">AC91+AC140+AC141+AC142+AC124+AC134+AC135+AC105</f>
        <v>640.928852456935</v>
      </c>
      <c r="AD143" s="43" t="n">
        <f aca="false">AD91+AD140+AD141+AD142+AD124+AD134+AD135+AD105</f>
        <v>645.030401995205</v>
      </c>
      <c r="AE143" s="43" t="n">
        <f aca="false">AE91+AE140+AE141+AE142+AE124+AE134+AE135+AE105</f>
        <v>700.115794167067</v>
      </c>
      <c r="AF143" s="43" t="n">
        <f aca="false">AF91+AF140+AF141+AF142+AF124+AF134+AF135+AF105</f>
        <v>715.909261546952</v>
      </c>
      <c r="AG143" s="43" t="n">
        <f aca="false">AG91+AG140+AG141+AG142+AG124+AG134+AG135+AG105</f>
        <v>731.737139886948</v>
      </c>
      <c r="AH143" s="43" t="n">
        <f aca="false">AH91+AH140+AH141+AH142+AH124+AH134+AH135+AH105</f>
        <v>736.041406675813</v>
      </c>
      <c r="AI143" s="43" t="n">
        <f aca="false">AI91+AI140+AI141+AI142+AI124+AI134+AI135+AI105</f>
        <v>835.13837420506</v>
      </c>
      <c r="AJ143" s="43" t="n">
        <f aca="false">AJ91+AJ140+AJ141+AJ142+AJ124+AJ134+AJ135+AJ105</f>
        <v>839.602026022432</v>
      </c>
      <c r="AK143" s="43" t="n">
        <f aca="false">AK91+AK140+AK141+AK142+AK124+AK134+AK135+AK105</f>
        <v>856.829720864252</v>
      </c>
      <c r="AL143" s="43" t="n">
        <f aca="false">AL91+AL140+AL141+AL142+AL124+AL134+AL135+AL105</f>
        <v>861.409845233916</v>
      </c>
      <c r="AM143" s="43" t="n">
        <f aca="false">AM91+AM140+AM141+AM142+AM124+AM134+AM135+AM105</f>
        <v>714.858903761614</v>
      </c>
      <c r="AN143" s="43" t="n">
        <f aca="false">AN91+AN140+AN141+AN142+AN124+AN134+AN135+AN105</f>
        <v>730.862528475374</v>
      </c>
      <c r="AO143" s="43" t="n">
        <f aca="false">AO91+AO140+AO141+AO142+AO124+AO134+AO135+AO105</f>
        <v>746.906820959555</v>
      </c>
      <c r="AP143" s="43" t="n">
        <f aca="false">AP91+AP140+AP141+AP142+AP124+AP134+AP135+AP105</f>
        <v>751.745454358386</v>
      </c>
      <c r="AQ143" s="43" t="n">
        <f aca="false">AQ91+AQ140+AQ141+AQ142+AQ124+AQ134+AQ135+AQ105</f>
        <v>661.395373170641</v>
      </c>
      <c r="AR143" s="43" t="n">
        <f aca="false">AR91+AR140+AR141+AR142+AR124+AR134+AR135+AR105</f>
        <v>676.858100847118</v>
      </c>
      <c r="AS143" s="43" t="n">
        <f aca="false">AS91+AS140+AS141+AS142+AS124+AS134+AS135+AS105</f>
        <v>692.365780323654</v>
      </c>
      <c r="AT143" s="43" t="n">
        <f aca="false">AT91+AT140+AT141+AT142+AT124+AT134+AT135+AT105</f>
        <v>697.521267242323</v>
      </c>
      <c r="AU143" s="43" t="n">
        <f aca="false">AU91+AU140+AU141+AU142+AU124+AU134+AU135+AU105</f>
        <v>736.115233280005</v>
      </c>
      <c r="AV143" s="43" t="n">
        <f aca="false">AV91+AV140+AV141+AV142+AV124+AV134+AV135+AV105</f>
        <v>752.428182183843</v>
      </c>
      <c r="AW143" s="43" t="n">
        <f aca="false">AW91+AW140+AW141+AW142+AW124+AW134+AW135+AW105</f>
        <v>768.789421869015</v>
      </c>
      <c r="AX143" s="43" t="n">
        <f aca="false">AX91+AX140+AX141+AX142+AX124+AX134+AX135+AX105</f>
        <v>774.240911656771</v>
      </c>
      <c r="AY143" s="43" t="n">
        <f aca="false">AY91+AY140+AY141+AY142+AY124+AY134+AY135+AY105</f>
        <v>678.66666017245</v>
      </c>
      <c r="AZ143" s="43" t="n">
        <f aca="false">AZ91+AZ140+AZ141+AZ142+AZ124+AZ134+AZ135+AZ105</f>
        <v>684.281654776752</v>
      </c>
      <c r="BA143" s="43" t="n">
        <f aca="false">BA91+BA140+BA141+BA142+BA124+BA134+BA135+BA105</f>
        <v>699.916347534831</v>
      </c>
      <c r="BB143" s="43" t="n">
        <f aca="false">BB91+BB140+BB141+BB142+BB124+BB134+BB135+BB105</f>
        <v>705.676918303609</v>
      </c>
      <c r="BC143" s="43" t="n">
        <f aca="false">BC91+BC140+BC141+BC142+BC124+BC134+BC135+BC105</f>
        <v>731.859443966268</v>
      </c>
      <c r="BD143" s="43" t="n">
        <f aca="false">BD91+BD140+BD141+BD142+BD124+BD134+BD135+BD105</f>
        <v>748.126824513694</v>
      </c>
      <c r="BE143" s="43" t="n">
        <f aca="false">BE91+BE140+BE141+BE142+BE124+BE134+BE135+BE105</f>
        <v>764.448349628466</v>
      </c>
      <c r="BF143" s="43" t="n">
        <f aca="false">BF91+BF140+BF141+BF142+BF124+BF134+BF135+BF105</f>
        <v>770.495140924478</v>
      </c>
      <c r="BG143" s="43" t="n">
        <f aca="false">BG91+BG140+BG141+BG142+BG124+BG134+BG135+BG105</f>
        <v>737.710822261724</v>
      </c>
      <c r="BH143" s="43" t="n">
        <f aca="false">BH91+BH140+BH141+BH142+BH124+BH134+BH135+BH105</f>
        <v>1302.26783244334</v>
      </c>
      <c r="BI143" s="43" t="n">
        <f aca="false">BI91+BI140+BI141+BI142+BI124+BI134+BI135+BI105</f>
        <v>1324.71446819341</v>
      </c>
      <c r="BJ143" s="43" t="n">
        <f aca="false">BJ91+BJ140+BJ141+BJ142+BJ124+BJ134+BJ135+BJ105</f>
        <v>1331.11374894167</v>
      </c>
      <c r="BK143" s="43" t="n">
        <f aca="false">BK91+BK140+BK141+BK142+BK124+BK134+BK135+BK105</f>
        <v>1324.71892958218</v>
      </c>
      <c r="BL143" s="43" t="n">
        <f aca="false">BL91+BL140+BL141+BL142+BL124+BL134+BL135+BL105</f>
        <v>1347.63522665092</v>
      </c>
      <c r="BM143" s="43" t="n">
        <f aca="false">BM91+BM140+BM141+BM142+BM124+BM134+BM135+BM105</f>
        <v>1370.61407069179</v>
      </c>
      <c r="BN143" s="43" t="n">
        <f aca="false">BN91+BN140+BN141+BN142+BN124+BN134+BN135+BN105</f>
        <v>1377.37996006066</v>
      </c>
      <c r="BO143" s="43" t="n">
        <f aca="false">BO91+BO140+BO141+BO142+BO124+BO134+BO135+BO105</f>
        <v>1419.61334626281</v>
      </c>
      <c r="BP143" s="43" t="n">
        <f aca="false">BP91+BP140+BP141+BP142+BP124+BP134+BP135+BP105</f>
        <v>1426.5943276722</v>
      </c>
      <c r="BQ143" s="43" t="n">
        <f aca="false">BQ91+BQ140+BQ141+BQ142+BQ124+BQ134+BQ135+BQ105</f>
        <v>1450.48622609561</v>
      </c>
      <c r="BR143" s="43" t="n">
        <f aca="false">BR91+BR140+BR141+BR142+BR124+BR134+BR135+BR105</f>
        <v>1457.64749463105</v>
      </c>
      <c r="BS143" s="43" t="n">
        <f aca="false">BS91+BS140+BS141+BS142+BS124+BS134+BS135+BS105</f>
        <v>1423.40385014354</v>
      </c>
      <c r="BT143" s="43" t="n">
        <f aca="false">BT91+BT140+BT141+BT142+BT124+BT134+BT135+BT105</f>
        <v>1447.49917701275</v>
      </c>
      <c r="BU143" s="43" t="n">
        <f aca="false">BU91+BU140+BU141+BU142+BU124+BU134+BU135+BU105</f>
        <v>1471.66680193254</v>
      </c>
      <c r="BV143" s="43" t="n">
        <f aca="false">BV91+BV140+BV141+BV142+BV124+BV134+BV135+BV105</f>
        <v>1479.24189460492</v>
      </c>
      <c r="BW143" s="43" t="n">
        <f aca="false">BW91+BW140+BW141+BW142+BW124+BW134+BW135+BW105</f>
        <v>1490.02360295292</v>
      </c>
      <c r="BX143" s="43" t="n">
        <f aca="false">BX91+BX140+BX141+BX142+BX124+BX134+BX135+BX105</f>
        <v>1514.87989048038</v>
      </c>
      <c r="BY143" s="43" t="n">
        <f aca="false">BY91+BY140+BY141+BY142+BY124+BY134+BY135+BY105</f>
        <v>1539.8129580768</v>
      </c>
      <c r="BZ143" s="43" t="n">
        <f aca="false">BZ91+BZ140+BZ141+BZ142+BZ124+BZ134+BZ135+BZ105</f>
        <v>1547.79936723015</v>
      </c>
      <c r="CA143" s="43" t="n">
        <f aca="false">CA91+CA140+CA141+CA142+CA124+CA134+CA135+CA105</f>
        <v>1503.02745536581</v>
      </c>
      <c r="CB143" s="43" t="n">
        <f aca="false">CB91+CB140+CB141+CB142+CB124+CB134+CB135+CB105</f>
        <v>1528.05697624061</v>
      </c>
      <c r="CC143" s="43" t="n">
        <f aca="false">CC91+CC140+CC141+CC142+CC124+CC134+CC135+CC105</f>
        <v>1543.76796611602</v>
      </c>
      <c r="CD143" s="43" t="n">
        <f aca="false">CD91+CD140+CD141+CD142+CD124+CD134+CD135+CD105</f>
        <v>1542.67606638167</v>
      </c>
      <c r="CE143" s="43" t="n">
        <f aca="false">CE91+CE140+CE141+CE142+CE124+CE134+CE135+CE105</f>
        <v>1508.49751929642</v>
      </c>
      <c r="CF143" s="43" t="n">
        <f aca="false">CF91+CF140+CF141+CF142+CF124+CF134+CF135+CF105</f>
        <v>1507.41894625319</v>
      </c>
      <c r="CG143" s="43" t="n">
        <f aca="false">CG91+CG140+CG141+CG142+CG124+CG134+CG135+CG105</f>
        <v>1522.89438062284</v>
      </c>
      <c r="CH143" s="43" t="n">
        <f aca="false">CH91+CH140+CH141+CH142+CH124+CH134+CH135+CH105</f>
        <v>1521.79362728463</v>
      </c>
      <c r="CI143" s="43" t="n">
        <f aca="false">CI91+CI140+CI141+CI142+CI124+CI134+CI135+CI105</f>
        <v>1543.21221841604</v>
      </c>
      <c r="CJ143" s="43" t="n">
        <f aca="false">CJ91+CJ140+CJ141+CJ142+CJ124+CJ134+CJ135+CJ105</f>
        <v>1559.25167046599</v>
      </c>
      <c r="CK143" s="43" t="n">
        <f aca="false">CK91+CK140+CK141+CK142+CK124+CK134+CK135+CK105</f>
        <v>1575.25518898605</v>
      </c>
      <c r="CL143" s="43" t="n">
        <f aca="false">CL91+CL140+CL141+CL142+CL124+CL134+CL135+CL105</f>
        <v>1574.1125049034</v>
      </c>
      <c r="CM143" s="43" t="n">
        <f aca="false">CM91+CM140+CM141+CM142+CM124+CM134+CM135+CM105</f>
        <v>1625.2808523999</v>
      </c>
      <c r="CN143" s="43" t="n">
        <f aca="false">CN91+CN140+CN141+CN142+CN124+CN134+CN135+CN105</f>
        <v>1642.20865435483</v>
      </c>
      <c r="CO143" s="43" t="n">
        <f aca="false">CO91+CO140+CO141+CO142+CO124+CO134+CO135+CO105</f>
        <v>1659.09975943215</v>
      </c>
      <c r="CP143" s="43" t="n">
        <f aca="false">CP91+CP140+CP141+CP142+CP124+CP134+CP135+CP105</f>
        <v>1657.93280093809</v>
      </c>
      <c r="CQ143" s="43" t="n">
        <f aca="false">CQ91+CQ140+CQ141+CQ142+CQ124+CQ134+CQ135+CQ105</f>
        <v>1617.42541682946</v>
      </c>
      <c r="CR143" s="43" t="n">
        <f aca="false">CR91+CR140+CR141+CR142+CR124+CR134+CR135+CR105</f>
        <v>1634.24907464024</v>
      </c>
      <c r="CS143" s="43" t="n">
        <f aca="false">CS91+CS140+CS141+CS142+CS124+CS134+CS135+CS105</f>
        <v>1651.0354884167</v>
      </c>
      <c r="CT143" s="43" t="n">
        <f aca="false">CT91+CT140+CT141+CT142+CT124+CT134+CT135+CT105</f>
        <v>1649.85113037271</v>
      </c>
      <c r="CU143" s="43" t="n">
        <f aca="false">CU91+CU140+CU141+CU142+CU124+CU134+CU135+CU105</f>
        <v>1665.00815223408</v>
      </c>
      <c r="CV143" s="43" t="n">
        <f aca="false">CV91+CV140+CV141+CV142+CV124+CV134+CV135+CV105</f>
        <v>798.552977499817</v>
      </c>
      <c r="CW143" s="43" t="n">
        <f aca="false">CW91+CW140+CW141+CW142+CW124+CW134+CW135+CW105</f>
        <v>806.161101812276</v>
      </c>
      <c r="CX143" s="43" t="n">
        <f aca="false">CX91+CX140+CX141+CX142+CX124+CX134+CX135+CX105</f>
        <v>804.981980921668</v>
      </c>
      <c r="CY143" s="43" t="n">
        <f aca="false">CY91+CY140+CY141+CY142+CY124+CY134+CY135+CY105</f>
        <v>1234.81345190718</v>
      </c>
      <c r="CZ143" s="43" t="n">
        <f aca="false">CZ91+CZ140+CZ141+CZ142+CZ124+CZ134+CZ135+CZ105</f>
        <v>1247.36881508298</v>
      </c>
      <c r="DA143" s="43" t="n">
        <f aca="false">DA91+DA140+DA141+DA142+DA124+DA134+DA135+DA105</f>
        <v>1259.886380933</v>
      </c>
      <c r="DB143" s="43" t="n">
        <f aca="false">DB91+DB140+DB141+DB142+DB124+DB134+DB135+DB105</f>
        <v>1258.68442825311</v>
      </c>
      <c r="DC143" s="43" t="n">
        <f aca="false">DC91+DC140+DC141+DC142+DC124+DC134+DC135+DC105</f>
        <v>1237.89682783141</v>
      </c>
      <c r="DD143" s="43" t="n">
        <f aca="false">DD91+DD140+DD141+DD142+DD124+DD134+DD135+DD105</f>
        <v>1250.48187259284</v>
      </c>
      <c r="DE143" s="43" t="n">
        <f aca="false">DE91+DE140+DE141+DE142+DE124+DE134+DE135+DE105</f>
        <v>1263.02897146758</v>
      </c>
      <c r="DF143" s="43" t="n">
        <f aca="false">DF91+DF140+DF141+DF142+DF124+DF134+DF135+DF105</f>
        <v>1261.82229455979</v>
      </c>
      <c r="DG143" s="43" t="n">
        <f aca="false">DG91+DG140+DG141+DG142+DG124+DG134+DG135+DG105</f>
        <v>1238.79710702635</v>
      </c>
      <c r="DH143" s="43" t="n">
        <f aca="false">DH91+DH140+DH141+DH142+DH124+DH134+DH135+DH105</f>
        <v>1251.38502841838</v>
      </c>
      <c r="DI143" s="43" t="n">
        <f aca="false">DI91+DI140+DI141+DI142+DI124+DI134+DI135+DI105</f>
        <v>1263.93477266963</v>
      </c>
      <c r="DJ143" s="43" t="n">
        <f aca="false">DJ91+DJ140+DJ141+DJ142+DJ124+DJ134+DJ135+DJ105</f>
        <v>1262.72074189643</v>
      </c>
      <c r="DK143" s="43" t="n">
        <f aca="false">DK91+DK140+DK141+DK142+DK124+DK134+DK135+DK105</f>
        <v>1224.11428495157</v>
      </c>
      <c r="DL143" s="43" t="n">
        <f aca="false">DL91+DL140+DL141+DL142+DL124+DL134+DL135+DL105</f>
        <v>1222.92911548022</v>
      </c>
      <c r="DM143" s="43" t="n">
        <f aca="false">DM91+DM140+DM141+DM142+DM124+DM134+DM135+DM105</f>
        <v>1235.17060085116</v>
      </c>
      <c r="DN143" s="43" t="n">
        <f aca="false">DN91+DN140+DN141+DN142+DN124+DN134+DN135+DN105</f>
        <v>1233.96105898461</v>
      </c>
      <c r="DO143" s="43" t="n">
        <f aca="false">DO91+DO140+DO141+DO142+DO124+DO134+DO135+DO105</f>
        <v>1278.39910125058</v>
      </c>
      <c r="DP143" s="43" t="n">
        <f aca="false">DP91+DP140+DP141+DP142+DP124+DP134+DP135+DP105</f>
        <v>1291.39729483505</v>
      </c>
      <c r="DQ143" s="43" t="n">
        <f aca="false">DQ91+DQ140+DQ141+DQ142+DQ124+DQ134+DQ135+DQ105</f>
        <v>1304.3563458921</v>
      </c>
      <c r="DR143" s="43" t="n">
        <f aca="false">DR91+DR140+DR141+DR142+DR124+DR134+DR135+DR105</f>
        <v>1303.11161588147</v>
      </c>
      <c r="DS143" s="43" t="n">
        <f aca="false">DS91+DS140+DS141+DS142+DS124+DS134+DS135+DS105</f>
        <v>1266.74671500945</v>
      </c>
      <c r="DT143" s="43" t="n">
        <f aca="false">DT91+DT140+DT141+DT142+DT124+DT134+DT135+DT105</f>
        <v>1279.59988021559</v>
      </c>
      <c r="DU143" s="43" t="n">
        <f aca="false">DU91+DU140+DU141+DU142+DU124+DU134+DU135+DU105</f>
        <v>1292.41339805588</v>
      </c>
      <c r="DV143" s="43" t="n">
        <f aca="false">DV91+DV140+DV141+DV142+DV124+DV134+DV135+DV105</f>
        <v>1291.15261421379</v>
      </c>
      <c r="DW143" s="43" t="n">
        <f aca="false">DW91+DW140+DW141+DW142+DW124+DW134+DW135+DW105</f>
        <v>1304.87170118969</v>
      </c>
      <c r="DX143" s="43" t="n">
        <f aca="false">DX91+DX140+DX141+DX142+DX124+DX134+DX135+DX105</f>
        <v>1318.13200980595</v>
      </c>
      <c r="DY143" s="43" t="n">
        <f aca="false">DY91+DY140+DY141+DY142+DY124+DY134+DY135+DY105</f>
        <v>1331.3521366843</v>
      </c>
      <c r="DZ143" s="43" t="n">
        <f aca="false">DZ91+DZ140+DZ141+DZ142+DZ124+DZ134+DZ135+DZ105</f>
        <v>1330.07435984277</v>
      </c>
      <c r="EA143" s="43" t="n">
        <f aca="false">EA91+EA140+EA141+EA142+EA124+EA134+EA135+EA105</f>
        <v>1348.73547079512</v>
      </c>
      <c r="EB143" s="43" t="n">
        <f aca="false">EB91+EB140+EB141+EB142+EB124+EB134+EB135+EB105</f>
        <v>1347.4788884153</v>
      </c>
      <c r="EC143" s="43" t="n">
        <f aca="false">EC91+EC140+EC141+EC142+EC124+EC134+EC135+EC105</f>
        <v>1361.01690900481</v>
      </c>
      <c r="ED143" s="43" t="n">
        <f aca="false">ED91+ED140+ED141+ED142+ED124+ED134+ED135+ED105</f>
        <v>1359.73448566037</v>
      </c>
      <c r="EE143" s="43" t="n">
        <f aca="false">EE91+EE140+EE141+EE142+EE124+EE134+EE135+EE105</f>
        <v>1307.19845731332</v>
      </c>
      <c r="EF143" s="43" t="n">
        <f aca="false">EF91+EF140+EF141+EF142+EF124+EF134+EF135+EF105</f>
        <v>1320.44518695678</v>
      </c>
      <c r="EG143" s="43" t="n">
        <f aca="false">EG91+EG140+EG141+EG142+EG124+EG134+EG135+EG105</f>
        <v>1333.65045529945</v>
      </c>
      <c r="EH143" s="43" t="n">
        <f aca="false">EH91+EH140+EH141+EH142+EH124+EH134+EH135+EH105</f>
        <v>1332.33198843566</v>
      </c>
      <c r="EI143" s="43" t="n">
        <f aca="false">EI91+EI140+EI141+EI142+EI124+EI134+EI135+EI105</f>
        <v>1425.19807871291</v>
      </c>
      <c r="EJ143" s="43" t="n">
        <f aca="false">EJ91+EJ140+EJ141+EJ142+EJ124+EJ134+EJ135+EJ105</f>
        <v>2635.50565648055</v>
      </c>
      <c r="EK143" s="43" t="n">
        <f aca="false">EK91+EK140+EK141+EK142+EK124+EK134+EK135+EK105</f>
        <v>2663.10493361411</v>
      </c>
      <c r="EL143" s="43" t="n">
        <f aca="false">EL91+EL140+EL141+EL142+EL124+EL134+EL135+EL105</f>
        <v>2661.72867650539</v>
      </c>
      <c r="EM143" s="43" t="n">
        <f aca="false">EM91+EM140+EM141+EM142+EM124+EM134+EM135+EM105</f>
        <v>2692.79615584371</v>
      </c>
      <c r="EN143" s="43" t="n">
        <f aca="false">EN91+EN140+EN141+EN142+EN124+EN134+EN135+EN105</f>
        <v>2721.3348610734</v>
      </c>
      <c r="EO143" s="43" t="n">
        <f aca="false">EO91+EO140+EO141+EO142+EO124+EO134+EO135+EO105</f>
        <v>2749.82874466114</v>
      </c>
      <c r="EP143" s="43" t="n">
        <f aca="false">EP91+EP140+EP141+EP142+EP124+EP134+EP135+EP105</f>
        <v>2748.40341915159</v>
      </c>
      <c r="EQ143" s="43" t="n">
        <f aca="false">EQ91+EQ140+EQ141+EQ142+EQ124+EQ134+EQ135+EQ105</f>
        <v>2672.97061791012</v>
      </c>
      <c r="ER143" s="43" t="n">
        <f aca="false">ER91+ER140+ER141+ER142+ER124+ER134+ER135+ER105</f>
        <v>2671.5667262471</v>
      </c>
      <c r="ES143" s="43" t="n">
        <f aca="false">ES91+ES140+ES141+ES142+ES124+ES134+ES135+ES105</f>
        <v>2699.50634608611</v>
      </c>
      <c r="ET143" s="43" t="n">
        <f aca="false">ET91+ET140+ET141+ET142+ET124+ET134+ET135+ET105</f>
        <v>2698.07358411952</v>
      </c>
      <c r="EU143" s="43" t="n">
        <f aca="false">EU91+EU140+EU141+EU142+EU124+EU134+EU135+EU105</f>
        <v>2690.77964175938</v>
      </c>
      <c r="EV143" s="43" t="n">
        <f aca="false">EV91+EV140+EV141+EV142+EV124+EV134+EV135+EV105</f>
        <v>2719.26521427955</v>
      </c>
      <c r="EW143" s="43" t="n">
        <f aca="false">EW91+EW140+EW141+EW142+EW124+EW134+EW135+EW105</f>
        <v>2747.70496806644</v>
      </c>
      <c r="EX143" s="43" t="n">
        <f aca="false">EX91+EX140+EX141+EX142+EX124+EX134+EX135+EX105</f>
        <v>2746.24793511212</v>
      </c>
      <c r="EY143" s="43" t="n">
        <f aca="false">EY91+EY140+EY141+EY142+EY124+EY134+EY135+EY105</f>
        <v>2738.82506601085</v>
      </c>
      <c r="EZ143" s="43" t="n">
        <f aca="false">EZ91+EZ140+EZ141+EZ142+EZ124+EZ134+EZ135+EZ105</f>
        <v>2767.82055765307</v>
      </c>
      <c r="FA143" s="43" t="n">
        <f aca="false">FA91+FA140+FA141+FA142+FA124+FA134+FA135+FA105</f>
        <v>2796.76945439266</v>
      </c>
      <c r="FB143" s="43" t="n">
        <f aca="false">FB91+FB140+FB141+FB142+FB124+FB134+FB135+FB105</f>
        <v>2795.2877393001</v>
      </c>
      <c r="FC143" s="43" t="n">
        <f aca="false">FC91+FC140+FC141+FC142+FC124+FC134+FC135+FC105</f>
        <v>2787.73365209154</v>
      </c>
      <c r="FD143" s="43" t="n">
        <f aca="false">FD91+FD140+FD141+FD142+FD124+FD134+FD135+FD105</f>
        <v>-1.06581410364015E-013</v>
      </c>
      <c r="FE143" s="43" t="n">
        <f aca="false">FE91+FE140+FE141+FE142+FE124+FE134+FE135+FE105</f>
        <v>-1.06581410364015E-013</v>
      </c>
      <c r="FF143" s="43" t="n">
        <f aca="false">FF91+FF140+FF141+FF142+FF124+FF134+FF135+FF105</f>
        <v>-1.06581410364015E-013</v>
      </c>
      <c r="FG143" s="43" t="n">
        <f aca="false">FG91+FG140+FG141+FG142+FG124+FG134+FG135+FG105</f>
        <v>-1.06581410364015E-013</v>
      </c>
      <c r="FH143" s="43" t="n">
        <f aca="false">FH91+FH140+FH141+FH142+FH124+FH134+FH135+FH105</f>
        <v>-1.06581410364015E-013</v>
      </c>
    </row>
    <row r="144" customFormat="false" ht="15" hidden="false" customHeight="false" outlineLevel="0" collapsed="false">
      <c r="C144" s="0" t="s">
        <v>737</v>
      </c>
      <c r="D144" s="11" t="s">
        <v>319</v>
      </c>
      <c r="J144" s="18" t="n">
        <f aca="false">I148</f>
        <v>0</v>
      </c>
      <c r="K144" s="18" t="n">
        <f aca="false">J148</f>
        <v>0</v>
      </c>
      <c r="L144" s="18" t="n">
        <f aca="false">K148</f>
        <v>5.41754075342466</v>
      </c>
      <c r="M144" s="18" t="n">
        <f aca="false">L148</f>
        <v>12.7211882876712</v>
      </c>
      <c r="N144" s="18" t="n">
        <f aca="false">M148</f>
        <v>20.1050956849315</v>
      </c>
      <c r="O144" s="18" t="n">
        <f aca="false">N148</f>
        <v>27.4890030821918</v>
      </c>
      <c r="P144" s="18" t="n">
        <f aca="false">O148</f>
        <v>587.902148176914</v>
      </c>
      <c r="Q144" s="18" t="n">
        <f aca="false">P148</f>
        <v>663.896335437188</v>
      </c>
      <c r="R144" s="18" t="n">
        <f aca="false">Q148</f>
        <v>723.459149189714</v>
      </c>
      <c r="S144" s="18" t="n">
        <f aca="false">R148</f>
        <v>765.565746997933</v>
      </c>
      <c r="T144" s="18" t="n">
        <f aca="false">S148</f>
        <v>789.948189928542</v>
      </c>
      <c r="U144" s="18" t="n">
        <f aca="false">T148</f>
        <v>95.4721158556404</v>
      </c>
      <c r="V144" s="18" t="n">
        <f aca="false">U148</f>
        <v>0</v>
      </c>
      <c r="W144" s="18" t="n">
        <f aca="false">V148</f>
        <v>0</v>
      </c>
      <c r="X144" s="18" t="n">
        <f aca="false">W148</f>
        <v>0</v>
      </c>
      <c r="Y144" s="18" t="n">
        <f aca="false">X148</f>
        <v>0</v>
      </c>
      <c r="Z144" s="18" t="n">
        <f aca="false">Y148</f>
        <v>0</v>
      </c>
      <c r="AA144" s="18" t="n">
        <f aca="false">Z148</f>
        <v>0</v>
      </c>
      <c r="AB144" s="18" t="n">
        <f aca="false">AA148</f>
        <v>0</v>
      </c>
      <c r="AC144" s="18" t="n">
        <f aca="false">AB148</f>
        <v>0</v>
      </c>
      <c r="AD144" s="18" t="n">
        <f aca="false">AC148</f>
        <v>0</v>
      </c>
      <c r="AE144" s="18" t="n">
        <f aca="false">AD148</f>
        <v>0</v>
      </c>
      <c r="AF144" s="18" t="n">
        <f aca="false">AE148</f>
        <v>0</v>
      </c>
      <c r="AG144" s="18" t="n">
        <f aca="false">AF148</f>
        <v>0</v>
      </c>
      <c r="AH144" s="18" t="n">
        <f aca="false">AG148</f>
        <v>0</v>
      </c>
      <c r="AI144" s="18" t="n">
        <f aca="false">AH148</f>
        <v>0</v>
      </c>
      <c r="AJ144" s="18" t="n">
        <f aca="false">AI148</f>
        <v>0</v>
      </c>
      <c r="AK144" s="18" t="n">
        <f aca="false">AJ148</f>
        <v>0</v>
      </c>
      <c r="AL144" s="18" t="n">
        <f aca="false">AK148</f>
        <v>0</v>
      </c>
      <c r="AM144" s="18" t="n">
        <f aca="false">AL148</f>
        <v>0</v>
      </c>
      <c r="AN144" s="18" t="n">
        <f aca="false">AM148</f>
        <v>0</v>
      </c>
      <c r="AO144" s="18" t="n">
        <f aca="false">AN148</f>
        <v>0</v>
      </c>
      <c r="AP144" s="18" t="n">
        <f aca="false">AO148</f>
        <v>0</v>
      </c>
      <c r="AQ144" s="18" t="n">
        <f aca="false">AP148</f>
        <v>0</v>
      </c>
      <c r="AR144" s="18" t="n">
        <f aca="false">AQ148</f>
        <v>0</v>
      </c>
      <c r="AS144" s="18" t="n">
        <f aca="false">AR148</f>
        <v>0</v>
      </c>
      <c r="AT144" s="18" t="n">
        <f aca="false">AS148</f>
        <v>0</v>
      </c>
      <c r="AU144" s="18" t="n">
        <f aca="false">AT148</f>
        <v>0</v>
      </c>
      <c r="AV144" s="18" t="n">
        <f aca="false">AU148</f>
        <v>0</v>
      </c>
      <c r="AW144" s="18" t="n">
        <f aca="false">AV148</f>
        <v>0</v>
      </c>
      <c r="AX144" s="18" t="n">
        <f aca="false">AW148</f>
        <v>0</v>
      </c>
      <c r="AY144" s="18" t="n">
        <f aca="false">AX148</f>
        <v>0</v>
      </c>
      <c r="AZ144" s="18" t="n">
        <f aca="false">AY148</f>
        <v>0</v>
      </c>
      <c r="BA144" s="18" t="n">
        <f aca="false">AZ148</f>
        <v>0</v>
      </c>
      <c r="BB144" s="18" t="n">
        <f aca="false">BA148</f>
        <v>0</v>
      </c>
      <c r="BC144" s="18" t="n">
        <f aca="false">BB148</f>
        <v>0</v>
      </c>
      <c r="BD144" s="18" t="n">
        <f aca="false">BC148</f>
        <v>0</v>
      </c>
      <c r="BE144" s="18" t="n">
        <f aca="false">BD148</f>
        <v>0</v>
      </c>
      <c r="BF144" s="18" t="n">
        <f aca="false">BE148</f>
        <v>0</v>
      </c>
      <c r="BG144" s="18" t="n">
        <f aca="false">BF148</f>
        <v>0</v>
      </c>
      <c r="BH144" s="18" t="n">
        <f aca="false">BG148</f>
        <v>0</v>
      </c>
      <c r="BI144" s="18" t="n">
        <f aca="false">BH148</f>
        <v>0</v>
      </c>
      <c r="BJ144" s="18" t="n">
        <f aca="false">BI148</f>
        <v>0</v>
      </c>
      <c r="BK144" s="18" t="n">
        <f aca="false">BJ148</f>
        <v>0</v>
      </c>
      <c r="BL144" s="18" t="n">
        <f aca="false">BK148</f>
        <v>0</v>
      </c>
      <c r="BM144" s="18" t="n">
        <f aca="false">BL148</f>
        <v>0</v>
      </c>
      <c r="BN144" s="18" t="n">
        <f aca="false">BM148</f>
        <v>0</v>
      </c>
      <c r="BO144" s="18" t="n">
        <f aca="false">BN148</f>
        <v>0</v>
      </c>
      <c r="BP144" s="18" t="n">
        <f aca="false">BO148</f>
        <v>0</v>
      </c>
      <c r="BQ144" s="18" t="n">
        <f aca="false">BP148</f>
        <v>0</v>
      </c>
      <c r="BR144" s="18" t="n">
        <f aca="false">BQ148</f>
        <v>0</v>
      </c>
      <c r="BS144" s="18" t="n">
        <f aca="false">BR148</f>
        <v>0</v>
      </c>
      <c r="BT144" s="18" t="n">
        <f aca="false">BS148</f>
        <v>0</v>
      </c>
      <c r="BU144" s="18" t="n">
        <f aca="false">BT148</f>
        <v>0</v>
      </c>
      <c r="BV144" s="18" t="n">
        <f aca="false">BU148</f>
        <v>0</v>
      </c>
      <c r="BW144" s="18" t="n">
        <f aca="false">BV148</f>
        <v>0</v>
      </c>
      <c r="BX144" s="18" t="n">
        <f aca="false">BW148</f>
        <v>0</v>
      </c>
      <c r="BY144" s="18" t="n">
        <f aca="false">BX148</f>
        <v>0</v>
      </c>
      <c r="BZ144" s="18" t="n">
        <f aca="false">BY148</f>
        <v>0</v>
      </c>
      <c r="CA144" s="18" t="n">
        <f aca="false">BZ148</f>
        <v>0</v>
      </c>
      <c r="CB144" s="18" t="n">
        <f aca="false">CA148</f>
        <v>0</v>
      </c>
      <c r="CC144" s="18" t="n">
        <f aca="false">CB148</f>
        <v>0</v>
      </c>
      <c r="CD144" s="18" t="n">
        <f aca="false">CC148</f>
        <v>0</v>
      </c>
      <c r="CE144" s="18" t="n">
        <f aca="false">CD148</f>
        <v>0</v>
      </c>
      <c r="CF144" s="18" t="n">
        <f aca="false">CE148</f>
        <v>0</v>
      </c>
      <c r="CG144" s="18" t="n">
        <f aca="false">CF148</f>
        <v>0</v>
      </c>
      <c r="CH144" s="18" t="n">
        <f aca="false">CG148</f>
        <v>0</v>
      </c>
      <c r="CI144" s="18" t="n">
        <f aca="false">CH148</f>
        <v>0</v>
      </c>
      <c r="CJ144" s="18" t="n">
        <f aca="false">CI148</f>
        <v>0</v>
      </c>
      <c r="CK144" s="18" t="n">
        <f aca="false">CJ148</f>
        <v>0</v>
      </c>
      <c r="CL144" s="18" t="n">
        <f aca="false">CK148</f>
        <v>0</v>
      </c>
      <c r="CM144" s="18" t="n">
        <f aca="false">CL148</f>
        <v>0</v>
      </c>
      <c r="CN144" s="18" t="n">
        <f aca="false">CM148</f>
        <v>0</v>
      </c>
      <c r="CO144" s="18" t="n">
        <f aca="false">CN148</f>
        <v>0</v>
      </c>
      <c r="CP144" s="18" t="n">
        <f aca="false">CO148</f>
        <v>0</v>
      </c>
      <c r="CQ144" s="18" t="n">
        <f aca="false">CP148</f>
        <v>0</v>
      </c>
      <c r="CR144" s="18" t="n">
        <f aca="false">CQ148</f>
        <v>0</v>
      </c>
      <c r="CS144" s="18" t="n">
        <f aca="false">CR148</f>
        <v>0</v>
      </c>
      <c r="CT144" s="18" t="n">
        <f aca="false">CS148</f>
        <v>0</v>
      </c>
      <c r="CU144" s="18" t="n">
        <f aca="false">CT148</f>
        <v>0</v>
      </c>
      <c r="CV144" s="18" t="n">
        <f aca="false">CU148</f>
        <v>0</v>
      </c>
      <c r="CW144" s="18" t="n">
        <f aca="false">CV148</f>
        <v>0</v>
      </c>
      <c r="CX144" s="18" t="n">
        <f aca="false">CW148</f>
        <v>0</v>
      </c>
      <c r="CY144" s="18" t="n">
        <f aca="false">CX148</f>
        <v>0</v>
      </c>
      <c r="CZ144" s="18" t="n">
        <f aca="false">CY148</f>
        <v>0</v>
      </c>
      <c r="DA144" s="18" t="n">
        <f aca="false">CZ148</f>
        <v>0</v>
      </c>
      <c r="DB144" s="18" t="n">
        <f aca="false">DA148</f>
        <v>0</v>
      </c>
      <c r="DC144" s="18" t="n">
        <f aca="false">DB148</f>
        <v>0</v>
      </c>
      <c r="DD144" s="18" t="n">
        <f aca="false">DC148</f>
        <v>0</v>
      </c>
      <c r="DE144" s="18" t="n">
        <f aca="false">DD148</f>
        <v>0</v>
      </c>
      <c r="DF144" s="18" t="n">
        <f aca="false">DE148</f>
        <v>0</v>
      </c>
      <c r="DG144" s="18" t="n">
        <f aca="false">DF148</f>
        <v>0</v>
      </c>
      <c r="DH144" s="18" t="n">
        <f aca="false">DG148</f>
        <v>0</v>
      </c>
      <c r="DI144" s="18" t="n">
        <f aca="false">DH148</f>
        <v>0</v>
      </c>
      <c r="DJ144" s="18" t="n">
        <f aca="false">DI148</f>
        <v>0</v>
      </c>
      <c r="DK144" s="18" t="n">
        <f aca="false">DJ148</f>
        <v>0</v>
      </c>
      <c r="DL144" s="18" t="n">
        <f aca="false">DK148</f>
        <v>0</v>
      </c>
      <c r="DM144" s="18" t="n">
        <f aca="false">DL148</f>
        <v>0</v>
      </c>
      <c r="DN144" s="18" t="n">
        <f aca="false">DM148</f>
        <v>0</v>
      </c>
      <c r="DO144" s="18" t="n">
        <f aca="false">DN148</f>
        <v>0</v>
      </c>
      <c r="DP144" s="18" t="n">
        <f aca="false">DO148</f>
        <v>0</v>
      </c>
      <c r="DQ144" s="18" t="n">
        <f aca="false">DP148</f>
        <v>0</v>
      </c>
      <c r="DR144" s="18" t="n">
        <f aca="false">DQ148</f>
        <v>0</v>
      </c>
      <c r="DS144" s="18" t="n">
        <f aca="false">DR148</f>
        <v>0</v>
      </c>
      <c r="DT144" s="18" t="n">
        <f aca="false">DS148</f>
        <v>0</v>
      </c>
      <c r="DU144" s="18" t="n">
        <f aca="false">DT148</f>
        <v>0</v>
      </c>
      <c r="DV144" s="18" t="n">
        <f aca="false">DU148</f>
        <v>0</v>
      </c>
      <c r="DW144" s="18" t="n">
        <f aca="false">DV148</f>
        <v>0</v>
      </c>
      <c r="DX144" s="18" t="n">
        <f aca="false">DW148</f>
        <v>0</v>
      </c>
      <c r="DY144" s="18" t="n">
        <f aca="false">DX148</f>
        <v>0</v>
      </c>
      <c r="DZ144" s="18" t="n">
        <f aca="false">DY148</f>
        <v>0</v>
      </c>
      <c r="EA144" s="18" t="n">
        <f aca="false">DZ148</f>
        <v>0</v>
      </c>
      <c r="EB144" s="18" t="n">
        <f aca="false">EA148</f>
        <v>0</v>
      </c>
      <c r="EC144" s="18" t="n">
        <f aca="false">EB148</f>
        <v>0</v>
      </c>
      <c r="ED144" s="18" t="n">
        <f aca="false">EC148</f>
        <v>0</v>
      </c>
      <c r="EE144" s="18" t="n">
        <f aca="false">ED148</f>
        <v>0</v>
      </c>
      <c r="EF144" s="18" t="n">
        <f aca="false">EE148</f>
        <v>0</v>
      </c>
      <c r="EG144" s="18" t="n">
        <f aca="false">EF148</f>
        <v>0</v>
      </c>
      <c r="EH144" s="18" t="n">
        <f aca="false">EG148</f>
        <v>0</v>
      </c>
      <c r="EI144" s="18" t="n">
        <f aca="false">EH148</f>
        <v>0</v>
      </c>
      <c r="EJ144" s="18" t="n">
        <f aca="false">EI148</f>
        <v>0</v>
      </c>
      <c r="EK144" s="18" t="n">
        <f aca="false">EJ148</f>
        <v>0</v>
      </c>
      <c r="EL144" s="18" t="n">
        <f aca="false">EK148</f>
        <v>0</v>
      </c>
      <c r="EM144" s="18" t="n">
        <f aca="false">EL148</f>
        <v>0</v>
      </c>
      <c r="EN144" s="18" t="n">
        <f aca="false">EM148</f>
        <v>0</v>
      </c>
      <c r="EO144" s="18" t="n">
        <f aca="false">EN148</f>
        <v>0</v>
      </c>
      <c r="EP144" s="18" t="n">
        <f aca="false">EO148</f>
        <v>0</v>
      </c>
      <c r="EQ144" s="18" t="n">
        <f aca="false">EP148</f>
        <v>0</v>
      </c>
      <c r="ER144" s="18" t="n">
        <f aca="false">EQ148</f>
        <v>0</v>
      </c>
      <c r="ES144" s="18" t="n">
        <f aca="false">ER148</f>
        <v>0</v>
      </c>
      <c r="ET144" s="18" t="n">
        <f aca="false">ES148</f>
        <v>0</v>
      </c>
      <c r="EU144" s="18" t="n">
        <f aca="false">ET148</f>
        <v>0</v>
      </c>
      <c r="EV144" s="18" t="n">
        <f aca="false">EU148</f>
        <v>0</v>
      </c>
      <c r="EW144" s="18" t="n">
        <f aca="false">EV148</f>
        <v>0</v>
      </c>
      <c r="EX144" s="18" t="n">
        <f aca="false">EW148</f>
        <v>0</v>
      </c>
      <c r="EY144" s="18" t="n">
        <f aca="false">EX148</f>
        <v>0</v>
      </c>
      <c r="EZ144" s="18" t="n">
        <f aca="false">EY148</f>
        <v>0</v>
      </c>
      <c r="FA144" s="18" t="n">
        <f aca="false">EZ148</f>
        <v>0</v>
      </c>
      <c r="FB144" s="18" t="n">
        <f aca="false">FA148</f>
        <v>0</v>
      </c>
      <c r="FC144" s="18" t="n">
        <f aca="false">FB148</f>
        <v>0</v>
      </c>
      <c r="FD144" s="18" t="n">
        <f aca="false">FC148</f>
        <v>0</v>
      </c>
      <c r="FE144" s="18" t="n">
        <f aca="false">FD148</f>
        <v>1.06581410364015E-013</v>
      </c>
      <c r="FF144" s="18" t="n">
        <f aca="false">FE148</f>
        <v>2.1316282072803E-013</v>
      </c>
      <c r="FG144" s="18" t="n">
        <f aca="false">FF148</f>
        <v>3.19744231092045E-013</v>
      </c>
      <c r="FH144" s="18" t="n">
        <f aca="false">FG148</f>
        <v>4.2632564145606E-013</v>
      </c>
    </row>
    <row r="145" customFormat="false" ht="15" hidden="false" customHeight="false" outlineLevel="0" collapsed="false">
      <c r="C145" s="0" t="s">
        <v>738</v>
      </c>
      <c r="D145" s="11" t="s">
        <v>319</v>
      </c>
      <c r="I145" s="43" t="n">
        <f aca="false">SUM(J145:FH145)</f>
        <v>789.948189928542</v>
      </c>
      <c r="J145" s="43" t="n">
        <f aca="false">MAX(0,-J143)</f>
        <v>-0</v>
      </c>
      <c r="K145" s="43" t="n">
        <f aca="false">MAX(0,-K143)</f>
        <v>5.41754075342466</v>
      </c>
      <c r="L145" s="43" t="n">
        <f aca="false">MAX(0,-L143)</f>
        <v>7.30364753424658</v>
      </c>
      <c r="M145" s="43" t="n">
        <f aca="false">MAX(0,-M143)</f>
        <v>7.38390739726027</v>
      </c>
      <c r="N145" s="43" t="n">
        <f aca="false">MAX(0,-N143)</f>
        <v>7.38390739726027</v>
      </c>
      <c r="O145" s="43" t="n">
        <f aca="false">MAX(0,-O143)</f>
        <v>560.413145094722</v>
      </c>
      <c r="P145" s="43" t="n">
        <f aca="false">MAX(0,-P143)</f>
        <v>75.994187260274</v>
      </c>
      <c r="Q145" s="43" t="n">
        <f aca="false">MAX(0,-Q143)</f>
        <v>59.5628137525264</v>
      </c>
      <c r="R145" s="43" t="n">
        <f aca="false">MAX(0,-R143)</f>
        <v>42.1065978082192</v>
      </c>
      <c r="S145" s="43" t="n">
        <f aca="false">MAX(0,-S143)</f>
        <v>24.3824429306086</v>
      </c>
      <c r="T145" s="43" t="n">
        <f aca="false">MAX(0,-T143)</f>
        <v>0</v>
      </c>
      <c r="U145" s="43" t="n">
        <f aca="false">MAX(0,-U143)</f>
        <v>0</v>
      </c>
      <c r="V145" s="43" t="n">
        <f aca="false">MAX(0,-V143)</f>
        <v>0</v>
      </c>
      <c r="W145" s="43" t="n">
        <f aca="false">MAX(0,-W143)</f>
        <v>0</v>
      </c>
      <c r="X145" s="43" t="n">
        <f aca="false">MAX(0,-X143)</f>
        <v>0</v>
      </c>
      <c r="Y145" s="43" t="n">
        <f aca="false">MAX(0,-Y143)</f>
        <v>0</v>
      </c>
      <c r="Z145" s="43" t="n">
        <f aca="false">MAX(0,-Z143)</f>
        <v>0</v>
      </c>
      <c r="AA145" s="43" t="n">
        <f aca="false">MAX(0,-AA143)</f>
        <v>0</v>
      </c>
      <c r="AB145" s="43" t="n">
        <f aca="false">MAX(0,-AB143)</f>
        <v>0</v>
      </c>
      <c r="AC145" s="43" t="n">
        <f aca="false">MAX(0,-AC143)</f>
        <v>0</v>
      </c>
      <c r="AD145" s="43" t="n">
        <f aca="false">MAX(0,-AD143)</f>
        <v>0</v>
      </c>
      <c r="AE145" s="43" t="n">
        <f aca="false">MAX(0,-AE143)</f>
        <v>0</v>
      </c>
      <c r="AF145" s="43" t="n">
        <f aca="false">MAX(0,-AF143)</f>
        <v>0</v>
      </c>
      <c r="AG145" s="43" t="n">
        <f aca="false">MAX(0,-AG143)</f>
        <v>0</v>
      </c>
      <c r="AH145" s="43" t="n">
        <f aca="false">MAX(0,-AH143)</f>
        <v>0</v>
      </c>
      <c r="AI145" s="43" t="n">
        <f aca="false">MAX(0,-AI143)</f>
        <v>0</v>
      </c>
      <c r="AJ145" s="43" t="n">
        <f aca="false">MAX(0,-AJ143)</f>
        <v>0</v>
      </c>
      <c r="AK145" s="43" t="n">
        <f aca="false">MAX(0,-AK143)</f>
        <v>0</v>
      </c>
      <c r="AL145" s="43" t="n">
        <f aca="false">MAX(0,-AL143)</f>
        <v>0</v>
      </c>
      <c r="AM145" s="43" t="n">
        <f aca="false">MAX(0,-AM143)</f>
        <v>0</v>
      </c>
      <c r="AN145" s="43" t="n">
        <f aca="false">MAX(0,-AN143)</f>
        <v>0</v>
      </c>
      <c r="AO145" s="43" t="n">
        <f aca="false">MAX(0,-AO143)</f>
        <v>0</v>
      </c>
      <c r="AP145" s="43" t="n">
        <f aca="false">MAX(0,-AP143)</f>
        <v>0</v>
      </c>
      <c r="AQ145" s="43" t="n">
        <f aca="false">MAX(0,-AQ143)</f>
        <v>0</v>
      </c>
      <c r="AR145" s="43" t="n">
        <f aca="false">MAX(0,-AR143)</f>
        <v>0</v>
      </c>
      <c r="AS145" s="43" t="n">
        <f aca="false">MAX(0,-AS143)</f>
        <v>0</v>
      </c>
      <c r="AT145" s="43" t="n">
        <f aca="false">MAX(0,-AT143)</f>
        <v>0</v>
      </c>
      <c r="AU145" s="43" t="n">
        <f aca="false">MAX(0,-AU143)</f>
        <v>0</v>
      </c>
      <c r="AV145" s="43" t="n">
        <f aca="false">MAX(0,-AV143)</f>
        <v>0</v>
      </c>
      <c r="AW145" s="43" t="n">
        <f aca="false">MAX(0,-AW143)</f>
        <v>0</v>
      </c>
      <c r="AX145" s="43" t="n">
        <f aca="false">MAX(0,-AX143)</f>
        <v>0</v>
      </c>
      <c r="AY145" s="43" t="n">
        <f aca="false">MAX(0,-AY143)</f>
        <v>0</v>
      </c>
      <c r="AZ145" s="43" t="n">
        <f aca="false">MAX(0,-AZ143)</f>
        <v>0</v>
      </c>
      <c r="BA145" s="43" t="n">
        <f aca="false">MAX(0,-BA143)</f>
        <v>0</v>
      </c>
      <c r="BB145" s="43" t="n">
        <f aca="false">MAX(0,-BB143)</f>
        <v>0</v>
      </c>
      <c r="BC145" s="43" t="n">
        <f aca="false">MAX(0,-BC143)</f>
        <v>0</v>
      </c>
      <c r="BD145" s="43" t="n">
        <f aca="false">MAX(0,-BD143)</f>
        <v>0</v>
      </c>
      <c r="BE145" s="43" t="n">
        <f aca="false">MAX(0,-BE143)</f>
        <v>0</v>
      </c>
      <c r="BF145" s="43" t="n">
        <f aca="false">MAX(0,-BF143)</f>
        <v>0</v>
      </c>
      <c r="BG145" s="43" t="n">
        <f aca="false">MAX(0,-BG143)</f>
        <v>0</v>
      </c>
      <c r="BH145" s="43" t="n">
        <f aca="false">MAX(0,-BH143)</f>
        <v>0</v>
      </c>
      <c r="BI145" s="43" t="n">
        <f aca="false">MAX(0,-BI143)</f>
        <v>0</v>
      </c>
      <c r="BJ145" s="43" t="n">
        <f aca="false">MAX(0,-BJ143)</f>
        <v>0</v>
      </c>
      <c r="BK145" s="43" t="n">
        <f aca="false">MAX(0,-BK143)</f>
        <v>0</v>
      </c>
      <c r="BL145" s="43" t="n">
        <f aca="false">MAX(0,-BL143)</f>
        <v>0</v>
      </c>
      <c r="BM145" s="43" t="n">
        <f aca="false">MAX(0,-BM143)</f>
        <v>0</v>
      </c>
      <c r="BN145" s="43" t="n">
        <f aca="false">MAX(0,-BN143)</f>
        <v>0</v>
      </c>
      <c r="BO145" s="43" t="n">
        <f aca="false">MAX(0,-BO143)</f>
        <v>0</v>
      </c>
      <c r="BP145" s="43" t="n">
        <f aca="false">MAX(0,-BP143)</f>
        <v>0</v>
      </c>
      <c r="BQ145" s="43" t="n">
        <f aca="false">MAX(0,-BQ143)</f>
        <v>0</v>
      </c>
      <c r="BR145" s="43" t="n">
        <f aca="false">MAX(0,-BR143)</f>
        <v>0</v>
      </c>
      <c r="BS145" s="43" t="n">
        <f aca="false">MAX(0,-BS143)</f>
        <v>0</v>
      </c>
      <c r="BT145" s="43" t="n">
        <f aca="false">MAX(0,-BT143)</f>
        <v>0</v>
      </c>
      <c r="BU145" s="43" t="n">
        <f aca="false">MAX(0,-BU143)</f>
        <v>0</v>
      </c>
      <c r="BV145" s="43" t="n">
        <f aca="false">MAX(0,-BV143)</f>
        <v>0</v>
      </c>
      <c r="BW145" s="43" t="n">
        <f aca="false">MAX(0,-BW143)</f>
        <v>0</v>
      </c>
      <c r="BX145" s="43" t="n">
        <f aca="false">MAX(0,-BX143)</f>
        <v>0</v>
      </c>
      <c r="BY145" s="43" t="n">
        <f aca="false">MAX(0,-BY143)</f>
        <v>0</v>
      </c>
      <c r="BZ145" s="43" t="n">
        <f aca="false">MAX(0,-BZ143)</f>
        <v>0</v>
      </c>
      <c r="CA145" s="43" t="n">
        <f aca="false">MAX(0,-CA143)</f>
        <v>0</v>
      </c>
      <c r="CB145" s="43" t="n">
        <f aca="false">MAX(0,-CB143)</f>
        <v>0</v>
      </c>
      <c r="CC145" s="43" t="n">
        <f aca="false">MAX(0,-CC143)</f>
        <v>0</v>
      </c>
      <c r="CD145" s="43" t="n">
        <f aca="false">MAX(0,-CD143)</f>
        <v>0</v>
      </c>
      <c r="CE145" s="43" t="n">
        <f aca="false">MAX(0,-CE143)</f>
        <v>0</v>
      </c>
      <c r="CF145" s="43" t="n">
        <f aca="false">MAX(0,-CF143)</f>
        <v>0</v>
      </c>
      <c r="CG145" s="43" t="n">
        <f aca="false">MAX(0,-CG143)</f>
        <v>0</v>
      </c>
      <c r="CH145" s="43" t="n">
        <f aca="false">MAX(0,-CH143)</f>
        <v>0</v>
      </c>
      <c r="CI145" s="43" t="n">
        <f aca="false">MAX(0,-CI143)</f>
        <v>0</v>
      </c>
      <c r="CJ145" s="43" t="n">
        <f aca="false">MAX(0,-CJ143)</f>
        <v>0</v>
      </c>
      <c r="CK145" s="43" t="n">
        <f aca="false">MAX(0,-CK143)</f>
        <v>0</v>
      </c>
      <c r="CL145" s="43" t="n">
        <f aca="false">MAX(0,-CL143)</f>
        <v>0</v>
      </c>
      <c r="CM145" s="43" t="n">
        <f aca="false">MAX(0,-CM143)</f>
        <v>0</v>
      </c>
      <c r="CN145" s="43" t="n">
        <f aca="false">MAX(0,-CN143)</f>
        <v>0</v>
      </c>
      <c r="CO145" s="43" t="n">
        <f aca="false">MAX(0,-CO143)</f>
        <v>0</v>
      </c>
      <c r="CP145" s="43" t="n">
        <f aca="false">MAX(0,-CP143)</f>
        <v>0</v>
      </c>
      <c r="CQ145" s="43" t="n">
        <f aca="false">MAX(0,-CQ143)</f>
        <v>0</v>
      </c>
      <c r="CR145" s="43" t="n">
        <f aca="false">MAX(0,-CR143)</f>
        <v>0</v>
      </c>
      <c r="CS145" s="43" t="n">
        <f aca="false">MAX(0,-CS143)</f>
        <v>0</v>
      </c>
      <c r="CT145" s="43" t="n">
        <f aca="false">MAX(0,-CT143)</f>
        <v>0</v>
      </c>
      <c r="CU145" s="43" t="n">
        <f aca="false">MAX(0,-CU143)</f>
        <v>0</v>
      </c>
      <c r="CV145" s="43" t="n">
        <f aca="false">MAX(0,-CV143)</f>
        <v>0</v>
      </c>
      <c r="CW145" s="43" t="n">
        <f aca="false">MAX(0,-CW143)</f>
        <v>0</v>
      </c>
      <c r="CX145" s="43" t="n">
        <f aca="false">MAX(0,-CX143)</f>
        <v>0</v>
      </c>
      <c r="CY145" s="43" t="n">
        <f aca="false">MAX(0,-CY143)</f>
        <v>0</v>
      </c>
      <c r="CZ145" s="43" t="n">
        <f aca="false">MAX(0,-CZ143)</f>
        <v>0</v>
      </c>
      <c r="DA145" s="43" t="n">
        <f aca="false">MAX(0,-DA143)</f>
        <v>0</v>
      </c>
      <c r="DB145" s="43" t="n">
        <f aca="false">MAX(0,-DB143)</f>
        <v>0</v>
      </c>
      <c r="DC145" s="43" t="n">
        <f aca="false">MAX(0,-DC143)</f>
        <v>0</v>
      </c>
      <c r="DD145" s="43" t="n">
        <f aca="false">MAX(0,-DD143)</f>
        <v>0</v>
      </c>
      <c r="DE145" s="43" t="n">
        <f aca="false">MAX(0,-DE143)</f>
        <v>0</v>
      </c>
      <c r="DF145" s="43" t="n">
        <f aca="false">MAX(0,-DF143)</f>
        <v>0</v>
      </c>
      <c r="DG145" s="43" t="n">
        <f aca="false">MAX(0,-DG143)</f>
        <v>0</v>
      </c>
      <c r="DH145" s="43" t="n">
        <f aca="false">MAX(0,-DH143)</f>
        <v>0</v>
      </c>
      <c r="DI145" s="43" t="n">
        <f aca="false">MAX(0,-DI143)</f>
        <v>0</v>
      </c>
      <c r="DJ145" s="43" t="n">
        <f aca="false">MAX(0,-DJ143)</f>
        <v>0</v>
      </c>
      <c r="DK145" s="43" t="n">
        <f aca="false">MAX(0,-DK143)</f>
        <v>0</v>
      </c>
      <c r="DL145" s="43" t="n">
        <f aca="false">MAX(0,-DL143)</f>
        <v>0</v>
      </c>
      <c r="DM145" s="43" t="n">
        <f aca="false">MAX(0,-DM143)</f>
        <v>0</v>
      </c>
      <c r="DN145" s="43" t="n">
        <f aca="false">MAX(0,-DN143)</f>
        <v>0</v>
      </c>
      <c r="DO145" s="43" t="n">
        <f aca="false">MAX(0,-DO143)</f>
        <v>0</v>
      </c>
      <c r="DP145" s="43" t="n">
        <f aca="false">MAX(0,-DP143)</f>
        <v>0</v>
      </c>
      <c r="DQ145" s="43" t="n">
        <f aca="false">MAX(0,-DQ143)</f>
        <v>0</v>
      </c>
      <c r="DR145" s="43" t="n">
        <f aca="false">MAX(0,-DR143)</f>
        <v>0</v>
      </c>
      <c r="DS145" s="43" t="n">
        <f aca="false">MAX(0,-DS143)</f>
        <v>0</v>
      </c>
      <c r="DT145" s="43" t="n">
        <f aca="false">MAX(0,-DT143)</f>
        <v>0</v>
      </c>
      <c r="DU145" s="43" t="n">
        <f aca="false">MAX(0,-DU143)</f>
        <v>0</v>
      </c>
      <c r="DV145" s="43" t="n">
        <f aca="false">MAX(0,-DV143)</f>
        <v>0</v>
      </c>
      <c r="DW145" s="43" t="n">
        <f aca="false">MAX(0,-DW143)</f>
        <v>0</v>
      </c>
      <c r="DX145" s="43" t="n">
        <f aca="false">MAX(0,-DX143)</f>
        <v>0</v>
      </c>
      <c r="DY145" s="43" t="n">
        <f aca="false">MAX(0,-DY143)</f>
        <v>0</v>
      </c>
      <c r="DZ145" s="43" t="n">
        <f aca="false">MAX(0,-DZ143)</f>
        <v>0</v>
      </c>
      <c r="EA145" s="43" t="n">
        <f aca="false">MAX(0,-EA143)</f>
        <v>0</v>
      </c>
      <c r="EB145" s="43" t="n">
        <f aca="false">MAX(0,-EB143)</f>
        <v>0</v>
      </c>
      <c r="EC145" s="43" t="n">
        <f aca="false">MAX(0,-EC143)</f>
        <v>0</v>
      </c>
      <c r="ED145" s="43" t="n">
        <f aca="false">MAX(0,-ED143)</f>
        <v>0</v>
      </c>
      <c r="EE145" s="43" t="n">
        <f aca="false">MAX(0,-EE143)</f>
        <v>0</v>
      </c>
      <c r="EF145" s="43" t="n">
        <f aca="false">MAX(0,-EF143)</f>
        <v>0</v>
      </c>
      <c r="EG145" s="43" t="n">
        <f aca="false">MAX(0,-EG143)</f>
        <v>0</v>
      </c>
      <c r="EH145" s="43" t="n">
        <f aca="false">MAX(0,-EH143)</f>
        <v>0</v>
      </c>
      <c r="EI145" s="43" t="n">
        <f aca="false">MAX(0,-EI143)</f>
        <v>0</v>
      </c>
      <c r="EJ145" s="43" t="n">
        <f aca="false">MAX(0,-EJ143)</f>
        <v>0</v>
      </c>
      <c r="EK145" s="43" t="n">
        <f aca="false">MAX(0,-EK143)</f>
        <v>0</v>
      </c>
      <c r="EL145" s="43" t="n">
        <f aca="false">MAX(0,-EL143)</f>
        <v>0</v>
      </c>
      <c r="EM145" s="43" t="n">
        <f aca="false">MAX(0,-EM143)</f>
        <v>0</v>
      </c>
      <c r="EN145" s="43" t="n">
        <f aca="false">MAX(0,-EN143)</f>
        <v>0</v>
      </c>
      <c r="EO145" s="43" t="n">
        <f aca="false">MAX(0,-EO143)</f>
        <v>0</v>
      </c>
      <c r="EP145" s="43" t="n">
        <f aca="false">MAX(0,-EP143)</f>
        <v>0</v>
      </c>
      <c r="EQ145" s="43" t="n">
        <f aca="false">MAX(0,-EQ143)</f>
        <v>0</v>
      </c>
      <c r="ER145" s="43" t="n">
        <f aca="false">MAX(0,-ER143)</f>
        <v>0</v>
      </c>
      <c r="ES145" s="43" t="n">
        <f aca="false">MAX(0,-ES143)</f>
        <v>0</v>
      </c>
      <c r="ET145" s="43" t="n">
        <f aca="false">MAX(0,-ET143)</f>
        <v>0</v>
      </c>
      <c r="EU145" s="43" t="n">
        <f aca="false">MAX(0,-EU143)</f>
        <v>0</v>
      </c>
      <c r="EV145" s="43" t="n">
        <f aca="false">MAX(0,-EV143)</f>
        <v>0</v>
      </c>
      <c r="EW145" s="43" t="n">
        <f aca="false">MAX(0,-EW143)</f>
        <v>0</v>
      </c>
      <c r="EX145" s="43" t="n">
        <f aca="false">MAX(0,-EX143)</f>
        <v>0</v>
      </c>
      <c r="EY145" s="43" t="n">
        <f aca="false">MAX(0,-EY143)</f>
        <v>0</v>
      </c>
      <c r="EZ145" s="43" t="n">
        <f aca="false">MAX(0,-EZ143)</f>
        <v>0</v>
      </c>
      <c r="FA145" s="43" t="n">
        <f aca="false">MAX(0,-FA143)</f>
        <v>0</v>
      </c>
      <c r="FB145" s="43" t="n">
        <f aca="false">MAX(0,-FB143)</f>
        <v>0</v>
      </c>
      <c r="FC145" s="43" t="n">
        <f aca="false">MAX(0,-FC143)</f>
        <v>0</v>
      </c>
      <c r="FD145" s="43" t="n">
        <f aca="false">MAX(0,-FD143)</f>
        <v>1.06581410364015E-013</v>
      </c>
      <c r="FE145" s="43" t="n">
        <f aca="false">MAX(0,-FE143)</f>
        <v>1.06581410364015E-013</v>
      </c>
      <c r="FF145" s="43" t="n">
        <f aca="false">MAX(0,-FF143)</f>
        <v>1.06581410364015E-013</v>
      </c>
      <c r="FG145" s="43" t="n">
        <f aca="false">MAX(0,-FG143)</f>
        <v>1.06581410364015E-013</v>
      </c>
      <c r="FH145" s="43" t="n">
        <f aca="false">MAX(0,-FH143)</f>
        <v>1.06581410364015E-013</v>
      </c>
    </row>
    <row r="146" customFormat="false" ht="15" hidden="false" customHeight="false" outlineLevel="0" collapsed="false">
      <c r="C146" s="0" t="s">
        <v>739</v>
      </c>
      <c r="D146" s="11" t="s">
        <v>319</v>
      </c>
      <c r="I146" s="43" t="n">
        <f aca="false">SUM(J146:FH146)</f>
        <v>-789.948189928542</v>
      </c>
      <c r="J146" s="43" t="n">
        <f aca="false">-MIN(J144,In_Loss_Cap*MAX(0,J143))</f>
        <v>-0</v>
      </c>
      <c r="K146" s="43" t="n">
        <f aca="false">-MIN(K144,In_Loss_Cap*MAX(0,K143))</f>
        <v>-0</v>
      </c>
      <c r="L146" s="43" t="n">
        <f aca="false">-MIN(L144,In_Loss_Cap*MAX(0,L143))</f>
        <v>-0</v>
      </c>
      <c r="M146" s="43" t="n">
        <f aca="false">-MIN(M144,In_Loss_Cap*MAX(0,M143))</f>
        <v>-0</v>
      </c>
      <c r="N146" s="43" t="n">
        <f aca="false">-MIN(N144,In_Loss_Cap*MAX(0,N143))</f>
        <v>-0</v>
      </c>
      <c r="O146" s="43" t="n">
        <f aca="false">-MIN(O144,In_Loss_Cap*MAX(0,O143))</f>
        <v>-0</v>
      </c>
      <c r="P146" s="43" t="n">
        <f aca="false">-MIN(P144,In_Loss_Cap*MAX(0,P143))</f>
        <v>-0</v>
      </c>
      <c r="Q146" s="43" t="n">
        <f aca="false">-MIN(Q144,In_Loss_Cap*MAX(0,Q143))</f>
        <v>-0</v>
      </c>
      <c r="R146" s="43" t="n">
        <f aca="false">-MIN(R144,In_Loss_Cap*MAX(0,R143))</f>
        <v>-0</v>
      </c>
      <c r="S146" s="43" t="n">
        <f aca="false">-MIN(S144,In_Loss_Cap*MAX(0,S143))</f>
        <v>-0</v>
      </c>
      <c r="T146" s="43" t="n">
        <f aca="false">-MIN(T144,In_Loss_Cap*MAX(0,T143))</f>
        <v>-694.476074072901</v>
      </c>
      <c r="U146" s="43" t="n">
        <f aca="false">-MIN(U144,In_Loss_Cap*MAX(0,U143))</f>
        <v>-95.4721158556404</v>
      </c>
      <c r="V146" s="43" t="n">
        <f aca="false">-MIN(V144,In_Loss_Cap*MAX(0,V143))</f>
        <v>-0</v>
      </c>
      <c r="W146" s="43" t="n">
        <f aca="false">-MIN(W144,In_Loss_Cap*MAX(0,W143))</f>
        <v>-0</v>
      </c>
      <c r="X146" s="43" t="n">
        <f aca="false">-MIN(X144,In_Loss_Cap*MAX(0,X143))</f>
        <v>-0</v>
      </c>
      <c r="Y146" s="43" t="n">
        <f aca="false">-MIN(Y144,In_Loss_Cap*MAX(0,Y143))</f>
        <v>-0</v>
      </c>
      <c r="Z146" s="43" t="n">
        <f aca="false">-MIN(Z144,In_Loss_Cap*MAX(0,Z143))</f>
        <v>-0</v>
      </c>
      <c r="AA146" s="43" t="n">
        <f aca="false">-MIN(AA144,In_Loss_Cap*MAX(0,AA143))</f>
        <v>-0</v>
      </c>
      <c r="AB146" s="43" t="n">
        <f aca="false">-MIN(AB144,In_Loss_Cap*MAX(0,AB143))</f>
        <v>-0</v>
      </c>
      <c r="AC146" s="43" t="n">
        <f aca="false">-MIN(AC144,In_Loss_Cap*MAX(0,AC143))</f>
        <v>-0</v>
      </c>
      <c r="AD146" s="43" t="n">
        <f aca="false">-MIN(AD144,In_Loss_Cap*MAX(0,AD143))</f>
        <v>-0</v>
      </c>
      <c r="AE146" s="43" t="n">
        <f aca="false">-MIN(AE144,In_Loss_Cap*MAX(0,AE143))</f>
        <v>-0</v>
      </c>
      <c r="AF146" s="43" t="n">
        <f aca="false">-MIN(AF144,In_Loss_Cap*MAX(0,AF143))</f>
        <v>-0</v>
      </c>
      <c r="AG146" s="43" t="n">
        <f aca="false">-MIN(AG144,In_Loss_Cap*MAX(0,AG143))</f>
        <v>-0</v>
      </c>
      <c r="AH146" s="43" t="n">
        <f aca="false">-MIN(AH144,In_Loss_Cap*MAX(0,AH143))</f>
        <v>-0</v>
      </c>
      <c r="AI146" s="43" t="n">
        <f aca="false">-MIN(AI144,In_Loss_Cap*MAX(0,AI143))</f>
        <v>-0</v>
      </c>
      <c r="AJ146" s="43" t="n">
        <f aca="false">-MIN(AJ144,In_Loss_Cap*MAX(0,AJ143))</f>
        <v>-0</v>
      </c>
      <c r="AK146" s="43" t="n">
        <f aca="false">-MIN(AK144,In_Loss_Cap*MAX(0,AK143))</f>
        <v>-0</v>
      </c>
      <c r="AL146" s="43" t="n">
        <f aca="false">-MIN(AL144,In_Loss_Cap*MAX(0,AL143))</f>
        <v>-0</v>
      </c>
      <c r="AM146" s="43" t="n">
        <f aca="false">-MIN(AM144,In_Loss_Cap*MAX(0,AM143))</f>
        <v>-0</v>
      </c>
      <c r="AN146" s="43" t="n">
        <f aca="false">-MIN(AN144,In_Loss_Cap*MAX(0,AN143))</f>
        <v>-0</v>
      </c>
      <c r="AO146" s="43" t="n">
        <f aca="false">-MIN(AO144,In_Loss_Cap*MAX(0,AO143))</f>
        <v>-0</v>
      </c>
      <c r="AP146" s="43" t="n">
        <f aca="false">-MIN(AP144,In_Loss_Cap*MAX(0,AP143))</f>
        <v>-0</v>
      </c>
      <c r="AQ146" s="43" t="n">
        <f aca="false">-MIN(AQ144,In_Loss_Cap*MAX(0,AQ143))</f>
        <v>-0</v>
      </c>
      <c r="AR146" s="43" t="n">
        <f aca="false">-MIN(AR144,In_Loss_Cap*MAX(0,AR143))</f>
        <v>-0</v>
      </c>
      <c r="AS146" s="43" t="n">
        <f aca="false">-MIN(AS144,In_Loss_Cap*MAX(0,AS143))</f>
        <v>-0</v>
      </c>
      <c r="AT146" s="43" t="n">
        <f aca="false">-MIN(AT144,In_Loss_Cap*MAX(0,AT143))</f>
        <v>-0</v>
      </c>
      <c r="AU146" s="43" t="n">
        <f aca="false">-MIN(AU144,In_Loss_Cap*MAX(0,AU143))</f>
        <v>-0</v>
      </c>
      <c r="AV146" s="43" t="n">
        <f aca="false">-MIN(AV144,In_Loss_Cap*MAX(0,AV143))</f>
        <v>-0</v>
      </c>
      <c r="AW146" s="43" t="n">
        <f aca="false">-MIN(AW144,In_Loss_Cap*MAX(0,AW143))</f>
        <v>-0</v>
      </c>
      <c r="AX146" s="43" t="n">
        <f aca="false">-MIN(AX144,In_Loss_Cap*MAX(0,AX143))</f>
        <v>-0</v>
      </c>
      <c r="AY146" s="43" t="n">
        <f aca="false">-MIN(AY144,In_Loss_Cap*MAX(0,AY143))</f>
        <v>-0</v>
      </c>
      <c r="AZ146" s="43" t="n">
        <f aca="false">-MIN(AZ144,In_Loss_Cap*MAX(0,AZ143))</f>
        <v>-0</v>
      </c>
      <c r="BA146" s="43" t="n">
        <f aca="false">-MIN(BA144,In_Loss_Cap*MAX(0,BA143))</f>
        <v>-0</v>
      </c>
      <c r="BB146" s="43" t="n">
        <f aca="false">-MIN(BB144,In_Loss_Cap*MAX(0,BB143))</f>
        <v>-0</v>
      </c>
      <c r="BC146" s="43" t="n">
        <f aca="false">-MIN(BC144,In_Loss_Cap*MAX(0,BC143))</f>
        <v>-0</v>
      </c>
      <c r="BD146" s="43" t="n">
        <f aca="false">-MIN(BD144,In_Loss_Cap*MAX(0,BD143))</f>
        <v>-0</v>
      </c>
      <c r="BE146" s="43" t="n">
        <f aca="false">-MIN(BE144,In_Loss_Cap*MAX(0,BE143))</f>
        <v>-0</v>
      </c>
      <c r="BF146" s="43" t="n">
        <f aca="false">-MIN(BF144,In_Loss_Cap*MAX(0,BF143))</f>
        <v>-0</v>
      </c>
      <c r="BG146" s="43" t="n">
        <f aca="false">-MIN(BG144,In_Loss_Cap*MAX(0,BG143))</f>
        <v>-0</v>
      </c>
      <c r="BH146" s="43" t="n">
        <f aca="false">-MIN(BH144,In_Loss_Cap*MAX(0,BH143))</f>
        <v>-0</v>
      </c>
      <c r="BI146" s="43" t="n">
        <f aca="false">-MIN(BI144,In_Loss_Cap*MAX(0,BI143))</f>
        <v>-0</v>
      </c>
      <c r="BJ146" s="43" t="n">
        <f aca="false">-MIN(BJ144,In_Loss_Cap*MAX(0,BJ143))</f>
        <v>-0</v>
      </c>
      <c r="BK146" s="43" t="n">
        <f aca="false">-MIN(BK144,In_Loss_Cap*MAX(0,BK143))</f>
        <v>-0</v>
      </c>
      <c r="BL146" s="43" t="n">
        <f aca="false">-MIN(BL144,In_Loss_Cap*MAX(0,BL143))</f>
        <v>-0</v>
      </c>
      <c r="BM146" s="43" t="n">
        <f aca="false">-MIN(BM144,In_Loss_Cap*MAX(0,BM143))</f>
        <v>-0</v>
      </c>
      <c r="BN146" s="43" t="n">
        <f aca="false">-MIN(BN144,In_Loss_Cap*MAX(0,BN143))</f>
        <v>-0</v>
      </c>
      <c r="BO146" s="43" t="n">
        <f aca="false">-MIN(BO144,In_Loss_Cap*MAX(0,BO143))</f>
        <v>-0</v>
      </c>
      <c r="BP146" s="43" t="n">
        <f aca="false">-MIN(BP144,In_Loss_Cap*MAX(0,BP143))</f>
        <v>-0</v>
      </c>
      <c r="BQ146" s="43" t="n">
        <f aca="false">-MIN(BQ144,In_Loss_Cap*MAX(0,BQ143))</f>
        <v>-0</v>
      </c>
      <c r="BR146" s="43" t="n">
        <f aca="false">-MIN(BR144,In_Loss_Cap*MAX(0,BR143))</f>
        <v>-0</v>
      </c>
      <c r="BS146" s="43" t="n">
        <f aca="false">-MIN(BS144,In_Loss_Cap*MAX(0,BS143))</f>
        <v>-0</v>
      </c>
      <c r="BT146" s="43" t="n">
        <f aca="false">-MIN(BT144,In_Loss_Cap*MAX(0,BT143))</f>
        <v>-0</v>
      </c>
      <c r="BU146" s="43" t="n">
        <f aca="false">-MIN(BU144,In_Loss_Cap*MAX(0,BU143))</f>
        <v>-0</v>
      </c>
      <c r="BV146" s="43" t="n">
        <f aca="false">-MIN(BV144,In_Loss_Cap*MAX(0,BV143))</f>
        <v>-0</v>
      </c>
      <c r="BW146" s="43" t="n">
        <f aca="false">-MIN(BW144,In_Loss_Cap*MAX(0,BW143))</f>
        <v>-0</v>
      </c>
      <c r="BX146" s="43" t="n">
        <f aca="false">-MIN(BX144,In_Loss_Cap*MAX(0,BX143))</f>
        <v>-0</v>
      </c>
      <c r="BY146" s="43" t="n">
        <f aca="false">-MIN(BY144,In_Loss_Cap*MAX(0,BY143))</f>
        <v>-0</v>
      </c>
      <c r="BZ146" s="43" t="n">
        <f aca="false">-MIN(BZ144,In_Loss_Cap*MAX(0,BZ143))</f>
        <v>-0</v>
      </c>
      <c r="CA146" s="43" t="n">
        <f aca="false">-MIN(CA144,In_Loss_Cap*MAX(0,CA143))</f>
        <v>-0</v>
      </c>
      <c r="CB146" s="43" t="n">
        <f aca="false">-MIN(CB144,In_Loss_Cap*MAX(0,CB143))</f>
        <v>-0</v>
      </c>
      <c r="CC146" s="43" t="n">
        <f aca="false">-MIN(CC144,In_Loss_Cap*MAX(0,CC143))</f>
        <v>-0</v>
      </c>
      <c r="CD146" s="43" t="n">
        <f aca="false">-MIN(CD144,In_Loss_Cap*MAX(0,CD143))</f>
        <v>-0</v>
      </c>
      <c r="CE146" s="43" t="n">
        <f aca="false">-MIN(CE144,In_Loss_Cap*MAX(0,CE143))</f>
        <v>-0</v>
      </c>
      <c r="CF146" s="43" t="n">
        <f aca="false">-MIN(CF144,In_Loss_Cap*MAX(0,CF143))</f>
        <v>-0</v>
      </c>
      <c r="CG146" s="43" t="n">
        <f aca="false">-MIN(CG144,In_Loss_Cap*MAX(0,CG143))</f>
        <v>-0</v>
      </c>
      <c r="CH146" s="43" t="n">
        <f aca="false">-MIN(CH144,In_Loss_Cap*MAX(0,CH143))</f>
        <v>-0</v>
      </c>
      <c r="CI146" s="43" t="n">
        <f aca="false">-MIN(CI144,In_Loss_Cap*MAX(0,CI143))</f>
        <v>-0</v>
      </c>
      <c r="CJ146" s="43" t="n">
        <f aca="false">-MIN(CJ144,In_Loss_Cap*MAX(0,CJ143))</f>
        <v>-0</v>
      </c>
      <c r="CK146" s="43" t="n">
        <f aca="false">-MIN(CK144,In_Loss_Cap*MAX(0,CK143))</f>
        <v>-0</v>
      </c>
      <c r="CL146" s="43" t="n">
        <f aca="false">-MIN(CL144,In_Loss_Cap*MAX(0,CL143))</f>
        <v>-0</v>
      </c>
      <c r="CM146" s="43" t="n">
        <f aca="false">-MIN(CM144,In_Loss_Cap*MAX(0,CM143))</f>
        <v>-0</v>
      </c>
      <c r="CN146" s="43" t="n">
        <f aca="false">-MIN(CN144,In_Loss_Cap*MAX(0,CN143))</f>
        <v>-0</v>
      </c>
      <c r="CO146" s="43" t="n">
        <f aca="false">-MIN(CO144,In_Loss_Cap*MAX(0,CO143))</f>
        <v>-0</v>
      </c>
      <c r="CP146" s="43" t="n">
        <f aca="false">-MIN(CP144,In_Loss_Cap*MAX(0,CP143))</f>
        <v>-0</v>
      </c>
      <c r="CQ146" s="43" t="n">
        <f aca="false">-MIN(CQ144,In_Loss_Cap*MAX(0,CQ143))</f>
        <v>-0</v>
      </c>
      <c r="CR146" s="43" t="n">
        <f aca="false">-MIN(CR144,In_Loss_Cap*MAX(0,CR143))</f>
        <v>-0</v>
      </c>
      <c r="CS146" s="43" t="n">
        <f aca="false">-MIN(CS144,In_Loss_Cap*MAX(0,CS143))</f>
        <v>-0</v>
      </c>
      <c r="CT146" s="43" t="n">
        <f aca="false">-MIN(CT144,In_Loss_Cap*MAX(0,CT143))</f>
        <v>-0</v>
      </c>
      <c r="CU146" s="43" t="n">
        <f aca="false">-MIN(CU144,In_Loss_Cap*MAX(0,CU143))</f>
        <v>-0</v>
      </c>
      <c r="CV146" s="43" t="n">
        <f aca="false">-MIN(CV144,In_Loss_Cap*MAX(0,CV143))</f>
        <v>-0</v>
      </c>
      <c r="CW146" s="43" t="n">
        <f aca="false">-MIN(CW144,In_Loss_Cap*MAX(0,CW143))</f>
        <v>-0</v>
      </c>
      <c r="CX146" s="43" t="n">
        <f aca="false">-MIN(CX144,In_Loss_Cap*MAX(0,CX143))</f>
        <v>-0</v>
      </c>
      <c r="CY146" s="43" t="n">
        <f aca="false">-MIN(CY144,In_Loss_Cap*MAX(0,CY143))</f>
        <v>-0</v>
      </c>
      <c r="CZ146" s="43" t="n">
        <f aca="false">-MIN(CZ144,In_Loss_Cap*MAX(0,CZ143))</f>
        <v>-0</v>
      </c>
      <c r="DA146" s="43" t="n">
        <f aca="false">-MIN(DA144,In_Loss_Cap*MAX(0,DA143))</f>
        <v>-0</v>
      </c>
      <c r="DB146" s="43" t="n">
        <f aca="false">-MIN(DB144,In_Loss_Cap*MAX(0,DB143))</f>
        <v>-0</v>
      </c>
      <c r="DC146" s="43" t="n">
        <f aca="false">-MIN(DC144,In_Loss_Cap*MAX(0,DC143))</f>
        <v>-0</v>
      </c>
      <c r="DD146" s="43" t="n">
        <f aca="false">-MIN(DD144,In_Loss_Cap*MAX(0,DD143))</f>
        <v>-0</v>
      </c>
      <c r="DE146" s="43" t="n">
        <f aca="false">-MIN(DE144,In_Loss_Cap*MAX(0,DE143))</f>
        <v>-0</v>
      </c>
      <c r="DF146" s="43" t="n">
        <f aca="false">-MIN(DF144,In_Loss_Cap*MAX(0,DF143))</f>
        <v>-0</v>
      </c>
      <c r="DG146" s="43" t="n">
        <f aca="false">-MIN(DG144,In_Loss_Cap*MAX(0,DG143))</f>
        <v>-0</v>
      </c>
      <c r="DH146" s="43" t="n">
        <f aca="false">-MIN(DH144,In_Loss_Cap*MAX(0,DH143))</f>
        <v>-0</v>
      </c>
      <c r="DI146" s="43" t="n">
        <f aca="false">-MIN(DI144,In_Loss_Cap*MAX(0,DI143))</f>
        <v>-0</v>
      </c>
      <c r="DJ146" s="43" t="n">
        <f aca="false">-MIN(DJ144,In_Loss_Cap*MAX(0,DJ143))</f>
        <v>-0</v>
      </c>
      <c r="DK146" s="43" t="n">
        <f aca="false">-MIN(DK144,In_Loss_Cap*MAX(0,DK143))</f>
        <v>-0</v>
      </c>
      <c r="DL146" s="43" t="n">
        <f aca="false">-MIN(DL144,In_Loss_Cap*MAX(0,DL143))</f>
        <v>-0</v>
      </c>
      <c r="DM146" s="43" t="n">
        <f aca="false">-MIN(DM144,In_Loss_Cap*MAX(0,DM143))</f>
        <v>-0</v>
      </c>
      <c r="DN146" s="43" t="n">
        <f aca="false">-MIN(DN144,In_Loss_Cap*MAX(0,DN143))</f>
        <v>-0</v>
      </c>
      <c r="DO146" s="43" t="n">
        <f aca="false">-MIN(DO144,In_Loss_Cap*MAX(0,DO143))</f>
        <v>-0</v>
      </c>
      <c r="DP146" s="43" t="n">
        <f aca="false">-MIN(DP144,In_Loss_Cap*MAX(0,DP143))</f>
        <v>-0</v>
      </c>
      <c r="DQ146" s="43" t="n">
        <f aca="false">-MIN(DQ144,In_Loss_Cap*MAX(0,DQ143))</f>
        <v>-0</v>
      </c>
      <c r="DR146" s="43" t="n">
        <f aca="false">-MIN(DR144,In_Loss_Cap*MAX(0,DR143))</f>
        <v>-0</v>
      </c>
      <c r="DS146" s="43" t="n">
        <f aca="false">-MIN(DS144,In_Loss_Cap*MAX(0,DS143))</f>
        <v>-0</v>
      </c>
      <c r="DT146" s="43" t="n">
        <f aca="false">-MIN(DT144,In_Loss_Cap*MAX(0,DT143))</f>
        <v>-0</v>
      </c>
      <c r="DU146" s="43" t="n">
        <f aca="false">-MIN(DU144,In_Loss_Cap*MAX(0,DU143))</f>
        <v>-0</v>
      </c>
      <c r="DV146" s="43" t="n">
        <f aca="false">-MIN(DV144,In_Loss_Cap*MAX(0,DV143))</f>
        <v>-0</v>
      </c>
      <c r="DW146" s="43" t="n">
        <f aca="false">-MIN(DW144,In_Loss_Cap*MAX(0,DW143))</f>
        <v>-0</v>
      </c>
      <c r="DX146" s="43" t="n">
        <f aca="false">-MIN(DX144,In_Loss_Cap*MAX(0,DX143))</f>
        <v>-0</v>
      </c>
      <c r="DY146" s="43" t="n">
        <f aca="false">-MIN(DY144,In_Loss_Cap*MAX(0,DY143))</f>
        <v>-0</v>
      </c>
      <c r="DZ146" s="43" t="n">
        <f aca="false">-MIN(DZ144,In_Loss_Cap*MAX(0,DZ143))</f>
        <v>-0</v>
      </c>
      <c r="EA146" s="43" t="n">
        <f aca="false">-MIN(EA144,In_Loss_Cap*MAX(0,EA143))</f>
        <v>-0</v>
      </c>
      <c r="EB146" s="43" t="n">
        <f aca="false">-MIN(EB144,In_Loss_Cap*MAX(0,EB143))</f>
        <v>-0</v>
      </c>
      <c r="EC146" s="43" t="n">
        <f aca="false">-MIN(EC144,In_Loss_Cap*MAX(0,EC143))</f>
        <v>-0</v>
      </c>
      <c r="ED146" s="43" t="n">
        <f aca="false">-MIN(ED144,In_Loss_Cap*MAX(0,ED143))</f>
        <v>-0</v>
      </c>
      <c r="EE146" s="43" t="n">
        <f aca="false">-MIN(EE144,In_Loss_Cap*MAX(0,EE143))</f>
        <v>-0</v>
      </c>
      <c r="EF146" s="43" t="n">
        <f aca="false">-MIN(EF144,In_Loss_Cap*MAX(0,EF143))</f>
        <v>-0</v>
      </c>
      <c r="EG146" s="43" t="n">
        <f aca="false">-MIN(EG144,In_Loss_Cap*MAX(0,EG143))</f>
        <v>-0</v>
      </c>
      <c r="EH146" s="43" t="n">
        <f aca="false">-MIN(EH144,In_Loss_Cap*MAX(0,EH143))</f>
        <v>-0</v>
      </c>
      <c r="EI146" s="43" t="n">
        <f aca="false">-MIN(EI144,In_Loss_Cap*MAX(0,EI143))</f>
        <v>-0</v>
      </c>
      <c r="EJ146" s="43" t="n">
        <f aca="false">-MIN(EJ144,In_Loss_Cap*MAX(0,EJ143))</f>
        <v>-0</v>
      </c>
      <c r="EK146" s="43" t="n">
        <f aca="false">-MIN(EK144,In_Loss_Cap*MAX(0,EK143))</f>
        <v>-0</v>
      </c>
      <c r="EL146" s="43" t="n">
        <f aca="false">-MIN(EL144,In_Loss_Cap*MAX(0,EL143))</f>
        <v>-0</v>
      </c>
      <c r="EM146" s="43" t="n">
        <f aca="false">-MIN(EM144,In_Loss_Cap*MAX(0,EM143))</f>
        <v>-0</v>
      </c>
      <c r="EN146" s="43" t="n">
        <f aca="false">-MIN(EN144,In_Loss_Cap*MAX(0,EN143))</f>
        <v>-0</v>
      </c>
      <c r="EO146" s="43" t="n">
        <f aca="false">-MIN(EO144,In_Loss_Cap*MAX(0,EO143))</f>
        <v>-0</v>
      </c>
      <c r="EP146" s="43" t="n">
        <f aca="false">-MIN(EP144,In_Loss_Cap*MAX(0,EP143))</f>
        <v>-0</v>
      </c>
      <c r="EQ146" s="43" t="n">
        <f aca="false">-MIN(EQ144,In_Loss_Cap*MAX(0,EQ143))</f>
        <v>-0</v>
      </c>
      <c r="ER146" s="43" t="n">
        <f aca="false">-MIN(ER144,In_Loss_Cap*MAX(0,ER143))</f>
        <v>-0</v>
      </c>
      <c r="ES146" s="43" t="n">
        <f aca="false">-MIN(ES144,In_Loss_Cap*MAX(0,ES143))</f>
        <v>-0</v>
      </c>
      <c r="ET146" s="43" t="n">
        <f aca="false">-MIN(ET144,In_Loss_Cap*MAX(0,ET143))</f>
        <v>-0</v>
      </c>
      <c r="EU146" s="43" t="n">
        <f aca="false">-MIN(EU144,In_Loss_Cap*MAX(0,EU143))</f>
        <v>-0</v>
      </c>
      <c r="EV146" s="43" t="n">
        <f aca="false">-MIN(EV144,In_Loss_Cap*MAX(0,EV143))</f>
        <v>-0</v>
      </c>
      <c r="EW146" s="43" t="n">
        <f aca="false">-MIN(EW144,In_Loss_Cap*MAX(0,EW143))</f>
        <v>-0</v>
      </c>
      <c r="EX146" s="43" t="n">
        <f aca="false">-MIN(EX144,In_Loss_Cap*MAX(0,EX143))</f>
        <v>-0</v>
      </c>
      <c r="EY146" s="43" t="n">
        <f aca="false">-MIN(EY144,In_Loss_Cap*MAX(0,EY143))</f>
        <v>-0</v>
      </c>
      <c r="EZ146" s="43" t="n">
        <f aca="false">-MIN(EZ144,In_Loss_Cap*MAX(0,EZ143))</f>
        <v>-0</v>
      </c>
      <c r="FA146" s="43" t="n">
        <f aca="false">-MIN(FA144,In_Loss_Cap*MAX(0,FA143))</f>
        <v>-0</v>
      </c>
      <c r="FB146" s="43" t="n">
        <f aca="false">-MIN(FB144,In_Loss_Cap*MAX(0,FB143))</f>
        <v>-0</v>
      </c>
      <c r="FC146" s="43" t="n">
        <f aca="false">-MIN(FC144,In_Loss_Cap*MAX(0,FC143))</f>
        <v>-0</v>
      </c>
      <c r="FD146" s="43" t="n">
        <f aca="false">-MIN(FD144,In_Loss_Cap*MAX(0,FD143))</f>
        <v>-0</v>
      </c>
      <c r="FE146" s="43" t="n">
        <f aca="false">-MIN(FE144,In_Loss_Cap*MAX(0,FE143))</f>
        <v>-0</v>
      </c>
      <c r="FF146" s="43" t="n">
        <f aca="false">-MIN(FF144,In_Loss_Cap*MAX(0,FF143))</f>
        <v>-0</v>
      </c>
      <c r="FG146" s="43" t="n">
        <f aca="false">-MIN(FG144,In_Loss_Cap*MAX(0,FG143))</f>
        <v>-0</v>
      </c>
      <c r="FH146" s="43" t="n">
        <f aca="false">-MIN(FH144,In_Loss_Cap*MAX(0,FH143))</f>
        <v>-0</v>
      </c>
    </row>
    <row r="147" customFormat="false" ht="15" hidden="false" customHeight="false" outlineLevel="0" collapsed="false">
      <c r="C147" s="0" t="s">
        <v>740</v>
      </c>
      <c r="D147" s="11" t="s">
        <v>319</v>
      </c>
      <c r="E147" s="40" t="n">
        <f aca="false">EDATE($E16,In_Loss_Years*Months_In_Year)</f>
        <v>48304</v>
      </c>
      <c r="I147" s="43" t="n">
        <f aca="false">SUM(J147:FH147)</f>
        <v>0</v>
      </c>
      <c r="J147" s="43" t="n">
        <f aca="false">-(J144+J145+J146)*N(AND(J$3&lt;=$E147,J$4&gt;=$E147))</f>
        <v>-0</v>
      </c>
      <c r="K147" s="43" t="n">
        <f aca="false">-(K144+K145+K146)*N(AND(K$3&lt;=$E147,K$4&gt;=$E147))</f>
        <v>-0</v>
      </c>
      <c r="L147" s="43" t="n">
        <f aca="false">-(L144+L145+L146)*N(AND(L$3&lt;=$E147,L$4&gt;=$E147))</f>
        <v>-0</v>
      </c>
      <c r="M147" s="43" t="n">
        <f aca="false">-(M144+M145+M146)*N(AND(M$3&lt;=$E147,M$4&gt;=$E147))</f>
        <v>-0</v>
      </c>
      <c r="N147" s="43" t="n">
        <f aca="false">-(N144+N145+N146)*N(AND(N$3&lt;=$E147,N$4&gt;=$E147))</f>
        <v>-0</v>
      </c>
      <c r="O147" s="43" t="n">
        <f aca="false">-(O144+O145+O146)*N(AND(O$3&lt;=$E147,O$4&gt;=$E147))</f>
        <v>-0</v>
      </c>
      <c r="P147" s="43" t="n">
        <f aca="false">-(P144+P145+P146)*N(AND(P$3&lt;=$E147,P$4&gt;=$E147))</f>
        <v>-0</v>
      </c>
      <c r="Q147" s="43" t="n">
        <f aca="false">-(Q144+Q145+Q146)*N(AND(Q$3&lt;=$E147,Q$4&gt;=$E147))</f>
        <v>-0</v>
      </c>
      <c r="R147" s="43" t="n">
        <f aca="false">-(R144+R145+R146)*N(AND(R$3&lt;=$E147,R$4&gt;=$E147))</f>
        <v>-0</v>
      </c>
      <c r="S147" s="43" t="n">
        <f aca="false">-(S144+S145+S146)*N(AND(S$3&lt;=$E147,S$4&gt;=$E147))</f>
        <v>-0</v>
      </c>
      <c r="T147" s="43" t="n">
        <f aca="false">-(T144+T145+T146)*N(AND(T$3&lt;=$E147,T$4&gt;=$E147))</f>
        <v>-0</v>
      </c>
      <c r="U147" s="43" t="n">
        <f aca="false">-(U144+U145+U146)*N(AND(U$3&lt;=$E147,U$4&gt;=$E147))</f>
        <v>-0</v>
      </c>
      <c r="V147" s="43" t="n">
        <f aca="false">-(V144+V145+V146)*N(AND(V$3&lt;=$E147,V$4&gt;=$E147))</f>
        <v>-0</v>
      </c>
      <c r="W147" s="43" t="n">
        <f aca="false">-(W144+W145+W146)*N(AND(W$3&lt;=$E147,W$4&gt;=$E147))</f>
        <v>-0</v>
      </c>
      <c r="X147" s="43" t="n">
        <f aca="false">-(X144+X145+X146)*N(AND(X$3&lt;=$E147,X$4&gt;=$E147))</f>
        <v>-0</v>
      </c>
      <c r="Y147" s="43" t="n">
        <f aca="false">-(Y144+Y145+Y146)*N(AND(Y$3&lt;=$E147,Y$4&gt;=$E147))</f>
        <v>-0</v>
      </c>
      <c r="Z147" s="43" t="n">
        <f aca="false">-(Z144+Z145+Z146)*N(AND(Z$3&lt;=$E147,Z$4&gt;=$E147))</f>
        <v>-0</v>
      </c>
      <c r="AA147" s="43" t="n">
        <f aca="false">-(AA144+AA145+AA146)*N(AND(AA$3&lt;=$E147,AA$4&gt;=$E147))</f>
        <v>-0</v>
      </c>
      <c r="AB147" s="43" t="n">
        <f aca="false">-(AB144+AB145+AB146)*N(AND(AB$3&lt;=$E147,AB$4&gt;=$E147))</f>
        <v>-0</v>
      </c>
      <c r="AC147" s="43" t="n">
        <f aca="false">-(AC144+AC145+AC146)*N(AND(AC$3&lt;=$E147,AC$4&gt;=$E147))</f>
        <v>-0</v>
      </c>
      <c r="AD147" s="43" t="n">
        <f aca="false">-(AD144+AD145+AD146)*N(AND(AD$3&lt;=$E147,AD$4&gt;=$E147))</f>
        <v>-0</v>
      </c>
      <c r="AE147" s="43" t="n">
        <f aca="false">-(AE144+AE145+AE146)*N(AND(AE$3&lt;=$E147,AE$4&gt;=$E147))</f>
        <v>-0</v>
      </c>
      <c r="AF147" s="43" t="n">
        <f aca="false">-(AF144+AF145+AF146)*N(AND(AF$3&lt;=$E147,AF$4&gt;=$E147))</f>
        <v>-0</v>
      </c>
      <c r="AG147" s="43" t="n">
        <f aca="false">-(AG144+AG145+AG146)*N(AND(AG$3&lt;=$E147,AG$4&gt;=$E147))</f>
        <v>-0</v>
      </c>
      <c r="AH147" s="43" t="n">
        <f aca="false">-(AH144+AH145+AH146)*N(AND(AH$3&lt;=$E147,AH$4&gt;=$E147))</f>
        <v>-0</v>
      </c>
      <c r="AI147" s="43" t="n">
        <f aca="false">-(AI144+AI145+AI146)*N(AND(AI$3&lt;=$E147,AI$4&gt;=$E147))</f>
        <v>-0</v>
      </c>
      <c r="AJ147" s="43" t="n">
        <f aca="false">-(AJ144+AJ145+AJ146)*N(AND(AJ$3&lt;=$E147,AJ$4&gt;=$E147))</f>
        <v>-0</v>
      </c>
      <c r="AK147" s="43" t="n">
        <f aca="false">-(AK144+AK145+AK146)*N(AND(AK$3&lt;=$E147,AK$4&gt;=$E147))</f>
        <v>-0</v>
      </c>
      <c r="AL147" s="43" t="n">
        <f aca="false">-(AL144+AL145+AL146)*N(AND(AL$3&lt;=$E147,AL$4&gt;=$E147))</f>
        <v>-0</v>
      </c>
      <c r="AM147" s="43" t="n">
        <f aca="false">-(AM144+AM145+AM146)*N(AND(AM$3&lt;=$E147,AM$4&gt;=$E147))</f>
        <v>-0</v>
      </c>
      <c r="AN147" s="43" t="n">
        <f aca="false">-(AN144+AN145+AN146)*N(AND(AN$3&lt;=$E147,AN$4&gt;=$E147))</f>
        <v>-0</v>
      </c>
      <c r="AO147" s="43" t="n">
        <f aca="false">-(AO144+AO145+AO146)*N(AND(AO$3&lt;=$E147,AO$4&gt;=$E147))</f>
        <v>-0</v>
      </c>
      <c r="AP147" s="43" t="n">
        <f aca="false">-(AP144+AP145+AP146)*N(AND(AP$3&lt;=$E147,AP$4&gt;=$E147))</f>
        <v>-0</v>
      </c>
      <c r="AQ147" s="43" t="n">
        <f aca="false">-(AQ144+AQ145+AQ146)*N(AND(AQ$3&lt;=$E147,AQ$4&gt;=$E147))</f>
        <v>-0</v>
      </c>
      <c r="AR147" s="43" t="n">
        <f aca="false">-(AR144+AR145+AR146)*N(AND(AR$3&lt;=$E147,AR$4&gt;=$E147))</f>
        <v>-0</v>
      </c>
      <c r="AS147" s="43" t="n">
        <f aca="false">-(AS144+AS145+AS146)*N(AND(AS$3&lt;=$E147,AS$4&gt;=$E147))</f>
        <v>-0</v>
      </c>
      <c r="AT147" s="43" t="n">
        <f aca="false">-(AT144+AT145+AT146)*N(AND(AT$3&lt;=$E147,AT$4&gt;=$E147))</f>
        <v>-0</v>
      </c>
      <c r="AU147" s="43" t="n">
        <f aca="false">-(AU144+AU145+AU146)*N(AND(AU$3&lt;=$E147,AU$4&gt;=$E147))</f>
        <v>-0</v>
      </c>
      <c r="AV147" s="43" t="n">
        <f aca="false">-(AV144+AV145+AV146)*N(AND(AV$3&lt;=$E147,AV$4&gt;=$E147))</f>
        <v>-0</v>
      </c>
      <c r="AW147" s="43" t="n">
        <f aca="false">-(AW144+AW145+AW146)*N(AND(AW$3&lt;=$E147,AW$4&gt;=$E147))</f>
        <v>-0</v>
      </c>
      <c r="AX147" s="43" t="n">
        <f aca="false">-(AX144+AX145+AX146)*N(AND(AX$3&lt;=$E147,AX$4&gt;=$E147))</f>
        <v>-0</v>
      </c>
      <c r="AY147" s="43" t="n">
        <f aca="false">-(AY144+AY145+AY146)*N(AND(AY$3&lt;=$E147,AY$4&gt;=$E147))</f>
        <v>-0</v>
      </c>
      <c r="AZ147" s="43" t="n">
        <f aca="false">-(AZ144+AZ145+AZ146)*N(AND(AZ$3&lt;=$E147,AZ$4&gt;=$E147))</f>
        <v>-0</v>
      </c>
      <c r="BA147" s="43" t="n">
        <f aca="false">-(BA144+BA145+BA146)*N(AND(BA$3&lt;=$E147,BA$4&gt;=$E147))</f>
        <v>-0</v>
      </c>
      <c r="BB147" s="43" t="n">
        <f aca="false">-(BB144+BB145+BB146)*N(AND(BB$3&lt;=$E147,BB$4&gt;=$E147))</f>
        <v>-0</v>
      </c>
      <c r="BC147" s="43" t="n">
        <f aca="false">-(BC144+BC145+BC146)*N(AND(BC$3&lt;=$E147,BC$4&gt;=$E147))</f>
        <v>-0</v>
      </c>
      <c r="BD147" s="43" t="n">
        <f aca="false">-(BD144+BD145+BD146)*N(AND(BD$3&lt;=$E147,BD$4&gt;=$E147))</f>
        <v>-0</v>
      </c>
      <c r="BE147" s="43" t="n">
        <f aca="false">-(BE144+BE145+BE146)*N(AND(BE$3&lt;=$E147,BE$4&gt;=$E147))</f>
        <v>-0</v>
      </c>
      <c r="BF147" s="43" t="n">
        <f aca="false">-(BF144+BF145+BF146)*N(AND(BF$3&lt;=$E147,BF$4&gt;=$E147))</f>
        <v>-0</v>
      </c>
      <c r="BG147" s="43" t="n">
        <f aca="false">-(BG144+BG145+BG146)*N(AND(BG$3&lt;=$E147,BG$4&gt;=$E147))</f>
        <v>-0</v>
      </c>
      <c r="BH147" s="43" t="n">
        <f aca="false">-(BH144+BH145+BH146)*N(AND(BH$3&lt;=$E147,BH$4&gt;=$E147))</f>
        <v>-0</v>
      </c>
      <c r="BI147" s="43" t="n">
        <f aca="false">-(BI144+BI145+BI146)*N(AND(BI$3&lt;=$E147,BI$4&gt;=$E147))</f>
        <v>-0</v>
      </c>
      <c r="BJ147" s="43" t="n">
        <f aca="false">-(BJ144+BJ145+BJ146)*N(AND(BJ$3&lt;=$E147,BJ$4&gt;=$E147))</f>
        <v>-0</v>
      </c>
      <c r="BK147" s="43" t="n">
        <f aca="false">-(BK144+BK145+BK146)*N(AND(BK$3&lt;=$E147,BK$4&gt;=$E147))</f>
        <v>-0</v>
      </c>
      <c r="BL147" s="43" t="n">
        <f aca="false">-(BL144+BL145+BL146)*N(AND(BL$3&lt;=$E147,BL$4&gt;=$E147))</f>
        <v>-0</v>
      </c>
      <c r="BM147" s="43" t="n">
        <f aca="false">-(BM144+BM145+BM146)*N(AND(BM$3&lt;=$E147,BM$4&gt;=$E147))</f>
        <v>-0</v>
      </c>
      <c r="BN147" s="43" t="n">
        <f aca="false">-(BN144+BN145+BN146)*N(AND(BN$3&lt;=$E147,BN$4&gt;=$E147))</f>
        <v>-0</v>
      </c>
      <c r="BO147" s="43" t="n">
        <f aca="false">-(BO144+BO145+BO146)*N(AND(BO$3&lt;=$E147,BO$4&gt;=$E147))</f>
        <v>-0</v>
      </c>
      <c r="BP147" s="43" t="n">
        <f aca="false">-(BP144+BP145+BP146)*N(AND(BP$3&lt;=$E147,BP$4&gt;=$E147))</f>
        <v>-0</v>
      </c>
      <c r="BQ147" s="43" t="n">
        <f aca="false">-(BQ144+BQ145+BQ146)*N(AND(BQ$3&lt;=$E147,BQ$4&gt;=$E147))</f>
        <v>-0</v>
      </c>
      <c r="BR147" s="43" t="n">
        <f aca="false">-(BR144+BR145+BR146)*N(AND(BR$3&lt;=$E147,BR$4&gt;=$E147))</f>
        <v>-0</v>
      </c>
      <c r="BS147" s="43" t="n">
        <f aca="false">-(BS144+BS145+BS146)*N(AND(BS$3&lt;=$E147,BS$4&gt;=$E147))</f>
        <v>-0</v>
      </c>
      <c r="BT147" s="43" t="n">
        <f aca="false">-(BT144+BT145+BT146)*N(AND(BT$3&lt;=$E147,BT$4&gt;=$E147))</f>
        <v>-0</v>
      </c>
      <c r="BU147" s="43" t="n">
        <f aca="false">-(BU144+BU145+BU146)*N(AND(BU$3&lt;=$E147,BU$4&gt;=$E147))</f>
        <v>-0</v>
      </c>
      <c r="BV147" s="43" t="n">
        <f aca="false">-(BV144+BV145+BV146)*N(AND(BV$3&lt;=$E147,BV$4&gt;=$E147))</f>
        <v>-0</v>
      </c>
      <c r="BW147" s="43" t="n">
        <f aca="false">-(BW144+BW145+BW146)*N(AND(BW$3&lt;=$E147,BW$4&gt;=$E147))</f>
        <v>-0</v>
      </c>
      <c r="BX147" s="43" t="n">
        <f aca="false">-(BX144+BX145+BX146)*N(AND(BX$3&lt;=$E147,BX$4&gt;=$E147))</f>
        <v>-0</v>
      </c>
      <c r="BY147" s="43" t="n">
        <f aca="false">-(BY144+BY145+BY146)*N(AND(BY$3&lt;=$E147,BY$4&gt;=$E147))</f>
        <v>-0</v>
      </c>
      <c r="BZ147" s="43" t="n">
        <f aca="false">-(BZ144+BZ145+BZ146)*N(AND(BZ$3&lt;=$E147,BZ$4&gt;=$E147))</f>
        <v>-0</v>
      </c>
      <c r="CA147" s="43" t="n">
        <f aca="false">-(CA144+CA145+CA146)*N(AND(CA$3&lt;=$E147,CA$4&gt;=$E147))</f>
        <v>-0</v>
      </c>
      <c r="CB147" s="43" t="n">
        <f aca="false">-(CB144+CB145+CB146)*N(AND(CB$3&lt;=$E147,CB$4&gt;=$E147))</f>
        <v>-0</v>
      </c>
      <c r="CC147" s="43" t="n">
        <f aca="false">-(CC144+CC145+CC146)*N(AND(CC$3&lt;=$E147,CC$4&gt;=$E147))</f>
        <v>-0</v>
      </c>
      <c r="CD147" s="43" t="n">
        <f aca="false">-(CD144+CD145+CD146)*N(AND(CD$3&lt;=$E147,CD$4&gt;=$E147))</f>
        <v>-0</v>
      </c>
      <c r="CE147" s="43" t="n">
        <f aca="false">-(CE144+CE145+CE146)*N(AND(CE$3&lt;=$E147,CE$4&gt;=$E147))</f>
        <v>-0</v>
      </c>
      <c r="CF147" s="43" t="n">
        <f aca="false">-(CF144+CF145+CF146)*N(AND(CF$3&lt;=$E147,CF$4&gt;=$E147))</f>
        <v>-0</v>
      </c>
      <c r="CG147" s="43" t="n">
        <f aca="false">-(CG144+CG145+CG146)*N(AND(CG$3&lt;=$E147,CG$4&gt;=$E147))</f>
        <v>-0</v>
      </c>
      <c r="CH147" s="43" t="n">
        <f aca="false">-(CH144+CH145+CH146)*N(AND(CH$3&lt;=$E147,CH$4&gt;=$E147))</f>
        <v>-0</v>
      </c>
      <c r="CI147" s="43" t="n">
        <f aca="false">-(CI144+CI145+CI146)*N(AND(CI$3&lt;=$E147,CI$4&gt;=$E147))</f>
        <v>-0</v>
      </c>
      <c r="CJ147" s="43" t="n">
        <f aca="false">-(CJ144+CJ145+CJ146)*N(AND(CJ$3&lt;=$E147,CJ$4&gt;=$E147))</f>
        <v>-0</v>
      </c>
      <c r="CK147" s="43" t="n">
        <f aca="false">-(CK144+CK145+CK146)*N(AND(CK$3&lt;=$E147,CK$4&gt;=$E147))</f>
        <v>-0</v>
      </c>
      <c r="CL147" s="43" t="n">
        <f aca="false">-(CL144+CL145+CL146)*N(AND(CL$3&lt;=$E147,CL$4&gt;=$E147))</f>
        <v>-0</v>
      </c>
      <c r="CM147" s="43" t="n">
        <f aca="false">-(CM144+CM145+CM146)*N(AND(CM$3&lt;=$E147,CM$4&gt;=$E147))</f>
        <v>-0</v>
      </c>
      <c r="CN147" s="43" t="n">
        <f aca="false">-(CN144+CN145+CN146)*N(AND(CN$3&lt;=$E147,CN$4&gt;=$E147))</f>
        <v>-0</v>
      </c>
      <c r="CO147" s="43" t="n">
        <f aca="false">-(CO144+CO145+CO146)*N(AND(CO$3&lt;=$E147,CO$4&gt;=$E147))</f>
        <v>-0</v>
      </c>
      <c r="CP147" s="43" t="n">
        <f aca="false">-(CP144+CP145+CP146)*N(AND(CP$3&lt;=$E147,CP$4&gt;=$E147))</f>
        <v>-0</v>
      </c>
      <c r="CQ147" s="43" t="n">
        <f aca="false">-(CQ144+CQ145+CQ146)*N(AND(CQ$3&lt;=$E147,CQ$4&gt;=$E147))</f>
        <v>-0</v>
      </c>
      <c r="CR147" s="43" t="n">
        <f aca="false">-(CR144+CR145+CR146)*N(AND(CR$3&lt;=$E147,CR$4&gt;=$E147))</f>
        <v>-0</v>
      </c>
      <c r="CS147" s="43" t="n">
        <f aca="false">-(CS144+CS145+CS146)*N(AND(CS$3&lt;=$E147,CS$4&gt;=$E147))</f>
        <v>-0</v>
      </c>
      <c r="CT147" s="43" t="n">
        <f aca="false">-(CT144+CT145+CT146)*N(AND(CT$3&lt;=$E147,CT$4&gt;=$E147))</f>
        <v>-0</v>
      </c>
      <c r="CU147" s="43" t="n">
        <f aca="false">-(CU144+CU145+CU146)*N(AND(CU$3&lt;=$E147,CU$4&gt;=$E147))</f>
        <v>-0</v>
      </c>
      <c r="CV147" s="43" t="n">
        <f aca="false">-(CV144+CV145+CV146)*N(AND(CV$3&lt;=$E147,CV$4&gt;=$E147))</f>
        <v>-0</v>
      </c>
      <c r="CW147" s="43" t="n">
        <f aca="false">-(CW144+CW145+CW146)*N(AND(CW$3&lt;=$E147,CW$4&gt;=$E147))</f>
        <v>-0</v>
      </c>
      <c r="CX147" s="43" t="n">
        <f aca="false">-(CX144+CX145+CX146)*N(AND(CX$3&lt;=$E147,CX$4&gt;=$E147))</f>
        <v>-0</v>
      </c>
      <c r="CY147" s="43" t="n">
        <f aca="false">-(CY144+CY145+CY146)*N(AND(CY$3&lt;=$E147,CY$4&gt;=$E147))</f>
        <v>-0</v>
      </c>
      <c r="CZ147" s="43" t="n">
        <f aca="false">-(CZ144+CZ145+CZ146)*N(AND(CZ$3&lt;=$E147,CZ$4&gt;=$E147))</f>
        <v>-0</v>
      </c>
      <c r="DA147" s="43" t="n">
        <f aca="false">-(DA144+DA145+DA146)*N(AND(DA$3&lt;=$E147,DA$4&gt;=$E147))</f>
        <v>-0</v>
      </c>
      <c r="DB147" s="43" t="n">
        <f aca="false">-(DB144+DB145+DB146)*N(AND(DB$3&lt;=$E147,DB$4&gt;=$E147))</f>
        <v>-0</v>
      </c>
      <c r="DC147" s="43" t="n">
        <f aca="false">-(DC144+DC145+DC146)*N(AND(DC$3&lt;=$E147,DC$4&gt;=$E147))</f>
        <v>-0</v>
      </c>
      <c r="DD147" s="43" t="n">
        <f aca="false">-(DD144+DD145+DD146)*N(AND(DD$3&lt;=$E147,DD$4&gt;=$E147))</f>
        <v>-0</v>
      </c>
      <c r="DE147" s="43" t="n">
        <f aca="false">-(DE144+DE145+DE146)*N(AND(DE$3&lt;=$E147,DE$4&gt;=$E147))</f>
        <v>-0</v>
      </c>
      <c r="DF147" s="43" t="n">
        <f aca="false">-(DF144+DF145+DF146)*N(AND(DF$3&lt;=$E147,DF$4&gt;=$E147))</f>
        <v>-0</v>
      </c>
      <c r="DG147" s="43" t="n">
        <f aca="false">-(DG144+DG145+DG146)*N(AND(DG$3&lt;=$E147,DG$4&gt;=$E147))</f>
        <v>-0</v>
      </c>
      <c r="DH147" s="43" t="n">
        <f aca="false">-(DH144+DH145+DH146)*N(AND(DH$3&lt;=$E147,DH$4&gt;=$E147))</f>
        <v>-0</v>
      </c>
      <c r="DI147" s="43" t="n">
        <f aca="false">-(DI144+DI145+DI146)*N(AND(DI$3&lt;=$E147,DI$4&gt;=$E147))</f>
        <v>-0</v>
      </c>
      <c r="DJ147" s="43" t="n">
        <f aca="false">-(DJ144+DJ145+DJ146)*N(AND(DJ$3&lt;=$E147,DJ$4&gt;=$E147))</f>
        <v>-0</v>
      </c>
      <c r="DK147" s="43" t="n">
        <f aca="false">-(DK144+DK145+DK146)*N(AND(DK$3&lt;=$E147,DK$4&gt;=$E147))</f>
        <v>-0</v>
      </c>
      <c r="DL147" s="43" t="n">
        <f aca="false">-(DL144+DL145+DL146)*N(AND(DL$3&lt;=$E147,DL$4&gt;=$E147))</f>
        <v>-0</v>
      </c>
      <c r="DM147" s="43" t="n">
        <f aca="false">-(DM144+DM145+DM146)*N(AND(DM$3&lt;=$E147,DM$4&gt;=$E147))</f>
        <v>-0</v>
      </c>
      <c r="DN147" s="43" t="n">
        <f aca="false">-(DN144+DN145+DN146)*N(AND(DN$3&lt;=$E147,DN$4&gt;=$E147))</f>
        <v>-0</v>
      </c>
      <c r="DO147" s="43" t="n">
        <f aca="false">-(DO144+DO145+DO146)*N(AND(DO$3&lt;=$E147,DO$4&gt;=$E147))</f>
        <v>-0</v>
      </c>
      <c r="DP147" s="43" t="n">
        <f aca="false">-(DP144+DP145+DP146)*N(AND(DP$3&lt;=$E147,DP$4&gt;=$E147))</f>
        <v>-0</v>
      </c>
      <c r="DQ147" s="43" t="n">
        <f aca="false">-(DQ144+DQ145+DQ146)*N(AND(DQ$3&lt;=$E147,DQ$4&gt;=$E147))</f>
        <v>-0</v>
      </c>
      <c r="DR147" s="43" t="n">
        <f aca="false">-(DR144+DR145+DR146)*N(AND(DR$3&lt;=$E147,DR$4&gt;=$E147))</f>
        <v>-0</v>
      </c>
      <c r="DS147" s="43" t="n">
        <f aca="false">-(DS144+DS145+DS146)*N(AND(DS$3&lt;=$E147,DS$4&gt;=$E147))</f>
        <v>-0</v>
      </c>
      <c r="DT147" s="43" t="n">
        <f aca="false">-(DT144+DT145+DT146)*N(AND(DT$3&lt;=$E147,DT$4&gt;=$E147))</f>
        <v>-0</v>
      </c>
      <c r="DU147" s="43" t="n">
        <f aca="false">-(DU144+DU145+DU146)*N(AND(DU$3&lt;=$E147,DU$4&gt;=$E147))</f>
        <v>-0</v>
      </c>
      <c r="DV147" s="43" t="n">
        <f aca="false">-(DV144+DV145+DV146)*N(AND(DV$3&lt;=$E147,DV$4&gt;=$E147))</f>
        <v>-0</v>
      </c>
      <c r="DW147" s="43" t="n">
        <f aca="false">-(DW144+DW145+DW146)*N(AND(DW$3&lt;=$E147,DW$4&gt;=$E147))</f>
        <v>-0</v>
      </c>
      <c r="DX147" s="43" t="n">
        <f aca="false">-(DX144+DX145+DX146)*N(AND(DX$3&lt;=$E147,DX$4&gt;=$E147))</f>
        <v>-0</v>
      </c>
      <c r="DY147" s="43" t="n">
        <f aca="false">-(DY144+DY145+DY146)*N(AND(DY$3&lt;=$E147,DY$4&gt;=$E147))</f>
        <v>-0</v>
      </c>
      <c r="DZ147" s="43" t="n">
        <f aca="false">-(DZ144+DZ145+DZ146)*N(AND(DZ$3&lt;=$E147,DZ$4&gt;=$E147))</f>
        <v>-0</v>
      </c>
      <c r="EA147" s="43" t="n">
        <f aca="false">-(EA144+EA145+EA146)*N(AND(EA$3&lt;=$E147,EA$4&gt;=$E147))</f>
        <v>-0</v>
      </c>
      <c r="EB147" s="43" t="n">
        <f aca="false">-(EB144+EB145+EB146)*N(AND(EB$3&lt;=$E147,EB$4&gt;=$E147))</f>
        <v>-0</v>
      </c>
      <c r="EC147" s="43" t="n">
        <f aca="false">-(EC144+EC145+EC146)*N(AND(EC$3&lt;=$E147,EC$4&gt;=$E147))</f>
        <v>-0</v>
      </c>
      <c r="ED147" s="43" t="n">
        <f aca="false">-(ED144+ED145+ED146)*N(AND(ED$3&lt;=$E147,ED$4&gt;=$E147))</f>
        <v>-0</v>
      </c>
      <c r="EE147" s="43" t="n">
        <f aca="false">-(EE144+EE145+EE146)*N(AND(EE$3&lt;=$E147,EE$4&gt;=$E147))</f>
        <v>-0</v>
      </c>
      <c r="EF147" s="43" t="n">
        <f aca="false">-(EF144+EF145+EF146)*N(AND(EF$3&lt;=$E147,EF$4&gt;=$E147))</f>
        <v>-0</v>
      </c>
      <c r="EG147" s="43" t="n">
        <f aca="false">-(EG144+EG145+EG146)*N(AND(EG$3&lt;=$E147,EG$4&gt;=$E147))</f>
        <v>-0</v>
      </c>
      <c r="EH147" s="43" t="n">
        <f aca="false">-(EH144+EH145+EH146)*N(AND(EH$3&lt;=$E147,EH$4&gt;=$E147))</f>
        <v>-0</v>
      </c>
      <c r="EI147" s="43" t="n">
        <f aca="false">-(EI144+EI145+EI146)*N(AND(EI$3&lt;=$E147,EI$4&gt;=$E147))</f>
        <v>-0</v>
      </c>
      <c r="EJ147" s="43" t="n">
        <f aca="false">-(EJ144+EJ145+EJ146)*N(AND(EJ$3&lt;=$E147,EJ$4&gt;=$E147))</f>
        <v>-0</v>
      </c>
      <c r="EK147" s="43" t="n">
        <f aca="false">-(EK144+EK145+EK146)*N(AND(EK$3&lt;=$E147,EK$4&gt;=$E147))</f>
        <v>-0</v>
      </c>
      <c r="EL147" s="43" t="n">
        <f aca="false">-(EL144+EL145+EL146)*N(AND(EL$3&lt;=$E147,EL$4&gt;=$E147))</f>
        <v>-0</v>
      </c>
      <c r="EM147" s="43" t="n">
        <f aca="false">-(EM144+EM145+EM146)*N(AND(EM$3&lt;=$E147,EM$4&gt;=$E147))</f>
        <v>-0</v>
      </c>
      <c r="EN147" s="43" t="n">
        <f aca="false">-(EN144+EN145+EN146)*N(AND(EN$3&lt;=$E147,EN$4&gt;=$E147))</f>
        <v>-0</v>
      </c>
      <c r="EO147" s="43" t="n">
        <f aca="false">-(EO144+EO145+EO146)*N(AND(EO$3&lt;=$E147,EO$4&gt;=$E147))</f>
        <v>-0</v>
      </c>
      <c r="EP147" s="43" t="n">
        <f aca="false">-(EP144+EP145+EP146)*N(AND(EP$3&lt;=$E147,EP$4&gt;=$E147))</f>
        <v>-0</v>
      </c>
      <c r="EQ147" s="43" t="n">
        <f aca="false">-(EQ144+EQ145+EQ146)*N(AND(EQ$3&lt;=$E147,EQ$4&gt;=$E147))</f>
        <v>-0</v>
      </c>
      <c r="ER147" s="43" t="n">
        <f aca="false">-(ER144+ER145+ER146)*N(AND(ER$3&lt;=$E147,ER$4&gt;=$E147))</f>
        <v>-0</v>
      </c>
      <c r="ES147" s="43" t="n">
        <f aca="false">-(ES144+ES145+ES146)*N(AND(ES$3&lt;=$E147,ES$4&gt;=$E147))</f>
        <v>-0</v>
      </c>
      <c r="ET147" s="43" t="n">
        <f aca="false">-(ET144+ET145+ET146)*N(AND(ET$3&lt;=$E147,ET$4&gt;=$E147))</f>
        <v>-0</v>
      </c>
      <c r="EU147" s="43" t="n">
        <f aca="false">-(EU144+EU145+EU146)*N(AND(EU$3&lt;=$E147,EU$4&gt;=$E147))</f>
        <v>-0</v>
      </c>
      <c r="EV147" s="43" t="n">
        <f aca="false">-(EV144+EV145+EV146)*N(AND(EV$3&lt;=$E147,EV$4&gt;=$E147))</f>
        <v>-0</v>
      </c>
      <c r="EW147" s="43" t="n">
        <f aca="false">-(EW144+EW145+EW146)*N(AND(EW$3&lt;=$E147,EW$4&gt;=$E147))</f>
        <v>-0</v>
      </c>
      <c r="EX147" s="43" t="n">
        <f aca="false">-(EX144+EX145+EX146)*N(AND(EX$3&lt;=$E147,EX$4&gt;=$E147))</f>
        <v>-0</v>
      </c>
      <c r="EY147" s="43" t="n">
        <f aca="false">-(EY144+EY145+EY146)*N(AND(EY$3&lt;=$E147,EY$4&gt;=$E147))</f>
        <v>-0</v>
      </c>
      <c r="EZ147" s="43" t="n">
        <f aca="false">-(EZ144+EZ145+EZ146)*N(AND(EZ$3&lt;=$E147,EZ$4&gt;=$E147))</f>
        <v>-0</v>
      </c>
      <c r="FA147" s="43" t="n">
        <f aca="false">-(FA144+FA145+FA146)*N(AND(FA$3&lt;=$E147,FA$4&gt;=$E147))</f>
        <v>-0</v>
      </c>
      <c r="FB147" s="43" t="n">
        <f aca="false">-(FB144+FB145+FB146)*N(AND(FB$3&lt;=$E147,FB$4&gt;=$E147))</f>
        <v>-0</v>
      </c>
      <c r="FC147" s="43" t="n">
        <f aca="false">-(FC144+FC145+FC146)*N(AND(FC$3&lt;=$E147,FC$4&gt;=$E147))</f>
        <v>-0</v>
      </c>
      <c r="FD147" s="43" t="n">
        <f aca="false">-(FD144+FD145+FD146)*N(AND(FD$3&lt;=$E147,FD$4&gt;=$E147))</f>
        <v>-0</v>
      </c>
      <c r="FE147" s="43" t="n">
        <f aca="false">-(FE144+FE145+FE146)*N(AND(FE$3&lt;=$E147,FE$4&gt;=$E147))</f>
        <v>-0</v>
      </c>
      <c r="FF147" s="43" t="n">
        <f aca="false">-(FF144+FF145+FF146)*N(AND(FF$3&lt;=$E147,FF$4&gt;=$E147))</f>
        <v>-0</v>
      </c>
      <c r="FG147" s="43" t="n">
        <f aca="false">-(FG144+FG145+FG146)*N(AND(FG$3&lt;=$E147,FG$4&gt;=$E147))</f>
        <v>-0</v>
      </c>
      <c r="FH147" s="43" t="n">
        <f aca="false">-(FH144+FH145+FH146)*N(AND(FH$3&lt;=$E147,FH$4&gt;=$E147))</f>
        <v>-0</v>
      </c>
    </row>
    <row r="148" customFormat="false" ht="15" hidden="false" customHeight="false" outlineLevel="0" collapsed="false">
      <c r="C148" s="0" t="s">
        <v>741</v>
      </c>
      <c r="D148" s="11" t="s">
        <v>319</v>
      </c>
      <c r="I148" s="64"/>
      <c r="J148" s="43" t="n">
        <f aca="false">SUM(J144:J147)</f>
        <v>0</v>
      </c>
      <c r="K148" s="43" t="n">
        <f aca="false">SUM(K144:K147)</f>
        <v>5.41754075342466</v>
      </c>
      <c r="L148" s="43" t="n">
        <f aca="false">SUM(L144:L147)</f>
        <v>12.7211882876712</v>
      </c>
      <c r="M148" s="43" t="n">
        <f aca="false">SUM(M144:M147)</f>
        <v>20.1050956849315</v>
      </c>
      <c r="N148" s="43" t="n">
        <f aca="false">SUM(N144:N147)</f>
        <v>27.4890030821918</v>
      </c>
      <c r="O148" s="43" t="n">
        <f aca="false">SUM(O144:O147)</f>
        <v>587.902148176914</v>
      </c>
      <c r="P148" s="43" t="n">
        <f aca="false">SUM(P144:P147)</f>
        <v>663.896335437188</v>
      </c>
      <c r="Q148" s="43" t="n">
        <f aca="false">SUM(Q144:Q147)</f>
        <v>723.459149189714</v>
      </c>
      <c r="R148" s="43" t="n">
        <f aca="false">SUM(R144:R147)</f>
        <v>765.565746997933</v>
      </c>
      <c r="S148" s="43" t="n">
        <f aca="false">SUM(S144:S147)</f>
        <v>789.948189928542</v>
      </c>
      <c r="T148" s="43" t="n">
        <f aca="false">SUM(T144:T147)</f>
        <v>95.4721158556404</v>
      </c>
      <c r="U148" s="43" t="n">
        <f aca="false">SUM(U144:U147)</f>
        <v>0</v>
      </c>
      <c r="V148" s="43" t="n">
        <f aca="false">SUM(V144:V147)</f>
        <v>0</v>
      </c>
      <c r="W148" s="43" t="n">
        <f aca="false">SUM(W144:W147)</f>
        <v>0</v>
      </c>
      <c r="X148" s="43" t="n">
        <f aca="false">SUM(X144:X147)</f>
        <v>0</v>
      </c>
      <c r="Y148" s="43" t="n">
        <f aca="false">SUM(Y144:Y147)</f>
        <v>0</v>
      </c>
      <c r="Z148" s="43" t="n">
        <f aca="false">SUM(Z144:Z147)</f>
        <v>0</v>
      </c>
      <c r="AA148" s="43" t="n">
        <f aca="false">SUM(AA144:AA147)</f>
        <v>0</v>
      </c>
      <c r="AB148" s="43" t="n">
        <f aca="false">SUM(AB144:AB147)</f>
        <v>0</v>
      </c>
      <c r="AC148" s="43" t="n">
        <f aca="false">SUM(AC144:AC147)</f>
        <v>0</v>
      </c>
      <c r="AD148" s="43" t="n">
        <f aca="false">SUM(AD144:AD147)</f>
        <v>0</v>
      </c>
      <c r="AE148" s="43" t="n">
        <f aca="false">SUM(AE144:AE147)</f>
        <v>0</v>
      </c>
      <c r="AF148" s="43" t="n">
        <f aca="false">SUM(AF144:AF147)</f>
        <v>0</v>
      </c>
      <c r="AG148" s="43" t="n">
        <f aca="false">SUM(AG144:AG147)</f>
        <v>0</v>
      </c>
      <c r="AH148" s="43" t="n">
        <f aca="false">SUM(AH144:AH147)</f>
        <v>0</v>
      </c>
      <c r="AI148" s="43" t="n">
        <f aca="false">SUM(AI144:AI147)</f>
        <v>0</v>
      </c>
      <c r="AJ148" s="43" t="n">
        <f aca="false">SUM(AJ144:AJ147)</f>
        <v>0</v>
      </c>
      <c r="AK148" s="43" t="n">
        <f aca="false">SUM(AK144:AK147)</f>
        <v>0</v>
      </c>
      <c r="AL148" s="43" t="n">
        <f aca="false">SUM(AL144:AL147)</f>
        <v>0</v>
      </c>
      <c r="AM148" s="43" t="n">
        <f aca="false">SUM(AM144:AM147)</f>
        <v>0</v>
      </c>
      <c r="AN148" s="43" t="n">
        <f aca="false">SUM(AN144:AN147)</f>
        <v>0</v>
      </c>
      <c r="AO148" s="43" t="n">
        <f aca="false">SUM(AO144:AO147)</f>
        <v>0</v>
      </c>
      <c r="AP148" s="43" t="n">
        <f aca="false">SUM(AP144:AP147)</f>
        <v>0</v>
      </c>
      <c r="AQ148" s="43" t="n">
        <f aca="false">SUM(AQ144:AQ147)</f>
        <v>0</v>
      </c>
      <c r="AR148" s="43" t="n">
        <f aca="false">SUM(AR144:AR147)</f>
        <v>0</v>
      </c>
      <c r="AS148" s="43" t="n">
        <f aca="false">SUM(AS144:AS147)</f>
        <v>0</v>
      </c>
      <c r="AT148" s="43" t="n">
        <f aca="false">SUM(AT144:AT147)</f>
        <v>0</v>
      </c>
      <c r="AU148" s="43" t="n">
        <f aca="false">SUM(AU144:AU147)</f>
        <v>0</v>
      </c>
      <c r="AV148" s="43" t="n">
        <f aca="false">SUM(AV144:AV147)</f>
        <v>0</v>
      </c>
      <c r="AW148" s="43" t="n">
        <f aca="false">SUM(AW144:AW147)</f>
        <v>0</v>
      </c>
      <c r="AX148" s="43" t="n">
        <f aca="false">SUM(AX144:AX147)</f>
        <v>0</v>
      </c>
      <c r="AY148" s="43" t="n">
        <f aca="false">SUM(AY144:AY147)</f>
        <v>0</v>
      </c>
      <c r="AZ148" s="43" t="n">
        <f aca="false">SUM(AZ144:AZ147)</f>
        <v>0</v>
      </c>
      <c r="BA148" s="43" t="n">
        <f aca="false">SUM(BA144:BA147)</f>
        <v>0</v>
      </c>
      <c r="BB148" s="43" t="n">
        <f aca="false">SUM(BB144:BB147)</f>
        <v>0</v>
      </c>
      <c r="BC148" s="43" t="n">
        <f aca="false">SUM(BC144:BC147)</f>
        <v>0</v>
      </c>
      <c r="BD148" s="43" t="n">
        <f aca="false">SUM(BD144:BD147)</f>
        <v>0</v>
      </c>
      <c r="BE148" s="43" t="n">
        <f aca="false">SUM(BE144:BE147)</f>
        <v>0</v>
      </c>
      <c r="BF148" s="43" t="n">
        <f aca="false">SUM(BF144:BF147)</f>
        <v>0</v>
      </c>
      <c r="BG148" s="43" t="n">
        <f aca="false">SUM(BG144:BG147)</f>
        <v>0</v>
      </c>
      <c r="BH148" s="43" t="n">
        <f aca="false">SUM(BH144:BH147)</f>
        <v>0</v>
      </c>
      <c r="BI148" s="43" t="n">
        <f aca="false">SUM(BI144:BI147)</f>
        <v>0</v>
      </c>
      <c r="BJ148" s="43" t="n">
        <f aca="false">SUM(BJ144:BJ147)</f>
        <v>0</v>
      </c>
      <c r="BK148" s="43" t="n">
        <f aca="false">SUM(BK144:BK147)</f>
        <v>0</v>
      </c>
      <c r="BL148" s="43" t="n">
        <f aca="false">SUM(BL144:BL147)</f>
        <v>0</v>
      </c>
      <c r="BM148" s="43" t="n">
        <f aca="false">SUM(BM144:BM147)</f>
        <v>0</v>
      </c>
      <c r="BN148" s="43" t="n">
        <f aca="false">SUM(BN144:BN147)</f>
        <v>0</v>
      </c>
      <c r="BO148" s="43" t="n">
        <f aca="false">SUM(BO144:BO147)</f>
        <v>0</v>
      </c>
      <c r="BP148" s="43" t="n">
        <f aca="false">SUM(BP144:BP147)</f>
        <v>0</v>
      </c>
      <c r="BQ148" s="43" t="n">
        <f aca="false">SUM(BQ144:BQ147)</f>
        <v>0</v>
      </c>
      <c r="BR148" s="43" t="n">
        <f aca="false">SUM(BR144:BR147)</f>
        <v>0</v>
      </c>
      <c r="BS148" s="43" t="n">
        <f aca="false">SUM(BS144:BS147)</f>
        <v>0</v>
      </c>
      <c r="BT148" s="43" t="n">
        <f aca="false">SUM(BT144:BT147)</f>
        <v>0</v>
      </c>
      <c r="BU148" s="43" t="n">
        <f aca="false">SUM(BU144:BU147)</f>
        <v>0</v>
      </c>
      <c r="BV148" s="43" t="n">
        <f aca="false">SUM(BV144:BV147)</f>
        <v>0</v>
      </c>
      <c r="BW148" s="43" t="n">
        <f aca="false">SUM(BW144:BW147)</f>
        <v>0</v>
      </c>
      <c r="BX148" s="43" t="n">
        <f aca="false">SUM(BX144:BX147)</f>
        <v>0</v>
      </c>
      <c r="BY148" s="43" t="n">
        <f aca="false">SUM(BY144:BY147)</f>
        <v>0</v>
      </c>
      <c r="BZ148" s="43" t="n">
        <f aca="false">SUM(BZ144:BZ147)</f>
        <v>0</v>
      </c>
      <c r="CA148" s="43" t="n">
        <f aca="false">SUM(CA144:CA147)</f>
        <v>0</v>
      </c>
      <c r="CB148" s="43" t="n">
        <f aca="false">SUM(CB144:CB147)</f>
        <v>0</v>
      </c>
      <c r="CC148" s="43" t="n">
        <f aca="false">SUM(CC144:CC147)</f>
        <v>0</v>
      </c>
      <c r="CD148" s="43" t="n">
        <f aca="false">SUM(CD144:CD147)</f>
        <v>0</v>
      </c>
      <c r="CE148" s="43" t="n">
        <f aca="false">SUM(CE144:CE147)</f>
        <v>0</v>
      </c>
      <c r="CF148" s="43" t="n">
        <f aca="false">SUM(CF144:CF147)</f>
        <v>0</v>
      </c>
      <c r="CG148" s="43" t="n">
        <f aca="false">SUM(CG144:CG147)</f>
        <v>0</v>
      </c>
      <c r="CH148" s="43" t="n">
        <f aca="false">SUM(CH144:CH147)</f>
        <v>0</v>
      </c>
      <c r="CI148" s="43" t="n">
        <f aca="false">SUM(CI144:CI147)</f>
        <v>0</v>
      </c>
      <c r="CJ148" s="43" t="n">
        <f aca="false">SUM(CJ144:CJ147)</f>
        <v>0</v>
      </c>
      <c r="CK148" s="43" t="n">
        <f aca="false">SUM(CK144:CK147)</f>
        <v>0</v>
      </c>
      <c r="CL148" s="43" t="n">
        <f aca="false">SUM(CL144:CL147)</f>
        <v>0</v>
      </c>
      <c r="CM148" s="43" t="n">
        <f aca="false">SUM(CM144:CM147)</f>
        <v>0</v>
      </c>
      <c r="CN148" s="43" t="n">
        <f aca="false">SUM(CN144:CN147)</f>
        <v>0</v>
      </c>
      <c r="CO148" s="43" t="n">
        <f aca="false">SUM(CO144:CO147)</f>
        <v>0</v>
      </c>
      <c r="CP148" s="43" t="n">
        <f aca="false">SUM(CP144:CP147)</f>
        <v>0</v>
      </c>
      <c r="CQ148" s="43" t="n">
        <f aca="false">SUM(CQ144:CQ147)</f>
        <v>0</v>
      </c>
      <c r="CR148" s="43" t="n">
        <f aca="false">SUM(CR144:CR147)</f>
        <v>0</v>
      </c>
      <c r="CS148" s="43" t="n">
        <f aca="false">SUM(CS144:CS147)</f>
        <v>0</v>
      </c>
      <c r="CT148" s="43" t="n">
        <f aca="false">SUM(CT144:CT147)</f>
        <v>0</v>
      </c>
      <c r="CU148" s="43" t="n">
        <f aca="false">SUM(CU144:CU147)</f>
        <v>0</v>
      </c>
      <c r="CV148" s="43" t="n">
        <f aca="false">SUM(CV144:CV147)</f>
        <v>0</v>
      </c>
      <c r="CW148" s="43" t="n">
        <f aca="false">SUM(CW144:CW147)</f>
        <v>0</v>
      </c>
      <c r="CX148" s="43" t="n">
        <f aca="false">SUM(CX144:CX147)</f>
        <v>0</v>
      </c>
      <c r="CY148" s="43" t="n">
        <f aca="false">SUM(CY144:CY147)</f>
        <v>0</v>
      </c>
      <c r="CZ148" s="43" t="n">
        <f aca="false">SUM(CZ144:CZ147)</f>
        <v>0</v>
      </c>
      <c r="DA148" s="43" t="n">
        <f aca="false">SUM(DA144:DA147)</f>
        <v>0</v>
      </c>
      <c r="DB148" s="43" t="n">
        <f aca="false">SUM(DB144:DB147)</f>
        <v>0</v>
      </c>
      <c r="DC148" s="43" t="n">
        <f aca="false">SUM(DC144:DC147)</f>
        <v>0</v>
      </c>
      <c r="DD148" s="43" t="n">
        <f aca="false">SUM(DD144:DD147)</f>
        <v>0</v>
      </c>
      <c r="DE148" s="43" t="n">
        <f aca="false">SUM(DE144:DE147)</f>
        <v>0</v>
      </c>
      <c r="DF148" s="43" t="n">
        <f aca="false">SUM(DF144:DF147)</f>
        <v>0</v>
      </c>
      <c r="DG148" s="43" t="n">
        <f aca="false">SUM(DG144:DG147)</f>
        <v>0</v>
      </c>
      <c r="DH148" s="43" t="n">
        <f aca="false">SUM(DH144:DH147)</f>
        <v>0</v>
      </c>
      <c r="DI148" s="43" t="n">
        <f aca="false">SUM(DI144:DI147)</f>
        <v>0</v>
      </c>
      <c r="DJ148" s="43" t="n">
        <f aca="false">SUM(DJ144:DJ147)</f>
        <v>0</v>
      </c>
      <c r="DK148" s="43" t="n">
        <f aca="false">SUM(DK144:DK147)</f>
        <v>0</v>
      </c>
      <c r="DL148" s="43" t="n">
        <f aca="false">SUM(DL144:DL147)</f>
        <v>0</v>
      </c>
      <c r="DM148" s="43" t="n">
        <f aca="false">SUM(DM144:DM147)</f>
        <v>0</v>
      </c>
      <c r="DN148" s="43" t="n">
        <f aca="false">SUM(DN144:DN147)</f>
        <v>0</v>
      </c>
      <c r="DO148" s="43" t="n">
        <f aca="false">SUM(DO144:DO147)</f>
        <v>0</v>
      </c>
      <c r="DP148" s="43" t="n">
        <f aca="false">SUM(DP144:DP147)</f>
        <v>0</v>
      </c>
      <c r="DQ148" s="43" t="n">
        <f aca="false">SUM(DQ144:DQ147)</f>
        <v>0</v>
      </c>
      <c r="DR148" s="43" t="n">
        <f aca="false">SUM(DR144:DR147)</f>
        <v>0</v>
      </c>
      <c r="DS148" s="43" t="n">
        <f aca="false">SUM(DS144:DS147)</f>
        <v>0</v>
      </c>
      <c r="DT148" s="43" t="n">
        <f aca="false">SUM(DT144:DT147)</f>
        <v>0</v>
      </c>
      <c r="DU148" s="43" t="n">
        <f aca="false">SUM(DU144:DU147)</f>
        <v>0</v>
      </c>
      <c r="DV148" s="43" t="n">
        <f aca="false">SUM(DV144:DV147)</f>
        <v>0</v>
      </c>
      <c r="DW148" s="43" t="n">
        <f aca="false">SUM(DW144:DW147)</f>
        <v>0</v>
      </c>
      <c r="DX148" s="43" t="n">
        <f aca="false">SUM(DX144:DX147)</f>
        <v>0</v>
      </c>
      <c r="DY148" s="43" t="n">
        <f aca="false">SUM(DY144:DY147)</f>
        <v>0</v>
      </c>
      <c r="DZ148" s="43" t="n">
        <f aca="false">SUM(DZ144:DZ147)</f>
        <v>0</v>
      </c>
      <c r="EA148" s="43" t="n">
        <f aca="false">SUM(EA144:EA147)</f>
        <v>0</v>
      </c>
      <c r="EB148" s="43" t="n">
        <f aca="false">SUM(EB144:EB147)</f>
        <v>0</v>
      </c>
      <c r="EC148" s="43" t="n">
        <f aca="false">SUM(EC144:EC147)</f>
        <v>0</v>
      </c>
      <c r="ED148" s="43" t="n">
        <f aca="false">SUM(ED144:ED147)</f>
        <v>0</v>
      </c>
      <c r="EE148" s="43" t="n">
        <f aca="false">SUM(EE144:EE147)</f>
        <v>0</v>
      </c>
      <c r="EF148" s="43" t="n">
        <f aca="false">SUM(EF144:EF147)</f>
        <v>0</v>
      </c>
      <c r="EG148" s="43" t="n">
        <f aca="false">SUM(EG144:EG147)</f>
        <v>0</v>
      </c>
      <c r="EH148" s="43" t="n">
        <f aca="false">SUM(EH144:EH147)</f>
        <v>0</v>
      </c>
      <c r="EI148" s="43" t="n">
        <f aca="false">SUM(EI144:EI147)</f>
        <v>0</v>
      </c>
      <c r="EJ148" s="43" t="n">
        <f aca="false">SUM(EJ144:EJ147)</f>
        <v>0</v>
      </c>
      <c r="EK148" s="43" t="n">
        <f aca="false">SUM(EK144:EK147)</f>
        <v>0</v>
      </c>
      <c r="EL148" s="43" t="n">
        <f aca="false">SUM(EL144:EL147)</f>
        <v>0</v>
      </c>
      <c r="EM148" s="43" t="n">
        <f aca="false">SUM(EM144:EM147)</f>
        <v>0</v>
      </c>
      <c r="EN148" s="43" t="n">
        <f aca="false">SUM(EN144:EN147)</f>
        <v>0</v>
      </c>
      <c r="EO148" s="43" t="n">
        <f aca="false">SUM(EO144:EO147)</f>
        <v>0</v>
      </c>
      <c r="EP148" s="43" t="n">
        <f aca="false">SUM(EP144:EP147)</f>
        <v>0</v>
      </c>
      <c r="EQ148" s="43" t="n">
        <f aca="false">SUM(EQ144:EQ147)</f>
        <v>0</v>
      </c>
      <c r="ER148" s="43" t="n">
        <f aca="false">SUM(ER144:ER147)</f>
        <v>0</v>
      </c>
      <c r="ES148" s="43" t="n">
        <f aca="false">SUM(ES144:ES147)</f>
        <v>0</v>
      </c>
      <c r="ET148" s="43" t="n">
        <f aca="false">SUM(ET144:ET147)</f>
        <v>0</v>
      </c>
      <c r="EU148" s="43" t="n">
        <f aca="false">SUM(EU144:EU147)</f>
        <v>0</v>
      </c>
      <c r="EV148" s="43" t="n">
        <f aca="false">SUM(EV144:EV147)</f>
        <v>0</v>
      </c>
      <c r="EW148" s="43" t="n">
        <f aca="false">SUM(EW144:EW147)</f>
        <v>0</v>
      </c>
      <c r="EX148" s="43" t="n">
        <f aca="false">SUM(EX144:EX147)</f>
        <v>0</v>
      </c>
      <c r="EY148" s="43" t="n">
        <f aca="false">SUM(EY144:EY147)</f>
        <v>0</v>
      </c>
      <c r="EZ148" s="43" t="n">
        <f aca="false">SUM(EZ144:EZ147)</f>
        <v>0</v>
      </c>
      <c r="FA148" s="43" t="n">
        <f aca="false">SUM(FA144:FA147)</f>
        <v>0</v>
      </c>
      <c r="FB148" s="43" t="n">
        <f aca="false">SUM(FB144:FB147)</f>
        <v>0</v>
      </c>
      <c r="FC148" s="43" t="n">
        <f aca="false">SUM(FC144:FC147)</f>
        <v>0</v>
      </c>
      <c r="FD148" s="43" t="n">
        <f aca="false">SUM(FD144:FD147)</f>
        <v>1.06581410364015E-013</v>
      </c>
      <c r="FE148" s="43" t="n">
        <f aca="false">SUM(FE144:FE147)</f>
        <v>2.1316282072803E-013</v>
      </c>
      <c r="FF148" s="43" t="n">
        <f aca="false">SUM(FF144:FF147)</f>
        <v>3.19744231092045E-013</v>
      </c>
      <c r="FG148" s="43" t="n">
        <f aca="false">SUM(FG144:FG147)</f>
        <v>4.2632564145606E-013</v>
      </c>
      <c r="FH148" s="43" t="n">
        <f aca="false">SUM(FH144:FH147)</f>
        <v>5.32907051820075E-013</v>
      </c>
    </row>
    <row r="149" customFormat="false" ht="15" hidden="false" customHeight="false" outlineLevel="0" collapsed="false">
      <c r="C149" s="0" t="s">
        <v>742</v>
      </c>
      <c r="D149" s="11" t="s">
        <v>319</v>
      </c>
      <c r="J149" s="43" t="n">
        <f aca="false">-In_CIT*(MAX(0,J143)+J146)-In_RH_On*In_RH_Rate*MAX(0,J143)</f>
        <v>-0</v>
      </c>
      <c r="K149" s="43" t="n">
        <f aca="false">-In_CIT*(MAX(0,K143)+K146)-In_RH_On*In_RH_Rate*MAX(0,K143)</f>
        <v>-0</v>
      </c>
      <c r="L149" s="43" t="n">
        <f aca="false">-In_CIT*(MAX(0,L143)+L146)-In_RH_On*In_RH_Rate*MAX(0,L143)</f>
        <v>-0</v>
      </c>
      <c r="M149" s="43" t="n">
        <f aca="false">-In_CIT*(MAX(0,M143)+M146)-In_RH_On*In_RH_Rate*MAX(0,M143)</f>
        <v>-0</v>
      </c>
      <c r="N149" s="43" t="n">
        <f aca="false">-In_CIT*(MAX(0,N143)+N146)-In_RH_On*In_RH_Rate*MAX(0,N143)</f>
        <v>-0</v>
      </c>
      <c r="O149" s="43" t="n">
        <f aca="false">-In_CIT*(MAX(0,O143)+O146)-In_RH_On*In_RH_Rate*MAX(0,O143)</f>
        <v>-0</v>
      </c>
      <c r="P149" s="43" t="n">
        <f aca="false">-In_CIT*(MAX(0,P143)+P146)-In_RH_On*In_RH_Rate*MAX(0,P143)</f>
        <v>-0</v>
      </c>
      <c r="Q149" s="43" t="n">
        <f aca="false">-In_CIT*(MAX(0,Q143)+Q146)-In_RH_On*In_RH_Rate*MAX(0,Q143)</f>
        <v>-0</v>
      </c>
      <c r="R149" s="43" t="n">
        <f aca="false">-In_CIT*(MAX(0,R143)+R146)-In_RH_On*In_RH_Rate*MAX(0,R143)</f>
        <v>-0</v>
      </c>
      <c r="S149" s="43" t="n">
        <f aca="false">-In_CIT*(MAX(0,S143)+S146)-In_RH_On*In_RH_Rate*MAX(0,S143)</f>
        <v>-0</v>
      </c>
      <c r="T149" s="43" t="n">
        <f aca="false">-In_CIT*(MAX(0,T143)+T146)-In_RH_On*In_RH_Rate*MAX(0,T143)</f>
        <v>-62.5028466665611</v>
      </c>
      <c r="U149" s="43" t="n">
        <f aca="false">-In_CIT*(MAX(0,U143)+U146)-In_RH_On*In_RH_Rate*MAX(0,U143)</f>
        <v>-118.489952749374</v>
      </c>
      <c r="V149" s="43" t="n">
        <f aca="false">-In_CIT*(MAX(0,V143)+V146)-In_RH_On*In_RH_Rate*MAX(0,V143)</f>
        <v>-127.398816772474</v>
      </c>
      <c r="W149" s="43" t="n">
        <f aca="false">-In_CIT*(MAX(0,W143)+W146)-In_RH_On*In_RH_Rate*MAX(0,W143)</f>
        <v>-77.8736736635246</v>
      </c>
      <c r="X149" s="43" t="n">
        <f aca="false">-In_CIT*(MAX(0,X143)+X146)-In_RH_On*In_RH_Rate*MAX(0,X143)</f>
        <v>-79.4542597641542</v>
      </c>
      <c r="Y149" s="43" t="n">
        <f aca="false">-In_CIT*(MAX(0,Y143)+Y146)-In_RH_On*In_RH_Rate*MAX(0,Y143)</f>
        <v>-81.0373617251474</v>
      </c>
      <c r="Z149" s="43" t="n">
        <f aca="false">-In_CIT*(MAX(0,Z143)+Z146)-In_RH_On*In_RH_Rate*MAX(0,Z143)</f>
        <v>-81.3789355712352</v>
      </c>
      <c r="AA149" s="43" t="n">
        <f aca="false">-In_CIT*(MAX(0,AA143)+AA146)-In_RH_On*In_RH_Rate*MAX(0,AA143)</f>
        <v>-55.0115477001484</v>
      </c>
      <c r="AB149" s="43" t="n">
        <f aca="false">-In_CIT*(MAX(0,AB143)+AB146)-In_RH_On*In_RH_Rate*MAX(0,AB143)</f>
        <v>-56.3460903828755</v>
      </c>
      <c r="AC149" s="43" t="n">
        <f aca="false">-In_CIT*(MAX(0,AC143)+AC146)-In_RH_On*In_RH_Rate*MAX(0,AC143)</f>
        <v>-57.6835967211242</v>
      </c>
      <c r="AD149" s="43" t="n">
        <f aca="false">-In_CIT*(MAX(0,AD143)+AD146)-In_RH_On*In_RH_Rate*MAX(0,AD143)</f>
        <v>-58.0527361795685</v>
      </c>
      <c r="AE149" s="43" t="n">
        <f aca="false">-In_CIT*(MAX(0,AE143)+AE146)-In_RH_On*In_RH_Rate*MAX(0,AE143)</f>
        <v>-63.0104214750361</v>
      </c>
      <c r="AF149" s="43" t="n">
        <f aca="false">-In_CIT*(MAX(0,AF143)+AF146)-In_RH_On*In_RH_Rate*MAX(0,AF143)</f>
        <v>-64.4318335392257</v>
      </c>
      <c r="AG149" s="43" t="n">
        <f aca="false">-In_CIT*(MAX(0,AG143)+AG146)-In_RH_On*In_RH_Rate*MAX(0,AG143)</f>
        <v>-65.8563425898254</v>
      </c>
      <c r="AH149" s="43" t="n">
        <f aca="false">-In_CIT*(MAX(0,AH143)+AH146)-In_RH_On*In_RH_Rate*MAX(0,AH143)</f>
        <v>-66.2437266008232</v>
      </c>
      <c r="AI149" s="43" t="n">
        <f aca="false">-In_CIT*(MAX(0,AI143)+AI146)-In_RH_On*In_RH_Rate*MAX(0,AI143)</f>
        <v>-75.1624536784554</v>
      </c>
      <c r="AJ149" s="43" t="n">
        <f aca="false">-In_CIT*(MAX(0,AJ143)+AJ146)-In_RH_On*In_RH_Rate*MAX(0,AJ143)</f>
        <v>-75.5641823420189</v>
      </c>
      <c r="AK149" s="43" t="n">
        <f aca="false">-In_CIT*(MAX(0,AK143)+AK146)-In_RH_On*In_RH_Rate*MAX(0,AK143)</f>
        <v>-77.1146748777827</v>
      </c>
      <c r="AL149" s="43" t="n">
        <f aca="false">-In_CIT*(MAX(0,AL143)+AL146)-In_RH_On*In_RH_Rate*MAX(0,AL143)</f>
        <v>-77.5268860710525</v>
      </c>
      <c r="AM149" s="43" t="n">
        <f aca="false">-In_CIT*(MAX(0,AM143)+AM146)-In_RH_On*In_RH_Rate*MAX(0,AM143)</f>
        <v>-64.3373013385453</v>
      </c>
      <c r="AN149" s="43" t="n">
        <f aca="false">-In_CIT*(MAX(0,AN143)+AN146)-In_RH_On*In_RH_Rate*MAX(0,AN143)</f>
        <v>-65.7776275627837</v>
      </c>
      <c r="AO149" s="43" t="n">
        <f aca="false">-In_CIT*(MAX(0,AO143)+AO146)-In_RH_On*In_RH_Rate*MAX(0,AO143)</f>
        <v>-67.22161388636</v>
      </c>
      <c r="AP149" s="43" t="n">
        <f aca="false">-In_CIT*(MAX(0,AP143)+AP146)-In_RH_On*In_RH_Rate*MAX(0,AP143)</f>
        <v>-67.6570908922547</v>
      </c>
      <c r="AQ149" s="43" t="n">
        <f aca="false">-In_CIT*(MAX(0,AQ143)+AQ146)-In_RH_On*In_RH_Rate*MAX(0,AQ143)</f>
        <v>-59.5255835853577</v>
      </c>
      <c r="AR149" s="43" t="n">
        <f aca="false">-In_CIT*(MAX(0,AR143)+AR146)-In_RH_On*In_RH_Rate*MAX(0,AR143)</f>
        <v>-60.9172290762407</v>
      </c>
      <c r="AS149" s="43" t="n">
        <f aca="false">-In_CIT*(MAX(0,AS143)+AS146)-In_RH_On*In_RH_Rate*MAX(0,AS143)</f>
        <v>-62.3129202291288</v>
      </c>
      <c r="AT149" s="43" t="n">
        <f aca="false">-In_CIT*(MAX(0,AT143)+AT146)-In_RH_On*In_RH_Rate*MAX(0,AT143)</f>
        <v>-62.7769140518091</v>
      </c>
      <c r="AU149" s="43" t="n">
        <f aca="false">-In_CIT*(MAX(0,AU143)+AU146)-In_RH_On*In_RH_Rate*MAX(0,AU143)</f>
        <v>-66.2503709952005</v>
      </c>
      <c r="AV149" s="43" t="n">
        <f aca="false">-In_CIT*(MAX(0,AV143)+AV146)-In_RH_On*In_RH_Rate*MAX(0,AV143)</f>
        <v>-67.7185363965459</v>
      </c>
      <c r="AW149" s="43" t="n">
        <f aca="false">-In_CIT*(MAX(0,AW143)+AW146)-In_RH_On*In_RH_Rate*MAX(0,AW143)</f>
        <v>-69.1910479682113</v>
      </c>
      <c r="AX149" s="43" t="n">
        <f aca="false">-In_CIT*(MAX(0,AX143)+AX146)-In_RH_On*In_RH_Rate*MAX(0,AX143)</f>
        <v>-69.6816820491093</v>
      </c>
      <c r="AY149" s="43" t="n">
        <f aca="false">-In_CIT*(MAX(0,AY143)+AY146)-In_RH_On*In_RH_Rate*MAX(0,AY143)</f>
        <v>-61.0799994155205</v>
      </c>
      <c r="AZ149" s="43" t="n">
        <f aca="false">-In_CIT*(MAX(0,AZ143)+AZ146)-In_RH_On*In_RH_Rate*MAX(0,AZ143)</f>
        <v>-61.5853489299076</v>
      </c>
      <c r="BA149" s="43" t="n">
        <f aca="false">-In_CIT*(MAX(0,BA143)+BA146)-In_RH_On*In_RH_Rate*MAX(0,BA143)</f>
        <v>-62.9924712781348</v>
      </c>
      <c r="BB149" s="43" t="n">
        <f aca="false">-In_CIT*(MAX(0,BB143)+BB146)-In_RH_On*In_RH_Rate*MAX(0,BB143)</f>
        <v>-63.5109226473248</v>
      </c>
      <c r="BC149" s="43" t="n">
        <f aca="false">-In_CIT*(MAX(0,BC143)+BC146)-In_RH_On*In_RH_Rate*MAX(0,BC143)</f>
        <v>-65.8673499569642</v>
      </c>
      <c r="BD149" s="43" t="n">
        <f aca="false">-In_CIT*(MAX(0,BD143)+BD146)-In_RH_On*In_RH_Rate*MAX(0,BD143)</f>
        <v>-67.3314142062325</v>
      </c>
      <c r="BE149" s="43" t="n">
        <f aca="false">-In_CIT*(MAX(0,BE143)+BE146)-In_RH_On*In_RH_Rate*MAX(0,BE143)</f>
        <v>-68.800351466562</v>
      </c>
      <c r="BF149" s="43" t="n">
        <f aca="false">-In_CIT*(MAX(0,BF143)+BF146)-In_RH_On*In_RH_Rate*MAX(0,BF143)</f>
        <v>-69.344562683203</v>
      </c>
      <c r="BG149" s="43" t="n">
        <f aca="false">-In_CIT*(MAX(0,BG143)+BG146)-In_RH_On*In_RH_Rate*MAX(0,BG143)</f>
        <v>-66.3939740035552</v>
      </c>
      <c r="BH149" s="43" t="n">
        <f aca="false">-In_CIT*(MAX(0,BH143)+BH146)-In_RH_On*In_RH_Rate*MAX(0,BH143)</f>
        <v>-117.2041049199</v>
      </c>
      <c r="BI149" s="43" t="n">
        <f aca="false">-In_CIT*(MAX(0,BI143)+BI146)-In_RH_On*In_RH_Rate*MAX(0,BI143)</f>
        <v>-119.224302137407</v>
      </c>
      <c r="BJ149" s="43" t="n">
        <f aca="false">-In_CIT*(MAX(0,BJ143)+BJ146)-In_RH_On*In_RH_Rate*MAX(0,BJ143)</f>
        <v>-119.800237404751</v>
      </c>
      <c r="BK149" s="43" t="n">
        <f aca="false">-In_CIT*(MAX(0,BK143)+BK146)-In_RH_On*In_RH_Rate*MAX(0,BK143)</f>
        <v>-119.224703662397</v>
      </c>
      <c r="BL149" s="43" t="n">
        <f aca="false">-In_CIT*(MAX(0,BL143)+BL146)-In_RH_On*In_RH_Rate*MAX(0,BL143)</f>
        <v>-121.287170398583</v>
      </c>
      <c r="BM149" s="43" t="n">
        <f aca="false">-In_CIT*(MAX(0,BM143)+BM146)-In_RH_On*In_RH_Rate*MAX(0,BM143)</f>
        <v>-123.355266362261</v>
      </c>
      <c r="BN149" s="43" t="n">
        <f aca="false">-In_CIT*(MAX(0,BN143)+BN146)-In_RH_On*In_RH_Rate*MAX(0,BN143)</f>
        <v>-123.964196405459</v>
      </c>
      <c r="BO149" s="43" t="n">
        <f aca="false">-In_CIT*(MAX(0,BO143)+BO146)-In_RH_On*In_RH_Rate*MAX(0,BO143)</f>
        <v>-127.765201163653</v>
      </c>
      <c r="BP149" s="43" t="n">
        <f aca="false">-In_CIT*(MAX(0,BP143)+BP146)-In_RH_On*In_RH_Rate*MAX(0,BP143)</f>
        <v>-128.393489490498</v>
      </c>
      <c r="BQ149" s="43" t="n">
        <f aca="false">-In_CIT*(MAX(0,BQ143)+BQ146)-In_RH_On*In_RH_Rate*MAX(0,BQ143)</f>
        <v>-130.543760348605</v>
      </c>
      <c r="BR149" s="43" t="n">
        <f aca="false">-In_CIT*(MAX(0,BR143)+BR146)-In_RH_On*In_RH_Rate*MAX(0,BR143)</f>
        <v>-131.188274516795</v>
      </c>
      <c r="BS149" s="43" t="n">
        <f aca="false">-In_CIT*(MAX(0,BS143)+BS146)-In_RH_On*In_RH_Rate*MAX(0,BS143)</f>
        <v>-128.106346512919</v>
      </c>
      <c r="BT149" s="43" t="n">
        <f aca="false">-In_CIT*(MAX(0,BT143)+BT146)-In_RH_On*In_RH_Rate*MAX(0,BT143)</f>
        <v>-130.274925931148</v>
      </c>
      <c r="BU149" s="43" t="n">
        <f aca="false">-In_CIT*(MAX(0,BU143)+BU146)-In_RH_On*In_RH_Rate*MAX(0,BU143)</f>
        <v>-132.450012173929</v>
      </c>
      <c r="BV149" s="43" t="n">
        <f aca="false">-In_CIT*(MAX(0,BV143)+BV146)-In_RH_On*In_RH_Rate*MAX(0,BV143)</f>
        <v>-133.131770514443</v>
      </c>
      <c r="BW149" s="43" t="n">
        <f aca="false">-In_CIT*(MAX(0,BW143)+BW146)-In_RH_On*In_RH_Rate*MAX(0,BW143)</f>
        <v>-134.102124265763</v>
      </c>
      <c r="BX149" s="43" t="n">
        <f aca="false">-In_CIT*(MAX(0,BX143)+BX146)-In_RH_On*In_RH_Rate*MAX(0,BX143)</f>
        <v>-136.339190143234</v>
      </c>
      <c r="BY149" s="43" t="n">
        <f aca="false">-In_CIT*(MAX(0,BY143)+BY146)-In_RH_On*In_RH_Rate*MAX(0,BY143)</f>
        <v>-138.583166226912</v>
      </c>
      <c r="BZ149" s="43" t="n">
        <f aca="false">-In_CIT*(MAX(0,BZ143)+BZ146)-In_RH_On*In_RH_Rate*MAX(0,BZ143)</f>
        <v>-139.301943050714</v>
      </c>
      <c r="CA149" s="43" t="n">
        <f aca="false">-In_CIT*(MAX(0,CA143)+CA146)-In_RH_On*In_RH_Rate*MAX(0,CA143)</f>
        <v>-135.272470982923</v>
      </c>
      <c r="CB149" s="43" t="n">
        <f aca="false">-In_CIT*(MAX(0,CB143)+CB146)-In_RH_On*In_RH_Rate*MAX(0,CB143)</f>
        <v>-137.525127861655</v>
      </c>
      <c r="CC149" s="43" t="n">
        <f aca="false">-In_CIT*(MAX(0,CC143)+CC146)-In_RH_On*In_RH_Rate*MAX(0,CC143)</f>
        <v>-138.939116950442</v>
      </c>
      <c r="CD149" s="43" t="n">
        <f aca="false">-In_CIT*(MAX(0,CD143)+CD146)-In_RH_On*In_RH_Rate*MAX(0,CD143)</f>
        <v>-138.840845974351</v>
      </c>
      <c r="CE149" s="43" t="n">
        <f aca="false">-In_CIT*(MAX(0,CE143)+CE146)-In_RH_On*In_RH_Rate*MAX(0,CE143)</f>
        <v>-135.764776736678</v>
      </c>
      <c r="CF149" s="43" t="n">
        <f aca="false">-In_CIT*(MAX(0,CF143)+CF146)-In_RH_On*In_RH_Rate*MAX(0,CF143)</f>
        <v>-135.667705162787</v>
      </c>
      <c r="CG149" s="43" t="n">
        <f aca="false">-In_CIT*(MAX(0,CG143)+CG146)-In_RH_On*In_RH_Rate*MAX(0,CG143)</f>
        <v>-137.060494256055</v>
      </c>
      <c r="CH149" s="43" t="n">
        <f aca="false">-In_CIT*(MAX(0,CH143)+CH146)-In_RH_On*In_RH_Rate*MAX(0,CH143)</f>
        <v>-136.961426455617</v>
      </c>
      <c r="CI149" s="43" t="n">
        <f aca="false">-In_CIT*(MAX(0,CI143)+CI146)-In_RH_On*In_RH_Rate*MAX(0,CI143)</f>
        <v>-138.889099657443</v>
      </c>
      <c r="CJ149" s="43" t="n">
        <f aca="false">-In_CIT*(MAX(0,CJ143)+CJ146)-In_RH_On*In_RH_Rate*MAX(0,CJ143)</f>
        <v>-140.332650341939</v>
      </c>
      <c r="CK149" s="43" t="n">
        <f aca="false">-In_CIT*(MAX(0,CK143)+CK146)-In_RH_On*In_RH_Rate*MAX(0,CK143)</f>
        <v>-141.772967008744</v>
      </c>
      <c r="CL149" s="43" t="n">
        <f aca="false">-In_CIT*(MAX(0,CL143)+CL146)-In_RH_On*In_RH_Rate*MAX(0,CL143)</f>
        <v>-141.670125441306</v>
      </c>
      <c r="CM149" s="43" t="n">
        <f aca="false">-In_CIT*(MAX(0,CM143)+CM146)-In_RH_On*In_RH_Rate*MAX(0,CM143)</f>
        <v>-146.275276715991</v>
      </c>
      <c r="CN149" s="43" t="n">
        <f aca="false">-In_CIT*(MAX(0,CN143)+CN146)-In_RH_On*In_RH_Rate*MAX(0,CN143)</f>
        <v>-147.798778891935</v>
      </c>
      <c r="CO149" s="43" t="n">
        <f aca="false">-In_CIT*(MAX(0,CO143)+CO146)-In_RH_On*In_RH_Rate*MAX(0,CO143)</f>
        <v>-149.318978348893</v>
      </c>
      <c r="CP149" s="43" t="n">
        <f aca="false">-In_CIT*(MAX(0,CP143)+CP146)-In_RH_On*In_RH_Rate*MAX(0,CP143)</f>
        <v>-149.213952084428</v>
      </c>
      <c r="CQ149" s="43" t="n">
        <f aca="false">-In_CIT*(MAX(0,CQ143)+CQ146)-In_RH_On*In_RH_Rate*MAX(0,CQ143)</f>
        <v>-145.568287514652</v>
      </c>
      <c r="CR149" s="43" t="n">
        <f aca="false">-In_CIT*(MAX(0,CR143)+CR146)-In_RH_On*In_RH_Rate*MAX(0,CR143)</f>
        <v>-147.082416717621</v>
      </c>
      <c r="CS149" s="43" t="n">
        <f aca="false">-In_CIT*(MAX(0,CS143)+CS146)-In_RH_On*In_RH_Rate*MAX(0,CS143)</f>
        <v>-148.593193957503</v>
      </c>
      <c r="CT149" s="43" t="n">
        <f aca="false">-In_CIT*(MAX(0,CT143)+CT146)-In_RH_On*In_RH_Rate*MAX(0,CT143)</f>
        <v>-148.486601733544</v>
      </c>
      <c r="CU149" s="43" t="n">
        <f aca="false">-In_CIT*(MAX(0,CU143)+CU146)-In_RH_On*In_RH_Rate*MAX(0,CU143)</f>
        <v>-149.850733701068</v>
      </c>
      <c r="CV149" s="43" t="n">
        <f aca="false">-In_CIT*(MAX(0,CV143)+CV146)-In_RH_On*In_RH_Rate*MAX(0,CV143)</f>
        <v>-71.8697679749836</v>
      </c>
      <c r="CW149" s="43" t="n">
        <f aca="false">-In_CIT*(MAX(0,CW143)+CW146)-In_RH_On*In_RH_Rate*MAX(0,CW143)</f>
        <v>-72.5544991631048</v>
      </c>
      <c r="CX149" s="43" t="n">
        <f aca="false">-In_CIT*(MAX(0,CX143)+CX146)-In_RH_On*In_RH_Rate*MAX(0,CX143)</f>
        <v>-72.4483782829501</v>
      </c>
      <c r="CY149" s="43" t="n">
        <f aca="false">-In_CIT*(MAX(0,CY143)+CY146)-In_RH_On*In_RH_Rate*MAX(0,CY143)</f>
        <v>-111.133210671646</v>
      </c>
      <c r="CZ149" s="43" t="n">
        <f aca="false">-In_CIT*(MAX(0,CZ143)+CZ146)-In_RH_On*In_RH_Rate*MAX(0,CZ143)</f>
        <v>-112.263193357469</v>
      </c>
      <c r="DA149" s="43" t="n">
        <f aca="false">-In_CIT*(MAX(0,DA143)+DA146)-In_RH_On*In_RH_Rate*MAX(0,DA143)</f>
        <v>-113.38977428397</v>
      </c>
      <c r="DB149" s="43" t="n">
        <f aca="false">-In_CIT*(MAX(0,DB143)+DB146)-In_RH_On*In_RH_Rate*MAX(0,DB143)</f>
        <v>-113.28159854278</v>
      </c>
      <c r="DC149" s="43" t="n">
        <f aca="false">-In_CIT*(MAX(0,DC143)+DC146)-In_RH_On*In_RH_Rate*MAX(0,DC143)</f>
        <v>-111.410714504827</v>
      </c>
      <c r="DD149" s="43" t="n">
        <f aca="false">-In_CIT*(MAX(0,DD143)+DD146)-In_RH_On*In_RH_Rate*MAX(0,DD143)</f>
        <v>-112.543368533356</v>
      </c>
      <c r="DE149" s="43" t="n">
        <f aca="false">-In_CIT*(MAX(0,DE143)+DE146)-In_RH_On*In_RH_Rate*MAX(0,DE143)</f>
        <v>-113.672607432082</v>
      </c>
      <c r="DF149" s="43" t="n">
        <f aca="false">-In_CIT*(MAX(0,DF143)+DF146)-In_RH_On*In_RH_Rate*MAX(0,DF143)</f>
        <v>-113.564006510381</v>
      </c>
      <c r="DG149" s="43" t="n">
        <f aca="false">-In_CIT*(MAX(0,DG143)+DG146)-In_RH_On*In_RH_Rate*MAX(0,DG143)</f>
        <v>-111.491739632372</v>
      </c>
      <c r="DH149" s="43" t="n">
        <f aca="false">-In_CIT*(MAX(0,DH143)+DH146)-In_RH_On*In_RH_Rate*MAX(0,DH143)</f>
        <v>-112.624652557654</v>
      </c>
      <c r="DI149" s="43" t="n">
        <f aca="false">-In_CIT*(MAX(0,DI143)+DI146)-In_RH_On*In_RH_Rate*MAX(0,DI143)</f>
        <v>-113.754129540267</v>
      </c>
      <c r="DJ149" s="43" t="n">
        <f aca="false">-In_CIT*(MAX(0,DJ143)+DJ146)-In_RH_On*In_RH_Rate*MAX(0,DJ143)</f>
        <v>-113.644866770679</v>
      </c>
      <c r="DK149" s="43" t="n">
        <f aca="false">-In_CIT*(MAX(0,DK143)+DK146)-In_RH_On*In_RH_Rate*MAX(0,DK143)</f>
        <v>-110.170285645641</v>
      </c>
      <c r="DL149" s="43" t="n">
        <f aca="false">-In_CIT*(MAX(0,DL143)+DL146)-In_RH_On*In_RH_Rate*MAX(0,DL143)</f>
        <v>-110.06362039322</v>
      </c>
      <c r="DM149" s="43" t="n">
        <f aca="false">-In_CIT*(MAX(0,DM143)+DM146)-In_RH_On*In_RH_Rate*MAX(0,DM143)</f>
        <v>-111.165354076605</v>
      </c>
      <c r="DN149" s="43" t="n">
        <f aca="false">-In_CIT*(MAX(0,DN143)+DN146)-In_RH_On*In_RH_Rate*MAX(0,DN143)</f>
        <v>-111.056495308615</v>
      </c>
      <c r="DO149" s="43" t="n">
        <f aca="false">-In_CIT*(MAX(0,DO143)+DO146)-In_RH_On*In_RH_Rate*MAX(0,DO143)</f>
        <v>-115.055919112552</v>
      </c>
      <c r="DP149" s="43" t="n">
        <f aca="false">-In_CIT*(MAX(0,DP143)+DP146)-In_RH_On*In_RH_Rate*MAX(0,DP143)</f>
        <v>-116.225756535155</v>
      </c>
      <c r="DQ149" s="43" t="n">
        <f aca="false">-In_CIT*(MAX(0,DQ143)+DQ146)-In_RH_On*In_RH_Rate*MAX(0,DQ143)</f>
        <v>-117.392071130289</v>
      </c>
      <c r="DR149" s="43" t="n">
        <f aca="false">-In_CIT*(MAX(0,DR143)+DR146)-In_RH_On*In_RH_Rate*MAX(0,DR143)</f>
        <v>-117.280045429332</v>
      </c>
      <c r="DS149" s="43" t="n">
        <f aca="false">-In_CIT*(MAX(0,DS143)+DS146)-In_RH_On*In_RH_Rate*MAX(0,DS143)</f>
        <v>-114.00720435085</v>
      </c>
      <c r="DT149" s="43" t="n">
        <f aca="false">-In_CIT*(MAX(0,DT143)+DT146)-In_RH_On*In_RH_Rate*MAX(0,DT143)</f>
        <v>-115.163989219403</v>
      </c>
      <c r="DU149" s="43" t="n">
        <f aca="false">-In_CIT*(MAX(0,DU143)+DU146)-In_RH_On*In_RH_Rate*MAX(0,DU143)</f>
        <v>-116.317205825029</v>
      </c>
      <c r="DV149" s="43" t="n">
        <f aca="false">-In_CIT*(MAX(0,DV143)+DV146)-In_RH_On*In_RH_Rate*MAX(0,DV143)</f>
        <v>-116.203735279241</v>
      </c>
      <c r="DW149" s="43" t="n">
        <f aca="false">-In_CIT*(MAX(0,DW143)+DW146)-In_RH_On*In_RH_Rate*MAX(0,DW143)</f>
        <v>-117.438453107072</v>
      </c>
      <c r="DX149" s="43" t="n">
        <f aca="false">-In_CIT*(MAX(0,DX143)+DX146)-In_RH_On*In_RH_Rate*MAX(0,DX143)</f>
        <v>-118.631880882536</v>
      </c>
      <c r="DY149" s="43" t="n">
        <f aca="false">-In_CIT*(MAX(0,DY143)+DY146)-In_RH_On*In_RH_Rate*MAX(0,DY143)</f>
        <v>-119.821692301587</v>
      </c>
      <c r="DZ149" s="43" t="n">
        <f aca="false">-In_CIT*(MAX(0,DZ143)+DZ146)-In_RH_On*In_RH_Rate*MAX(0,DZ143)</f>
        <v>-119.706692385849</v>
      </c>
      <c r="EA149" s="43" t="n">
        <f aca="false">-In_CIT*(MAX(0,EA143)+EA146)-In_RH_On*In_RH_Rate*MAX(0,EA143)</f>
        <v>-121.386192371561</v>
      </c>
      <c r="EB149" s="43" t="n">
        <f aca="false">-In_CIT*(MAX(0,EB143)+EB146)-In_RH_On*In_RH_Rate*MAX(0,EB143)</f>
        <v>-121.273099957377</v>
      </c>
      <c r="EC149" s="43" t="n">
        <f aca="false">-In_CIT*(MAX(0,EC143)+EC146)-In_RH_On*In_RH_Rate*MAX(0,EC143)</f>
        <v>-122.491521810432</v>
      </c>
      <c r="ED149" s="43" t="n">
        <f aca="false">-In_CIT*(MAX(0,ED143)+ED146)-In_RH_On*In_RH_Rate*MAX(0,ED143)</f>
        <v>-122.376103709434</v>
      </c>
      <c r="EE149" s="43" t="n">
        <f aca="false">-In_CIT*(MAX(0,EE143)+EE146)-In_RH_On*In_RH_Rate*MAX(0,EE143)</f>
        <v>-117.647861158199</v>
      </c>
      <c r="EF149" s="43" t="n">
        <f aca="false">-In_CIT*(MAX(0,EF143)+EF146)-In_RH_On*In_RH_Rate*MAX(0,EF143)</f>
        <v>-118.84006682611</v>
      </c>
      <c r="EG149" s="43" t="n">
        <f aca="false">-In_CIT*(MAX(0,EG143)+EG146)-In_RH_On*In_RH_Rate*MAX(0,EG143)</f>
        <v>-120.028540976951</v>
      </c>
      <c r="EH149" s="43" t="n">
        <f aca="false">-In_CIT*(MAX(0,EH143)+EH146)-In_RH_On*In_RH_Rate*MAX(0,EH143)</f>
        <v>-119.909878959209</v>
      </c>
      <c r="EI149" s="43" t="n">
        <f aca="false">-In_CIT*(MAX(0,EI143)+EI146)-In_RH_On*In_RH_Rate*MAX(0,EI143)</f>
        <v>-128.267827084162</v>
      </c>
      <c r="EJ149" s="43" t="n">
        <f aca="false">-In_CIT*(MAX(0,EJ143)+EJ146)-In_RH_On*In_RH_Rate*MAX(0,EJ143)</f>
        <v>-237.19550908325</v>
      </c>
      <c r="EK149" s="43" t="n">
        <f aca="false">-In_CIT*(MAX(0,EK143)+EK146)-In_RH_On*In_RH_Rate*MAX(0,EK143)</f>
        <v>-239.67944402527</v>
      </c>
      <c r="EL149" s="43" t="n">
        <f aca="false">-In_CIT*(MAX(0,EL143)+EL146)-In_RH_On*In_RH_Rate*MAX(0,EL143)</f>
        <v>-239.555580885485</v>
      </c>
      <c r="EM149" s="43" t="n">
        <f aca="false">-In_CIT*(MAX(0,EM143)+EM146)-In_RH_On*In_RH_Rate*MAX(0,EM143)</f>
        <v>-242.351654025934</v>
      </c>
      <c r="EN149" s="43" t="n">
        <f aca="false">-In_CIT*(MAX(0,EN143)+EN146)-In_RH_On*In_RH_Rate*MAX(0,EN143)</f>
        <v>-244.920137496606</v>
      </c>
      <c r="EO149" s="43" t="n">
        <f aca="false">-In_CIT*(MAX(0,EO143)+EO146)-In_RH_On*In_RH_Rate*MAX(0,EO143)</f>
        <v>-247.484587019503</v>
      </c>
      <c r="EP149" s="43" t="n">
        <f aca="false">-In_CIT*(MAX(0,EP143)+EP146)-In_RH_On*In_RH_Rate*MAX(0,EP143)</f>
        <v>-247.356307723643</v>
      </c>
      <c r="EQ149" s="43" t="n">
        <f aca="false">-In_CIT*(MAX(0,EQ143)+EQ146)-In_RH_On*In_RH_Rate*MAX(0,EQ143)</f>
        <v>-240.56735561191</v>
      </c>
      <c r="ER149" s="43" t="n">
        <f aca="false">-In_CIT*(MAX(0,ER143)+ER146)-In_RH_On*In_RH_Rate*MAX(0,ER143)</f>
        <v>-240.441005362239</v>
      </c>
      <c r="ES149" s="43" t="n">
        <f aca="false">-In_CIT*(MAX(0,ES143)+ES146)-In_RH_On*In_RH_Rate*MAX(0,ES143)</f>
        <v>-242.95557114775</v>
      </c>
      <c r="ET149" s="43" t="n">
        <f aca="false">-In_CIT*(MAX(0,ET143)+ET146)-In_RH_On*In_RH_Rate*MAX(0,ET143)</f>
        <v>-242.826622570756</v>
      </c>
      <c r="EU149" s="43" t="n">
        <f aca="false">-In_CIT*(MAX(0,EU143)+EU146)-In_RH_On*In_RH_Rate*MAX(0,EU143)</f>
        <v>-242.170167758344</v>
      </c>
      <c r="EV149" s="43" t="n">
        <f aca="false">-In_CIT*(MAX(0,EV143)+EV146)-In_RH_On*In_RH_Rate*MAX(0,EV143)</f>
        <v>-244.73386928516</v>
      </c>
      <c r="EW149" s="43" t="n">
        <f aca="false">-In_CIT*(MAX(0,EW143)+EW146)-In_RH_On*In_RH_Rate*MAX(0,EW143)</f>
        <v>-247.293447125979</v>
      </c>
      <c r="EX149" s="43" t="n">
        <f aca="false">-In_CIT*(MAX(0,EX143)+EX146)-In_RH_On*In_RH_Rate*MAX(0,EX143)</f>
        <v>-247.162314160091</v>
      </c>
      <c r="EY149" s="43" t="n">
        <f aca="false">-In_CIT*(MAX(0,EY143)+EY146)-In_RH_On*In_RH_Rate*MAX(0,EY143)</f>
        <v>-246.494255940976</v>
      </c>
      <c r="EZ149" s="43" t="n">
        <f aca="false">-In_CIT*(MAX(0,EZ143)+EZ146)-In_RH_On*In_RH_Rate*MAX(0,EZ143)</f>
        <v>-249.103850188776</v>
      </c>
      <c r="FA149" s="43" t="n">
        <f aca="false">-In_CIT*(MAX(0,FA143)+FA146)-In_RH_On*In_RH_Rate*MAX(0,FA143)</f>
        <v>-251.709250895339</v>
      </c>
      <c r="FB149" s="43" t="n">
        <f aca="false">-In_CIT*(MAX(0,FB143)+FB146)-In_RH_On*In_RH_Rate*MAX(0,FB143)</f>
        <v>-251.575896537009</v>
      </c>
      <c r="FC149" s="43" t="n">
        <f aca="false">-In_CIT*(MAX(0,FC143)+FC146)-In_RH_On*In_RH_Rate*MAX(0,FC143)</f>
        <v>-250.896028688239</v>
      </c>
      <c r="FD149" s="43" t="n">
        <f aca="false">-In_CIT*(MAX(0,FD143)+FD146)-In_RH_On*In_RH_Rate*MAX(0,FD143)</f>
        <v>-0</v>
      </c>
      <c r="FE149" s="43" t="n">
        <f aca="false">-In_CIT*(MAX(0,FE143)+FE146)-In_RH_On*In_RH_Rate*MAX(0,FE143)</f>
        <v>-0</v>
      </c>
      <c r="FF149" s="43" t="n">
        <f aca="false">-In_CIT*(MAX(0,FF143)+FF146)-In_RH_On*In_RH_Rate*MAX(0,FF143)</f>
        <v>-0</v>
      </c>
      <c r="FG149" s="43" t="n">
        <f aca="false">-In_CIT*(MAX(0,FG143)+FG146)-In_RH_On*In_RH_Rate*MAX(0,FG143)</f>
        <v>-0</v>
      </c>
      <c r="FH149" s="43" t="n">
        <f aca="false">-In_CIT*(MAX(0,FH143)+FH146)-In_RH_On*In_RH_Rate*MAX(0,FH143)</f>
        <v>-0</v>
      </c>
    </row>
    <row r="150" customFormat="false" ht="15" hidden="false" customHeight="false" outlineLevel="0" collapsed="false">
      <c r="C150" s="0" t="s">
        <v>743</v>
      </c>
      <c r="D150" s="11" t="s">
        <v>319</v>
      </c>
      <c r="I150" s="43" t="n">
        <f aca="false">SUM(J150:FH150)</f>
        <v>0</v>
      </c>
      <c r="J150" s="43" t="n">
        <f aca="false">ABS(J149-J115)</f>
        <v>0</v>
      </c>
      <c r="K150" s="43" t="n">
        <f aca="false">ABS(K149-K115)</f>
        <v>0</v>
      </c>
      <c r="L150" s="43" t="n">
        <f aca="false">ABS(L149-L115)</f>
        <v>0</v>
      </c>
      <c r="M150" s="43" t="n">
        <f aca="false">ABS(M149-M115)</f>
        <v>0</v>
      </c>
      <c r="N150" s="43" t="n">
        <f aca="false">ABS(N149-N115)</f>
        <v>0</v>
      </c>
      <c r="O150" s="43" t="n">
        <f aca="false">ABS(O149-O115)</f>
        <v>0</v>
      </c>
      <c r="P150" s="43" t="n">
        <f aca="false">ABS(P149-P115)</f>
        <v>0</v>
      </c>
      <c r="Q150" s="43" t="n">
        <f aca="false">ABS(Q149-Q115)</f>
        <v>0</v>
      </c>
      <c r="R150" s="43" t="n">
        <f aca="false">ABS(R149-R115)</f>
        <v>0</v>
      </c>
      <c r="S150" s="43" t="n">
        <f aca="false">ABS(S149-S115)</f>
        <v>0</v>
      </c>
      <c r="T150" s="43" t="n">
        <f aca="false">ABS(T149-T115)</f>
        <v>0</v>
      </c>
      <c r="U150" s="43" t="n">
        <f aca="false">ABS(U149-U115)</f>
        <v>0</v>
      </c>
      <c r="V150" s="43" t="n">
        <f aca="false">ABS(V149-V115)</f>
        <v>0</v>
      </c>
      <c r="W150" s="43" t="n">
        <f aca="false">ABS(W149-W115)</f>
        <v>0</v>
      </c>
      <c r="X150" s="43" t="n">
        <f aca="false">ABS(X149-X115)</f>
        <v>0</v>
      </c>
      <c r="Y150" s="43" t="n">
        <f aca="false">ABS(Y149-Y115)</f>
        <v>0</v>
      </c>
      <c r="Z150" s="43" t="n">
        <f aca="false">ABS(Z149-Z115)</f>
        <v>0</v>
      </c>
      <c r="AA150" s="43" t="n">
        <f aca="false">ABS(AA149-AA115)</f>
        <v>0</v>
      </c>
      <c r="AB150" s="43" t="n">
        <f aca="false">ABS(AB149-AB115)</f>
        <v>0</v>
      </c>
      <c r="AC150" s="43" t="n">
        <f aca="false">ABS(AC149-AC115)</f>
        <v>0</v>
      </c>
      <c r="AD150" s="43" t="n">
        <f aca="false">ABS(AD149-AD115)</f>
        <v>0</v>
      </c>
      <c r="AE150" s="43" t="n">
        <f aca="false">ABS(AE149-AE115)</f>
        <v>0</v>
      </c>
      <c r="AF150" s="43" t="n">
        <f aca="false">ABS(AF149-AF115)</f>
        <v>0</v>
      </c>
      <c r="AG150" s="43" t="n">
        <f aca="false">ABS(AG149-AG115)</f>
        <v>0</v>
      </c>
      <c r="AH150" s="43" t="n">
        <f aca="false">ABS(AH149-AH115)</f>
        <v>0</v>
      </c>
      <c r="AI150" s="43" t="n">
        <f aca="false">ABS(AI149-AI115)</f>
        <v>0</v>
      </c>
      <c r="AJ150" s="43" t="n">
        <f aca="false">ABS(AJ149-AJ115)</f>
        <v>0</v>
      </c>
      <c r="AK150" s="43" t="n">
        <f aca="false">ABS(AK149-AK115)</f>
        <v>0</v>
      </c>
      <c r="AL150" s="43" t="n">
        <f aca="false">ABS(AL149-AL115)</f>
        <v>0</v>
      </c>
      <c r="AM150" s="43" t="n">
        <f aca="false">ABS(AM149-AM115)</f>
        <v>0</v>
      </c>
      <c r="AN150" s="43" t="n">
        <f aca="false">ABS(AN149-AN115)</f>
        <v>0</v>
      </c>
      <c r="AO150" s="43" t="n">
        <f aca="false">ABS(AO149-AO115)</f>
        <v>0</v>
      </c>
      <c r="AP150" s="43" t="n">
        <f aca="false">ABS(AP149-AP115)</f>
        <v>0</v>
      </c>
      <c r="AQ150" s="43" t="n">
        <f aca="false">ABS(AQ149-AQ115)</f>
        <v>0</v>
      </c>
      <c r="AR150" s="43" t="n">
        <f aca="false">ABS(AR149-AR115)</f>
        <v>0</v>
      </c>
      <c r="AS150" s="43" t="n">
        <f aca="false">ABS(AS149-AS115)</f>
        <v>0</v>
      </c>
      <c r="AT150" s="43" t="n">
        <f aca="false">ABS(AT149-AT115)</f>
        <v>0</v>
      </c>
      <c r="AU150" s="43" t="n">
        <f aca="false">ABS(AU149-AU115)</f>
        <v>0</v>
      </c>
      <c r="AV150" s="43" t="n">
        <f aca="false">ABS(AV149-AV115)</f>
        <v>0</v>
      </c>
      <c r="AW150" s="43" t="n">
        <f aca="false">ABS(AW149-AW115)</f>
        <v>0</v>
      </c>
      <c r="AX150" s="43" t="n">
        <f aca="false">ABS(AX149-AX115)</f>
        <v>0</v>
      </c>
      <c r="AY150" s="43" t="n">
        <f aca="false">ABS(AY149-AY115)</f>
        <v>0</v>
      </c>
      <c r="AZ150" s="43" t="n">
        <f aca="false">ABS(AZ149-AZ115)</f>
        <v>0</v>
      </c>
      <c r="BA150" s="43" t="n">
        <f aca="false">ABS(BA149-BA115)</f>
        <v>0</v>
      </c>
      <c r="BB150" s="43" t="n">
        <f aca="false">ABS(BB149-BB115)</f>
        <v>0</v>
      </c>
      <c r="BC150" s="43" t="n">
        <f aca="false">ABS(BC149-BC115)</f>
        <v>0</v>
      </c>
      <c r="BD150" s="43" t="n">
        <f aca="false">ABS(BD149-BD115)</f>
        <v>0</v>
      </c>
      <c r="BE150" s="43" t="n">
        <f aca="false">ABS(BE149-BE115)</f>
        <v>0</v>
      </c>
      <c r="BF150" s="43" t="n">
        <f aca="false">ABS(BF149-BF115)</f>
        <v>0</v>
      </c>
      <c r="BG150" s="43" t="n">
        <f aca="false">ABS(BG149-BG115)</f>
        <v>0</v>
      </c>
      <c r="BH150" s="43" t="n">
        <f aca="false">ABS(BH149-BH115)</f>
        <v>0</v>
      </c>
      <c r="BI150" s="43" t="n">
        <f aca="false">ABS(BI149-BI115)</f>
        <v>0</v>
      </c>
      <c r="BJ150" s="43" t="n">
        <f aca="false">ABS(BJ149-BJ115)</f>
        <v>0</v>
      </c>
      <c r="BK150" s="43" t="n">
        <f aca="false">ABS(BK149-BK115)</f>
        <v>0</v>
      </c>
      <c r="BL150" s="43" t="n">
        <f aca="false">ABS(BL149-BL115)</f>
        <v>0</v>
      </c>
      <c r="BM150" s="43" t="n">
        <f aca="false">ABS(BM149-BM115)</f>
        <v>0</v>
      </c>
      <c r="BN150" s="43" t="n">
        <f aca="false">ABS(BN149-BN115)</f>
        <v>0</v>
      </c>
      <c r="BO150" s="43" t="n">
        <f aca="false">ABS(BO149-BO115)</f>
        <v>0</v>
      </c>
      <c r="BP150" s="43" t="n">
        <f aca="false">ABS(BP149-BP115)</f>
        <v>0</v>
      </c>
      <c r="BQ150" s="43" t="n">
        <f aca="false">ABS(BQ149-BQ115)</f>
        <v>0</v>
      </c>
      <c r="BR150" s="43" t="n">
        <f aca="false">ABS(BR149-BR115)</f>
        <v>0</v>
      </c>
      <c r="BS150" s="43" t="n">
        <f aca="false">ABS(BS149-BS115)</f>
        <v>0</v>
      </c>
      <c r="BT150" s="43" t="n">
        <f aca="false">ABS(BT149-BT115)</f>
        <v>0</v>
      </c>
      <c r="BU150" s="43" t="n">
        <f aca="false">ABS(BU149-BU115)</f>
        <v>0</v>
      </c>
      <c r="BV150" s="43" t="n">
        <f aca="false">ABS(BV149-BV115)</f>
        <v>0</v>
      </c>
      <c r="BW150" s="43" t="n">
        <f aca="false">ABS(BW149-BW115)</f>
        <v>0</v>
      </c>
      <c r="BX150" s="43" t="n">
        <f aca="false">ABS(BX149-BX115)</f>
        <v>0</v>
      </c>
      <c r="BY150" s="43" t="n">
        <f aca="false">ABS(BY149-BY115)</f>
        <v>0</v>
      </c>
      <c r="BZ150" s="43" t="n">
        <f aca="false">ABS(BZ149-BZ115)</f>
        <v>0</v>
      </c>
      <c r="CA150" s="43" t="n">
        <f aca="false">ABS(CA149-CA115)</f>
        <v>0</v>
      </c>
      <c r="CB150" s="43" t="n">
        <f aca="false">ABS(CB149-CB115)</f>
        <v>0</v>
      </c>
      <c r="CC150" s="43" t="n">
        <f aca="false">ABS(CC149-CC115)</f>
        <v>0</v>
      </c>
      <c r="CD150" s="43" t="n">
        <f aca="false">ABS(CD149-CD115)</f>
        <v>0</v>
      </c>
      <c r="CE150" s="43" t="n">
        <f aca="false">ABS(CE149-CE115)</f>
        <v>0</v>
      </c>
      <c r="CF150" s="43" t="n">
        <f aca="false">ABS(CF149-CF115)</f>
        <v>0</v>
      </c>
      <c r="CG150" s="43" t="n">
        <f aca="false">ABS(CG149-CG115)</f>
        <v>0</v>
      </c>
      <c r="CH150" s="43" t="n">
        <f aca="false">ABS(CH149-CH115)</f>
        <v>0</v>
      </c>
      <c r="CI150" s="43" t="n">
        <f aca="false">ABS(CI149-CI115)</f>
        <v>0</v>
      </c>
      <c r="CJ150" s="43" t="n">
        <f aca="false">ABS(CJ149-CJ115)</f>
        <v>0</v>
      </c>
      <c r="CK150" s="43" t="n">
        <f aca="false">ABS(CK149-CK115)</f>
        <v>0</v>
      </c>
      <c r="CL150" s="43" t="n">
        <f aca="false">ABS(CL149-CL115)</f>
        <v>0</v>
      </c>
      <c r="CM150" s="43" t="n">
        <f aca="false">ABS(CM149-CM115)</f>
        <v>0</v>
      </c>
      <c r="CN150" s="43" t="n">
        <f aca="false">ABS(CN149-CN115)</f>
        <v>0</v>
      </c>
      <c r="CO150" s="43" t="n">
        <f aca="false">ABS(CO149-CO115)</f>
        <v>0</v>
      </c>
      <c r="CP150" s="43" t="n">
        <f aca="false">ABS(CP149-CP115)</f>
        <v>0</v>
      </c>
      <c r="CQ150" s="43" t="n">
        <f aca="false">ABS(CQ149-CQ115)</f>
        <v>0</v>
      </c>
      <c r="CR150" s="43" t="n">
        <f aca="false">ABS(CR149-CR115)</f>
        <v>0</v>
      </c>
      <c r="CS150" s="43" t="n">
        <f aca="false">ABS(CS149-CS115)</f>
        <v>0</v>
      </c>
      <c r="CT150" s="43" t="n">
        <f aca="false">ABS(CT149-CT115)</f>
        <v>0</v>
      </c>
      <c r="CU150" s="43" t="n">
        <f aca="false">ABS(CU149-CU115)</f>
        <v>0</v>
      </c>
      <c r="CV150" s="43" t="n">
        <f aca="false">ABS(CV149-CV115)</f>
        <v>0</v>
      </c>
      <c r="CW150" s="43" t="n">
        <f aca="false">ABS(CW149-CW115)</f>
        <v>0</v>
      </c>
      <c r="CX150" s="43" t="n">
        <f aca="false">ABS(CX149-CX115)</f>
        <v>0</v>
      </c>
      <c r="CY150" s="43" t="n">
        <f aca="false">ABS(CY149-CY115)</f>
        <v>0</v>
      </c>
      <c r="CZ150" s="43" t="n">
        <f aca="false">ABS(CZ149-CZ115)</f>
        <v>0</v>
      </c>
      <c r="DA150" s="43" t="n">
        <f aca="false">ABS(DA149-DA115)</f>
        <v>0</v>
      </c>
      <c r="DB150" s="43" t="n">
        <f aca="false">ABS(DB149-DB115)</f>
        <v>0</v>
      </c>
      <c r="DC150" s="43" t="n">
        <f aca="false">ABS(DC149-DC115)</f>
        <v>0</v>
      </c>
      <c r="DD150" s="43" t="n">
        <f aca="false">ABS(DD149-DD115)</f>
        <v>0</v>
      </c>
      <c r="DE150" s="43" t="n">
        <f aca="false">ABS(DE149-DE115)</f>
        <v>0</v>
      </c>
      <c r="DF150" s="43" t="n">
        <f aca="false">ABS(DF149-DF115)</f>
        <v>0</v>
      </c>
      <c r="DG150" s="43" t="n">
        <f aca="false">ABS(DG149-DG115)</f>
        <v>0</v>
      </c>
      <c r="DH150" s="43" t="n">
        <f aca="false">ABS(DH149-DH115)</f>
        <v>0</v>
      </c>
      <c r="DI150" s="43" t="n">
        <f aca="false">ABS(DI149-DI115)</f>
        <v>0</v>
      </c>
      <c r="DJ150" s="43" t="n">
        <f aca="false">ABS(DJ149-DJ115)</f>
        <v>0</v>
      </c>
      <c r="DK150" s="43" t="n">
        <f aca="false">ABS(DK149-DK115)</f>
        <v>0</v>
      </c>
      <c r="DL150" s="43" t="n">
        <f aca="false">ABS(DL149-DL115)</f>
        <v>0</v>
      </c>
      <c r="DM150" s="43" t="n">
        <f aca="false">ABS(DM149-DM115)</f>
        <v>0</v>
      </c>
      <c r="DN150" s="43" t="n">
        <f aca="false">ABS(DN149-DN115)</f>
        <v>0</v>
      </c>
      <c r="DO150" s="43" t="n">
        <f aca="false">ABS(DO149-DO115)</f>
        <v>0</v>
      </c>
      <c r="DP150" s="43" t="n">
        <f aca="false">ABS(DP149-DP115)</f>
        <v>0</v>
      </c>
      <c r="DQ150" s="43" t="n">
        <f aca="false">ABS(DQ149-DQ115)</f>
        <v>0</v>
      </c>
      <c r="DR150" s="43" t="n">
        <f aca="false">ABS(DR149-DR115)</f>
        <v>0</v>
      </c>
      <c r="DS150" s="43" t="n">
        <f aca="false">ABS(DS149-DS115)</f>
        <v>0</v>
      </c>
      <c r="DT150" s="43" t="n">
        <f aca="false">ABS(DT149-DT115)</f>
        <v>0</v>
      </c>
      <c r="DU150" s="43" t="n">
        <f aca="false">ABS(DU149-DU115)</f>
        <v>0</v>
      </c>
      <c r="DV150" s="43" t="n">
        <f aca="false">ABS(DV149-DV115)</f>
        <v>0</v>
      </c>
      <c r="DW150" s="43" t="n">
        <f aca="false">ABS(DW149-DW115)</f>
        <v>0</v>
      </c>
      <c r="DX150" s="43" t="n">
        <f aca="false">ABS(DX149-DX115)</f>
        <v>0</v>
      </c>
      <c r="DY150" s="43" t="n">
        <f aca="false">ABS(DY149-DY115)</f>
        <v>0</v>
      </c>
      <c r="DZ150" s="43" t="n">
        <f aca="false">ABS(DZ149-DZ115)</f>
        <v>0</v>
      </c>
      <c r="EA150" s="43" t="n">
        <f aca="false">ABS(EA149-EA115)</f>
        <v>0</v>
      </c>
      <c r="EB150" s="43" t="n">
        <f aca="false">ABS(EB149-EB115)</f>
        <v>0</v>
      </c>
      <c r="EC150" s="43" t="n">
        <f aca="false">ABS(EC149-EC115)</f>
        <v>0</v>
      </c>
      <c r="ED150" s="43" t="n">
        <f aca="false">ABS(ED149-ED115)</f>
        <v>0</v>
      </c>
      <c r="EE150" s="43" t="n">
        <f aca="false">ABS(EE149-EE115)</f>
        <v>0</v>
      </c>
      <c r="EF150" s="43" t="n">
        <f aca="false">ABS(EF149-EF115)</f>
        <v>0</v>
      </c>
      <c r="EG150" s="43" t="n">
        <f aca="false">ABS(EG149-EG115)</f>
        <v>0</v>
      </c>
      <c r="EH150" s="43" t="n">
        <f aca="false">ABS(EH149-EH115)</f>
        <v>0</v>
      </c>
      <c r="EI150" s="43" t="n">
        <f aca="false">ABS(EI149-EI115)</f>
        <v>0</v>
      </c>
      <c r="EJ150" s="43" t="n">
        <f aca="false">ABS(EJ149-EJ115)</f>
        <v>0</v>
      </c>
      <c r="EK150" s="43" t="n">
        <f aca="false">ABS(EK149-EK115)</f>
        <v>0</v>
      </c>
      <c r="EL150" s="43" t="n">
        <f aca="false">ABS(EL149-EL115)</f>
        <v>0</v>
      </c>
      <c r="EM150" s="43" t="n">
        <f aca="false">ABS(EM149-EM115)</f>
        <v>0</v>
      </c>
      <c r="EN150" s="43" t="n">
        <f aca="false">ABS(EN149-EN115)</f>
        <v>0</v>
      </c>
      <c r="EO150" s="43" t="n">
        <f aca="false">ABS(EO149-EO115)</f>
        <v>0</v>
      </c>
      <c r="EP150" s="43" t="n">
        <f aca="false">ABS(EP149-EP115)</f>
        <v>0</v>
      </c>
      <c r="EQ150" s="43" t="n">
        <f aca="false">ABS(EQ149-EQ115)</f>
        <v>0</v>
      </c>
      <c r="ER150" s="43" t="n">
        <f aca="false">ABS(ER149-ER115)</f>
        <v>0</v>
      </c>
      <c r="ES150" s="43" t="n">
        <f aca="false">ABS(ES149-ES115)</f>
        <v>0</v>
      </c>
      <c r="ET150" s="43" t="n">
        <f aca="false">ABS(ET149-ET115)</f>
        <v>0</v>
      </c>
      <c r="EU150" s="43" t="n">
        <f aca="false">ABS(EU149-EU115)</f>
        <v>0</v>
      </c>
      <c r="EV150" s="43" t="n">
        <f aca="false">ABS(EV149-EV115)</f>
        <v>0</v>
      </c>
      <c r="EW150" s="43" t="n">
        <f aca="false">ABS(EW149-EW115)</f>
        <v>0</v>
      </c>
      <c r="EX150" s="43" t="n">
        <f aca="false">ABS(EX149-EX115)</f>
        <v>0</v>
      </c>
      <c r="EY150" s="43" t="n">
        <f aca="false">ABS(EY149-EY115)</f>
        <v>0</v>
      </c>
      <c r="EZ150" s="43" t="n">
        <f aca="false">ABS(EZ149-EZ115)</f>
        <v>0</v>
      </c>
      <c r="FA150" s="43" t="n">
        <f aca="false">ABS(FA149-FA115)</f>
        <v>0</v>
      </c>
      <c r="FB150" s="43" t="n">
        <f aca="false">ABS(FB149-FB115)</f>
        <v>0</v>
      </c>
      <c r="FC150" s="43" t="n">
        <f aca="false">ABS(FC149-FC115)</f>
        <v>0</v>
      </c>
      <c r="FD150" s="43" t="n">
        <f aca="false">ABS(FD149-FD115)</f>
        <v>0</v>
      </c>
      <c r="FE150" s="43" t="n">
        <f aca="false">ABS(FE149-FE115)</f>
        <v>0</v>
      </c>
      <c r="FF150" s="43" t="n">
        <f aca="false">ABS(FF149-FF115)</f>
        <v>0</v>
      </c>
      <c r="FG150" s="43" t="n">
        <f aca="false">ABS(FG149-FG115)</f>
        <v>0</v>
      </c>
      <c r="FH150" s="43" t="n">
        <f aca="false">ABS(FH149-FH115)</f>
        <v>0</v>
      </c>
    </row>
    <row r="152" customFormat="false" ht="15" hidden="false" customHeight="false" outlineLevel="0" collapsed="false">
      <c r="A152" s="9" t="s">
        <v>14</v>
      </c>
      <c r="B152" s="9"/>
      <c r="C152" s="9" t="s">
        <v>744</v>
      </c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/>
      <c r="BO152" s="9"/>
      <c r="BP152" s="9"/>
      <c r="BQ152" s="9"/>
      <c r="BR152" s="9"/>
      <c r="BS152" s="9"/>
      <c r="BT152" s="9"/>
      <c r="BU152" s="9"/>
      <c r="BV152" s="9"/>
      <c r="BW152" s="9"/>
      <c r="BX152" s="9"/>
      <c r="BY152" s="9"/>
      <c r="BZ152" s="9"/>
      <c r="CA152" s="9"/>
      <c r="CB152" s="9"/>
      <c r="CC152" s="9"/>
      <c r="CD152" s="9"/>
      <c r="CE152" s="9"/>
      <c r="CF152" s="9"/>
      <c r="CG152" s="9"/>
      <c r="CH152" s="9"/>
      <c r="CI152" s="9"/>
      <c r="CJ152" s="9"/>
      <c r="CK152" s="9"/>
      <c r="CL152" s="9"/>
      <c r="CM152" s="9"/>
      <c r="CN152" s="9"/>
      <c r="CO152" s="9"/>
      <c r="CP152" s="9"/>
      <c r="CQ152" s="9"/>
      <c r="CR152" s="9"/>
      <c r="CS152" s="9"/>
      <c r="CT152" s="9"/>
      <c r="CU152" s="9"/>
      <c r="CV152" s="9"/>
      <c r="CW152" s="9"/>
      <c r="CX152" s="9"/>
      <c r="CY152" s="9"/>
      <c r="CZ152" s="9"/>
      <c r="DA152" s="9"/>
      <c r="DB152" s="9"/>
      <c r="DC152" s="9"/>
      <c r="DD152" s="9"/>
      <c r="DE152" s="9"/>
      <c r="DF152" s="9"/>
      <c r="DG152" s="9"/>
      <c r="DH152" s="9"/>
      <c r="DI152" s="9"/>
      <c r="DJ152" s="9"/>
      <c r="DK152" s="9"/>
      <c r="DL152" s="9"/>
      <c r="DM152" s="9"/>
      <c r="DN152" s="9"/>
      <c r="DO152" s="9"/>
      <c r="DP152" s="9"/>
      <c r="DQ152" s="9"/>
      <c r="DR152" s="9"/>
      <c r="DS152" s="9"/>
      <c r="DT152" s="9"/>
      <c r="DU152" s="9"/>
      <c r="DV152" s="9"/>
      <c r="DW152" s="9"/>
      <c r="DX152" s="9"/>
      <c r="DY152" s="9"/>
      <c r="DZ152" s="9"/>
      <c r="EA152" s="9"/>
      <c r="EB152" s="9"/>
      <c r="EC152" s="9"/>
      <c r="ED152" s="9"/>
      <c r="EE152" s="9"/>
      <c r="EF152" s="9"/>
      <c r="EG152" s="9"/>
      <c r="EH152" s="9"/>
      <c r="EI152" s="9"/>
      <c r="EJ152" s="9"/>
      <c r="EK152" s="9"/>
      <c r="EL152" s="9"/>
      <c r="EM152" s="9"/>
      <c r="EN152" s="9"/>
      <c r="EO152" s="9"/>
      <c r="EP152" s="9"/>
      <c r="EQ152" s="9"/>
      <c r="ER152" s="9"/>
      <c r="ES152" s="9"/>
      <c r="ET152" s="9"/>
      <c r="EU152" s="9"/>
      <c r="EV152" s="9"/>
      <c r="EW152" s="9"/>
      <c r="EX152" s="9"/>
      <c r="EY152" s="9"/>
      <c r="EZ152" s="9"/>
      <c r="FA152" s="9"/>
      <c r="FB152" s="9"/>
      <c r="FC152" s="9"/>
      <c r="FD152" s="9"/>
      <c r="FE152" s="9"/>
      <c r="FF152" s="9"/>
      <c r="FG152" s="9"/>
      <c r="FH152" s="9"/>
    </row>
    <row r="153" customFormat="false" ht="15" hidden="false" customHeight="false" outlineLevel="0" collapsed="false">
      <c r="C153" s="0" t="s">
        <v>745</v>
      </c>
      <c r="D153" s="11" t="s">
        <v>319</v>
      </c>
      <c r="I153" s="43" t="n">
        <f aca="false">SUM(J153:FH153)</f>
        <v>-5695.08750061644</v>
      </c>
      <c r="J153" s="43" t="n">
        <f aca="false">J94+J95+J96+J97+J99+J100+J101+J102+J105</f>
        <v>-2792.10339506173</v>
      </c>
      <c r="K153" s="43" t="n">
        <f aca="false">K94+K95+K96+K97+K99+K100+K101+K102+K105</f>
        <v>694.568570357686</v>
      </c>
      <c r="L153" s="43" t="n">
        <f aca="false">L94+L95+L96+L97+L99+L100+L101+L102+L105</f>
        <v>-809.957968521901</v>
      </c>
      <c r="M153" s="43" t="n">
        <f aca="false">M94+M95+M96+M97+M99+M100+M101+M102+M105</f>
        <v>-124.112302458989</v>
      </c>
      <c r="N153" s="43" t="n">
        <f aca="false">N94+N95+N96+N97+N99+N100+N101+N102+N105</f>
        <v>-1615.86742388078</v>
      </c>
      <c r="O153" s="43" t="n">
        <f aca="false">O94+O95+O96+O97+O99+O100+O101+O102+O105</f>
        <v>-1580.73987118772</v>
      </c>
      <c r="P153" s="43" t="n">
        <f aca="false">P94+P95+P96+P97+P99+P100+P101+P102+P105</f>
        <v>-7.30364753424658</v>
      </c>
      <c r="Q153" s="43" t="n">
        <f aca="false">Q94+Q95+Q96+Q97+Q99+Q100+Q101+Q102+Q105</f>
        <v>-7.38390739726027</v>
      </c>
      <c r="R153" s="43" t="n">
        <f aca="false">R94+R95+R96+R97+R99+R100+R101+R102+R105</f>
        <v>-7.38390739726027</v>
      </c>
      <c r="S153" s="43" t="n">
        <f aca="false">S94+S95+S96+S97+S99+S100+S101+S102+S105</f>
        <v>555.196352465753</v>
      </c>
      <c r="T153" s="43" t="n">
        <f aca="false">T94+T95+T96+T97+T99+T100+T101+T102+T105</f>
        <v>0</v>
      </c>
      <c r="U153" s="43" t="n">
        <f aca="false">U94+U95+U96+U97+U99+U100+U101+U102+U105</f>
        <v>0</v>
      </c>
      <c r="V153" s="43" t="n">
        <f aca="false">V94+V95+V96+V97+V99+V100+V101+V102+V105</f>
        <v>0</v>
      </c>
      <c r="W153" s="43" t="n">
        <f aca="false">W94+W95+W96+W97+W99+W100+W101+W102+W105</f>
        <v>0</v>
      </c>
      <c r="X153" s="43" t="n">
        <f aca="false">X94+X95+X96+X97+X99+X100+X101+X102+X105</f>
        <v>0</v>
      </c>
      <c r="Y153" s="43" t="n">
        <f aca="false">Y94+Y95+Y96+Y97+Y99+Y100+Y101+Y102+Y105</f>
        <v>0</v>
      </c>
      <c r="Z153" s="43" t="n">
        <f aca="false">Z94+Z95+Z96+Z97+Z99+Z100+Z101+Z102+Z105</f>
        <v>0</v>
      </c>
      <c r="AA153" s="43" t="n">
        <f aca="false">AA94+AA95+AA96+AA97+AA99+AA100+AA101+AA102+AA105</f>
        <v>0</v>
      </c>
      <c r="AB153" s="43" t="n">
        <f aca="false">AB94+AB95+AB96+AB97+AB99+AB100+AB101+AB102+AB105</f>
        <v>0</v>
      </c>
      <c r="AC153" s="43" t="n">
        <f aca="false">AC94+AC95+AC96+AC97+AC99+AC100+AC101+AC102+AC105</f>
        <v>0</v>
      </c>
      <c r="AD153" s="43" t="n">
        <f aca="false">AD94+AD95+AD96+AD97+AD99+AD100+AD101+AD102+AD105</f>
        <v>0</v>
      </c>
      <c r="AE153" s="43" t="n">
        <f aca="false">AE94+AE95+AE96+AE97+AE99+AE100+AE101+AE102+AE105</f>
        <v>0</v>
      </c>
      <c r="AF153" s="43" t="n">
        <f aca="false">AF94+AF95+AF96+AF97+AF99+AF100+AF101+AF102+AF105</f>
        <v>0</v>
      </c>
      <c r="AG153" s="43" t="n">
        <f aca="false">AG94+AG95+AG96+AG97+AG99+AG100+AG101+AG102+AG105</f>
        <v>0</v>
      </c>
      <c r="AH153" s="43" t="n">
        <f aca="false">AH94+AH95+AH96+AH97+AH99+AH100+AH101+AH102+AH105</f>
        <v>0</v>
      </c>
      <c r="AI153" s="43" t="n">
        <f aca="false">AI94+AI95+AI96+AI97+AI99+AI100+AI101+AI102+AI105</f>
        <v>0</v>
      </c>
      <c r="AJ153" s="43" t="n">
        <f aca="false">AJ94+AJ95+AJ96+AJ97+AJ99+AJ100+AJ101+AJ102+AJ105</f>
        <v>0</v>
      </c>
      <c r="AK153" s="43" t="n">
        <f aca="false">AK94+AK95+AK96+AK97+AK99+AK100+AK101+AK102+AK105</f>
        <v>0</v>
      </c>
      <c r="AL153" s="43" t="n">
        <f aca="false">AL94+AL95+AL96+AL97+AL99+AL100+AL101+AL102+AL105</f>
        <v>0</v>
      </c>
      <c r="AM153" s="43" t="n">
        <f aca="false">AM94+AM95+AM96+AM97+AM99+AM100+AM101+AM102+AM105</f>
        <v>0</v>
      </c>
      <c r="AN153" s="43" t="n">
        <f aca="false">AN94+AN95+AN96+AN97+AN99+AN100+AN101+AN102+AN105</f>
        <v>0</v>
      </c>
      <c r="AO153" s="43" t="n">
        <f aca="false">AO94+AO95+AO96+AO97+AO99+AO100+AO101+AO102+AO105</f>
        <v>0</v>
      </c>
      <c r="AP153" s="43" t="n">
        <f aca="false">AP94+AP95+AP96+AP97+AP99+AP100+AP101+AP102+AP105</f>
        <v>0</v>
      </c>
      <c r="AQ153" s="43" t="n">
        <f aca="false">AQ94+AQ95+AQ96+AQ97+AQ99+AQ100+AQ101+AQ102+AQ105</f>
        <v>0</v>
      </c>
      <c r="AR153" s="43" t="n">
        <f aca="false">AR94+AR95+AR96+AR97+AR99+AR100+AR101+AR102+AR105</f>
        <v>0</v>
      </c>
      <c r="AS153" s="43" t="n">
        <f aca="false">AS94+AS95+AS96+AS97+AS99+AS100+AS101+AS102+AS105</f>
        <v>0</v>
      </c>
      <c r="AT153" s="43" t="n">
        <f aca="false">AT94+AT95+AT96+AT97+AT99+AT100+AT101+AT102+AT105</f>
        <v>0</v>
      </c>
      <c r="AU153" s="43" t="n">
        <f aca="false">AU94+AU95+AU96+AU97+AU99+AU100+AU101+AU102+AU105</f>
        <v>0</v>
      </c>
      <c r="AV153" s="43" t="n">
        <f aca="false">AV94+AV95+AV96+AV97+AV99+AV100+AV101+AV102+AV105</f>
        <v>0</v>
      </c>
      <c r="AW153" s="43" t="n">
        <f aca="false">AW94+AW95+AW96+AW97+AW99+AW100+AW101+AW102+AW105</f>
        <v>0</v>
      </c>
      <c r="AX153" s="43" t="n">
        <f aca="false">AX94+AX95+AX96+AX97+AX99+AX100+AX101+AX102+AX105</f>
        <v>0</v>
      </c>
      <c r="AY153" s="43" t="n">
        <f aca="false">AY94+AY95+AY96+AY97+AY99+AY100+AY101+AY102+AY105</f>
        <v>0</v>
      </c>
      <c r="AZ153" s="43" t="n">
        <f aca="false">AZ94+AZ95+AZ96+AZ97+AZ99+AZ100+AZ101+AZ102+AZ105</f>
        <v>0</v>
      </c>
      <c r="BA153" s="43" t="n">
        <f aca="false">BA94+BA95+BA96+BA97+BA99+BA100+BA101+BA102+BA105</f>
        <v>0</v>
      </c>
      <c r="BB153" s="43" t="n">
        <f aca="false">BB94+BB95+BB96+BB97+BB99+BB100+BB101+BB102+BB105</f>
        <v>0</v>
      </c>
      <c r="BC153" s="43" t="n">
        <f aca="false">BC94+BC95+BC96+BC97+BC99+BC100+BC101+BC102+BC105</f>
        <v>0</v>
      </c>
      <c r="BD153" s="43" t="n">
        <f aca="false">BD94+BD95+BD96+BD97+BD99+BD100+BD101+BD102+BD105</f>
        <v>0</v>
      </c>
      <c r="BE153" s="43" t="n">
        <f aca="false">BE94+BE95+BE96+BE97+BE99+BE100+BE101+BE102+BE105</f>
        <v>0</v>
      </c>
      <c r="BF153" s="43" t="n">
        <f aca="false">BF94+BF95+BF96+BF97+BF99+BF100+BF101+BF102+BF105</f>
        <v>0</v>
      </c>
      <c r="BG153" s="43" t="n">
        <f aca="false">BG94+BG95+BG96+BG97+BG99+BG100+BG101+BG102+BG105</f>
        <v>0</v>
      </c>
      <c r="BH153" s="43" t="n">
        <f aca="false">BH94+BH95+BH96+BH97+BH99+BH100+BH101+BH102+BH105</f>
        <v>0</v>
      </c>
      <c r="BI153" s="43" t="n">
        <f aca="false">BI94+BI95+BI96+BI97+BI99+BI100+BI101+BI102+BI105</f>
        <v>0</v>
      </c>
      <c r="BJ153" s="43" t="n">
        <f aca="false">BJ94+BJ95+BJ96+BJ97+BJ99+BJ100+BJ101+BJ102+BJ105</f>
        <v>0</v>
      </c>
      <c r="BK153" s="43" t="n">
        <f aca="false">BK94+BK95+BK96+BK97+BK99+BK100+BK101+BK102+BK105</f>
        <v>0</v>
      </c>
      <c r="BL153" s="43" t="n">
        <f aca="false">BL94+BL95+BL96+BL97+BL99+BL100+BL101+BL102+BL105</f>
        <v>0</v>
      </c>
      <c r="BM153" s="43" t="n">
        <f aca="false">BM94+BM95+BM96+BM97+BM99+BM100+BM101+BM102+BM105</f>
        <v>0</v>
      </c>
      <c r="BN153" s="43" t="n">
        <f aca="false">BN94+BN95+BN96+BN97+BN99+BN100+BN101+BN102+BN105</f>
        <v>0</v>
      </c>
      <c r="BO153" s="43" t="n">
        <f aca="false">BO94+BO95+BO96+BO97+BO99+BO100+BO101+BO102+BO105</f>
        <v>0</v>
      </c>
      <c r="BP153" s="43" t="n">
        <f aca="false">BP94+BP95+BP96+BP97+BP99+BP100+BP101+BP102+BP105</f>
        <v>0</v>
      </c>
      <c r="BQ153" s="43" t="n">
        <f aca="false">BQ94+BQ95+BQ96+BQ97+BQ99+BQ100+BQ101+BQ102+BQ105</f>
        <v>0</v>
      </c>
      <c r="BR153" s="43" t="n">
        <f aca="false">BR94+BR95+BR96+BR97+BR99+BR100+BR101+BR102+BR105</f>
        <v>0</v>
      </c>
      <c r="BS153" s="43" t="n">
        <f aca="false">BS94+BS95+BS96+BS97+BS99+BS100+BS101+BS102+BS105</f>
        <v>0</v>
      </c>
      <c r="BT153" s="43" t="n">
        <f aca="false">BT94+BT95+BT96+BT97+BT99+BT100+BT101+BT102+BT105</f>
        <v>0</v>
      </c>
      <c r="BU153" s="43" t="n">
        <f aca="false">BU94+BU95+BU96+BU97+BU99+BU100+BU101+BU102+BU105</f>
        <v>0</v>
      </c>
      <c r="BV153" s="43" t="n">
        <f aca="false">BV94+BV95+BV96+BV97+BV99+BV100+BV101+BV102+BV105</f>
        <v>0</v>
      </c>
      <c r="BW153" s="43" t="n">
        <f aca="false">BW94+BW95+BW96+BW97+BW99+BW100+BW101+BW102+BW105</f>
        <v>0</v>
      </c>
      <c r="BX153" s="43" t="n">
        <f aca="false">BX94+BX95+BX96+BX97+BX99+BX100+BX101+BX102+BX105</f>
        <v>0</v>
      </c>
      <c r="BY153" s="43" t="n">
        <f aca="false">BY94+BY95+BY96+BY97+BY99+BY100+BY101+BY102+BY105</f>
        <v>0</v>
      </c>
      <c r="BZ153" s="43" t="n">
        <f aca="false">BZ94+BZ95+BZ96+BZ97+BZ99+BZ100+BZ101+BZ102+BZ105</f>
        <v>0</v>
      </c>
      <c r="CA153" s="43" t="n">
        <f aca="false">CA94+CA95+CA96+CA97+CA99+CA100+CA101+CA102+CA105</f>
        <v>0</v>
      </c>
      <c r="CB153" s="43" t="n">
        <f aca="false">CB94+CB95+CB96+CB97+CB99+CB100+CB101+CB102+CB105</f>
        <v>0</v>
      </c>
      <c r="CC153" s="43" t="n">
        <f aca="false">CC94+CC95+CC96+CC97+CC99+CC100+CC101+CC102+CC105</f>
        <v>0</v>
      </c>
      <c r="CD153" s="43" t="n">
        <f aca="false">CD94+CD95+CD96+CD97+CD99+CD100+CD101+CD102+CD105</f>
        <v>0</v>
      </c>
      <c r="CE153" s="43" t="n">
        <f aca="false">CE94+CE95+CE96+CE97+CE99+CE100+CE101+CE102+CE105</f>
        <v>0</v>
      </c>
      <c r="CF153" s="43" t="n">
        <f aca="false">CF94+CF95+CF96+CF97+CF99+CF100+CF101+CF102+CF105</f>
        <v>0</v>
      </c>
      <c r="CG153" s="43" t="n">
        <f aca="false">CG94+CG95+CG96+CG97+CG99+CG100+CG101+CG102+CG105</f>
        <v>0</v>
      </c>
      <c r="CH153" s="43" t="n">
        <f aca="false">CH94+CH95+CH96+CH97+CH99+CH100+CH101+CH102+CH105</f>
        <v>0</v>
      </c>
      <c r="CI153" s="43" t="n">
        <f aca="false">CI94+CI95+CI96+CI97+CI99+CI100+CI101+CI102+CI105</f>
        <v>0</v>
      </c>
      <c r="CJ153" s="43" t="n">
        <f aca="false">CJ94+CJ95+CJ96+CJ97+CJ99+CJ100+CJ101+CJ102+CJ105</f>
        <v>0</v>
      </c>
      <c r="CK153" s="43" t="n">
        <f aca="false">CK94+CK95+CK96+CK97+CK99+CK100+CK101+CK102+CK105</f>
        <v>0</v>
      </c>
      <c r="CL153" s="43" t="n">
        <f aca="false">CL94+CL95+CL96+CL97+CL99+CL100+CL101+CL102+CL105</f>
        <v>0</v>
      </c>
      <c r="CM153" s="43" t="n">
        <f aca="false">CM94+CM95+CM96+CM97+CM99+CM100+CM101+CM102+CM105</f>
        <v>0</v>
      </c>
      <c r="CN153" s="43" t="n">
        <f aca="false">CN94+CN95+CN96+CN97+CN99+CN100+CN101+CN102+CN105</f>
        <v>0</v>
      </c>
      <c r="CO153" s="43" t="n">
        <f aca="false">CO94+CO95+CO96+CO97+CO99+CO100+CO101+CO102+CO105</f>
        <v>0</v>
      </c>
      <c r="CP153" s="43" t="n">
        <f aca="false">CP94+CP95+CP96+CP97+CP99+CP100+CP101+CP102+CP105</f>
        <v>0</v>
      </c>
      <c r="CQ153" s="43" t="n">
        <f aca="false">CQ94+CQ95+CQ96+CQ97+CQ99+CQ100+CQ101+CQ102+CQ105</f>
        <v>0</v>
      </c>
      <c r="CR153" s="43" t="n">
        <f aca="false">CR94+CR95+CR96+CR97+CR99+CR100+CR101+CR102+CR105</f>
        <v>0</v>
      </c>
      <c r="CS153" s="43" t="n">
        <f aca="false">CS94+CS95+CS96+CS97+CS99+CS100+CS101+CS102+CS105</f>
        <v>0</v>
      </c>
      <c r="CT153" s="43" t="n">
        <f aca="false">CT94+CT95+CT96+CT97+CT99+CT100+CT101+CT102+CT105</f>
        <v>0</v>
      </c>
      <c r="CU153" s="43" t="n">
        <f aca="false">CU94+CU95+CU96+CU97+CU99+CU100+CU101+CU102+CU105</f>
        <v>0</v>
      </c>
      <c r="CV153" s="43" t="n">
        <f aca="false">CV94+CV95+CV96+CV97+CV99+CV100+CV101+CV102+CV105</f>
        <v>0</v>
      </c>
      <c r="CW153" s="43" t="n">
        <f aca="false">CW94+CW95+CW96+CW97+CW99+CW100+CW101+CW102+CW105</f>
        <v>0</v>
      </c>
      <c r="CX153" s="43" t="n">
        <f aca="false">CX94+CX95+CX96+CX97+CX99+CX100+CX101+CX102+CX105</f>
        <v>0</v>
      </c>
      <c r="CY153" s="43" t="n">
        <f aca="false">CY94+CY95+CY96+CY97+CY99+CY100+CY101+CY102+CY105</f>
        <v>0</v>
      </c>
      <c r="CZ153" s="43" t="n">
        <f aca="false">CZ94+CZ95+CZ96+CZ97+CZ99+CZ100+CZ101+CZ102+CZ105</f>
        <v>0</v>
      </c>
      <c r="DA153" s="43" t="n">
        <f aca="false">DA94+DA95+DA96+DA97+DA99+DA100+DA101+DA102+DA105</f>
        <v>0</v>
      </c>
      <c r="DB153" s="43" t="n">
        <f aca="false">DB94+DB95+DB96+DB97+DB99+DB100+DB101+DB102+DB105</f>
        <v>0</v>
      </c>
      <c r="DC153" s="43" t="n">
        <f aca="false">DC94+DC95+DC96+DC97+DC99+DC100+DC101+DC102+DC105</f>
        <v>0</v>
      </c>
      <c r="DD153" s="43" t="n">
        <f aca="false">DD94+DD95+DD96+DD97+DD99+DD100+DD101+DD102+DD105</f>
        <v>0</v>
      </c>
      <c r="DE153" s="43" t="n">
        <f aca="false">DE94+DE95+DE96+DE97+DE99+DE100+DE101+DE102+DE105</f>
        <v>0</v>
      </c>
      <c r="DF153" s="43" t="n">
        <f aca="false">DF94+DF95+DF96+DF97+DF99+DF100+DF101+DF102+DF105</f>
        <v>0</v>
      </c>
      <c r="DG153" s="43" t="n">
        <f aca="false">DG94+DG95+DG96+DG97+DG99+DG100+DG101+DG102+DG105</f>
        <v>0</v>
      </c>
      <c r="DH153" s="43" t="n">
        <f aca="false">DH94+DH95+DH96+DH97+DH99+DH100+DH101+DH102+DH105</f>
        <v>0</v>
      </c>
      <c r="DI153" s="43" t="n">
        <f aca="false">DI94+DI95+DI96+DI97+DI99+DI100+DI101+DI102+DI105</f>
        <v>0</v>
      </c>
      <c r="DJ153" s="43" t="n">
        <f aca="false">DJ94+DJ95+DJ96+DJ97+DJ99+DJ100+DJ101+DJ102+DJ105</f>
        <v>0</v>
      </c>
      <c r="DK153" s="43" t="n">
        <f aca="false">DK94+DK95+DK96+DK97+DK99+DK100+DK101+DK102+DK105</f>
        <v>0</v>
      </c>
      <c r="DL153" s="43" t="n">
        <f aca="false">DL94+DL95+DL96+DL97+DL99+DL100+DL101+DL102+DL105</f>
        <v>0</v>
      </c>
      <c r="DM153" s="43" t="n">
        <f aca="false">DM94+DM95+DM96+DM97+DM99+DM100+DM101+DM102+DM105</f>
        <v>0</v>
      </c>
      <c r="DN153" s="43" t="n">
        <f aca="false">DN94+DN95+DN96+DN97+DN99+DN100+DN101+DN102+DN105</f>
        <v>0</v>
      </c>
      <c r="DO153" s="43" t="n">
        <f aca="false">DO94+DO95+DO96+DO97+DO99+DO100+DO101+DO102+DO105</f>
        <v>0</v>
      </c>
      <c r="DP153" s="43" t="n">
        <f aca="false">DP94+DP95+DP96+DP97+DP99+DP100+DP101+DP102+DP105</f>
        <v>0</v>
      </c>
      <c r="DQ153" s="43" t="n">
        <f aca="false">DQ94+DQ95+DQ96+DQ97+DQ99+DQ100+DQ101+DQ102+DQ105</f>
        <v>0</v>
      </c>
      <c r="DR153" s="43" t="n">
        <f aca="false">DR94+DR95+DR96+DR97+DR99+DR100+DR101+DR102+DR105</f>
        <v>0</v>
      </c>
      <c r="DS153" s="43" t="n">
        <f aca="false">DS94+DS95+DS96+DS97+DS99+DS100+DS101+DS102+DS105</f>
        <v>0</v>
      </c>
      <c r="DT153" s="43" t="n">
        <f aca="false">DT94+DT95+DT96+DT97+DT99+DT100+DT101+DT102+DT105</f>
        <v>0</v>
      </c>
      <c r="DU153" s="43" t="n">
        <f aca="false">DU94+DU95+DU96+DU97+DU99+DU100+DU101+DU102+DU105</f>
        <v>0</v>
      </c>
      <c r="DV153" s="43" t="n">
        <f aca="false">DV94+DV95+DV96+DV97+DV99+DV100+DV101+DV102+DV105</f>
        <v>0</v>
      </c>
      <c r="DW153" s="43" t="n">
        <f aca="false">DW94+DW95+DW96+DW97+DW99+DW100+DW101+DW102+DW105</f>
        <v>0</v>
      </c>
      <c r="DX153" s="43" t="n">
        <f aca="false">DX94+DX95+DX96+DX97+DX99+DX100+DX101+DX102+DX105</f>
        <v>0</v>
      </c>
      <c r="DY153" s="43" t="n">
        <f aca="false">DY94+DY95+DY96+DY97+DY99+DY100+DY101+DY102+DY105</f>
        <v>0</v>
      </c>
      <c r="DZ153" s="43" t="n">
        <f aca="false">DZ94+DZ95+DZ96+DZ97+DZ99+DZ100+DZ101+DZ102+DZ105</f>
        <v>0</v>
      </c>
      <c r="EA153" s="43" t="n">
        <f aca="false">EA94+EA95+EA96+EA97+EA99+EA100+EA101+EA102+EA105</f>
        <v>0</v>
      </c>
      <c r="EB153" s="43" t="n">
        <f aca="false">EB94+EB95+EB96+EB97+EB99+EB100+EB101+EB102+EB105</f>
        <v>0</v>
      </c>
      <c r="EC153" s="43" t="n">
        <f aca="false">EC94+EC95+EC96+EC97+EC99+EC100+EC101+EC102+EC105</f>
        <v>0</v>
      </c>
      <c r="ED153" s="43" t="n">
        <f aca="false">ED94+ED95+ED96+ED97+ED99+ED100+ED101+ED102+ED105</f>
        <v>0</v>
      </c>
      <c r="EE153" s="43" t="n">
        <f aca="false">EE94+EE95+EE96+EE97+EE99+EE100+EE101+EE102+EE105</f>
        <v>0</v>
      </c>
      <c r="EF153" s="43" t="n">
        <f aca="false">EF94+EF95+EF96+EF97+EF99+EF100+EF101+EF102+EF105</f>
        <v>0</v>
      </c>
      <c r="EG153" s="43" t="n">
        <f aca="false">EG94+EG95+EG96+EG97+EG99+EG100+EG101+EG102+EG105</f>
        <v>0</v>
      </c>
      <c r="EH153" s="43" t="n">
        <f aca="false">EH94+EH95+EH96+EH97+EH99+EH100+EH101+EH102+EH105</f>
        <v>0</v>
      </c>
      <c r="EI153" s="43" t="n">
        <f aca="false">EI94+EI95+EI96+EI97+EI99+EI100+EI101+EI102+EI105</f>
        <v>0</v>
      </c>
      <c r="EJ153" s="43" t="n">
        <f aca="false">EJ94+EJ95+EJ96+EJ97+EJ99+EJ100+EJ101+EJ102+EJ105</f>
        <v>0</v>
      </c>
      <c r="EK153" s="43" t="n">
        <f aca="false">EK94+EK95+EK96+EK97+EK99+EK100+EK101+EK102+EK105</f>
        <v>0</v>
      </c>
      <c r="EL153" s="43" t="n">
        <f aca="false">EL94+EL95+EL96+EL97+EL99+EL100+EL101+EL102+EL105</f>
        <v>0</v>
      </c>
      <c r="EM153" s="43" t="n">
        <f aca="false">EM94+EM95+EM96+EM97+EM99+EM100+EM101+EM102+EM105</f>
        <v>0</v>
      </c>
      <c r="EN153" s="43" t="n">
        <f aca="false">EN94+EN95+EN96+EN97+EN99+EN100+EN101+EN102+EN105</f>
        <v>0</v>
      </c>
      <c r="EO153" s="43" t="n">
        <f aca="false">EO94+EO95+EO96+EO97+EO99+EO100+EO101+EO102+EO105</f>
        <v>0</v>
      </c>
      <c r="EP153" s="43" t="n">
        <f aca="false">EP94+EP95+EP96+EP97+EP99+EP100+EP101+EP102+EP105</f>
        <v>0</v>
      </c>
      <c r="EQ153" s="43" t="n">
        <f aca="false">EQ94+EQ95+EQ96+EQ97+EQ99+EQ100+EQ101+EQ102+EQ105</f>
        <v>0</v>
      </c>
      <c r="ER153" s="43" t="n">
        <f aca="false">ER94+ER95+ER96+ER97+ER99+ER100+ER101+ER102+ER105</f>
        <v>0</v>
      </c>
      <c r="ES153" s="43" t="n">
        <f aca="false">ES94+ES95+ES96+ES97+ES99+ES100+ES101+ES102+ES105</f>
        <v>0</v>
      </c>
      <c r="ET153" s="43" t="n">
        <f aca="false">ET94+ET95+ET96+ET97+ET99+ET100+ET101+ET102+ET105</f>
        <v>0</v>
      </c>
      <c r="EU153" s="43" t="n">
        <f aca="false">EU94+EU95+EU96+EU97+EU99+EU100+EU101+EU102+EU105</f>
        <v>0</v>
      </c>
      <c r="EV153" s="43" t="n">
        <f aca="false">EV94+EV95+EV96+EV97+EV99+EV100+EV101+EV102+EV105</f>
        <v>0</v>
      </c>
      <c r="EW153" s="43" t="n">
        <f aca="false">EW94+EW95+EW96+EW97+EW99+EW100+EW101+EW102+EW105</f>
        <v>0</v>
      </c>
      <c r="EX153" s="43" t="n">
        <f aca="false">EX94+EX95+EX96+EX97+EX99+EX100+EX101+EX102+EX105</f>
        <v>0</v>
      </c>
      <c r="EY153" s="43" t="n">
        <f aca="false">EY94+EY95+EY96+EY97+EY99+EY100+EY101+EY102+EY105</f>
        <v>0</v>
      </c>
      <c r="EZ153" s="43" t="n">
        <f aca="false">EZ94+EZ95+EZ96+EZ97+EZ99+EZ100+EZ101+EZ102+EZ105</f>
        <v>0</v>
      </c>
      <c r="FA153" s="43" t="n">
        <f aca="false">FA94+FA95+FA96+FA97+FA99+FA100+FA101+FA102+FA105</f>
        <v>0</v>
      </c>
      <c r="FB153" s="43" t="n">
        <f aca="false">FB94+FB95+FB96+FB97+FB99+FB100+FB101+FB102+FB105</f>
        <v>0</v>
      </c>
      <c r="FC153" s="43" t="n">
        <f aca="false">FC94+FC95+FC96+FC97+FC99+FC100+FC101+FC102+FC105</f>
        <v>0</v>
      </c>
      <c r="FD153" s="43" t="n">
        <f aca="false">FD94+FD95+FD96+FD97+FD99+FD100+FD101+FD102+FD105</f>
        <v>0</v>
      </c>
      <c r="FE153" s="43" t="n">
        <f aca="false">FE94+FE95+FE96+FE97+FE99+FE100+FE101+FE102+FE105</f>
        <v>0</v>
      </c>
      <c r="FF153" s="43" t="n">
        <f aca="false">FF94+FF95+FF96+FF97+FF99+FF100+FF101+FF102+FF105</f>
        <v>0</v>
      </c>
      <c r="FG153" s="43" t="n">
        <f aca="false">FG94+FG95+FG96+FG97+FG99+FG100+FG101+FG102+FG105</f>
        <v>0</v>
      </c>
      <c r="FH153" s="43" t="n">
        <f aca="false">FH94+FH95+FH96+FH97+FH99+FH100+FH101+FH102+FH105</f>
        <v>0</v>
      </c>
    </row>
    <row r="154" customFormat="false" ht="15" hidden="false" customHeight="false" outlineLevel="0" collapsed="false">
      <c r="C154" s="0" t="s">
        <v>746</v>
      </c>
      <c r="D154" s="11" t="s">
        <v>319</v>
      </c>
      <c r="I154" s="43" t="n">
        <f aca="false">SUM(J154:FH154)</f>
        <v>209788.414908923</v>
      </c>
      <c r="J154" s="43" t="n">
        <f aca="false">J153+J109+J98+J111+J91</f>
        <v>-2792.10339506173</v>
      </c>
      <c r="K154" s="43" t="n">
        <f aca="false">K153+K109+K98+K111+K91</f>
        <v>694.568570357686</v>
      </c>
      <c r="L154" s="43" t="n">
        <f aca="false">L153+L109+L98+L111+L91</f>
        <v>-809.957968521901</v>
      </c>
      <c r="M154" s="43" t="n">
        <f aca="false">M153+M109+M98+M111+M91</f>
        <v>-124.112302458989</v>
      </c>
      <c r="N154" s="43" t="n">
        <f aca="false">N153+N109+N98+N111+N91</f>
        <v>-1615.86742388078</v>
      </c>
      <c r="O154" s="43" t="n">
        <f aca="false">O153+O109+O98+O111+O91</f>
        <v>-2305.73987118772</v>
      </c>
      <c r="P154" s="43" t="n">
        <f aca="false">P153+P109+P98+P111+P91</f>
        <v>-13846.2653961681</v>
      </c>
      <c r="Q154" s="43" t="n">
        <f aca="false">Q153+Q109+Q98+Q111+Q91</f>
        <v>-13998.4221587634</v>
      </c>
      <c r="R154" s="43" t="n">
        <f aca="false">R153+R109+R98+R111+R91</f>
        <v>-13998.4221587634</v>
      </c>
      <c r="S154" s="43" t="n">
        <f aca="false">S153+S109+S98+S111+S91</f>
        <v>-13283.7653961681</v>
      </c>
      <c r="T154" s="43" t="n">
        <f aca="false">T153+T109+T98+T111+T91</f>
        <v>2662.78639148742</v>
      </c>
      <c r="U154" s="43" t="n">
        <f aca="false">U153+U109+U98+U111+U91</f>
        <v>2691.05636680901</v>
      </c>
      <c r="V154" s="43" t="n">
        <f aca="false">V153+V109+V98+V111+V91</f>
        <v>2690.0548131972</v>
      </c>
      <c r="W154" s="43" t="n">
        <f aca="false">W153+W109+W98+W111+W91</f>
        <v>2115.89010994022</v>
      </c>
      <c r="X154" s="43" t="n">
        <f aca="false">X153+X109+X98+X111+X91</f>
        <v>2138.47776548301</v>
      </c>
      <c r="Y154" s="43" t="n">
        <f aca="false">Y153+Y109+Y98+Y111+Y91</f>
        <v>2161.03549450562</v>
      </c>
      <c r="Z154" s="43" t="n">
        <f aca="false">Z153+Z109+Z98+Z111+Z91</f>
        <v>2160.0838329693</v>
      </c>
      <c r="AA154" s="43" t="n">
        <f aca="false">AA153+AA109+AA98+AA111+AA91</f>
        <v>1842.99453415812</v>
      </c>
      <c r="AB154" s="43" t="n">
        <f aca="false">AB153+AB109+AB98+AB111+AB91</f>
        <v>1862.61247452186</v>
      </c>
      <c r="AC154" s="43" t="n">
        <f aca="false">AC153+AC109+AC98+AC111+AC91</f>
        <v>1882.20251512436</v>
      </c>
      <c r="AD154" s="43" t="n">
        <f aca="false">AD153+AD109+AD98+AD111+AD91</f>
        <v>1881.31530440029</v>
      </c>
      <c r="AE154" s="43" t="n">
        <f aca="false">AE153+AE109+AE98+AE111+AE91</f>
        <v>1912.03751741477</v>
      </c>
      <c r="AF154" s="43" t="n">
        <f aca="false">AF153+AF109+AF98+AF111+AF91</f>
        <v>1932.37275572784</v>
      </c>
      <c r="AG154" s="43" t="n">
        <f aca="false">AG153+AG109+AG98+AG111+AG91</f>
        <v>1952.6784767665</v>
      </c>
      <c r="AH154" s="43" t="n">
        <f aca="false">AH153+AH109+AH98+AH111+AH91</f>
        <v>1951.73982922067</v>
      </c>
      <c r="AI154" s="43" t="n">
        <f aca="false">AI153+AI109+AI98+AI111+AI91</f>
        <v>2035.87231629017</v>
      </c>
      <c r="AJ154" s="43" t="n">
        <f aca="false">AJ153+AJ109+AJ98+AJ111+AJ91</f>
        <v>2034.96116170912</v>
      </c>
      <c r="AK154" s="43" t="n">
        <f aca="false">AK153+AK109+AK98+AK111+AK91</f>
        <v>2056.40289476841</v>
      </c>
      <c r="AL154" s="43" t="n">
        <f aca="false">AL153+AL109+AL98+AL111+AL91</f>
        <v>2055.4730027662</v>
      </c>
      <c r="AM154" s="43" t="n">
        <f aca="false">AM153+AM109+AM98+AM111+AM91</f>
        <v>1884.03111032561</v>
      </c>
      <c r="AN154" s="43" t="n">
        <f aca="false">AN153+AN109+AN98+AN111+AN91</f>
        <v>1904.04213701401</v>
      </c>
      <c r="AO154" s="43" t="n">
        <f aca="false">AO153+AO109+AO98+AO111+AO91</f>
        <v>1924.02322362632</v>
      </c>
      <c r="AP154" s="43" t="n">
        <f aca="false">AP153+AP109+AP98+AP111+AP91</f>
        <v>1923.0711310128</v>
      </c>
      <c r="AQ154" s="43" t="n">
        <f aca="false">AQ153+AQ109+AQ98+AQ111+AQ91</f>
        <v>1807.5458803458</v>
      </c>
      <c r="AR154" s="43" t="n">
        <f aca="false">AR153+AR109+AR98+AR111+AR91</f>
        <v>1826.72823875455</v>
      </c>
      <c r="AS154" s="43" t="n">
        <f aca="false">AS153+AS109+AS98+AS111+AS91</f>
        <v>1845.88134397632</v>
      </c>
      <c r="AT154" s="43" t="n">
        <f aca="false">AT153+AT109+AT98+AT111+AT91</f>
        <v>1844.95109439497</v>
      </c>
      <c r="AU154" s="43" t="n">
        <f aca="false">AU153+AU109+AU98+AU111+AU91</f>
        <v>1858.07119283462</v>
      </c>
      <c r="AV154" s="43" t="n">
        <f aca="false">AV153+AV109+AV98+AV111+AV91</f>
        <v>1877.80134062548</v>
      </c>
      <c r="AW154" s="43" t="n">
        <f aca="false">AW153+AW109+AW98+AW111+AW91</f>
        <v>1897.50179381256</v>
      </c>
      <c r="AX154" s="43" t="n">
        <f aca="false">AX153+AX109+AX98+AX111+AX91</f>
        <v>1896.55750720393</v>
      </c>
      <c r="AY154" s="43" t="n">
        <f aca="false">AY153+AY109+AY98+AY111+AY91</f>
        <v>1784.85150242239</v>
      </c>
      <c r="AZ154" s="43" t="n">
        <f aca="false">AZ153+AZ109+AZ98+AZ111+AZ91</f>
        <v>1783.90982688033</v>
      </c>
      <c r="BA154" s="43" t="n">
        <f aca="false">BA153+BA109+BA98+BA111+BA91</f>
        <v>1802.5619208111</v>
      </c>
      <c r="BB154" s="43" t="n">
        <f aca="false">BB153+BB109+BB98+BB111+BB91</f>
        <v>1801.60088020014</v>
      </c>
      <c r="BC154" s="43" t="n">
        <f aca="false">BC153+BC109+BC98+BC111+BC91</f>
        <v>1801.66571494907</v>
      </c>
      <c r="BD154" s="43" t="n">
        <f aca="false">BD153+BD109+BD98+BD111+BD91</f>
        <v>1820.69842327637</v>
      </c>
      <c r="BE154" s="43" t="n">
        <f aca="false">BE153+BE109+BE98+BE111+BE91</f>
        <v>1839.69914239707</v>
      </c>
      <c r="BF154" s="43" t="n">
        <f aca="false">BF153+BF109+BF98+BF111+BF91</f>
        <v>1838.68188755701</v>
      </c>
      <c r="BG154" s="43" t="n">
        <f aca="false">BG153+BG109+BG98+BG111+BG91</f>
        <v>1779.43316278972</v>
      </c>
      <c r="BH154" s="43" t="n">
        <f aca="false">BH153+BH109+BH98+BH111+BH91</f>
        <v>1798.21168053619</v>
      </c>
      <c r="BI154" s="43" t="n">
        <f aca="false">BI153+BI109+BI98+BI111+BI91</f>
        <v>1816.95797666183</v>
      </c>
      <c r="BJ154" s="43" t="n">
        <f aca="false">BJ153+BJ109+BJ98+BJ111+BJ91</f>
        <v>1815.93333106363</v>
      </c>
      <c r="BK154" s="43" t="n">
        <f aca="false">BK153+BK109+BK98+BK111+BK91</f>
        <v>1794.75791965769</v>
      </c>
      <c r="BL154" s="43" t="n">
        <f aca="false">BL153+BL109+BL98+BL111+BL91</f>
        <v>1813.69546554316</v>
      </c>
      <c r="BM154" s="43" t="n">
        <f aca="false">BM153+BM109+BM98+BM111+BM91</f>
        <v>1832.60042484458</v>
      </c>
      <c r="BN154" s="43" t="n">
        <f aca="false">BN153+BN109+BN98+BN111+BN91</f>
        <v>1831.56417343804</v>
      </c>
      <c r="BO154" s="43" t="n">
        <f aca="false">BO153+BO109+BO98+BO111+BO91</f>
        <v>1862.26595879477</v>
      </c>
      <c r="BP154" s="43" t="n">
        <f aca="false">BP153+BP109+BP98+BP111+BP91</f>
        <v>1861.24852682488</v>
      </c>
      <c r="BQ154" s="43" t="n">
        <f aca="false">BQ153+BQ109+BQ98+BQ111+BQ91</f>
        <v>1880.6739650121</v>
      </c>
      <c r="BR154" s="43" t="n">
        <f aca="false">BR153+BR109+BR98+BR111+BR91</f>
        <v>1879.63561008169</v>
      </c>
      <c r="BS154" s="43" t="n">
        <f aca="false">BS153+BS109+BS98+BS111+BS91</f>
        <v>1829.82598021433</v>
      </c>
      <c r="BT154" s="43" t="n">
        <f aca="false">BT153+BT109+BT98+BT111+BT91</f>
        <v>1849.14734515021</v>
      </c>
      <c r="BU154" s="43" t="n">
        <f aca="false">BU153+BU109+BU98+BU111+BU91</f>
        <v>1868.43593444612</v>
      </c>
      <c r="BV154" s="43" t="n">
        <f aca="false">BV153+BV109+BV98+BV111+BV91</f>
        <v>1867.39367107261</v>
      </c>
      <c r="BW154" s="43" t="n">
        <f aca="false">BW153+BW109+BW98+BW111+BW91</f>
        <v>1862.18643980347</v>
      </c>
      <c r="BX154" s="43" t="n">
        <f aca="false">BX153+BX109+BX98+BX111+BX91</f>
        <v>1881.84052423235</v>
      </c>
      <c r="BY154" s="43" t="n">
        <f aca="false">BY153+BY109+BY98+BY111+BY91</f>
        <v>1901.46096202508</v>
      </c>
      <c r="BZ154" s="43" t="n">
        <f aca="false">BZ153+BZ109+BZ98+BZ111+BZ91</f>
        <v>1900.39100102547</v>
      </c>
      <c r="CA154" s="43" t="n">
        <f aca="false">CA153+CA109+CA98+CA111+CA91</f>
        <v>1839.18564776059</v>
      </c>
      <c r="CB154" s="43" t="n">
        <f aca="false">CB153+CB109+CB98+CB111+CB91</f>
        <v>1858.56290748111</v>
      </c>
      <c r="CC154" s="43" t="n">
        <f aca="false">CC153+CC109+CC98+CC111+CC91</f>
        <v>1877.90583066686</v>
      </c>
      <c r="CD154" s="43" t="n">
        <f aca="false">CD153+CD109+CD98+CD111+CD91</f>
        <v>1876.81393093251</v>
      </c>
      <c r="CE154" s="43" t="n">
        <f aca="false">CE153+CE109+CE98+CE111+CE91</f>
        <v>1839.00345053692</v>
      </c>
      <c r="CF154" s="43" t="n">
        <f aca="false">CF153+CF109+CF98+CF111+CF91</f>
        <v>1837.92487749369</v>
      </c>
      <c r="CG154" s="43" t="n">
        <f aca="false">CG153+CG109+CG98+CG111+CG91</f>
        <v>1857.03224517367</v>
      </c>
      <c r="CH154" s="43" t="n">
        <f aca="false">CH153+CH109+CH98+CH111+CH91</f>
        <v>1855.93149183546</v>
      </c>
      <c r="CI154" s="43" t="n">
        <f aca="false">CI153+CI109+CI98+CI111+CI91</f>
        <v>1870.0862163462</v>
      </c>
      <c r="CJ154" s="43" t="n">
        <f aca="false">CJ153+CJ109+CJ98+CJ111+CJ91</f>
        <v>1889.75760170649</v>
      </c>
      <c r="CK154" s="43" t="n">
        <f aca="false">CK153+CK109+CK98+CK111+CK91</f>
        <v>1909.39305353688</v>
      </c>
      <c r="CL154" s="43" t="n">
        <f aca="false">CL153+CL109+CL98+CL111+CL91</f>
        <v>1908.25036945424</v>
      </c>
      <c r="CM154" s="43" t="n">
        <f aca="false">CM153+CM109+CM98+CM111+CM91</f>
        <v>1952.15485033006</v>
      </c>
      <c r="CN154" s="43" t="n">
        <f aca="false">CN153+CN109+CN98+CN111+CN91</f>
        <v>1972.71458559533</v>
      </c>
      <c r="CO154" s="43" t="n">
        <f aca="false">CO153+CO109+CO98+CO111+CO91</f>
        <v>1993.23762398298</v>
      </c>
      <c r="CP154" s="43" t="n">
        <f aca="false">CP153+CP109+CP98+CP111+CP91</f>
        <v>1992.07066548892</v>
      </c>
      <c r="CQ154" s="43" t="n">
        <f aca="false">CQ153+CQ109+CQ98+CQ111+CQ91</f>
        <v>1944.29941475963</v>
      </c>
      <c r="CR154" s="43" t="n">
        <f aca="false">CR153+CR109+CR98+CR111+CR91</f>
        <v>1964.75500588074</v>
      </c>
      <c r="CS154" s="43" t="n">
        <f aca="false">CS153+CS109+CS98+CS111+CS91</f>
        <v>1985.17335296754</v>
      </c>
      <c r="CT154" s="43" t="n">
        <f aca="false">CT153+CT109+CT98+CT111+CT91</f>
        <v>1983.98899492354</v>
      </c>
      <c r="CU154" s="43" t="n">
        <f aca="false">CU153+CU109+CU98+CU111+CU91</f>
        <v>-32730.5839165254</v>
      </c>
      <c r="CV154" s="43" t="n">
        <f aca="false">CV153+CV109+CV98+CV111+CV91</f>
        <v>1994.35872199333</v>
      </c>
      <c r="CW154" s="43" t="n">
        <f aca="false">CW153+CW109+CW98+CW111+CW91</f>
        <v>2015.10756877275</v>
      </c>
      <c r="CX154" s="43" t="n">
        <f aca="false">CX153+CX109+CX98+CX111+CX91</f>
        <v>2013.92844788214</v>
      </c>
      <c r="CY154" s="43" t="n">
        <f aca="false">CY153+CY109+CY98+CY111+CY91</f>
        <v>2417.47847393373</v>
      </c>
      <c r="CZ154" s="43" t="n">
        <f aca="false">CZ153+CZ109+CZ98+CZ111+CZ91</f>
        <v>2443.17455957649</v>
      </c>
      <c r="DA154" s="43" t="n">
        <f aca="false">DA153+DA109+DA98+DA111+DA91</f>
        <v>2468.83284789347</v>
      </c>
      <c r="DB154" s="43" t="n">
        <f aca="false">DB153+DB109+DB98+DB111+DB91</f>
        <v>2467.63089521359</v>
      </c>
      <c r="DC154" s="43" t="n">
        <f aca="false">DC153+DC109+DC98+DC111+DC91</f>
        <v>2420.56184985796</v>
      </c>
      <c r="DD154" s="43" t="n">
        <f aca="false">DD153+DD109+DD98+DD111+DD91</f>
        <v>2446.28761708635</v>
      </c>
      <c r="DE154" s="43" t="n">
        <f aca="false">DE153+DE109+DE98+DE111+DE91</f>
        <v>2471.97543842805</v>
      </c>
      <c r="DF154" s="43" t="n">
        <f aca="false">DF153+DF109+DF98+DF111+DF91</f>
        <v>2470.76876152027</v>
      </c>
      <c r="DG154" s="43" t="n">
        <f aca="false">DG153+DG109+DG98+DG111+DG91</f>
        <v>2421.4621290529</v>
      </c>
      <c r="DH154" s="43" t="n">
        <f aca="false">DH153+DH109+DH98+DH111+DH91</f>
        <v>2447.19077291189</v>
      </c>
      <c r="DI154" s="43" t="n">
        <f aca="false">DI153+DI109+DI98+DI111+DI91</f>
        <v>2472.8812396301</v>
      </c>
      <c r="DJ154" s="43" t="n">
        <f aca="false">DJ153+DJ109+DJ98+DJ111+DJ91</f>
        <v>2471.66720885691</v>
      </c>
      <c r="DK154" s="43" t="n">
        <f aca="false">DK153+DK109+DK98+DK111+DK91</f>
        <v>2419.92002944508</v>
      </c>
      <c r="DL154" s="43" t="n">
        <f aca="false">DL153+DL109+DL98+DL111+DL91</f>
        <v>2418.73485997373</v>
      </c>
      <c r="DM154" s="43" t="n">
        <f aca="false">DM153+DM109+DM98+DM111+DM91</f>
        <v>2444.11706781163</v>
      </c>
      <c r="DN154" s="43" t="n">
        <f aca="false">DN153+DN109+DN98+DN111+DN91</f>
        <v>2442.90752594508</v>
      </c>
      <c r="DO154" s="43" t="n">
        <f aca="false">DO153+DO109+DO98+DO111+DO91</f>
        <v>2461.06412327713</v>
      </c>
      <c r="DP154" s="43" t="n">
        <f aca="false">DP153+DP109+DP98+DP111+DP91</f>
        <v>2487.20303932856</v>
      </c>
      <c r="DQ154" s="43" t="n">
        <f aca="false">DQ153+DQ109+DQ98+DQ111+DQ91</f>
        <v>2513.30281285257</v>
      </c>
      <c r="DR154" s="43" t="n">
        <f aca="false">DR153+DR109+DR98+DR111+DR91</f>
        <v>2512.05808284194</v>
      </c>
      <c r="DS154" s="43" t="n">
        <f aca="false">DS153+DS109+DS98+DS111+DS91</f>
        <v>2449.411737036</v>
      </c>
      <c r="DT154" s="43" t="n">
        <f aca="false">DT153+DT109+DT98+DT111+DT91</f>
        <v>2475.4056247091</v>
      </c>
      <c r="DU154" s="43" t="n">
        <f aca="false">DU153+DU109+DU98+DU111+DU91</f>
        <v>2501.35986501635</v>
      </c>
      <c r="DV154" s="43" t="n">
        <f aca="false">DV153+DV109+DV98+DV111+DV91</f>
        <v>2500.09908117426</v>
      </c>
      <c r="DW154" s="43" t="n">
        <f aca="false">DW153+DW109+DW98+DW111+DW91</f>
        <v>2487.53672321624</v>
      </c>
      <c r="DX154" s="43" t="n">
        <f aca="false">DX153+DX109+DX98+DX111+DX91</f>
        <v>2513.93775429946</v>
      </c>
      <c r="DY154" s="43" t="n">
        <f aca="false">DY153+DY109+DY98+DY111+DY91</f>
        <v>2540.29860364477</v>
      </c>
      <c r="DZ154" s="43" t="n">
        <f aca="false">DZ153+DZ109+DZ98+DZ111+DZ91</f>
        <v>2539.02082680324</v>
      </c>
      <c r="EA154" s="43" t="n">
        <f aca="false">EA153+EA109+EA98+EA111+EA91</f>
        <v>2544.54121528863</v>
      </c>
      <c r="EB154" s="43" t="n">
        <f aca="false">EB153+EB109+EB98+EB111+EB91</f>
        <v>2543.28463290881</v>
      </c>
      <c r="EC154" s="43" t="n">
        <f aca="false">EC153+EC109+EC98+EC111+EC91</f>
        <v>2569.96337596528</v>
      </c>
      <c r="ED154" s="43" t="n">
        <f aca="false">ED153+ED109+ED98+ED111+ED91</f>
        <v>2568.68095262085</v>
      </c>
      <c r="EE154" s="43" t="n">
        <f aca="false">EE153+EE109+EE98+EE111+EE91</f>
        <v>2489.86347933987</v>
      </c>
      <c r="EF154" s="43" t="n">
        <f aca="false">EF153+EF109+EF98+EF111+EF91</f>
        <v>2516.25093145029</v>
      </c>
      <c r="EG154" s="43" t="n">
        <f aca="false">EG153+EG109+EG98+EG111+EG91</f>
        <v>2542.59692225992</v>
      </c>
      <c r="EH154" s="43" t="n">
        <f aca="false">EH153+EH109+EH98+EH111+EH91</f>
        <v>2541.27845539613</v>
      </c>
      <c r="EI154" s="43" t="n">
        <f aca="false">EI153+EI109+EI98+EI111+EI91</f>
        <v>2607.86310073946</v>
      </c>
      <c r="EJ154" s="43" t="n">
        <f aca="false">EJ153+EJ109+EJ98+EJ111+EJ91</f>
        <v>2635.50565648055</v>
      </c>
      <c r="EK154" s="43" t="n">
        <f aca="false">EK153+EK109+EK98+EK111+EK91</f>
        <v>2663.10493361411</v>
      </c>
      <c r="EL154" s="43" t="n">
        <f aca="false">EL153+EL109+EL98+EL111+EL91</f>
        <v>2661.72867650539</v>
      </c>
      <c r="EM154" s="43" t="n">
        <f aca="false">EM153+EM109+EM98+EM111+EM91</f>
        <v>2692.79615584371</v>
      </c>
      <c r="EN154" s="43" t="n">
        <f aca="false">EN153+EN109+EN98+EN111+EN91</f>
        <v>2721.3348610734</v>
      </c>
      <c r="EO154" s="43" t="n">
        <f aca="false">EO153+EO109+EO98+EO111+EO91</f>
        <v>2749.82874466114</v>
      </c>
      <c r="EP154" s="43" t="n">
        <f aca="false">EP153+EP109+EP98+EP111+EP91</f>
        <v>2748.40341915159</v>
      </c>
      <c r="EQ154" s="43" t="n">
        <f aca="false">EQ153+EQ109+EQ98+EQ111+EQ91</f>
        <v>2672.97061791012</v>
      </c>
      <c r="ER154" s="43" t="n">
        <f aca="false">ER153+ER109+ER98+ER111+ER91</f>
        <v>2671.5667262471</v>
      </c>
      <c r="ES154" s="43" t="n">
        <f aca="false">ES153+ES109+ES98+ES111+ES91</f>
        <v>2699.50634608611</v>
      </c>
      <c r="ET154" s="43" t="n">
        <f aca="false">ET153+ET109+ET98+ET111+ET91</f>
        <v>2698.07358411952</v>
      </c>
      <c r="EU154" s="43" t="n">
        <f aca="false">EU153+EU109+EU98+EU111+EU91</f>
        <v>2690.77964175938</v>
      </c>
      <c r="EV154" s="43" t="n">
        <f aca="false">EV153+EV109+EV98+EV111+EV91</f>
        <v>2719.26521427955</v>
      </c>
      <c r="EW154" s="43" t="n">
        <f aca="false">EW153+EW109+EW98+EW111+EW91</f>
        <v>2747.70496806644</v>
      </c>
      <c r="EX154" s="43" t="n">
        <f aca="false">EX153+EX109+EX98+EX111+EX91</f>
        <v>2746.24793511212</v>
      </c>
      <c r="EY154" s="43" t="n">
        <f aca="false">EY153+EY109+EY98+EY111+EY91</f>
        <v>2738.82506601085</v>
      </c>
      <c r="EZ154" s="43" t="n">
        <f aca="false">EZ153+EZ109+EZ98+EZ111+EZ91</f>
        <v>2767.82055765307</v>
      </c>
      <c r="FA154" s="43" t="n">
        <f aca="false">FA153+FA109+FA98+FA111+FA91</f>
        <v>2796.76945439266</v>
      </c>
      <c r="FB154" s="43" t="n">
        <f aca="false">FB153+FB109+FB98+FB111+FB91</f>
        <v>2795.2877393001</v>
      </c>
      <c r="FC154" s="43" t="n">
        <f aca="false">FC153+FC109+FC98+FC111+FC91</f>
        <v>2787.73365209154</v>
      </c>
      <c r="FD154" s="43" t="n">
        <f aca="false">FD153+FD109+FD98+FD111+FD91</f>
        <v>0</v>
      </c>
      <c r="FE154" s="43" t="n">
        <f aca="false">FE153+FE109+FE98+FE111+FE91</f>
        <v>0</v>
      </c>
      <c r="FF154" s="43" t="n">
        <f aca="false">FF153+FF109+FF98+FF111+FF91</f>
        <v>0</v>
      </c>
      <c r="FG154" s="43" t="n">
        <f aca="false">FG153+FG109+FG98+FG111+FG91</f>
        <v>0</v>
      </c>
      <c r="FH154" s="43" t="n">
        <f aca="false">FH153+FH109+FH98+FH111+FH91</f>
        <v>0</v>
      </c>
    </row>
    <row r="155" customFormat="false" ht="15" hidden="false" customHeight="false" outlineLevel="0" collapsed="false">
      <c r="C155" s="23" t="s">
        <v>747</v>
      </c>
      <c r="D155" s="11" t="s">
        <v>319</v>
      </c>
      <c r="I155" s="62" t="n">
        <f aca="false">SUM(J155:FH155)</f>
        <v>192168.834187981</v>
      </c>
      <c r="J155" s="62" t="n">
        <f aca="false">J154+J149</f>
        <v>-2792.10339506173</v>
      </c>
      <c r="K155" s="62" t="n">
        <f aca="false">K154+K149</f>
        <v>694.568570357686</v>
      </c>
      <c r="L155" s="62" t="n">
        <f aca="false">L154+L149</f>
        <v>-809.957968521901</v>
      </c>
      <c r="M155" s="62" t="n">
        <f aca="false">M154+M149</f>
        <v>-124.112302458989</v>
      </c>
      <c r="N155" s="62" t="n">
        <f aca="false">N154+N149</f>
        <v>-1615.86742388078</v>
      </c>
      <c r="O155" s="62" t="n">
        <f aca="false">O154+O149</f>
        <v>-2305.73987118772</v>
      </c>
      <c r="P155" s="62" t="n">
        <f aca="false">P154+P149</f>
        <v>-13846.2653961681</v>
      </c>
      <c r="Q155" s="62" t="n">
        <f aca="false">Q154+Q149</f>
        <v>-13998.4221587634</v>
      </c>
      <c r="R155" s="62" t="n">
        <f aca="false">R154+R149</f>
        <v>-13998.4221587634</v>
      </c>
      <c r="S155" s="62" t="n">
        <f aca="false">S154+S149</f>
        <v>-13283.7653961681</v>
      </c>
      <c r="T155" s="62" t="n">
        <f aca="false">T154+T149</f>
        <v>2600.28354482086</v>
      </c>
      <c r="U155" s="62" t="n">
        <f aca="false">U154+U149</f>
        <v>2572.56641405964</v>
      </c>
      <c r="V155" s="62" t="n">
        <f aca="false">V154+V149</f>
        <v>2562.65599642472</v>
      </c>
      <c r="W155" s="62" t="n">
        <f aca="false">W154+W149</f>
        <v>2038.0164362767</v>
      </c>
      <c r="X155" s="62" t="n">
        <f aca="false">X154+X149</f>
        <v>2059.02350571886</v>
      </c>
      <c r="Y155" s="62" t="n">
        <f aca="false">Y154+Y149</f>
        <v>2079.99813278048</v>
      </c>
      <c r="Z155" s="62" t="n">
        <f aca="false">Z154+Z149</f>
        <v>2078.70489739806</v>
      </c>
      <c r="AA155" s="62" t="n">
        <f aca="false">AA154+AA149</f>
        <v>1787.98298645797</v>
      </c>
      <c r="AB155" s="62" t="n">
        <f aca="false">AB154+AB149</f>
        <v>1806.26638413898</v>
      </c>
      <c r="AC155" s="62" t="n">
        <f aca="false">AC154+AC149</f>
        <v>1824.51891840323</v>
      </c>
      <c r="AD155" s="62" t="n">
        <f aca="false">AD154+AD149</f>
        <v>1823.26256822072</v>
      </c>
      <c r="AE155" s="62" t="n">
        <f aca="false">AE154+AE149</f>
        <v>1849.02709593974</v>
      </c>
      <c r="AF155" s="62" t="n">
        <f aca="false">AF154+AF149</f>
        <v>1867.94092218862</v>
      </c>
      <c r="AG155" s="62" t="n">
        <f aca="false">AG154+AG149</f>
        <v>1886.82213417667</v>
      </c>
      <c r="AH155" s="62" t="n">
        <f aca="false">AH154+AH149</f>
        <v>1885.49610261985</v>
      </c>
      <c r="AI155" s="62" t="n">
        <f aca="false">AI154+AI149</f>
        <v>1960.70986261171</v>
      </c>
      <c r="AJ155" s="62" t="n">
        <f aca="false">AJ154+AJ149</f>
        <v>1959.3969793671</v>
      </c>
      <c r="AK155" s="62" t="n">
        <f aca="false">AK154+AK149</f>
        <v>1979.28821989063</v>
      </c>
      <c r="AL155" s="62" t="n">
        <f aca="false">AL154+AL149</f>
        <v>1977.94611669514</v>
      </c>
      <c r="AM155" s="62" t="n">
        <f aca="false">AM154+AM149</f>
        <v>1819.69380898706</v>
      </c>
      <c r="AN155" s="62" t="n">
        <f aca="false">AN154+AN149</f>
        <v>1838.26450945123</v>
      </c>
      <c r="AO155" s="62" t="n">
        <f aca="false">AO154+AO149</f>
        <v>1856.80160973996</v>
      </c>
      <c r="AP155" s="62" t="n">
        <f aca="false">AP154+AP149</f>
        <v>1855.41404012054</v>
      </c>
      <c r="AQ155" s="62" t="n">
        <f aca="false">AQ154+AQ149</f>
        <v>1748.02029676044</v>
      </c>
      <c r="AR155" s="62" t="n">
        <f aca="false">AR154+AR149</f>
        <v>1765.81100967831</v>
      </c>
      <c r="AS155" s="62" t="n">
        <f aca="false">AS154+AS149</f>
        <v>1783.56842374719</v>
      </c>
      <c r="AT155" s="62" t="n">
        <f aca="false">AT154+AT149</f>
        <v>1782.17418034316</v>
      </c>
      <c r="AU155" s="62" t="n">
        <f aca="false">AU154+AU149</f>
        <v>1791.82082183942</v>
      </c>
      <c r="AV155" s="62" t="n">
        <f aca="false">AV154+AV149</f>
        <v>1810.08280422893</v>
      </c>
      <c r="AW155" s="62" t="n">
        <f aca="false">AW154+AW149</f>
        <v>1828.31074584435</v>
      </c>
      <c r="AX155" s="62" t="n">
        <f aca="false">AX154+AX149</f>
        <v>1826.87582515482</v>
      </c>
      <c r="AY155" s="62" t="n">
        <f aca="false">AY154+AY149</f>
        <v>1723.77150300687</v>
      </c>
      <c r="AZ155" s="62" t="n">
        <f aca="false">AZ154+AZ149</f>
        <v>1722.32447795042</v>
      </c>
      <c r="BA155" s="62" t="n">
        <f aca="false">BA154+BA149</f>
        <v>1739.56944953296</v>
      </c>
      <c r="BB155" s="62" t="n">
        <f aca="false">BB154+BB149</f>
        <v>1738.08995755282</v>
      </c>
      <c r="BC155" s="62" t="n">
        <f aca="false">BC154+BC149</f>
        <v>1735.79836499211</v>
      </c>
      <c r="BD155" s="62" t="n">
        <f aca="false">BD154+BD149</f>
        <v>1753.36700907014</v>
      </c>
      <c r="BE155" s="62" t="n">
        <f aca="false">BE154+BE149</f>
        <v>1770.89879093051</v>
      </c>
      <c r="BF155" s="62" t="n">
        <f aca="false">BF154+BF149</f>
        <v>1769.3373248738</v>
      </c>
      <c r="BG155" s="62" t="n">
        <f aca="false">BG154+BG149</f>
        <v>1713.03918878617</v>
      </c>
      <c r="BH155" s="62" t="n">
        <f aca="false">BH154+BH149</f>
        <v>1681.00757561629</v>
      </c>
      <c r="BI155" s="62" t="n">
        <f aca="false">BI154+BI149</f>
        <v>1697.73367452442</v>
      </c>
      <c r="BJ155" s="62" t="n">
        <f aca="false">BJ154+BJ149</f>
        <v>1696.13309365888</v>
      </c>
      <c r="BK155" s="62" t="n">
        <f aca="false">BK154+BK149</f>
        <v>1675.53321599529</v>
      </c>
      <c r="BL155" s="62" t="n">
        <f aca="false">BL154+BL149</f>
        <v>1692.40829514457</v>
      </c>
      <c r="BM155" s="62" t="n">
        <f aca="false">BM154+BM149</f>
        <v>1709.24515848232</v>
      </c>
      <c r="BN155" s="62" t="n">
        <f aca="false">BN154+BN149</f>
        <v>1707.59997703258</v>
      </c>
      <c r="BO155" s="62" t="n">
        <f aca="false">BO154+BO149</f>
        <v>1734.50075763112</v>
      </c>
      <c r="BP155" s="62" t="n">
        <f aca="false">BP154+BP149</f>
        <v>1732.85503733438</v>
      </c>
      <c r="BQ155" s="62" t="n">
        <f aca="false">BQ154+BQ149</f>
        <v>1750.1302046635</v>
      </c>
      <c r="BR155" s="62" t="n">
        <f aca="false">BR154+BR149</f>
        <v>1748.4473355649</v>
      </c>
      <c r="BS155" s="62" t="n">
        <f aca="false">BS154+BS149</f>
        <v>1701.71963370141</v>
      </c>
      <c r="BT155" s="62" t="n">
        <f aca="false">BT154+BT149</f>
        <v>1718.87241921906</v>
      </c>
      <c r="BU155" s="62" t="n">
        <f aca="false">BU154+BU149</f>
        <v>1735.98592227219</v>
      </c>
      <c r="BV155" s="62" t="n">
        <f aca="false">BV154+BV149</f>
        <v>1734.26190055817</v>
      </c>
      <c r="BW155" s="62" t="n">
        <f aca="false">BW154+BW149</f>
        <v>1728.08431553771</v>
      </c>
      <c r="BX155" s="62" t="n">
        <f aca="false">BX154+BX149</f>
        <v>1745.50133408912</v>
      </c>
      <c r="BY155" s="62" t="n">
        <f aca="false">BY154+BY149</f>
        <v>1762.87779579817</v>
      </c>
      <c r="BZ155" s="62" t="n">
        <f aca="false">BZ154+BZ149</f>
        <v>1761.08905797476</v>
      </c>
      <c r="CA155" s="62" t="n">
        <f aca="false">CA154+CA149</f>
        <v>1703.91317677767</v>
      </c>
      <c r="CB155" s="62" t="n">
        <f aca="false">CB154+CB149</f>
        <v>1721.03777961946</v>
      </c>
      <c r="CC155" s="62" t="n">
        <f aca="false">CC154+CC149</f>
        <v>1738.96671371642</v>
      </c>
      <c r="CD155" s="62" t="n">
        <f aca="false">CD154+CD149</f>
        <v>1737.97308495816</v>
      </c>
      <c r="CE155" s="62" t="n">
        <f aca="false">CE154+CE149</f>
        <v>1703.23867380025</v>
      </c>
      <c r="CF155" s="62" t="n">
        <f aca="false">CF154+CF149</f>
        <v>1702.2571723309</v>
      </c>
      <c r="CG155" s="62" t="n">
        <f aca="false">CG154+CG149</f>
        <v>1719.97175091762</v>
      </c>
      <c r="CH155" s="62" t="n">
        <f aca="false">CH154+CH149</f>
        <v>1718.97006537985</v>
      </c>
      <c r="CI155" s="62" t="n">
        <f aca="false">CI154+CI149</f>
        <v>1731.19711668876</v>
      </c>
      <c r="CJ155" s="62" t="n">
        <f aca="false">CJ154+CJ149</f>
        <v>1749.42495136455</v>
      </c>
      <c r="CK155" s="62" t="n">
        <f aca="false">CK154+CK149</f>
        <v>1767.62008652814</v>
      </c>
      <c r="CL155" s="62" t="n">
        <f aca="false">CL154+CL149</f>
        <v>1766.58024401293</v>
      </c>
      <c r="CM155" s="62" t="n">
        <f aca="false">CM154+CM149</f>
        <v>1805.87957361407</v>
      </c>
      <c r="CN155" s="62" t="n">
        <f aca="false">CN154+CN149</f>
        <v>1824.91580670339</v>
      </c>
      <c r="CO155" s="62" t="n">
        <f aca="false">CO154+CO149</f>
        <v>1843.91864563409</v>
      </c>
      <c r="CP155" s="62" t="n">
        <f aca="false">CP154+CP149</f>
        <v>1842.85671340449</v>
      </c>
      <c r="CQ155" s="62" t="n">
        <f aca="false">CQ154+CQ149</f>
        <v>1798.73112724498</v>
      </c>
      <c r="CR155" s="62" t="n">
        <f aca="false">CR154+CR149</f>
        <v>1817.67258916311</v>
      </c>
      <c r="CS155" s="62" t="n">
        <f aca="false">CS154+CS149</f>
        <v>1836.58015901003</v>
      </c>
      <c r="CT155" s="62" t="n">
        <f aca="false">CT154+CT149</f>
        <v>1835.50239319</v>
      </c>
      <c r="CU155" s="62" t="n">
        <f aca="false">CU154+CU149</f>
        <v>-32880.4346502265</v>
      </c>
      <c r="CV155" s="62" t="n">
        <f aca="false">CV154+CV149</f>
        <v>1922.48895401834</v>
      </c>
      <c r="CW155" s="62" t="n">
        <f aca="false">CW154+CW149</f>
        <v>1942.55306960964</v>
      </c>
      <c r="CX155" s="62" t="n">
        <f aca="false">CX154+CX149</f>
        <v>1941.48006959919</v>
      </c>
      <c r="CY155" s="62" t="n">
        <f aca="false">CY154+CY149</f>
        <v>2306.34526326208</v>
      </c>
      <c r="CZ155" s="62" t="n">
        <f aca="false">CZ154+CZ149</f>
        <v>2330.91136621903</v>
      </c>
      <c r="DA155" s="62" t="n">
        <f aca="false">DA154+DA149</f>
        <v>2355.4430736095</v>
      </c>
      <c r="DB155" s="62" t="n">
        <f aca="false">DB154+DB149</f>
        <v>2354.34929667081</v>
      </c>
      <c r="DC155" s="62" t="n">
        <f aca="false">DC154+DC149</f>
        <v>2309.15113535313</v>
      </c>
      <c r="DD155" s="62" t="n">
        <f aca="false">DD154+DD149</f>
        <v>2333.744248553</v>
      </c>
      <c r="DE155" s="62" t="n">
        <f aca="false">DE154+DE149</f>
        <v>2358.30283099597</v>
      </c>
      <c r="DF155" s="62" t="n">
        <f aca="false">DF154+DF149</f>
        <v>2357.20475500988</v>
      </c>
      <c r="DG155" s="62" t="n">
        <f aca="false">DG154+DG149</f>
        <v>2309.97038942053</v>
      </c>
      <c r="DH155" s="62" t="n">
        <f aca="false">DH154+DH149</f>
        <v>2334.56612035423</v>
      </c>
      <c r="DI155" s="62" t="n">
        <f aca="false">DI154+DI149</f>
        <v>2359.12711008984</v>
      </c>
      <c r="DJ155" s="62" t="n">
        <f aca="false">DJ154+DJ149</f>
        <v>2358.02234208623</v>
      </c>
      <c r="DK155" s="62" t="n">
        <f aca="false">DK154+DK149</f>
        <v>2309.74974379944</v>
      </c>
      <c r="DL155" s="62" t="n">
        <f aca="false">DL154+DL149</f>
        <v>2308.67123958051</v>
      </c>
      <c r="DM155" s="62" t="n">
        <f aca="false">DM154+DM149</f>
        <v>2332.95171373503</v>
      </c>
      <c r="DN155" s="62" t="n">
        <f aca="false">DN154+DN149</f>
        <v>2331.85103063647</v>
      </c>
      <c r="DO155" s="62" t="n">
        <f aca="false">DO154+DO149</f>
        <v>2346.00820416458</v>
      </c>
      <c r="DP155" s="62" t="n">
        <f aca="false">DP154+DP149</f>
        <v>2370.97728279341</v>
      </c>
      <c r="DQ155" s="62" t="n">
        <f aca="false">DQ154+DQ149</f>
        <v>2395.91074172228</v>
      </c>
      <c r="DR155" s="62" t="n">
        <f aca="false">DR154+DR149</f>
        <v>2394.77803741261</v>
      </c>
      <c r="DS155" s="62" t="n">
        <f aca="false">DS154+DS149</f>
        <v>2335.40453268515</v>
      </c>
      <c r="DT155" s="62" t="n">
        <f aca="false">DT154+DT149</f>
        <v>2360.2416354897</v>
      </c>
      <c r="DU155" s="62" t="n">
        <f aca="false">DU154+DU149</f>
        <v>2385.04265919132</v>
      </c>
      <c r="DV155" s="62" t="n">
        <f aca="false">DV154+DV149</f>
        <v>2383.89534589502</v>
      </c>
      <c r="DW155" s="62" t="n">
        <f aca="false">DW154+DW149</f>
        <v>2370.09827010917</v>
      </c>
      <c r="DX155" s="62" t="n">
        <f aca="false">DX154+DX149</f>
        <v>2395.30587341693</v>
      </c>
      <c r="DY155" s="62" t="n">
        <f aca="false">DY154+DY149</f>
        <v>2420.47691134319</v>
      </c>
      <c r="DZ155" s="62" t="n">
        <f aca="false">DZ154+DZ149</f>
        <v>2419.31413441739</v>
      </c>
      <c r="EA155" s="62" t="n">
        <f aca="false">EA154+EA149</f>
        <v>2423.15502291707</v>
      </c>
      <c r="EB155" s="62" t="n">
        <f aca="false">EB154+EB149</f>
        <v>2422.01153295143</v>
      </c>
      <c r="EC155" s="62" t="n">
        <f aca="false">EC154+EC149</f>
        <v>2447.47185415484</v>
      </c>
      <c r="ED155" s="62" t="n">
        <f aca="false">ED154+ED149</f>
        <v>2446.30484891141</v>
      </c>
      <c r="EE155" s="62" t="n">
        <f aca="false">EE154+EE149</f>
        <v>2372.21561818167</v>
      </c>
      <c r="EF155" s="62" t="n">
        <f aca="false">EF154+EF149</f>
        <v>2397.41086462418</v>
      </c>
      <c r="EG155" s="62" t="n">
        <f aca="false">EG154+EG149</f>
        <v>2422.56838128297</v>
      </c>
      <c r="EH155" s="62" t="n">
        <f aca="false">EH154+EH149</f>
        <v>2421.36857643692</v>
      </c>
      <c r="EI155" s="62" t="n">
        <f aca="false">EI154+EI149</f>
        <v>2479.5952736553</v>
      </c>
      <c r="EJ155" s="62" t="n">
        <f aca="false">EJ154+EJ149</f>
        <v>2398.3101473973</v>
      </c>
      <c r="EK155" s="62" t="n">
        <f aca="false">EK154+EK149</f>
        <v>2423.42548958884</v>
      </c>
      <c r="EL155" s="62" t="n">
        <f aca="false">EL154+EL149</f>
        <v>2422.1730956199</v>
      </c>
      <c r="EM155" s="62" t="n">
        <f aca="false">EM154+EM149</f>
        <v>2450.44450181778</v>
      </c>
      <c r="EN155" s="62" t="n">
        <f aca="false">EN154+EN149</f>
        <v>2476.41472357679</v>
      </c>
      <c r="EO155" s="62" t="n">
        <f aca="false">EO154+EO149</f>
        <v>2502.34415764164</v>
      </c>
      <c r="EP155" s="62" t="n">
        <f aca="false">EP154+EP149</f>
        <v>2501.04711142795</v>
      </c>
      <c r="EQ155" s="62" t="n">
        <f aca="false">EQ154+EQ149</f>
        <v>2432.4032622982</v>
      </c>
      <c r="ER155" s="62" t="n">
        <f aca="false">ER154+ER149</f>
        <v>2431.12572088486</v>
      </c>
      <c r="ES155" s="62" t="n">
        <f aca="false">ES154+ES149</f>
        <v>2456.55077493836</v>
      </c>
      <c r="ET155" s="62" t="n">
        <f aca="false">ET154+ET149</f>
        <v>2455.24696154876</v>
      </c>
      <c r="EU155" s="62" t="n">
        <f aca="false">EU154+EU149</f>
        <v>2448.60947400104</v>
      </c>
      <c r="EV155" s="62" t="n">
        <f aca="false">EV154+EV149</f>
        <v>2474.53134499439</v>
      </c>
      <c r="EW155" s="62" t="n">
        <f aca="false">EW154+EW149</f>
        <v>2500.41152094046</v>
      </c>
      <c r="EX155" s="62" t="n">
        <f aca="false">EX154+EX149</f>
        <v>2499.08562095203</v>
      </c>
      <c r="EY155" s="62" t="n">
        <f aca="false">EY154+EY149</f>
        <v>2492.33081006987</v>
      </c>
      <c r="EZ155" s="62" t="n">
        <f aca="false">EZ154+EZ149</f>
        <v>2518.71670746429</v>
      </c>
      <c r="FA155" s="62" t="n">
        <f aca="false">FA154+FA149</f>
        <v>2545.06020349732</v>
      </c>
      <c r="FB155" s="62" t="n">
        <f aca="false">FB154+FB149</f>
        <v>2543.7118427631</v>
      </c>
      <c r="FC155" s="62" t="n">
        <f aca="false">FC154+FC149</f>
        <v>2536.8376234033</v>
      </c>
      <c r="FD155" s="62" t="n">
        <f aca="false">FD154+FD149</f>
        <v>0</v>
      </c>
      <c r="FE155" s="62" t="n">
        <f aca="false">FE154+FE149</f>
        <v>0</v>
      </c>
      <c r="FF155" s="62" t="n">
        <f aca="false">FF154+FF149</f>
        <v>0</v>
      </c>
      <c r="FG155" s="62" t="n">
        <f aca="false">FG154+FG149</f>
        <v>0</v>
      </c>
      <c r="FH155" s="62" t="n">
        <f aca="false">FH154+FH149</f>
        <v>0</v>
      </c>
    </row>
    <row r="156" customFormat="false" ht="15" hidden="false" customHeight="false" outlineLevel="0" collapsed="false">
      <c r="C156" s="23" t="s">
        <v>94</v>
      </c>
      <c r="D156" s="11" t="s">
        <v>33</v>
      </c>
      <c r="E156" s="24" t="n">
        <f aca="false">XIRR($J155:$FH155,$J$4:$FH$4)</f>
        <v>0.112962888695541</v>
      </c>
    </row>
    <row r="157" customFormat="false" ht="15" hidden="false" customHeight="false" outlineLevel="0" collapsed="false">
      <c r="C157" s="23" t="s">
        <v>95</v>
      </c>
      <c r="D157" s="11" t="s">
        <v>33</v>
      </c>
      <c r="E157" s="24" t="n">
        <f aca="false">XIRR($J154:$FH154,$J$4:$FH$4)</f>
        <v>0.119429952846414</v>
      </c>
    </row>
    <row r="158" customFormat="false" ht="15" hidden="false" customHeight="false" outlineLevel="0" collapsed="false">
      <c r="C158" s="0" t="s">
        <v>748</v>
      </c>
      <c r="D158" s="11" t="s">
        <v>319</v>
      </c>
      <c r="I158" s="43" t="n">
        <f aca="false">SUM(J158:FH158)</f>
        <v>-14835.2957873506</v>
      </c>
      <c r="J158" s="43" t="n">
        <f aca="false">J130+J134+J135+J128+J136</f>
        <v>0</v>
      </c>
      <c r="K158" s="43" t="n">
        <f aca="false">K130+K134+K135+K128+K136</f>
        <v>0</v>
      </c>
      <c r="L158" s="43" t="n">
        <f aca="false">L130+L134+L135+L128+L136</f>
        <v>0</v>
      </c>
      <c r="M158" s="43" t="n">
        <f aca="false">M130+M134+M135+M128+M136</f>
        <v>0</v>
      </c>
      <c r="N158" s="43" t="n">
        <f aca="false">N130+N134+N135+N128+N136</f>
        <v>0</v>
      </c>
      <c r="O158" s="43" t="n">
        <f aca="false">O130+O134+O135+O128+O136</f>
        <v>-154.439757423489</v>
      </c>
      <c r="P158" s="43" t="n">
        <f aca="false">P130+P134+P135+P128+P136</f>
        <v>7542.73842202261</v>
      </c>
      <c r="Q158" s="43" t="n">
        <f aca="false">Q130+Q134+Q135+Q128+Q136</f>
        <v>7642.8921318961</v>
      </c>
      <c r="R158" s="43" t="n">
        <f aca="false">R130+R134+R135+R128+R136</f>
        <v>7660.34834784041</v>
      </c>
      <c r="S158" s="43" t="n">
        <f aca="false">S130+S134+S135+S128+S136</f>
        <v>6090.31066308432</v>
      </c>
      <c r="T158" s="43" t="n">
        <f aca="false">T130+T134+T135+T128+T136</f>
        <v>-752.019751633974</v>
      </c>
      <c r="U158" s="43" t="n">
        <f aca="false">U130+U134+U135+U128+U136</f>
        <v>-752.019751633974</v>
      </c>
      <c r="V158" s="43" t="n">
        <f aca="false">V130+V134+V135+V128+V136</f>
        <v>-752.019751633974</v>
      </c>
      <c r="W158" s="43" t="n">
        <f aca="false">W130+W134+W135+W128+W136</f>
        <v>-752.019751633974</v>
      </c>
      <c r="X158" s="43" t="n">
        <f aca="false">X130+X134+X135+X128+X136</f>
        <v>-752.019751633974</v>
      </c>
      <c r="Y158" s="43" t="n">
        <f aca="false">Y130+Y134+Y135+Y128+Y136</f>
        <v>-752.019751633974</v>
      </c>
      <c r="Z158" s="43" t="n">
        <f aca="false">Z130+Z134+Z135+Z128+Z136</f>
        <v>-752.019751633974</v>
      </c>
      <c r="AA158" s="43" t="n">
        <f aca="false">AA130+AA134+AA135+AA128+AA136</f>
        <v>-752.019751633974</v>
      </c>
      <c r="AB158" s="43" t="n">
        <f aca="false">AB130+AB134+AB135+AB128+AB136</f>
        <v>-752.019751633974</v>
      </c>
      <c r="AC158" s="43" t="n">
        <f aca="false">AC130+AC134+AC135+AC128+AC136</f>
        <v>-752.019751633974</v>
      </c>
      <c r="AD158" s="43" t="n">
        <f aca="false">AD130+AD134+AD135+AD128+AD136</f>
        <v>-752.019751633974</v>
      </c>
      <c r="AE158" s="43" t="n">
        <f aca="false">AE130+AE134+AE135+AE128+AE136</f>
        <v>-752.019751633974</v>
      </c>
      <c r="AF158" s="43" t="n">
        <f aca="false">AF130+AF134+AF135+AF128+AF136</f>
        <v>-752.019751633974</v>
      </c>
      <c r="AG158" s="43" t="n">
        <f aca="false">AG130+AG134+AG135+AG128+AG136</f>
        <v>-752.019751633974</v>
      </c>
      <c r="AH158" s="43" t="n">
        <f aca="false">AH130+AH134+AH135+AH128+AH136</f>
        <v>-752.019751633974</v>
      </c>
      <c r="AI158" s="43" t="n">
        <f aca="false">AI130+AI134+AI135+AI128+AI136</f>
        <v>-752.019751633974</v>
      </c>
      <c r="AJ158" s="43" t="n">
        <f aca="false">AJ130+AJ134+AJ135+AJ128+AJ136</f>
        <v>-752.019751633974</v>
      </c>
      <c r="AK158" s="43" t="n">
        <f aca="false">AK130+AK134+AK135+AK128+AK136</f>
        <v>-752.019751633974</v>
      </c>
      <c r="AL158" s="43" t="n">
        <f aca="false">AL130+AL134+AL135+AL128+AL136</f>
        <v>-752.019751633974</v>
      </c>
      <c r="AM158" s="43" t="n">
        <f aca="false">AM130+AM134+AM135+AM128+AM136</f>
        <v>-752.019751633974</v>
      </c>
      <c r="AN158" s="43" t="n">
        <f aca="false">AN130+AN134+AN135+AN128+AN136</f>
        <v>-752.019751633974</v>
      </c>
      <c r="AO158" s="43" t="n">
        <f aca="false">AO130+AO134+AO135+AO128+AO136</f>
        <v>-752.019751633974</v>
      </c>
      <c r="AP158" s="43" t="n">
        <f aca="false">AP130+AP134+AP135+AP128+AP136</f>
        <v>-752.019751633974</v>
      </c>
      <c r="AQ158" s="43" t="n">
        <f aca="false">AQ130+AQ134+AQ135+AQ128+AQ136</f>
        <v>-752.019751633974</v>
      </c>
      <c r="AR158" s="43" t="n">
        <f aca="false">AR130+AR134+AR135+AR128+AR136</f>
        <v>-752.019751633974</v>
      </c>
      <c r="AS158" s="43" t="n">
        <f aca="false">AS130+AS134+AS135+AS128+AS136</f>
        <v>-752.019751633974</v>
      </c>
      <c r="AT158" s="43" t="n">
        <f aca="false">AT130+AT134+AT135+AT128+AT136</f>
        <v>-752.019751633974</v>
      </c>
      <c r="AU158" s="43" t="n">
        <f aca="false">AU130+AU134+AU135+AU128+AU136</f>
        <v>-752.019751633974</v>
      </c>
      <c r="AV158" s="43" t="n">
        <f aca="false">AV130+AV134+AV135+AV128+AV136</f>
        <v>-752.019751633974</v>
      </c>
      <c r="AW158" s="43" t="n">
        <f aca="false">AW130+AW134+AW135+AW128+AW136</f>
        <v>-752.019751633974</v>
      </c>
      <c r="AX158" s="43" t="n">
        <f aca="false">AX130+AX134+AX135+AX128+AX136</f>
        <v>-752.019751633974</v>
      </c>
      <c r="AY158" s="43" t="n">
        <f aca="false">AY130+AY134+AY135+AY128+AY136</f>
        <v>-752.019751633974</v>
      </c>
      <c r="AZ158" s="43" t="n">
        <f aca="false">AZ130+AZ134+AZ135+AZ128+AZ136</f>
        <v>-752.019751633974</v>
      </c>
      <c r="BA158" s="43" t="n">
        <f aca="false">BA130+BA134+BA135+BA128+BA136</f>
        <v>-752.019751633974</v>
      </c>
      <c r="BB158" s="43" t="n">
        <f aca="false">BB130+BB134+BB135+BB128+BB136</f>
        <v>-752.019751633974</v>
      </c>
      <c r="BC158" s="43" t="n">
        <f aca="false">BC130+BC134+BC135+BC128+BC136</f>
        <v>-752.019751633974</v>
      </c>
      <c r="BD158" s="43" t="n">
        <f aca="false">BD130+BD134+BD135+BD128+BD136</f>
        <v>-752.019751633974</v>
      </c>
      <c r="BE158" s="43" t="n">
        <f aca="false">BE130+BE134+BE135+BE128+BE136</f>
        <v>-752.019751633974</v>
      </c>
      <c r="BF158" s="43" t="n">
        <f aca="false">BF130+BF134+BF135+BF128+BF136</f>
        <v>-752.019751633974</v>
      </c>
      <c r="BG158" s="43" t="n">
        <f aca="false">BG130+BG134+BG135+BG128+BG136</f>
        <v>-752.019751633974</v>
      </c>
      <c r="BH158" s="43" t="n">
        <f aca="false">BH130+BH134+BH135+BH128+BH136</f>
        <v>-752.019751633974</v>
      </c>
      <c r="BI158" s="43" t="n">
        <f aca="false">BI130+BI134+BI135+BI128+BI136</f>
        <v>-752.019751633974</v>
      </c>
      <c r="BJ158" s="43" t="n">
        <f aca="false">BJ130+BJ134+BJ135+BJ128+BJ136</f>
        <v>-752.019751633974</v>
      </c>
      <c r="BK158" s="43" t="n">
        <f aca="false">BK130+BK134+BK135+BK128+BK136</f>
        <v>-752.019751633974</v>
      </c>
      <c r="BL158" s="43" t="n">
        <f aca="false">BL130+BL134+BL135+BL128+BL136</f>
        <v>-752.019751633974</v>
      </c>
      <c r="BM158" s="43" t="n">
        <f aca="false">BM130+BM134+BM135+BM128+BM136</f>
        <v>-752.019751633974</v>
      </c>
      <c r="BN158" s="43" t="n">
        <f aca="false">BN130+BN134+BN135+BN128+BN136</f>
        <v>-752.019751633974</v>
      </c>
      <c r="BO158" s="43" t="n">
        <f aca="false">BO130+BO134+BO135+BO128+BO136</f>
        <v>-752.019751633974</v>
      </c>
      <c r="BP158" s="43" t="n">
        <f aca="false">BP130+BP134+BP135+BP128+BP136</f>
        <v>-752.019751633974</v>
      </c>
      <c r="BQ158" s="43" t="n">
        <f aca="false">BQ130+BQ134+BQ135+BQ128+BQ136</f>
        <v>-752.019751633974</v>
      </c>
      <c r="BR158" s="43" t="n">
        <f aca="false">BR130+BR134+BR135+BR128+BR136</f>
        <v>-752.019751633974</v>
      </c>
      <c r="BS158" s="43" t="n">
        <f aca="false">BS130+BS134+BS135+BS128+BS136</f>
        <v>-752.019751633974</v>
      </c>
      <c r="BT158" s="43" t="n">
        <f aca="false">BT130+BT134+BT135+BT128+BT136</f>
        <v>-752.019751633974</v>
      </c>
      <c r="BU158" s="43" t="n">
        <f aca="false">BU130+BU134+BU135+BU128+BU136</f>
        <v>-752.019751633974</v>
      </c>
      <c r="BV158" s="43" t="n">
        <f aca="false">BV130+BV134+BV135+BV128+BV136</f>
        <v>-752.019751633974</v>
      </c>
      <c r="BW158" s="43" t="n">
        <f aca="false">BW130+BW134+BW135+BW128+BW136</f>
        <v>-752.019751633974</v>
      </c>
      <c r="BX158" s="43" t="n">
        <f aca="false">BX130+BX134+BX135+BX128+BX136</f>
        <v>-752.019751633974</v>
      </c>
      <c r="BY158" s="43" t="n">
        <f aca="false">BY130+BY134+BY135+BY128+BY136</f>
        <v>-752.019751633974</v>
      </c>
      <c r="BZ158" s="43" t="n">
        <f aca="false">BZ130+BZ134+BZ135+BZ128+BZ136</f>
        <v>-752.019751633974</v>
      </c>
      <c r="CA158" s="43" t="n">
        <f aca="false">CA130+CA134+CA135+CA128+CA136</f>
        <v>752.019751633974</v>
      </c>
      <c r="CB158" s="43" t="n">
        <f aca="false">CB130+CB134+CB135+CB128+CB136</f>
        <v>-1.06581410364015E-013</v>
      </c>
      <c r="CC158" s="43" t="n">
        <f aca="false">CC130+CC134+CC135+CC128+CC136</f>
        <v>-1.06581410364015E-013</v>
      </c>
      <c r="CD158" s="43" t="n">
        <f aca="false">CD130+CD134+CD135+CD128+CD136</f>
        <v>-1.06581410364015E-013</v>
      </c>
      <c r="CE158" s="43" t="n">
        <f aca="false">CE130+CE134+CE135+CE128+CE136</f>
        <v>-1.06581410364015E-013</v>
      </c>
      <c r="CF158" s="43" t="n">
        <f aca="false">CF130+CF134+CF135+CF128+CF136</f>
        <v>-1.06581410364015E-013</v>
      </c>
      <c r="CG158" s="43" t="n">
        <f aca="false">CG130+CG134+CG135+CG128+CG136</f>
        <v>-1.06581410364015E-013</v>
      </c>
      <c r="CH158" s="43" t="n">
        <f aca="false">CH130+CH134+CH135+CH128+CH136</f>
        <v>-1.06581410364015E-013</v>
      </c>
      <c r="CI158" s="43" t="n">
        <f aca="false">CI130+CI134+CI135+CI128+CI136</f>
        <v>-1.06581410364015E-013</v>
      </c>
      <c r="CJ158" s="43" t="n">
        <f aca="false">CJ130+CJ134+CJ135+CJ128+CJ136</f>
        <v>-1.06581410364015E-013</v>
      </c>
      <c r="CK158" s="43" t="n">
        <f aca="false">CK130+CK134+CK135+CK128+CK136</f>
        <v>-1.06581410364015E-013</v>
      </c>
      <c r="CL158" s="43" t="n">
        <f aca="false">CL130+CL134+CL135+CL128+CL136</f>
        <v>-1.06581410364015E-013</v>
      </c>
      <c r="CM158" s="43" t="n">
        <f aca="false">CM130+CM134+CM135+CM128+CM136</f>
        <v>-1.06581410364015E-013</v>
      </c>
      <c r="CN158" s="43" t="n">
        <f aca="false">CN130+CN134+CN135+CN128+CN136</f>
        <v>-1.06581410364015E-013</v>
      </c>
      <c r="CO158" s="43" t="n">
        <f aca="false">CO130+CO134+CO135+CO128+CO136</f>
        <v>-1.06581410364015E-013</v>
      </c>
      <c r="CP158" s="43" t="n">
        <f aca="false">CP130+CP134+CP135+CP128+CP136</f>
        <v>-1.06581410364015E-013</v>
      </c>
      <c r="CQ158" s="43" t="n">
        <f aca="false">CQ130+CQ134+CQ135+CQ128+CQ136</f>
        <v>-1.06581410364015E-013</v>
      </c>
      <c r="CR158" s="43" t="n">
        <f aca="false">CR130+CR134+CR135+CR128+CR136</f>
        <v>-1.06581410364015E-013</v>
      </c>
      <c r="CS158" s="43" t="n">
        <f aca="false">CS130+CS134+CS135+CS128+CS136</f>
        <v>-1.06581410364015E-013</v>
      </c>
      <c r="CT158" s="43" t="n">
        <f aca="false">CT130+CT134+CT135+CT128+CT136</f>
        <v>-1.06581410364015E-013</v>
      </c>
      <c r="CU158" s="43" t="n">
        <f aca="false">CU130+CU134+CU135+CU128+CU136</f>
        <v>-1.06581410364015E-013</v>
      </c>
      <c r="CV158" s="43" t="n">
        <f aca="false">CV130+CV134+CV135+CV128+CV136</f>
        <v>-1.06581410364015E-013</v>
      </c>
      <c r="CW158" s="43" t="n">
        <f aca="false">CW130+CW134+CW135+CW128+CW136</f>
        <v>-1.06581410364015E-013</v>
      </c>
      <c r="CX158" s="43" t="n">
        <f aca="false">CX130+CX134+CX135+CX128+CX136</f>
        <v>-1.06581410364015E-013</v>
      </c>
      <c r="CY158" s="43" t="n">
        <f aca="false">CY130+CY134+CY135+CY128+CY136</f>
        <v>-1.06581410364015E-013</v>
      </c>
      <c r="CZ158" s="43" t="n">
        <f aca="false">CZ130+CZ134+CZ135+CZ128+CZ136</f>
        <v>-1.06581410364015E-013</v>
      </c>
      <c r="DA158" s="43" t="n">
        <f aca="false">DA130+DA134+DA135+DA128+DA136</f>
        <v>-1.06581410364015E-013</v>
      </c>
      <c r="DB158" s="43" t="n">
        <f aca="false">DB130+DB134+DB135+DB128+DB136</f>
        <v>-1.06581410364015E-013</v>
      </c>
      <c r="DC158" s="43" t="n">
        <f aca="false">DC130+DC134+DC135+DC128+DC136</f>
        <v>-1.06581410364015E-013</v>
      </c>
      <c r="DD158" s="43" t="n">
        <f aca="false">DD130+DD134+DD135+DD128+DD136</f>
        <v>-1.06581410364015E-013</v>
      </c>
      <c r="DE158" s="43" t="n">
        <f aca="false">DE130+DE134+DE135+DE128+DE136</f>
        <v>-1.06581410364015E-013</v>
      </c>
      <c r="DF158" s="43" t="n">
        <f aca="false">DF130+DF134+DF135+DF128+DF136</f>
        <v>-1.06581410364015E-013</v>
      </c>
      <c r="DG158" s="43" t="n">
        <f aca="false">DG130+DG134+DG135+DG128+DG136</f>
        <v>-1.06581410364015E-013</v>
      </c>
      <c r="DH158" s="43" t="n">
        <f aca="false">DH130+DH134+DH135+DH128+DH136</f>
        <v>-1.06581410364015E-013</v>
      </c>
      <c r="DI158" s="43" t="n">
        <f aca="false">DI130+DI134+DI135+DI128+DI136</f>
        <v>-1.06581410364015E-013</v>
      </c>
      <c r="DJ158" s="43" t="n">
        <f aca="false">DJ130+DJ134+DJ135+DJ128+DJ136</f>
        <v>-1.06581410364015E-013</v>
      </c>
      <c r="DK158" s="43" t="n">
        <f aca="false">DK130+DK134+DK135+DK128+DK136</f>
        <v>-1.06581410364015E-013</v>
      </c>
      <c r="DL158" s="43" t="n">
        <f aca="false">DL130+DL134+DL135+DL128+DL136</f>
        <v>-1.06581410364015E-013</v>
      </c>
      <c r="DM158" s="43" t="n">
        <f aca="false">DM130+DM134+DM135+DM128+DM136</f>
        <v>-1.06581410364015E-013</v>
      </c>
      <c r="DN158" s="43" t="n">
        <f aca="false">DN130+DN134+DN135+DN128+DN136</f>
        <v>-1.06581410364015E-013</v>
      </c>
      <c r="DO158" s="43" t="n">
        <f aca="false">DO130+DO134+DO135+DO128+DO136</f>
        <v>-1.06581410364015E-013</v>
      </c>
      <c r="DP158" s="43" t="n">
        <f aca="false">DP130+DP134+DP135+DP128+DP136</f>
        <v>-1.06581410364015E-013</v>
      </c>
      <c r="DQ158" s="43" t="n">
        <f aca="false">DQ130+DQ134+DQ135+DQ128+DQ136</f>
        <v>-1.06581410364015E-013</v>
      </c>
      <c r="DR158" s="43" t="n">
        <f aca="false">DR130+DR134+DR135+DR128+DR136</f>
        <v>-1.06581410364015E-013</v>
      </c>
      <c r="DS158" s="43" t="n">
        <f aca="false">DS130+DS134+DS135+DS128+DS136</f>
        <v>-1.06581410364015E-013</v>
      </c>
      <c r="DT158" s="43" t="n">
        <f aca="false">DT130+DT134+DT135+DT128+DT136</f>
        <v>-1.06581410364015E-013</v>
      </c>
      <c r="DU158" s="43" t="n">
        <f aca="false">DU130+DU134+DU135+DU128+DU136</f>
        <v>-1.06581410364015E-013</v>
      </c>
      <c r="DV158" s="43" t="n">
        <f aca="false">DV130+DV134+DV135+DV128+DV136</f>
        <v>-1.06581410364015E-013</v>
      </c>
      <c r="DW158" s="43" t="n">
        <f aca="false">DW130+DW134+DW135+DW128+DW136</f>
        <v>-1.06581410364015E-013</v>
      </c>
      <c r="DX158" s="43" t="n">
        <f aca="false">DX130+DX134+DX135+DX128+DX136</f>
        <v>-1.06581410364015E-013</v>
      </c>
      <c r="DY158" s="43" t="n">
        <f aca="false">DY130+DY134+DY135+DY128+DY136</f>
        <v>-1.06581410364015E-013</v>
      </c>
      <c r="DZ158" s="43" t="n">
        <f aca="false">DZ130+DZ134+DZ135+DZ128+DZ136</f>
        <v>-1.06581410364015E-013</v>
      </c>
      <c r="EA158" s="43" t="n">
        <f aca="false">EA130+EA134+EA135+EA128+EA136</f>
        <v>-1.06581410364015E-013</v>
      </c>
      <c r="EB158" s="43" t="n">
        <f aca="false">EB130+EB134+EB135+EB128+EB136</f>
        <v>-1.06581410364015E-013</v>
      </c>
      <c r="EC158" s="43" t="n">
        <f aca="false">EC130+EC134+EC135+EC128+EC136</f>
        <v>-1.06581410364015E-013</v>
      </c>
      <c r="ED158" s="43" t="n">
        <f aca="false">ED130+ED134+ED135+ED128+ED136</f>
        <v>-1.06581410364015E-013</v>
      </c>
      <c r="EE158" s="43" t="n">
        <f aca="false">EE130+EE134+EE135+EE128+EE136</f>
        <v>-1.06581410364015E-013</v>
      </c>
      <c r="EF158" s="43" t="n">
        <f aca="false">EF130+EF134+EF135+EF128+EF136</f>
        <v>-1.06581410364015E-013</v>
      </c>
      <c r="EG158" s="43" t="n">
        <f aca="false">EG130+EG134+EG135+EG128+EG136</f>
        <v>-1.06581410364015E-013</v>
      </c>
      <c r="EH158" s="43" t="n">
        <f aca="false">EH130+EH134+EH135+EH128+EH136</f>
        <v>-1.06581410364015E-013</v>
      </c>
      <c r="EI158" s="43" t="n">
        <f aca="false">EI130+EI134+EI135+EI128+EI136</f>
        <v>-1.06581410364015E-013</v>
      </c>
      <c r="EJ158" s="43" t="n">
        <f aca="false">EJ130+EJ134+EJ135+EJ128+EJ136</f>
        <v>-1.06581410364015E-013</v>
      </c>
      <c r="EK158" s="43" t="n">
        <f aca="false">EK130+EK134+EK135+EK128+EK136</f>
        <v>-1.06581410364015E-013</v>
      </c>
      <c r="EL158" s="43" t="n">
        <f aca="false">EL130+EL134+EL135+EL128+EL136</f>
        <v>-1.06581410364015E-013</v>
      </c>
      <c r="EM158" s="43" t="n">
        <f aca="false">EM130+EM134+EM135+EM128+EM136</f>
        <v>-1.06581410364015E-013</v>
      </c>
      <c r="EN158" s="43" t="n">
        <f aca="false">EN130+EN134+EN135+EN128+EN136</f>
        <v>-1.06581410364015E-013</v>
      </c>
      <c r="EO158" s="43" t="n">
        <f aca="false">EO130+EO134+EO135+EO128+EO136</f>
        <v>-1.06581410364015E-013</v>
      </c>
      <c r="EP158" s="43" t="n">
        <f aca="false">EP130+EP134+EP135+EP128+EP136</f>
        <v>-1.06581410364015E-013</v>
      </c>
      <c r="EQ158" s="43" t="n">
        <f aca="false">EQ130+EQ134+EQ135+EQ128+EQ136</f>
        <v>-1.06581410364015E-013</v>
      </c>
      <c r="ER158" s="43" t="n">
        <f aca="false">ER130+ER134+ER135+ER128+ER136</f>
        <v>-1.06581410364015E-013</v>
      </c>
      <c r="ES158" s="43" t="n">
        <f aca="false">ES130+ES134+ES135+ES128+ES136</f>
        <v>-1.06581410364015E-013</v>
      </c>
      <c r="ET158" s="43" t="n">
        <f aca="false">ET130+ET134+ET135+ET128+ET136</f>
        <v>-1.06581410364015E-013</v>
      </c>
      <c r="EU158" s="43" t="n">
        <f aca="false">EU130+EU134+EU135+EU128+EU136</f>
        <v>-1.06581410364015E-013</v>
      </c>
      <c r="EV158" s="43" t="n">
        <f aca="false">EV130+EV134+EV135+EV128+EV136</f>
        <v>-1.06581410364015E-013</v>
      </c>
      <c r="EW158" s="43" t="n">
        <f aca="false">EW130+EW134+EW135+EW128+EW136</f>
        <v>-1.06581410364015E-013</v>
      </c>
      <c r="EX158" s="43" t="n">
        <f aca="false">EX130+EX134+EX135+EX128+EX136</f>
        <v>-1.06581410364015E-013</v>
      </c>
      <c r="EY158" s="43" t="n">
        <f aca="false">EY130+EY134+EY135+EY128+EY136</f>
        <v>-1.06581410364015E-013</v>
      </c>
      <c r="EZ158" s="43" t="n">
        <f aca="false">EZ130+EZ134+EZ135+EZ128+EZ136</f>
        <v>-1.06581410364015E-013</v>
      </c>
      <c r="FA158" s="43" t="n">
        <f aca="false">FA130+FA134+FA135+FA128+FA136</f>
        <v>-1.06581410364015E-013</v>
      </c>
      <c r="FB158" s="43" t="n">
        <f aca="false">FB130+FB134+FB135+FB128+FB136</f>
        <v>-1.06581410364015E-013</v>
      </c>
      <c r="FC158" s="43" t="n">
        <f aca="false">FC130+FC134+FC135+FC128+FC136</f>
        <v>-1.06581410364015E-013</v>
      </c>
      <c r="FD158" s="43" t="n">
        <f aca="false">FD130+FD134+FD135+FD128+FD136</f>
        <v>-1.06581410364015E-013</v>
      </c>
      <c r="FE158" s="43" t="n">
        <f aca="false">FE130+FE134+FE135+FE128+FE136</f>
        <v>-1.06581410364015E-013</v>
      </c>
      <c r="FF158" s="43" t="n">
        <f aca="false">FF130+FF134+FF135+FF128+FF136</f>
        <v>-1.06581410364015E-013</v>
      </c>
      <c r="FG158" s="43" t="n">
        <f aca="false">FG130+FG134+FG135+FG128+FG136</f>
        <v>-1.06581410364015E-013</v>
      </c>
      <c r="FH158" s="43" t="n">
        <f aca="false">FH130+FH134+FH135+FH128+FH136</f>
        <v>-1.06581410364015E-013</v>
      </c>
    </row>
    <row r="159" customFormat="false" ht="15" hidden="false" customHeight="false" outlineLevel="0" collapsed="false">
      <c r="C159" s="23" t="s">
        <v>749</v>
      </c>
      <c r="D159" s="11" t="s">
        <v>319</v>
      </c>
      <c r="I159" s="62" t="n">
        <f aca="false">SUM(J159:FH159)</f>
        <v>177333.538400631</v>
      </c>
      <c r="J159" s="62" t="n">
        <f aca="false">J155+J158</f>
        <v>-2792.10339506173</v>
      </c>
      <c r="K159" s="62" t="n">
        <f aca="false">K155+K158</f>
        <v>694.568570357686</v>
      </c>
      <c r="L159" s="62" t="n">
        <f aca="false">L155+L158</f>
        <v>-809.957968521901</v>
      </c>
      <c r="M159" s="62" t="n">
        <f aca="false">M155+M158</f>
        <v>-124.112302458989</v>
      </c>
      <c r="N159" s="62" t="n">
        <f aca="false">N155+N158</f>
        <v>-1615.86742388078</v>
      </c>
      <c r="O159" s="62" t="n">
        <f aca="false">O155+O158</f>
        <v>-2460.17962861121</v>
      </c>
      <c r="P159" s="62" t="n">
        <f aca="false">P155+P158</f>
        <v>-6303.52697414552</v>
      </c>
      <c r="Q159" s="62" t="n">
        <f aca="false">Q155+Q158</f>
        <v>-6355.53002686728</v>
      </c>
      <c r="R159" s="62" t="n">
        <f aca="false">R155+R158</f>
        <v>-6338.07381092297</v>
      </c>
      <c r="S159" s="62" t="n">
        <f aca="false">S155+S158</f>
        <v>-7193.4547330838</v>
      </c>
      <c r="T159" s="62" t="n">
        <f aca="false">T155+T158</f>
        <v>1848.26379318688</v>
      </c>
      <c r="U159" s="62" t="n">
        <f aca="false">U155+U158</f>
        <v>1820.54666242566</v>
      </c>
      <c r="V159" s="62" t="n">
        <f aca="false">V155+V158</f>
        <v>1810.63624479075</v>
      </c>
      <c r="W159" s="62" t="n">
        <f aca="false">W155+W158</f>
        <v>1285.99668464272</v>
      </c>
      <c r="X159" s="62" t="n">
        <f aca="false">X155+X158</f>
        <v>1307.00375408488</v>
      </c>
      <c r="Y159" s="62" t="n">
        <f aca="false">Y155+Y158</f>
        <v>1327.9783811465</v>
      </c>
      <c r="Z159" s="62" t="n">
        <f aca="false">Z155+Z158</f>
        <v>1326.68514576409</v>
      </c>
      <c r="AA159" s="62" t="n">
        <f aca="false">AA155+AA158</f>
        <v>1035.963234824</v>
      </c>
      <c r="AB159" s="62" t="n">
        <f aca="false">AB155+AB158</f>
        <v>1054.24663250501</v>
      </c>
      <c r="AC159" s="62" t="n">
        <f aca="false">AC155+AC158</f>
        <v>1072.49916676926</v>
      </c>
      <c r="AD159" s="62" t="n">
        <f aca="false">AD155+AD158</f>
        <v>1071.24281658674</v>
      </c>
      <c r="AE159" s="62" t="n">
        <f aca="false">AE155+AE158</f>
        <v>1097.00734430576</v>
      </c>
      <c r="AF159" s="62" t="n">
        <f aca="false">AF155+AF158</f>
        <v>1115.92117055465</v>
      </c>
      <c r="AG159" s="62" t="n">
        <f aca="false">AG155+AG158</f>
        <v>1134.8023825427</v>
      </c>
      <c r="AH159" s="62" t="n">
        <f aca="false">AH155+AH158</f>
        <v>1133.47635098587</v>
      </c>
      <c r="AI159" s="62" t="n">
        <f aca="false">AI155+AI158</f>
        <v>1208.69011097774</v>
      </c>
      <c r="AJ159" s="62" t="n">
        <f aca="false">AJ155+AJ158</f>
        <v>1207.37722773312</v>
      </c>
      <c r="AK159" s="62" t="n">
        <f aca="false">AK155+AK158</f>
        <v>1227.26846825666</v>
      </c>
      <c r="AL159" s="62" t="n">
        <f aca="false">AL155+AL158</f>
        <v>1225.92636506117</v>
      </c>
      <c r="AM159" s="62" t="n">
        <f aca="false">AM155+AM158</f>
        <v>1067.67405735309</v>
      </c>
      <c r="AN159" s="62" t="n">
        <f aca="false">AN155+AN158</f>
        <v>1086.24475781725</v>
      </c>
      <c r="AO159" s="62" t="n">
        <f aca="false">AO155+AO158</f>
        <v>1104.78185810598</v>
      </c>
      <c r="AP159" s="62" t="n">
        <f aca="false">AP155+AP158</f>
        <v>1103.39428848657</v>
      </c>
      <c r="AQ159" s="62" t="n">
        <f aca="false">AQ155+AQ158</f>
        <v>996.000545126463</v>
      </c>
      <c r="AR159" s="62" t="n">
        <f aca="false">AR155+AR158</f>
        <v>1013.79125804434</v>
      </c>
      <c r="AS159" s="62" t="n">
        <f aca="false">AS155+AS158</f>
        <v>1031.54867211322</v>
      </c>
      <c r="AT159" s="62" t="n">
        <f aca="false">AT155+AT158</f>
        <v>1030.15442870918</v>
      </c>
      <c r="AU159" s="62" t="n">
        <f aca="false">AU155+AU158</f>
        <v>1039.80107020544</v>
      </c>
      <c r="AV159" s="62" t="n">
        <f aca="false">AV155+AV158</f>
        <v>1058.06305259496</v>
      </c>
      <c r="AW159" s="62" t="n">
        <f aca="false">AW155+AW158</f>
        <v>1076.29099421038</v>
      </c>
      <c r="AX159" s="62" t="n">
        <f aca="false">AX155+AX158</f>
        <v>1074.85607352085</v>
      </c>
      <c r="AY159" s="62" t="n">
        <f aca="false">AY155+AY158</f>
        <v>971.751751372894</v>
      </c>
      <c r="AZ159" s="62" t="n">
        <f aca="false">AZ155+AZ158</f>
        <v>970.304726316448</v>
      </c>
      <c r="BA159" s="62" t="n">
        <f aca="false">BA155+BA158</f>
        <v>987.549697898987</v>
      </c>
      <c r="BB159" s="62" t="n">
        <f aca="false">BB155+BB158</f>
        <v>986.070205918844</v>
      </c>
      <c r="BC159" s="62" t="n">
        <f aca="false">BC155+BC158</f>
        <v>983.778613358133</v>
      </c>
      <c r="BD159" s="62" t="n">
        <f aca="false">BD155+BD158</f>
        <v>1001.34725743617</v>
      </c>
      <c r="BE159" s="62" t="n">
        <f aca="false">BE155+BE158</f>
        <v>1018.87903929653</v>
      </c>
      <c r="BF159" s="62" t="n">
        <f aca="false">BF155+BF158</f>
        <v>1017.31757323983</v>
      </c>
      <c r="BG159" s="62" t="n">
        <f aca="false">BG155+BG158</f>
        <v>961.019437152192</v>
      </c>
      <c r="BH159" s="62" t="n">
        <f aca="false">BH155+BH158</f>
        <v>928.987823982312</v>
      </c>
      <c r="BI159" s="62" t="n">
        <f aca="false">BI155+BI158</f>
        <v>945.713922890447</v>
      </c>
      <c r="BJ159" s="62" t="n">
        <f aca="false">BJ155+BJ158</f>
        <v>944.113342024908</v>
      </c>
      <c r="BK159" s="62" t="n">
        <f aca="false">BK155+BK158</f>
        <v>923.513464361318</v>
      </c>
      <c r="BL159" s="62" t="n">
        <f aca="false">BL155+BL158</f>
        <v>940.388543510599</v>
      </c>
      <c r="BM159" s="62" t="n">
        <f aca="false">BM155+BM158</f>
        <v>957.225406848345</v>
      </c>
      <c r="BN159" s="62" t="n">
        <f aca="false">BN155+BN158</f>
        <v>955.580225398611</v>
      </c>
      <c r="BO159" s="62" t="n">
        <f aca="false">BO155+BO158</f>
        <v>982.481005997141</v>
      </c>
      <c r="BP159" s="62" t="n">
        <f aca="false">BP155+BP158</f>
        <v>980.83528570041</v>
      </c>
      <c r="BQ159" s="62" t="n">
        <f aca="false">BQ155+BQ158</f>
        <v>998.110453029522</v>
      </c>
      <c r="BR159" s="62" t="n">
        <f aca="false">BR155+BR158</f>
        <v>996.427583930923</v>
      </c>
      <c r="BS159" s="62" t="n">
        <f aca="false">BS155+BS158</f>
        <v>949.699882067437</v>
      </c>
      <c r="BT159" s="62" t="n">
        <f aca="false">BT155+BT158</f>
        <v>966.852667585087</v>
      </c>
      <c r="BU159" s="62" t="n">
        <f aca="false">BU155+BU158</f>
        <v>983.966170638221</v>
      </c>
      <c r="BV159" s="62" t="n">
        <f aca="false">BV155+BV158</f>
        <v>982.242148924197</v>
      </c>
      <c r="BW159" s="62" t="n">
        <f aca="false">BW155+BW158</f>
        <v>976.064563903737</v>
      </c>
      <c r="BX159" s="62" t="n">
        <f aca="false">BX155+BX158</f>
        <v>993.481582455142</v>
      </c>
      <c r="BY159" s="62" t="n">
        <f aca="false">BY155+BY158</f>
        <v>1010.85804416419</v>
      </c>
      <c r="BZ159" s="62" t="n">
        <f aca="false">BZ155+BZ158</f>
        <v>1009.06930634078</v>
      </c>
      <c r="CA159" s="62" t="n">
        <f aca="false">CA155+CA158</f>
        <v>2455.93292841164</v>
      </c>
      <c r="CB159" s="62" t="n">
        <f aca="false">CB155+CB158</f>
        <v>1721.03777961946</v>
      </c>
      <c r="CC159" s="62" t="n">
        <f aca="false">CC155+CC158</f>
        <v>1738.96671371642</v>
      </c>
      <c r="CD159" s="62" t="n">
        <f aca="false">CD155+CD158</f>
        <v>1737.97308495816</v>
      </c>
      <c r="CE159" s="62" t="n">
        <f aca="false">CE155+CE158</f>
        <v>1703.23867380025</v>
      </c>
      <c r="CF159" s="62" t="n">
        <f aca="false">CF155+CF158</f>
        <v>1702.2571723309</v>
      </c>
      <c r="CG159" s="62" t="n">
        <f aca="false">CG155+CG158</f>
        <v>1719.97175091762</v>
      </c>
      <c r="CH159" s="62" t="n">
        <f aca="false">CH155+CH158</f>
        <v>1718.97006537985</v>
      </c>
      <c r="CI159" s="62" t="n">
        <f aca="false">CI155+CI158</f>
        <v>1731.19711668876</v>
      </c>
      <c r="CJ159" s="62" t="n">
        <f aca="false">CJ155+CJ158</f>
        <v>1749.42495136455</v>
      </c>
      <c r="CK159" s="62" t="n">
        <f aca="false">CK155+CK158</f>
        <v>1767.62008652814</v>
      </c>
      <c r="CL159" s="62" t="n">
        <f aca="false">CL155+CL158</f>
        <v>1766.58024401293</v>
      </c>
      <c r="CM159" s="62" t="n">
        <f aca="false">CM155+CM158</f>
        <v>1805.87957361407</v>
      </c>
      <c r="CN159" s="62" t="n">
        <f aca="false">CN155+CN158</f>
        <v>1824.91580670339</v>
      </c>
      <c r="CO159" s="62" t="n">
        <f aca="false">CO155+CO158</f>
        <v>1843.91864563409</v>
      </c>
      <c r="CP159" s="62" t="n">
        <f aca="false">CP155+CP158</f>
        <v>1842.85671340449</v>
      </c>
      <c r="CQ159" s="62" t="n">
        <f aca="false">CQ155+CQ158</f>
        <v>1798.73112724498</v>
      </c>
      <c r="CR159" s="62" t="n">
        <f aca="false">CR155+CR158</f>
        <v>1817.67258916311</v>
      </c>
      <c r="CS159" s="62" t="n">
        <f aca="false">CS155+CS158</f>
        <v>1836.58015901003</v>
      </c>
      <c r="CT159" s="62" t="n">
        <f aca="false">CT155+CT158</f>
        <v>1835.50239319</v>
      </c>
      <c r="CU159" s="62" t="n">
        <f aca="false">CU155+CU158</f>
        <v>-32880.4346502265</v>
      </c>
      <c r="CV159" s="62" t="n">
        <f aca="false">CV155+CV158</f>
        <v>1922.48895401834</v>
      </c>
      <c r="CW159" s="62" t="n">
        <f aca="false">CW155+CW158</f>
        <v>1942.55306960964</v>
      </c>
      <c r="CX159" s="62" t="n">
        <f aca="false">CX155+CX158</f>
        <v>1941.48006959919</v>
      </c>
      <c r="CY159" s="62" t="n">
        <f aca="false">CY155+CY158</f>
        <v>2306.34526326208</v>
      </c>
      <c r="CZ159" s="62" t="n">
        <f aca="false">CZ155+CZ158</f>
        <v>2330.91136621903</v>
      </c>
      <c r="DA159" s="62" t="n">
        <f aca="false">DA155+DA158</f>
        <v>2355.4430736095</v>
      </c>
      <c r="DB159" s="62" t="n">
        <f aca="false">DB155+DB158</f>
        <v>2354.34929667081</v>
      </c>
      <c r="DC159" s="62" t="n">
        <f aca="false">DC155+DC158</f>
        <v>2309.15113535313</v>
      </c>
      <c r="DD159" s="62" t="n">
        <f aca="false">DD155+DD158</f>
        <v>2333.744248553</v>
      </c>
      <c r="DE159" s="62" t="n">
        <f aca="false">DE155+DE158</f>
        <v>2358.30283099597</v>
      </c>
      <c r="DF159" s="62" t="n">
        <f aca="false">DF155+DF158</f>
        <v>2357.20475500988</v>
      </c>
      <c r="DG159" s="62" t="n">
        <f aca="false">DG155+DG158</f>
        <v>2309.97038942053</v>
      </c>
      <c r="DH159" s="62" t="n">
        <f aca="false">DH155+DH158</f>
        <v>2334.56612035423</v>
      </c>
      <c r="DI159" s="62" t="n">
        <f aca="false">DI155+DI158</f>
        <v>2359.12711008984</v>
      </c>
      <c r="DJ159" s="62" t="n">
        <f aca="false">DJ155+DJ158</f>
        <v>2358.02234208623</v>
      </c>
      <c r="DK159" s="62" t="n">
        <f aca="false">DK155+DK158</f>
        <v>2309.74974379944</v>
      </c>
      <c r="DL159" s="62" t="n">
        <f aca="false">DL155+DL158</f>
        <v>2308.67123958051</v>
      </c>
      <c r="DM159" s="62" t="n">
        <f aca="false">DM155+DM158</f>
        <v>2332.95171373503</v>
      </c>
      <c r="DN159" s="62" t="n">
        <f aca="false">DN155+DN158</f>
        <v>2331.85103063647</v>
      </c>
      <c r="DO159" s="62" t="n">
        <f aca="false">DO155+DO158</f>
        <v>2346.00820416458</v>
      </c>
      <c r="DP159" s="62" t="n">
        <f aca="false">DP155+DP158</f>
        <v>2370.97728279341</v>
      </c>
      <c r="DQ159" s="62" t="n">
        <f aca="false">DQ155+DQ158</f>
        <v>2395.91074172228</v>
      </c>
      <c r="DR159" s="62" t="n">
        <f aca="false">DR155+DR158</f>
        <v>2394.77803741261</v>
      </c>
      <c r="DS159" s="62" t="n">
        <f aca="false">DS155+DS158</f>
        <v>2335.40453268515</v>
      </c>
      <c r="DT159" s="62" t="n">
        <f aca="false">DT155+DT158</f>
        <v>2360.2416354897</v>
      </c>
      <c r="DU159" s="62" t="n">
        <f aca="false">DU155+DU158</f>
        <v>2385.04265919132</v>
      </c>
      <c r="DV159" s="62" t="n">
        <f aca="false">DV155+DV158</f>
        <v>2383.89534589502</v>
      </c>
      <c r="DW159" s="62" t="n">
        <f aca="false">DW155+DW158</f>
        <v>2370.09827010917</v>
      </c>
      <c r="DX159" s="62" t="n">
        <f aca="false">DX155+DX158</f>
        <v>2395.30587341693</v>
      </c>
      <c r="DY159" s="62" t="n">
        <f aca="false">DY155+DY158</f>
        <v>2420.47691134319</v>
      </c>
      <c r="DZ159" s="62" t="n">
        <f aca="false">DZ155+DZ158</f>
        <v>2419.31413441739</v>
      </c>
      <c r="EA159" s="62" t="n">
        <f aca="false">EA155+EA158</f>
        <v>2423.15502291707</v>
      </c>
      <c r="EB159" s="62" t="n">
        <f aca="false">EB155+EB158</f>
        <v>2422.01153295143</v>
      </c>
      <c r="EC159" s="62" t="n">
        <f aca="false">EC155+EC158</f>
        <v>2447.47185415484</v>
      </c>
      <c r="ED159" s="62" t="n">
        <f aca="false">ED155+ED158</f>
        <v>2446.30484891141</v>
      </c>
      <c r="EE159" s="62" t="n">
        <f aca="false">EE155+EE158</f>
        <v>2372.21561818167</v>
      </c>
      <c r="EF159" s="62" t="n">
        <f aca="false">EF155+EF158</f>
        <v>2397.41086462418</v>
      </c>
      <c r="EG159" s="62" t="n">
        <f aca="false">EG155+EG158</f>
        <v>2422.56838128297</v>
      </c>
      <c r="EH159" s="62" t="n">
        <f aca="false">EH155+EH158</f>
        <v>2421.36857643692</v>
      </c>
      <c r="EI159" s="62" t="n">
        <f aca="false">EI155+EI158</f>
        <v>2479.5952736553</v>
      </c>
      <c r="EJ159" s="62" t="n">
        <f aca="false">EJ155+EJ158</f>
        <v>2398.3101473973</v>
      </c>
      <c r="EK159" s="62" t="n">
        <f aca="false">EK155+EK158</f>
        <v>2423.42548958884</v>
      </c>
      <c r="EL159" s="62" t="n">
        <f aca="false">EL155+EL158</f>
        <v>2422.1730956199</v>
      </c>
      <c r="EM159" s="62" t="n">
        <f aca="false">EM155+EM158</f>
        <v>2450.44450181778</v>
      </c>
      <c r="EN159" s="62" t="n">
        <f aca="false">EN155+EN158</f>
        <v>2476.41472357679</v>
      </c>
      <c r="EO159" s="62" t="n">
        <f aca="false">EO155+EO158</f>
        <v>2502.34415764164</v>
      </c>
      <c r="EP159" s="62" t="n">
        <f aca="false">EP155+EP158</f>
        <v>2501.04711142795</v>
      </c>
      <c r="EQ159" s="62" t="n">
        <f aca="false">EQ155+EQ158</f>
        <v>2432.4032622982</v>
      </c>
      <c r="ER159" s="62" t="n">
        <f aca="false">ER155+ER158</f>
        <v>2431.12572088486</v>
      </c>
      <c r="ES159" s="62" t="n">
        <f aca="false">ES155+ES158</f>
        <v>2456.55077493836</v>
      </c>
      <c r="ET159" s="62" t="n">
        <f aca="false">ET155+ET158</f>
        <v>2455.24696154876</v>
      </c>
      <c r="EU159" s="62" t="n">
        <f aca="false">EU155+EU158</f>
        <v>2448.60947400104</v>
      </c>
      <c r="EV159" s="62" t="n">
        <f aca="false">EV155+EV158</f>
        <v>2474.53134499439</v>
      </c>
      <c r="EW159" s="62" t="n">
        <f aca="false">EW155+EW158</f>
        <v>2500.41152094046</v>
      </c>
      <c r="EX159" s="62" t="n">
        <f aca="false">EX155+EX158</f>
        <v>2499.08562095203</v>
      </c>
      <c r="EY159" s="62" t="n">
        <f aca="false">EY155+EY158</f>
        <v>2492.33081006987</v>
      </c>
      <c r="EZ159" s="62" t="n">
        <f aca="false">EZ155+EZ158</f>
        <v>2518.71670746429</v>
      </c>
      <c r="FA159" s="62" t="n">
        <f aca="false">FA155+FA158</f>
        <v>2545.06020349732</v>
      </c>
      <c r="FB159" s="62" t="n">
        <f aca="false">FB155+FB158</f>
        <v>2543.7118427631</v>
      </c>
      <c r="FC159" s="62" t="n">
        <f aca="false">FC155+FC158</f>
        <v>2536.8376234033</v>
      </c>
      <c r="FD159" s="62" t="n">
        <f aca="false">FD155+FD158</f>
        <v>-1.06581410364015E-013</v>
      </c>
      <c r="FE159" s="62" t="n">
        <f aca="false">FE155+FE158</f>
        <v>-1.06581410364015E-013</v>
      </c>
      <c r="FF159" s="62" t="n">
        <f aca="false">FF155+FF158</f>
        <v>-1.06581410364015E-013</v>
      </c>
      <c r="FG159" s="62" t="n">
        <f aca="false">FG155+FG158</f>
        <v>-1.06581410364015E-013</v>
      </c>
      <c r="FH159" s="62" t="n">
        <f aca="false">FH155+FH158</f>
        <v>-1.06581410364015E-013</v>
      </c>
    </row>
    <row r="160" customFormat="false" ht="15" hidden="false" customHeight="false" outlineLevel="0" collapsed="false">
      <c r="A160" s="20"/>
      <c r="B160" s="20"/>
      <c r="C160" s="20" t="s">
        <v>750</v>
      </c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20"/>
      <c r="AM160" s="20"/>
      <c r="AN160" s="20"/>
      <c r="AO160" s="20"/>
      <c r="AP160" s="20"/>
      <c r="AQ160" s="20"/>
      <c r="AR160" s="20"/>
      <c r="AS160" s="20"/>
      <c r="AT160" s="20"/>
      <c r="AU160" s="20"/>
      <c r="AV160" s="20"/>
      <c r="AW160" s="20"/>
      <c r="AX160" s="20"/>
      <c r="AY160" s="20"/>
      <c r="AZ160" s="20"/>
      <c r="BA160" s="20"/>
      <c r="BB160" s="20"/>
      <c r="BC160" s="20"/>
      <c r="BD160" s="20"/>
      <c r="BE160" s="20"/>
      <c r="BF160" s="20"/>
      <c r="BG160" s="20"/>
      <c r="BH160" s="20"/>
      <c r="BI160" s="20"/>
      <c r="BJ160" s="20"/>
      <c r="BK160" s="20"/>
      <c r="BL160" s="20"/>
      <c r="BM160" s="20"/>
      <c r="BN160" s="20"/>
      <c r="BO160" s="20"/>
      <c r="BP160" s="20"/>
      <c r="BQ160" s="20"/>
      <c r="BR160" s="20"/>
      <c r="BS160" s="20"/>
      <c r="BT160" s="20"/>
      <c r="BU160" s="20"/>
      <c r="BV160" s="20"/>
      <c r="BW160" s="20"/>
      <c r="BX160" s="20"/>
      <c r="BY160" s="20"/>
      <c r="BZ160" s="20"/>
      <c r="CA160" s="20"/>
      <c r="CB160" s="20"/>
      <c r="CC160" s="20"/>
      <c r="CD160" s="20"/>
      <c r="CE160" s="20"/>
      <c r="CF160" s="20"/>
      <c r="CG160" s="20"/>
      <c r="CH160" s="20"/>
      <c r="CI160" s="20"/>
      <c r="CJ160" s="20"/>
      <c r="CK160" s="20"/>
      <c r="CL160" s="20"/>
      <c r="CM160" s="20"/>
      <c r="CN160" s="20"/>
      <c r="CO160" s="20"/>
      <c r="CP160" s="20"/>
      <c r="CQ160" s="20"/>
      <c r="CR160" s="20"/>
      <c r="CS160" s="20"/>
      <c r="CT160" s="20"/>
      <c r="CU160" s="20"/>
      <c r="CV160" s="20"/>
      <c r="CW160" s="20"/>
      <c r="CX160" s="20"/>
      <c r="CY160" s="20"/>
      <c r="CZ160" s="20"/>
      <c r="DA160" s="20"/>
      <c r="DB160" s="20"/>
      <c r="DC160" s="20"/>
      <c r="DD160" s="20"/>
      <c r="DE160" s="20"/>
      <c r="DF160" s="20"/>
      <c r="DG160" s="20"/>
      <c r="DH160" s="20"/>
      <c r="DI160" s="20"/>
      <c r="DJ160" s="20"/>
      <c r="DK160" s="20"/>
      <c r="DL160" s="20"/>
      <c r="DM160" s="20"/>
      <c r="DN160" s="20"/>
      <c r="DO160" s="20"/>
      <c r="DP160" s="20"/>
      <c r="DQ160" s="20"/>
      <c r="DR160" s="20"/>
      <c r="DS160" s="20"/>
      <c r="DT160" s="20"/>
      <c r="DU160" s="20"/>
      <c r="DV160" s="20"/>
      <c r="DW160" s="20"/>
      <c r="DX160" s="20"/>
      <c r="DY160" s="20"/>
      <c r="DZ160" s="20"/>
      <c r="EA160" s="20"/>
      <c r="EB160" s="20"/>
      <c r="EC160" s="20"/>
      <c r="ED160" s="20"/>
      <c r="EE160" s="20"/>
      <c r="EF160" s="20"/>
      <c r="EG160" s="20"/>
      <c r="EH160" s="20"/>
      <c r="EI160" s="20"/>
      <c r="EJ160" s="20"/>
      <c r="EK160" s="20"/>
      <c r="EL160" s="20"/>
      <c r="EM160" s="20"/>
      <c r="EN160" s="20"/>
      <c r="EO160" s="20"/>
      <c r="EP160" s="20"/>
      <c r="EQ160" s="20"/>
      <c r="ER160" s="20"/>
      <c r="ES160" s="20"/>
      <c r="ET160" s="20"/>
      <c r="EU160" s="20"/>
      <c r="EV160" s="20"/>
      <c r="EW160" s="20"/>
      <c r="EX160" s="20"/>
      <c r="EY160" s="20"/>
      <c r="EZ160" s="20"/>
      <c r="FA160" s="20"/>
      <c r="FB160" s="20"/>
      <c r="FC160" s="20"/>
      <c r="FD160" s="20"/>
      <c r="FE160" s="20"/>
      <c r="FF160" s="20"/>
      <c r="FG160" s="20"/>
      <c r="FH160" s="20"/>
    </row>
    <row r="161" customFormat="false" ht="15" hidden="false" customHeight="false" outlineLevel="0" collapsed="false">
      <c r="C161" s="0" t="s">
        <v>113</v>
      </c>
      <c r="D161" s="11" t="s">
        <v>319</v>
      </c>
      <c r="E161" s="43" t="n">
        <f aca="false">-SUMIF($J$4:$FH$4,"&lt;="&amp;$F16,$J153:$FH153)</f>
        <v>5695.08750061644</v>
      </c>
    </row>
    <row r="162" customFormat="false" ht="15" hidden="false" customHeight="false" outlineLevel="0" collapsed="false">
      <c r="C162" s="0" t="s">
        <v>114</v>
      </c>
      <c r="D162" s="11" t="s">
        <v>319</v>
      </c>
      <c r="E162" s="43" t="n">
        <f aca="false">-($I109+$I98)</f>
        <v>56385</v>
      </c>
    </row>
    <row r="163" customFormat="false" ht="15" hidden="false" customHeight="false" outlineLevel="0" collapsed="false">
      <c r="C163" s="0" t="s">
        <v>115</v>
      </c>
      <c r="D163" s="11" t="s">
        <v>319</v>
      </c>
      <c r="E163" s="43" t="n">
        <f aca="false">$I131-$I134-$I135</f>
        <v>1324.95397065432</v>
      </c>
    </row>
    <row r="164" customFormat="false" ht="15" hidden="false" customHeight="false" outlineLevel="0" collapsed="false">
      <c r="C164" s="23" t="s">
        <v>116</v>
      </c>
      <c r="D164" s="11" t="s">
        <v>319</v>
      </c>
      <c r="E164" s="62" t="n">
        <f aca="false">SUM($E161:$E163)</f>
        <v>63405.0414712708</v>
      </c>
    </row>
    <row r="165" customFormat="false" ht="15" hidden="false" customHeight="false" outlineLevel="0" collapsed="false">
      <c r="C165" s="0" t="s">
        <v>751</v>
      </c>
      <c r="D165" s="11" t="s">
        <v>319</v>
      </c>
      <c r="E165" s="43" t="n">
        <f aca="false">$E164-$E133</f>
        <v>31794.1981899285</v>
      </c>
      <c r="F165" s="43" t="n">
        <f aca="false">$E165+$E136</f>
        <v>33298.2376931965</v>
      </c>
    </row>
    <row r="166" customFormat="false" ht="15" hidden="false" customHeight="false" outlineLevel="0" collapsed="false">
      <c r="C166" s="0" t="s">
        <v>752</v>
      </c>
      <c r="D166" s="11" t="s">
        <v>33</v>
      </c>
      <c r="E166" s="45" t="n">
        <f aca="false">$E133/$E164</f>
        <v>0.498554098346664</v>
      </c>
      <c r="F166" s="43" t="n">
        <f aca="false">$F165+SUMIF($J$4:$FH$4,"&lt;="&amp;$E20,$J159:$FH159)</f>
        <v>0</v>
      </c>
    </row>
    <row r="168" customFormat="false" ht="15" hidden="false" customHeight="false" outlineLevel="0" collapsed="false">
      <c r="A168" s="9" t="s">
        <v>14</v>
      </c>
      <c r="B168" s="9"/>
      <c r="C168" s="9" t="s">
        <v>753</v>
      </c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9"/>
      <c r="AL168" s="9"/>
      <c r="AM168" s="9"/>
      <c r="AN168" s="9"/>
      <c r="AO168" s="9"/>
      <c r="AP168" s="9"/>
      <c r="AQ168" s="9"/>
      <c r="AR168" s="9"/>
      <c r="AS168" s="9"/>
      <c r="AT168" s="9"/>
      <c r="AU168" s="9"/>
      <c r="AV168" s="9"/>
      <c r="AW168" s="9"/>
      <c r="AX168" s="9"/>
      <c r="AY168" s="9"/>
      <c r="AZ168" s="9"/>
      <c r="BA168" s="9"/>
      <c r="BB168" s="9"/>
      <c r="BC168" s="9"/>
      <c r="BD168" s="9"/>
      <c r="BE168" s="9"/>
      <c r="BF168" s="9"/>
      <c r="BG168" s="9"/>
      <c r="BH168" s="9"/>
      <c r="BI168" s="9"/>
      <c r="BJ168" s="9"/>
      <c r="BK168" s="9"/>
      <c r="BL168" s="9"/>
      <c r="BM168" s="9"/>
      <c r="BN168" s="9"/>
      <c r="BO168" s="9"/>
      <c r="BP168" s="9"/>
      <c r="BQ168" s="9"/>
      <c r="BR168" s="9"/>
      <c r="BS168" s="9"/>
      <c r="BT168" s="9"/>
      <c r="BU168" s="9"/>
      <c r="BV168" s="9"/>
      <c r="BW168" s="9"/>
      <c r="BX168" s="9"/>
      <c r="BY168" s="9"/>
      <c r="BZ168" s="9"/>
      <c r="CA168" s="9"/>
      <c r="CB168" s="9"/>
      <c r="CC168" s="9"/>
      <c r="CD168" s="9"/>
      <c r="CE168" s="9"/>
      <c r="CF168" s="9"/>
      <c r="CG168" s="9"/>
      <c r="CH168" s="9"/>
      <c r="CI168" s="9"/>
      <c r="CJ168" s="9"/>
      <c r="CK168" s="9"/>
      <c r="CL168" s="9"/>
      <c r="CM168" s="9"/>
      <c r="CN168" s="9"/>
      <c r="CO168" s="9"/>
      <c r="CP168" s="9"/>
      <c r="CQ168" s="9"/>
      <c r="CR168" s="9"/>
      <c r="CS168" s="9"/>
      <c r="CT168" s="9"/>
      <c r="CU168" s="9"/>
      <c r="CV168" s="9"/>
      <c r="CW168" s="9"/>
      <c r="CX168" s="9"/>
      <c r="CY168" s="9"/>
      <c r="CZ168" s="9"/>
      <c r="DA168" s="9"/>
      <c r="DB168" s="9"/>
      <c r="DC168" s="9"/>
      <c r="DD168" s="9"/>
      <c r="DE168" s="9"/>
      <c r="DF168" s="9"/>
      <c r="DG168" s="9"/>
      <c r="DH168" s="9"/>
      <c r="DI168" s="9"/>
      <c r="DJ168" s="9"/>
      <c r="DK168" s="9"/>
      <c r="DL168" s="9"/>
      <c r="DM168" s="9"/>
      <c r="DN168" s="9"/>
      <c r="DO168" s="9"/>
      <c r="DP168" s="9"/>
      <c r="DQ168" s="9"/>
      <c r="DR168" s="9"/>
      <c r="DS168" s="9"/>
      <c r="DT168" s="9"/>
      <c r="DU168" s="9"/>
      <c r="DV168" s="9"/>
      <c r="DW168" s="9"/>
      <c r="DX168" s="9"/>
      <c r="DY168" s="9"/>
      <c r="DZ168" s="9"/>
      <c r="EA168" s="9"/>
      <c r="EB168" s="9"/>
      <c r="EC168" s="9"/>
      <c r="ED168" s="9"/>
      <c r="EE168" s="9"/>
      <c r="EF168" s="9"/>
      <c r="EG168" s="9"/>
      <c r="EH168" s="9"/>
      <c r="EI168" s="9"/>
      <c r="EJ168" s="9"/>
      <c r="EK168" s="9"/>
      <c r="EL168" s="9"/>
      <c r="EM168" s="9"/>
      <c r="EN168" s="9"/>
      <c r="EO168" s="9"/>
      <c r="EP168" s="9"/>
      <c r="EQ168" s="9"/>
      <c r="ER168" s="9"/>
      <c r="ES168" s="9"/>
      <c r="ET168" s="9"/>
      <c r="EU168" s="9"/>
      <c r="EV168" s="9"/>
      <c r="EW168" s="9"/>
      <c r="EX168" s="9"/>
      <c r="EY168" s="9"/>
      <c r="EZ168" s="9"/>
      <c r="FA168" s="9"/>
      <c r="FB168" s="9"/>
      <c r="FC168" s="9"/>
      <c r="FD168" s="9"/>
      <c r="FE168" s="9"/>
      <c r="FF168" s="9"/>
      <c r="FG168" s="9"/>
      <c r="FH168" s="9"/>
    </row>
    <row r="169" customFormat="false" ht="15" hidden="false" customHeight="false" outlineLevel="0" collapsed="false">
      <c r="A169" s="20"/>
      <c r="B169" s="20"/>
      <c r="C169" s="20" t="s">
        <v>754</v>
      </c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20"/>
      <c r="AM169" s="20"/>
      <c r="AN169" s="20"/>
      <c r="AO169" s="20"/>
      <c r="AP169" s="20"/>
      <c r="AQ169" s="20"/>
      <c r="AR169" s="20"/>
      <c r="AS169" s="20"/>
      <c r="AT169" s="20"/>
      <c r="AU169" s="20"/>
      <c r="AV169" s="20"/>
      <c r="AW169" s="20"/>
      <c r="AX169" s="20"/>
      <c r="AY169" s="20"/>
      <c r="AZ169" s="20"/>
      <c r="BA169" s="20"/>
      <c r="BB169" s="20"/>
      <c r="BC169" s="20"/>
      <c r="BD169" s="20"/>
      <c r="BE169" s="20"/>
      <c r="BF169" s="20"/>
      <c r="BG169" s="20"/>
      <c r="BH169" s="20"/>
      <c r="BI169" s="20"/>
      <c r="BJ169" s="20"/>
      <c r="BK169" s="20"/>
      <c r="BL169" s="20"/>
      <c r="BM169" s="20"/>
      <c r="BN169" s="20"/>
      <c r="BO169" s="20"/>
      <c r="BP169" s="20"/>
      <c r="BQ169" s="20"/>
      <c r="BR169" s="20"/>
      <c r="BS169" s="20"/>
      <c r="BT169" s="20"/>
      <c r="BU169" s="20"/>
      <c r="BV169" s="20"/>
      <c r="BW169" s="20"/>
      <c r="BX169" s="20"/>
      <c r="BY169" s="20"/>
      <c r="BZ169" s="20"/>
      <c r="CA169" s="20"/>
      <c r="CB169" s="20"/>
      <c r="CC169" s="20"/>
      <c r="CD169" s="20"/>
      <c r="CE169" s="20"/>
      <c r="CF169" s="20"/>
      <c r="CG169" s="20"/>
      <c r="CH169" s="20"/>
      <c r="CI169" s="20"/>
      <c r="CJ169" s="20"/>
      <c r="CK169" s="20"/>
      <c r="CL169" s="20"/>
      <c r="CM169" s="20"/>
      <c r="CN169" s="20"/>
      <c r="CO169" s="20"/>
      <c r="CP169" s="20"/>
      <c r="CQ169" s="20"/>
      <c r="CR169" s="20"/>
      <c r="CS169" s="20"/>
      <c r="CT169" s="20"/>
      <c r="CU169" s="20"/>
      <c r="CV169" s="20"/>
      <c r="CW169" s="20"/>
      <c r="CX169" s="20"/>
      <c r="CY169" s="20"/>
      <c r="CZ169" s="20"/>
      <c r="DA169" s="20"/>
      <c r="DB169" s="20"/>
      <c r="DC169" s="20"/>
      <c r="DD169" s="20"/>
      <c r="DE169" s="20"/>
      <c r="DF169" s="20"/>
      <c r="DG169" s="20"/>
      <c r="DH169" s="20"/>
      <c r="DI169" s="20"/>
      <c r="DJ169" s="20"/>
      <c r="DK169" s="20"/>
      <c r="DL169" s="20"/>
      <c r="DM169" s="20"/>
      <c r="DN169" s="20"/>
      <c r="DO169" s="20"/>
      <c r="DP169" s="20"/>
      <c r="DQ169" s="20"/>
      <c r="DR169" s="20"/>
      <c r="DS169" s="20"/>
      <c r="DT169" s="20"/>
      <c r="DU169" s="20"/>
      <c r="DV169" s="20"/>
      <c r="DW169" s="20"/>
      <c r="DX169" s="20"/>
      <c r="DY169" s="20"/>
      <c r="DZ169" s="20"/>
      <c r="EA169" s="20"/>
      <c r="EB169" s="20"/>
      <c r="EC169" s="20"/>
      <c r="ED169" s="20"/>
      <c r="EE169" s="20"/>
      <c r="EF169" s="20"/>
      <c r="EG169" s="20"/>
      <c r="EH169" s="20"/>
      <c r="EI169" s="20"/>
      <c r="EJ169" s="20"/>
      <c r="EK169" s="20"/>
      <c r="EL169" s="20"/>
      <c r="EM169" s="20"/>
      <c r="EN169" s="20"/>
      <c r="EO169" s="20"/>
      <c r="EP169" s="20"/>
      <c r="EQ169" s="20"/>
      <c r="ER169" s="20"/>
      <c r="ES169" s="20"/>
      <c r="ET169" s="20"/>
      <c r="EU169" s="20"/>
      <c r="EV169" s="20"/>
      <c r="EW169" s="20"/>
      <c r="EX169" s="20"/>
      <c r="EY169" s="20"/>
      <c r="EZ169" s="20"/>
      <c r="FA169" s="20"/>
      <c r="FB169" s="20"/>
      <c r="FC169" s="20"/>
      <c r="FD169" s="20"/>
      <c r="FE169" s="20"/>
      <c r="FF169" s="20"/>
      <c r="FG169" s="20"/>
      <c r="FH169" s="20"/>
    </row>
    <row r="170" customFormat="false" ht="15" hidden="false" customHeight="false" outlineLevel="0" collapsed="false">
      <c r="C170" s="0" t="s">
        <v>755</v>
      </c>
      <c r="D170" s="11" t="s">
        <v>319</v>
      </c>
      <c r="I170" s="43" t="n">
        <f aca="false">SUM(J170:FH170)</f>
        <v>1347.5</v>
      </c>
      <c r="J170" s="43" t="n">
        <f aca="false">J18*(In_EW_Reimbursed*-$E97+$E101)</f>
        <v>0</v>
      </c>
      <c r="K170" s="43" t="n">
        <f aca="false">K18*(In_EW_Reimbursed*-$E97+$E101)</f>
        <v>0</v>
      </c>
      <c r="L170" s="43" t="n">
        <f aca="false">L18*(In_EW_Reimbursed*-$E97+$E101)</f>
        <v>0</v>
      </c>
      <c r="M170" s="43" t="n">
        <f aca="false">M18*(In_EW_Reimbursed*-$E97+$E101)</f>
        <v>0</v>
      </c>
      <c r="N170" s="43" t="n">
        <f aca="false">N18*(In_EW_Reimbursed*-$E97+$E101)</f>
        <v>1347.5</v>
      </c>
      <c r="O170" s="43" t="n">
        <f aca="false">O18*(In_EW_Reimbursed*-$E97+$E101)</f>
        <v>0</v>
      </c>
      <c r="P170" s="43" t="n">
        <f aca="false">P18*(In_EW_Reimbursed*-$E97+$E101)</f>
        <v>0</v>
      </c>
      <c r="Q170" s="43" t="n">
        <f aca="false">Q18*(In_EW_Reimbursed*-$E97+$E101)</f>
        <v>0</v>
      </c>
      <c r="R170" s="43" t="n">
        <f aca="false">R18*(In_EW_Reimbursed*-$E97+$E101)</f>
        <v>0</v>
      </c>
      <c r="S170" s="43" t="n">
        <f aca="false">S18*(In_EW_Reimbursed*-$E97+$E101)</f>
        <v>0</v>
      </c>
      <c r="T170" s="43" t="n">
        <f aca="false">T18*(In_EW_Reimbursed*-$E97+$E101)</f>
        <v>0</v>
      </c>
      <c r="U170" s="43" t="n">
        <f aca="false">U18*(In_EW_Reimbursed*-$E97+$E101)</f>
        <v>0</v>
      </c>
      <c r="V170" s="43" t="n">
        <f aca="false">V18*(In_EW_Reimbursed*-$E97+$E101)</f>
        <v>0</v>
      </c>
      <c r="W170" s="43" t="n">
        <f aca="false">W18*(In_EW_Reimbursed*-$E97+$E101)</f>
        <v>0</v>
      </c>
      <c r="X170" s="43" t="n">
        <f aca="false">X18*(In_EW_Reimbursed*-$E97+$E101)</f>
        <v>0</v>
      </c>
      <c r="Y170" s="43" t="n">
        <f aca="false">Y18*(In_EW_Reimbursed*-$E97+$E101)</f>
        <v>0</v>
      </c>
      <c r="Z170" s="43" t="n">
        <f aca="false">Z18*(In_EW_Reimbursed*-$E97+$E101)</f>
        <v>0</v>
      </c>
      <c r="AA170" s="43" t="n">
        <f aca="false">AA18*(In_EW_Reimbursed*-$E97+$E101)</f>
        <v>0</v>
      </c>
      <c r="AB170" s="43" t="n">
        <f aca="false">AB18*(In_EW_Reimbursed*-$E97+$E101)</f>
        <v>0</v>
      </c>
      <c r="AC170" s="43" t="n">
        <f aca="false">AC18*(In_EW_Reimbursed*-$E97+$E101)</f>
        <v>0</v>
      </c>
      <c r="AD170" s="43" t="n">
        <f aca="false">AD18*(In_EW_Reimbursed*-$E97+$E101)</f>
        <v>0</v>
      </c>
      <c r="AE170" s="43" t="n">
        <f aca="false">AE18*(In_EW_Reimbursed*-$E97+$E101)</f>
        <v>0</v>
      </c>
      <c r="AF170" s="43" t="n">
        <f aca="false">AF18*(In_EW_Reimbursed*-$E97+$E101)</f>
        <v>0</v>
      </c>
      <c r="AG170" s="43" t="n">
        <f aca="false">AG18*(In_EW_Reimbursed*-$E97+$E101)</f>
        <v>0</v>
      </c>
      <c r="AH170" s="43" t="n">
        <f aca="false">AH18*(In_EW_Reimbursed*-$E97+$E101)</f>
        <v>0</v>
      </c>
      <c r="AI170" s="43" t="n">
        <f aca="false">AI18*(In_EW_Reimbursed*-$E97+$E101)</f>
        <v>0</v>
      </c>
      <c r="AJ170" s="43" t="n">
        <f aca="false">AJ18*(In_EW_Reimbursed*-$E97+$E101)</f>
        <v>0</v>
      </c>
      <c r="AK170" s="43" t="n">
        <f aca="false">AK18*(In_EW_Reimbursed*-$E97+$E101)</f>
        <v>0</v>
      </c>
      <c r="AL170" s="43" t="n">
        <f aca="false">AL18*(In_EW_Reimbursed*-$E97+$E101)</f>
        <v>0</v>
      </c>
      <c r="AM170" s="43" t="n">
        <f aca="false">AM18*(In_EW_Reimbursed*-$E97+$E101)</f>
        <v>0</v>
      </c>
      <c r="AN170" s="43" t="n">
        <f aca="false">AN18*(In_EW_Reimbursed*-$E97+$E101)</f>
        <v>0</v>
      </c>
      <c r="AO170" s="43" t="n">
        <f aca="false">AO18*(In_EW_Reimbursed*-$E97+$E101)</f>
        <v>0</v>
      </c>
      <c r="AP170" s="43" t="n">
        <f aca="false">AP18*(In_EW_Reimbursed*-$E97+$E101)</f>
        <v>0</v>
      </c>
      <c r="AQ170" s="43" t="n">
        <f aca="false">AQ18*(In_EW_Reimbursed*-$E97+$E101)</f>
        <v>0</v>
      </c>
      <c r="AR170" s="43" t="n">
        <f aca="false">AR18*(In_EW_Reimbursed*-$E97+$E101)</f>
        <v>0</v>
      </c>
      <c r="AS170" s="43" t="n">
        <f aca="false">AS18*(In_EW_Reimbursed*-$E97+$E101)</f>
        <v>0</v>
      </c>
      <c r="AT170" s="43" t="n">
        <f aca="false">AT18*(In_EW_Reimbursed*-$E97+$E101)</f>
        <v>0</v>
      </c>
      <c r="AU170" s="43" t="n">
        <f aca="false">AU18*(In_EW_Reimbursed*-$E97+$E101)</f>
        <v>0</v>
      </c>
      <c r="AV170" s="43" t="n">
        <f aca="false">AV18*(In_EW_Reimbursed*-$E97+$E101)</f>
        <v>0</v>
      </c>
      <c r="AW170" s="43" t="n">
        <f aca="false">AW18*(In_EW_Reimbursed*-$E97+$E101)</f>
        <v>0</v>
      </c>
      <c r="AX170" s="43" t="n">
        <f aca="false">AX18*(In_EW_Reimbursed*-$E97+$E101)</f>
        <v>0</v>
      </c>
      <c r="AY170" s="43" t="n">
        <f aca="false">AY18*(In_EW_Reimbursed*-$E97+$E101)</f>
        <v>0</v>
      </c>
      <c r="AZ170" s="43" t="n">
        <f aca="false">AZ18*(In_EW_Reimbursed*-$E97+$E101)</f>
        <v>0</v>
      </c>
      <c r="BA170" s="43" t="n">
        <f aca="false">BA18*(In_EW_Reimbursed*-$E97+$E101)</f>
        <v>0</v>
      </c>
      <c r="BB170" s="43" t="n">
        <f aca="false">BB18*(In_EW_Reimbursed*-$E97+$E101)</f>
        <v>0</v>
      </c>
      <c r="BC170" s="43" t="n">
        <f aca="false">BC18*(In_EW_Reimbursed*-$E97+$E101)</f>
        <v>0</v>
      </c>
      <c r="BD170" s="43" t="n">
        <f aca="false">BD18*(In_EW_Reimbursed*-$E97+$E101)</f>
        <v>0</v>
      </c>
      <c r="BE170" s="43" t="n">
        <f aca="false">BE18*(In_EW_Reimbursed*-$E97+$E101)</f>
        <v>0</v>
      </c>
      <c r="BF170" s="43" t="n">
        <f aca="false">BF18*(In_EW_Reimbursed*-$E97+$E101)</f>
        <v>0</v>
      </c>
      <c r="BG170" s="43" t="n">
        <f aca="false">BG18*(In_EW_Reimbursed*-$E97+$E101)</f>
        <v>0</v>
      </c>
      <c r="BH170" s="43" t="n">
        <f aca="false">BH18*(In_EW_Reimbursed*-$E97+$E101)</f>
        <v>0</v>
      </c>
      <c r="BI170" s="43" t="n">
        <f aca="false">BI18*(In_EW_Reimbursed*-$E97+$E101)</f>
        <v>0</v>
      </c>
      <c r="BJ170" s="43" t="n">
        <f aca="false">BJ18*(In_EW_Reimbursed*-$E97+$E101)</f>
        <v>0</v>
      </c>
      <c r="BK170" s="43" t="n">
        <f aca="false">BK18*(In_EW_Reimbursed*-$E97+$E101)</f>
        <v>0</v>
      </c>
      <c r="BL170" s="43" t="n">
        <f aca="false">BL18*(In_EW_Reimbursed*-$E97+$E101)</f>
        <v>0</v>
      </c>
      <c r="BM170" s="43" t="n">
        <f aca="false">BM18*(In_EW_Reimbursed*-$E97+$E101)</f>
        <v>0</v>
      </c>
      <c r="BN170" s="43" t="n">
        <f aca="false">BN18*(In_EW_Reimbursed*-$E97+$E101)</f>
        <v>0</v>
      </c>
      <c r="BO170" s="43" t="n">
        <f aca="false">BO18*(In_EW_Reimbursed*-$E97+$E101)</f>
        <v>0</v>
      </c>
      <c r="BP170" s="43" t="n">
        <f aca="false">BP18*(In_EW_Reimbursed*-$E97+$E101)</f>
        <v>0</v>
      </c>
      <c r="BQ170" s="43" t="n">
        <f aca="false">BQ18*(In_EW_Reimbursed*-$E97+$E101)</f>
        <v>0</v>
      </c>
      <c r="BR170" s="43" t="n">
        <f aca="false">BR18*(In_EW_Reimbursed*-$E97+$E101)</f>
        <v>0</v>
      </c>
      <c r="BS170" s="43" t="n">
        <f aca="false">BS18*(In_EW_Reimbursed*-$E97+$E101)</f>
        <v>0</v>
      </c>
      <c r="BT170" s="43" t="n">
        <f aca="false">BT18*(In_EW_Reimbursed*-$E97+$E101)</f>
        <v>0</v>
      </c>
      <c r="BU170" s="43" t="n">
        <f aca="false">BU18*(In_EW_Reimbursed*-$E97+$E101)</f>
        <v>0</v>
      </c>
      <c r="BV170" s="43" t="n">
        <f aca="false">BV18*(In_EW_Reimbursed*-$E97+$E101)</f>
        <v>0</v>
      </c>
      <c r="BW170" s="43" t="n">
        <f aca="false">BW18*(In_EW_Reimbursed*-$E97+$E101)</f>
        <v>0</v>
      </c>
      <c r="BX170" s="43" t="n">
        <f aca="false">BX18*(In_EW_Reimbursed*-$E97+$E101)</f>
        <v>0</v>
      </c>
      <c r="BY170" s="43" t="n">
        <f aca="false">BY18*(In_EW_Reimbursed*-$E97+$E101)</f>
        <v>0</v>
      </c>
      <c r="BZ170" s="43" t="n">
        <f aca="false">BZ18*(In_EW_Reimbursed*-$E97+$E101)</f>
        <v>0</v>
      </c>
      <c r="CA170" s="43" t="n">
        <f aca="false">CA18*(In_EW_Reimbursed*-$E97+$E101)</f>
        <v>0</v>
      </c>
      <c r="CB170" s="43" t="n">
        <f aca="false">CB18*(In_EW_Reimbursed*-$E97+$E101)</f>
        <v>0</v>
      </c>
      <c r="CC170" s="43" t="n">
        <f aca="false">CC18*(In_EW_Reimbursed*-$E97+$E101)</f>
        <v>0</v>
      </c>
      <c r="CD170" s="43" t="n">
        <f aca="false">CD18*(In_EW_Reimbursed*-$E97+$E101)</f>
        <v>0</v>
      </c>
      <c r="CE170" s="43" t="n">
        <f aca="false">CE18*(In_EW_Reimbursed*-$E97+$E101)</f>
        <v>0</v>
      </c>
      <c r="CF170" s="43" t="n">
        <f aca="false">CF18*(In_EW_Reimbursed*-$E97+$E101)</f>
        <v>0</v>
      </c>
      <c r="CG170" s="43" t="n">
        <f aca="false">CG18*(In_EW_Reimbursed*-$E97+$E101)</f>
        <v>0</v>
      </c>
      <c r="CH170" s="43" t="n">
        <f aca="false">CH18*(In_EW_Reimbursed*-$E97+$E101)</f>
        <v>0</v>
      </c>
      <c r="CI170" s="43" t="n">
        <f aca="false">CI18*(In_EW_Reimbursed*-$E97+$E101)</f>
        <v>0</v>
      </c>
      <c r="CJ170" s="43" t="n">
        <f aca="false">CJ18*(In_EW_Reimbursed*-$E97+$E101)</f>
        <v>0</v>
      </c>
      <c r="CK170" s="43" t="n">
        <f aca="false">CK18*(In_EW_Reimbursed*-$E97+$E101)</f>
        <v>0</v>
      </c>
      <c r="CL170" s="43" t="n">
        <f aca="false">CL18*(In_EW_Reimbursed*-$E97+$E101)</f>
        <v>0</v>
      </c>
      <c r="CM170" s="43" t="n">
        <f aca="false">CM18*(In_EW_Reimbursed*-$E97+$E101)</f>
        <v>0</v>
      </c>
      <c r="CN170" s="43" t="n">
        <f aca="false">CN18*(In_EW_Reimbursed*-$E97+$E101)</f>
        <v>0</v>
      </c>
      <c r="CO170" s="43" t="n">
        <f aca="false">CO18*(In_EW_Reimbursed*-$E97+$E101)</f>
        <v>0</v>
      </c>
      <c r="CP170" s="43" t="n">
        <f aca="false">CP18*(In_EW_Reimbursed*-$E97+$E101)</f>
        <v>0</v>
      </c>
      <c r="CQ170" s="43" t="n">
        <f aca="false">CQ18*(In_EW_Reimbursed*-$E97+$E101)</f>
        <v>0</v>
      </c>
      <c r="CR170" s="43" t="n">
        <f aca="false">CR18*(In_EW_Reimbursed*-$E97+$E101)</f>
        <v>0</v>
      </c>
      <c r="CS170" s="43" t="n">
        <f aca="false">CS18*(In_EW_Reimbursed*-$E97+$E101)</f>
        <v>0</v>
      </c>
      <c r="CT170" s="43" t="n">
        <f aca="false">CT18*(In_EW_Reimbursed*-$E97+$E101)</f>
        <v>0</v>
      </c>
      <c r="CU170" s="43" t="n">
        <f aca="false">CU18*(In_EW_Reimbursed*-$E97+$E101)</f>
        <v>0</v>
      </c>
      <c r="CV170" s="43" t="n">
        <f aca="false">CV18*(In_EW_Reimbursed*-$E97+$E101)</f>
        <v>0</v>
      </c>
      <c r="CW170" s="43" t="n">
        <f aca="false">CW18*(In_EW_Reimbursed*-$E97+$E101)</f>
        <v>0</v>
      </c>
      <c r="CX170" s="43" t="n">
        <f aca="false">CX18*(In_EW_Reimbursed*-$E97+$E101)</f>
        <v>0</v>
      </c>
      <c r="CY170" s="43" t="n">
        <f aca="false">CY18*(In_EW_Reimbursed*-$E97+$E101)</f>
        <v>0</v>
      </c>
      <c r="CZ170" s="43" t="n">
        <f aca="false">CZ18*(In_EW_Reimbursed*-$E97+$E101)</f>
        <v>0</v>
      </c>
      <c r="DA170" s="43" t="n">
        <f aca="false">DA18*(In_EW_Reimbursed*-$E97+$E101)</f>
        <v>0</v>
      </c>
      <c r="DB170" s="43" t="n">
        <f aca="false">DB18*(In_EW_Reimbursed*-$E97+$E101)</f>
        <v>0</v>
      </c>
      <c r="DC170" s="43" t="n">
        <f aca="false">DC18*(In_EW_Reimbursed*-$E97+$E101)</f>
        <v>0</v>
      </c>
      <c r="DD170" s="43" t="n">
        <f aca="false">DD18*(In_EW_Reimbursed*-$E97+$E101)</f>
        <v>0</v>
      </c>
      <c r="DE170" s="43" t="n">
        <f aca="false">DE18*(In_EW_Reimbursed*-$E97+$E101)</f>
        <v>0</v>
      </c>
      <c r="DF170" s="43" t="n">
        <f aca="false">DF18*(In_EW_Reimbursed*-$E97+$E101)</f>
        <v>0</v>
      </c>
      <c r="DG170" s="43" t="n">
        <f aca="false">DG18*(In_EW_Reimbursed*-$E97+$E101)</f>
        <v>0</v>
      </c>
      <c r="DH170" s="43" t="n">
        <f aca="false">DH18*(In_EW_Reimbursed*-$E97+$E101)</f>
        <v>0</v>
      </c>
      <c r="DI170" s="43" t="n">
        <f aca="false">DI18*(In_EW_Reimbursed*-$E97+$E101)</f>
        <v>0</v>
      </c>
      <c r="DJ170" s="43" t="n">
        <f aca="false">DJ18*(In_EW_Reimbursed*-$E97+$E101)</f>
        <v>0</v>
      </c>
      <c r="DK170" s="43" t="n">
        <f aca="false">DK18*(In_EW_Reimbursed*-$E97+$E101)</f>
        <v>0</v>
      </c>
      <c r="DL170" s="43" t="n">
        <f aca="false">DL18*(In_EW_Reimbursed*-$E97+$E101)</f>
        <v>0</v>
      </c>
      <c r="DM170" s="43" t="n">
        <f aca="false">DM18*(In_EW_Reimbursed*-$E97+$E101)</f>
        <v>0</v>
      </c>
      <c r="DN170" s="43" t="n">
        <f aca="false">DN18*(In_EW_Reimbursed*-$E97+$E101)</f>
        <v>0</v>
      </c>
      <c r="DO170" s="43" t="n">
        <f aca="false">DO18*(In_EW_Reimbursed*-$E97+$E101)</f>
        <v>0</v>
      </c>
      <c r="DP170" s="43" t="n">
        <f aca="false">DP18*(In_EW_Reimbursed*-$E97+$E101)</f>
        <v>0</v>
      </c>
      <c r="DQ170" s="43" t="n">
        <f aca="false">DQ18*(In_EW_Reimbursed*-$E97+$E101)</f>
        <v>0</v>
      </c>
      <c r="DR170" s="43" t="n">
        <f aca="false">DR18*(In_EW_Reimbursed*-$E97+$E101)</f>
        <v>0</v>
      </c>
      <c r="DS170" s="43" t="n">
        <f aca="false">DS18*(In_EW_Reimbursed*-$E97+$E101)</f>
        <v>0</v>
      </c>
      <c r="DT170" s="43" t="n">
        <f aca="false">DT18*(In_EW_Reimbursed*-$E97+$E101)</f>
        <v>0</v>
      </c>
      <c r="DU170" s="43" t="n">
        <f aca="false">DU18*(In_EW_Reimbursed*-$E97+$E101)</f>
        <v>0</v>
      </c>
      <c r="DV170" s="43" t="n">
        <f aca="false">DV18*(In_EW_Reimbursed*-$E97+$E101)</f>
        <v>0</v>
      </c>
      <c r="DW170" s="43" t="n">
        <f aca="false">DW18*(In_EW_Reimbursed*-$E97+$E101)</f>
        <v>0</v>
      </c>
      <c r="DX170" s="43" t="n">
        <f aca="false">DX18*(In_EW_Reimbursed*-$E97+$E101)</f>
        <v>0</v>
      </c>
      <c r="DY170" s="43" t="n">
        <f aca="false">DY18*(In_EW_Reimbursed*-$E97+$E101)</f>
        <v>0</v>
      </c>
      <c r="DZ170" s="43" t="n">
        <f aca="false">DZ18*(In_EW_Reimbursed*-$E97+$E101)</f>
        <v>0</v>
      </c>
      <c r="EA170" s="43" t="n">
        <f aca="false">EA18*(In_EW_Reimbursed*-$E97+$E101)</f>
        <v>0</v>
      </c>
      <c r="EB170" s="43" t="n">
        <f aca="false">EB18*(In_EW_Reimbursed*-$E97+$E101)</f>
        <v>0</v>
      </c>
      <c r="EC170" s="43" t="n">
        <f aca="false">EC18*(In_EW_Reimbursed*-$E97+$E101)</f>
        <v>0</v>
      </c>
      <c r="ED170" s="43" t="n">
        <f aca="false">ED18*(In_EW_Reimbursed*-$E97+$E101)</f>
        <v>0</v>
      </c>
      <c r="EE170" s="43" t="n">
        <f aca="false">EE18*(In_EW_Reimbursed*-$E97+$E101)</f>
        <v>0</v>
      </c>
      <c r="EF170" s="43" t="n">
        <f aca="false">EF18*(In_EW_Reimbursed*-$E97+$E101)</f>
        <v>0</v>
      </c>
      <c r="EG170" s="43" t="n">
        <f aca="false">EG18*(In_EW_Reimbursed*-$E97+$E101)</f>
        <v>0</v>
      </c>
      <c r="EH170" s="43" t="n">
        <f aca="false">EH18*(In_EW_Reimbursed*-$E97+$E101)</f>
        <v>0</v>
      </c>
      <c r="EI170" s="43" t="n">
        <f aca="false">EI18*(In_EW_Reimbursed*-$E97+$E101)</f>
        <v>0</v>
      </c>
      <c r="EJ170" s="43" t="n">
        <f aca="false">EJ18*(In_EW_Reimbursed*-$E97+$E101)</f>
        <v>0</v>
      </c>
      <c r="EK170" s="43" t="n">
        <f aca="false">EK18*(In_EW_Reimbursed*-$E97+$E101)</f>
        <v>0</v>
      </c>
      <c r="EL170" s="43" t="n">
        <f aca="false">EL18*(In_EW_Reimbursed*-$E97+$E101)</f>
        <v>0</v>
      </c>
      <c r="EM170" s="43" t="n">
        <f aca="false">EM18*(In_EW_Reimbursed*-$E97+$E101)</f>
        <v>0</v>
      </c>
      <c r="EN170" s="43" t="n">
        <f aca="false">EN18*(In_EW_Reimbursed*-$E97+$E101)</f>
        <v>0</v>
      </c>
      <c r="EO170" s="43" t="n">
        <f aca="false">EO18*(In_EW_Reimbursed*-$E97+$E101)</f>
        <v>0</v>
      </c>
      <c r="EP170" s="43" t="n">
        <f aca="false">EP18*(In_EW_Reimbursed*-$E97+$E101)</f>
        <v>0</v>
      </c>
      <c r="EQ170" s="43" t="n">
        <f aca="false">EQ18*(In_EW_Reimbursed*-$E97+$E101)</f>
        <v>0</v>
      </c>
      <c r="ER170" s="43" t="n">
        <f aca="false">ER18*(In_EW_Reimbursed*-$E97+$E101)</f>
        <v>0</v>
      </c>
      <c r="ES170" s="43" t="n">
        <f aca="false">ES18*(In_EW_Reimbursed*-$E97+$E101)</f>
        <v>0</v>
      </c>
      <c r="ET170" s="43" t="n">
        <f aca="false">ET18*(In_EW_Reimbursed*-$E97+$E101)</f>
        <v>0</v>
      </c>
      <c r="EU170" s="43" t="n">
        <f aca="false">EU18*(In_EW_Reimbursed*-$E97+$E101)</f>
        <v>0</v>
      </c>
      <c r="EV170" s="43" t="n">
        <f aca="false">EV18*(In_EW_Reimbursed*-$E97+$E101)</f>
        <v>0</v>
      </c>
      <c r="EW170" s="43" t="n">
        <f aca="false">EW18*(In_EW_Reimbursed*-$E97+$E101)</f>
        <v>0</v>
      </c>
      <c r="EX170" s="43" t="n">
        <f aca="false">EX18*(In_EW_Reimbursed*-$E97+$E101)</f>
        <v>0</v>
      </c>
      <c r="EY170" s="43" t="n">
        <f aca="false">EY18*(In_EW_Reimbursed*-$E97+$E101)</f>
        <v>0</v>
      </c>
      <c r="EZ170" s="43" t="n">
        <f aca="false">EZ18*(In_EW_Reimbursed*-$E97+$E101)</f>
        <v>0</v>
      </c>
      <c r="FA170" s="43" t="n">
        <f aca="false">FA18*(In_EW_Reimbursed*-$E97+$E101)</f>
        <v>0</v>
      </c>
      <c r="FB170" s="43" t="n">
        <f aca="false">FB18*(In_EW_Reimbursed*-$E97+$E101)</f>
        <v>0</v>
      </c>
      <c r="FC170" s="43" t="n">
        <f aca="false">FC18*(In_EW_Reimbursed*-$E97+$E101)</f>
        <v>0</v>
      </c>
      <c r="FD170" s="43" t="n">
        <f aca="false">FD18*(In_EW_Reimbursed*-$E97+$E101)</f>
        <v>0</v>
      </c>
      <c r="FE170" s="43" t="n">
        <f aca="false">FE18*(In_EW_Reimbursed*-$E97+$E101)</f>
        <v>0</v>
      </c>
      <c r="FF170" s="43" t="n">
        <f aca="false">FF18*(In_EW_Reimbursed*-$E97+$E101)</f>
        <v>0</v>
      </c>
      <c r="FG170" s="43" t="n">
        <f aca="false">FG18*(In_EW_Reimbursed*-$E97+$E101)</f>
        <v>0</v>
      </c>
      <c r="FH170" s="43" t="n">
        <f aca="false">FH18*(In_EW_Reimbursed*-$E97+$E101)</f>
        <v>0</v>
      </c>
    </row>
    <row r="171" customFormat="false" ht="15" hidden="false" customHeight="false" outlineLevel="0" collapsed="false">
      <c r="C171" s="0" t="s">
        <v>756</v>
      </c>
      <c r="D171" s="11" t="s">
        <v>319</v>
      </c>
      <c r="E171" s="43" t="n">
        <f aca="false">IF(In_Fix_Reimb=1,-SUMIF($J$3:$FH$3,"&lt;="&amp;$E18,$J99:$FH99),-$I99)</f>
        <v>1608.48351648352</v>
      </c>
      <c r="I171" s="43" t="n">
        <f aca="false">SUM(J171:FH171)</f>
        <v>3182</v>
      </c>
      <c r="J171" s="43" t="n">
        <f aca="false">In_PreRtB_Reimbursed*(J18*$E171-In_Fix_Reimb*J23*J99)</f>
        <v>0</v>
      </c>
      <c r="K171" s="43" t="n">
        <f aca="false">In_PreRtB_Reimbursed*(K18*$E171-In_Fix_Reimb*K23*K99)</f>
        <v>0</v>
      </c>
      <c r="L171" s="43" t="n">
        <f aca="false">In_PreRtB_Reimbursed*(L18*$E171-In_Fix_Reimb*L23*L99)</f>
        <v>0</v>
      </c>
      <c r="M171" s="43" t="n">
        <f aca="false">In_PreRtB_Reimbursed*(M18*$E171-In_Fix_Reimb*M23*M99)</f>
        <v>0</v>
      </c>
      <c r="N171" s="43" t="n">
        <f aca="false">In_PreRtB_Reimbursed*(N18*$E171-In_Fix_Reimb*N23*N99)</f>
        <v>1608.48351648352</v>
      </c>
      <c r="O171" s="43" t="n">
        <f aca="false">In_PreRtB_Reimbursed*(O18*$E171-In_Fix_Reimb*O23*O99)</f>
        <v>1573.51648351648</v>
      </c>
      <c r="P171" s="43" t="n">
        <f aca="false">In_PreRtB_Reimbursed*(P18*$E171-In_Fix_Reimb*P23*P99)</f>
        <v>0</v>
      </c>
      <c r="Q171" s="43" t="n">
        <f aca="false">In_PreRtB_Reimbursed*(Q18*$E171-In_Fix_Reimb*Q23*Q99)</f>
        <v>0</v>
      </c>
      <c r="R171" s="43" t="n">
        <f aca="false">In_PreRtB_Reimbursed*(R18*$E171-In_Fix_Reimb*R23*R99)</f>
        <v>0</v>
      </c>
      <c r="S171" s="43" t="n">
        <f aca="false">In_PreRtB_Reimbursed*(S18*$E171-In_Fix_Reimb*S23*S99)</f>
        <v>0</v>
      </c>
      <c r="T171" s="43" t="n">
        <f aca="false">In_PreRtB_Reimbursed*(T18*$E171-In_Fix_Reimb*T23*T99)</f>
        <v>0</v>
      </c>
      <c r="U171" s="43" t="n">
        <f aca="false">In_PreRtB_Reimbursed*(U18*$E171-In_Fix_Reimb*U23*U99)</f>
        <v>0</v>
      </c>
      <c r="V171" s="43" t="n">
        <f aca="false">In_PreRtB_Reimbursed*(V18*$E171-In_Fix_Reimb*V23*V99)</f>
        <v>0</v>
      </c>
      <c r="W171" s="43" t="n">
        <f aca="false">In_PreRtB_Reimbursed*(W18*$E171-In_Fix_Reimb*W23*W99)</f>
        <v>0</v>
      </c>
      <c r="X171" s="43" t="n">
        <f aca="false">In_PreRtB_Reimbursed*(X18*$E171-In_Fix_Reimb*X23*X99)</f>
        <v>0</v>
      </c>
      <c r="Y171" s="43" t="n">
        <f aca="false">In_PreRtB_Reimbursed*(Y18*$E171-In_Fix_Reimb*Y23*Y99)</f>
        <v>0</v>
      </c>
      <c r="Z171" s="43" t="n">
        <f aca="false">In_PreRtB_Reimbursed*(Z18*$E171-In_Fix_Reimb*Z23*Z99)</f>
        <v>0</v>
      </c>
      <c r="AA171" s="43" t="n">
        <f aca="false">In_PreRtB_Reimbursed*(AA18*$E171-In_Fix_Reimb*AA23*AA99)</f>
        <v>0</v>
      </c>
      <c r="AB171" s="43" t="n">
        <f aca="false">In_PreRtB_Reimbursed*(AB18*$E171-In_Fix_Reimb*AB23*AB99)</f>
        <v>0</v>
      </c>
      <c r="AC171" s="43" t="n">
        <f aca="false">In_PreRtB_Reimbursed*(AC18*$E171-In_Fix_Reimb*AC23*AC99)</f>
        <v>0</v>
      </c>
      <c r="AD171" s="43" t="n">
        <f aca="false">In_PreRtB_Reimbursed*(AD18*$E171-In_Fix_Reimb*AD23*AD99)</f>
        <v>0</v>
      </c>
      <c r="AE171" s="43" t="n">
        <f aca="false">In_PreRtB_Reimbursed*(AE18*$E171-In_Fix_Reimb*AE23*AE99)</f>
        <v>0</v>
      </c>
      <c r="AF171" s="43" t="n">
        <f aca="false">In_PreRtB_Reimbursed*(AF18*$E171-In_Fix_Reimb*AF23*AF99)</f>
        <v>0</v>
      </c>
      <c r="AG171" s="43" t="n">
        <f aca="false">In_PreRtB_Reimbursed*(AG18*$E171-In_Fix_Reimb*AG23*AG99)</f>
        <v>0</v>
      </c>
      <c r="AH171" s="43" t="n">
        <f aca="false">In_PreRtB_Reimbursed*(AH18*$E171-In_Fix_Reimb*AH23*AH99)</f>
        <v>0</v>
      </c>
      <c r="AI171" s="43" t="n">
        <f aca="false">In_PreRtB_Reimbursed*(AI18*$E171-In_Fix_Reimb*AI23*AI99)</f>
        <v>0</v>
      </c>
      <c r="AJ171" s="43" t="n">
        <f aca="false">In_PreRtB_Reimbursed*(AJ18*$E171-In_Fix_Reimb*AJ23*AJ99)</f>
        <v>0</v>
      </c>
      <c r="AK171" s="43" t="n">
        <f aca="false">In_PreRtB_Reimbursed*(AK18*$E171-In_Fix_Reimb*AK23*AK99)</f>
        <v>0</v>
      </c>
      <c r="AL171" s="43" t="n">
        <f aca="false">In_PreRtB_Reimbursed*(AL18*$E171-In_Fix_Reimb*AL23*AL99)</f>
        <v>0</v>
      </c>
      <c r="AM171" s="43" t="n">
        <f aca="false">In_PreRtB_Reimbursed*(AM18*$E171-In_Fix_Reimb*AM23*AM99)</f>
        <v>0</v>
      </c>
      <c r="AN171" s="43" t="n">
        <f aca="false">In_PreRtB_Reimbursed*(AN18*$E171-In_Fix_Reimb*AN23*AN99)</f>
        <v>0</v>
      </c>
      <c r="AO171" s="43" t="n">
        <f aca="false">In_PreRtB_Reimbursed*(AO18*$E171-In_Fix_Reimb*AO23*AO99)</f>
        <v>0</v>
      </c>
      <c r="AP171" s="43" t="n">
        <f aca="false">In_PreRtB_Reimbursed*(AP18*$E171-In_Fix_Reimb*AP23*AP99)</f>
        <v>0</v>
      </c>
      <c r="AQ171" s="43" t="n">
        <f aca="false">In_PreRtB_Reimbursed*(AQ18*$E171-In_Fix_Reimb*AQ23*AQ99)</f>
        <v>0</v>
      </c>
      <c r="AR171" s="43" t="n">
        <f aca="false">In_PreRtB_Reimbursed*(AR18*$E171-In_Fix_Reimb*AR23*AR99)</f>
        <v>0</v>
      </c>
      <c r="AS171" s="43" t="n">
        <f aca="false">In_PreRtB_Reimbursed*(AS18*$E171-In_Fix_Reimb*AS23*AS99)</f>
        <v>0</v>
      </c>
      <c r="AT171" s="43" t="n">
        <f aca="false">In_PreRtB_Reimbursed*(AT18*$E171-In_Fix_Reimb*AT23*AT99)</f>
        <v>0</v>
      </c>
      <c r="AU171" s="43" t="n">
        <f aca="false">In_PreRtB_Reimbursed*(AU18*$E171-In_Fix_Reimb*AU23*AU99)</f>
        <v>0</v>
      </c>
      <c r="AV171" s="43" t="n">
        <f aca="false">In_PreRtB_Reimbursed*(AV18*$E171-In_Fix_Reimb*AV23*AV99)</f>
        <v>0</v>
      </c>
      <c r="AW171" s="43" t="n">
        <f aca="false">In_PreRtB_Reimbursed*(AW18*$E171-In_Fix_Reimb*AW23*AW99)</f>
        <v>0</v>
      </c>
      <c r="AX171" s="43" t="n">
        <f aca="false">In_PreRtB_Reimbursed*(AX18*$E171-In_Fix_Reimb*AX23*AX99)</f>
        <v>0</v>
      </c>
      <c r="AY171" s="43" t="n">
        <f aca="false">In_PreRtB_Reimbursed*(AY18*$E171-In_Fix_Reimb*AY23*AY99)</f>
        <v>0</v>
      </c>
      <c r="AZ171" s="43" t="n">
        <f aca="false">In_PreRtB_Reimbursed*(AZ18*$E171-In_Fix_Reimb*AZ23*AZ99)</f>
        <v>0</v>
      </c>
      <c r="BA171" s="43" t="n">
        <f aca="false">In_PreRtB_Reimbursed*(BA18*$E171-In_Fix_Reimb*BA23*BA99)</f>
        <v>0</v>
      </c>
      <c r="BB171" s="43" t="n">
        <f aca="false">In_PreRtB_Reimbursed*(BB18*$E171-In_Fix_Reimb*BB23*BB99)</f>
        <v>0</v>
      </c>
      <c r="BC171" s="43" t="n">
        <f aca="false">In_PreRtB_Reimbursed*(BC18*$E171-In_Fix_Reimb*BC23*BC99)</f>
        <v>0</v>
      </c>
      <c r="BD171" s="43" t="n">
        <f aca="false">In_PreRtB_Reimbursed*(BD18*$E171-In_Fix_Reimb*BD23*BD99)</f>
        <v>0</v>
      </c>
      <c r="BE171" s="43" t="n">
        <f aca="false">In_PreRtB_Reimbursed*(BE18*$E171-In_Fix_Reimb*BE23*BE99)</f>
        <v>0</v>
      </c>
      <c r="BF171" s="43" t="n">
        <f aca="false">In_PreRtB_Reimbursed*(BF18*$E171-In_Fix_Reimb*BF23*BF99)</f>
        <v>0</v>
      </c>
      <c r="BG171" s="43" t="n">
        <f aca="false">In_PreRtB_Reimbursed*(BG18*$E171-In_Fix_Reimb*BG23*BG99)</f>
        <v>0</v>
      </c>
      <c r="BH171" s="43" t="n">
        <f aca="false">In_PreRtB_Reimbursed*(BH18*$E171-In_Fix_Reimb*BH23*BH99)</f>
        <v>0</v>
      </c>
      <c r="BI171" s="43" t="n">
        <f aca="false">In_PreRtB_Reimbursed*(BI18*$E171-In_Fix_Reimb*BI23*BI99)</f>
        <v>0</v>
      </c>
      <c r="BJ171" s="43" t="n">
        <f aca="false">In_PreRtB_Reimbursed*(BJ18*$E171-In_Fix_Reimb*BJ23*BJ99)</f>
        <v>0</v>
      </c>
      <c r="BK171" s="43" t="n">
        <f aca="false">In_PreRtB_Reimbursed*(BK18*$E171-In_Fix_Reimb*BK23*BK99)</f>
        <v>0</v>
      </c>
      <c r="BL171" s="43" t="n">
        <f aca="false">In_PreRtB_Reimbursed*(BL18*$E171-In_Fix_Reimb*BL23*BL99)</f>
        <v>0</v>
      </c>
      <c r="BM171" s="43" t="n">
        <f aca="false">In_PreRtB_Reimbursed*(BM18*$E171-In_Fix_Reimb*BM23*BM99)</f>
        <v>0</v>
      </c>
      <c r="BN171" s="43" t="n">
        <f aca="false">In_PreRtB_Reimbursed*(BN18*$E171-In_Fix_Reimb*BN23*BN99)</f>
        <v>0</v>
      </c>
      <c r="BO171" s="43" t="n">
        <f aca="false">In_PreRtB_Reimbursed*(BO18*$E171-In_Fix_Reimb*BO23*BO99)</f>
        <v>0</v>
      </c>
      <c r="BP171" s="43" t="n">
        <f aca="false">In_PreRtB_Reimbursed*(BP18*$E171-In_Fix_Reimb*BP23*BP99)</f>
        <v>0</v>
      </c>
      <c r="BQ171" s="43" t="n">
        <f aca="false">In_PreRtB_Reimbursed*(BQ18*$E171-In_Fix_Reimb*BQ23*BQ99)</f>
        <v>0</v>
      </c>
      <c r="BR171" s="43" t="n">
        <f aca="false">In_PreRtB_Reimbursed*(BR18*$E171-In_Fix_Reimb*BR23*BR99)</f>
        <v>0</v>
      </c>
      <c r="BS171" s="43" t="n">
        <f aca="false">In_PreRtB_Reimbursed*(BS18*$E171-In_Fix_Reimb*BS23*BS99)</f>
        <v>0</v>
      </c>
      <c r="BT171" s="43" t="n">
        <f aca="false">In_PreRtB_Reimbursed*(BT18*$E171-In_Fix_Reimb*BT23*BT99)</f>
        <v>0</v>
      </c>
      <c r="BU171" s="43" t="n">
        <f aca="false">In_PreRtB_Reimbursed*(BU18*$E171-In_Fix_Reimb*BU23*BU99)</f>
        <v>0</v>
      </c>
      <c r="BV171" s="43" t="n">
        <f aca="false">In_PreRtB_Reimbursed*(BV18*$E171-In_Fix_Reimb*BV23*BV99)</f>
        <v>0</v>
      </c>
      <c r="BW171" s="43" t="n">
        <f aca="false">In_PreRtB_Reimbursed*(BW18*$E171-In_Fix_Reimb*BW23*BW99)</f>
        <v>0</v>
      </c>
      <c r="BX171" s="43" t="n">
        <f aca="false">In_PreRtB_Reimbursed*(BX18*$E171-In_Fix_Reimb*BX23*BX99)</f>
        <v>0</v>
      </c>
      <c r="BY171" s="43" t="n">
        <f aca="false">In_PreRtB_Reimbursed*(BY18*$E171-In_Fix_Reimb*BY23*BY99)</f>
        <v>0</v>
      </c>
      <c r="BZ171" s="43" t="n">
        <f aca="false">In_PreRtB_Reimbursed*(BZ18*$E171-In_Fix_Reimb*BZ23*BZ99)</f>
        <v>0</v>
      </c>
      <c r="CA171" s="43" t="n">
        <f aca="false">In_PreRtB_Reimbursed*(CA18*$E171-In_Fix_Reimb*CA23*CA99)</f>
        <v>0</v>
      </c>
      <c r="CB171" s="43" t="n">
        <f aca="false">In_PreRtB_Reimbursed*(CB18*$E171-In_Fix_Reimb*CB23*CB99)</f>
        <v>0</v>
      </c>
      <c r="CC171" s="43" t="n">
        <f aca="false">In_PreRtB_Reimbursed*(CC18*$E171-In_Fix_Reimb*CC23*CC99)</f>
        <v>0</v>
      </c>
      <c r="CD171" s="43" t="n">
        <f aca="false">In_PreRtB_Reimbursed*(CD18*$E171-In_Fix_Reimb*CD23*CD99)</f>
        <v>0</v>
      </c>
      <c r="CE171" s="43" t="n">
        <f aca="false">In_PreRtB_Reimbursed*(CE18*$E171-In_Fix_Reimb*CE23*CE99)</f>
        <v>0</v>
      </c>
      <c r="CF171" s="43" t="n">
        <f aca="false">In_PreRtB_Reimbursed*(CF18*$E171-In_Fix_Reimb*CF23*CF99)</f>
        <v>0</v>
      </c>
      <c r="CG171" s="43" t="n">
        <f aca="false">In_PreRtB_Reimbursed*(CG18*$E171-In_Fix_Reimb*CG23*CG99)</f>
        <v>0</v>
      </c>
      <c r="CH171" s="43" t="n">
        <f aca="false">In_PreRtB_Reimbursed*(CH18*$E171-In_Fix_Reimb*CH23*CH99)</f>
        <v>0</v>
      </c>
      <c r="CI171" s="43" t="n">
        <f aca="false">In_PreRtB_Reimbursed*(CI18*$E171-In_Fix_Reimb*CI23*CI99)</f>
        <v>0</v>
      </c>
      <c r="CJ171" s="43" t="n">
        <f aca="false">In_PreRtB_Reimbursed*(CJ18*$E171-In_Fix_Reimb*CJ23*CJ99)</f>
        <v>0</v>
      </c>
      <c r="CK171" s="43" t="n">
        <f aca="false">In_PreRtB_Reimbursed*(CK18*$E171-In_Fix_Reimb*CK23*CK99)</f>
        <v>0</v>
      </c>
      <c r="CL171" s="43" t="n">
        <f aca="false">In_PreRtB_Reimbursed*(CL18*$E171-In_Fix_Reimb*CL23*CL99)</f>
        <v>0</v>
      </c>
      <c r="CM171" s="43" t="n">
        <f aca="false">In_PreRtB_Reimbursed*(CM18*$E171-In_Fix_Reimb*CM23*CM99)</f>
        <v>0</v>
      </c>
      <c r="CN171" s="43" t="n">
        <f aca="false">In_PreRtB_Reimbursed*(CN18*$E171-In_Fix_Reimb*CN23*CN99)</f>
        <v>0</v>
      </c>
      <c r="CO171" s="43" t="n">
        <f aca="false">In_PreRtB_Reimbursed*(CO18*$E171-In_Fix_Reimb*CO23*CO99)</f>
        <v>0</v>
      </c>
      <c r="CP171" s="43" t="n">
        <f aca="false">In_PreRtB_Reimbursed*(CP18*$E171-In_Fix_Reimb*CP23*CP99)</f>
        <v>0</v>
      </c>
      <c r="CQ171" s="43" t="n">
        <f aca="false">In_PreRtB_Reimbursed*(CQ18*$E171-In_Fix_Reimb*CQ23*CQ99)</f>
        <v>0</v>
      </c>
      <c r="CR171" s="43" t="n">
        <f aca="false">In_PreRtB_Reimbursed*(CR18*$E171-In_Fix_Reimb*CR23*CR99)</f>
        <v>0</v>
      </c>
      <c r="CS171" s="43" t="n">
        <f aca="false">In_PreRtB_Reimbursed*(CS18*$E171-In_Fix_Reimb*CS23*CS99)</f>
        <v>0</v>
      </c>
      <c r="CT171" s="43" t="n">
        <f aca="false">In_PreRtB_Reimbursed*(CT18*$E171-In_Fix_Reimb*CT23*CT99)</f>
        <v>0</v>
      </c>
      <c r="CU171" s="43" t="n">
        <f aca="false">In_PreRtB_Reimbursed*(CU18*$E171-In_Fix_Reimb*CU23*CU99)</f>
        <v>0</v>
      </c>
      <c r="CV171" s="43" t="n">
        <f aca="false">In_PreRtB_Reimbursed*(CV18*$E171-In_Fix_Reimb*CV23*CV99)</f>
        <v>0</v>
      </c>
      <c r="CW171" s="43" t="n">
        <f aca="false">In_PreRtB_Reimbursed*(CW18*$E171-In_Fix_Reimb*CW23*CW99)</f>
        <v>0</v>
      </c>
      <c r="CX171" s="43" t="n">
        <f aca="false">In_PreRtB_Reimbursed*(CX18*$E171-In_Fix_Reimb*CX23*CX99)</f>
        <v>0</v>
      </c>
      <c r="CY171" s="43" t="n">
        <f aca="false">In_PreRtB_Reimbursed*(CY18*$E171-In_Fix_Reimb*CY23*CY99)</f>
        <v>0</v>
      </c>
      <c r="CZ171" s="43" t="n">
        <f aca="false">In_PreRtB_Reimbursed*(CZ18*$E171-In_Fix_Reimb*CZ23*CZ99)</f>
        <v>0</v>
      </c>
      <c r="DA171" s="43" t="n">
        <f aca="false">In_PreRtB_Reimbursed*(DA18*$E171-In_Fix_Reimb*DA23*DA99)</f>
        <v>0</v>
      </c>
      <c r="DB171" s="43" t="n">
        <f aca="false">In_PreRtB_Reimbursed*(DB18*$E171-In_Fix_Reimb*DB23*DB99)</f>
        <v>0</v>
      </c>
      <c r="DC171" s="43" t="n">
        <f aca="false">In_PreRtB_Reimbursed*(DC18*$E171-In_Fix_Reimb*DC23*DC99)</f>
        <v>0</v>
      </c>
      <c r="DD171" s="43" t="n">
        <f aca="false">In_PreRtB_Reimbursed*(DD18*$E171-In_Fix_Reimb*DD23*DD99)</f>
        <v>0</v>
      </c>
      <c r="DE171" s="43" t="n">
        <f aca="false">In_PreRtB_Reimbursed*(DE18*$E171-In_Fix_Reimb*DE23*DE99)</f>
        <v>0</v>
      </c>
      <c r="DF171" s="43" t="n">
        <f aca="false">In_PreRtB_Reimbursed*(DF18*$E171-In_Fix_Reimb*DF23*DF99)</f>
        <v>0</v>
      </c>
      <c r="DG171" s="43" t="n">
        <f aca="false">In_PreRtB_Reimbursed*(DG18*$E171-In_Fix_Reimb*DG23*DG99)</f>
        <v>0</v>
      </c>
      <c r="DH171" s="43" t="n">
        <f aca="false">In_PreRtB_Reimbursed*(DH18*$E171-In_Fix_Reimb*DH23*DH99)</f>
        <v>0</v>
      </c>
      <c r="DI171" s="43" t="n">
        <f aca="false">In_PreRtB_Reimbursed*(DI18*$E171-In_Fix_Reimb*DI23*DI99)</f>
        <v>0</v>
      </c>
      <c r="DJ171" s="43" t="n">
        <f aca="false">In_PreRtB_Reimbursed*(DJ18*$E171-In_Fix_Reimb*DJ23*DJ99)</f>
        <v>0</v>
      </c>
      <c r="DK171" s="43" t="n">
        <f aca="false">In_PreRtB_Reimbursed*(DK18*$E171-In_Fix_Reimb*DK23*DK99)</f>
        <v>0</v>
      </c>
      <c r="DL171" s="43" t="n">
        <f aca="false">In_PreRtB_Reimbursed*(DL18*$E171-In_Fix_Reimb*DL23*DL99)</f>
        <v>0</v>
      </c>
      <c r="DM171" s="43" t="n">
        <f aca="false">In_PreRtB_Reimbursed*(DM18*$E171-In_Fix_Reimb*DM23*DM99)</f>
        <v>0</v>
      </c>
      <c r="DN171" s="43" t="n">
        <f aca="false">In_PreRtB_Reimbursed*(DN18*$E171-In_Fix_Reimb*DN23*DN99)</f>
        <v>0</v>
      </c>
      <c r="DO171" s="43" t="n">
        <f aca="false">In_PreRtB_Reimbursed*(DO18*$E171-In_Fix_Reimb*DO23*DO99)</f>
        <v>0</v>
      </c>
      <c r="DP171" s="43" t="n">
        <f aca="false">In_PreRtB_Reimbursed*(DP18*$E171-In_Fix_Reimb*DP23*DP99)</f>
        <v>0</v>
      </c>
      <c r="DQ171" s="43" t="n">
        <f aca="false">In_PreRtB_Reimbursed*(DQ18*$E171-In_Fix_Reimb*DQ23*DQ99)</f>
        <v>0</v>
      </c>
      <c r="DR171" s="43" t="n">
        <f aca="false">In_PreRtB_Reimbursed*(DR18*$E171-In_Fix_Reimb*DR23*DR99)</f>
        <v>0</v>
      </c>
      <c r="DS171" s="43" t="n">
        <f aca="false">In_PreRtB_Reimbursed*(DS18*$E171-In_Fix_Reimb*DS23*DS99)</f>
        <v>0</v>
      </c>
      <c r="DT171" s="43" t="n">
        <f aca="false">In_PreRtB_Reimbursed*(DT18*$E171-In_Fix_Reimb*DT23*DT99)</f>
        <v>0</v>
      </c>
      <c r="DU171" s="43" t="n">
        <f aca="false">In_PreRtB_Reimbursed*(DU18*$E171-In_Fix_Reimb*DU23*DU99)</f>
        <v>0</v>
      </c>
      <c r="DV171" s="43" t="n">
        <f aca="false">In_PreRtB_Reimbursed*(DV18*$E171-In_Fix_Reimb*DV23*DV99)</f>
        <v>0</v>
      </c>
      <c r="DW171" s="43" t="n">
        <f aca="false">In_PreRtB_Reimbursed*(DW18*$E171-In_Fix_Reimb*DW23*DW99)</f>
        <v>0</v>
      </c>
      <c r="DX171" s="43" t="n">
        <f aca="false">In_PreRtB_Reimbursed*(DX18*$E171-In_Fix_Reimb*DX23*DX99)</f>
        <v>0</v>
      </c>
      <c r="DY171" s="43" t="n">
        <f aca="false">In_PreRtB_Reimbursed*(DY18*$E171-In_Fix_Reimb*DY23*DY99)</f>
        <v>0</v>
      </c>
      <c r="DZ171" s="43" t="n">
        <f aca="false">In_PreRtB_Reimbursed*(DZ18*$E171-In_Fix_Reimb*DZ23*DZ99)</f>
        <v>0</v>
      </c>
      <c r="EA171" s="43" t="n">
        <f aca="false">In_PreRtB_Reimbursed*(EA18*$E171-In_Fix_Reimb*EA23*EA99)</f>
        <v>0</v>
      </c>
      <c r="EB171" s="43" t="n">
        <f aca="false">In_PreRtB_Reimbursed*(EB18*$E171-In_Fix_Reimb*EB23*EB99)</f>
        <v>0</v>
      </c>
      <c r="EC171" s="43" t="n">
        <f aca="false">In_PreRtB_Reimbursed*(EC18*$E171-In_Fix_Reimb*EC23*EC99)</f>
        <v>0</v>
      </c>
      <c r="ED171" s="43" t="n">
        <f aca="false">In_PreRtB_Reimbursed*(ED18*$E171-In_Fix_Reimb*ED23*ED99)</f>
        <v>0</v>
      </c>
      <c r="EE171" s="43" t="n">
        <f aca="false">In_PreRtB_Reimbursed*(EE18*$E171-In_Fix_Reimb*EE23*EE99)</f>
        <v>0</v>
      </c>
      <c r="EF171" s="43" t="n">
        <f aca="false">In_PreRtB_Reimbursed*(EF18*$E171-In_Fix_Reimb*EF23*EF99)</f>
        <v>0</v>
      </c>
      <c r="EG171" s="43" t="n">
        <f aca="false">In_PreRtB_Reimbursed*(EG18*$E171-In_Fix_Reimb*EG23*EG99)</f>
        <v>0</v>
      </c>
      <c r="EH171" s="43" t="n">
        <f aca="false">In_PreRtB_Reimbursed*(EH18*$E171-In_Fix_Reimb*EH23*EH99)</f>
        <v>0</v>
      </c>
      <c r="EI171" s="43" t="n">
        <f aca="false">In_PreRtB_Reimbursed*(EI18*$E171-In_Fix_Reimb*EI23*EI99)</f>
        <v>0</v>
      </c>
      <c r="EJ171" s="43" t="n">
        <f aca="false">In_PreRtB_Reimbursed*(EJ18*$E171-In_Fix_Reimb*EJ23*EJ99)</f>
        <v>0</v>
      </c>
      <c r="EK171" s="43" t="n">
        <f aca="false">In_PreRtB_Reimbursed*(EK18*$E171-In_Fix_Reimb*EK23*EK99)</f>
        <v>0</v>
      </c>
      <c r="EL171" s="43" t="n">
        <f aca="false">In_PreRtB_Reimbursed*(EL18*$E171-In_Fix_Reimb*EL23*EL99)</f>
        <v>0</v>
      </c>
      <c r="EM171" s="43" t="n">
        <f aca="false">In_PreRtB_Reimbursed*(EM18*$E171-In_Fix_Reimb*EM23*EM99)</f>
        <v>0</v>
      </c>
      <c r="EN171" s="43" t="n">
        <f aca="false">In_PreRtB_Reimbursed*(EN18*$E171-In_Fix_Reimb*EN23*EN99)</f>
        <v>0</v>
      </c>
      <c r="EO171" s="43" t="n">
        <f aca="false">In_PreRtB_Reimbursed*(EO18*$E171-In_Fix_Reimb*EO23*EO99)</f>
        <v>0</v>
      </c>
      <c r="EP171" s="43" t="n">
        <f aca="false">In_PreRtB_Reimbursed*(EP18*$E171-In_Fix_Reimb*EP23*EP99)</f>
        <v>0</v>
      </c>
      <c r="EQ171" s="43" t="n">
        <f aca="false">In_PreRtB_Reimbursed*(EQ18*$E171-In_Fix_Reimb*EQ23*EQ99)</f>
        <v>0</v>
      </c>
      <c r="ER171" s="43" t="n">
        <f aca="false">In_PreRtB_Reimbursed*(ER18*$E171-In_Fix_Reimb*ER23*ER99)</f>
        <v>0</v>
      </c>
      <c r="ES171" s="43" t="n">
        <f aca="false">In_PreRtB_Reimbursed*(ES18*$E171-In_Fix_Reimb*ES23*ES99)</f>
        <v>0</v>
      </c>
      <c r="ET171" s="43" t="n">
        <f aca="false">In_PreRtB_Reimbursed*(ET18*$E171-In_Fix_Reimb*ET23*ET99)</f>
        <v>0</v>
      </c>
      <c r="EU171" s="43" t="n">
        <f aca="false">In_PreRtB_Reimbursed*(EU18*$E171-In_Fix_Reimb*EU23*EU99)</f>
        <v>0</v>
      </c>
      <c r="EV171" s="43" t="n">
        <f aca="false">In_PreRtB_Reimbursed*(EV18*$E171-In_Fix_Reimb*EV23*EV99)</f>
        <v>0</v>
      </c>
      <c r="EW171" s="43" t="n">
        <f aca="false">In_PreRtB_Reimbursed*(EW18*$E171-In_Fix_Reimb*EW23*EW99)</f>
        <v>0</v>
      </c>
      <c r="EX171" s="43" t="n">
        <f aca="false">In_PreRtB_Reimbursed*(EX18*$E171-In_Fix_Reimb*EX23*EX99)</f>
        <v>0</v>
      </c>
      <c r="EY171" s="43" t="n">
        <f aca="false">In_PreRtB_Reimbursed*(EY18*$E171-In_Fix_Reimb*EY23*EY99)</f>
        <v>0</v>
      </c>
      <c r="EZ171" s="43" t="n">
        <f aca="false">In_PreRtB_Reimbursed*(EZ18*$E171-In_Fix_Reimb*EZ23*EZ99)</f>
        <v>0</v>
      </c>
      <c r="FA171" s="43" t="n">
        <f aca="false">In_PreRtB_Reimbursed*(FA18*$E171-In_Fix_Reimb*FA23*FA99)</f>
        <v>0</v>
      </c>
      <c r="FB171" s="43" t="n">
        <f aca="false">In_PreRtB_Reimbursed*(FB18*$E171-In_Fix_Reimb*FB23*FB99)</f>
        <v>0</v>
      </c>
      <c r="FC171" s="43" t="n">
        <f aca="false">In_PreRtB_Reimbursed*(FC18*$E171-In_Fix_Reimb*FC23*FC99)</f>
        <v>0</v>
      </c>
      <c r="FD171" s="43" t="n">
        <f aca="false">In_PreRtB_Reimbursed*(FD18*$E171-In_Fix_Reimb*FD23*FD99)</f>
        <v>0</v>
      </c>
      <c r="FE171" s="43" t="n">
        <f aca="false">In_PreRtB_Reimbursed*(FE18*$E171-In_Fix_Reimb*FE23*FE99)</f>
        <v>0</v>
      </c>
      <c r="FF171" s="43" t="n">
        <f aca="false">In_PreRtB_Reimbursed*(FF18*$E171-In_Fix_Reimb*FF23*FF99)</f>
        <v>0</v>
      </c>
      <c r="FG171" s="43" t="n">
        <f aca="false">In_PreRtB_Reimbursed*(FG18*$E171-In_Fix_Reimb*FG23*FG99)</f>
        <v>0</v>
      </c>
      <c r="FH171" s="43" t="n">
        <f aca="false">In_PreRtB_Reimbursed*(FH18*$E171-In_Fix_Reimb*FH23*FH99)</f>
        <v>0</v>
      </c>
    </row>
    <row r="172" customFormat="false" ht="15" hidden="false" customHeight="false" outlineLevel="0" collapsed="false">
      <c r="C172" s="0" t="s">
        <v>757</v>
      </c>
      <c r="D172" s="11" t="s">
        <v>319</v>
      </c>
      <c r="I172" s="43" t="n">
        <f aca="false">SUM(J172:FH172)</f>
        <v>193860.323191063</v>
      </c>
      <c r="J172" s="43" t="n">
        <f aca="false">J23*(J155-J153+J105+J102+J97)-J170-J171</f>
        <v>-0</v>
      </c>
      <c r="K172" s="43" t="n">
        <f aca="false">K23*(K155-K153+K105+K102+K97)-K170-K171</f>
        <v>-0</v>
      </c>
      <c r="L172" s="43" t="n">
        <f aca="false">L23*(L155-L153+L105+L102+L97)-L170-L171</f>
        <v>-0</v>
      </c>
      <c r="M172" s="43" t="n">
        <f aca="false">M23*(M155-M153+M105+M102+M97)-M170-M171</f>
        <v>-0</v>
      </c>
      <c r="N172" s="43" t="n">
        <f aca="false">N23*(N155-N153+N105+N102+N97)-N170-N171</f>
        <v>-2955.98351648352</v>
      </c>
      <c r="O172" s="43" t="n">
        <f aca="false">O23*(O155-O153+O105+O102+O97)-O170-O171</f>
        <v>-2305.73987118772</v>
      </c>
      <c r="P172" s="43" t="n">
        <f aca="false">P23*(P155-P153+P105+P102+P97)-P170-P171</f>
        <v>-13846.2653961681</v>
      </c>
      <c r="Q172" s="43" t="n">
        <f aca="false">Q23*(Q155-Q153+Q105+Q102+Q97)-Q170-Q171</f>
        <v>-13998.4221587634</v>
      </c>
      <c r="R172" s="43" t="n">
        <f aca="false">R23*(R155-R153+R105+R102+R97)-R170-R171</f>
        <v>-13998.4221587634</v>
      </c>
      <c r="S172" s="43" t="n">
        <f aca="false">S23*(S155-S153+S105+S102+S97)-S170-S171</f>
        <v>-13283.7653961681</v>
      </c>
      <c r="T172" s="43" t="n">
        <f aca="false">T23*(T155-T153+T105+T102+T97)-T170-T171</f>
        <v>2600.28354482086</v>
      </c>
      <c r="U172" s="43" t="n">
        <f aca="false">U23*(U155-U153+U105+U102+U97)-U170-U171</f>
        <v>2572.56641405964</v>
      </c>
      <c r="V172" s="43" t="n">
        <f aca="false">V23*(V155-V153+V105+V102+V97)-V170-V171</f>
        <v>2562.65599642472</v>
      </c>
      <c r="W172" s="43" t="n">
        <f aca="false">W23*(W155-W153+W105+W102+W97)-W170-W171</f>
        <v>2038.0164362767</v>
      </c>
      <c r="X172" s="43" t="n">
        <f aca="false">X23*(X155-X153+X105+X102+X97)-X170-X171</f>
        <v>2059.02350571886</v>
      </c>
      <c r="Y172" s="43" t="n">
        <f aca="false">Y23*(Y155-Y153+Y105+Y102+Y97)-Y170-Y171</f>
        <v>2079.99813278048</v>
      </c>
      <c r="Z172" s="43" t="n">
        <f aca="false">Z23*(Z155-Z153+Z105+Z102+Z97)-Z170-Z171</f>
        <v>2078.70489739806</v>
      </c>
      <c r="AA172" s="43" t="n">
        <f aca="false">AA23*(AA155-AA153+AA105+AA102+AA97)-AA170-AA171</f>
        <v>1787.98298645797</v>
      </c>
      <c r="AB172" s="43" t="n">
        <f aca="false">AB23*(AB155-AB153+AB105+AB102+AB97)-AB170-AB171</f>
        <v>1806.26638413898</v>
      </c>
      <c r="AC172" s="43" t="n">
        <f aca="false">AC23*(AC155-AC153+AC105+AC102+AC97)-AC170-AC171</f>
        <v>1824.51891840323</v>
      </c>
      <c r="AD172" s="43" t="n">
        <f aca="false">AD23*(AD155-AD153+AD105+AD102+AD97)-AD170-AD171</f>
        <v>1823.26256822072</v>
      </c>
      <c r="AE172" s="43" t="n">
        <f aca="false">AE23*(AE155-AE153+AE105+AE102+AE97)-AE170-AE171</f>
        <v>1849.02709593974</v>
      </c>
      <c r="AF172" s="43" t="n">
        <f aca="false">AF23*(AF155-AF153+AF105+AF102+AF97)-AF170-AF171</f>
        <v>1867.94092218862</v>
      </c>
      <c r="AG172" s="43" t="n">
        <f aca="false">AG23*(AG155-AG153+AG105+AG102+AG97)-AG170-AG171</f>
        <v>1886.82213417667</v>
      </c>
      <c r="AH172" s="43" t="n">
        <f aca="false">AH23*(AH155-AH153+AH105+AH102+AH97)-AH170-AH171</f>
        <v>1885.49610261985</v>
      </c>
      <c r="AI172" s="43" t="n">
        <f aca="false">AI23*(AI155-AI153+AI105+AI102+AI97)-AI170-AI171</f>
        <v>1960.70986261171</v>
      </c>
      <c r="AJ172" s="43" t="n">
        <f aca="false">AJ23*(AJ155-AJ153+AJ105+AJ102+AJ97)-AJ170-AJ171</f>
        <v>1959.3969793671</v>
      </c>
      <c r="AK172" s="43" t="n">
        <f aca="false">AK23*(AK155-AK153+AK105+AK102+AK97)-AK170-AK171</f>
        <v>1979.28821989063</v>
      </c>
      <c r="AL172" s="43" t="n">
        <f aca="false">AL23*(AL155-AL153+AL105+AL102+AL97)-AL170-AL171</f>
        <v>1977.94611669514</v>
      </c>
      <c r="AM172" s="43" t="n">
        <f aca="false">AM23*(AM155-AM153+AM105+AM102+AM97)-AM170-AM171</f>
        <v>1819.69380898706</v>
      </c>
      <c r="AN172" s="43" t="n">
        <f aca="false">AN23*(AN155-AN153+AN105+AN102+AN97)-AN170-AN171</f>
        <v>1838.26450945123</v>
      </c>
      <c r="AO172" s="43" t="n">
        <f aca="false">AO23*(AO155-AO153+AO105+AO102+AO97)-AO170-AO171</f>
        <v>1856.80160973996</v>
      </c>
      <c r="AP172" s="43" t="n">
        <f aca="false">AP23*(AP155-AP153+AP105+AP102+AP97)-AP170-AP171</f>
        <v>1855.41404012054</v>
      </c>
      <c r="AQ172" s="43" t="n">
        <f aca="false">AQ23*(AQ155-AQ153+AQ105+AQ102+AQ97)-AQ170-AQ171</f>
        <v>1748.02029676044</v>
      </c>
      <c r="AR172" s="43" t="n">
        <f aca="false">AR23*(AR155-AR153+AR105+AR102+AR97)-AR170-AR171</f>
        <v>1765.81100967831</v>
      </c>
      <c r="AS172" s="43" t="n">
        <f aca="false">AS23*(AS155-AS153+AS105+AS102+AS97)-AS170-AS171</f>
        <v>1783.56842374719</v>
      </c>
      <c r="AT172" s="43" t="n">
        <f aca="false">AT23*(AT155-AT153+AT105+AT102+AT97)-AT170-AT171</f>
        <v>1782.17418034316</v>
      </c>
      <c r="AU172" s="43" t="n">
        <f aca="false">AU23*(AU155-AU153+AU105+AU102+AU97)-AU170-AU171</f>
        <v>1791.82082183942</v>
      </c>
      <c r="AV172" s="43" t="n">
        <f aca="false">AV23*(AV155-AV153+AV105+AV102+AV97)-AV170-AV171</f>
        <v>1810.08280422893</v>
      </c>
      <c r="AW172" s="43" t="n">
        <f aca="false">AW23*(AW155-AW153+AW105+AW102+AW97)-AW170-AW171</f>
        <v>1828.31074584435</v>
      </c>
      <c r="AX172" s="43" t="n">
        <f aca="false">AX23*(AX155-AX153+AX105+AX102+AX97)-AX170-AX171</f>
        <v>1826.87582515482</v>
      </c>
      <c r="AY172" s="43" t="n">
        <f aca="false">AY23*(AY155-AY153+AY105+AY102+AY97)-AY170-AY171</f>
        <v>1723.77150300687</v>
      </c>
      <c r="AZ172" s="43" t="n">
        <f aca="false">AZ23*(AZ155-AZ153+AZ105+AZ102+AZ97)-AZ170-AZ171</f>
        <v>1722.32447795042</v>
      </c>
      <c r="BA172" s="43" t="n">
        <f aca="false">BA23*(BA155-BA153+BA105+BA102+BA97)-BA170-BA171</f>
        <v>1739.56944953296</v>
      </c>
      <c r="BB172" s="43" t="n">
        <f aca="false">BB23*(BB155-BB153+BB105+BB102+BB97)-BB170-BB171</f>
        <v>1738.08995755282</v>
      </c>
      <c r="BC172" s="43" t="n">
        <f aca="false">BC23*(BC155-BC153+BC105+BC102+BC97)-BC170-BC171</f>
        <v>1735.79836499211</v>
      </c>
      <c r="BD172" s="43" t="n">
        <f aca="false">BD23*(BD155-BD153+BD105+BD102+BD97)-BD170-BD171</f>
        <v>1753.36700907014</v>
      </c>
      <c r="BE172" s="43" t="n">
        <f aca="false">BE23*(BE155-BE153+BE105+BE102+BE97)-BE170-BE171</f>
        <v>1770.89879093051</v>
      </c>
      <c r="BF172" s="43" t="n">
        <f aca="false">BF23*(BF155-BF153+BF105+BF102+BF97)-BF170-BF171</f>
        <v>1769.3373248738</v>
      </c>
      <c r="BG172" s="43" t="n">
        <f aca="false">BG23*(BG155-BG153+BG105+BG102+BG97)-BG170-BG171</f>
        <v>1713.03918878617</v>
      </c>
      <c r="BH172" s="43" t="n">
        <f aca="false">BH23*(BH155-BH153+BH105+BH102+BH97)-BH170-BH171</f>
        <v>1681.00757561629</v>
      </c>
      <c r="BI172" s="43" t="n">
        <f aca="false">BI23*(BI155-BI153+BI105+BI102+BI97)-BI170-BI171</f>
        <v>1697.73367452442</v>
      </c>
      <c r="BJ172" s="43" t="n">
        <f aca="false">BJ23*(BJ155-BJ153+BJ105+BJ102+BJ97)-BJ170-BJ171</f>
        <v>1696.13309365888</v>
      </c>
      <c r="BK172" s="43" t="n">
        <f aca="false">BK23*(BK155-BK153+BK105+BK102+BK97)-BK170-BK171</f>
        <v>1675.53321599529</v>
      </c>
      <c r="BL172" s="43" t="n">
        <f aca="false">BL23*(BL155-BL153+BL105+BL102+BL97)-BL170-BL171</f>
        <v>1692.40829514457</v>
      </c>
      <c r="BM172" s="43" t="n">
        <f aca="false">BM23*(BM155-BM153+BM105+BM102+BM97)-BM170-BM171</f>
        <v>1709.24515848232</v>
      </c>
      <c r="BN172" s="43" t="n">
        <f aca="false">BN23*(BN155-BN153+BN105+BN102+BN97)-BN170-BN171</f>
        <v>1707.59997703258</v>
      </c>
      <c r="BO172" s="43" t="n">
        <f aca="false">BO23*(BO155-BO153+BO105+BO102+BO97)-BO170-BO171</f>
        <v>1734.50075763112</v>
      </c>
      <c r="BP172" s="43" t="n">
        <f aca="false">BP23*(BP155-BP153+BP105+BP102+BP97)-BP170-BP171</f>
        <v>1732.85503733438</v>
      </c>
      <c r="BQ172" s="43" t="n">
        <f aca="false">BQ23*(BQ155-BQ153+BQ105+BQ102+BQ97)-BQ170-BQ171</f>
        <v>1750.1302046635</v>
      </c>
      <c r="BR172" s="43" t="n">
        <f aca="false">BR23*(BR155-BR153+BR105+BR102+BR97)-BR170-BR171</f>
        <v>1748.4473355649</v>
      </c>
      <c r="BS172" s="43" t="n">
        <f aca="false">BS23*(BS155-BS153+BS105+BS102+BS97)-BS170-BS171</f>
        <v>1701.71963370141</v>
      </c>
      <c r="BT172" s="43" t="n">
        <f aca="false">BT23*(BT155-BT153+BT105+BT102+BT97)-BT170-BT171</f>
        <v>1718.87241921906</v>
      </c>
      <c r="BU172" s="43" t="n">
        <f aca="false">BU23*(BU155-BU153+BU105+BU102+BU97)-BU170-BU171</f>
        <v>1735.98592227219</v>
      </c>
      <c r="BV172" s="43" t="n">
        <f aca="false">BV23*(BV155-BV153+BV105+BV102+BV97)-BV170-BV171</f>
        <v>1734.26190055817</v>
      </c>
      <c r="BW172" s="43" t="n">
        <f aca="false">BW23*(BW155-BW153+BW105+BW102+BW97)-BW170-BW171</f>
        <v>1728.08431553771</v>
      </c>
      <c r="BX172" s="43" t="n">
        <f aca="false">BX23*(BX155-BX153+BX105+BX102+BX97)-BX170-BX171</f>
        <v>1745.50133408912</v>
      </c>
      <c r="BY172" s="43" t="n">
        <f aca="false">BY23*(BY155-BY153+BY105+BY102+BY97)-BY170-BY171</f>
        <v>1762.87779579817</v>
      </c>
      <c r="BZ172" s="43" t="n">
        <f aca="false">BZ23*(BZ155-BZ153+BZ105+BZ102+BZ97)-BZ170-BZ171</f>
        <v>1761.08905797476</v>
      </c>
      <c r="CA172" s="43" t="n">
        <f aca="false">CA23*(CA155-CA153+CA105+CA102+CA97)-CA170-CA171</f>
        <v>1703.91317677767</v>
      </c>
      <c r="CB172" s="43" t="n">
        <f aca="false">CB23*(CB155-CB153+CB105+CB102+CB97)-CB170-CB171</f>
        <v>1721.03777961946</v>
      </c>
      <c r="CC172" s="43" t="n">
        <f aca="false">CC23*(CC155-CC153+CC105+CC102+CC97)-CC170-CC171</f>
        <v>1738.96671371642</v>
      </c>
      <c r="CD172" s="43" t="n">
        <f aca="false">CD23*(CD155-CD153+CD105+CD102+CD97)-CD170-CD171</f>
        <v>1737.97308495816</v>
      </c>
      <c r="CE172" s="43" t="n">
        <f aca="false">CE23*(CE155-CE153+CE105+CE102+CE97)-CE170-CE171</f>
        <v>1703.23867380025</v>
      </c>
      <c r="CF172" s="43" t="n">
        <f aca="false">CF23*(CF155-CF153+CF105+CF102+CF97)-CF170-CF171</f>
        <v>1702.2571723309</v>
      </c>
      <c r="CG172" s="43" t="n">
        <f aca="false">CG23*(CG155-CG153+CG105+CG102+CG97)-CG170-CG171</f>
        <v>1719.97175091762</v>
      </c>
      <c r="CH172" s="43" t="n">
        <f aca="false">CH23*(CH155-CH153+CH105+CH102+CH97)-CH170-CH171</f>
        <v>1718.97006537985</v>
      </c>
      <c r="CI172" s="43" t="n">
        <f aca="false">CI23*(CI155-CI153+CI105+CI102+CI97)-CI170-CI171</f>
        <v>1731.19711668876</v>
      </c>
      <c r="CJ172" s="43" t="n">
        <f aca="false">CJ23*(CJ155-CJ153+CJ105+CJ102+CJ97)-CJ170-CJ171</f>
        <v>1749.42495136455</v>
      </c>
      <c r="CK172" s="43" t="n">
        <f aca="false">CK23*(CK155-CK153+CK105+CK102+CK97)-CK170-CK171</f>
        <v>1767.62008652814</v>
      </c>
      <c r="CL172" s="43" t="n">
        <f aca="false">CL23*(CL155-CL153+CL105+CL102+CL97)-CL170-CL171</f>
        <v>1766.58024401293</v>
      </c>
      <c r="CM172" s="43" t="n">
        <f aca="false">CM23*(CM155-CM153+CM105+CM102+CM97)-CM170-CM171</f>
        <v>1805.87957361407</v>
      </c>
      <c r="CN172" s="43" t="n">
        <f aca="false">CN23*(CN155-CN153+CN105+CN102+CN97)-CN170-CN171</f>
        <v>1824.91580670339</v>
      </c>
      <c r="CO172" s="43" t="n">
        <f aca="false">CO23*(CO155-CO153+CO105+CO102+CO97)-CO170-CO171</f>
        <v>1843.91864563409</v>
      </c>
      <c r="CP172" s="43" t="n">
        <f aca="false">CP23*(CP155-CP153+CP105+CP102+CP97)-CP170-CP171</f>
        <v>1842.85671340449</v>
      </c>
      <c r="CQ172" s="43" t="n">
        <f aca="false">CQ23*(CQ155-CQ153+CQ105+CQ102+CQ97)-CQ170-CQ171</f>
        <v>1798.73112724498</v>
      </c>
      <c r="CR172" s="43" t="n">
        <f aca="false">CR23*(CR155-CR153+CR105+CR102+CR97)-CR170-CR171</f>
        <v>1817.67258916311</v>
      </c>
      <c r="CS172" s="43" t="n">
        <f aca="false">CS23*(CS155-CS153+CS105+CS102+CS97)-CS170-CS171</f>
        <v>1836.58015901003</v>
      </c>
      <c r="CT172" s="43" t="n">
        <f aca="false">CT23*(CT155-CT153+CT105+CT102+CT97)-CT170-CT171</f>
        <v>1835.50239319</v>
      </c>
      <c r="CU172" s="43" t="n">
        <f aca="false">CU23*(CU155-CU153+CU105+CU102+CU97)-CU170-CU171</f>
        <v>-32880.4346502265</v>
      </c>
      <c r="CV172" s="43" t="n">
        <f aca="false">CV23*(CV155-CV153+CV105+CV102+CV97)-CV170-CV171</f>
        <v>1922.48895401834</v>
      </c>
      <c r="CW172" s="43" t="n">
        <f aca="false">CW23*(CW155-CW153+CW105+CW102+CW97)-CW170-CW171</f>
        <v>1942.55306960964</v>
      </c>
      <c r="CX172" s="43" t="n">
        <f aca="false">CX23*(CX155-CX153+CX105+CX102+CX97)-CX170-CX171</f>
        <v>1941.48006959919</v>
      </c>
      <c r="CY172" s="43" t="n">
        <f aca="false">CY23*(CY155-CY153+CY105+CY102+CY97)-CY170-CY171</f>
        <v>2306.34526326208</v>
      </c>
      <c r="CZ172" s="43" t="n">
        <f aca="false">CZ23*(CZ155-CZ153+CZ105+CZ102+CZ97)-CZ170-CZ171</f>
        <v>2330.91136621903</v>
      </c>
      <c r="DA172" s="43" t="n">
        <f aca="false">DA23*(DA155-DA153+DA105+DA102+DA97)-DA170-DA171</f>
        <v>2355.4430736095</v>
      </c>
      <c r="DB172" s="43" t="n">
        <f aca="false">DB23*(DB155-DB153+DB105+DB102+DB97)-DB170-DB171</f>
        <v>2354.34929667081</v>
      </c>
      <c r="DC172" s="43" t="n">
        <f aca="false">DC23*(DC155-DC153+DC105+DC102+DC97)-DC170-DC171</f>
        <v>2309.15113535313</v>
      </c>
      <c r="DD172" s="43" t="n">
        <f aca="false">DD23*(DD155-DD153+DD105+DD102+DD97)-DD170-DD171</f>
        <v>2333.744248553</v>
      </c>
      <c r="DE172" s="43" t="n">
        <f aca="false">DE23*(DE155-DE153+DE105+DE102+DE97)-DE170-DE171</f>
        <v>2358.30283099597</v>
      </c>
      <c r="DF172" s="43" t="n">
        <f aca="false">DF23*(DF155-DF153+DF105+DF102+DF97)-DF170-DF171</f>
        <v>2357.20475500988</v>
      </c>
      <c r="DG172" s="43" t="n">
        <f aca="false">DG23*(DG155-DG153+DG105+DG102+DG97)-DG170-DG171</f>
        <v>2309.97038942053</v>
      </c>
      <c r="DH172" s="43" t="n">
        <f aca="false">DH23*(DH155-DH153+DH105+DH102+DH97)-DH170-DH171</f>
        <v>2334.56612035423</v>
      </c>
      <c r="DI172" s="43" t="n">
        <f aca="false">DI23*(DI155-DI153+DI105+DI102+DI97)-DI170-DI171</f>
        <v>2359.12711008984</v>
      </c>
      <c r="DJ172" s="43" t="n">
        <f aca="false">DJ23*(DJ155-DJ153+DJ105+DJ102+DJ97)-DJ170-DJ171</f>
        <v>2358.02234208623</v>
      </c>
      <c r="DK172" s="43" t="n">
        <f aca="false">DK23*(DK155-DK153+DK105+DK102+DK97)-DK170-DK171</f>
        <v>2309.74974379944</v>
      </c>
      <c r="DL172" s="43" t="n">
        <f aca="false">DL23*(DL155-DL153+DL105+DL102+DL97)-DL170-DL171</f>
        <v>2308.67123958051</v>
      </c>
      <c r="DM172" s="43" t="n">
        <f aca="false">DM23*(DM155-DM153+DM105+DM102+DM97)-DM170-DM171</f>
        <v>2332.95171373503</v>
      </c>
      <c r="DN172" s="43" t="n">
        <f aca="false">DN23*(DN155-DN153+DN105+DN102+DN97)-DN170-DN171</f>
        <v>2331.85103063647</v>
      </c>
      <c r="DO172" s="43" t="n">
        <f aca="false">DO23*(DO155-DO153+DO105+DO102+DO97)-DO170-DO171</f>
        <v>2346.00820416458</v>
      </c>
      <c r="DP172" s="43" t="n">
        <f aca="false">DP23*(DP155-DP153+DP105+DP102+DP97)-DP170-DP171</f>
        <v>2370.97728279341</v>
      </c>
      <c r="DQ172" s="43" t="n">
        <f aca="false">DQ23*(DQ155-DQ153+DQ105+DQ102+DQ97)-DQ170-DQ171</f>
        <v>2395.91074172228</v>
      </c>
      <c r="DR172" s="43" t="n">
        <f aca="false">DR23*(DR155-DR153+DR105+DR102+DR97)-DR170-DR171</f>
        <v>2394.77803741261</v>
      </c>
      <c r="DS172" s="43" t="n">
        <f aca="false">DS23*(DS155-DS153+DS105+DS102+DS97)-DS170-DS171</f>
        <v>2335.40453268515</v>
      </c>
      <c r="DT172" s="43" t="n">
        <f aca="false">DT23*(DT155-DT153+DT105+DT102+DT97)-DT170-DT171</f>
        <v>2360.2416354897</v>
      </c>
      <c r="DU172" s="43" t="n">
        <f aca="false">DU23*(DU155-DU153+DU105+DU102+DU97)-DU170-DU171</f>
        <v>2385.04265919132</v>
      </c>
      <c r="DV172" s="43" t="n">
        <f aca="false">DV23*(DV155-DV153+DV105+DV102+DV97)-DV170-DV171</f>
        <v>2383.89534589502</v>
      </c>
      <c r="DW172" s="43" t="n">
        <f aca="false">DW23*(DW155-DW153+DW105+DW102+DW97)-DW170-DW171</f>
        <v>2370.09827010917</v>
      </c>
      <c r="DX172" s="43" t="n">
        <f aca="false">DX23*(DX155-DX153+DX105+DX102+DX97)-DX170-DX171</f>
        <v>2395.30587341693</v>
      </c>
      <c r="DY172" s="43" t="n">
        <f aca="false">DY23*(DY155-DY153+DY105+DY102+DY97)-DY170-DY171</f>
        <v>2420.47691134319</v>
      </c>
      <c r="DZ172" s="43" t="n">
        <f aca="false">DZ23*(DZ155-DZ153+DZ105+DZ102+DZ97)-DZ170-DZ171</f>
        <v>2419.31413441739</v>
      </c>
      <c r="EA172" s="43" t="n">
        <f aca="false">EA23*(EA155-EA153+EA105+EA102+EA97)-EA170-EA171</f>
        <v>2423.15502291707</v>
      </c>
      <c r="EB172" s="43" t="n">
        <f aca="false">EB23*(EB155-EB153+EB105+EB102+EB97)-EB170-EB171</f>
        <v>2422.01153295143</v>
      </c>
      <c r="EC172" s="43" t="n">
        <f aca="false">EC23*(EC155-EC153+EC105+EC102+EC97)-EC170-EC171</f>
        <v>2447.47185415484</v>
      </c>
      <c r="ED172" s="43" t="n">
        <f aca="false">ED23*(ED155-ED153+ED105+ED102+ED97)-ED170-ED171</f>
        <v>2446.30484891141</v>
      </c>
      <c r="EE172" s="43" t="n">
        <f aca="false">EE23*(EE155-EE153+EE105+EE102+EE97)-EE170-EE171</f>
        <v>2372.21561818167</v>
      </c>
      <c r="EF172" s="43" t="n">
        <f aca="false">EF23*(EF155-EF153+EF105+EF102+EF97)-EF170-EF171</f>
        <v>2397.41086462418</v>
      </c>
      <c r="EG172" s="43" t="n">
        <f aca="false">EG23*(EG155-EG153+EG105+EG102+EG97)-EG170-EG171</f>
        <v>2422.56838128297</v>
      </c>
      <c r="EH172" s="43" t="n">
        <f aca="false">EH23*(EH155-EH153+EH105+EH102+EH97)-EH170-EH171</f>
        <v>2421.36857643692</v>
      </c>
      <c r="EI172" s="43" t="n">
        <f aca="false">EI23*(EI155-EI153+EI105+EI102+EI97)-EI170-EI171</f>
        <v>2479.5952736553</v>
      </c>
      <c r="EJ172" s="43" t="n">
        <f aca="false">EJ23*(EJ155-EJ153+EJ105+EJ102+EJ97)-EJ170-EJ171</f>
        <v>2398.3101473973</v>
      </c>
      <c r="EK172" s="43" t="n">
        <f aca="false">EK23*(EK155-EK153+EK105+EK102+EK97)-EK170-EK171</f>
        <v>2423.42548958884</v>
      </c>
      <c r="EL172" s="43" t="n">
        <f aca="false">EL23*(EL155-EL153+EL105+EL102+EL97)-EL170-EL171</f>
        <v>2422.1730956199</v>
      </c>
      <c r="EM172" s="43" t="n">
        <f aca="false">EM23*(EM155-EM153+EM105+EM102+EM97)-EM170-EM171</f>
        <v>2450.44450181778</v>
      </c>
      <c r="EN172" s="43" t="n">
        <f aca="false">EN23*(EN155-EN153+EN105+EN102+EN97)-EN170-EN171</f>
        <v>2476.41472357679</v>
      </c>
      <c r="EO172" s="43" t="n">
        <f aca="false">EO23*(EO155-EO153+EO105+EO102+EO97)-EO170-EO171</f>
        <v>2502.34415764164</v>
      </c>
      <c r="EP172" s="43" t="n">
        <f aca="false">EP23*(EP155-EP153+EP105+EP102+EP97)-EP170-EP171</f>
        <v>2501.04711142795</v>
      </c>
      <c r="EQ172" s="43" t="n">
        <f aca="false">EQ23*(EQ155-EQ153+EQ105+EQ102+EQ97)-EQ170-EQ171</f>
        <v>2432.4032622982</v>
      </c>
      <c r="ER172" s="43" t="n">
        <f aca="false">ER23*(ER155-ER153+ER105+ER102+ER97)-ER170-ER171</f>
        <v>2431.12572088486</v>
      </c>
      <c r="ES172" s="43" t="n">
        <f aca="false">ES23*(ES155-ES153+ES105+ES102+ES97)-ES170-ES171</f>
        <v>2456.55077493836</v>
      </c>
      <c r="ET172" s="43" t="n">
        <f aca="false">ET23*(ET155-ET153+ET105+ET102+ET97)-ET170-ET171</f>
        <v>2455.24696154876</v>
      </c>
      <c r="EU172" s="43" t="n">
        <f aca="false">EU23*(EU155-EU153+EU105+EU102+EU97)-EU170-EU171</f>
        <v>2448.60947400104</v>
      </c>
      <c r="EV172" s="43" t="n">
        <f aca="false">EV23*(EV155-EV153+EV105+EV102+EV97)-EV170-EV171</f>
        <v>2474.53134499439</v>
      </c>
      <c r="EW172" s="43" t="n">
        <f aca="false">EW23*(EW155-EW153+EW105+EW102+EW97)-EW170-EW171</f>
        <v>2500.41152094046</v>
      </c>
      <c r="EX172" s="43" t="n">
        <f aca="false">EX23*(EX155-EX153+EX105+EX102+EX97)-EX170-EX171</f>
        <v>2499.08562095203</v>
      </c>
      <c r="EY172" s="43" t="n">
        <f aca="false">EY23*(EY155-EY153+EY105+EY102+EY97)-EY170-EY171</f>
        <v>2492.33081006987</v>
      </c>
      <c r="EZ172" s="43" t="n">
        <f aca="false">EZ23*(EZ155-EZ153+EZ105+EZ102+EZ97)-EZ170-EZ171</f>
        <v>2518.71670746429</v>
      </c>
      <c r="FA172" s="43" t="n">
        <f aca="false">FA23*(FA155-FA153+FA105+FA102+FA97)-FA170-FA171</f>
        <v>2545.06020349732</v>
      </c>
      <c r="FB172" s="43" t="n">
        <f aca="false">FB23*(FB155-FB153+FB105+FB102+FB97)-FB170-FB171</f>
        <v>2543.7118427631</v>
      </c>
      <c r="FC172" s="43" t="n">
        <f aca="false">FC23*(FC155-FC153+FC105+FC102+FC97)-FC170-FC171</f>
        <v>2536.8376234033</v>
      </c>
      <c r="FD172" s="43" t="n">
        <f aca="false">FD23*(FD155-FD153+FD105+FD102+FD97)-FD170-FD171</f>
        <v>0</v>
      </c>
      <c r="FE172" s="43" t="n">
        <f aca="false">FE23*(FE155-FE153+FE105+FE102+FE97)-FE170-FE171</f>
        <v>0</v>
      </c>
      <c r="FF172" s="43" t="n">
        <f aca="false">FF23*(FF155-FF153+FF105+FF102+FF97)-FF170-FF171</f>
        <v>0</v>
      </c>
      <c r="FG172" s="43" t="n">
        <f aca="false">FG23*(FG155-FG153+FG105+FG102+FG97)-FG170-FG171</f>
        <v>0</v>
      </c>
      <c r="FH172" s="43" t="n">
        <f aca="false">FH23*(FH155-FH153+FH105+FH102+FH97)-FH170-FH171</f>
        <v>0</v>
      </c>
    </row>
    <row r="173" customFormat="false" ht="15" hidden="false" customHeight="false" outlineLevel="0" collapsed="false">
      <c r="C173" s="0" t="s">
        <v>758</v>
      </c>
      <c r="D173" s="11" t="s">
        <v>27</v>
      </c>
      <c r="E173" s="29" t="n">
        <f aca="false">XNPV(In_Buyer_IRR_RtB,INDEX($J172:$FH172,$E21):$FH$172,INDEX($J$4:$FH$4,$E21):$FH$4)/$E13</f>
        <v>350.218460539068</v>
      </c>
      <c r="F173" s="29" t="n">
        <f aca="false">INDEX(Asset_RtB_Inputs,$A$1)</f>
        <v>361.634396741831</v>
      </c>
    </row>
    <row r="174" customFormat="false" ht="15" hidden="false" customHeight="false" outlineLevel="0" collapsed="false">
      <c r="C174" s="23" t="s">
        <v>759</v>
      </c>
      <c r="D174" s="11" t="s">
        <v>319</v>
      </c>
      <c r="E174" s="26" t="n">
        <f aca="false">IF(In_RtB_Price&gt;0,In_RtB_Price,IF(In_Sale_Form=1,$F173,$E173))*(1+In_Price_Step)</f>
        <v>90</v>
      </c>
      <c r="F174" s="62" t="n">
        <f aca="false">$E174*$E13</f>
        <v>5490</v>
      </c>
    </row>
    <row r="175" customFormat="false" ht="15" hidden="false" customHeight="false" outlineLevel="0" collapsed="false">
      <c r="C175" s="0" t="s">
        <v>760</v>
      </c>
      <c r="D175" s="11" t="s">
        <v>319</v>
      </c>
      <c r="I175" s="43" t="n">
        <f aca="false">SUM(J175:FH175)</f>
        <v>188370.323191063</v>
      </c>
      <c r="J175" s="43" t="n">
        <f aca="false">J172-$F174*J18</f>
        <v>-0</v>
      </c>
      <c r="K175" s="43" t="n">
        <f aca="false">K172-$F174*K18</f>
        <v>-0</v>
      </c>
      <c r="L175" s="43" t="n">
        <f aca="false">L172-$F174*L18</f>
        <v>-0</v>
      </c>
      <c r="M175" s="43" t="n">
        <f aca="false">M172-$F174*M18</f>
        <v>-0</v>
      </c>
      <c r="N175" s="43" t="n">
        <f aca="false">N172-$F174*N18</f>
        <v>-8445.98351648352</v>
      </c>
      <c r="O175" s="43" t="n">
        <f aca="false">O172-$F174*O18</f>
        <v>-2305.73987118772</v>
      </c>
      <c r="P175" s="43" t="n">
        <f aca="false">P172-$F174*P18</f>
        <v>-13846.2653961681</v>
      </c>
      <c r="Q175" s="43" t="n">
        <f aca="false">Q172-$F174*Q18</f>
        <v>-13998.4221587634</v>
      </c>
      <c r="R175" s="43" t="n">
        <f aca="false">R172-$F174*R18</f>
        <v>-13998.4221587634</v>
      </c>
      <c r="S175" s="43" t="n">
        <f aca="false">S172-$F174*S18</f>
        <v>-13283.7653961681</v>
      </c>
      <c r="T175" s="43" t="n">
        <f aca="false">T172-$F174*T18</f>
        <v>2600.28354482086</v>
      </c>
      <c r="U175" s="43" t="n">
        <f aca="false">U172-$F174*U18</f>
        <v>2572.56641405964</v>
      </c>
      <c r="V175" s="43" t="n">
        <f aca="false">V172-$F174*V18</f>
        <v>2562.65599642472</v>
      </c>
      <c r="W175" s="43" t="n">
        <f aca="false">W172-$F174*W18</f>
        <v>2038.0164362767</v>
      </c>
      <c r="X175" s="43" t="n">
        <f aca="false">X172-$F174*X18</f>
        <v>2059.02350571886</v>
      </c>
      <c r="Y175" s="43" t="n">
        <f aca="false">Y172-$F174*Y18</f>
        <v>2079.99813278048</v>
      </c>
      <c r="Z175" s="43" t="n">
        <f aca="false">Z172-$F174*Z18</f>
        <v>2078.70489739806</v>
      </c>
      <c r="AA175" s="43" t="n">
        <f aca="false">AA172-$F174*AA18</f>
        <v>1787.98298645797</v>
      </c>
      <c r="AB175" s="43" t="n">
        <f aca="false">AB172-$F174*AB18</f>
        <v>1806.26638413898</v>
      </c>
      <c r="AC175" s="43" t="n">
        <f aca="false">AC172-$F174*AC18</f>
        <v>1824.51891840323</v>
      </c>
      <c r="AD175" s="43" t="n">
        <f aca="false">AD172-$F174*AD18</f>
        <v>1823.26256822072</v>
      </c>
      <c r="AE175" s="43" t="n">
        <f aca="false">AE172-$F174*AE18</f>
        <v>1849.02709593974</v>
      </c>
      <c r="AF175" s="43" t="n">
        <f aca="false">AF172-$F174*AF18</f>
        <v>1867.94092218862</v>
      </c>
      <c r="AG175" s="43" t="n">
        <f aca="false">AG172-$F174*AG18</f>
        <v>1886.82213417667</v>
      </c>
      <c r="AH175" s="43" t="n">
        <f aca="false">AH172-$F174*AH18</f>
        <v>1885.49610261985</v>
      </c>
      <c r="AI175" s="43" t="n">
        <f aca="false">AI172-$F174*AI18</f>
        <v>1960.70986261171</v>
      </c>
      <c r="AJ175" s="43" t="n">
        <f aca="false">AJ172-$F174*AJ18</f>
        <v>1959.3969793671</v>
      </c>
      <c r="AK175" s="43" t="n">
        <f aca="false">AK172-$F174*AK18</f>
        <v>1979.28821989063</v>
      </c>
      <c r="AL175" s="43" t="n">
        <f aca="false">AL172-$F174*AL18</f>
        <v>1977.94611669514</v>
      </c>
      <c r="AM175" s="43" t="n">
        <f aca="false">AM172-$F174*AM18</f>
        <v>1819.69380898706</v>
      </c>
      <c r="AN175" s="43" t="n">
        <f aca="false">AN172-$F174*AN18</f>
        <v>1838.26450945123</v>
      </c>
      <c r="AO175" s="43" t="n">
        <f aca="false">AO172-$F174*AO18</f>
        <v>1856.80160973996</v>
      </c>
      <c r="AP175" s="43" t="n">
        <f aca="false">AP172-$F174*AP18</f>
        <v>1855.41404012054</v>
      </c>
      <c r="AQ175" s="43" t="n">
        <f aca="false">AQ172-$F174*AQ18</f>
        <v>1748.02029676044</v>
      </c>
      <c r="AR175" s="43" t="n">
        <f aca="false">AR172-$F174*AR18</f>
        <v>1765.81100967831</v>
      </c>
      <c r="AS175" s="43" t="n">
        <f aca="false">AS172-$F174*AS18</f>
        <v>1783.56842374719</v>
      </c>
      <c r="AT175" s="43" t="n">
        <f aca="false">AT172-$F174*AT18</f>
        <v>1782.17418034316</v>
      </c>
      <c r="AU175" s="43" t="n">
        <f aca="false">AU172-$F174*AU18</f>
        <v>1791.82082183942</v>
      </c>
      <c r="AV175" s="43" t="n">
        <f aca="false">AV172-$F174*AV18</f>
        <v>1810.08280422893</v>
      </c>
      <c r="AW175" s="43" t="n">
        <f aca="false">AW172-$F174*AW18</f>
        <v>1828.31074584435</v>
      </c>
      <c r="AX175" s="43" t="n">
        <f aca="false">AX172-$F174*AX18</f>
        <v>1826.87582515482</v>
      </c>
      <c r="AY175" s="43" t="n">
        <f aca="false">AY172-$F174*AY18</f>
        <v>1723.77150300687</v>
      </c>
      <c r="AZ175" s="43" t="n">
        <f aca="false">AZ172-$F174*AZ18</f>
        <v>1722.32447795042</v>
      </c>
      <c r="BA175" s="43" t="n">
        <f aca="false">BA172-$F174*BA18</f>
        <v>1739.56944953296</v>
      </c>
      <c r="BB175" s="43" t="n">
        <f aca="false">BB172-$F174*BB18</f>
        <v>1738.08995755282</v>
      </c>
      <c r="BC175" s="43" t="n">
        <f aca="false">BC172-$F174*BC18</f>
        <v>1735.79836499211</v>
      </c>
      <c r="BD175" s="43" t="n">
        <f aca="false">BD172-$F174*BD18</f>
        <v>1753.36700907014</v>
      </c>
      <c r="BE175" s="43" t="n">
        <f aca="false">BE172-$F174*BE18</f>
        <v>1770.89879093051</v>
      </c>
      <c r="BF175" s="43" t="n">
        <f aca="false">BF172-$F174*BF18</f>
        <v>1769.3373248738</v>
      </c>
      <c r="BG175" s="43" t="n">
        <f aca="false">BG172-$F174*BG18</f>
        <v>1713.03918878617</v>
      </c>
      <c r="BH175" s="43" t="n">
        <f aca="false">BH172-$F174*BH18</f>
        <v>1681.00757561629</v>
      </c>
      <c r="BI175" s="43" t="n">
        <f aca="false">BI172-$F174*BI18</f>
        <v>1697.73367452442</v>
      </c>
      <c r="BJ175" s="43" t="n">
        <f aca="false">BJ172-$F174*BJ18</f>
        <v>1696.13309365888</v>
      </c>
      <c r="BK175" s="43" t="n">
        <f aca="false">BK172-$F174*BK18</f>
        <v>1675.53321599529</v>
      </c>
      <c r="BL175" s="43" t="n">
        <f aca="false">BL172-$F174*BL18</f>
        <v>1692.40829514457</v>
      </c>
      <c r="BM175" s="43" t="n">
        <f aca="false">BM172-$F174*BM18</f>
        <v>1709.24515848232</v>
      </c>
      <c r="BN175" s="43" t="n">
        <f aca="false">BN172-$F174*BN18</f>
        <v>1707.59997703258</v>
      </c>
      <c r="BO175" s="43" t="n">
        <f aca="false">BO172-$F174*BO18</f>
        <v>1734.50075763112</v>
      </c>
      <c r="BP175" s="43" t="n">
        <f aca="false">BP172-$F174*BP18</f>
        <v>1732.85503733438</v>
      </c>
      <c r="BQ175" s="43" t="n">
        <f aca="false">BQ172-$F174*BQ18</f>
        <v>1750.1302046635</v>
      </c>
      <c r="BR175" s="43" t="n">
        <f aca="false">BR172-$F174*BR18</f>
        <v>1748.4473355649</v>
      </c>
      <c r="BS175" s="43" t="n">
        <f aca="false">BS172-$F174*BS18</f>
        <v>1701.71963370141</v>
      </c>
      <c r="BT175" s="43" t="n">
        <f aca="false">BT172-$F174*BT18</f>
        <v>1718.87241921906</v>
      </c>
      <c r="BU175" s="43" t="n">
        <f aca="false">BU172-$F174*BU18</f>
        <v>1735.98592227219</v>
      </c>
      <c r="BV175" s="43" t="n">
        <f aca="false">BV172-$F174*BV18</f>
        <v>1734.26190055817</v>
      </c>
      <c r="BW175" s="43" t="n">
        <f aca="false">BW172-$F174*BW18</f>
        <v>1728.08431553771</v>
      </c>
      <c r="BX175" s="43" t="n">
        <f aca="false">BX172-$F174*BX18</f>
        <v>1745.50133408912</v>
      </c>
      <c r="BY175" s="43" t="n">
        <f aca="false">BY172-$F174*BY18</f>
        <v>1762.87779579817</v>
      </c>
      <c r="BZ175" s="43" t="n">
        <f aca="false">BZ172-$F174*BZ18</f>
        <v>1761.08905797476</v>
      </c>
      <c r="CA175" s="43" t="n">
        <f aca="false">CA172-$F174*CA18</f>
        <v>1703.91317677767</v>
      </c>
      <c r="CB175" s="43" t="n">
        <f aca="false">CB172-$F174*CB18</f>
        <v>1721.03777961946</v>
      </c>
      <c r="CC175" s="43" t="n">
        <f aca="false">CC172-$F174*CC18</f>
        <v>1738.96671371642</v>
      </c>
      <c r="CD175" s="43" t="n">
        <f aca="false">CD172-$F174*CD18</f>
        <v>1737.97308495816</v>
      </c>
      <c r="CE175" s="43" t="n">
        <f aca="false">CE172-$F174*CE18</f>
        <v>1703.23867380025</v>
      </c>
      <c r="CF175" s="43" t="n">
        <f aca="false">CF172-$F174*CF18</f>
        <v>1702.2571723309</v>
      </c>
      <c r="CG175" s="43" t="n">
        <f aca="false">CG172-$F174*CG18</f>
        <v>1719.97175091762</v>
      </c>
      <c r="CH175" s="43" t="n">
        <f aca="false">CH172-$F174*CH18</f>
        <v>1718.97006537985</v>
      </c>
      <c r="CI175" s="43" t="n">
        <f aca="false">CI172-$F174*CI18</f>
        <v>1731.19711668876</v>
      </c>
      <c r="CJ175" s="43" t="n">
        <f aca="false">CJ172-$F174*CJ18</f>
        <v>1749.42495136455</v>
      </c>
      <c r="CK175" s="43" t="n">
        <f aca="false">CK172-$F174*CK18</f>
        <v>1767.62008652814</v>
      </c>
      <c r="CL175" s="43" t="n">
        <f aca="false">CL172-$F174*CL18</f>
        <v>1766.58024401293</v>
      </c>
      <c r="CM175" s="43" t="n">
        <f aca="false">CM172-$F174*CM18</f>
        <v>1805.87957361407</v>
      </c>
      <c r="CN175" s="43" t="n">
        <f aca="false">CN172-$F174*CN18</f>
        <v>1824.91580670339</v>
      </c>
      <c r="CO175" s="43" t="n">
        <f aca="false">CO172-$F174*CO18</f>
        <v>1843.91864563409</v>
      </c>
      <c r="CP175" s="43" t="n">
        <f aca="false">CP172-$F174*CP18</f>
        <v>1842.85671340449</v>
      </c>
      <c r="CQ175" s="43" t="n">
        <f aca="false">CQ172-$F174*CQ18</f>
        <v>1798.73112724498</v>
      </c>
      <c r="CR175" s="43" t="n">
        <f aca="false">CR172-$F174*CR18</f>
        <v>1817.67258916311</v>
      </c>
      <c r="CS175" s="43" t="n">
        <f aca="false">CS172-$F174*CS18</f>
        <v>1836.58015901003</v>
      </c>
      <c r="CT175" s="43" t="n">
        <f aca="false">CT172-$F174*CT18</f>
        <v>1835.50239319</v>
      </c>
      <c r="CU175" s="43" t="n">
        <f aca="false">CU172-$F174*CU18</f>
        <v>-32880.4346502265</v>
      </c>
      <c r="CV175" s="43" t="n">
        <f aca="false">CV172-$F174*CV18</f>
        <v>1922.48895401834</v>
      </c>
      <c r="CW175" s="43" t="n">
        <f aca="false">CW172-$F174*CW18</f>
        <v>1942.55306960964</v>
      </c>
      <c r="CX175" s="43" t="n">
        <f aca="false">CX172-$F174*CX18</f>
        <v>1941.48006959919</v>
      </c>
      <c r="CY175" s="43" t="n">
        <f aca="false">CY172-$F174*CY18</f>
        <v>2306.34526326208</v>
      </c>
      <c r="CZ175" s="43" t="n">
        <f aca="false">CZ172-$F174*CZ18</f>
        <v>2330.91136621903</v>
      </c>
      <c r="DA175" s="43" t="n">
        <f aca="false">DA172-$F174*DA18</f>
        <v>2355.4430736095</v>
      </c>
      <c r="DB175" s="43" t="n">
        <f aca="false">DB172-$F174*DB18</f>
        <v>2354.34929667081</v>
      </c>
      <c r="DC175" s="43" t="n">
        <f aca="false">DC172-$F174*DC18</f>
        <v>2309.15113535313</v>
      </c>
      <c r="DD175" s="43" t="n">
        <f aca="false">DD172-$F174*DD18</f>
        <v>2333.744248553</v>
      </c>
      <c r="DE175" s="43" t="n">
        <f aca="false">DE172-$F174*DE18</f>
        <v>2358.30283099597</v>
      </c>
      <c r="DF175" s="43" t="n">
        <f aca="false">DF172-$F174*DF18</f>
        <v>2357.20475500988</v>
      </c>
      <c r="DG175" s="43" t="n">
        <f aca="false">DG172-$F174*DG18</f>
        <v>2309.97038942053</v>
      </c>
      <c r="DH175" s="43" t="n">
        <f aca="false">DH172-$F174*DH18</f>
        <v>2334.56612035423</v>
      </c>
      <c r="DI175" s="43" t="n">
        <f aca="false">DI172-$F174*DI18</f>
        <v>2359.12711008984</v>
      </c>
      <c r="DJ175" s="43" t="n">
        <f aca="false">DJ172-$F174*DJ18</f>
        <v>2358.02234208623</v>
      </c>
      <c r="DK175" s="43" t="n">
        <f aca="false">DK172-$F174*DK18</f>
        <v>2309.74974379944</v>
      </c>
      <c r="DL175" s="43" t="n">
        <f aca="false">DL172-$F174*DL18</f>
        <v>2308.67123958051</v>
      </c>
      <c r="DM175" s="43" t="n">
        <f aca="false">DM172-$F174*DM18</f>
        <v>2332.95171373503</v>
      </c>
      <c r="DN175" s="43" t="n">
        <f aca="false">DN172-$F174*DN18</f>
        <v>2331.85103063647</v>
      </c>
      <c r="DO175" s="43" t="n">
        <f aca="false">DO172-$F174*DO18</f>
        <v>2346.00820416458</v>
      </c>
      <c r="DP175" s="43" t="n">
        <f aca="false">DP172-$F174*DP18</f>
        <v>2370.97728279341</v>
      </c>
      <c r="DQ175" s="43" t="n">
        <f aca="false">DQ172-$F174*DQ18</f>
        <v>2395.91074172228</v>
      </c>
      <c r="DR175" s="43" t="n">
        <f aca="false">DR172-$F174*DR18</f>
        <v>2394.77803741261</v>
      </c>
      <c r="DS175" s="43" t="n">
        <f aca="false">DS172-$F174*DS18</f>
        <v>2335.40453268515</v>
      </c>
      <c r="DT175" s="43" t="n">
        <f aca="false">DT172-$F174*DT18</f>
        <v>2360.2416354897</v>
      </c>
      <c r="DU175" s="43" t="n">
        <f aca="false">DU172-$F174*DU18</f>
        <v>2385.04265919132</v>
      </c>
      <c r="DV175" s="43" t="n">
        <f aca="false">DV172-$F174*DV18</f>
        <v>2383.89534589502</v>
      </c>
      <c r="DW175" s="43" t="n">
        <f aca="false">DW172-$F174*DW18</f>
        <v>2370.09827010917</v>
      </c>
      <c r="DX175" s="43" t="n">
        <f aca="false">DX172-$F174*DX18</f>
        <v>2395.30587341693</v>
      </c>
      <c r="DY175" s="43" t="n">
        <f aca="false">DY172-$F174*DY18</f>
        <v>2420.47691134319</v>
      </c>
      <c r="DZ175" s="43" t="n">
        <f aca="false">DZ172-$F174*DZ18</f>
        <v>2419.31413441739</v>
      </c>
      <c r="EA175" s="43" t="n">
        <f aca="false">EA172-$F174*EA18</f>
        <v>2423.15502291707</v>
      </c>
      <c r="EB175" s="43" t="n">
        <f aca="false">EB172-$F174*EB18</f>
        <v>2422.01153295143</v>
      </c>
      <c r="EC175" s="43" t="n">
        <f aca="false">EC172-$F174*EC18</f>
        <v>2447.47185415484</v>
      </c>
      <c r="ED175" s="43" t="n">
        <f aca="false">ED172-$F174*ED18</f>
        <v>2446.30484891141</v>
      </c>
      <c r="EE175" s="43" t="n">
        <f aca="false">EE172-$F174*EE18</f>
        <v>2372.21561818167</v>
      </c>
      <c r="EF175" s="43" t="n">
        <f aca="false">EF172-$F174*EF18</f>
        <v>2397.41086462418</v>
      </c>
      <c r="EG175" s="43" t="n">
        <f aca="false">EG172-$F174*EG18</f>
        <v>2422.56838128297</v>
      </c>
      <c r="EH175" s="43" t="n">
        <f aca="false">EH172-$F174*EH18</f>
        <v>2421.36857643692</v>
      </c>
      <c r="EI175" s="43" t="n">
        <f aca="false">EI172-$F174*EI18</f>
        <v>2479.5952736553</v>
      </c>
      <c r="EJ175" s="43" t="n">
        <f aca="false">EJ172-$F174*EJ18</f>
        <v>2398.3101473973</v>
      </c>
      <c r="EK175" s="43" t="n">
        <f aca="false">EK172-$F174*EK18</f>
        <v>2423.42548958884</v>
      </c>
      <c r="EL175" s="43" t="n">
        <f aca="false">EL172-$F174*EL18</f>
        <v>2422.1730956199</v>
      </c>
      <c r="EM175" s="43" t="n">
        <f aca="false">EM172-$F174*EM18</f>
        <v>2450.44450181778</v>
      </c>
      <c r="EN175" s="43" t="n">
        <f aca="false">EN172-$F174*EN18</f>
        <v>2476.41472357679</v>
      </c>
      <c r="EO175" s="43" t="n">
        <f aca="false">EO172-$F174*EO18</f>
        <v>2502.34415764164</v>
      </c>
      <c r="EP175" s="43" t="n">
        <f aca="false">EP172-$F174*EP18</f>
        <v>2501.04711142795</v>
      </c>
      <c r="EQ175" s="43" t="n">
        <f aca="false">EQ172-$F174*EQ18</f>
        <v>2432.4032622982</v>
      </c>
      <c r="ER175" s="43" t="n">
        <f aca="false">ER172-$F174*ER18</f>
        <v>2431.12572088486</v>
      </c>
      <c r="ES175" s="43" t="n">
        <f aca="false">ES172-$F174*ES18</f>
        <v>2456.55077493836</v>
      </c>
      <c r="ET175" s="43" t="n">
        <f aca="false">ET172-$F174*ET18</f>
        <v>2455.24696154876</v>
      </c>
      <c r="EU175" s="43" t="n">
        <f aca="false">EU172-$F174*EU18</f>
        <v>2448.60947400104</v>
      </c>
      <c r="EV175" s="43" t="n">
        <f aca="false">EV172-$F174*EV18</f>
        <v>2474.53134499439</v>
      </c>
      <c r="EW175" s="43" t="n">
        <f aca="false">EW172-$F174*EW18</f>
        <v>2500.41152094046</v>
      </c>
      <c r="EX175" s="43" t="n">
        <f aca="false">EX172-$F174*EX18</f>
        <v>2499.08562095203</v>
      </c>
      <c r="EY175" s="43" t="n">
        <f aca="false">EY172-$F174*EY18</f>
        <v>2492.33081006987</v>
      </c>
      <c r="EZ175" s="43" t="n">
        <f aca="false">EZ172-$F174*EZ18</f>
        <v>2518.71670746429</v>
      </c>
      <c r="FA175" s="43" t="n">
        <f aca="false">FA172-$F174*FA18</f>
        <v>2545.06020349732</v>
      </c>
      <c r="FB175" s="43" t="n">
        <f aca="false">FB172-$F174*FB18</f>
        <v>2543.7118427631</v>
      </c>
      <c r="FC175" s="43" t="n">
        <f aca="false">FC172-$F174*FC18</f>
        <v>2536.8376234033</v>
      </c>
      <c r="FD175" s="43" t="n">
        <f aca="false">FD172-$F174*FD18</f>
        <v>0</v>
      </c>
      <c r="FE175" s="43" t="n">
        <f aca="false">FE172-$F174*FE18</f>
        <v>0</v>
      </c>
      <c r="FF175" s="43" t="n">
        <f aca="false">FF172-$F174*FF18</f>
        <v>0</v>
      </c>
      <c r="FG175" s="43" t="n">
        <f aca="false">FG172-$F174*FG18</f>
        <v>0</v>
      </c>
      <c r="FH175" s="43" t="n">
        <f aca="false">FH172-$F174*FH18</f>
        <v>0</v>
      </c>
    </row>
    <row r="176" customFormat="false" ht="15" hidden="false" customHeight="false" outlineLevel="0" collapsed="false">
      <c r="C176" s="23" t="s">
        <v>761</v>
      </c>
      <c r="D176" s="11" t="s">
        <v>33</v>
      </c>
      <c r="E176" s="24" t="n">
        <f aca="false">XIRR(INDEX($J175:$FH175,$E21):$FH175,INDEX($J$4:$FH$4,$E21):$FH$4)</f>
        <v>0.10544414246537</v>
      </c>
    </row>
    <row r="177" customFormat="false" ht="15" hidden="false" customHeight="false" outlineLevel="0" collapsed="false">
      <c r="C177" s="0" t="s">
        <v>762</v>
      </c>
      <c r="D177" s="11" t="s">
        <v>319</v>
      </c>
      <c r="I177" s="43" t="n">
        <f aca="false">SUM(J177:FH177)</f>
        <v>205989.903912005</v>
      </c>
      <c r="J177" s="43" t="n">
        <f aca="false">J175-J23*J149</f>
        <v>0</v>
      </c>
      <c r="K177" s="43" t="n">
        <f aca="false">K175-K23*K149</f>
        <v>0</v>
      </c>
      <c r="L177" s="43" t="n">
        <f aca="false">L175-L23*L149</f>
        <v>0</v>
      </c>
      <c r="M177" s="43" t="n">
        <f aca="false">M175-M23*M149</f>
        <v>0</v>
      </c>
      <c r="N177" s="43" t="n">
        <f aca="false">N175-N23*N149</f>
        <v>-8445.98351648352</v>
      </c>
      <c r="O177" s="43" t="n">
        <f aca="false">O175-O23*O149</f>
        <v>-2305.73987118772</v>
      </c>
      <c r="P177" s="43" t="n">
        <f aca="false">P175-P23*P149</f>
        <v>-13846.2653961681</v>
      </c>
      <c r="Q177" s="43" t="n">
        <f aca="false">Q175-Q23*Q149</f>
        <v>-13998.4221587634</v>
      </c>
      <c r="R177" s="43" t="n">
        <f aca="false">R175-R23*R149</f>
        <v>-13998.4221587634</v>
      </c>
      <c r="S177" s="43" t="n">
        <f aca="false">S175-S23*S149</f>
        <v>-13283.7653961681</v>
      </c>
      <c r="T177" s="43" t="n">
        <f aca="false">T175-T23*T149</f>
        <v>2662.78639148742</v>
      </c>
      <c r="U177" s="43" t="n">
        <f aca="false">U175-U23*U149</f>
        <v>2691.05636680901</v>
      </c>
      <c r="V177" s="43" t="n">
        <f aca="false">V175-V23*V149</f>
        <v>2690.0548131972</v>
      </c>
      <c r="W177" s="43" t="n">
        <f aca="false">W175-W23*W149</f>
        <v>2115.89010994022</v>
      </c>
      <c r="X177" s="43" t="n">
        <f aca="false">X175-X23*X149</f>
        <v>2138.47776548301</v>
      </c>
      <c r="Y177" s="43" t="n">
        <f aca="false">Y175-Y23*Y149</f>
        <v>2161.03549450562</v>
      </c>
      <c r="Z177" s="43" t="n">
        <f aca="false">Z175-Z23*Z149</f>
        <v>2160.0838329693</v>
      </c>
      <c r="AA177" s="43" t="n">
        <f aca="false">AA175-AA23*AA149</f>
        <v>1842.99453415812</v>
      </c>
      <c r="AB177" s="43" t="n">
        <f aca="false">AB175-AB23*AB149</f>
        <v>1862.61247452186</v>
      </c>
      <c r="AC177" s="43" t="n">
        <f aca="false">AC175-AC23*AC149</f>
        <v>1882.20251512436</v>
      </c>
      <c r="AD177" s="43" t="n">
        <f aca="false">AD175-AD23*AD149</f>
        <v>1881.31530440029</v>
      </c>
      <c r="AE177" s="43" t="n">
        <f aca="false">AE175-AE23*AE149</f>
        <v>1912.03751741477</v>
      </c>
      <c r="AF177" s="43" t="n">
        <f aca="false">AF175-AF23*AF149</f>
        <v>1932.37275572784</v>
      </c>
      <c r="AG177" s="43" t="n">
        <f aca="false">AG175-AG23*AG149</f>
        <v>1952.6784767665</v>
      </c>
      <c r="AH177" s="43" t="n">
        <f aca="false">AH175-AH23*AH149</f>
        <v>1951.73982922067</v>
      </c>
      <c r="AI177" s="43" t="n">
        <f aca="false">AI175-AI23*AI149</f>
        <v>2035.87231629017</v>
      </c>
      <c r="AJ177" s="43" t="n">
        <f aca="false">AJ175-AJ23*AJ149</f>
        <v>2034.96116170912</v>
      </c>
      <c r="AK177" s="43" t="n">
        <f aca="false">AK175-AK23*AK149</f>
        <v>2056.40289476841</v>
      </c>
      <c r="AL177" s="43" t="n">
        <f aca="false">AL175-AL23*AL149</f>
        <v>2055.4730027662</v>
      </c>
      <c r="AM177" s="43" t="n">
        <f aca="false">AM175-AM23*AM149</f>
        <v>1884.03111032561</v>
      </c>
      <c r="AN177" s="43" t="n">
        <f aca="false">AN175-AN23*AN149</f>
        <v>1904.04213701401</v>
      </c>
      <c r="AO177" s="43" t="n">
        <f aca="false">AO175-AO23*AO149</f>
        <v>1924.02322362632</v>
      </c>
      <c r="AP177" s="43" t="n">
        <f aca="false">AP175-AP23*AP149</f>
        <v>1923.0711310128</v>
      </c>
      <c r="AQ177" s="43" t="n">
        <f aca="false">AQ175-AQ23*AQ149</f>
        <v>1807.5458803458</v>
      </c>
      <c r="AR177" s="43" t="n">
        <f aca="false">AR175-AR23*AR149</f>
        <v>1826.72823875455</v>
      </c>
      <c r="AS177" s="43" t="n">
        <f aca="false">AS175-AS23*AS149</f>
        <v>1845.88134397632</v>
      </c>
      <c r="AT177" s="43" t="n">
        <f aca="false">AT175-AT23*AT149</f>
        <v>1844.95109439497</v>
      </c>
      <c r="AU177" s="43" t="n">
        <f aca="false">AU175-AU23*AU149</f>
        <v>1858.07119283462</v>
      </c>
      <c r="AV177" s="43" t="n">
        <f aca="false">AV175-AV23*AV149</f>
        <v>1877.80134062548</v>
      </c>
      <c r="AW177" s="43" t="n">
        <f aca="false">AW175-AW23*AW149</f>
        <v>1897.50179381256</v>
      </c>
      <c r="AX177" s="43" t="n">
        <f aca="false">AX175-AX23*AX149</f>
        <v>1896.55750720393</v>
      </c>
      <c r="AY177" s="43" t="n">
        <f aca="false">AY175-AY23*AY149</f>
        <v>1784.85150242239</v>
      </c>
      <c r="AZ177" s="43" t="n">
        <f aca="false">AZ175-AZ23*AZ149</f>
        <v>1783.90982688033</v>
      </c>
      <c r="BA177" s="43" t="n">
        <f aca="false">BA175-BA23*BA149</f>
        <v>1802.5619208111</v>
      </c>
      <c r="BB177" s="43" t="n">
        <f aca="false">BB175-BB23*BB149</f>
        <v>1801.60088020014</v>
      </c>
      <c r="BC177" s="43" t="n">
        <f aca="false">BC175-BC23*BC149</f>
        <v>1801.66571494907</v>
      </c>
      <c r="BD177" s="43" t="n">
        <f aca="false">BD175-BD23*BD149</f>
        <v>1820.69842327637</v>
      </c>
      <c r="BE177" s="43" t="n">
        <f aca="false">BE175-BE23*BE149</f>
        <v>1839.69914239707</v>
      </c>
      <c r="BF177" s="43" t="n">
        <f aca="false">BF175-BF23*BF149</f>
        <v>1838.68188755701</v>
      </c>
      <c r="BG177" s="43" t="n">
        <f aca="false">BG175-BG23*BG149</f>
        <v>1779.43316278972</v>
      </c>
      <c r="BH177" s="43" t="n">
        <f aca="false">BH175-BH23*BH149</f>
        <v>1798.21168053619</v>
      </c>
      <c r="BI177" s="43" t="n">
        <f aca="false">BI175-BI23*BI149</f>
        <v>1816.95797666183</v>
      </c>
      <c r="BJ177" s="43" t="n">
        <f aca="false">BJ175-BJ23*BJ149</f>
        <v>1815.93333106363</v>
      </c>
      <c r="BK177" s="43" t="n">
        <f aca="false">BK175-BK23*BK149</f>
        <v>1794.75791965769</v>
      </c>
      <c r="BL177" s="43" t="n">
        <f aca="false">BL175-BL23*BL149</f>
        <v>1813.69546554316</v>
      </c>
      <c r="BM177" s="43" t="n">
        <f aca="false">BM175-BM23*BM149</f>
        <v>1832.60042484458</v>
      </c>
      <c r="BN177" s="43" t="n">
        <f aca="false">BN175-BN23*BN149</f>
        <v>1831.56417343804</v>
      </c>
      <c r="BO177" s="43" t="n">
        <f aca="false">BO175-BO23*BO149</f>
        <v>1862.26595879477</v>
      </c>
      <c r="BP177" s="43" t="n">
        <f aca="false">BP175-BP23*BP149</f>
        <v>1861.24852682488</v>
      </c>
      <c r="BQ177" s="43" t="n">
        <f aca="false">BQ175-BQ23*BQ149</f>
        <v>1880.6739650121</v>
      </c>
      <c r="BR177" s="43" t="n">
        <f aca="false">BR175-BR23*BR149</f>
        <v>1879.63561008169</v>
      </c>
      <c r="BS177" s="43" t="n">
        <f aca="false">BS175-BS23*BS149</f>
        <v>1829.82598021433</v>
      </c>
      <c r="BT177" s="43" t="n">
        <f aca="false">BT175-BT23*BT149</f>
        <v>1849.14734515021</v>
      </c>
      <c r="BU177" s="43" t="n">
        <f aca="false">BU175-BU23*BU149</f>
        <v>1868.43593444612</v>
      </c>
      <c r="BV177" s="43" t="n">
        <f aca="false">BV175-BV23*BV149</f>
        <v>1867.39367107261</v>
      </c>
      <c r="BW177" s="43" t="n">
        <f aca="false">BW175-BW23*BW149</f>
        <v>1862.18643980347</v>
      </c>
      <c r="BX177" s="43" t="n">
        <f aca="false">BX175-BX23*BX149</f>
        <v>1881.84052423235</v>
      </c>
      <c r="BY177" s="43" t="n">
        <f aca="false">BY175-BY23*BY149</f>
        <v>1901.46096202508</v>
      </c>
      <c r="BZ177" s="43" t="n">
        <f aca="false">BZ175-BZ23*BZ149</f>
        <v>1900.39100102547</v>
      </c>
      <c r="CA177" s="43" t="n">
        <f aca="false">CA175-CA23*CA149</f>
        <v>1839.18564776059</v>
      </c>
      <c r="CB177" s="43" t="n">
        <f aca="false">CB175-CB23*CB149</f>
        <v>1858.56290748111</v>
      </c>
      <c r="CC177" s="43" t="n">
        <f aca="false">CC175-CC23*CC149</f>
        <v>1877.90583066686</v>
      </c>
      <c r="CD177" s="43" t="n">
        <f aca="false">CD175-CD23*CD149</f>
        <v>1876.81393093251</v>
      </c>
      <c r="CE177" s="43" t="n">
        <f aca="false">CE175-CE23*CE149</f>
        <v>1839.00345053692</v>
      </c>
      <c r="CF177" s="43" t="n">
        <f aca="false">CF175-CF23*CF149</f>
        <v>1837.92487749369</v>
      </c>
      <c r="CG177" s="43" t="n">
        <f aca="false">CG175-CG23*CG149</f>
        <v>1857.03224517367</v>
      </c>
      <c r="CH177" s="43" t="n">
        <f aca="false">CH175-CH23*CH149</f>
        <v>1855.93149183546</v>
      </c>
      <c r="CI177" s="43" t="n">
        <f aca="false">CI175-CI23*CI149</f>
        <v>1870.0862163462</v>
      </c>
      <c r="CJ177" s="43" t="n">
        <f aca="false">CJ175-CJ23*CJ149</f>
        <v>1889.75760170649</v>
      </c>
      <c r="CK177" s="43" t="n">
        <f aca="false">CK175-CK23*CK149</f>
        <v>1909.39305353688</v>
      </c>
      <c r="CL177" s="43" t="n">
        <f aca="false">CL175-CL23*CL149</f>
        <v>1908.25036945424</v>
      </c>
      <c r="CM177" s="43" t="n">
        <f aca="false">CM175-CM23*CM149</f>
        <v>1952.15485033006</v>
      </c>
      <c r="CN177" s="43" t="n">
        <f aca="false">CN175-CN23*CN149</f>
        <v>1972.71458559533</v>
      </c>
      <c r="CO177" s="43" t="n">
        <f aca="false">CO175-CO23*CO149</f>
        <v>1993.23762398298</v>
      </c>
      <c r="CP177" s="43" t="n">
        <f aca="false">CP175-CP23*CP149</f>
        <v>1992.07066548892</v>
      </c>
      <c r="CQ177" s="43" t="n">
        <f aca="false">CQ175-CQ23*CQ149</f>
        <v>1944.29941475963</v>
      </c>
      <c r="CR177" s="43" t="n">
        <f aca="false">CR175-CR23*CR149</f>
        <v>1964.75500588074</v>
      </c>
      <c r="CS177" s="43" t="n">
        <f aca="false">CS175-CS23*CS149</f>
        <v>1985.17335296754</v>
      </c>
      <c r="CT177" s="43" t="n">
        <f aca="false">CT175-CT23*CT149</f>
        <v>1983.98899492354</v>
      </c>
      <c r="CU177" s="43" t="n">
        <f aca="false">CU175-CU23*CU149</f>
        <v>-32730.5839165254</v>
      </c>
      <c r="CV177" s="43" t="n">
        <f aca="false">CV175-CV23*CV149</f>
        <v>1994.35872199333</v>
      </c>
      <c r="CW177" s="43" t="n">
        <f aca="false">CW175-CW23*CW149</f>
        <v>2015.10756877275</v>
      </c>
      <c r="CX177" s="43" t="n">
        <f aca="false">CX175-CX23*CX149</f>
        <v>2013.92844788214</v>
      </c>
      <c r="CY177" s="43" t="n">
        <f aca="false">CY175-CY23*CY149</f>
        <v>2417.47847393373</v>
      </c>
      <c r="CZ177" s="43" t="n">
        <f aca="false">CZ175-CZ23*CZ149</f>
        <v>2443.17455957649</v>
      </c>
      <c r="DA177" s="43" t="n">
        <f aca="false">DA175-DA23*DA149</f>
        <v>2468.83284789347</v>
      </c>
      <c r="DB177" s="43" t="n">
        <f aca="false">DB175-DB23*DB149</f>
        <v>2467.63089521359</v>
      </c>
      <c r="DC177" s="43" t="n">
        <f aca="false">DC175-DC23*DC149</f>
        <v>2420.56184985796</v>
      </c>
      <c r="DD177" s="43" t="n">
        <f aca="false">DD175-DD23*DD149</f>
        <v>2446.28761708635</v>
      </c>
      <c r="DE177" s="43" t="n">
        <f aca="false">DE175-DE23*DE149</f>
        <v>2471.97543842805</v>
      </c>
      <c r="DF177" s="43" t="n">
        <f aca="false">DF175-DF23*DF149</f>
        <v>2470.76876152027</v>
      </c>
      <c r="DG177" s="43" t="n">
        <f aca="false">DG175-DG23*DG149</f>
        <v>2421.4621290529</v>
      </c>
      <c r="DH177" s="43" t="n">
        <f aca="false">DH175-DH23*DH149</f>
        <v>2447.19077291189</v>
      </c>
      <c r="DI177" s="43" t="n">
        <f aca="false">DI175-DI23*DI149</f>
        <v>2472.8812396301</v>
      </c>
      <c r="DJ177" s="43" t="n">
        <f aca="false">DJ175-DJ23*DJ149</f>
        <v>2471.66720885691</v>
      </c>
      <c r="DK177" s="43" t="n">
        <f aca="false">DK175-DK23*DK149</f>
        <v>2419.92002944508</v>
      </c>
      <c r="DL177" s="43" t="n">
        <f aca="false">DL175-DL23*DL149</f>
        <v>2418.73485997373</v>
      </c>
      <c r="DM177" s="43" t="n">
        <f aca="false">DM175-DM23*DM149</f>
        <v>2444.11706781163</v>
      </c>
      <c r="DN177" s="43" t="n">
        <f aca="false">DN175-DN23*DN149</f>
        <v>2442.90752594508</v>
      </c>
      <c r="DO177" s="43" t="n">
        <f aca="false">DO175-DO23*DO149</f>
        <v>2461.06412327713</v>
      </c>
      <c r="DP177" s="43" t="n">
        <f aca="false">DP175-DP23*DP149</f>
        <v>2487.20303932856</v>
      </c>
      <c r="DQ177" s="43" t="n">
        <f aca="false">DQ175-DQ23*DQ149</f>
        <v>2513.30281285257</v>
      </c>
      <c r="DR177" s="43" t="n">
        <f aca="false">DR175-DR23*DR149</f>
        <v>2512.05808284194</v>
      </c>
      <c r="DS177" s="43" t="n">
        <f aca="false">DS175-DS23*DS149</f>
        <v>2449.411737036</v>
      </c>
      <c r="DT177" s="43" t="n">
        <f aca="false">DT175-DT23*DT149</f>
        <v>2475.4056247091</v>
      </c>
      <c r="DU177" s="43" t="n">
        <f aca="false">DU175-DU23*DU149</f>
        <v>2501.35986501635</v>
      </c>
      <c r="DV177" s="43" t="n">
        <f aca="false">DV175-DV23*DV149</f>
        <v>2500.09908117426</v>
      </c>
      <c r="DW177" s="43" t="n">
        <f aca="false">DW175-DW23*DW149</f>
        <v>2487.53672321624</v>
      </c>
      <c r="DX177" s="43" t="n">
        <f aca="false">DX175-DX23*DX149</f>
        <v>2513.93775429946</v>
      </c>
      <c r="DY177" s="43" t="n">
        <f aca="false">DY175-DY23*DY149</f>
        <v>2540.29860364477</v>
      </c>
      <c r="DZ177" s="43" t="n">
        <f aca="false">DZ175-DZ23*DZ149</f>
        <v>2539.02082680324</v>
      </c>
      <c r="EA177" s="43" t="n">
        <f aca="false">EA175-EA23*EA149</f>
        <v>2544.54121528863</v>
      </c>
      <c r="EB177" s="43" t="n">
        <f aca="false">EB175-EB23*EB149</f>
        <v>2543.28463290881</v>
      </c>
      <c r="EC177" s="43" t="n">
        <f aca="false">EC175-EC23*EC149</f>
        <v>2569.96337596528</v>
      </c>
      <c r="ED177" s="43" t="n">
        <f aca="false">ED175-ED23*ED149</f>
        <v>2568.68095262085</v>
      </c>
      <c r="EE177" s="43" t="n">
        <f aca="false">EE175-EE23*EE149</f>
        <v>2489.86347933987</v>
      </c>
      <c r="EF177" s="43" t="n">
        <f aca="false">EF175-EF23*EF149</f>
        <v>2516.25093145029</v>
      </c>
      <c r="EG177" s="43" t="n">
        <f aca="false">EG175-EG23*EG149</f>
        <v>2542.59692225992</v>
      </c>
      <c r="EH177" s="43" t="n">
        <f aca="false">EH175-EH23*EH149</f>
        <v>2541.27845539613</v>
      </c>
      <c r="EI177" s="43" t="n">
        <f aca="false">EI175-EI23*EI149</f>
        <v>2607.86310073946</v>
      </c>
      <c r="EJ177" s="43" t="n">
        <f aca="false">EJ175-EJ23*EJ149</f>
        <v>2635.50565648055</v>
      </c>
      <c r="EK177" s="43" t="n">
        <f aca="false">EK175-EK23*EK149</f>
        <v>2663.10493361411</v>
      </c>
      <c r="EL177" s="43" t="n">
        <f aca="false">EL175-EL23*EL149</f>
        <v>2661.72867650539</v>
      </c>
      <c r="EM177" s="43" t="n">
        <f aca="false">EM175-EM23*EM149</f>
        <v>2692.79615584371</v>
      </c>
      <c r="EN177" s="43" t="n">
        <f aca="false">EN175-EN23*EN149</f>
        <v>2721.3348610734</v>
      </c>
      <c r="EO177" s="43" t="n">
        <f aca="false">EO175-EO23*EO149</f>
        <v>2749.82874466114</v>
      </c>
      <c r="EP177" s="43" t="n">
        <f aca="false">EP175-EP23*EP149</f>
        <v>2748.40341915159</v>
      </c>
      <c r="EQ177" s="43" t="n">
        <f aca="false">EQ175-EQ23*EQ149</f>
        <v>2672.97061791012</v>
      </c>
      <c r="ER177" s="43" t="n">
        <f aca="false">ER175-ER23*ER149</f>
        <v>2671.5667262471</v>
      </c>
      <c r="ES177" s="43" t="n">
        <f aca="false">ES175-ES23*ES149</f>
        <v>2699.50634608611</v>
      </c>
      <c r="ET177" s="43" t="n">
        <f aca="false">ET175-ET23*ET149</f>
        <v>2698.07358411952</v>
      </c>
      <c r="EU177" s="43" t="n">
        <f aca="false">EU175-EU23*EU149</f>
        <v>2690.77964175938</v>
      </c>
      <c r="EV177" s="43" t="n">
        <f aca="false">EV175-EV23*EV149</f>
        <v>2719.26521427955</v>
      </c>
      <c r="EW177" s="43" t="n">
        <f aca="false">EW175-EW23*EW149</f>
        <v>2747.70496806644</v>
      </c>
      <c r="EX177" s="43" t="n">
        <f aca="false">EX175-EX23*EX149</f>
        <v>2746.24793511212</v>
      </c>
      <c r="EY177" s="43" t="n">
        <f aca="false">EY175-EY23*EY149</f>
        <v>2738.82506601085</v>
      </c>
      <c r="EZ177" s="43" t="n">
        <f aca="false">EZ175-EZ23*EZ149</f>
        <v>2767.82055765307</v>
      </c>
      <c r="FA177" s="43" t="n">
        <f aca="false">FA175-FA23*FA149</f>
        <v>2796.76945439266</v>
      </c>
      <c r="FB177" s="43" t="n">
        <f aca="false">FB175-FB23*FB149</f>
        <v>2795.2877393001</v>
      </c>
      <c r="FC177" s="43" t="n">
        <f aca="false">FC175-FC23*FC149</f>
        <v>2787.73365209154</v>
      </c>
      <c r="FD177" s="43" t="n">
        <f aca="false">FD175-FD23*FD149</f>
        <v>0</v>
      </c>
      <c r="FE177" s="43" t="n">
        <f aca="false">FE175-FE23*FE149</f>
        <v>0</v>
      </c>
      <c r="FF177" s="43" t="n">
        <f aca="false">FF175-FF23*FF149</f>
        <v>0</v>
      </c>
      <c r="FG177" s="43" t="n">
        <f aca="false">FG175-FG23*FG149</f>
        <v>0</v>
      </c>
      <c r="FH177" s="43" t="n">
        <f aca="false">FH175-FH23*FH149</f>
        <v>0</v>
      </c>
    </row>
    <row r="178" customFormat="false" ht="15" hidden="false" customHeight="false" outlineLevel="0" collapsed="false">
      <c r="C178" s="23" t="s">
        <v>763</v>
      </c>
      <c r="D178" s="11" t="s">
        <v>33</v>
      </c>
      <c r="E178" s="24" t="n">
        <f aca="false">XIRR(INDEX($J177:$FH177,$E21):$FH177,INDEX($J$4:$FH$4,$E21):$FH$4)</f>
        <v>0.111682228033204</v>
      </c>
    </row>
    <row r="179" customFormat="false" ht="15" hidden="false" customHeight="false" outlineLevel="0" collapsed="false">
      <c r="C179" s="0" t="s">
        <v>764</v>
      </c>
      <c r="D179" s="11" t="s">
        <v>319</v>
      </c>
      <c r="I179" s="43" t="n">
        <f aca="false">SUM(J179:FH179)</f>
        <v>173535.027403713</v>
      </c>
      <c r="J179" s="43" t="n">
        <f aca="false">J175+J23*J158</f>
        <v>0</v>
      </c>
      <c r="K179" s="43" t="n">
        <f aca="false">K175+K23*K158</f>
        <v>0</v>
      </c>
      <c r="L179" s="43" t="n">
        <f aca="false">L175+L23*L158</f>
        <v>0</v>
      </c>
      <c r="M179" s="43" t="n">
        <f aca="false">M175+M23*M158</f>
        <v>0</v>
      </c>
      <c r="N179" s="43" t="n">
        <f aca="false">N175+N23*N158</f>
        <v>-8445.98351648352</v>
      </c>
      <c r="O179" s="43" t="n">
        <f aca="false">O175+O23*O158</f>
        <v>-2460.17962861121</v>
      </c>
      <c r="P179" s="43" t="n">
        <f aca="false">P175+P23*P158</f>
        <v>-6303.52697414552</v>
      </c>
      <c r="Q179" s="43" t="n">
        <f aca="false">Q175+Q23*Q158</f>
        <v>-6355.53002686728</v>
      </c>
      <c r="R179" s="43" t="n">
        <f aca="false">R175+R23*R158</f>
        <v>-6338.07381092297</v>
      </c>
      <c r="S179" s="43" t="n">
        <f aca="false">S175+S23*S158</f>
        <v>-7193.4547330838</v>
      </c>
      <c r="T179" s="43" t="n">
        <f aca="false">T175+T23*T158</f>
        <v>1848.26379318688</v>
      </c>
      <c r="U179" s="43" t="n">
        <f aca="false">U175+U23*U158</f>
        <v>1820.54666242566</v>
      </c>
      <c r="V179" s="43" t="n">
        <f aca="false">V175+V23*V158</f>
        <v>1810.63624479075</v>
      </c>
      <c r="W179" s="43" t="n">
        <f aca="false">W175+W23*W158</f>
        <v>1285.99668464272</v>
      </c>
      <c r="X179" s="43" t="n">
        <f aca="false">X175+X23*X158</f>
        <v>1307.00375408488</v>
      </c>
      <c r="Y179" s="43" t="n">
        <f aca="false">Y175+Y23*Y158</f>
        <v>1327.9783811465</v>
      </c>
      <c r="Z179" s="43" t="n">
        <f aca="false">Z175+Z23*Z158</f>
        <v>1326.68514576409</v>
      </c>
      <c r="AA179" s="43" t="n">
        <f aca="false">AA175+AA23*AA158</f>
        <v>1035.963234824</v>
      </c>
      <c r="AB179" s="43" t="n">
        <f aca="false">AB175+AB23*AB158</f>
        <v>1054.24663250501</v>
      </c>
      <c r="AC179" s="43" t="n">
        <f aca="false">AC175+AC23*AC158</f>
        <v>1072.49916676926</v>
      </c>
      <c r="AD179" s="43" t="n">
        <f aca="false">AD175+AD23*AD158</f>
        <v>1071.24281658674</v>
      </c>
      <c r="AE179" s="43" t="n">
        <f aca="false">AE175+AE23*AE158</f>
        <v>1097.00734430576</v>
      </c>
      <c r="AF179" s="43" t="n">
        <f aca="false">AF175+AF23*AF158</f>
        <v>1115.92117055465</v>
      </c>
      <c r="AG179" s="43" t="n">
        <f aca="false">AG175+AG23*AG158</f>
        <v>1134.8023825427</v>
      </c>
      <c r="AH179" s="43" t="n">
        <f aca="false">AH175+AH23*AH158</f>
        <v>1133.47635098587</v>
      </c>
      <c r="AI179" s="43" t="n">
        <f aca="false">AI175+AI23*AI158</f>
        <v>1208.69011097774</v>
      </c>
      <c r="AJ179" s="43" t="n">
        <f aca="false">AJ175+AJ23*AJ158</f>
        <v>1207.37722773312</v>
      </c>
      <c r="AK179" s="43" t="n">
        <f aca="false">AK175+AK23*AK158</f>
        <v>1227.26846825666</v>
      </c>
      <c r="AL179" s="43" t="n">
        <f aca="false">AL175+AL23*AL158</f>
        <v>1225.92636506117</v>
      </c>
      <c r="AM179" s="43" t="n">
        <f aca="false">AM175+AM23*AM158</f>
        <v>1067.67405735309</v>
      </c>
      <c r="AN179" s="43" t="n">
        <f aca="false">AN175+AN23*AN158</f>
        <v>1086.24475781725</v>
      </c>
      <c r="AO179" s="43" t="n">
        <f aca="false">AO175+AO23*AO158</f>
        <v>1104.78185810598</v>
      </c>
      <c r="AP179" s="43" t="n">
        <f aca="false">AP175+AP23*AP158</f>
        <v>1103.39428848657</v>
      </c>
      <c r="AQ179" s="43" t="n">
        <f aca="false">AQ175+AQ23*AQ158</f>
        <v>996.000545126463</v>
      </c>
      <c r="AR179" s="43" t="n">
        <f aca="false">AR175+AR23*AR158</f>
        <v>1013.79125804434</v>
      </c>
      <c r="AS179" s="43" t="n">
        <f aca="false">AS175+AS23*AS158</f>
        <v>1031.54867211322</v>
      </c>
      <c r="AT179" s="43" t="n">
        <f aca="false">AT175+AT23*AT158</f>
        <v>1030.15442870918</v>
      </c>
      <c r="AU179" s="43" t="n">
        <f aca="false">AU175+AU23*AU158</f>
        <v>1039.80107020544</v>
      </c>
      <c r="AV179" s="43" t="n">
        <f aca="false">AV175+AV23*AV158</f>
        <v>1058.06305259496</v>
      </c>
      <c r="AW179" s="43" t="n">
        <f aca="false">AW175+AW23*AW158</f>
        <v>1076.29099421038</v>
      </c>
      <c r="AX179" s="43" t="n">
        <f aca="false">AX175+AX23*AX158</f>
        <v>1074.85607352085</v>
      </c>
      <c r="AY179" s="43" t="n">
        <f aca="false">AY175+AY23*AY158</f>
        <v>971.751751372894</v>
      </c>
      <c r="AZ179" s="43" t="n">
        <f aca="false">AZ175+AZ23*AZ158</f>
        <v>970.304726316448</v>
      </c>
      <c r="BA179" s="43" t="n">
        <f aca="false">BA175+BA23*BA158</f>
        <v>987.549697898987</v>
      </c>
      <c r="BB179" s="43" t="n">
        <f aca="false">BB175+BB23*BB158</f>
        <v>986.070205918844</v>
      </c>
      <c r="BC179" s="43" t="n">
        <f aca="false">BC175+BC23*BC158</f>
        <v>983.778613358133</v>
      </c>
      <c r="BD179" s="43" t="n">
        <f aca="false">BD175+BD23*BD158</f>
        <v>1001.34725743617</v>
      </c>
      <c r="BE179" s="43" t="n">
        <f aca="false">BE175+BE23*BE158</f>
        <v>1018.87903929653</v>
      </c>
      <c r="BF179" s="43" t="n">
        <f aca="false">BF175+BF23*BF158</f>
        <v>1017.31757323983</v>
      </c>
      <c r="BG179" s="43" t="n">
        <f aca="false">BG175+BG23*BG158</f>
        <v>961.019437152192</v>
      </c>
      <c r="BH179" s="43" t="n">
        <f aca="false">BH175+BH23*BH158</f>
        <v>928.987823982312</v>
      </c>
      <c r="BI179" s="43" t="n">
        <f aca="false">BI175+BI23*BI158</f>
        <v>945.713922890447</v>
      </c>
      <c r="BJ179" s="43" t="n">
        <f aca="false">BJ175+BJ23*BJ158</f>
        <v>944.113342024908</v>
      </c>
      <c r="BK179" s="43" t="n">
        <f aca="false">BK175+BK23*BK158</f>
        <v>923.513464361318</v>
      </c>
      <c r="BL179" s="43" t="n">
        <f aca="false">BL175+BL23*BL158</f>
        <v>940.388543510599</v>
      </c>
      <c r="BM179" s="43" t="n">
        <f aca="false">BM175+BM23*BM158</f>
        <v>957.225406848345</v>
      </c>
      <c r="BN179" s="43" t="n">
        <f aca="false">BN175+BN23*BN158</f>
        <v>955.580225398611</v>
      </c>
      <c r="BO179" s="43" t="n">
        <f aca="false">BO175+BO23*BO158</f>
        <v>982.481005997141</v>
      </c>
      <c r="BP179" s="43" t="n">
        <f aca="false">BP175+BP23*BP158</f>
        <v>980.83528570041</v>
      </c>
      <c r="BQ179" s="43" t="n">
        <f aca="false">BQ175+BQ23*BQ158</f>
        <v>998.110453029522</v>
      </c>
      <c r="BR179" s="43" t="n">
        <f aca="false">BR175+BR23*BR158</f>
        <v>996.427583930923</v>
      </c>
      <c r="BS179" s="43" t="n">
        <f aca="false">BS175+BS23*BS158</f>
        <v>949.699882067437</v>
      </c>
      <c r="BT179" s="43" t="n">
        <f aca="false">BT175+BT23*BT158</f>
        <v>966.852667585087</v>
      </c>
      <c r="BU179" s="43" t="n">
        <f aca="false">BU175+BU23*BU158</f>
        <v>983.966170638221</v>
      </c>
      <c r="BV179" s="43" t="n">
        <f aca="false">BV175+BV23*BV158</f>
        <v>982.242148924197</v>
      </c>
      <c r="BW179" s="43" t="n">
        <f aca="false">BW175+BW23*BW158</f>
        <v>976.064563903737</v>
      </c>
      <c r="BX179" s="43" t="n">
        <f aca="false">BX175+BX23*BX158</f>
        <v>993.481582455142</v>
      </c>
      <c r="BY179" s="43" t="n">
        <f aca="false">BY175+BY23*BY158</f>
        <v>1010.85804416419</v>
      </c>
      <c r="BZ179" s="43" t="n">
        <f aca="false">BZ175+BZ23*BZ158</f>
        <v>1009.06930634078</v>
      </c>
      <c r="CA179" s="43" t="n">
        <f aca="false">CA175+CA23*CA158</f>
        <v>2455.93292841164</v>
      </c>
      <c r="CB179" s="43" t="n">
        <f aca="false">CB175+CB23*CB158</f>
        <v>1721.03777961946</v>
      </c>
      <c r="CC179" s="43" t="n">
        <f aca="false">CC175+CC23*CC158</f>
        <v>1738.96671371642</v>
      </c>
      <c r="CD179" s="43" t="n">
        <f aca="false">CD175+CD23*CD158</f>
        <v>1737.97308495816</v>
      </c>
      <c r="CE179" s="43" t="n">
        <f aca="false">CE175+CE23*CE158</f>
        <v>1703.23867380025</v>
      </c>
      <c r="CF179" s="43" t="n">
        <f aca="false">CF175+CF23*CF158</f>
        <v>1702.2571723309</v>
      </c>
      <c r="CG179" s="43" t="n">
        <f aca="false">CG175+CG23*CG158</f>
        <v>1719.97175091762</v>
      </c>
      <c r="CH179" s="43" t="n">
        <f aca="false">CH175+CH23*CH158</f>
        <v>1718.97006537985</v>
      </c>
      <c r="CI179" s="43" t="n">
        <f aca="false">CI175+CI23*CI158</f>
        <v>1731.19711668876</v>
      </c>
      <c r="CJ179" s="43" t="n">
        <f aca="false">CJ175+CJ23*CJ158</f>
        <v>1749.42495136455</v>
      </c>
      <c r="CK179" s="43" t="n">
        <f aca="false">CK175+CK23*CK158</f>
        <v>1767.62008652814</v>
      </c>
      <c r="CL179" s="43" t="n">
        <f aca="false">CL175+CL23*CL158</f>
        <v>1766.58024401293</v>
      </c>
      <c r="CM179" s="43" t="n">
        <f aca="false">CM175+CM23*CM158</f>
        <v>1805.87957361407</v>
      </c>
      <c r="CN179" s="43" t="n">
        <f aca="false">CN175+CN23*CN158</f>
        <v>1824.91580670339</v>
      </c>
      <c r="CO179" s="43" t="n">
        <f aca="false">CO175+CO23*CO158</f>
        <v>1843.91864563409</v>
      </c>
      <c r="CP179" s="43" t="n">
        <f aca="false">CP175+CP23*CP158</f>
        <v>1842.85671340449</v>
      </c>
      <c r="CQ179" s="43" t="n">
        <f aca="false">CQ175+CQ23*CQ158</f>
        <v>1798.73112724498</v>
      </c>
      <c r="CR179" s="43" t="n">
        <f aca="false">CR175+CR23*CR158</f>
        <v>1817.67258916311</v>
      </c>
      <c r="CS179" s="43" t="n">
        <f aca="false">CS175+CS23*CS158</f>
        <v>1836.58015901003</v>
      </c>
      <c r="CT179" s="43" t="n">
        <f aca="false">CT175+CT23*CT158</f>
        <v>1835.50239319</v>
      </c>
      <c r="CU179" s="43" t="n">
        <f aca="false">CU175+CU23*CU158</f>
        <v>-32880.4346502265</v>
      </c>
      <c r="CV179" s="43" t="n">
        <f aca="false">CV175+CV23*CV158</f>
        <v>1922.48895401834</v>
      </c>
      <c r="CW179" s="43" t="n">
        <f aca="false">CW175+CW23*CW158</f>
        <v>1942.55306960964</v>
      </c>
      <c r="CX179" s="43" t="n">
        <f aca="false">CX175+CX23*CX158</f>
        <v>1941.48006959919</v>
      </c>
      <c r="CY179" s="43" t="n">
        <f aca="false">CY175+CY23*CY158</f>
        <v>2306.34526326208</v>
      </c>
      <c r="CZ179" s="43" t="n">
        <f aca="false">CZ175+CZ23*CZ158</f>
        <v>2330.91136621903</v>
      </c>
      <c r="DA179" s="43" t="n">
        <f aca="false">DA175+DA23*DA158</f>
        <v>2355.4430736095</v>
      </c>
      <c r="DB179" s="43" t="n">
        <f aca="false">DB175+DB23*DB158</f>
        <v>2354.34929667081</v>
      </c>
      <c r="DC179" s="43" t="n">
        <f aca="false">DC175+DC23*DC158</f>
        <v>2309.15113535313</v>
      </c>
      <c r="DD179" s="43" t="n">
        <f aca="false">DD175+DD23*DD158</f>
        <v>2333.744248553</v>
      </c>
      <c r="DE179" s="43" t="n">
        <f aca="false">DE175+DE23*DE158</f>
        <v>2358.30283099597</v>
      </c>
      <c r="DF179" s="43" t="n">
        <f aca="false">DF175+DF23*DF158</f>
        <v>2357.20475500988</v>
      </c>
      <c r="DG179" s="43" t="n">
        <f aca="false">DG175+DG23*DG158</f>
        <v>2309.97038942053</v>
      </c>
      <c r="DH179" s="43" t="n">
        <f aca="false">DH175+DH23*DH158</f>
        <v>2334.56612035423</v>
      </c>
      <c r="DI179" s="43" t="n">
        <f aca="false">DI175+DI23*DI158</f>
        <v>2359.12711008984</v>
      </c>
      <c r="DJ179" s="43" t="n">
        <f aca="false">DJ175+DJ23*DJ158</f>
        <v>2358.02234208623</v>
      </c>
      <c r="DK179" s="43" t="n">
        <f aca="false">DK175+DK23*DK158</f>
        <v>2309.74974379944</v>
      </c>
      <c r="DL179" s="43" t="n">
        <f aca="false">DL175+DL23*DL158</f>
        <v>2308.67123958051</v>
      </c>
      <c r="DM179" s="43" t="n">
        <f aca="false">DM175+DM23*DM158</f>
        <v>2332.95171373503</v>
      </c>
      <c r="DN179" s="43" t="n">
        <f aca="false">DN175+DN23*DN158</f>
        <v>2331.85103063647</v>
      </c>
      <c r="DO179" s="43" t="n">
        <f aca="false">DO175+DO23*DO158</f>
        <v>2346.00820416458</v>
      </c>
      <c r="DP179" s="43" t="n">
        <f aca="false">DP175+DP23*DP158</f>
        <v>2370.97728279341</v>
      </c>
      <c r="DQ179" s="43" t="n">
        <f aca="false">DQ175+DQ23*DQ158</f>
        <v>2395.91074172228</v>
      </c>
      <c r="DR179" s="43" t="n">
        <f aca="false">DR175+DR23*DR158</f>
        <v>2394.77803741261</v>
      </c>
      <c r="DS179" s="43" t="n">
        <f aca="false">DS175+DS23*DS158</f>
        <v>2335.40453268515</v>
      </c>
      <c r="DT179" s="43" t="n">
        <f aca="false">DT175+DT23*DT158</f>
        <v>2360.2416354897</v>
      </c>
      <c r="DU179" s="43" t="n">
        <f aca="false">DU175+DU23*DU158</f>
        <v>2385.04265919132</v>
      </c>
      <c r="DV179" s="43" t="n">
        <f aca="false">DV175+DV23*DV158</f>
        <v>2383.89534589502</v>
      </c>
      <c r="DW179" s="43" t="n">
        <f aca="false">DW175+DW23*DW158</f>
        <v>2370.09827010917</v>
      </c>
      <c r="DX179" s="43" t="n">
        <f aca="false">DX175+DX23*DX158</f>
        <v>2395.30587341693</v>
      </c>
      <c r="DY179" s="43" t="n">
        <f aca="false">DY175+DY23*DY158</f>
        <v>2420.47691134319</v>
      </c>
      <c r="DZ179" s="43" t="n">
        <f aca="false">DZ175+DZ23*DZ158</f>
        <v>2419.31413441739</v>
      </c>
      <c r="EA179" s="43" t="n">
        <f aca="false">EA175+EA23*EA158</f>
        <v>2423.15502291707</v>
      </c>
      <c r="EB179" s="43" t="n">
        <f aca="false">EB175+EB23*EB158</f>
        <v>2422.01153295143</v>
      </c>
      <c r="EC179" s="43" t="n">
        <f aca="false">EC175+EC23*EC158</f>
        <v>2447.47185415484</v>
      </c>
      <c r="ED179" s="43" t="n">
        <f aca="false">ED175+ED23*ED158</f>
        <v>2446.30484891141</v>
      </c>
      <c r="EE179" s="43" t="n">
        <f aca="false">EE175+EE23*EE158</f>
        <v>2372.21561818167</v>
      </c>
      <c r="EF179" s="43" t="n">
        <f aca="false">EF175+EF23*EF158</f>
        <v>2397.41086462418</v>
      </c>
      <c r="EG179" s="43" t="n">
        <f aca="false">EG175+EG23*EG158</f>
        <v>2422.56838128297</v>
      </c>
      <c r="EH179" s="43" t="n">
        <f aca="false">EH175+EH23*EH158</f>
        <v>2421.36857643692</v>
      </c>
      <c r="EI179" s="43" t="n">
        <f aca="false">EI175+EI23*EI158</f>
        <v>2479.5952736553</v>
      </c>
      <c r="EJ179" s="43" t="n">
        <f aca="false">EJ175+EJ23*EJ158</f>
        <v>2398.3101473973</v>
      </c>
      <c r="EK179" s="43" t="n">
        <f aca="false">EK175+EK23*EK158</f>
        <v>2423.42548958884</v>
      </c>
      <c r="EL179" s="43" t="n">
        <f aca="false">EL175+EL23*EL158</f>
        <v>2422.1730956199</v>
      </c>
      <c r="EM179" s="43" t="n">
        <f aca="false">EM175+EM23*EM158</f>
        <v>2450.44450181778</v>
      </c>
      <c r="EN179" s="43" t="n">
        <f aca="false">EN175+EN23*EN158</f>
        <v>2476.41472357679</v>
      </c>
      <c r="EO179" s="43" t="n">
        <f aca="false">EO175+EO23*EO158</f>
        <v>2502.34415764164</v>
      </c>
      <c r="EP179" s="43" t="n">
        <f aca="false">EP175+EP23*EP158</f>
        <v>2501.04711142795</v>
      </c>
      <c r="EQ179" s="43" t="n">
        <f aca="false">EQ175+EQ23*EQ158</f>
        <v>2432.4032622982</v>
      </c>
      <c r="ER179" s="43" t="n">
        <f aca="false">ER175+ER23*ER158</f>
        <v>2431.12572088486</v>
      </c>
      <c r="ES179" s="43" t="n">
        <f aca="false">ES175+ES23*ES158</f>
        <v>2456.55077493836</v>
      </c>
      <c r="ET179" s="43" t="n">
        <f aca="false">ET175+ET23*ET158</f>
        <v>2455.24696154876</v>
      </c>
      <c r="EU179" s="43" t="n">
        <f aca="false">EU175+EU23*EU158</f>
        <v>2448.60947400104</v>
      </c>
      <c r="EV179" s="43" t="n">
        <f aca="false">EV175+EV23*EV158</f>
        <v>2474.53134499439</v>
      </c>
      <c r="EW179" s="43" t="n">
        <f aca="false">EW175+EW23*EW158</f>
        <v>2500.41152094046</v>
      </c>
      <c r="EX179" s="43" t="n">
        <f aca="false">EX175+EX23*EX158</f>
        <v>2499.08562095203</v>
      </c>
      <c r="EY179" s="43" t="n">
        <f aca="false">EY175+EY23*EY158</f>
        <v>2492.33081006987</v>
      </c>
      <c r="EZ179" s="43" t="n">
        <f aca="false">EZ175+EZ23*EZ158</f>
        <v>2518.71670746429</v>
      </c>
      <c r="FA179" s="43" t="n">
        <f aca="false">FA175+FA23*FA158</f>
        <v>2545.06020349732</v>
      </c>
      <c r="FB179" s="43" t="n">
        <f aca="false">FB175+FB23*FB158</f>
        <v>2543.7118427631</v>
      </c>
      <c r="FC179" s="43" t="n">
        <f aca="false">FC175+FC23*FC158</f>
        <v>2536.8376234033</v>
      </c>
      <c r="FD179" s="43" t="n">
        <f aca="false">FD175+FD23*FD158</f>
        <v>-1.06581410364015E-013</v>
      </c>
      <c r="FE179" s="43" t="n">
        <f aca="false">FE175+FE23*FE158</f>
        <v>-1.06581410364015E-013</v>
      </c>
      <c r="FF179" s="43" t="n">
        <f aca="false">FF175+FF23*FF158</f>
        <v>-1.06581410364015E-013</v>
      </c>
      <c r="FG179" s="43" t="n">
        <f aca="false">FG175+FG23*FG158</f>
        <v>-1.06581410364015E-013</v>
      </c>
      <c r="FH179" s="43" t="n">
        <f aca="false">FH175+FH23*FH158</f>
        <v>-1.06581410364015E-013</v>
      </c>
    </row>
    <row r="180" customFormat="false" ht="15" hidden="false" customHeight="false" outlineLevel="0" collapsed="false">
      <c r="C180" s="23" t="s">
        <v>765</v>
      </c>
      <c r="D180" s="11" t="s">
        <v>33</v>
      </c>
      <c r="E180" s="24" t="n">
        <f aca="false">XIRR(INDEX($J179:$FH179,$E21):$FH179,INDEX($J$4:$FH$4,$E21):$FH$4)</f>
        <v>0.124913135133868</v>
      </c>
    </row>
    <row r="181" customFormat="false" ht="15" hidden="false" customHeight="false" outlineLevel="0" collapsed="false">
      <c r="C181" s="0" t="s">
        <v>766</v>
      </c>
      <c r="D181" s="11" t="s">
        <v>319</v>
      </c>
      <c r="I181" s="43" t="n">
        <f aca="false">SUM(J181:FH181)</f>
        <v>-22059.6982012517</v>
      </c>
      <c r="J181" s="43" t="n">
        <f aca="false">-$F173*$E13*J32</f>
        <v>-0</v>
      </c>
      <c r="K181" s="43" t="n">
        <f aca="false">-$F173*$E13*K32</f>
        <v>-0</v>
      </c>
      <c r="L181" s="43" t="n">
        <f aca="false">-$F173*$E13*L32</f>
        <v>-0</v>
      </c>
      <c r="M181" s="43" t="n">
        <f aca="false">-$F173*$E13*M32</f>
        <v>-0</v>
      </c>
      <c r="N181" s="43" t="n">
        <f aca="false">-$F173*$E13*N32</f>
        <v>-0</v>
      </c>
      <c r="O181" s="43" t="n">
        <f aca="false">-$F173*$E13*O32</f>
        <v>-0</v>
      </c>
      <c r="P181" s="43" t="n">
        <f aca="false">-$F173*$E13*P32</f>
        <v>-0</v>
      </c>
      <c r="Q181" s="43" t="n">
        <f aca="false">-$F173*$E13*Q32</f>
        <v>-0</v>
      </c>
      <c r="R181" s="43" t="n">
        <f aca="false">-$F173*$E13*R32</f>
        <v>-0</v>
      </c>
      <c r="S181" s="43" t="n">
        <f aca="false">-$F173*$E13*S32</f>
        <v>-0</v>
      </c>
      <c r="T181" s="43" t="n">
        <f aca="false">-$F173*$E13*T32</f>
        <v>-183.210051685124</v>
      </c>
      <c r="U181" s="43" t="n">
        <f aca="false">-$F173*$E13*U32</f>
        <v>-185.223348956389</v>
      </c>
      <c r="V181" s="43" t="n">
        <f aca="false">-$F173*$E13*V32</f>
        <v>-185.223348956389</v>
      </c>
      <c r="W181" s="43" t="n">
        <f aca="false">-$F173*$E13*W32</f>
        <v>-181.196754413859</v>
      </c>
      <c r="X181" s="43" t="n">
        <f aca="false">-$F173*$E13*X32</f>
        <v>-183.210051685124</v>
      </c>
      <c r="Y181" s="43" t="n">
        <f aca="false">-$F173*$E13*Y32</f>
        <v>-185.223348956389</v>
      </c>
      <c r="Z181" s="43" t="n">
        <f aca="false">-$F173*$E13*Z32</f>
        <v>-185.223348956389</v>
      </c>
      <c r="AA181" s="43" t="n">
        <f aca="false">-$F173*$E13*AA32</f>
        <v>-181.196754413859</v>
      </c>
      <c r="AB181" s="43" t="n">
        <f aca="false">-$F173*$E13*AB32</f>
        <v>-183.210051685124</v>
      </c>
      <c r="AC181" s="43" t="n">
        <f aca="false">-$F173*$E13*AC32</f>
        <v>-185.223348956389</v>
      </c>
      <c r="AD181" s="43" t="n">
        <f aca="false">-$F173*$E13*AD32</f>
        <v>-185.223348956389</v>
      </c>
      <c r="AE181" s="43" t="n">
        <f aca="false">-$F173*$E13*AE32</f>
        <v>-181.196754413859</v>
      </c>
      <c r="AF181" s="43" t="n">
        <f aca="false">-$F173*$E13*AF32</f>
        <v>-183.210051685124</v>
      </c>
      <c r="AG181" s="43" t="n">
        <f aca="false">-$F173*$E13*AG32</f>
        <v>-185.223348956389</v>
      </c>
      <c r="AH181" s="43" t="n">
        <f aca="false">-$F173*$E13*AH32</f>
        <v>-185.223348956389</v>
      </c>
      <c r="AI181" s="43" t="n">
        <f aca="false">-$F173*$E13*AI32</f>
        <v>-183.210051685124</v>
      </c>
      <c r="AJ181" s="43" t="n">
        <f aca="false">-$F173*$E13*AJ32</f>
        <v>-183.210051685124</v>
      </c>
      <c r="AK181" s="43" t="n">
        <f aca="false">-$F173*$E13*AK32</f>
        <v>-185.223348956389</v>
      </c>
      <c r="AL181" s="43" t="n">
        <f aca="false">-$F173*$E13*AL32</f>
        <v>-185.223348956389</v>
      </c>
      <c r="AM181" s="43" t="n">
        <f aca="false">-$F173*$E13*AM32</f>
        <v>-181.196754413859</v>
      </c>
      <c r="AN181" s="43" t="n">
        <f aca="false">-$F173*$E13*AN32</f>
        <v>-183.210051685124</v>
      </c>
      <c r="AO181" s="43" t="n">
        <f aca="false">-$F173*$E13*AO32</f>
        <v>-185.223348956389</v>
      </c>
      <c r="AP181" s="43" t="n">
        <f aca="false">-$F173*$E13*AP32</f>
        <v>-185.223348956389</v>
      </c>
      <c r="AQ181" s="43" t="n">
        <f aca="false">-$F173*$E13*AQ32</f>
        <v>-181.196754413859</v>
      </c>
      <c r="AR181" s="43" t="n">
        <f aca="false">-$F173*$E13*AR32</f>
        <v>-183.210051685124</v>
      </c>
      <c r="AS181" s="43" t="n">
        <f aca="false">-$F173*$E13*AS32</f>
        <v>-185.223348956389</v>
      </c>
      <c r="AT181" s="43" t="n">
        <f aca="false">-$F173*$E13*AT32</f>
        <v>-185.223348956389</v>
      </c>
      <c r="AU181" s="43" t="n">
        <f aca="false">-$F173*$E13*AU32</f>
        <v>-181.196754413859</v>
      </c>
      <c r="AV181" s="43" t="n">
        <f aca="false">-$F173*$E13*AV32</f>
        <v>-183.210051685124</v>
      </c>
      <c r="AW181" s="43" t="n">
        <f aca="false">-$F173*$E13*AW32</f>
        <v>-185.223348956389</v>
      </c>
      <c r="AX181" s="43" t="n">
        <f aca="false">-$F173*$E13*AX32</f>
        <v>-185.223348956389</v>
      </c>
      <c r="AY181" s="43" t="n">
        <f aca="false">-$F173*$E13*AY32</f>
        <v>-183.210051685124</v>
      </c>
      <c r="AZ181" s="43" t="n">
        <f aca="false">-$F173*$E13*AZ32</f>
        <v>-183.210051685124</v>
      </c>
      <c r="BA181" s="43" t="n">
        <f aca="false">-$F173*$E13*BA32</f>
        <v>-185.223348956389</v>
      </c>
      <c r="BB181" s="43" t="n">
        <f aca="false">-$F173*$E13*BB32</f>
        <v>-185.223348956389</v>
      </c>
      <c r="BC181" s="43" t="n">
        <f aca="false">-$F173*$E13*BC32</f>
        <v>-181.196754413859</v>
      </c>
      <c r="BD181" s="43" t="n">
        <f aca="false">-$F173*$E13*BD32</f>
        <v>-183.210051685124</v>
      </c>
      <c r="BE181" s="43" t="n">
        <f aca="false">-$F173*$E13*BE32</f>
        <v>-185.223348956389</v>
      </c>
      <c r="BF181" s="43" t="n">
        <f aca="false">-$F173*$E13*BF32</f>
        <v>-185.223348956389</v>
      </c>
      <c r="BG181" s="43" t="n">
        <f aca="false">-$F173*$E13*BG32</f>
        <v>-181.196754413859</v>
      </c>
      <c r="BH181" s="43" t="n">
        <f aca="false">-$F173*$E13*BH32</f>
        <v>-183.210051685124</v>
      </c>
      <c r="BI181" s="43" t="n">
        <f aca="false">-$F173*$E13*BI32</f>
        <v>-185.223348956389</v>
      </c>
      <c r="BJ181" s="43" t="n">
        <f aca="false">-$F173*$E13*BJ32</f>
        <v>-185.223348956389</v>
      </c>
      <c r="BK181" s="43" t="n">
        <f aca="false">-$F173*$E13*BK32</f>
        <v>-181.196754413859</v>
      </c>
      <c r="BL181" s="43" t="n">
        <f aca="false">-$F173*$E13*BL32</f>
        <v>-183.210051685124</v>
      </c>
      <c r="BM181" s="43" t="n">
        <f aca="false">-$F173*$E13*BM32</f>
        <v>-185.223348956389</v>
      </c>
      <c r="BN181" s="43" t="n">
        <f aca="false">-$F173*$E13*BN32</f>
        <v>-185.223348956389</v>
      </c>
      <c r="BO181" s="43" t="n">
        <f aca="false">-$F173*$E13*BO32</f>
        <v>-183.210051685124</v>
      </c>
      <c r="BP181" s="43" t="n">
        <f aca="false">-$F173*$E13*BP32</f>
        <v>-183.210051685124</v>
      </c>
      <c r="BQ181" s="43" t="n">
        <f aca="false">-$F173*$E13*BQ32</f>
        <v>-185.223348956389</v>
      </c>
      <c r="BR181" s="43" t="n">
        <f aca="false">-$F173*$E13*BR32</f>
        <v>-185.223348956389</v>
      </c>
      <c r="BS181" s="43" t="n">
        <f aca="false">-$F173*$E13*BS32</f>
        <v>-181.196754413859</v>
      </c>
      <c r="BT181" s="43" t="n">
        <f aca="false">-$F173*$E13*BT32</f>
        <v>-183.210051685124</v>
      </c>
      <c r="BU181" s="43" t="n">
        <f aca="false">-$F173*$E13*BU32</f>
        <v>-185.223348956389</v>
      </c>
      <c r="BV181" s="43" t="n">
        <f aca="false">-$F173*$E13*BV32</f>
        <v>-185.223348956389</v>
      </c>
      <c r="BW181" s="43" t="n">
        <f aca="false">-$F173*$E13*BW32</f>
        <v>-181.196754413859</v>
      </c>
      <c r="BX181" s="43" t="n">
        <f aca="false">-$F173*$E13*BX32</f>
        <v>-183.210051685124</v>
      </c>
      <c r="BY181" s="43" t="n">
        <f aca="false">-$F173*$E13*BY32</f>
        <v>-185.223348956389</v>
      </c>
      <c r="BZ181" s="43" t="n">
        <f aca="false">-$F173*$E13*BZ32</f>
        <v>-185.223348956389</v>
      </c>
      <c r="CA181" s="43" t="n">
        <f aca="false">-$F173*$E13*CA32</f>
        <v>-181.196754413859</v>
      </c>
      <c r="CB181" s="43" t="n">
        <f aca="false">-$F173*$E13*CB32</f>
        <v>-183.210051685124</v>
      </c>
      <c r="CC181" s="43" t="n">
        <f aca="false">-$F173*$E13*CC32</f>
        <v>-185.223348956389</v>
      </c>
      <c r="CD181" s="43" t="n">
        <f aca="false">-$F173*$E13*CD32</f>
        <v>-185.223348956389</v>
      </c>
      <c r="CE181" s="43" t="n">
        <f aca="false">-$F173*$E13*CE32</f>
        <v>-183.210051685124</v>
      </c>
      <c r="CF181" s="43" t="n">
        <f aca="false">-$F173*$E13*CF32</f>
        <v>-183.210051685124</v>
      </c>
      <c r="CG181" s="43" t="n">
        <f aca="false">-$F173*$E13*CG32</f>
        <v>-185.223348956389</v>
      </c>
      <c r="CH181" s="43" t="n">
        <f aca="false">-$F173*$E13*CH32</f>
        <v>-185.223348956389</v>
      </c>
      <c r="CI181" s="43" t="n">
        <f aca="false">-$F173*$E13*CI32</f>
        <v>-181.196754413859</v>
      </c>
      <c r="CJ181" s="43" t="n">
        <f aca="false">-$F173*$E13*CJ32</f>
        <v>-183.210051685124</v>
      </c>
      <c r="CK181" s="43" t="n">
        <f aca="false">-$F173*$E13*CK32</f>
        <v>-185.223348956389</v>
      </c>
      <c r="CL181" s="43" t="n">
        <f aca="false">-$F173*$E13*CL32</f>
        <v>-185.223348956389</v>
      </c>
      <c r="CM181" s="43" t="n">
        <f aca="false">-$F173*$E13*CM32</f>
        <v>-181.196754413859</v>
      </c>
      <c r="CN181" s="43" t="n">
        <f aca="false">-$F173*$E13*CN32</f>
        <v>-183.210051685124</v>
      </c>
      <c r="CO181" s="43" t="n">
        <f aca="false">-$F173*$E13*CO32</f>
        <v>-185.223348956389</v>
      </c>
      <c r="CP181" s="43" t="n">
        <f aca="false">-$F173*$E13*CP32</f>
        <v>-185.223348956389</v>
      </c>
      <c r="CQ181" s="43" t="n">
        <f aca="false">-$F173*$E13*CQ32</f>
        <v>-181.196754413859</v>
      </c>
      <c r="CR181" s="43" t="n">
        <f aca="false">-$F173*$E13*CR32</f>
        <v>-183.210051685124</v>
      </c>
      <c r="CS181" s="43" t="n">
        <f aca="false">-$F173*$E13*CS32</f>
        <v>-185.223348956389</v>
      </c>
      <c r="CT181" s="43" t="n">
        <f aca="false">-$F173*$E13*CT32</f>
        <v>-185.223348956389</v>
      </c>
      <c r="CU181" s="43" t="n">
        <f aca="false">-$F173*$E13*CU32</f>
        <v>-183.210051685124</v>
      </c>
      <c r="CV181" s="43" t="n">
        <f aca="false">-$F173*$E13*CV32</f>
        <v>-183.210051685124</v>
      </c>
      <c r="CW181" s="43" t="n">
        <f aca="false">-$F173*$E13*CW32</f>
        <v>-185.223348956389</v>
      </c>
      <c r="CX181" s="43" t="n">
        <f aca="false">-$F173*$E13*CX32</f>
        <v>-185.223348956389</v>
      </c>
      <c r="CY181" s="43" t="n">
        <f aca="false">-$F173*$E13*CY32</f>
        <v>-181.196754413859</v>
      </c>
      <c r="CZ181" s="43" t="n">
        <f aca="false">-$F173*$E13*CZ32</f>
        <v>-183.210051685124</v>
      </c>
      <c r="DA181" s="43" t="n">
        <f aca="false">-$F173*$E13*DA32</f>
        <v>-185.223348956389</v>
      </c>
      <c r="DB181" s="43" t="n">
        <f aca="false">-$F173*$E13*DB32</f>
        <v>-185.223348956389</v>
      </c>
      <c r="DC181" s="43" t="n">
        <f aca="false">-$F173*$E13*DC32</f>
        <v>-181.196754413859</v>
      </c>
      <c r="DD181" s="43" t="n">
        <f aca="false">-$F173*$E13*DD32</f>
        <v>-183.210051685124</v>
      </c>
      <c r="DE181" s="43" t="n">
        <f aca="false">-$F173*$E13*DE32</f>
        <v>-185.223348956389</v>
      </c>
      <c r="DF181" s="43" t="n">
        <f aca="false">-$F173*$E13*DF32</f>
        <v>-185.223348956389</v>
      </c>
      <c r="DG181" s="43" t="n">
        <f aca="false">-$F173*$E13*DG32</f>
        <v>-181.196754413859</v>
      </c>
      <c r="DH181" s="43" t="n">
        <f aca="false">-$F173*$E13*DH32</f>
        <v>-183.210051685124</v>
      </c>
      <c r="DI181" s="43" t="n">
        <f aca="false">-$F173*$E13*DI32</f>
        <v>-185.223348956389</v>
      </c>
      <c r="DJ181" s="43" t="n">
        <f aca="false">-$F173*$E13*DJ32</f>
        <v>-185.223348956389</v>
      </c>
      <c r="DK181" s="43" t="n">
        <f aca="false">-$F173*$E13*DK32</f>
        <v>-183.210051685124</v>
      </c>
      <c r="DL181" s="43" t="n">
        <f aca="false">-$F173*$E13*DL32</f>
        <v>-183.210051685124</v>
      </c>
      <c r="DM181" s="43" t="n">
        <f aca="false">-$F173*$E13*DM32</f>
        <v>-185.223348956389</v>
      </c>
      <c r="DN181" s="43" t="n">
        <f aca="false">-$F173*$E13*DN32</f>
        <v>-185.223348956389</v>
      </c>
      <c r="DO181" s="43" t="n">
        <f aca="false">-$F173*$E13*DO32</f>
        <v>-181.196754413859</v>
      </c>
      <c r="DP181" s="43" t="n">
        <f aca="false">-$F173*$E13*DP32</f>
        <v>-183.210051685124</v>
      </c>
      <c r="DQ181" s="43" t="n">
        <f aca="false">-$F173*$E13*DQ32</f>
        <v>-185.223348956389</v>
      </c>
      <c r="DR181" s="43" t="n">
        <f aca="false">-$F173*$E13*DR32</f>
        <v>-185.223348956389</v>
      </c>
      <c r="DS181" s="43" t="n">
        <f aca="false">-$F173*$E13*DS32</f>
        <v>-181.196754413859</v>
      </c>
      <c r="DT181" s="43" t="n">
        <f aca="false">-$F173*$E13*DT32</f>
        <v>-183.210051685124</v>
      </c>
      <c r="DU181" s="43" t="n">
        <f aca="false">-$F173*$E13*DU32</f>
        <v>-185.223348956389</v>
      </c>
      <c r="DV181" s="43" t="n">
        <f aca="false">-$F173*$E13*DV32</f>
        <v>-185.223348956389</v>
      </c>
      <c r="DW181" s="43" t="n">
        <f aca="false">-$F173*$E13*DW32</f>
        <v>-181.196754413859</v>
      </c>
      <c r="DX181" s="43" t="n">
        <f aca="false">-$F173*$E13*DX32</f>
        <v>-183.210051685124</v>
      </c>
      <c r="DY181" s="43" t="n">
        <f aca="false">-$F173*$E13*DY32</f>
        <v>-185.223348956389</v>
      </c>
      <c r="DZ181" s="43" t="n">
        <f aca="false">-$F173*$E13*DZ32</f>
        <v>-185.223348956389</v>
      </c>
      <c r="EA181" s="43" t="n">
        <f aca="false">-$F173*$E13*EA32</f>
        <v>-183.210051685124</v>
      </c>
      <c r="EB181" s="43" t="n">
        <f aca="false">-$F173*$E13*EB32</f>
        <v>-183.210051685124</v>
      </c>
      <c r="EC181" s="43" t="n">
        <f aca="false">-$F173*$E13*EC32</f>
        <v>-185.223348956389</v>
      </c>
      <c r="ED181" s="43" t="n">
        <f aca="false">-$F173*$E13*ED32</f>
        <v>-185.223348956389</v>
      </c>
      <c r="EE181" s="43" t="n">
        <f aca="false">-$F173*$E13*EE32</f>
        <v>-181.196754413859</v>
      </c>
      <c r="EF181" s="43" t="n">
        <f aca="false">-$F173*$E13*EF32</f>
        <v>-183.210051685124</v>
      </c>
      <c r="EG181" s="43" t="n">
        <f aca="false">-$F173*$E13*EG32</f>
        <v>-185.223348956389</v>
      </c>
      <c r="EH181" s="43" t="n">
        <f aca="false">-$F173*$E13*EH32</f>
        <v>-185.223348956389</v>
      </c>
      <c r="EI181" s="43" t="n">
        <f aca="false">-$F173*$E13*EI32</f>
        <v>-181.196754413859</v>
      </c>
      <c r="EJ181" s="43" t="n">
        <f aca="false">-$F173*$E13*EJ32</f>
        <v>-0</v>
      </c>
      <c r="EK181" s="43" t="n">
        <f aca="false">-$F173*$E13*EK32</f>
        <v>-0</v>
      </c>
      <c r="EL181" s="43" t="n">
        <f aca="false">-$F173*$E13*EL32</f>
        <v>-0</v>
      </c>
      <c r="EM181" s="43" t="n">
        <f aca="false">-$F173*$E13*EM32</f>
        <v>-0</v>
      </c>
      <c r="EN181" s="43" t="n">
        <f aca="false">-$F173*$E13*EN32</f>
        <v>-0</v>
      </c>
      <c r="EO181" s="43" t="n">
        <f aca="false">-$F173*$E13*EO32</f>
        <v>-0</v>
      </c>
      <c r="EP181" s="43" t="n">
        <f aca="false">-$F173*$E13*EP32</f>
        <v>-0</v>
      </c>
      <c r="EQ181" s="43" t="n">
        <f aca="false">-$F173*$E13*EQ32</f>
        <v>-0</v>
      </c>
      <c r="ER181" s="43" t="n">
        <f aca="false">-$F173*$E13*ER32</f>
        <v>-0</v>
      </c>
      <c r="ES181" s="43" t="n">
        <f aca="false">-$F173*$E13*ES32</f>
        <v>-0</v>
      </c>
      <c r="ET181" s="43" t="n">
        <f aca="false">-$F173*$E13*ET32</f>
        <v>-0</v>
      </c>
      <c r="EU181" s="43" t="n">
        <f aca="false">-$F173*$E13*EU32</f>
        <v>-0</v>
      </c>
      <c r="EV181" s="43" t="n">
        <f aca="false">-$F173*$E13*EV32</f>
        <v>-0</v>
      </c>
      <c r="EW181" s="43" t="n">
        <f aca="false">-$F173*$E13*EW32</f>
        <v>-0</v>
      </c>
      <c r="EX181" s="43" t="n">
        <f aca="false">-$F173*$E13*EX32</f>
        <v>-0</v>
      </c>
      <c r="EY181" s="43" t="n">
        <f aca="false">-$F173*$E13*EY32</f>
        <v>-0</v>
      </c>
      <c r="EZ181" s="43" t="n">
        <f aca="false">-$F173*$E13*EZ32</f>
        <v>-0</v>
      </c>
      <c r="FA181" s="43" t="n">
        <f aca="false">-$F173*$E13*FA32</f>
        <v>-0</v>
      </c>
      <c r="FB181" s="43" t="n">
        <f aca="false">-$F173*$E13*FB32</f>
        <v>-0</v>
      </c>
      <c r="FC181" s="43" t="n">
        <f aca="false">-$F173*$E13*FC32</f>
        <v>-0</v>
      </c>
      <c r="FD181" s="43" t="n">
        <f aca="false">-$F173*$E13*FD32</f>
        <v>-0</v>
      </c>
      <c r="FE181" s="43" t="n">
        <f aca="false">-$F173*$E13*FE32</f>
        <v>-0</v>
      </c>
      <c r="FF181" s="43" t="n">
        <f aca="false">-$F173*$E13*FF32</f>
        <v>-0</v>
      </c>
      <c r="FG181" s="43" t="n">
        <f aca="false">-$F173*$E13*FG32</f>
        <v>-0</v>
      </c>
      <c r="FH181" s="43" t="n">
        <f aca="false">-$F173*$E13*FH32</f>
        <v>-0</v>
      </c>
    </row>
    <row r="182" customFormat="false" ht="15" hidden="false" customHeight="false" outlineLevel="0" collapsed="false">
      <c r="C182" s="0" t="s">
        <v>767</v>
      </c>
      <c r="D182" s="11" t="s">
        <v>319</v>
      </c>
      <c r="I182" s="43" t="n">
        <f aca="false">SUM(J182:FH182)</f>
        <v>173785.997827924</v>
      </c>
      <c r="J182" s="43" t="n">
        <f aca="false">J172-$F173*$E13*J18+MIN(-J149,-In_CIT*J181)</f>
        <v>0</v>
      </c>
      <c r="K182" s="43" t="n">
        <f aca="false">K172-$F173*$E13*K18+MIN(-K149,-In_CIT*K181)</f>
        <v>0</v>
      </c>
      <c r="L182" s="43" t="n">
        <f aca="false">L172-$F173*$E13*L18+MIN(-L149,-In_CIT*L181)</f>
        <v>0</v>
      </c>
      <c r="M182" s="43" t="n">
        <f aca="false">M172-$F173*$E13*M18+MIN(-M149,-In_CIT*M181)</f>
        <v>0</v>
      </c>
      <c r="N182" s="43" t="n">
        <f aca="false">N172-$F173*$E13*N18+MIN(-N149,-In_CIT*N181)</f>
        <v>-25015.6817177352</v>
      </c>
      <c r="O182" s="43" t="n">
        <f aca="false">O172-$F173*$E13*O18+MIN(-O149,-In_CIT*O181)</f>
        <v>-2305.73987118772</v>
      </c>
      <c r="P182" s="43" t="n">
        <f aca="false">P172-$F173*$E13*P18+MIN(-P149,-In_CIT*P181)</f>
        <v>-13846.2653961681</v>
      </c>
      <c r="Q182" s="43" t="n">
        <f aca="false">Q172-$F173*$E13*Q18+MIN(-Q149,-In_CIT*Q181)</f>
        <v>-13998.4221587634</v>
      </c>
      <c r="R182" s="43" t="n">
        <f aca="false">R172-$F173*$E13*R18+MIN(-R149,-In_CIT*R181)</f>
        <v>-13998.4221587634</v>
      </c>
      <c r="S182" s="43" t="n">
        <f aca="false">S172-$F173*$E13*S18+MIN(-S149,-In_CIT*S181)</f>
        <v>-13283.7653961681</v>
      </c>
      <c r="T182" s="43" t="n">
        <f aca="false">T172-$F173*$E13*T18+MIN(-T149,-In_CIT*T181)</f>
        <v>2616.77244947252</v>
      </c>
      <c r="U182" s="43" t="n">
        <f aca="false">U172-$F173*$E13*U18+MIN(-U149,-In_CIT*U181)</f>
        <v>2589.23651546571</v>
      </c>
      <c r="V182" s="43" t="n">
        <f aca="false">V172-$F173*$E13*V18+MIN(-V149,-In_CIT*V181)</f>
        <v>2579.3260978308</v>
      </c>
      <c r="W182" s="43" t="n">
        <f aca="false">W172-$F173*$E13*W18+MIN(-W149,-In_CIT*W181)</f>
        <v>2054.32414417394</v>
      </c>
      <c r="X182" s="43" t="n">
        <f aca="false">X172-$F173*$E13*X18+MIN(-X149,-In_CIT*X181)</f>
        <v>2075.51241037052</v>
      </c>
      <c r="Y182" s="43" t="n">
        <f aca="false">Y172-$F173*$E13*Y18+MIN(-Y149,-In_CIT*Y181)</f>
        <v>2096.66823418655</v>
      </c>
      <c r="Z182" s="43" t="n">
        <f aca="false">Z172-$F173*$E13*Z18+MIN(-Z149,-In_CIT*Z181)</f>
        <v>2095.37499880414</v>
      </c>
      <c r="AA182" s="43" t="n">
        <f aca="false">AA172-$F173*$E13*AA18+MIN(-AA149,-In_CIT*AA181)</f>
        <v>1804.29069435522</v>
      </c>
      <c r="AB182" s="43" t="n">
        <f aca="false">AB172-$F173*$E13*AB18+MIN(-AB149,-In_CIT*AB181)</f>
        <v>1822.75528879064</v>
      </c>
      <c r="AC182" s="43" t="n">
        <f aca="false">AC172-$F173*$E13*AC18+MIN(-AC149,-In_CIT*AC181)</f>
        <v>1841.18901980931</v>
      </c>
      <c r="AD182" s="43" t="n">
        <f aca="false">AD172-$F173*$E13*AD18+MIN(-AD149,-In_CIT*AD181)</f>
        <v>1839.93266962679</v>
      </c>
      <c r="AE182" s="43" t="n">
        <f aca="false">AE172-$F173*$E13*AE18+MIN(-AE149,-In_CIT*AE181)</f>
        <v>1865.33480383698</v>
      </c>
      <c r="AF182" s="43" t="n">
        <f aca="false">AF172-$F173*$E13*AF18+MIN(-AF149,-In_CIT*AF181)</f>
        <v>1884.42982684028</v>
      </c>
      <c r="AG182" s="43" t="n">
        <f aca="false">AG172-$F173*$E13*AG18+MIN(-AG149,-In_CIT*AG181)</f>
        <v>1903.49223558274</v>
      </c>
      <c r="AH182" s="43" t="n">
        <f aca="false">AH172-$F173*$E13*AH18+MIN(-AH149,-In_CIT*AH181)</f>
        <v>1902.16620402592</v>
      </c>
      <c r="AI182" s="43" t="n">
        <f aca="false">AI172-$F173*$E13*AI18+MIN(-AI149,-In_CIT*AI181)</f>
        <v>1977.19876726337</v>
      </c>
      <c r="AJ182" s="43" t="n">
        <f aca="false">AJ172-$F173*$E13*AJ18+MIN(-AJ149,-In_CIT*AJ181)</f>
        <v>1975.88588401876</v>
      </c>
      <c r="AK182" s="43" t="n">
        <f aca="false">AK172-$F173*$E13*AK18+MIN(-AK149,-In_CIT*AK181)</f>
        <v>1995.95832129671</v>
      </c>
      <c r="AL182" s="43" t="n">
        <f aca="false">AL172-$F173*$E13*AL18+MIN(-AL149,-In_CIT*AL181)</f>
        <v>1994.61621810122</v>
      </c>
      <c r="AM182" s="43" t="n">
        <f aca="false">AM172-$F173*$E13*AM18+MIN(-AM149,-In_CIT*AM181)</f>
        <v>1836.00151688431</v>
      </c>
      <c r="AN182" s="43" t="n">
        <f aca="false">AN172-$F173*$E13*AN18+MIN(-AN149,-In_CIT*AN181)</f>
        <v>1854.75341410289</v>
      </c>
      <c r="AO182" s="43" t="n">
        <f aca="false">AO172-$F173*$E13*AO18+MIN(-AO149,-In_CIT*AO181)</f>
        <v>1873.47171114603</v>
      </c>
      <c r="AP182" s="43" t="n">
        <f aca="false">AP172-$F173*$E13*AP18+MIN(-AP149,-In_CIT*AP181)</f>
        <v>1872.08414152662</v>
      </c>
      <c r="AQ182" s="43" t="n">
        <f aca="false">AQ172-$F173*$E13*AQ18+MIN(-AQ149,-In_CIT*AQ181)</f>
        <v>1764.32800465768</v>
      </c>
      <c r="AR182" s="43" t="n">
        <f aca="false">AR172-$F173*$E13*AR18+MIN(-AR149,-In_CIT*AR181)</f>
        <v>1782.29991432997</v>
      </c>
      <c r="AS182" s="43" t="n">
        <f aca="false">AS172-$F173*$E13*AS18+MIN(-AS149,-In_CIT*AS181)</f>
        <v>1800.23852515327</v>
      </c>
      <c r="AT182" s="43" t="n">
        <f aca="false">AT172-$F173*$E13*AT18+MIN(-AT149,-In_CIT*AT181)</f>
        <v>1798.84428174923</v>
      </c>
      <c r="AU182" s="43" t="n">
        <f aca="false">AU172-$F173*$E13*AU18+MIN(-AU149,-In_CIT*AU181)</f>
        <v>1808.12852973667</v>
      </c>
      <c r="AV182" s="43" t="n">
        <f aca="false">AV172-$F173*$E13*AV18+MIN(-AV149,-In_CIT*AV181)</f>
        <v>1826.5717088806</v>
      </c>
      <c r="AW182" s="43" t="n">
        <f aca="false">AW172-$F173*$E13*AW18+MIN(-AW149,-In_CIT*AW181)</f>
        <v>1844.98084725043</v>
      </c>
      <c r="AX182" s="43" t="n">
        <f aca="false">AX172-$F173*$E13*AX18+MIN(-AX149,-In_CIT*AX181)</f>
        <v>1843.5459265609</v>
      </c>
      <c r="AY182" s="43" t="n">
        <f aca="false">AY172-$F173*$E13*AY18+MIN(-AY149,-In_CIT*AY181)</f>
        <v>1740.26040765853</v>
      </c>
      <c r="AZ182" s="43" t="n">
        <f aca="false">AZ172-$F173*$E13*AZ18+MIN(-AZ149,-In_CIT*AZ181)</f>
        <v>1738.81338260208</v>
      </c>
      <c r="BA182" s="43" t="n">
        <f aca="false">BA172-$F173*$E13*BA18+MIN(-BA149,-In_CIT*BA181)</f>
        <v>1756.23955093904</v>
      </c>
      <c r="BB182" s="43" t="n">
        <f aca="false">BB172-$F173*$E13*BB18+MIN(-BB149,-In_CIT*BB181)</f>
        <v>1754.76005895889</v>
      </c>
      <c r="BC182" s="43" t="n">
        <f aca="false">BC172-$F173*$E13*BC18+MIN(-BC149,-In_CIT*BC181)</f>
        <v>1752.10607288936</v>
      </c>
      <c r="BD182" s="43" t="n">
        <f aca="false">BD172-$F173*$E13*BD18+MIN(-BD149,-In_CIT*BD181)</f>
        <v>1769.8559137218</v>
      </c>
      <c r="BE182" s="43" t="n">
        <f aca="false">BE172-$F173*$E13*BE18+MIN(-BE149,-In_CIT*BE181)</f>
        <v>1787.56889233658</v>
      </c>
      <c r="BF182" s="43" t="n">
        <f aca="false">BF172-$F173*$E13*BF18+MIN(-BF149,-In_CIT*BF181)</f>
        <v>1786.00742627988</v>
      </c>
      <c r="BG182" s="43" t="n">
        <f aca="false">BG172-$F173*$E13*BG18+MIN(-BG149,-In_CIT*BG181)</f>
        <v>1729.34689668341</v>
      </c>
      <c r="BH182" s="43" t="n">
        <f aca="false">BH172-$F173*$E13*BH18+MIN(-BH149,-In_CIT*BH181)</f>
        <v>1697.49648026795</v>
      </c>
      <c r="BI182" s="43" t="n">
        <f aca="false">BI172-$F173*$E13*BI18+MIN(-BI149,-In_CIT*BI181)</f>
        <v>1714.4037759305</v>
      </c>
      <c r="BJ182" s="43" t="n">
        <f aca="false">BJ172-$F173*$E13*BJ18+MIN(-BJ149,-In_CIT*BJ181)</f>
        <v>1712.80319506496</v>
      </c>
      <c r="BK182" s="43" t="n">
        <f aca="false">BK172-$F173*$E13*BK18+MIN(-BK149,-In_CIT*BK181)</f>
        <v>1691.84092389254</v>
      </c>
      <c r="BL182" s="43" t="n">
        <f aca="false">BL172-$F173*$E13*BL18+MIN(-BL149,-In_CIT*BL181)</f>
        <v>1708.89719979623</v>
      </c>
      <c r="BM182" s="43" t="n">
        <f aca="false">BM172-$F173*$E13*BM18+MIN(-BM149,-In_CIT*BM181)</f>
        <v>1725.91525988839</v>
      </c>
      <c r="BN182" s="43" t="n">
        <f aca="false">BN172-$F173*$E13*BN18+MIN(-BN149,-In_CIT*BN181)</f>
        <v>1724.27007843866</v>
      </c>
      <c r="BO182" s="43" t="n">
        <f aca="false">BO172-$F173*$E13*BO18+MIN(-BO149,-In_CIT*BO181)</f>
        <v>1750.98966228278</v>
      </c>
      <c r="BP182" s="43" t="n">
        <f aca="false">BP172-$F173*$E13*BP18+MIN(-BP149,-In_CIT*BP181)</f>
        <v>1749.34394198605</v>
      </c>
      <c r="BQ182" s="43" t="n">
        <f aca="false">BQ172-$F173*$E13*BQ18+MIN(-BQ149,-In_CIT*BQ181)</f>
        <v>1766.80030606957</v>
      </c>
      <c r="BR182" s="43" t="n">
        <f aca="false">BR172-$F173*$E13*BR18+MIN(-BR149,-In_CIT*BR181)</f>
        <v>1765.11743697097</v>
      </c>
      <c r="BS182" s="43" t="n">
        <f aca="false">BS172-$F173*$E13*BS18+MIN(-BS149,-In_CIT*BS181)</f>
        <v>1718.02734159866</v>
      </c>
      <c r="BT182" s="43" t="n">
        <f aca="false">BT172-$F173*$E13*BT18+MIN(-BT149,-In_CIT*BT181)</f>
        <v>1735.36132387072</v>
      </c>
      <c r="BU182" s="43" t="n">
        <f aca="false">BU172-$F173*$E13*BU18+MIN(-BU149,-In_CIT*BU181)</f>
        <v>1752.65602367827</v>
      </c>
      <c r="BV182" s="43" t="n">
        <f aca="false">BV172-$F173*$E13*BV18+MIN(-BV149,-In_CIT*BV181)</f>
        <v>1750.93200196425</v>
      </c>
      <c r="BW182" s="43" t="n">
        <f aca="false">BW172-$F173*$E13*BW18+MIN(-BW149,-In_CIT*BW181)</f>
        <v>1744.39202343496</v>
      </c>
      <c r="BX182" s="43" t="n">
        <f aca="false">BX172-$F173*$E13*BX18+MIN(-BX149,-In_CIT*BX181)</f>
        <v>1761.99023874078</v>
      </c>
      <c r="BY182" s="43" t="n">
        <f aca="false">BY172-$F173*$E13*BY18+MIN(-BY149,-In_CIT*BY181)</f>
        <v>1779.54789720424</v>
      </c>
      <c r="BZ182" s="43" t="n">
        <f aca="false">BZ172-$F173*$E13*BZ18+MIN(-BZ149,-In_CIT*BZ181)</f>
        <v>1777.75915938083</v>
      </c>
      <c r="CA182" s="43" t="n">
        <f aca="false">CA172-$F173*$E13*CA18+MIN(-CA149,-In_CIT*CA181)</f>
        <v>1720.22088467492</v>
      </c>
      <c r="CB182" s="43" t="n">
        <f aca="false">CB172-$F173*$E13*CB18+MIN(-CB149,-In_CIT*CB181)</f>
        <v>1737.52668427112</v>
      </c>
      <c r="CC182" s="43" t="n">
        <f aca="false">CC172-$F173*$E13*CC18+MIN(-CC149,-In_CIT*CC181)</f>
        <v>1755.63681512249</v>
      </c>
      <c r="CD182" s="43" t="n">
        <f aca="false">CD172-$F173*$E13*CD18+MIN(-CD149,-In_CIT*CD181)</f>
        <v>1754.64318636423</v>
      </c>
      <c r="CE182" s="43" t="n">
        <f aca="false">CE172-$F173*$E13*CE18+MIN(-CE149,-In_CIT*CE181)</f>
        <v>1719.72757845191</v>
      </c>
      <c r="CF182" s="43" t="n">
        <f aca="false">CF172-$F173*$E13*CF18+MIN(-CF149,-In_CIT*CF181)</f>
        <v>1718.74607698256</v>
      </c>
      <c r="CG182" s="43" t="n">
        <f aca="false">CG172-$F173*$E13*CG18+MIN(-CG149,-In_CIT*CG181)</f>
        <v>1736.64185232369</v>
      </c>
      <c r="CH182" s="43" t="n">
        <f aca="false">CH172-$F173*$E13*CH18+MIN(-CH149,-In_CIT*CH181)</f>
        <v>1735.64016678592</v>
      </c>
      <c r="CI182" s="43" t="n">
        <f aca="false">CI172-$F173*$E13*CI18+MIN(-CI149,-In_CIT*CI181)</f>
        <v>1747.504824586</v>
      </c>
      <c r="CJ182" s="43" t="n">
        <f aca="false">CJ172-$F173*$E13*CJ18+MIN(-CJ149,-In_CIT*CJ181)</f>
        <v>1765.91385601621</v>
      </c>
      <c r="CK182" s="43" t="n">
        <f aca="false">CK172-$F173*$E13*CK18+MIN(-CK149,-In_CIT*CK181)</f>
        <v>1784.29018793421</v>
      </c>
      <c r="CL182" s="43" t="n">
        <f aca="false">CL172-$F173*$E13*CL18+MIN(-CL149,-In_CIT*CL181)</f>
        <v>1783.25034541901</v>
      </c>
      <c r="CM182" s="43" t="n">
        <f aca="false">CM172-$F173*$E13*CM18+MIN(-CM149,-In_CIT*CM181)</f>
        <v>1822.18728151132</v>
      </c>
      <c r="CN182" s="43" t="n">
        <f aca="false">CN172-$F173*$E13*CN18+MIN(-CN149,-In_CIT*CN181)</f>
        <v>1841.40471135505</v>
      </c>
      <c r="CO182" s="43" t="n">
        <f aca="false">CO172-$F173*$E13*CO18+MIN(-CO149,-In_CIT*CO181)</f>
        <v>1860.58874704016</v>
      </c>
      <c r="CP182" s="43" t="n">
        <f aca="false">CP172-$F173*$E13*CP18+MIN(-CP149,-In_CIT*CP181)</f>
        <v>1859.52681481057</v>
      </c>
      <c r="CQ182" s="43" t="n">
        <f aca="false">CQ172-$F173*$E13*CQ18+MIN(-CQ149,-In_CIT*CQ181)</f>
        <v>1815.03883514222</v>
      </c>
      <c r="CR182" s="43" t="n">
        <f aca="false">CR172-$F173*$E13*CR18+MIN(-CR149,-In_CIT*CR181)</f>
        <v>1834.16149381478</v>
      </c>
      <c r="CS182" s="43" t="n">
        <f aca="false">CS172-$F173*$E13*CS18+MIN(-CS149,-In_CIT*CS181)</f>
        <v>1853.25026041611</v>
      </c>
      <c r="CT182" s="43" t="n">
        <f aca="false">CT172-$F173*$E13*CT18+MIN(-CT149,-In_CIT*CT181)</f>
        <v>1852.17249459607</v>
      </c>
      <c r="CU182" s="43" t="n">
        <f aca="false">CU172-$F173*$E13*CU18+MIN(-CU149,-In_CIT*CU181)</f>
        <v>-32863.9457455748</v>
      </c>
      <c r="CV182" s="43" t="n">
        <f aca="false">CV172-$F173*$E13*CV18+MIN(-CV149,-In_CIT*CV181)</f>
        <v>1938.97785867001</v>
      </c>
      <c r="CW182" s="43" t="n">
        <f aca="false">CW172-$F173*$E13*CW18+MIN(-CW149,-In_CIT*CW181)</f>
        <v>1959.22317101572</v>
      </c>
      <c r="CX182" s="43" t="n">
        <f aca="false">CX172-$F173*$E13*CX18+MIN(-CX149,-In_CIT*CX181)</f>
        <v>1958.15017100527</v>
      </c>
      <c r="CY182" s="43" t="n">
        <f aca="false">CY172-$F173*$E13*CY18+MIN(-CY149,-In_CIT*CY181)</f>
        <v>2322.65297115933</v>
      </c>
      <c r="CZ182" s="43" t="n">
        <f aca="false">CZ172-$F173*$E13*CZ18+MIN(-CZ149,-In_CIT*CZ181)</f>
        <v>2347.40027087069</v>
      </c>
      <c r="DA182" s="43" t="n">
        <f aca="false">DA172-$F173*$E13*DA18+MIN(-DA149,-In_CIT*DA181)</f>
        <v>2372.11317501557</v>
      </c>
      <c r="DB182" s="43" t="n">
        <f aca="false">DB172-$F173*$E13*DB18+MIN(-DB149,-In_CIT*DB181)</f>
        <v>2371.01939807688</v>
      </c>
      <c r="DC182" s="43" t="n">
        <f aca="false">DC172-$F173*$E13*DC18+MIN(-DC149,-In_CIT*DC181)</f>
        <v>2325.45884325038</v>
      </c>
      <c r="DD182" s="43" t="n">
        <f aca="false">DD172-$F173*$E13*DD18+MIN(-DD149,-In_CIT*DD181)</f>
        <v>2350.23315320466</v>
      </c>
      <c r="DE182" s="43" t="n">
        <f aca="false">DE172-$F173*$E13*DE18+MIN(-DE149,-In_CIT*DE181)</f>
        <v>2374.97293240204</v>
      </c>
      <c r="DF182" s="43" t="n">
        <f aca="false">DF172-$F173*$E13*DF18+MIN(-DF149,-In_CIT*DF181)</f>
        <v>2373.87485641596</v>
      </c>
      <c r="DG182" s="43" t="n">
        <f aca="false">DG172-$F173*$E13*DG18+MIN(-DG149,-In_CIT*DG181)</f>
        <v>2326.27809731778</v>
      </c>
      <c r="DH182" s="43" t="n">
        <f aca="false">DH172-$F173*$E13*DH18+MIN(-DH149,-In_CIT*DH181)</f>
        <v>2351.05502500589</v>
      </c>
      <c r="DI182" s="43" t="n">
        <f aca="false">DI172-$F173*$E13*DI18+MIN(-DI149,-In_CIT*DI181)</f>
        <v>2375.79721149591</v>
      </c>
      <c r="DJ182" s="43" t="n">
        <f aca="false">DJ172-$F173*$E13*DJ18+MIN(-DJ149,-In_CIT*DJ181)</f>
        <v>2374.6924434923</v>
      </c>
      <c r="DK182" s="43" t="n">
        <f aca="false">DK172-$F173*$E13*DK18+MIN(-DK149,-In_CIT*DK181)</f>
        <v>2326.2386484511</v>
      </c>
      <c r="DL182" s="43" t="n">
        <f aca="false">DL172-$F173*$E13*DL18+MIN(-DL149,-In_CIT*DL181)</f>
        <v>2325.16014423217</v>
      </c>
      <c r="DM182" s="43" t="n">
        <f aca="false">DM172-$F173*$E13*DM18+MIN(-DM149,-In_CIT*DM181)</f>
        <v>2349.6218151411</v>
      </c>
      <c r="DN182" s="43" t="n">
        <f aca="false">DN172-$F173*$E13*DN18+MIN(-DN149,-In_CIT*DN181)</f>
        <v>2348.52113204254</v>
      </c>
      <c r="DO182" s="43" t="n">
        <f aca="false">DO172-$F173*$E13*DO18+MIN(-DO149,-In_CIT*DO181)</f>
        <v>2362.31591206182</v>
      </c>
      <c r="DP182" s="43" t="n">
        <f aca="false">DP172-$F173*$E13*DP18+MIN(-DP149,-In_CIT*DP181)</f>
        <v>2387.46618744507</v>
      </c>
      <c r="DQ182" s="43" t="n">
        <f aca="false">DQ172-$F173*$E13*DQ18+MIN(-DQ149,-In_CIT*DQ181)</f>
        <v>2412.58084312836</v>
      </c>
      <c r="DR182" s="43" t="n">
        <f aca="false">DR172-$F173*$E13*DR18+MIN(-DR149,-In_CIT*DR181)</f>
        <v>2411.44813881868</v>
      </c>
      <c r="DS182" s="43" t="n">
        <f aca="false">DS172-$F173*$E13*DS18+MIN(-DS149,-In_CIT*DS181)</f>
        <v>2351.7122405824</v>
      </c>
      <c r="DT182" s="43" t="n">
        <f aca="false">DT172-$F173*$E13*DT18+MIN(-DT149,-In_CIT*DT181)</f>
        <v>2376.73054014136</v>
      </c>
      <c r="DU182" s="43" t="n">
        <f aca="false">DU172-$F173*$E13*DU18+MIN(-DU149,-In_CIT*DU181)</f>
        <v>2401.7127605974</v>
      </c>
      <c r="DV182" s="43" t="n">
        <f aca="false">DV172-$F173*$E13*DV18+MIN(-DV149,-In_CIT*DV181)</f>
        <v>2400.56544730109</v>
      </c>
      <c r="DW182" s="43" t="n">
        <f aca="false">DW172-$F173*$E13*DW18+MIN(-DW149,-In_CIT*DW181)</f>
        <v>2386.40597800642</v>
      </c>
      <c r="DX182" s="43" t="n">
        <f aca="false">DX172-$F173*$E13*DX18+MIN(-DX149,-In_CIT*DX181)</f>
        <v>2411.79477806859</v>
      </c>
      <c r="DY182" s="43" t="n">
        <f aca="false">DY172-$F173*$E13*DY18+MIN(-DY149,-In_CIT*DY181)</f>
        <v>2437.14701274926</v>
      </c>
      <c r="DZ182" s="43" t="n">
        <f aca="false">DZ172-$F173*$E13*DZ18+MIN(-DZ149,-In_CIT*DZ181)</f>
        <v>2435.98423582347</v>
      </c>
      <c r="EA182" s="43" t="n">
        <f aca="false">EA172-$F173*$E13*EA18+MIN(-EA149,-In_CIT*EA181)</f>
        <v>2439.64392756873</v>
      </c>
      <c r="EB182" s="43" t="n">
        <f aca="false">EB172-$F173*$E13*EB18+MIN(-EB149,-In_CIT*EB181)</f>
        <v>2438.5004376031</v>
      </c>
      <c r="EC182" s="43" t="n">
        <f aca="false">EC172-$F173*$E13*EC18+MIN(-EC149,-In_CIT*EC181)</f>
        <v>2464.14195556092</v>
      </c>
      <c r="ED182" s="43" t="n">
        <f aca="false">ED172-$F173*$E13*ED18+MIN(-ED149,-In_CIT*ED181)</f>
        <v>2462.97495031749</v>
      </c>
      <c r="EE182" s="43" t="n">
        <f aca="false">EE172-$F173*$E13*EE18+MIN(-EE149,-In_CIT*EE181)</f>
        <v>2388.52332607892</v>
      </c>
      <c r="EF182" s="43" t="n">
        <f aca="false">EF172-$F173*$E13*EF18+MIN(-EF149,-In_CIT*EF181)</f>
        <v>2413.89976927584</v>
      </c>
      <c r="EG182" s="43" t="n">
        <f aca="false">EG172-$F173*$E13*EG18+MIN(-EG149,-In_CIT*EG181)</f>
        <v>2439.23848268905</v>
      </c>
      <c r="EH182" s="43" t="n">
        <f aca="false">EH172-$F173*$E13*EH18+MIN(-EH149,-In_CIT*EH181)</f>
        <v>2438.038677843</v>
      </c>
      <c r="EI182" s="43" t="n">
        <f aca="false">EI172-$F173*$E13*EI18+MIN(-EI149,-In_CIT*EI181)</f>
        <v>2495.90298155254</v>
      </c>
      <c r="EJ182" s="43" t="n">
        <f aca="false">EJ172-$F173*$E13*EJ18+MIN(-EJ149,-In_CIT*EJ181)</f>
        <v>2398.3101473973</v>
      </c>
      <c r="EK182" s="43" t="n">
        <f aca="false">EK172-$F173*$E13*EK18+MIN(-EK149,-In_CIT*EK181)</f>
        <v>2423.42548958884</v>
      </c>
      <c r="EL182" s="43" t="n">
        <f aca="false">EL172-$F173*$E13*EL18+MIN(-EL149,-In_CIT*EL181)</f>
        <v>2422.1730956199</v>
      </c>
      <c r="EM182" s="43" t="n">
        <f aca="false">EM172-$F173*$E13*EM18+MIN(-EM149,-In_CIT*EM181)</f>
        <v>2450.44450181778</v>
      </c>
      <c r="EN182" s="43" t="n">
        <f aca="false">EN172-$F173*$E13*EN18+MIN(-EN149,-In_CIT*EN181)</f>
        <v>2476.41472357679</v>
      </c>
      <c r="EO182" s="43" t="n">
        <f aca="false">EO172-$F173*$E13*EO18+MIN(-EO149,-In_CIT*EO181)</f>
        <v>2502.34415764164</v>
      </c>
      <c r="EP182" s="43" t="n">
        <f aca="false">EP172-$F173*$E13*EP18+MIN(-EP149,-In_CIT*EP181)</f>
        <v>2501.04711142795</v>
      </c>
      <c r="EQ182" s="43" t="n">
        <f aca="false">EQ172-$F173*$E13*EQ18+MIN(-EQ149,-In_CIT*EQ181)</f>
        <v>2432.4032622982</v>
      </c>
      <c r="ER182" s="43" t="n">
        <f aca="false">ER172-$F173*$E13*ER18+MIN(-ER149,-In_CIT*ER181)</f>
        <v>2431.12572088486</v>
      </c>
      <c r="ES182" s="43" t="n">
        <f aca="false">ES172-$F173*$E13*ES18+MIN(-ES149,-In_CIT*ES181)</f>
        <v>2456.55077493836</v>
      </c>
      <c r="ET182" s="43" t="n">
        <f aca="false">ET172-$F173*$E13*ET18+MIN(-ET149,-In_CIT*ET181)</f>
        <v>2455.24696154876</v>
      </c>
      <c r="EU182" s="43" t="n">
        <f aca="false">EU172-$F173*$E13*EU18+MIN(-EU149,-In_CIT*EU181)</f>
        <v>2448.60947400104</v>
      </c>
      <c r="EV182" s="43" t="n">
        <f aca="false">EV172-$F173*$E13*EV18+MIN(-EV149,-In_CIT*EV181)</f>
        <v>2474.53134499439</v>
      </c>
      <c r="EW182" s="43" t="n">
        <f aca="false">EW172-$F173*$E13*EW18+MIN(-EW149,-In_CIT*EW181)</f>
        <v>2500.41152094046</v>
      </c>
      <c r="EX182" s="43" t="n">
        <f aca="false">EX172-$F173*$E13*EX18+MIN(-EX149,-In_CIT*EX181)</f>
        <v>2499.08562095203</v>
      </c>
      <c r="EY182" s="43" t="n">
        <f aca="false">EY172-$F173*$E13*EY18+MIN(-EY149,-In_CIT*EY181)</f>
        <v>2492.33081006987</v>
      </c>
      <c r="EZ182" s="43" t="n">
        <f aca="false">EZ172-$F173*$E13*EZ18+MIN(-EZ149,-In_CIT*EZ181)</f>
        <v>2518.71670746429</v>
      </c>
      <c r="FA182" s="43" t="n">
        <f aca="false">FA172-$F173*$E13*FA18+MIN(-FA149,-In_CIT*FA181)</f>
        <v>2545.06020349732</v>
      </c>
      <c r="FB182" s="43" t="n">
        <f aca="false">FB172-$F173*$E13*FB18+MIN(-FB149,-In_CIT*FB181)</f>
        <v>2543.7118427631</v>
      </c>
      <c r="FC182" s="43" t="n">
        <f aca="false">FC172-$F173*$E13*FC18+MIN(-FC149,-In_CIT*FC181)</f>
        <v>2536.8376234033</v>
      </c>
      <c r="FD182" s="43" t="n">
        <f aca="false">FD172-$F173*$E13*FD18+MIN(-FD149,-In_CIT*FD181)</f>
        <v>0</v>
      </c>
      <c r="FE182" s="43" t="n">
        <f aca="false">FE172-$F173*$E13*FE18+MIN(-FE149,-In_CIT*FE181)</f>
        <v>0</v>
      </c>
      <c r="FF182" s="43" t="n">
        <f aca="false">FF172-$F173*$E13*FF18+MIN(-FF149,-In_CIT*FF181)</f>
        <v>0</v>
      </c>
      <c r="FG182" s="43" t="n">
        <f aca="false">FG172-$F173*$E13*FG18+MIN(-FG149,-In_CIT*FG181)</f>
        <v>0</v>
      </c>
      <c r="FH182" s="43" t="n">
        <f aca="false">FH172-$F173*$E13*FH18+MIN(-FH149,-In_CIT*FH181)</f>
        <v>0</v>
      </c>
    </row>
    <row r="183" customFormat="false" ht="15" hidden="false" customHeight="false" outlineLevel="0" collapsed="false">
      <c r="C183" s="23" t="s">
        <v>768</v>
      </c>
      <c r="D183" s="11" t="s">
        <v>33</v>
      </c>
      <c r="E183" s="24" t="n">
        <f aca="false">XIRR(INDEX($J182:$FH182,$E21):$FH182,INDEX($J$4:$FH$4,$E21):$FH$4)</f>
        <v>0.0800000000000001</v>
      </c>
    </row>
    <row r="184" customFormat="false" ht="15" hidden="false" customHeight="false" outlineLevel="0" collapsed="false">
      <c r="A184" s="20"/>
      <c r="B184" s="20"/>
      <c r="C184" s="20" t="s">
        <v>769</v>
      </c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  <c r="AH184" s="20"/>
      <c r="AI184" s="20"/>
      <c r="AJ184" s="20"/>
      <c r="AK184" s="20"/>
      <c r="AL184" s="20"/>
      <c r="AM184" s="20"/>
      <c r="AN184" s="20"/>
      <c r="AO184" s="20"/>
      <c r="AP184" s="20"/>
      <c r="AQ184" s="20"/>
      <c r="AR184" s="20"/>
      <c r="AS184" s="20"/>
      <c r="AT184" s="20"/>
      <c r="AU184" s="20"/>
      <c r="AV184" s="20"/>
      <c r="AW184" s="20"/>
      <c r="AX184" s="20"/>
      <c r="AY184" s="20"/>
      <c r="AZ184" s="20"/>
      <c r="BA184" s="20"/>
      <c r="BB184" s="20"/>
      <c r="BC184" s="20"/>
      <c r="BD184" s="20"/>
      <c r="BE184" s="20"/>
      <c r="BF184" s="20"/>
      <c r="BG184" s="20"/>
      <c r="BH184" s="20"/>
      <c r="BI184" s="20"/>
      <c r="BJ184" s="20"/>
      <c r="BK184" s="20"/>
      <c r="BL184" s="20"/>
      <c r="BM184" s="20"/>
      <c r="BN184" s="20"/>
      <c r="BO184" s="20"/>
      <c r="BP184" s="20"/>
      <c r="BQ184" s="20"/>
      <c r="BR184" s="20"/>
      <c r="BS184" s="20"/>
      <c r="BT184" s="20"/>
      <c r="BU184" s="20"/>
      <c r="BV184" s="20"/>
      <c r="BW184" s="20"/>
      <c r="BX184" s="20"/>
      <c r="BY184" s="20"/>
      <c r="BZ184" s="20"/>
      <c r="CA184" s="20"/>
      <c r="CB184" s="20"/>
      <c r="CC184" s="20"/>
      <c r="CD184" s="20"/>
      <c r="CE184" s="20"/>
      <c r="CF184" s="20"/>
      <c r="CG184" s="20"/>
      <c r="CH184" s="20"/>
      <c r="CI184" s="20"/>
      <c r="CJ184" s="20"/>
      <c r="CK184" s="20"/>
      <c r="CL184" s="20"/>
      <c r="CM184" s="20"/>
      <c r="CN184" s="20"/>
      <c r="CO184" s="20"/>
      <c r="CP184" s="20"/>
      <c r="CQ184" s="20"/>
      <c r="CR184" s="20"/>
      <c r="CS184" s="20"/>
      <c r="CT184" s="20"/>
      <c r="CU184" s="20"/>
      <c r="CV184" s="20"/>
      <c r="CW184" s="20"/>
      <c r="CX184" s="20"/>
      <c r="CY184" s="20"/>
      <c r="CZ184" s="20"/>
      <c r="DA184" s="20"/>
      <c r="DB184" s="20"/>
      <c r="DC184" s="20"/>
      <c r="DD184" s="20"/>
      <c r="DE184" s="20"/>
      <c r="DF184" s="20"/>
      <c r="DG184" s="20"/>
      <c r="DH184" s="20"/>
      <c r="DI184" s="20"/>
      <c r="DJ184" s="20"/>
      <c r="DK184" s="20"/>
      <c r="DL184" s="20"/>
      <c r="DM184" s="20"/>
      <c r="DN184" s="20"/>
      <c r="DO184" s="20"/>
      <c r="DP184" s="20"/>
      <c r="DQ184" s="20"/>
      <c r="DR184" s="20"/>
      <c r="DS184" s="20"/>
      <c r="DT184" s="20"/>
      <c r="DU184" s="20"/>
      <c r="DV184" s="20"/>
      <c r="DW184" s="20"/>
      <c r="DX184" s="20"/>
      <c r="DY184" s="20"/>
      <c r="DZ184" s="20"/>
      <c r="EA184" s="20"/>
      <c r="EB184" s="20"/>
      <c r="EC184" s="20"/>
      <c r="ED184" s="20"/>
      <c r="EE184" s="20"/>
      <c r="EF184" s="20"/>
      <c r="EG184" s="20"/>
      <c r="EH184" s="20"/>
      <c r="EI184" s="20"/>
      <c r="EJ184" s="20"/>
      <c r="EK184" s="20"/>
      <c r="EL184" s="20"/>
      <c r="EM184" s="20"/>
      <c r="EN184" s="20"/>
      <c r="EO184" s="20"/>
      <c r="EP184" s="20"/>
      <c r="EQ184" s="20"/>
      <c r="ER184" s="20"/>
      <c r="ES184" s="20"/>
      <c r="ET184" s="20"/>
      <c r="EU184" s="20"/>
      <c r="EV184" s="20"/>
      <c r="EW184" s="20"/>
      <c r="EX184" s="20"/>
      <c r="EY184" s="20"/>
      <c r="EZ184" s="20"/>
      <c r="FA184" s="20"/>
      <c r="FB184" s="20"/>
      <c r="FC184" s="20"/>
      <c r="FD184" s="20"/>
      <c r="FE184" s="20"/>
      <c r="FF184" s="20"/>
      <c r="FG184" s="20"/>
      <c r="FH184" s="20"/>
    </row>
    <row r="185" customFormat="false" ht="15" hidden="false" customHeight="false" outlineLevel="0" collapsed="false">
      <c r="C185" s="0" t="s">
        <v>770</v>
      </c>
      <c r="D185" s="11" t="s">
        <v>319</v>
      </c>
      <c r="I185" s="43" t="n">
        <f aca="false">SUM(J185:FH185)</f>
        <v>254248.921688598</v>
      </c>
      <c r="J185" s="43" t="n">
        <f aca="false">J24*(J91+J149+J111)</f>
        <v>0</v>
      </c>
      <c r="K185" s="43" t="n">
        <f aca="false">K24*(K91+K149+K111)</f>
        <v>0</v>
      </c>
      <c r="L185" s="43" t="n">
        <f aca="false">L24*(L91+L149+L111)</f>
        <v>0</v>
      </c>
      <c r="M185" s="43" t="n">
        <f aca="false">M24*(M91+M149+M111)</f>
        <v>0</v>
      </c>
      <c r="N185" s="43" t="n">
        <f aca="false">N24*(N91+N149+N111)</f>
        <v>0</v>
      </c>
      <c r="O185" s="43" t="n">
        <f aca="false">O24*(O91+O149+O111)</f>
        <v>0</v>
      </c>
      <c r="P185" s="43" t="n">
        <f aca="false">P24*(P91+P149+P111)</f>
        <v>0</v>
      </c>
      <c r="Q185" s="43" t="n">
        <f aca="false">Q24*(Q91+Q149+Q111)</f>
        <v>0</v>
      </c>
      <c r="R185" s="43" t="n">
        <f aca="false">R24*(R91+R149+R111)</f>
        <v>0</v>
      </c>
      <c r="S185" s="43" t="n">
        <f aca="false">S24*(S91+S149+S111)</f>
        <v>0</v>
      </c>
      <c r="T185" s="43" t="n">
        <f aca="false">T24*(T91+T149+T111)</f>
        <v>2600.28354482086</v>
      </c>
      <c r="U185" s="43" t="n">
        <f aca="false">U24*(U91+U149+U111)</f>
        <v>2572.56641405964</v>
      </c>
      <c r="V185" s="43" t="n">
        <f aca="false">V24*(V91+V149+V111)</f>
        <v>2562.65599642472</v>
      </c>
      <c r="W185" s="43" t="n">
        <f aca="false">W24*(W91+W149+W111)</f>
        <v>2038.0164362767</v>
      </c>
      <c r="X185" s="43" t="n">
        <f aca="false">X24*(X91+X149+X111)</f>
        <v>2059.02350571886</v>
      </c>
      <c r="Y185" s="43" t="n">
        <f aca="false">Y24*(Y91+Y149+Y111)</f>
        <v>2079.99813278048</v>
      </c>
      <c r="Z185" s="43" t="n">
        <f aca="false">Z24*(Z91+Z149+Z111)</f>
        <v>2078.70489739806</v>
      </c>
      <c r="AA185" s="43" t="n">
        <f aca="false">AA24*(AA91+AA149+AA111)</f>
        <v>1787.98298645797</v>
      </c>
      <c r="AB185" s="43" t="n">
        <f aca="false">AB24*(AB91+AB149+AB111)</f>
        <v>1806.26638413898</v>
      </c>
      <c r="AC185" s="43" t="n">
        <f aca="false">AC24*(AC91+AC149+AC111)</f>
        <v>1824.51891840323</v>
      </c>
      <c r="AD185" s="43" t="n">
        <f aca="false">AD24*(AD91+AD149+AD111)</f>
        <v>1823.26256822072</v>
      </c>
      <c r="AE185" s="43" t="n">
        <f aca="false">AE24*(AE91+AE149+AE111)</f>
        <v>1849.02709593974</v>
      </c>
      <c r="AF185" s="43" t="n">
        <f aca="false">AF24*(AF91+AF149+AF111)</f>
        <v>1867.94092218862</v>
      </c>
      <c r="AG185" s="43" t="n">
        <f aca="false">AG24*(AG91+AG149+AG111)</f>
        <v>1886.82213417667</v>
      </c>
      <c r="AH185" s="43" t="n">
        <f aca="false">AH24*(AH91+AH149+AH111)</f>
        <v>1885.49610261985</v>
      </c>
      <c r="AI185" s="43" t="n">
        <f aca="false">AI24*(AI91+AI149+AI111)</f>
        <v>1960.70986261171</v>
      </c>
      <c r="AJ185" s="43" t="n">
        <f aca="false">AJ24*(AJ91+AJ149+AJ111)</f>
        <v>1959.3969793671</v>
      </c>
      <c r="AK185" s="43" t="n">
        <f aca="false">AK24*(AK91+AK149+AK111)</f>
        <v>1979.28821989063</v>
      </c>
      <c r="AL185" s="43" t="n">
        <f aca="false">AL24*(AL91+AL149+AL111)</f>
        <v>1977.94611669514</v>
      </c>
      <c r="AM185" s="43" t="n">
        <f aca="false">AM24*(AM91+AM149+AM111)</f>
        <v>1819.69380898706</v>
      </c>
      <c r="AN185" s="43" t="n">
        <f aca="false">AN24*(AN91+AN149+AN111)</f>
        <v>1838.26450945123</v>
      </c>
      <c r="AO185" s="43" t="n">
        <f aca="false">AO24*(AO91+AO149+AO111)</f>
        <v>1856.80160973996</v>
      </c>
      <c r="AP185" s="43" t="n">
        <f aca="false">AP24*(AP91+AP149+AP111)</f>
        <v>1855.41404012054</v>
      </c>
      <c r="AQ185" s="43" t="n">
        <f aca="false">AQ24*(AQ91+AQ149+AQ111)</f>
        <v>1748.02029676044</v>
      </c>
      <c r="AR185" s="43" t="n">
        <f aca="false">AR24*(AR91+AR149+AR111)</f>
        <v>1765.81100967831</v>
      </c>
      <c r="AS185" s="43" t="n">
        <f aca="false">AS24*(AS91+AS149+AS111)</f>
        <v>1783.56842374719</v>
      </c>
      <c r="AT185" s="43" t="n">
        <f aca="false">AT24*(AT91+AT149+AT111)</f>
        <v>1782.17418034316</v>
      </c>
      <c r="AU185" s="43" t="n">
        <f aca="false">AU24*(AU91+AU149+AU111)</f>
        <v>1791.82082183942</v>
      </c>
      <c r="AV185" s="43" t="n">
        <f aca="false">AV24*(AV91+AV149+AV111)</f>
        <v>1810.08280422893</v>
      </c>
      <c r="AW185" s="43" t="n">
        <f aca="false">AW24*(AW91+AW149+AW111)</f>
        <v>1828.31074584435</v>
      </c>
      <c r="AX185" s="43" t="n">
        <f aca="false">AX24*(AX91+AX149+AX111)</f>
        <v>1826.87582515482</v>
      </c>
      <c r="AY185" s="43" t="n">
        <f aca="false">AY24*(AY91+AY149+AY111)</f>
        <v>1723.77150300687</v>
      </c>
      <c r="AZ185" s="43" t="n">
        <f aca="false">AZ24*(AZ91+AZ149+AZ111)</f>
        <v>1722.32447795042</v>
      </c>
      <c r="BA185" s="43" t="n">
        <f aca="false">BA24*(BA91+BA149+BA111)</f>
        <v>1739.56944953296</v>
      </c>
      <c r="BB185" s="43" t="n">
        <f aca="false">BB24*(BB91+BB149+BB111)</f>
        <v>1738.08995755282</v>
      </c>
      <c r="BC185" s="43" t="n">
        <f aca="false">BC24*(BC91+BC149+BC111)</f>
        <v>1735.79836499211</v>
      </c>
      <c r="BD185" s="43" t="n">
        <f aca="false">BD24*(BD91+BD149+BD111)</f>
        <v>1753.36700907014</v>
      </c>
      <c r="BE185" s="43" t="n">
        <f aca="false">BE24*(BE91+BE149+BE111)</f>
        <v>1770.89879093051</v>
      </c>
      <c r="BF185" s="43" t="n">
        <f aca="false">BF24*(BF91+BF149+BF111)</f>
        <v>1769.3373248738</v>
      </c>
      <c r="BG185" s="43" t="n">
        <f aca="false">BG24*(BG91+BG149+BG111)</f>
        <v>1713.03918878617</v>
      </c>
      <c r="BH185" s="43" t="n">
        <f aca="false">BH24*(BH91+BH149+BH111)</f>
        <v>1681.00757561629</v>
      </c>
      <c r="BI185" s="43" t="n">
        <f aca="false">BI24*(BI91+BI149+BI111)</f>
        <v>1697.73367452442</v>
      </c>
      <c r="BJ185" s="43" t="n">
        <f aca="false">BJ24*(BJ91+BJ149+BJ111)</f>
        <v>1696.13309365888</v>
      </c>
      <c r="BK185" s="43" t="n">
        <f aca="false">BK24*(BK91+BK149+BK111)</f>
        <v>1675.53321599529</v>
      </c>
      <c r="BL185" s="43" t="n">
        <f aca="false">BL24*(BL91+BL149+BL111)</f>
        <v>1692.40829514457</v>
      </c>
      <c r="BM185" s="43" t="n">
        <f aca="false">BM24*(BM91+BM149+BM111)</f>
        <v>1709.24515848232</v>
      </c>
      <c r="BN185" s="43" t="n">
        <f aca="false">BN24*(BN91+BN149+BN111)</f>
        <v>1707.59997703258</v>
      </c>
      <c r="BO185" s="43" t="n">
        <f aca="false">BO24*(BO91+BO149+BO111)</f>
        <v>1734.50075763112</v>
      </c>
      <c r="BP185" s="43" t="n">
        <f aca="false">BP24*(BP91+BP149+BP111)</f>
        <v>1732.85503733438</v>
      </c>
      <c r="BQ185" s="43" t="n">
        <f aca="false">BQ24*(BQ91+BQ149+BQ111)</f>
        <v>1750.1302046635</v>
      </c>
      <c r="BR185" s="43" t="n">
        <f aca="false">BR24*(BR91+BR149+BR111)</f>
        <v>1748.4473355649</v>
      </c>
      <c r="BS185" s="43" t="n">
        <f aca="false">BS24*(BS91+BS149+BS111)</f>
        <v>1701.71963370141</v>
      </c>
      <c r="BT185" s="43" t="n">
        <f aca="false">BT24*(BT91+BT149+BT111)</f>
        <v>1718.87241921906</v>
      </c>
      <c r="BU185" s="43" t="n">
        <f aca="false">BU24*(BU91+BU149+BU111)</f>
        <v>1735.98592227219</v>
      </c>
      <c r="BV185" s="43" t="n">
        <f aca="false">BV24*(BV91+BV149+BV111)</f>
        <v>1734.26190055817</v>
      </c>
      <c r="BW185" s="43" t="n">
        <f aca="false">BW24*(BW91+BW149+BW111)</f>
        <v>1728.08431553771</v>
      </c>
      <c r="BX185" s="43" t="n">
        <f aca="false">BX24*(BX91+BX149+BX111)</f>
        <v>1745.50133408912</v>
      </c>
      <c r="BY185" s="43" t="n">
        <f aca="false">BY24*(BY91+BY149+BY111)</f>
        <v>1762.87779579817</v>
      </c>
      <c r="BZ185" s="43" t="n">
        <f aca="false">BZ24*(BZ91+BZ149+BZ111)</f>
        <v>1761.08905797476</v>
      </c>
      <c r="CA185" s="43" t="n">
        <f aca="false">CA24*(CA91+CA149+CA111)</f>
        <v>1703.91317677767</v>
      </c>
      <c r="CB185" s="43" t="n">
        <f aca="false">CB24*(CB91+CB149+CB111)</f>
        <v>1721.03777961946</v>
      </c>
      <c r="CC185" s="43" t="n">
        <f aca="false">CC24*(CC91+CC149+CC111)</f>
        <v>1738.96671371642</v>
      </c>
      <c r="CD185" s="43" t="n">
        <f aca="false">CD24*(CD91+CD149+CD111)</f>
        <v>1737.97308495816</v>
      </c>
      <c r="CE185" s="43" t="n">
        <f aca="false">CE24*(CE91+CE149+CE111)</f>
        <v>1703.23867380025</v>
      </c>
      <c r="CF185" s="43" t="n">
        <f aca="false">CF24*(CF91+CF149+CF111)</f>
        <v>1702.2571723309</v>
      </c>
      <c r="CG185" s="43" t="n">
        <f aca="false">CG24*(CG91+CG149+CG111)</f>
        <v>1719.97175091762</v>
      </c>
      <c r="CH185" s="43" t="n">
        <f aca="false">CH24*(CH91+CH149+CH111)</f>
        <v>1718.97006537985</v>
      </c>
      <c r="CI185" s="43" t="n">
        <f aca="false">CI24*(CI91+CI149+CI111)</f>
        <v>1731.19711668876</v>
      </c>
      <c r="CJ185" s="43" t="n">
        <f aca="false">CJ24*(CJ91+CJ149+CJ111)</f>
        <v>1749.42495136455</v>
      </c>
      <c r="CK185" s="43" t="n">
        <f aca="false">CK24*(CK91+CK149+CK111)</f>
        <v>1767.62008652814</v>
      </c>
      <c r="CL185" s="43" t="n">
        <f aca="false">CL24*(CL91+CL149+CL111)</f>
        <v>1766.58024401293</v>
      </c>
      <c r="CM185" s="43" t="n">
        <f aca="false">CM24*(CM91+CM149+CM111)</f>
        <v>1805.87957361407</v>
      </c>
      <c r="CN185" s="43" t="n">
        <f aca="false">CN24*(CN91+CN149+CN111)</f>
        <v>1824.91580670339</v>
      </c>
      <c r="CO185" s="43" t="n">
        <f aca="false">CO24*(CO91+CO149+CO111)</f>
        <v>1843.91864563409</v>
      </c>
      <c r="CP185" s="43" t="n">
        <f aca="false">CP24*(CP91+CP149+CP111)</f>
        <v>1842.85671340449</v>
      </c>
      <c r="CQ185" s="43" t="n">
        <f aca="false">CQ24*(CQ91+CQ149+CQ111)</f>
        <v>1798.73112724498</v>
      </c>
      <c r="CR185" s="43" t="n">
        <f aca="false">CR24*(CR91+CR149+CR111)</f>
        <v>1817.67258916311</v>
      </c>
      <c r="CS185" s="43" t="n">
        <f aca="false">CS24*(CS91+CS149+CS111)</f>
        <v>1836.58015901003</v>
      </c>
      <c r="CT185" s="43" t="n">
        <f aca="false">CT24*(CT91+CT149+CT111)</f>
        <v>1835.50239319</v>
      </c>
      <c r="CU185" s="43" t="n">
        <f aca="false">CU24*(CU91+CU149+CU111)</f>
        <v>-32880.4346502265</v>
      </c>
      <c r="CV185" s="43" t="n">
        <f aca="false">CV24*(CV91+CV149+CV111)</f>
        <v>1922.48895401834</v>
      </c>
      <c r="CW185" s="43" t="n">
        <f aca="false">CW24*(CW91+CW149+CW111)</f>
        <v>1942.55306960964</v>
      </c>
      <c r="CX185" s="43" t="n">
        <f aca="false">CX24*(CX91+CX149+CX111)</f>
        <v>1941.48006959919</v>
      </c>
      <c r="CY185" s="43" t="n">
        <f aca="false">CY24*(CY91+CY149+CY111)</f>
        <v>2306.34526326208</v>
      </c>
      <c r="CZ185" s="43" t="n">
        <f aca="false">CZ24*(CZ91+CZ149+CZ111)</f>
        <v>2330.91136621903</v>
      </c>
      <c r="DA185" s="43" t="n">
        <f aca="false">DA24*(DA91+DA149+DA111)</f>
        <v>2355.4430736095</v>
      </c>
      <c r="DB185" s="43" t="n">
        <f aca="false">DB24*(DB91+DB149+DB111)</f>
        <v>2354.34929667081</v>
      </c>
      <c r="DC185" s="43" t="n">
        <f aca="false">DC24*(DC91+DC149+DC111)</f>
        <v>2309.15113535313</v>
      </c>
      <c r="DD185" s="43" t="n">
        <f aca="false">DD24*(DD91+DD149+DD111)</f>
        <v>2333.744248553</v>
      </c>
      <c r="DE185" s="43" t="n">
        <f aca="false">DE24*(DE91+DE149+DE111)</f>
        <v>2358.30283099597</v>
      </c>
      <c r="DF185" s="43" t="n">
        <f aca="false">DF24*(DF91+DF149+DF111)</f>
        <v>2357.20475500988</v>
      </c>
      <c r="DG185" s="43" t="n">
        <f aca="false">DG24*(DG91+DG149+DG111)</f>
        <v>2309.97038942053</v>
      </c>
      <c r="DH185" s="43" t="n">
        <f aca="false">DH24*(DH91+DH149+DH111)</f>
        <v>2334.56612035423</v>
      </c>
      <c r="DI185" s="43" t="n">
        <f aca="false">DI24*(DI91+DI149+DI111)</f>
        <v>2359.12711008984</v>
      </c>
      <c r="DJ185" s="43" t="n">
        <f aca="false">DJ24*(DJ91+DJ149+DJ111)</f>
        <v>2358.02234208623</v>
      </c>
      <c r="DK185" s="43" t="n">
        <f aca="false">DK24*(DK91+DK149+DK111)</f>
        <v>2309.74974379944</v>
      </c>
      <c r="DL185" s="43" t="n">
        <f aca="false">DL24*(DL91+DL149+DL111)</f>
        <v>2308.67123958051</v>
      </c>
      <c r="DM185" s="43" t="n">
        <f aca="false">DM24*(DM91+DM149+DM111)</f>
        <v>2332.95171373503</v>
      </c>
      <c r="DN185" s="43" t="n">
        <f aca="false">DN24*(DN91+DN149+DN111)</f>
        <v>2331.85103063647</v>
      </c>
      <c r="DO185" s="43" t="n">
        <f aca="false">DO24*(DO91+DO149+DO111)</f>
        <v>2346.00820416458</v>
      </c>
      <c r="DP185" s="43" t="n">
        <f aca="false">DP24*(DP91+DP149+DP111)</f>
        <v>2370.97728279341</v>
      </c>
      <c r="DQ185" s="43" t="n">
        <f aca="false">DQ24*(DQ91+DQ149+DQ111)</f>
        <v>2395.91074172228</v>
      </c>
      <c r="DR185" s="43" t="n">
        <f aca="false">DR24*(DR91+DR149+DR111)</f>
        <v>2394.77803741261</v>
      </c>
      <c r="DS185" s="43" t="n">
        <f aca="false">DS24*(DS91+DS149+DS111)</f>
        <v>2335.40453268515</v>
      </c>
      <c r="DT185" s="43" t="n">
        <f aca="false">DT24*(DT91+DT149+DT111)</f>
        <v>2360.2416354897</v>
      </c>
      <c r="DU185" s="43" t="n">
        <f aca="false">DU24*(DU91+DU149+DU111)</f>
        <v>2385.04265919132</v>
      </c>
      <c r="DV185" s="43" t="n">
        <f aca="false">DV24*(DV91+DV149+DV111)</f>
        <v>2383.89534589502</v>
      </c>
      <c r="DW185" s="43" t="n">
        <f aca="false">DW24*(DW91+DW149+DW111)</f>
        <v>2370.09827010917</v>
      </c>
      <c r="DX185" s="43" t="n">
        <f aca="false">DX24*(DX91+DX149+DX111)</f>
        <v>2395.30587341693</v>
      </c>
      <c r="DY185" s="43" t="n">
        <f aca="false">DY24*(DY91+DY149+DY111)</f>
        <v>2420.47691134319</v>
      </c>
      <c r="DZ185" s="43" t="n">
        <f aca="false">DZ24*(DZ91+DZ149+DZ111)</f>
        <v>2419.31413441739</v>
      </c>
      <c r="EA185" s="43" t="n">
        <f aca="false">EA24*(EA91+EA149+EA111)</f>
        <v>2423.15502291707</v>
      </c>
      <c r="EB185" s="43" t="n">
        <f aca="false">EB24*(EB91+EB149+EB111)</f>
        <v>2422.01153295143</v>
      </c>
      <c r="EC185" s="43" t="n">
        <f aca="false">EC24*(EC91+EC149+EC111)</f>
        <v>2447.47185415484</v>
      </c>
      <c r="ED185" s="43" t="n">
        <f aca="false">ED24*(ED91+ED149+ED111)</f>
        <v>2446.30484891141</v>
      </c>
      <c r="EE185" s="43" t="n">
        <f aca="false">EE24*(EE91+EE149+EE111)</f>
        <v>2372.21561818167</v>
      </c>
      <c r="EF185" s="43" t="n">
        <f aca="false">EF24*(EF91+EF149+EF111)</f>
        <v>2397.41086462418</v>
      </c>
      <c r="EG185" s="43" t="n">
        <f aca="false">EG24*(EG91+EG149+EG111)</f>
        <v>2422.56838128297</v>
      </c>
      <c r="EH185" s="43" t="n">
        <f aca="false">EH24*(EH91+EH149+EH111)</f>
        <v>2421.36857643692</v>
      </c>
      <c r="EI185" s="43" t="n">
        <f aca="false">EI24*(EI91+EI149+EI111)</f>
        <v>2479.5952736553</v>
      </c>
      <c r="EJ185" s="43" t="n">
        <f aca="false">EJ24*(EJ91+EJ149+EJ111)</f>
        <v>2398.3101473973</v>
      </c>
      <c r="EK185" s="43" t="n">
        <f aca="false">EK24*(EK91+EK149+EK111)</f>
        <v>2423.42548958884</v>
      </c>
      <c r="EL185" s="43" t="n">
        <f aca="false">EL24*(EL91+EL149+EL111)</f>
        <v>2422.1730956199</v>
      </c>
      <c r="EM185" s="43" t="n">
        <f aca="false">EM24*(EM91+EM149+EM111)</f>
        <v>2450.44450181778</v>
      </c>
      <c r="EN185" s="43" t="n">
        <f aca="false">EN24*(EN91+EN149+EN111)</f>
        <v>2476.41472357679</v>
      </c>
      <c r="EO185" s="43" t="n">
        <f aca="false">EO24*(EO91+EO149+EO111)</f>
        <v>2502.34415764164</v>
      </c>
      <c r="EP185" s="43" t="n">
        <f aca="false">EP24*(EP91+EP149+EP111)</f>
        <v>2501.04711142795</v>
      </c>
      <c r="EQ185" s="43" t="n">
        <f aca="false">EQ24*(EQ91+EQ149+EQ111)</f>
        <v>2432.4032622982</v>
      </c>
      <c r="ER185" s="43" t="n">
        <f aca="false">ER24*(ER91+ER149+ER111)</f>
        <v>2431.12572088486</v>
      </c>
      <c r="ES185" s="43" t="n">
        <f aca="false">ES24*(ES91+ES149+ES111)</f>
        <v>2456.55077493836</v>
      </c>
      <c r="ET185" s="43" t="n">
        <f aca="false">ET24*(ET91+ET149+ET111)</f>
        <v>2455.24696154876</v>
      </c>
      <c r="EU185" s="43" t="n">
        <f aca="false">EU24*(EU91+EU149+EU111)</f>
        <v>2448.60947400104</v>
      </c>
      <c r="EV185" s="43" t="n">
        <f aca="false">EV24*(EV91+EV149+EV111)</f>
        <v>2474.53134499439</v>
      </c>
      <c r="EW185" s="43" t="n">
        <f aca="false">EW24*(EW91+EW149+EW111)</f>
        <v>2500.41152094046</v>
      </c>
      <c r="EX185" s="43" t="n">
        <f aca="false">EX24*(EX91+EX149+EX111)</f>
        <v>2499.08562095203</v>
      </c>
      <c r="EY185" s="43" t="n">
        <f aca="false">EY24*(EY91+EY149+EY111)</f>
        <v>2492.33081006987</v>
      </c>
      <c r="EZ185" s="43" t="n">
        <f aca="false">EZ24*(EZ91+EZ149+EZ111)</f>
        <v>2518.71670746429</v>
      </c>
      <c r="FA185" s="43" t="n">
        <f aca="false">FA24*(FA91+FA149+FA111)</f>
        <v>2545.06020349732</v>
      </c>
      <c r="FB185" s="43" t="n">
        <f aca="false">FB24*(FB91+FB149+FB111)</f>
        <v>2543.7118427631</v>
      </c>
      <c r="FC185" s="43" t="n">
        <f aca="false">FC24*(FC91+FC149+FC111)</f>
        <v>2536.8376234033</v>
      </c>
      <c r="FD185" s="43" t="n">
        <f aca="false">FD24*(FD91+FD149+FD111)</f>
        <v>0</v>
      </c>
      <c r="FE185" s="43" t="n">
        <f aca="false">FE24*(FE91+FE149+FE111)</f>
        <v>0</v>
      </c>
      <c r="FF185" s="43" t="n">
        <f aca="false">FF24*(FF91+FF149+FF111)</f>
        <v>0</v>
      </c>
      <c r="FG185" s="43" t="n">
        <f aca="false">FG24*(FG91+FG149+FG111)</f>
        <v>0</v>
      </c>
      <c r="FH185" s="43" t="n">
        <f aca="false">FH24*(FH91+FH149+FH111)</f>
        <v>0</v>
      </c>
    </row>
    <row r="186" customFormat="false" ht="15" hidden="false" customHeight="false" outlineLevel="0" collapsed="false">
      <c r="C186" s="0" t="s">
        <v>771</v>
      </c>
      <c r="D186" s="11" t="s">
        <v>27</v>
      </c>
      <c r="E186" s="43" t="n">
        <f aca="false">XNPV(In_Buyer_IRR_COD,INDEX($J185:$FH185,$E22):$FH$185,INDEX($J$4:$FH$4,$E22):$FH$4)/$E13</f>
        <v>1410.48795366631</v>
      </c>
      <c r="F186" s="43" t="n">
        <f aca="false">INDEX(Asset_COD_Inputs,$A$1)</f>
        <v>1460.12201617687</v>
      </c>
    </row>
    <row r="187" customFormat="false" ht="15" hidden="false" customHeight="false" outlineLevel="0" collapsed="false">
      <c r="C187" s="23" t="s">
        <v>772</v>
      </c>
      <c r="D187" s="11" t="s">
        <v>319</v>
      </c>
      <c r="E187" s="62" t="n">
        <f aca="false">IF(In_COD_Price&gt;0,In_COD_Price,IF(In_Sale_Form=1,$F186,$E186))*(1+In_Price_Step)</f>
        <v>1410.48795366631</v>
      </c>
      <c r="F187" s="62" t="n">
        <f aca="false">$E187*$E13</f>
        <v>86039.7651736446</v>
      </c>
    </row>
    <row r="188" customFormat="false" ht="15" hidden="false" customHeight="false" outlineLevel="0" collapsed="false">
      <c r="C188" s="0" t="s">
        <v>773</v>
      </c>
      <c r="D188" s="11" t="s">
        <v>319</v>
      </c>
      <c r="I188" s="43" t="n">
        <f aca="false">SUM(J188:FH188)</f>
        <v>168209.156514953</v>
      </c>
      <c r="J188" s="43" t="n">
        <f aca="false">J185-$F187*J20</f>
        <v>0</v>
      </c>
      <c r="K188" s="43" t="n">
        <f aca="false">K185-$F187*K20</f>
        <v>0</v>
      </c>
      <c r="L188" s="43" t="n">
        <f aca="false">L185-$F187*L20</f>
        <v>0</v>
      </c>
      <c r="M188" s="43" t="n">
        <f aca="false">M185-$F187*M20</f>
        <v>0</v>
      </c>
      <c r="N188" s="43" t="n">
        <f aca="false">N185-$F187*N20</f>
        <v>0</v>
      </c>
      <c r="O188" s="43" t="n">
        <f aca="false">O185-$F187*O20</f>
        <v>0</v>
      </c>
      <c r="P188" s="43" t="n">
        <f aca="false">P185-$F187*P20</f>
        <v>0</v>
      </c>
      <c r="Q188" s="43" t="n">
        <f aca="false">Q185-$F187*Q20</f>
        <v>0</v>
      </c>
      <c r="R188" s="43" t="n">
        <f aca="false">R185-$F187*R20</f>
        <v>0</v>
      </c>
      <c r="S188" s="43" t="n">
        <f aca="false">S185-$F187*S20</f>
        <v>-86039.7651736446</v>
      </c>
      <c r="T188" s="43" t="n">
        <f aca="false">T185-$F187*T20</f>
        <v>2600.28354482086</v>
      </c>
      <c r="U188" s="43" t="n">
        <f aca="false">U185-$F187*U20</f>
        <v>2572.56641405964</v>
      </c>
      <c r="V188" s="43" t="n">
        <f aca="false">V185-$F187*V20</f>
        <v>2562.65599642472</v>
      </c>
      <c r="W188" s="43" t="n">
        <f aca="false">W185-$F187*W20</f>
        <v>2038.0164362767</v>
      </c>
      <c r="X188" s="43" t="n">
        <f aca="false">X185-$F187*X20</f>
        <v>2059.02350571886</v>
      </c>
      <c r="Y188" s="43" t="n">
        <f aca="false">Y185-$F187*Y20</f>
        <v>2079.99813278048</v>
      </c>
      <c r="Z188" s="43" t="n">
        <f aca="false">Z185-$F187*Z20</f>
        <v>2078.70489739806</v>
      </c>
      <c r="AA188" s="43" t="n">
        <f aca="false">AA185-$F187*AA20</f>
        <v>1787.98298645797</v>
      </c>
      <c r="AB188" s="43" t="n">
        <f aca="false">AB185-$F187*AB20</f>
        <v>1806.26638413898</v>
      </c>
      <c r="AC188" s="43" t="n">
        <f aca="false">AC185-$F187*AC20</f>
        <v>1824.51891840323</v>
      </c>
      <c r="AD188" s="43" t="n">
        <f aca="false">AD185-$F187*AD20</f>
        <v>1823.26256822072</v>
      </c>
      <c r="AE188" s="43" t="n">
        <f aca="false">AE185-$F187*AE20</f>
        <v>1849.02709593974</v>
      </c>
      <c r="AF188" s="43" t="n">
        <f aca="false">AF185-$F187*AF20</f>
        <v>1867.94092218862</v>
      </c>
      <c r="AG188" s="43" t="n">
        <f aca="false">AG185-$F187*AG20</f>
        <v>1886.82213417667</v>
      </c>
      <c r="AH188" s="43" t="n">
        <f aca="false">AH185-$F187*AH20</f>
        <v>1885.49610261985</v>
      </c>
      <c r="AI188" s="43" t="n">
        <f aca="false">AI185-$F187*AI20</f>
        <v>1960.70986261171</v>
      </c>
      <c r="AJ188" s="43" t="n">
        <f aca="false">AJ185-$F187*AJ20</f>
        <v>1959.3969793671</v>
      </c>
      <c r="AK188" s="43" t="n">
        <f aca="false">AK185-$F187*AK20</f>
        <v>1979.28821989063</v>
      </c>
      <c r="AL188" s="43" t="n">
        <f aca="false">AL185-$F187*AL20</f>
        <v>1977.94611669514</v>
      </c>
      <c r="AM188" s="43" t="n">
        <f aca="false">AM185-$F187*AM20</f>
        <v>1819.69380898706</v>
      </c>
      <c r="AN188" s="43" t="n">
        <f aca="false">AN185-$F187*AN20</f>
        <v>1838.26450945123</v>
      </c>
      <c r="AO188" s="43" t="n">
        <f aca="false">AO185-$F187*AO20</f>
        <v>1856.80160973996</v>
      </c>
      <c r="AP188" s="43" t="n">
        <f aca="false">AP185-$F187*AP20</f>
        <v>1855.41404012054</v>
      </c>
      <c r="AQ188" s="43" t="n">
        <f aca="false">AQ185-$F187*AQ20</f>
        <v>1748.02029676044</v>
      </c>
      <c r="AR188" s="43" t="n">
        <f aca="false">AR185-$F187*AR20</f>
        <v>1765.81100967831</v>
      </c>
      <c r="AS188" s="43" t="n">
        <f aca="false">AS185-$F187*AS20</f>
        <v>1783.56842374719</v>
      </c>
      <c r="AT188" s="43" t="n">
        <f aca="false">AT185-$F187*AT20</f>
        <v>1782.17418034316</v>
      </c>
      <c r="AU188" s="43" t="n">
        <f aca="false">AU185-$F187*AU20</f>
        <v>1791.82082183942</v>
      </c>
      <c r="AV188" s="43" t="n">
        <f aca="false">AV185-$F187*AV20</f>
        <v>1810.08280422893</v>
      </c>
      <c r="AW188" s="43" t="n">
        <f aca="false">AW185-$F187*AW20</f>
        <v>1828.31074584435</v>
      </c>
      <c r="AX188" s="43" t="n">
        <f aca="false">AX185-$F187*AX20</f>
        <v>1826.87582515482</v>
      </c>
      <c r="AY188" s="43" t="n">
        <f aca="false">AY185-$F187*AY20</f>
        <v>1723.77150300687</v>
      </c>
      <c r="AZ188" s="43" t="n">
        <f aca="false">AZ185-$F187*AZ20</f>
        <v>1722.32447795042</v>
      </c>
      <c r="BA188" s="43" t="n">
        <f aca="false">BA185-$F187*BA20</f>
        <v>1739.56944953296</v>
      </c>
      <c r="BB188" s="43" t="n">
        <f aca="false">BB185-$F187*BB20</f>
        <v>1738.08995755282</v>
      </c>
      <c r="BC188" s="43" t="n">
        <f aca="false">BC185-$F187*BC20</f>
        <v>1735.79836499211</v>
      </c>
      <c r="BD188" s="43" t="n">
        <f aca="false">BD185-$F187*BD20</f>
        <v>1753.36700907014</v>
      </c>
      <c r="BE188" s="43" t="n">
        <f aca="false">BE185-$F187*BE20</f>
        <v>1770.89879093051</v>
      </c>
      <c r="BF188" s="43" t="n">
        <f aca="false">BF185-$F187*BF20</f>
        <v>1769.3373248738</v>
      </c>
      <c r="BG188" s="43" t="n">
        <f aca="false">BG185-$F187*BG20</f>
        <v>1713.03918878617</v>
      </c>
      <c r="BH188" s="43" t="n">
        <f aca="false">BH185-$F187*BH20</f>
        <v>1681.00757561629</v>
      </c>
      <c r="BI188" s="43" t="n">
        <f aca="false">BI185-$F187*BI20</f>
        <v>1697.73367452442</v>
      </c>
      <c r="BJ188" s="43" t="n">
        <f aca="false">BJ185-$F187*BJ20</f>
        <v>1696.13309365888</v>
      </c>
      <c r="BK188" s="43" t="n">
        <f aca="false">BK185-$F187*BK20</f>
        <v>1675.53321599529</v>
      </c>
      <c r="BL188" s="43" t="n">
        <f aca="false">BL185-$F187*BL20</f>
        <v>1692.40829514457</v>
      </c>
      <c r="BM188" s="43" t="n">
        <f aca="false">BM185-$F187*BM20</f>
        <v>1709.24515848232</v>
      </c>
      <c r="BN188" s="43" t="n">
        <f aca="false">BN185-$F187*BN20</f>
        <v>1707.59997703258</v>
      </c>
      <c r="BO188" s="43" t="n">
        <f aca="false">BO185-$F187*BO20</f>
        <v>1734.50075763112</v>
      </c>
      <c r="BP188" s="43" t="n">
        <f aca="false">BP185-$F187*BP20</f>
        <v>1732.85503733438</v>
      </c>
      <c r="BQ188" s="43" t="n">
        <f aca="false">BQ185-$F187*BQ20</f>
        <v>1750.1302046635</v>
      </c>
      <c r="BR188" s="43" t="n">
        <f aca="false">BR185-$F187*BR20</f>
        <v>1748.4473355649</v>
      </c>
      <c r="BS188" s="43" t="n">
        <f aca="false">BS185-$F187*BS20</f>
        <v>1701.71963370141</v>
      </c>
      <c r="BT188" s="43" t="n">
        <f aca="false">BT185-$F187*BT20</f>
        <v>1718.87241921906</v>
      </c>
      <c r="BU188" s="43" t="n">
        <f aca="false">BU185-$F187*BU20</f>
        <v>1735.98592227219</v>
      </c>
      <c r="BV188" s="43" t="n">
        <f aca="false">BV185-$F187*BV20</f>
        <v>1734.26190055817</v>
      </c>
      <c r="BW188" s="43" t="n">
        <f aca="false">BW185-$F187*BW20</f>
        <v>1728.08431553771</v>
      </c>
      <c r="BX188" s="43" t="n">
        <f aca="false">BX185-$F187*BX20</f>
        <v>1745.50133408912</v>
      </c>
      <c r="BY188" s="43" t="n">
        <f aca="false">BY185-$F187*BY20</f>
        <v>1762.87779579817</v>
      </c>
      <c r="BZ188" s="43" t="n">
        <f aca="false">BZ185-$F187*BZ20</f>
        <v>1761.08905797476</v>
      </c>
      <c r="CA188" s="43" t="n">
        <f aca="false">CA185-$F187*CA20</f>
        <v>1703.91317677767</v>
      </c>
      <c r="CB188" s="43" t="n">
        <f aca="false">CB185-$F187*CB20</f>
        <v>1721.03777961946</v>
      </c>
      <c r="CC188" s="43" t="n">
        <f aca="false">CC185-$F187*CC20</f>
        <v>1738.96671371642</v>
      </c>
      <c r="CD188" s="43" t="n">
        <f aca="false">CD185-$F187*CD20</f>
        <v>1737.97308495816</v>
      </c>
      <c r="CE188" s="43" t="n">
        <f aca="false">CE185-$F187*CE20</f>
        <v>1703.23867380025</v>
      </c>
      <c r="CF188" s="43" t="n">
        <f aca="false">CF185-$F187*CF20</f>
        <v>1702.2571723309</v>
      </c>
      <c r="CG188" s="43" t="n">
        <f aca="false">CG185-$F187*CG20</f>
        <v>1719.97175091762</v>
      </c>
      <c r="CH188" s="43" t="n">
        <f aca="false">CH185-$F187*CH20</f>
        <v>1718.97006537985</v>
      </c>
      <c r="CI188" s="43" t="n">
        <f aca="false">CI185-$F187*CI20</f>
        <v>1731.19711668876</v>
      </c>
      <c r="CJ188" s="43" t="n">
        <f aca="false">CJ185-$F187*CJ20</f>
        <v>1749.42495136455</v>
      </c>
      <c r="CK188" s="43" t="n">
        <f aca="false">CK185-$F187*CK20</f>
        <v>1767.62008652814</v>
      </c>
      <c r="CL188" s="43" t="n">
        <f aca="false">CL185-$F187*CL20</f>
        <v>1766.58024401293</v>
      </c>
      <c r="CM188" s="43" t="n">
        <f aca="false">CM185-$F187*CM20</f>
        <v>1805.87957361407</v>
      </c>
      <c r="CN188" s="43" t="n">
        <f aca="false">CN185-$F187*CN20</f>
        <v>1824.91580670339</v>
      </c>
      <c r="CO188" s="43" t="n">
        <f aca="false">CO185-$F187*CO20</f>
        <v>1843.91864563409</v>
      </c>
      <c r="CP188" s="43" t="n">
        <f aca="false">CP185-$F187*CP20</f>
        <v>1842.85671340449</v>
      </c>
      <c r="CQ188" s="43" t="n">
        <f aca="false">CQ185-$F187*CQ20</f>
        <v>1798.73112724498</v>
      </c>
      <c r="CR188" s="43" t="n">
        <f aca="false">CR185-$F187*CR20</f>
        <v>1817.67258916311</v>
      </c>
      <c r="CS188" s="43" t="n">
        <f aca="false">CS185-$F187*CS20</f>
        <v>1836.58015901003</v>
      </c>
      <c r="CT188" s="43" t="n">
        <f aca="false">CT185-$F187*CT20</f>
        <v>1835.50239319</v>
      </c>
      <c r="CU188" s="43" t="n">
        <f aca="false">CU185-$F187*CU20</f>
        <v>-32880.4346502265</v>
      </c>
      <c r="CV188" s="43" t="n">
        <f aca="false">CV185-$F187*CV20</f>
        <v>1922.48895401834</v>
      </c>
      <c r="CW188" s="43" t="n">
        <f aca="false">CW185-$F187*CW20</f>
        <v>1942.55306960964</v>
      </c>
      <c r="CX188" s="43" t="n">
        <f aca="false">CX185-$F187*CX20</f>
        <v>1941.48006959919</v>
      </c>
      <c r="CY188" s="43" t="n">
        <f aca="false">CY185-$F187*CY20</f>
        <v>2306.34526326208</v>
      </c>
      <c r="CZ188" s="43" t="n">
        <f aca="false">CZ185-$F187*CZ20</f>
        <v>2330.91136621903</v>
      </c>
      <c r="DA188" s="43" t="n">
        <f aca="false">DA185-$F187*DA20</f>
        <v>2355.4430736095</v>
      </c>
      <c r="DB188" s="43" t="n">
        <f aca="false">DB185-$F187*DB20</f>
        <v>2354.34929667081</v>
      </c>
      <c r="DC188" s="43" t="n">
        <f aca="false">DC185-$F187*DC20</f>
        <v>2309.15113535313</v>
      </c>
      <c r="DD188" s="43" t="n">
        <f aca="false">DD185-$F187*DD20</f>
        <v>2333.744248553</v>
      </c>
      <c r="DE188" s="43" t="n">
        <f aca="false">DE185-$F187*DE20</f>
        <v>2358.30283099597</v>
      </c>
      <c r="DF188" s="43" t="n">
        <f aca="false">DF185-$F187*DF20</f>
        <v>2357.20475500988</v>
      </c>
      <c r="DG188" s="43" t="n">
        <f aca="false">DG185-$F187*DG20</f>
        <v>2309.97038942053</v>
      </c>
      <c r="DH188" s="43" t="n">
        <f aca="false">DH185-$F187*DH20</f>
        <v>2334.56612035423</v>
      </c>
      <c r="DI188" s="43" t="n">
        <f aca="false">DI185-$F187*DI20</f>
        <v>2359.12711008984</v>
      </c>
      <c r="DJ188" s="43" t="n">
        <f aca="false">DJ185-$F187*DJ20</f>
        <v>2358.02234208623</v>
      </c>
      <c r="DK188" s="43" t="n">
        <f aca="false">DK185-$F187*DK20</f>
        <v>2309.74974379944</v>
      </c>
      <c r="DL188" s="43" t="n">
        <f aca="false">DL185-$F187*DL20</f>
        <v>2308.67123958051</v>
      </c>
      <c r="DM188" s="43" t="n">
        <f aca="false">DM185-$F187*DM20</f>
        <v>2332.95171373503</v>
      </c>
      <c r="DN188" s="43" t="n">
        <f aca="false">DN185-$F187*DN20</f>
        <v>2331.85103063647</v>
      </c>
      <c r="DO188" s="43" t="n">
        <f aca="false">DO185-$F187*DO20</f>
        <v>2346.00820416458</v>
      </c>
      <c r="DP188" s="43" t="n">
        <f aca="false">DP185-$F187*DP20</f>
        <v>2370.97728279341</v>
      </c>
      <c r="DQ188" s="43" t="n">
        <f aca="false">DQ185-$F187*DQ20</f>
        <v>2395.91074172228</v>
      </c>
      <c r="DR188" s="43" t="n">
        <f aca="false">DR185-$F187*DR20</f>
        <v>2394.77803741261</v>
      </c>
      <c r="DS188" s="43" t="n">
        <f aca="false">DS185-$F187*DS20</f>
        <v>2335.40453268515</v>
      </c>
      <c r="DT188" s="43" t="n">
        <f aca="false">DT185-$F187*DT20</f>
        <v>2360.2416354897</v>
      </c>
      <c r="DU188" s="43" t="n">
        <f aca="false">DU185-$F187*DU20</f>
        <v>2385.04265919132</v>
      </c>
      <c r="DV188" s="43" t="n">
        <f aca="false">DV185-$F187*DV20</f>
        <v>2383.89534589502</v>
      </c>
      <c r="DW188" s="43" t="n">
        <f aca="false">DW185-$F187*DW20</f>
        <v>2370.09827010917</v>
      </c>
      <c r="DX188" s="43" t="n">
        <f aca="false">DX185-$F187*DX20</f>
        <v>2395.30587341693</v>
      </c>
      <c r="DY188" s="43" t="n">
        <f aca="false">DY185-$F187*DY20</f>
        <v>2420.47691134319</v>
      </c>
      <c r="DZ188" s="43" t="n">
        <f aca="false">DZ185-$F187*DZ20</f>
        <v>2419.31413441739</v>
      </c>
      <c r="EA188" s="43" t="n">
        <f aca="false">EA185-$F187*EA20</f>
        <v>2423.15502291707</v>
      </c>
      <c r="EB188" s="43" t="n">
        <f aca="false">EB185-$F187*EB20</f>
        <v>2422.01153295143</v>
      </c>
      <c r="EC188" s="43" t="n">
        <f aca="false">EC185-$F187*EC20</f>
        <v>2447.47185415484</v>
      </c>
      <c r="ED188" s="43" t="n">
        <f aca="false">ED185-$F187*ED20</f>
        <v>2446.30484891141</v>
      </c>
      <c r="EE188" s="43" t="n">
        <f aca="false">EE185-$F187*EE20</f>
        <v>2372.21561818167</v>
      </c>
      <c r="EF188" s="43" t="n">
        <f aca="false">EF185-$F187*EF20</f>
        <v>2397.41086462418</v>
      </c>
      <c r="EG188" s="43" t="n">
        <f aca="false">EG185-$F187*EG20</f>
        <v>2422.56838128297</v>
      </c>
      <c r="EH188" s="43" t="n">
        <f aca="false">EH185-$F187*EH20</f>
        <v>2421.36857643692</v>
      </c>
      <c r="EI188" s="43" t="n">
        <f aca="false">EI185-$F187*EI20</f>
        <v>2479.5952736553</v>
      </c>
      <c r="EJ188" s="43" t="n">
        <f aca="false">EJ185-$F187*EJ20</f>
        <v>2398.3101473973</v>
      </c>
      <c r="EK188" s="43" t="n">
        <f aca="false">EK185-$F187*EK20</f>
        <v>2423.42548958884</v>
      </c>
      <c r="EL188" s="43" t="n">
        <f aca="false">EL185-$F187*EL20</f>
        <v>2422.1730956199</v>
      </c>
      <c r="EM188" s="43" t="n">
        <f aca="false">EM185-$F187*EM20</f>
        <v>2450.44450181778</v>
      </c>
      <c r="EN188" s="43" t="n">
        <f aca="false">EN185-$F187*EN20</f>
        <v>2476.41472357679</v>
      </c>
      <c r="EO188" s="43" t="n">
        <f aca="false">EO185-$F187*EO20</f>
        <v>2502.34415764164</v>
      </c>
      <c r="EP188" s="43" t="n">
        <f aca="false">EP185-$F187*EP20</f>
        <v>2501.04711142795</v>
      </c>
      <c r="EQ188" s="43" t="n">
        <f aca="false">EQ185-$F187*EQ20</f>
        <v>2432.4032622982</v>
      </c>
      <c r="ER188" s="43" t="n">
        <f aca="false">ER185-$F187*ER20</f>
        <v>2431.12572088486</v>
      </c>
      <c r="ES188" s="43" t="n">
        <f aca="false">ES185-$F187*ES20</f>
        <v>2456.55077493836</v>
      </c>
      <c r="ET188" s="43" t="n">
        <f aca="false">ET185-$F187*ET20</f>
        <v>2455.24696154876</v>
      </c>
      <c r="EU188" s="43" t="n">
        <f aca="false">EU185-$F187*EU20</f>
        <v>2448.60947400104</v>
      </c>
      <c r="EV188" s="43" t="n">
        <f aca="false">EV185-$F187*EV20</f>
        <v>2474.53134499439</v>
      </c>
      <c r="EW188" s="43" t="n">
        <f aca="false">EW185-$F187*EW20</f>
        <v>2500.41152094046</v>
      </c>
      <c r="EX188" s="43" t="n">
        <f aca="false">EX185-$F187*EX20</f>
        <v>2499.08562095203</v>
      </c>
      <c r="EY188" s="43" t="n">
        <f aca="false">EY185-$F187*EY20</f>
        <v>2492.33081006987</v>
      </c>
      <c r="EZ188" s="43" t="n">
        <f aca="false">EZ185-$F187*EZ20</f>
        <v>2518.71670746429</v>
      </c>
      <c r="FA188" s="43" t="n">
        <f aca="false">FA185-$F187*FA20</f>
        <v>2545.06020349732</v>
      </c>
      <c r="FB188" s="43" t="n">
        <f aca="false">FB185-$F187*FB20</f>
        <v>2543.7118427631</v>
      </c>
      <c r="FC188" s="43" t="n">
        <f aca="false">FC185-$F187*FC20</f>
        <v>2536.8376234033</v>
      </c>
      <c r="FD188" s="43" t="n">
        <f aca="false">FD185-$F187*FD20</f>
        <v>0</v>
      </c>
      <c r="FE188" s="43" t="n">
        <f aca="false">FE185-$F187*FE20</f>
        <v>0</v>
      </c>
      <c r="FF188" s="43" t="n">
        <f aca="false">FF185-$F187*FF20</f>
        <v>0</v>
      </c>
      <c r="FG188" s="43" t="n">
        <f aca="false">FG185-$F187*FG20</f>
        <v>0</v>
      </c>
      <c r="FH188" s="43" t="n">
        <f aca="false">FH185-$F187*FH20</f>
        <v>0</v>
      </c>
    </row>
    <row r="189" customFormat="false" ht="15" hidden="false" customHeight="false" outlineLevel="0" collapsed="false">
      <c r="C189" s="23" t="s">
        <v>774</v>
      </c>
      <c r="D189" s="11" t="s">
        <v>33</v>
      </c>
      <c r="E189" s="24" t="n">
        <f aca="false">XIRR(INDEX($J188:$FH188,$E22):$FH188,INDEX($J$4:$FH$4,$E22):$FH$4)</f>
        <v>0.08</v>
      </c>
    </row>
    <row r="190" customFormat="false" ht="15" hidden="false" customHeight="false" outlineLevel="0" collapsed="false">
      <c r="C190" s="0" t="s">
        <v>775</v>
      </c>
      <c r="D190" s="11" t="s">
        <v>319</v>
      </c>
      <c r="I190" s="43" t="n">
        <f aca="false">SUM(J190:FH190)</f>
        <v>185828.737235895</v>
      </c>
      <c r="J190" s="43" t="n">
        <f aca="false">J188-J24*J149</f>
        <v>0</v>
      </c>
      <c r="K190" s="43" t="n">
        <f aca="false">K188-K24*K149</f>
        <v>0</v>
      </c>
      <c r="L190" s="43" t="n">
        <f aca="false">L188-L24*L149</f>
        <v>0</v>
      </c>
      <c r="M190" s="43" t="n">
        <f aca="false">M188-M24*M149</f>
        <v>0</v>
      </c>
      <c r="N190" s="43" t="n">
        <f aca="false">N188-N24*N149</f>
        <v>0</v>
      </c>
      <c r="O190" s="43" t="n">
        <f aca="false">O188-O24*O149</f>
        <v>0</v>
      </c>
      <c r="P190" s="43" t="n">
        <f aca="false">P188-P24*P149</f>
        <v>0</v>
      </c>
      <c r="Q190" s="43" t="n">
        <f aca="false">Q188-Q24*Q149</f>
        <v>0</v>
      </c>
      <c r="R190" s="43" t="n">
        <f aca="false">R188-R24*R149</f>
        <v>0</v>
      </c>
      <c r="S190" s="43" t="n">
        <f aca="false">S188-S24*S149</f>
        <v>-86039.7651736446</v>
      </c>
      <c r="T190" s="43" t="n">
        <f aca="false">T188-T24*T149</f>
        <v>2662.78639148742</v>
      </c>
      <c r="U190" s="43" t="n">
        <f aca="false">U188-U24*U149</f>
        <v>2691.05636680901</v>
      </c>
      <c r="V190" s="43" t="n">
        <f aca="false">V188-V24*V149</f>
        <v>2690.0548131972</v>
      </c>
      <c r="W190" s="43" t="n">
        <f aca="false">W188-W24*W149</f>
        <v>2115.89010994022</v>
      </c>
      <c r="X190" s="43" t="n">
        <f aca="false">X188-X24*X149</f>
        <v>2138.47776548301</v>
      </c>
      <c r="Y190" s="43" t="n">
        <f aca="false">Y188-Y24*Y149</f>
        <v>2161.03549450562</v>
      </c>
      <c r="Z190" s="43" t="n">
        <f aca="false">Z188-Z24*Z149</f>
        <v>2160.0838329693</v>
      </c>
      <c r="AA190" s="43" t="n">
        <f aca="false">AA188-AA24*AA149</f>
        <v>1842.99453415812</v>
      </c>
      <c r="AB190" s="43" t="n">
        <f aca="false">AB188-AB24*AB149</f>
        <v>1862.61247452186</v>
      </c>
      <c r="AC190" s="43" t="n">
        <f aca="false">AC188-AC24*AC149</f>
        <v>1882.20251512436</v>
      </c>
      <c r="AD190" s="43" t="n">
        <f aca="false">AD188-AD24*AD149</f>
        <v>1881.31530440029</v>
      </c>
      <c r="AE190" s="43" t="n">
        <f aca="false">AE188-AE24*AE149</f>
        <v>1912.03751741477</v>
      </c>
      <c r="AF190" s="43" t="n">
        <f aca="false">AF188-AF24*AF149</f>
        <v>1932.37275572784</v>
      </c>
      <c r="AG190" s="43" t="n">
        <f aca="false">AG188-AG24*AG149</f>
        <v>1952.6784767665</v>
      </c>
      <c r="AH190" s="43" t="n">
        <f aca="false">AH188-AH24*AH149</f>
        <v>1951.73982922067</v>
      </c>
      <c r="AI190" s="43" t="n">
        <f aca="false">AI188-AI24*AI149</f>
        <v>2035.87231629017</v>
      </c>
      <c r="AJ190" s="43" t="n">
        <f aca="false">AJ188-AJ24*AJ149</f>
        <v>2034.96116170912</v>
      </c>
      <c r="AK190" s="43" t="n">
        <f aca="false">AK188-AK24*AK149</f>
        <v>2056.40289476841</v>
      </c>
      <c r="AL190" s="43" t="n">
        <f aca="false">AL188-AL24*AL149</f>
        <v>2055.4730027662</v>
      </c>
      <c r="AM190" s="43" t="n">
        <f aca="false">AM188-AM24*AM149</f>
        <v>1884.03111032561</v>
      </c>
      <c r="AN190" s="43" t="n">
        <f aca="false">AN188-AN24*AN149</f>
        <v>1904.04213701401</v>
      </c>
      <c r="AO190" s="43" t="n">
        <f aca="false">AO188-AO24*AO149</f>
        <v>1924.02322362632</v>
      </c>
      <c r="AP190" s="43" t="n">
        <f aca="false">AP188-AP24*AP149</f>
        <v>1923.0711310128</v>
      </c>
      <c r="AQ190" s="43" t="n">
        <f aca="false">AQ188-AQ24*AQ149</f>
        <v>1807.5458803458</v>
      </c>
      <c r="AR190" s="43" t="n">
        <f aca="false">AR188-AR24*AR149</f>
        <v>1826.72823875455</v>
      </c>
      <c r="AS190" s="43" t="n">
        <f aca="false">AS188-AS24*AS149</f>
        <v>1845.88134397632</v>
      </c>
      <c r="AT190" s="43" t="n">
        <f aca="false">AT188-AT24*AT149</f>
        <v>1844.95109439497</v>
      </c>
      <c r="AU190" s="43" t="n">
        <f aca="false">AU188-AU24*AU149</f>
        <v>1858.07119283462</v>
      </c>
      <c r="AV190" s="43" t="n">
        <f aca="false">AV188-AV24*AV149</f>
        <v>1877.80134062548</v>
      </c>
      <c r="AW190" s="43" t="n">
        <f aca="false">AW188-AW24*AW149</f>
        <v>1897.50179381256</v>
      </c>
      <c r="AX190" s="43" t="n">
        <f aca="false">AX188-AX24*AX149</f>
        <v>1896.55750720393</v>
      </c>
      <c r="AY190" s="43" t="n">
        <f aca="false">AY188-AY24*AY149</f>
        <v>1784.85150242239</v>
      </c>
      <c r="AZ190" s="43" t="n">
        <f aca="false">AZ188-AZ24*AZ149</f>
        <v>1783.90982688033</v>
      </c>
      <c r="BA190" s="43" t="n">
        <f aca="false">BA188-BA24*BA149</f>
        <v>1802.5619208111</v>
      </c>
      <c r="BB190" s="43" t="n">
        <f aca="false">BB188-BB24*BB149</f>
        <v>1801.60088020014</v>
      </c>
      <c r="BC190" s="43" t="n">
        <f aca="false">BC188-BC24*BC149</f>
        <v>1801.66571494907</v>
      </c>
      <c r="BD190" s="43" t="n">
        <f aca="false">BD188-BD24*BD149</f>
        <v>1820.69842327637</v>
      </c>
      <c r="BE190" s="43" t="n">
        <f aca="false">BE188-BE24*BE149</f>
        <v>1839.69914239707</v>
      </c>
      <c r="BF190" s="43" t="n">
        <f aca="false">BF188-BF24*BF149</f>
        <v>1838.68188755701</v>
      </c>
      <c r="BG190" s="43" t="n">
        <f aca="false">BG188-BG24*BG149</f>
        <v>1779.43316278972</v>
      </c>
      <c r="BH190" s="43" t="n">
        <f aca="false">BH188-BH24*BH149</f>
        <v>1798.21168053619</v>
      </c>
      <c r="BI190" s="43" t="n">
        <f aca="false">BI188-BI24*BI149</f>
        <v>1816.95797666183</v>
      </c>
      <c r="BJ190" s="43" t="n">
        <f aca="false">BJ188-BJ24*BJ149</f>
        <v>1815.93333106363</v>
      </c>
      <c r="BK190" s="43" t="n">
        <f aca="false">BK188-BK24*BK149</f>
        <v>1794.75791965769</v>
      </c>
      <c r="BL190" s="43" t="n">
        <f aca="false">BL188-BL24*BL149</f>
        <v>1813.69546554316</v>
      </c>
      <c r="BM190" s="43" t="n">
        <f aca="false">BM188-BM24*BM149</f>
        <v>1832.60042484458</v>
      </c>
      <c r="BN190" s="43" t="n">
        <f aca="false">BN188-BN24*BN149</f>
        <v>1831.56417343804</v>
      </c>
      <c r="BO190" s="43" t="n">
        <f aca="false">BO188-BO24*BO149</f>
        <v>1862.26595879477</v>
      </c>
      <c r="BP190" s="43" t="n">
        <f aca="false">BP188-BP24*BP149</f>
        <v>1861.24852682488</v>
      </c>
      <c r="BQ190" s="43" t="n">
        <f aca="false">BQ188-BQ24*BQ149</f>
        <v>1880.6739650121</v>
      </c>
      <c r="BR190" s="43" t="n">
        <f aca="false">BR188-BR24*BR149</f>
        <v>1879.63561008169</v>
      </c>
      <c r="BS190" s="43" t="n">
        <f aca="false">BS188-BS24*BS149</f>
        <v>1829.82598021433</v>
      </c>
      <c r="BT190" s="43" t="n">
        <f aca="false">BT188-BT24*BT149</f>
        <v>1849.14734515021</v>
      </c>
      <c r="BU190" s="43" t="n">
        <f aca="false">BU188-BU24*BU149</f>
        <v>1868.43593444612</v>
      </c>
      <c r="BV190" s="43" t="n">
        <f aca="false">BV188-BV24*BV149</f>
        <v>1867.39367107261</v>
      </c>
      <c r="BW190" s="43" t="n">
        <f aca="false">BW188-BW24*BW149</f>
        <v>1862.18643980347</v>
      </c>
      <c r="BX190" s="43" t="n">
        <f aca="false">BX188-BX24*BX149</f>
        <v>1881.84052423235</v>
      </c>
      <c r="BY190" s="43" t="n">
        <f aca="false">BY188-BY24*BY149</f>
        <v>1901.46096202508</v>
      </c>
      <c r="BZ190" s="43" t="n">
        <f aca="false">BZ188-BZ24*BZ149</f>
        <v>1900.39100102547</v>
      </c>
      <c r="CA190" s="43" t="n">
        <f aca="false">CA188-CA24*CA149</f>
        <v>1839.18564776059</v>
      </c>
      <c r="CB190" s="43" t="n">
        <f aca="false">CB188-CB24*CB149</f>
        <v>1858.56290748111</v>
      </c>
      <c r="CC190" s="43" t="n">
        <f aca="false">CC188-CC24*CC149</f>
        <v>1877.90583066686</v>
      </c>
      <c r="CD190" s="43" t="n">
        <f aca="false">CD188-CD24*CD149</f>
        <v>1876.81393093251</v>
      </c>
      <c r="CE190" s="43" t="n">
        <f aca="false">CE188-CE24*CE149</f>
        <v>1839.00345053692</v>
      </c>
      <c r="CF190" s="43" t="n">
        <f aca="false">CF188-CF24*CF149</f>
        <v>1837.92487749369</v>
      </c>
      <c r="CG190" s="43" t="n">
        <f aca="false">CG188-CG24*CG149</f>
        <v>1857.03224517367</v>
      </c>
      <c r="CH190" s="43" t="n">
        <f aca="false">CH188-CH24*CH149</f>
        <v>1855.93149183546</v>
      </c>
      <c r="CI190" s="43" t="n">
        <f aca="false">CI188-CI24*CI149</f>
        <v>1870.0862163462</v>
      </c>
      <c r="CJ190" s="43" t="n">
        <f aca="false">CJ188-CJ24*CJ149</f>
        <v>1889.75760170649</v>
      </c>
      <c r="CK190" s="43" t="n">
        <f aca="false">CK188-CK24*CK149</f>
        <v>1909.39305353688</v>
      </c>
      <c r="CL190" s="43" t="n">
        <f aca="false">CL188-CL24*CL149</f>
        <v>1908.25036945424</v>
      </c>
      <c r="CM190" s="43" t="n">
        <f aca="false">CM188-CM24*CM149</f>
        <v>1952.15485033006</v>
      </c>
      <c r="CN190" s="43" t="n">
        <f aca="false">CN188-CN24*CN149</f>
        <v>1972.71458559533</v>
      </c>
      <c r="CO190" s="43" t="n">
        <f aca="false">CO188-CO24*CO149</f>
        <v>1993.23762398298</v>
      </c>
      <c r="CP190" s="43" t="n">
        <f aca="false">CP188-CP24*CP149</f>
        <v>1992.07066548892</v>
      </c>
      <c r="CQ190" s="43" t="n">
        <f aca="false">CQ188-CQ24*CQ149</f>
        <v>1944.29941475963</v>
      </c>
      <c r="CR190" s="43" t="n">
        <f aca="false">CR188-CR24*CR149</f>
        <v>1964.75500588074</v>
      </c>
      <c r="CS190" s="43" t="n">
        <f aca="false">CS188-CS24*CS149</f>
        <v>1985.17335296754</v>
      </c>
      <c r="CT190" s="43" t="n">
        <f aca="false">CT188-CT24*CT149</f>
        <v>1983.98899492354</v>
      </c>
      <c r="CU190" s="43" t="n">
        <f aca="false">CU188-CU24*CU149</f>
        <v>-32730.5839165254</v>
      </c>
      <c r="CV190" s="43" t="n">
        <f aca="false">CV188-CV24*CV149</f>
        <v>1994.35872199333</v>
      </c>
      <c r="CW190" s="43" t="n">
        <f aca="false">CW188-CW24*CW149</f>
        <v>2015.10756877275</v>
      </c>
      <c r="CX190" s="43" t="n">
        <f aca="false">CX188-CX24*CX149</f>
        <v>2013.92844788214</v>
      </c>
      <c r="CY190" s="43" t="n">
        <f aca="false">CY188-CY24*CY149</f>
        <v>2417.47847393373</v>
      </c>
      <c r="CZ190" s="43" t="n">
        <f aca="false">CZ188-CZ24*CZ149</f>
        <v>2443.17455957649</v>
      </c>
      <c r="DA190" s="43" t="n">
        <f aca="false">DA188-DA24*DA149</f>
        <v>2468.83284789347</v>
      </c>
      <c r="DB190" s="43" t="n">
        <f aca="false">DB188-DB24*DB149</f>
        <v>2467.63089521359</v>
      </c>
      <c r="DC190" s="43" t="n">
        <f aca="false">DC188-DC24*DC149</f>
        <v>2420.56184985796</v>
      </c>
      <c r="DD190" s="43" t="n">
        <f aca="false">DD188-DD24*DD149</f>
        <v>2446.28761708635</v>
      </c>
      <c r="DE190" s="43" t="n">
        <f aca="false">DE188-DE24*DE149</f>
        <v>2471.97543842805</v>
      </c>
      <c r="DF190" s="43" t="n">
        <f aca="false">DF188-DF24*DF149</f>
        <v>2470.76876152027</v>
      </c>
      <c r="DG190" s="43" t="n">
        <f aca="false">DG188-DG24*DG149</f>
        <v>2421.4621290529</v>
      </c>
      <c r="DH190" s="43" t="n">
        <f aca="false">DH188-DH24*DH149</f>
        <v>2447.19077291189</v>
      </c>
      <c r="DI190" s="43" t="n">
        <f aca="false">DI188-DI24*DI149</f>
        <v>2472.8812396301</v>
      </c>
      <c r="DJ190" s="43" t="n">
        <f aca="false">DJ188-DJ24*DJ149</f>
        <v>2471.66720885691</v>
      </c>
      <c r="DK190" s="43" t="n">
        <f aca="false">DK188-DK24*DK149</f>
        <v>2419.92002944508</v>
      </c>
      <c r="DL190" s="43" t="n">
        <f aca="false">DL188-DL24*DL149</f>
        <v>2418.73485997373</v>
      </c>
      <c r="DM190" s="43" t="n">
        <f aca="false">DM188-DM24*DM149</f>
        <v>2444.11706781163</v>
      </c>
      <c r="DN190" s="43" t="n">
        <f aca="false">DN188-DN24*DN149</f>
        <v>2442.90752594508</v>
      </c>
      <c r="DO190" s="43" t="n">
        <f aca="false">DO188-DO24*DO149</f>
        <v>2461.06412327713</v>
      </c>
      <c r="DP190" s="43" t="n">
        <f aca="false">DP188-DP24*DP149</f>
        <v>2487.20303932856</v>
      </c>
      <c r="DQ190" s="43" t="n">
        <f aca="false">DQ188-DQ24*DQ149</f>
        <v>2513.30281285257</v>
      </c>
      <c r="DR190" s="43" t="n">
        <f aca="false">DR188-DR24*DR149</f>
        <v>2512.05808284194</v>
      </c>
      <c r="DS190" s="43" t="n">
        <f aca="false">DS188-DS24*DS149</f>
        <v>2449.411737036</v>
      </c>
      <c r="DT190" s="43" t="n">
        <f aca="false">DT188-DT24*DT149</f>
        <v>2475.4056247091</v>
      </c>
      <c r="DU190" s="43" t="n">
        <f aca="false">DU188-DU24*DU149</f>
        <v>2501.35986501635</v>
      </c>
      <c r="DV190" s="43" t="n">
        <f aca="false">DV188-DV24*DV149</f>
        <v>2500.09908117426</v>
      </c>
      <c r="DW190" s="43" t="n">
        <f aca="false">DW188-DW24*DW149</f>
        <v>2487.53672321624</v>
      </c>
      <c r="DX190" s="43" t="n">
        <f aca="false">DX188-DX24*DX149</f>
        <v>2513.93775429946</v>
      </c>
      <c r="DY190" s="43" t="n">
        <f aca="false">DY188-DY24*DY149</f>
        <v>2540.29860364477</v>
      </c>
      <c r="DZ190" s="43" t="n">
        <f aca="false">DZ188-DZ24*DZ149</f>
        <v>2539.02082680324</v>
      </c>
      <c r="EA190" s="43" t="n">
        <f aca="false">EA188-EA24*EA149</f>
        <v>2544.54121528863</v>
      </c>
      <c r="EB190" s="43" t="n">
        <f aca="false">EB188-EB24*EB149</f>
        <v>2543.28463290881</v>
      </c>
      <c r="EC190" s="43" t="n">
        <f aca="false">EC188-EC24*EC149</f>
        <v>2569.96337596528</v>
      </c>
      <c r="ED190" s="43" t="n">
        <f aca="false">ED188-ED24*ED149</f>
        <v>2568.68095262085</v>
      </c>
      <c r="EE190" s="43" t="n">
        <f aca="false">EE188-EE24*EE149</f>
        <v>2489.86347933987</v>
      </c>
      <c r="EF190" s="43" t="n">
        <f aca="false">EF188-EF24*EF149</f>
        <v>2516.25093145029</v>
      </c>
      <c r="EG190" s="43" t="n">
        <f aca="false">EG188-EG24*EG149</f>
        <v>2542.59692225992</v>
      </c>
      <c r="EH190" s="43" t="n">
        <f aca="false">EH188-EH24*EH149</f>
        <v>2541.27845539613</v>
      </c>
      <c r="EI190" s="43" t="n">
        <f aca="false">EI188-EI24*EI149</f>
        <v>2607.86310073946</v>
      </c>
      <c r="EJ190" s="43" t="n">
        <f aca="false">EJ188-EJ24*EJ149</f>
        <v>2635.50565648055</v>
      </c>
      <c r="EK190" s="43" t="n">
        <f aca="false">EK188-EK24*EK149</f>
        <v>2663.10493361411</v>
      </c>
      <c r="EL190" s="43" t="n">
        <f aca="false">EL188-EL24*EL149</f>
        <v>2661.72867650539</v>
      </c>
      <c r="EM190" s="43" t="n">
        <f aca="false">EM188-EM24*EM149</f>
        <v>2692.79615584371</v>
      </c>
      <c r="EN190" s="43" t="n">
        <f aca="false">EN188-EN24*EN149</f>
        <v>2721.3348610734</v>
      </c>
      <c r="EO190" s="43" t="n">
        <f aca="false">EO188-EO24*EO149</f>
        <v>2749.82874466114</v>
      </c>
      <c r="EP190" s="43" t="n">
        <f aca="false">EP188-EP24*EP149</f>
        <v>2748.40341915159</v>
      </c>
      <c r="EQ190" s="43" t="n">
        <f aca="false">EQ188-EQ24*EQ149</f>
        <v>2672.97061791012</v>
      </c>
      <c r="ER190" s="43" t="n">
        <f aca="false">ER188-ER24*ER149</f>
        <v>2671.5667262471</v>
      </c>
      <c r="ES190" s="43" t="n">
        <f aca="false">ES188-ES24*ES149</f>
        <v>2699.50634608611</v>
      </c>
      <c r="ET190" s="43" t="n">
        <f aca="false">ET188-ET24*ET149</f>
        <v>2698.07358411952</v>
      </c>
      <c r="EU190" s="43" t="n">
        <f aca="false">EU188-EU24*EU149</f>
        <v>2690.77964175938</v>
      </c>
      <c r="EV190" s="43" t="n">
        <f aca="false">EV188-EV24*EV149</f>
        <v>2719.26521427955</v>
      </c>
      <c r="EW190" s="43" t="n">
        <f aca="false">EW188-EW24*EW149</f>
        <v>2747.70496806644</v>
      </c>
      <c r="EX190" s="43" t="n">
        <f aca="false">EX188-EX24*EX149</f>
        <v>2746.24793511212</v>
      </c>
      <c r="EY190" s="43" t="n">
        <f aca="false">EY188-EY24*EY149</f>
        <v>2738.82506601085</v>
      </c>
      <c r="EZ190" s="43" t="n">
        <f aca="false">EZ188-EZ24*EZ149</f>
        <v>2767.82055765307</v>
      </c>
      <c r="FA190" s="43" t="n">
        <f aca="false">FA188-FA24*FA149</f>
        <v>2796.76945439266</v>
      </c>
      <c r="FB190" s="43" t="n">
        <f aca="false">FB188-FB24*FB149</f>
        <v>2795.2877393001</v>
      </c>
      <c r="FC190" s="43" t="n">
        <f aca="false">FC188-FC24*FC149</f>
        <v>2787.73365209154</v>
      </c>
      <c r="FD190" s="43" t="n">
        <f aca="false">FD188-FD24*FD149</f>
        <v>0</v>
      </c>
      <c r="FE190" s="43" t="n">
        <f aca="false">FE188-FE24*FE149</f>
        <v>0</v>
      </c>
      <c r="FF190" s="43" t="n">
        <f aca="false">FF188-FF24*FF149</f>
        <v>0</v>
      </c>
      <c r="FG190" s="43" t="n">
        <f aca="false">FG188-FG24*FG149</f>
        <v>0</v>
      </c>
      <c r="FH190" s="43" t="n">
        <f aca="false">FH188-FH24*FH149</f>
        <v>0</v>
      </c>
    </row>
    <row r="191" customFormat="false" ht="15" hidden="false" customHeight="false" outlineLevel="0" collapsed="false">
      <c r="C191" s="23" t="s">
        <v>776</v>
      </c>
      <c r="D191" s="11" t="s">
        <v>33</v>
      </c>
      <c r="E191" s="24" t="n">
        <f aca="false">XIRR(INDEX($J190:$FH190,$E22):$FH190,INDEX($J$4:$FH$4,$E22):$FH$4)</f>
        <v>0.0857545806835121</v>
      </c>
    </row>
    <row r="192" customFormat="false" ht="15" hidden="false" customHeight="false" outlineLevel="0" collapsed="false">
      <c r="C192" s="0" t="s">
        <v>777</v>
      </c>
      <c r="D192" s="11" t="s">
        <v>319</v>
      </c>
      <c r="I192" s="43" t="n">
        <f aca="false">SUM(J192:FH192)</f>
        <v>154698.814698257</v>
      </c>
      <c r="J192" s="43" t="n">
        <f aca="false">J188+J128+J136+$E133*J20</f>
        <v>0</v>
      </c>
      <c r="K192" s="43" t="n">
        <f aca="false">K188+K128+K136+$E133*K20</f>
        <v>0</v>
      </c>
      <c r="L192" s="43" t="n">
        <f aca="false">L188+L128+L136+$E133*L20</f>
        <v>0</v>
      </c>
      <c r="M192" s="43" t="n">
        <f aca="false">M188+M128+M136+$E133*M20</f>
        <v>0</v>
      </c>
      <c r="N192" s="43" t="n">
        <f aca="false">N188+N128+N136+$E133*N20</f>
        <v>0</v>
      </c>
      <c r="O192" s="43" t="n">
        <f aca="false">O188+O128+O136+$E133*O20</f>
        <v>0</v>
      </c>
      <c r="P192" s="43" t="n">
        <f aca="false">P188+P128+P136+$E133*P20</f>
        <v>0</v>
      </c>
      <c r="Q192" s="43" t="n">
        <f aca="false">Q188+Q128+Q136+$E133*Q20</f>
        <v>0</v>
      </c>
      <c r="R192" s="43" t="n">
        <f aca="false">R188+R128+R136+$E133*R20</f>
        <v>0</v>
      </c>
      <c r="S192" s="43" t="n">
        <f aca="false">S188+S128+S136+$E133*S20</f>
        <v>-55932.9613955704</v>
      </c>
      <c r="T192" s="43" t="n">
        <f aca="false">T188+T128+T136+$E133*T20</f>
        <v>1848.26379318688</v>
      </c>
      <c r="U192" s="43" t="n">
        <f aca="false">U188+U128+U136+$E133*U20</f>
        <v>1820.54666242566</v>
      </c>
      <c r="V192" s="43" t="n">
        <f aca="false">V188+V128+V136+$E133*V20</f>
        <v>1810.63624479075</v>
      </c>
      <c r="W192" s="43" t="n">
        <f aca="false">W188+W128+W136+$E133*W20</f>
        <v>1285.99668464272</v>
      </c>
      <c r="X192" s="43" t="n">
        <f aca="false">X188+X128+X136+$E133*X20</f>
        <v>1307.00375408488</v>
      </c>
      <c r="Y192" s="43" t="n">
        <f aca="false">Y188+Y128+Y136+$E133*Y20</f>
        <v>1327.9783811465</v>
      </c>
      <c r="Z192" s="43" t="n">
        <f aca="false">Z188+Z128+Z136+$E133*Z20</f>
        <v>1326.68514576409</v>
      </c>
      <c r="AA192" s="43" t="n">
        <f aca="false">AA188+AA128+AA136+$E133*AA20</f>
        <v>1035.963234824</v>
      </c>
      <c r="AB192" s="43" t="n">
        <f aca="false">AB188+AB128+AB136+$E133*AB20</f>
        <v>1054.24663250501</v>
      </c>
      <c r="AC192" s="43" t="n">
        <f aca="false">AC188+AC128+AC136+$E133*AC20</f>
        <v>1072.49916676926</v>
      </c>
      <c r="AD192" s="43" t="n">
        <f aca="false">AD188+AD128+AD136+$E133*AD20</f>
        <v>1071.24281658674</v>
      </c>
      <c r="AE192" s="43" t="n">
        <f aca="false">AE188+AE128+AE136+$E133*AE20</f>
        <v>1097.00734430576</v>
      </c>
      <c r="AF192" s="43" t="n">
        <f aca="false">AF188+AF128+AF136+$E133*AF20</f>
        <v>1115.92117055465</v>
      </c>
      <c r="AG192" s="43" t="n">
        <f aca="false">AG188+AG128+AG136+$E133*AG20</f>
        <v>1134.8023825427</v>
      </c>
      <c r="AH192" s="43" t="n">
        <f aca="false">AH188+AH128+AH136+$E133*AH20</f>
        <v>1133.47635098587</v>
      </c>
      <c r="AI192" s="43" t="n">
        <f aca="false">AI188+AI128+AI136+$E133*AI20</f>
        <v>1208.69011097774</v>
      </c>
      <c r="AJ192" s="43" t="n">
        <f aca="false">AJ188+AJ128+AJ136+$E133*AJ20</f>
        <v>1207.37722773312</v>
      </c>
      <c r="AK192" s="43" t="n">
        <f aca="false">AK188+AK128+AK136+$E133*AK20</f>
        <v>1227.26846825666</v>
      </c>
      <c r="AL192" s="43" t="n">
        <f aca="false">AL188+AL128+AL136+$E133*AL20</f>
        <v>1225.92636506117</v>
      </c>
      <c r="AM192" s="43" t="n">
        <f aca="false">AM188+AM128+AM136+$E133*AM20</f>
        <v>1067.67405735309</v>
      </c>
      <c r="AN192" s="43" t="n">
        <f aca="false">AN188+AN128+AN136+$E133*AN20</f>
        <v>1086.24475781725</v>
      </c>
      <c r="AO192" s="43" t="n">
        <f aca="false">AO188+AO128+AO136+$E133*AO20</f>
        <v>1104.78185810598</v>
      </c>
      <c r="AP192" s="43" t="n">
        <f aca="false">AP188+AP128+AP136+$E133*AP20</f>
        <v>1103.39428848657</v>
      </c>
      <c r="AQ192" s="43" t="n">
        <f aca="false">AQ188+AQ128+AQ136+$E133*AQ20</f>
        <v>996.000545126463</v>
      </c>
      <c r="AR192" s="43" t="n">
        <f aca="false">AR188+AR128+AR136+$E133*AR20</f>
        <v>1013.79125804434</v>
      </c>
      <c r="AS192" s="43" t="n">
        <f aca="false">AS188+AS128+AS136+$E133*AS20</f>
        <v>1031.54867211322</v>
      </c>
      <c r="AT192" s="43" t="n">
        <f aca="false">AT188+AT128+AT136+$E133*AT20</f>
        <v>1030.15442870918</v>
      </c>
      <c r="AU192" s="43" t="n">
        <f aca="false">AU188+AU128+AU136+$E133*AU20</f>
        <v>1039.80107020544</v>
      </c>
      <c r="AV192" s="43" t="n">
        <f aca="false">AV188+AV128+AV136+$E133*AV20</f>
        <v>1058.06305259496</v>
      </c>
      <c r="AW192" s="43" t="n">
        <f aca="false">AW188+AW128+AW136+$E133*AW20</f>
        <v>1076.29099421038</v>
      </c>
      <c r="AX192" s="43" t="n">
        <f aca="false">AX188+AX128+AX136+$E133*AX20</f>
        <v>1074.85607352085</v>
      </c>
      <c r="AY192" s="43" t="n">
        <f aca="false">AY188+AY128+AY136+$E133*AY20</f>
        <v>971.751751372894</v>
      </c>
      <c r="AZ192" s="43" t="n">
        <f aca="false">AZ188+AZ128+AZ136+$E133*AZ20</f>
        <v>970.304726316448</v>
      </c>
      <c r="BA192" s="43" t="n">
        <f aca="false">BA188+BA128+BA136+$E133*BA20</f>
        <v>987.549697898987</v>
      </c>
      <c r="BB192" s="43" t="n">
        <f aca="false">BB188+BB128+BB136+$E133*BB20</f>
        <v>986.070205918844</v>
      </c>
      <c r="BC192" s="43" t="n">
        <f aca="false">BC188+BC128+BC136+$E133*BC20</f>
        <v>983.778613358133</v>
      </c>
      <c r="BD192" s="43" t="n">
        <f aca="false">BD188+BD128+BD136+$E133*BD20</f>
        <v>1001.34725743617</v>
      </c>
      <c r="BE192" s="43" t="n">
        <f aca="false">BE188+BE128+BE136+$E133*BE20</f>
        <v>1018.87903929653</v>
      </c>
      <c r="BF192" s="43" t="n">
        <f aca="false">BF188+BF128+BF136+$E133*BF20</f>
        <v>1017.31757323983</v>
      </c>
      <c r="BG192" s="43" t="n">
        <f aca="false">BG188+BG128+BG136+$E133*BG20</f>
        <v>961.019437152192</v>
      </c>
      <c r="BH192" s="43" t="n">
        <f aca="false">BH188+BH128+BH136+$E133*BH20</f>
        <v>928.987823982312</v>
      </c>
      <c r="BI192" s="43" t="n">
        <f aca="false">BI188+BI128+BI136+$E133*BI20</f>
        <v>945.713922890447</v>
      </c>
      <c r="BJ192" s="43" t="n">
        <f aca="false">BJ188+BJ128+BJ136+$E133*BJ20</f>
        <v>944.113342024908</v>
      </c>
      <c r="BK192" s="43" t="n">
        <f aca="false">BK188+BK128+BK136+$E133*BK20</f>
        <v>923.513464361318</v>
      </c>
      <c r="BL192" s="43" t="n">
        <f aca="false">BL188+BL128+BL136+$E133*BL20</f>
        <v>940.388543510599</v>
      </c>
      <c r="BM192" s="43" t="n">
        <f aca="false">BM188+BM128+BM136+$E133*BM20</f>
        <v>957.225406848345</v>
      </c>
      <c r="BN192" s="43" t="n">
        <f aca="false">BN188+BN128+BN136+$E133*BN20</f>
        <v>955.580225398611</v>
      </c>
      <c r="BO192" s="43" t="n">
        <f aca="false">BO188+BO128+BO136+$E133*BO20</f>
        <v>982.481005997141</v>
      </c>
      <c r="BP192" s="43" t="n">
        <f aca="false">BP188+BP128+BP136+$E133*BP20</f>
        <v>980.83528570041</v>
      </c>
      <c r="BQ192" s="43" t="n">
        <f aca="false">BQ188+BQ128+BQ136+$E133*BQ20</f>
        <v>998.110453029522</v>
      </c>
      <c r="BR192" s="43" t="n">
        <f aca="false">BR188+BR128+BR136+$E133*BR20</f>
        <v>996.427583930923</v>
      </c>
      <c r="BS192" s="43" t="n">
        <f aca="false">BS188+BS128+BS136+$E133*BS20</f>
        <v>949.699882067437</v>
      </c>
      <c r="BT192" s="43" t="n">
        <f aca="false">BT188+BT128+BT136+$E133*BT20</f>
        <v>966.852667585087</v>
      </c>
      <c r="BU192" s="43" t="n">
        <f aca="false">BU188+BU128+BU136+$E133*BU20</f>
        <v>983.966170638221</v>
      </c>
      <c r="BV192" s="43" t="n">
        <f aca="false">BV188+BV128+BV136+$E133*BV20</f>
        <v>982.242148924197</v>
      </c>
      <c r="BW192" s="43" t="n">
        <f aca="false">BW188+BW128+BW136+$E133*BW20</f>
        <v>976.064563903737</v>
      </c>
      <c r="BX192" s="43" t="n">
        <f aca="false">BX188+BX128+BX136+$E133*BX20</f>
        <v>993.481582455142</v>
      </c>
      <c r="BY192" s="43" t="n">
        <f aca="false">BY188+BY128+BY136+$E133*BY20</f>
        <v>1010.85804416419</v>
      </c>
      <c r="BZ192" s="43" t="n">
        <f aca="false">BZ188+BZ128+BZ136+$E133*BZ20</f>
        <v>1009.06930634078</v>
      </c>
      <c r="CA192" s="43" t="n">
        <f aca="false">CA188+CA128+CA136+$E133*CA20</f>
        <v>2455.93292841164</v>
      </c>
      <c r="CB192" s="43" t="n">
        <f aca="false">CB188+CB128+CB136+$E133*CB20</f>
        <v>1721.03777961946</v>
      </c>
      <c r="CC192" s="43" t="n">
        <f aca="false">CC188+CC128+CC136+$E133*CC20</f>
        <v>1738.96671371642</v>
      </c>
      <c r="CD192" s="43" t="n">
        <f aca="false">CD188+CD128+CD136+$E133*CD20</f>
        <v>1737.97308495816</v>
      </c>
      <c r="CE192" s="43" t="n">
        <f aca="false">CE188+CE128+CE136+$E133*CE20</f>
        <v>1703.23867380025</v>
      </c>
      <c r="CF192" s="43" t="n">
        <f aca="false">CF188+CF128+CF136+$E133*CF20</f>
        <v>1702.2571723309</v>
      </c>
      <c r="CG192" s="43" t="n">
        <f aca="false">CG188+CG128+CG136+$E133*CG20</f>
        <v>1719.97175091762</v>
      </c>
      <c r="CH192" s="43" t="n">
        <f aca="false">CH188+CH128+CH136+$E133*CH20</f>
        <v>1718.97006537985</v>
      </c>
      <c r="CI192" s="43" t="n">
        <f aca="false">CI188+CI128+CI136+$E133*CI20</f>
        <v>1731.19711668876</v>
      </c>
      <c r="CJ192" s="43" t="n">
        <f aca="false">CJ188+CJ128+CJ136+$E133*CJ20</f>
        <v>1749.42495136455</v>
      </c>
      <c r="CK192" s="43" t="n">
        <f aca="false">CK188+CK128+CK136+$E133*CK20</f>
        <v>1767.62008652814</v>
      </c>
      <c r="CL192" s="43" t="n">
        <f aca="false">CL188+CL128+CL136+$E133*CL20</f>
        <v>1766.58024401293</v>
      </c>
      <c r="CM192" s="43" t="n">
        <f aca="false">CM188+CM128+CM136+$E133*CM20</f>
        <v>1805.87957361407</v>
      </c>
      <c r="CN192" s="43" t="n">
        <f aca="false">CN188+CN128+CN136+$E133*CN20</f>
        <v>1824.91580670339</v>
      </c>
      <c r="CO192" s="43" t="n">
        <f aca="false">CO188+CO128+CO136+$E133*CO20</f>
        <v>1843.91864563409</v>
      </c>
      <c r="CP192" s="43" t="n">
        <f aca="false">CP188+CP128+CP136+$E133*CP20</f>
        <v>1842.85671340449</v>
      </c>
      <c r="CQ192" s="43" t="n">
        <f aca="false">CQ188+CQ128+CQ136+$E133*CQ20</f>
        <v>1798.73112724498</v>
      </c>
      <c r="CR192" s="43" t="n">
        <f aca="false">CR188+CR128+CR136+$E133*CR20</f>
        <v>1817.67258916311</v>
      </c>
      <c r="CS192" s="43" t="n">
        <f aca="false">CS188+CS128+CS136+$E133*CS20</f>
        <v>1836.58015901003</v>
      </c>
      <c r="CT192" s="43" t="n">
        <f aca="false">CT188+CT128+CT136+$E133*CT20</f>
        <v>1835.50239319</v>
      </c>
      <c r="CU192" s="43" t="n">
        <f aca="false">CU188+CU128+CU136+$E133*CU20</f>
        <v>-32880.4346502265</v>
      </c>
      <c r="CV192" s="43" t="n">
        <f aca="false">CV188+CV128+CV136+$E133*CV20</f>
        <v>1922.48895401834</v>
      </c>
      <c r="CW192" s="43" t="n">
        <f aca="false">CW188+CW128+CW136+$E133*CW20</f>
        <v>1942.55306960964</v>
      </c>
      <c r="CX192" s="43" t="n">
        <f aca="false">CX188+CX128+CX136+$E133*CX20</f>
        <v>1941.48006959919</v>
      </c>
      <c r="CY192" s="43" t="n">
        <f aca="false">CY188+CY128+CY136+$E133*CY20</f>
        <v>2306.34526326208</v>
      </c>
      <c r="CZ192" s="43" t="n">
        <f aca="false">CZ188+CZ128+CZ136+$E133*CZ20</f>
        <v>2330.91136621903</v>
      </c>
      <c r="DA192" s="43" t="n">
        <f aca="false">DA188+DA128+DA136+$E133*DA20</f>
        <v>2355.4430736095</v>
      </c>
      <c r="DB192" s="43" t="n">
        <f aca="false">DB188+DB128+DB136+$E133*DB20</f>
        <v>2354.34929667081</v>
      </c>
      <c r="DC192" s="43" t="n">
        <f aca="false">DC188+DC128+DC136+$E133*DC20</f>
        <v>2309.15113535313</v>
      </c>
      <c r="DD192" s="43" t="n">
        <f aca="false">DD188+DD128+DD136+$E133*DD20</f>
        <v>2333.744248553</v>
      </c>
      <c r="DE192" s="43" t="n">
        <f aca="false">DE188+DE128+DE136+$E133*DE20</f>
        <v>2358.30283099597</v>
      </c>
      <c r="DF192" s="43" t="n">
        <f aca="false">DF188+DF128+DF136+$E133*DF20</f>
        <v>2357.20475500988</v>
      </c>
      <c r="DG192" s="43" t="n">
        <f aca="false">DG188+DG128+DG136+$E133*DG20</f>
        <v>2309.97038942053</v>
      </c>
      <c r="DH192" s="43" t="n">
        <f aca="false">DH188+DH128+DH136+$E133*DH20</f>
        <v>2334.56612035423</v>
      </c>
      <c r="DI192" s="43" t="n">
        <f aca="false">DI188+DI128+DI136+$E133*DI20</f>
        <v>2359.12711008984</v>
      </c>
      <c r="DJ192" s="43" t="n">
        <f aca="false">DJ188+DJ128+DJ136+$E133*DJ20</f>
        <v>2358.02234208623</v>
      </c>
      <c r="DK192" s="43" t="n">
        <f aca="false">DK188+DK128+DK136+$E133*DK20</f>
        <v>2309.74974379944</v>
      </c>
      <c r="DL192" s="43" t="n">
        <f aca="false">DL188+DL128+DL136+$E133*DL20</f>
        <v>2308.67123958051</v>
      </c>
      <c r="DM192" s="43" t="n">
        <f aca="false">DM188+DM128+DM136+$E133*DM20</f>
        <v>2332.95171373503</v>
      </c>
      <c r="DN192" s="43" t="n">
        <f aca="false">DN188+DN128+DN136+$E133*DN20</f>
        <v>2331.85103063647</v>
      </c>
      <c r="DO192" s="43" t="n">
        <f aca="false">DO188+DO128+DO136+$E133*DO20</f>
        <v>2346.00820416458</v>
      </c>
      <c r="DP192" s="43" t="n">
        <f aca="false">DP188+DP128+DP136+$E133*DP20</f>
        <v>2370.97728279341</v>
      </c>
      <c r="DQ192" s="43" t="n">
        <f aca="false">DQ188+DQ128+DQ136+$E133*DQ20</f>
        <v>2395.91074172228</v>
      </c>
      <c r="DR192" s="43" t="n">
        <f aca="false">DR188+DR128+DR136+$E133*DR20</f>
        <v>2394.77803741261</v>
      </c>
      <c r="DS192" s="43" t="n">
        <f aca="false">DS188+DS128+DS136+$E133*DS20</f>
        <v>2335.40453268515</v>
      </c>
      <c r="DT192" s="43" t="n">
        <f aca="false">DT188+DT128+DT136+$E133*DT20</f>
        <v>2360.2416354897</v>
      </c>
      <c r="DU192" s="43" t="n">
        <f aca="false">DU188+DU128+DU136+$E133*DU20</f>
        <v>2385.04265919132</v>
      </c>
      <c r="DV192" s="43" t="n">
        <f aca="false">DV188+DV128+DV136+$E133*DV20</f>
        <v>2383.89534589502</v>
      </c>
      <c r="DW192" s="43" t="n">
        <f aca="false">DW188+DW128+DW136+$E133*DW20</f>
        <v>2370.09827010917</v>
      </c>
      <c r="DX192" s="43" t="n">
        <f aca="false">DX188+DX128+DX136+$E133*DX20</f>
        <v>2395.30587341693</v>
      </c>
      <c r="DY192" s="43" t="n">
        <f aca="false">DY188+DY128+DY136+$E133*DY20</f>
        <v>2420.47691134319</v>
      </c>
      <c r="DZ192" s="43" t="n">
        <f aca="false">DZ188+DZ128+DZ136+$E133*DZ20</f>
        <v>2419.31413441739</v>
      </c>
      <c r="EA192" s="43" t="n">
        <f aca="false">EA188+EA128+EA136+$E133*EA20</f>
        <v>2423.15502291707</v>
      </c>
      <c r="EB192" s="43" t="n">
        <f aca="false">EB188+EB128+EB136+$E133*EB20</f>
        <v>2422.01153295143</v>
      </c>
      <c r="EC192" s="43" t="n">
        <f aca="false">EC188+EC128+EC136+$E133*EC20</f>
        <v>2447.47185415484</v>
      </c>
      <c r="ED192" s="43" t="n">
        <f aca="false">ED188+ED128+ED136+$E133*ED20</f>
        <v>2446.30484891141</v>
      </c>
      <c r="EE192" s="43" t="n">
        <f aca="false">EE188+EE128+EE136+$E133*EE20</f>
        <v>2372.21561818167</v>
      </c>
      <c r="EF192" s="43" t="n">
        <f aca="false">EF188+EF128+EF136+$E133*EF20</f>
        <v>2397.41086462418</v>
      </c>
      <c r="EG192" s="43" t="n">
        <f aca="false">EG188+EG128+EG136+$E133*EG20</f>
        <v>2422.56838128297</v>
      </c>
      <c r="EH192" s="43" t="n">
        <f aca="false">EH188+EH128+EH136+$E133*EH20</f>
        <v>2421.36857643692</v>
      </c>
      <c r="EI192" s="43" t="n">
        <f aca="false">EI188+EI128+EI136+$E133*EI20</f>
        <v>2479.5952736553</v>
      </c>
      <c r="EJ192" s="43" t="n">
        <f aca="false">EJ188+EJ128+EJ136+$E133*EJ20</f>
        <v>2398.3101473973</v>
      </c>
      <c r="EK192" s="43" t="n">
        <f aca="false">EK188+EK128+EK136+$E133*EK20</f>
        <v>2423.42548958884</v>
      </c>
      <c r="EL192" s="43" t="n">
        <f aca="false">EL188+EL128+EL136+$E133*EL20</f>
        <v>2422.1730956199</v>
      </c>
      <c r="EM192" s="43" t="n">
        <f aca="false">EM188+EM128+EM136+$E133*EM20</f>
        <v>2450.44450181778</v>
      </c>
      <c r="EN192" s="43" t="n">
        <f aca="false">EN188+EN128+EN136+$E133*EN20</f>
        <v>2476.41472357679</v>
      </c>
      <c r="EO192" s="43" t="n">
        <f aca="false">EO188+EO128+EO136+$E133*EO20</f>
        <v>2502.34415764164</v>
      </c>
      <c r="EP192" s="43" t="n">
        <f aca="false">EP188+EP128+EP136+$E133*EP20</f>
        <v>2501.04711142795</v>
      </c>
      <c r="EQ192" s="43" t="n">
        <f aca="false">EQ188+EQ128+EQ136+$E133*EQ20</f>
        <v>2432.4032622982</v>
      </c>
      <c r="ER192" s="43" t="n">
        <f aca="false">ER188+ER128+ER136+$E133*ER20</f>
        <v>2431.12572088486</v>
      </c>
      <c r="ES192" s="43" t="n">
        <f aca="false">ES188+ES128+ES136+$E133*ES20</f>
        <v>2456.55077493836</v>
      </c>
      <c r="ET192" s="43" t="n">
        <f aca="false">ET188+ET128+ET136+$E133*ET20</f>
        <v>2455.24696154876</v>
      </c>
      <c r="EU192" s="43" t="n">
        <f aca="false">EU188+EU128+EU136+$E133*EU20</f>
        <v>2448.60947400104</v>
      </c>
      <c r="EV192" s="43" t="n">
        <f aca="false">EV188+EV128+EV136+$E133*EV20</f>
        <v>2474.53134499439</v>
      </c>
      <c r="EW192" s="43" t="n">
        <f aca="false">EW188+EW128+EW136+$E133*EW20</f>
        <v>2500.41152094046</v>
      </c>
      <c r="EX192" s="43" t="n">
        <f aca="false">EX188+EX128+EX136+$E133*EX20</f>
        <v>2499.08562095203</v>
      </c>
      <c r="EY192" s="43" t="n">
        <f aca="false">EY188+EY128+EY136+$E133*EY20</f>
        <v>2492.33081006987</v>
      </c>
      <c r="EZ192" s="43" t="n">
        <f aca="false">EZ188+EZ128+EZ136+$E133*EZ20</f>
        <v>2518.71670746429</v>
      </c>
      <c r="FA192" s="43" t="n">
        <f aca="false">FA188+FA128+FA136+$E133*FA20</f>
        <v>2545.06020349732</v>
      </c>
      <c r="FB192" s="43" t="n">
        <f aca="false">FB188+FB128+FB136+$E133*FB20</f>
        <v>2543.7118427631</v>
      </c>
      <c r="FC192" s="43" t="n">
        <f aca="false">FC188+FC128+FC136+$E133*FC20</f>
        <v>2536.8376234033</v>
      </c>
      <c r="FD192" s="43" t="n">
        <f aca="false">FD188+FD128+FD136+$E133*FD20</f>
        <v>-1.06581410364015E-013</v>
      </c>
      <c r="FE192" s="43" t="n">
        <f aca="false">FE188+FE128+FE136+$E133*FE20</f>
        <v>-1.06581410364015E-013</v>
      </c>
      <c r="FF192" s="43" t="n">
        <f aca="false">FF188+FF128+FF136+$E133*FF20</f>
        <v>-1.06581410364015E-013</v>
      </c>
      <c r="FG192" s="43" t="n">
        <f aca="false">FG188+FG128+FG136+$E133*FG20</f>
        <v>-1.06581410364015E-013</v>
      </c>
      <c r="FH192" s="43" t="n">
        <f aca="false">FH188+FH128+FH136+$E133*FH20</f>
        <v>-1.06581410364015E-013</v>
      </c>
    </row>
    <row r="193" customFormat="false" ht="15" hidden="false" customHeight="false" outlineLevel="0" collapsed="false">
      <c r="C193" s="23" t="s">
        <v>778</v>
      </c>
      <c r="D193" s="11" t="s">
        <v>33</v>
      </c>
      <c r="E193" s="24" t="n">
        <f aca="false">XIRR(INDEX($J192:$FH192,$E22):$FH192,INDEX($J$4:$FH$4,$E22):$FH$4)</f>
        <v>0.0865884414663844</v>
      </c>
    </row>
    <row r="194" customFormat="false" ht="15" hidden="false" customHeight="false" outlineLevel="0" collapsed="false">
      <c r="C194" s="0" t="s">
        <v>766</v>
      </c>
      <c r="D194" s="11" t="s">
        <v>319</v>
      </c>
      <c r="I194" s="43" t="n">
        <f aca="false">SUM(J194:FH194)</f>
        <v>-89067.4429867893</v>
      </c>
      <c r="J194" s="43" t="n">
        <f aca="false">-$F186*$E13*J32</f>
        <v>-0</v>
      </c>
      <c r="K194" s="43" t="n">
        <f aca="false">-$F186*$E13*K32</f>
        <v>-0</v>
      </c>
      <c r="L194" s="43" t="n">
        <f aca="false">-$F186*$E13*L32</f>
        <v>-0</v>
      </c>
      <c r="M194" s="43" t="n">
        <f aca="false">-$F186*$E13*M32</f>
        <v>-0</v>
      </c>
      <c r="N194" s="43" t="n">
        <f aca="false">-$F186*$E13*N32</f>
        <v>-0</v>
      </c>
      <c r="O194" s="43" t="n">
        <f aca="false">-$F186*$E13*O32</f>
        <v>-0</v>
      </c>
      <c r="P194" s="43" t="n">
        <f aca="false">-$F186*$E13*P32</f>
        <v>-0</v>
      </c>
      <c r="Q194" s="43" t="n">
        <f aca="false">-$F186*$E13*Q32</f>
        <v>-0</v>
      </c>
      <c r="R194" s="43" t="n">
        <f aca="false">-$F186*$E13*R32</f>
        <v>-0</v>
      </c>
      <c r="S194" s="43" t="n">
        <f aca="false">-$F186*$E13*S32</f>
        <v>-0</v>
      </c>
      <c r="T194" s="43" t="n">
        <f aca="false">-$F186*$E13*T32</f>
        <v>-739.722306452298</v>
      </c>
      <c r="U194" s="43" t="n">
        <f aca="false">-$F186*$E13*U32</f>
        <v>-747.851123006718</v>
      </c>
      <c r="V194" s="43" t="n">
        <f aca="false">-$F186*$E13*V32</f>
        <v>-747.851123006718</v>
      </c>
      <c r="W194" s="43" t="n">
        <f aca="false">-$F186*$E13*W32</f>
        <v>-731.593489897877</v>
      </c>
      <c r="X194" s="43" t="n">
        <f aca="false">-$F186*$E13*X32</f>
        <v>-739.722306452298</v>
      </c>
      <c r="Y194" s="43" t="n">
        <f aca="false">-$F186*$E13*Y32</f>
        <v>-747.851123006718</v>
      </c>
      <c r="Z194" s="43" t="n">
        <f aca="false">-$F186*$E13*Z32</f>
        <v>-747.851123006718</v>
      </c>
      <c r="AA194" s="43" t="n">
        <f aca="false">-$F186*$E13*AA32</f>
        <v>-731.593489897877</v>
      </c>
      <c r="AB194" s="43" t="n">
        <f aca="false">-$F186*$E13*AB32</f>
        <v>-739.722306452298</v>
      </c>
      <c r="AC194" s="43" t="n">
        <f aca="false">-$F186*$E13*AC32</f>
        <v>-747.851123006718</v>
      </c>
      <c r="AD194" s="43" t="n">
        <f aca="false">-$F186*$E13*AD32</f>
        <v>-747.851123006718</v>
      </c>
      <c r="AE194" s="43" t="n">
        <f aca="false">-$F186*$E13*AE32</f>
        <v>-731.593489897877</v>
      </c>
      <c r="AF194" s="43" t="n">
        <f aca="false">-$F186*$E13*AF32</f>
        <v>-739.722306452298</v>
      </c>
      <c r="AG194" s="43" t="n">
        <f aca="false">-$F186*$E13*AG32</f>
        <v>-747.851123006718</v>
      </c>
      <c r="AH194" s="43" t="n">
        <f aca="false">-$F186*$E13*AH32</f>
        <v>-747.851123006718</v>
      </c>
      <c r="AI194" s="43" t="n">
        <f aca="false">-$F186*$E13*AI32</f>
        <v>-739.722306452298</v>
      </c>
      <c r="AJ194" s="43" t="n">
        <f aca="false">-$F186*$E13*AJ32</f>
        <v>-739.722306452298</v>
      </c>
      <c r="AK194" s="43" t="n">
        <f aca="false">-$F186*$E13*AK32</f>
        <v>-747.851123006718</v>
      </c>
      <c r="AL194" s="43" t="n">
        <f aca="false">-$F186*$E13*AL32</f>
        <v>-747.851123006718</v>
      </c>
      <c r="AM194" s="43" t="n">
        <f aca="false">-$F186*$E13*AM32</f>
        <v>-731.593489897877</v>
      </c>
      <c r="AN194" s="43" t="n">
        <f aca="false">-$F186*$E13*AN32</f>
        <v>-739.722306452298</v>
      </c>
      <c r="AO194" s="43" t="n">
        <f aca="false">-$F186*$E13*AO32</f>
        <v>-747.851123006718</v>
      </c>
      <c r="AP194" s="43" t="n">
        <f aca="false">-$F186*$E13*AP32</f>
        <v>-747.851123006718</v>
      </c>
      <c r="AQ194" s="43" t="n">
        <f aca="false">-$F186*$E13*AQ32</f>
        <v>-731.593489897877</v>
      </c>
      <c r="AR194" s="43" t="n">
        <f aca="false">-$F186*$E13*AR32</f>
        <v>-739.722306452298</v>
      </c>
      <c r="AS194" s="43" t="n">
        <f aca="false">-$F186*$E13*AS32</f>
        <v>-747.851123006718</v>
      </c>
      <c r="AT194" s="43" t="n">
        <f aca="false">-$F186*$E13*AT32</f>
        <v>-747.851123006718</v>
      </c>
      <c r="AU194" s="43" t="n">
        <f aca="false">-$F186*$E13*AU32</f>
        <v>-731.593489897877</v>
      </c>
      <c r="AV194" s="43" t="n">
        <f aca="false">-$F186*$E13*AV32</f>
        <v>-739.722306452298</v>
      </c>
      <c r="AW194" s="43" t="n">
        <f aca="false">-$F186*$E13*AW32</f>
        <v>-747.851123006718</v>
      </c>
      <c r="AX194" s="43" t="n">
        <f aca="false">-$F186*$E13*AX32</f>
        <v>-747.851123006718</v>
      </c>
      <c r="AY194" s="43" t="n">
        <f aca="false">-$F186*$E13*AY32</f>
        <v>-739.722306452298</v>
      </c>
      <c r="AZ194" s="43" t="n">
        <f aca="false">-$F186*$E13*AZ32</f>
        <v>-739.722306452298</v>
      </c>
      <c r="BA194" s="43" t="n">
        <f aca="false">-$F186*$E13*BA32</f>
        <v>-747.851123006718</v>
      </c>
      <c r="BB194" s="43" t="n">
        <f aca="false">-$F186*$E13*BB32</f>
        <v>-747.851123006718</v>
      </c>
      <c r="BC194" s="43" t="n">
        <f aca="false">-$F186*$E13*BC32</f>
        <v>-731.593489897877</v>
      </c>
      <c r="BD194" s="43" t="n">
        <f aca="false">-$F186*$E13*BD32</f>
        <v>-739.722306452298</v>
      </c>
      <c r="BE194" s="43" t="n">
        <f aca="false">-$F186*$E13*BE32</f>
        <v>-747.851123006718</v>
      </c>
      <c r="BF194" s="43" t="n">
        <f aca="false">-$F186*$E13*BF32</f>
        <v>-747.851123006718</v>
      </c>
      <c r="BG194" s="43" t="n">
        <f aca="false">-$F186*$E13*BG32</f>
        <v>-731.593489897877</v>
      </c>
      <c r="BH194" s="43" t="n">
        <f aca="false">-$F186*$E13*BH32</f>
        <v>-739.722306452298</v>
      </c>
      <c r="BI194" s="43" t="n">
        <f aca="false">-$F186*$E13*BI32</f>
        <v>-747.851123006718</v>
      </c>
      <c r="BJ194" s="43" t="n">
        <f aca="false">-$F186*$E13*BJ32</f>
        <v>-747.851123006718</v>
      </c>
      <c r="BK194" s="43" t="n">
        <f aca="false">-$F186*$E13*BK32</f>
        <v>-731.593489897877</v>
      </c>
      <c r="BL194" s="43" t="n">
        <f aca="false">-$F186*$E13*BL32</f>
        <v>-739.722306452298</v>
      </c>
      <c r="BM194" s="43" t="n">
        <f aca="false">-$F186*$E13*BM32</f>
        <v>-747.851123006718</v>
      </c>
      <c r="BN194" s="43" t="n">
        <f aca="false">-$F186*$E13*BN32</f>
        <v>-747.851123006718</v>
      </c>
      <c r="BO194" s="43" t="n">
        <f aca="false">-$F186*$E13*BO32</f>
        <v>-739.722306452298</v>
      </c>
      <c r="BP194" s="43" t="n">
        <f aca="false">-$F186*$E13*BP32</f>
        <v>-739.722306452298</v>
      </c>
      <c r="BQ194" s="43" t="n">
        <f aca="false">-$F186*$E13*BQ32</f>
        <v>-747.851123006718</v>
      </c>
      <c r="BR194" s="43" t="n">
        <f aca="false">-$F186*$E13*BR32</f>
        <v>-747.851123006718</v>
      </c>
      <c r="BS194" s="43" t="n">
        <f aca="false">-$F186*$E13*BS32</f>
        <v>-731.593489897877</v>
      </c>
      <c r="BT194" s="43" t="n">
        <f aca="false">-$F186*$E13*BT32</f>
        <v>-739.722306452298</v>
      </c>
      <c r="BU194" s="43" t="n">
        <f aca="false">-$F186*$E13*BU32</f>
        <v>-747.851123006718</v>
      </c>
      <c r="BV194" s="43" t="n">
        <f aca="false">-$F186*$E13*BV32</f>
        <v>-747.851123006718</v>
      </c>
      <c r="BW194" s="43" t="n">
        <f aca="false">-$F186*$E13*BW32</f>
        <v>-731.593489897877</v>
      </c>
      <c r="BX194" s="43" t="n">
        <f aca="false">-$F186*$E13*BX32</f>
        <v>-739.722306452298</v>
      </c>
      <c r="BY194" s="43" t="n">
        <f aca="false">-$F186*$E13*BY32</f>
        <v>-747.851123006718</v>
      </c>
      <c r="BZ194" s="43" t="n">
        <f aca="false">-$F186*$E13*BZ32</f>
        <v>-747.851123006718</v>
      </c>
      <c r="CA194" s="43" t="n">
        <f aca="false">-$F186*$E13*CA32</f>
        <v>-731.593489897877</v>
      </c>
      <c r="CB194" s="43" t="n">
        <f aca="false">-$F186*$E13*CB32</f>
        <v>-739.722306452298</v>
      </c>
      <c r="CC194" s="43" t="n">
        <f aca="false">-$F186*$E13*CC32</f>
        <v>-747.851123006718</v>
      </c>
      <c r="CD194" s="43" t="n">
        <f aca="false">-$F186*$E13*CD32</f>
        <v>-747.851123006718</v>
      </c>
      <c r="CE194" s="43" t="n">
        <f aca="false">-$F186*$E13*CE32</f>
        <v>-739.722306452298</v>
      </c>
      <c r="CF194" s="43" t="n">
        <f aca="false">-$F186*$E13*CF32</f>
        <v>-739.722306452298</v>
      </c>
      <c r="CG194" s="43" t="n">
        <f aca="false">-$F186*$E13*CG32</f>
        <v>-747.851123006718</v>
      </c>
      <c r="CH194" s="43" t="n">
        <f aca="false">-$F186*$E13*CH32</f>
        <v>-747.851123006718</v>
      </c>
      <c r="CI194" s="43" t="n">
        <f aca="false">-$F186*$E13*CI32</f>
        <v>-731.593489897877</v>
      </c>
      <c r="CJ194" s="43" t="n">
        <f aca="false">-$F186*$E13*CJ32</f>
        <v>-739.722306452298</v>
      </c>
      <c r="CK194" s="43" t="n">
        <f aca="false">-$F186*$E13*CK32</f>
        <v>-747.851123006718</v>
      </c>
      <c r="CL194" s="43" t="n">
        <f aca="false">-$F186*$E13*CL32</f>
        <v>-747.851123006718</v>
      </c>
      <c r="CM194" s="43" t="n">
        <f aca="false">-$F186*$E13*CM32</f>
        <v>-731.593489897877</v>
      </c>
      <c r="CN194" s="43" t="n">
        <f aca="false">-$F186*$E13*CN32</f>
        <v>-739.722306452298</v>
      </c>
      <c r="CO194" s="43" t="n">
        <f aca="false">-$F186*$E13*CO32</f>
        <v>-747.851123006718</v>
      </c>
      <c r="CP194" s="43" t="n">
        <f aca="false">-$F186*$E13*CP32</f>
        <v>-747.851123006718</v>
      </c>
      <c r="CQ194" s="43" t="n">
        <f aca="false">-$F186*$E13*CQ32</f>
        <v>-731.593489897877</v>
      </c>
      <c r="CR194" s="43" t="n">
        <f aca="false">-$F186*$E13*CR32</f>
        <v>-739.722306452298</v>
      </c>
      <c r="CS194" s="43" t="n">
        <f aca="false">-$F186*$E13*CS32</f>
        <v>-747.851123006718</v>
      </c>
      <c r="CT194" s="43" t="n">
        <f aca="false">-$F186*$E13*CT32</f>
        <v>-747.851123006718</v>
      </c>
      <c r="CU194" s="43" t="n">
        <f aca="false">-$F186*$E13*CU32</f>
        <v>-739.722306452298</v>
      </c>
      <c r="CV194" s="43" t="n">
        <f aca="false">-$F186*$E13*CV32</f>
        <v>-739.722306452298</v>
      </c>
      <c r="CW194" s="43" t="n">
        <f aca="false">-$F186*$E13*CW32</f>
        <v>-747.851123006718</v>
      </c>
      <c r="CX194" s="43" t="n">
        <f aca="false">-$F186*$E13*CX32</f>
        <v>-747.851123006718</v>
      </c>
      <c r="CY194" s="43" t="n">
        <f aca="false">-$F186*$E13*CY32</f>
        <v>-731.593489897877</v>
      </c>
      <c r="CZ194" s="43" t="n">
        <f aca="false">-$F186*$E13*CZ32</f>
        <v>-739.722306452298</v>
      </c>
      <c r="DA194" s="43" t="n">
        <f aca="false">-$F186*$E13*DA32</f>
        <v>-747.851123006718</v>
      </c>
      <c r="DB194" s="43" t="n">
        <f aca="false">-$F186*$E13*DB32</f>
        <v>-747.851123006718</v>
      </c>
      <c r="DC194" s="43" t="n">
        <f aca="false">-$F186*$E13*DC32</f>
        <v>-731.593489897877</v>
      </c>
      <c r="DD194" s="43" t="n">
        <f aca="false">-$F186*$E13*DD32</f>
        <v>-739.722306452298</v>
      </c>
      <c r="DE194" s="43" t="n">
        <f aca="false">-$F186*$E13*DE32</f>
        <v>-747.851123006718</v>
      </c>
      <c r="DF194" s="43" t="n">
        <f aca="false">-$F186*$E13*DF32</f>
        <v>-747.851123006718</v>
      </c>
      <c r="DG194" s="43" t="n">
        <f aca="false">-$F186*$E13*DG32</f>
        <v>-731.593489897877</v>
      </c>
      <c r="DH194" s="43" t="n">
        <f aca="false">-$F186*$E13*DH32</f>
        <v>-739.722306452298</v>
      </c>
      <c r="DI194" s="43" t="n">
        <f aca="false">-$F186*$E13*DI32</f>
        <v>-747.851123006718</v>
      </c>
      <c r="DJ194" s="43" t="n">
        <f aca="false">-$F186*$E13*DJ32</f>
        <v>-747.851123006718</v>
      </c>
      <c r="DK194" s="43" t="n">
        <f aca="false">-$F186*$E13*DK32</f>
        <v>-739.722306452298</v>
      </c>
      <c r="DL194" s="43" t="n">
        <f aca="false">-$F186*$E13*DL32</f>
        <v>-739.722306452298</v>
      </c>
      <c r="DM194" s="43" t="n">
        <f aca="false">-$F186*$E13*DM32</f>
        <v>-747.851123006718</v>
      </c>
      <c r="DN194" s="43" t="n">
        <f aca="false">-$F186*$E13*DN32</f>
        <v>-747.851123006718</v>
      </c>
      <c r="DO194" s="43" t="n">
        <f aca="false">-$F186*$E13*DO32</f>
        <v>-731.593489897877</v>
      </c>
      <c r="DP194" s="43" t="n">
        <f aca="false">-$F186*$E13*DP32</f>
        <v>-739.722306452298</v>
      </c>
      <c r="DQ194" s="43" t="n">
        <f aca="false">-$F186*$E13*DQ32</f>
        <v>-747.851123006718</v>
      </c>
      <c r="DR194" s="43" t="n">
        <f aca="false">-$F186*$E13*DR32</f>
        <v>-747.851123006718</v>
      </c>
      <c r="DS194" s="43" t="n">
        <f aca="false">-$F186*$E13*DS32</f>
        <v>-731.593489897877</v>
      </c>
      <c r="DT194" s="43" t="n">
        <f aca="false">-$F186*$E13*DT32</f>
        <v>-739.722306452298</v>
      </c>
      <c r="DU194" s="43" t="n">
        <f aca="false">-$F186*$E13*DU32</f>
        <v>-747.851123006718</v>
      </c>
      <c r="DV194" s="43" t="n">
        <f aca="false">-$F186*$E13*DV32</f>
        <v>-747.851123006718</v>
      </c>
      <c r="DW194" s="43" t="n">
        <f aca="false">-$F186*$E13*DW32</f>
        <v>-731.593489897877</v>
      </c>
      <c r="DX194" s="43" t="n">
        <f aca="false">-$F186*$E13*DX32</f>
        <v>-739.722306452298</v>
      </c>
      <c r="DY194" s="43" t="n">
        <f aca="false">-$F186*$E13*DY32</f>
        <v>-747.851123006718</v>
      </c>
      <c r="DZ194" s="43" t="n">
        <f aca="false">-$F186*$E13*DZ32</f>
        <v>-747.851123006718</v>
      </c>
      <c r="EA194" s="43" t="n">
        <f aca="false">-$F186*$E13*EA32</f>
        <v>-739.722306452298</v>
      </c>
      <c r="EB194" s="43" t="n">
        <f aca="false">-$F186*$E13*EB32</f>
        <v>-739.722306452298</v>
      </c>
      <c r="EC194" s="43" t="n">
        <f aca="false">-$F186*$E13*EC32</f>
        <v>-747.851123006718</v>
      </c>
      <c r="ED194" s="43" t="n">
        <f aca="false">-$F186*$E13*ED32</f>
        <v>-747.851123006718</v>
      </c>
      <c r="EE194" s="43" t="n">
        <f aca="false">-$F186*$E13*EE32</f>
        <v>-731.593489897877</v>
      </c>
      <c r="EF194" s="43" t="n">
        <f aca="false">-$F186*$E13*EF32</f>
        <v>-739.722306452298</v>
      </c>
      <c r="EG194" s="43" t="n">
        <f aca="false">-$F186*$E13*EG32</f>
        <v>-747.851123006718</v>
      </c>
      <c r="EH194" s="43" t="n">
        <f aca="false">-$F186*$E13*EH32</f>
        <v>-747.851123006718</v>
      </c>
      <c r="EI194" s="43" t="n">
        <f aca="false">-$F186*$E13*EI32</f>
        <v>-731.593489897877</v>
      </c>
      <c r="EJ194" s="43" t="n">
        <f aca="false">-$F186*$E13*EJ32</f>
        <v>-0</v>
      </c>
      <c r="EK194" s="43" t="n">
        <f aca="false">-$F186*$E13*EK32</f>
        <v>-0</v>
      </c>
      <c r="EL194" s="43" t="n">
        <f aca="false">-$F186*$E13*EL32</f>
        <v>-0</v>
      </c>
      <c r="EM194" s="43" t="n">
        <f aca="false">-$F186*$E13*EM32</f>
        <v>-0</v>
      </c>
      <c r="EN194" s="43" t="n">
        <f aca="false">-$F186*$E13*EN32</f>
        <v>-0</v>
      </c>
      <c r="EO194" s="43" t="n">
        <f aca="false">-$F186*$E13*EO32</f>
        <v>-0</v>
      </c>
      <c r="EP194" s="43" t="n">
        <f aca="false">-$F186*$E13*EP32</f>
        <v>-0</v>
      </c>
      <c r="EQ194" s="43" t="n">
        <f aca="false">-$F186*$E13*EQ32</f>
        <v>-0</v>
      </c>
      <c r="ER194" s="43" t="n">
        <f aca="false">-$F186*$E13*ER32</f>
        <v>-0</v>
      </c>
      <c r="ES194" s="43" t="n">
        <f aca="false">-$F186*$E13*ES32</f>
        <v>-0</v>
      </c>
      <c r="ET194" s="43" t="n">
        <f aca="false">-$F186*$E13*ET32</f>
        <v>-0</v>
      </c>
      <c r="EU194" s="43" t="n">
        <f aca="false">-$F186*$E13*EU32</f>
        <v>-0</v>
      </c>
      <c r="EV194" s="43" t="n">
        <f aca="false">-$F186*$E13*EV32</f>
        <v>-0</v>
      </c>
      <c r="EW194" s="43" t="n">
        <f aca="false">-$F186*$E13*EW32</f>
        <v>-0</v>
      </c>
      <c r="EX194" s="43" t="n">
        <f aca="false">-$F186*$E13*EX32</f>
        <v>-0</v>
      </c>
      <c r="EY194" s="43" t="n">
        <f aca="false">-$F186*$E13*EY32</f>
        <v>-0</v>
      </c>
      <c r="EZ194" s="43" t="n">
        <f aca="false">-$F186*$E13*EZ32</f>
        <v>-0</v>
      </c>
      <c r="FA194" s="43" t="n">
        <f aca="false">-$F186*$E13*FA32</f>
        <v>-0</v>
      </c>
      <c r="FB194" s="43" t="n">
        <f aca="false">-$F186*$E13*FB32</f>
        <v>-0</v>
      </c>
      <c r="FC194" s="43" t="n">
        <f aca="false">-$F186*$E13*FC32</f>
        <v>-0</v>
      </c>
      <c r="FD194" s="43" t="n">
        <f aca="false">-$F186*$E13*FD32</f>
        <v>-0</v>
      </c>
      <c r="FE194" s="43" t="n">
        <f aca="false">-$F186*$E13*FE32</f>
        <v>-0</v>
      </c>
      <c r="FF194" s="43" t="n">
        <f aca="false">-$F186*$E13*FF32</f>
        <v>-0</v>
      </c>
      <c r="FG194" s="43" t="n">
        <f aca="false">-$F186*$E13*FG32</f>
        <v>-0</v>
      </c>
      <c r="FH194" s="43" t="n">
        <f aca="false">-$F186*$E13*FH32</f>
        <v>-0</v>
      </c>
    </row>
    <row r="195" customFormat="false" ht="15" hidden="false" customHeight="false" outlineLevel="0" collapsed="false">
      <c r="C195" s="0" t="s">
        <v>767</v>
      </c>
      <c r="D195" s="11" t="s">
        <v>319</v>
      </c>
      <c r="I195" s="43" t="n">
        <f aca="false">SUM(J195:FH195)</f>
        <v>173103.567525412</v>
      </c>
      <c r="J195" s="43" t="n">
        <f aca="false">J185-$F186*$E13*J20+MIN(-J149,-In_CIT*J194)</f>
        <v>0</v>
      </c>
      <c r="K195" s="43" t="n">
        <f aca="false">K185-$F186*$E13*K20+MIN(-K149,-In_CIT*K194)</f>
        <v>0</v>
      </c>
      <c r="L195" s="43" t="n">
        <f aca="false">L185-$F186*$E13*L20+MIN(-L149,-In_CIT*L194)</f>
        <v>0</v>
      </c>
      <c r="M195" s="43" t="n">
        <f aca="false">M185-$F186*$E13*M20+MIN(-M149,-In_CIT*M194)</f>
        <v>0</v>
      </c>
      <c r="N195" s="43" t="n">
        <f aca="false">N185-$F186*$E13*N20+MIN(-N149,-In_CIT*N194)</f>
        <v>0</v>
      </c>
      <c r="O195" s="43" t="n">
        <f aca="false">O185-$F186*$E13*O20+MIN(-O149,-In_CIT*O194)</f>
        <v>0</v>
      </c>
      <c r="P195" s="43" t="n">
        <f aca="false">P185-$F186*$E13*P20+MIN(-P149,-In_CIT*P194)</f>
        <v>0</v>
      </c>
      <c r="Q195" s="43" t="n">
        <f aca="false">Q185-$F186*$E13*Q20+MIN(-Q149,-In_CIT*Q194)</f>
        <v>0</v>
      </c>
      <c r="R195" s="43" t="n">
        <f aca="false">R185-$F186*$E13*R20+MIN(-R149,-In_CIT*R194)</f>
        <v>0</v>
      </c>
      <c r="S195" s="43" t="n">
        <f aca="false">S185-$F186*$E13*S20+MIN(-S149,-In_CIT*S194)</f>
        <v>-89067.4429867893</v>
      </c>
      <c r="T195" s="43" t="n">
        <f aca="false">T185-$F186*$E13*T20+MIN(-T149,-In_CIT*T194)</f>
        <v>2662.78639148742</v>
      </c>
      <c r="U195" s="43" t="n">
        <f aca="false">U185-$F186*$E13*U20+MIN(-U149,-In_CIT*U194)</f>
        <v>2639.87301513024</v>
      </c>
      <c r="V195" s="43" t="n">
        <f aca="false">V185-$F186*$E13*V20+MIN(-V149,-In_CIT*V194)</f>
        <v>2629.96259749533</v>
      </c>
      <c r="W195" s="43" t="n">
        <f aca="false">W185-$F186*$E13*W20+MIN(-W149,-In_CIT*W194)</f>
        <v>2103.8598503675</v>
      </c>
      <c r="X195" s="43" t="n">
        <f aca="false">X185-$F186*$E13*X20+MIN(-X149,-In_CIT*X194)</f>
        <v>2125.59851329957</v>
      </c>
      <c r="Y195" s="43" t="n">
        <f aca="false">Y185-$F186*$E13*Y20+MIN(-Y149,-In_CIT*Y194)</f>
        <v>2147.30473385108</v>
      </c>
      <c r="Z195" s="43" t="n">
        <f aca="false">Z185-$F186*$E13*Z20+MIN(-Z149,-In_CIT*Z194)</f>
        <v>2146.01149846867</v>
      </c>
      <c r="AA195" s="43" t="n">
        <f aca="false">AA185-$F186*$E13*AA20+MIN(-AA149,-In_CIT*AA194)</f>
        <v>1842.99453415812</v>
      </c>
      <c r="AB195" s="43" t="n">
        <f aca="false">AB185-$F186*$E13*AB20+MIN(-AB149,-In_CIT*AB194)</f>
        <v>1862.61247452186</v>
      </c>
      <c r="AC195" s="43" t="n">
        <f aca="false">AC185-$F186*$E13*AC20+MIN(-AC149,-In_CIT*AC194)</f>
        <v>1882.20251512436</v>
      </c>
      <c r="AD195" s="43" t="n">
        <f aca="false">AD185-$F186*$E13*AD20+MIN(-AD149,-In_CIT*AD194)</f>
        <v>1881.31530440029</v>
      </c>
      <c r="AE195" s="43" t="n">
        <f aca="false">AE185-$F186*$E13*AE20+MIN(-AE149,-In_CIT*AE194)</f>
        <v>1912.03751741477</v>
      </c>
      <c r="AF195" s="43" t="n">
        <f aca="false">AF185-$F186*$E13*AF20+MIN(-AF149,-In_CIT*AF194)</f>
        <v>1932.37275572784</v>
      </c>
      <c r="AG195" s="43" t="n">
        <f aca="false">AG185-$F186*$E13*AG20+MIN(-AG149,-In_CIT*AG194)</f>
        <v>1952.6784767665</v>
      </c>
      <c r="AH195" s="43" t="n">
        <f aca="false">AH185-$F186*$E13*AH20+MIN(-AH149,-In_CIT*AH194)</f>
        <v>1951.73982922067</v>
      </c>
      <c r="AI195" s="43" t="n">
        <f aca="false">AI185-$F186*$E13*AI20+MIN(-AI149,-In_CIT*AI194)</f>
        <v>2027.28487019242</v>
      </c>
      <c r="AJ195" s="43" t="n">
        <f aca="false">AJ185-$F186*$E13*AJ20+MIN(-AJ149,-In_CIT*AJ194)</f>
        <v>2025.97198694781</v>
      </c>
      <c r="AK195" s="43" t="n">
        <f aca="false">AK185-$F186*$E13*AK20+MIN(-AK149,-In_CIT*AK194)</f>
        <v>2046.59482096124</v>
      </c>
      <c r="AL195" s="43" t="n">
        <f aca="false">AL185-$F186*$E13*AL20+MIN(-AL149,-In_CIT*AL194)</f>
        <v>2045.25271776575</v>
      </c>
      <c r="AM195" s="43" t="n">
        <f aca="false">AM185-$F186*$E13*AM20+MIN(-AM149,-In_CIT*AM194)</f>
        <v>1884.03111032561</v>
      </c>
      <c r="AN195" s="43" t="n">
        <f aca="false">AN185-$F186*$E13*AN20+MIN(-AN149,-In_CIT*AN194)</f>
        <v>1904.04213701401</v>
      </c>
      <c r="AO195" s="43" t="n">
        <f aca="false">AO185-$F186*$E13*AO20+MIN(-AO149,-In_CIT*AO194)</f>
        <v>1924.02322362632</v>
      </c>
      <c r="AP195" s="43" t="n">
        <f aca="false">AP185-$F186*$E13*AP20+MIN(-AP149,-In_CIT*AP194)</f>
        <v>1922.72064119115</v>
      </c>
      <c r="AQ195" s="43" t="n">
        <f aca="false">AQ185-$F186*$E13*AQ20+MIN(-AQ149,-In_CIT*AQ194)</f>
        <v>1807.5458803458</v>
      </c>
      <c r="AR195" s="43" t="n">
        <f aca="false">AR185-$F186*$E13*AR20+MIN(-AR149,-In_CIT*AR194)</f>
        <v>1826.72823875455</v>
      </c>
      <c r="AS195" s="43" t="n">
        <f aca="false">AS185-$F186*$E13*AS20+MIN(-AS149,-In_CIT*AS194)</f>
        <v>1845.88134397632</v>
      </c>
      <c r="AT195" s="43" t="n">
        <f aca="false">AT185-$F186*$E13*AT20+MIN(-AT149,-In_CIT*AT194)</f>
        <v>1844.95109439497</v>
      </c>
      <c r="AU195" s="43" t="n">
        <f aca="false">AU185-$F186*$E13*AU20+MIN(-AU149,-In_CIT*AU194)</f>
        <v>1857.66423593023</v>
      </c>
      <c r="AV195" s="43" t="n">
        <f aca="false">AV185-$F186*$E13*AV20+MIN(-AV149,-In_CIT*AV194)</f>
        <v>1876.65781180964</v>
      </c>
      <c r="AW195" s="43" t="n">
        <f aca="false">AW185-$F186*$E13*AW20+MIN(-AW149,-In_CIT*AW194)</f>
        <v>1895.61734691496</v>
      </c>
      <c r="AX195" s="43" t="n">
        <f aca="false">AX185-$F186*$E13*AX20+MIN(-AX149,-In_CIT*AX194)</f>
        <v>1894.18242622543</v>
      </c>
      <c r="AY195" s="43" t="n">
        <f aca="false">AY185-$F186*$E13*AY20+MIN(-AY149,-In_CIT*AY194)</f>
        <v>1784.85150242239</v>
      </c>
      <c r="AZ195" s="43" t="n">
        <f aca="false">AZ185-$F186*$E13*AZ20+MIN(-AZ149,-In_CIT*AZ194)</f>
        <v>1783.90982688033</v>
      </c>
      <c r="BA195" s="43" t="n">
        <f aca="false">BA185-$F186*$E13*BA20+MIN(-BA149,-In_CIT*BA194)</f>
        <v>1802.5619208111</v>
      </c>
      <c r="BB195" s="43" t="n">
        <f aca="false">BB185-$F186*$E13*BB20+MIN(-BB149,-In_CIT*BB194)</f>
        <v>1801.60088020014</v>
      </c>
      <c r="BC195" s="43" t="n">
        <f aca="false">BC185-$F186*$E13*BC20+MIN(-BC149,-In_CIT*BC194)</f>
        <v>1801.64177908292</v>
      </c>
      <c r="BD195" s="43" t="n">
        <f aca="false">BD185-$F186*$E13*BD20+MIN(-BD149,-In_CIT*BD194)</f>
        <v>1819.94201665085</v>
      </c>
      <c r="BE195" s="43" t="n">
        <f aca="false">BE185-$F186*$E13*BE20+MIN(-BE149,-In_CIT*BE194)</f>
        <v>1838.20539200111</v>
      </c>
      <c r="BF195" s="43" t="n">
        <f aca="false">BF185-$F186*$E13*BF20+MIN(-BF149,-In_CIT*BF194)</f>
        <v>1836.64392594441</v>
      </c>
      <c r="BG195" s="43" t="n">
        <f aca="false">BG185-$F186*$E13*BG20+MIN(-BG149,-In_CIT*BG194)</f>
        <v>1778.88260287698</v>
      </c>
      <c r="BH195" s="43" t="n">
        <f aca="false">BH185-$F186*$E13*BH20+MIN(-BH149,-In_CIT*BH194)</f>
        <v>1747.58258319699</v>
      </c>
      <c r="BI195" s="43" t="n">
        <f aca="false">BI185-$F186*$E13*BI20+MIN(-BI149,-In_CIT*BI194)</f>
        <v>1765.04027559503</v>
      </c>
      <c r="BJ195" s="43" t="n">
        <f aca="false">BJ185-$F186*$E13*BJ20+MIN(-BJ149,-In_CIT*BJ194)</f>
        <v>1763.43969472949</v>
      </c>
      <c r="BK195" s="43" t="n">
        <f aca="false">BK185-$F186*$E13*BK20+MIN(-BK149,-In_CIT*BK194)</f>
        <v>1741.3766300861</v>
      </c>
      <c r="BL195" s="43" t="n">
        <f aca="false">BL185-$F186*$E13*BL20+MIN(-BL149,-In_CIT*BL194)</f>
        <v>1758.98330272528</v>
      </c>
      <c r="BM195" s="43" t="n">
        <f aca="false">BM185-$F186*$E13*BM20+MIN(-BM149,-In_CIT*BM194)</f>
        <v>1776.55175955292</v>
      </c>
      <c r="BN195" s="43" t="n">
        <f aca="false">BN185-$F186*$E13*BN20+MIN(-BN149,-In_CIT*BN194)</f>
        <v>1774.90657810319</v>
      </c>
      <c r="BO195" s="43" t="n">
        <f aca="false">BO185-$F186*$E13*BO20+MIN(-BO149,-In_CIT*BO194)</f>
        <v>1801.07576521182</v>
      </c>
      <c r="BP195" s="43" t="n">
        <f aca="false">BP185-$F186*$E13*BP20+MIN(-BP149,-In_CIT*BP194)</f>
        <v>1799.43004491509</v>
      </c>
      <c r="BQ195" s="43" t="n">
        <f aca="false">BQ185-$F186*$E13*BQ20+MIN(-BQ149,-In_CIT*BQ194)</f>
        <v>1817.4368057341</v>
      </c>
      <c r="BR195" s="43" t="n">
        <f aca="false">BR185-$F186*$E13*BR20+MIN(-BR149,-In_CIT*BR194)</f>
        <v>1815.7539366355</v>
      </c>
      <c r="BS195" s="43" t="n">
        <f aca="false">BS185-$F186*$E13*BS20+MIN(-BS149,-In_CIT*BS194)</f>
        <v>1767.56304779222</v>
      </c>
      <c r="BT195" s="43" t="n">
        <f aca="false">BT185-$F186*$E13*BT20+MIN(-BT149,-In_CIT*BT194)</f>
        <v>1785.44742679977</v>
      </c>
      <c r="BU195" s="43" t="n">
        <f aca="false">BU185-$F186*$E13*BU20+MIN(-BU149,-In_CIT*BU194)</f>
        <v>1803.2925233428</v>
      </c>
      <c r="BV195" s="43" t="n">
        <f aca="false">BV185-$F186*$E13*BV20+MIN(-BV149,-In_CIT*BV194)</f>
        <v>1801.56850162878</v>
      </c>
      <c r="BW195" s="43" t="n">
        <f aca="false">BW185-$F186*$E13*BW20+MIN(-BW149,-In_CIT*BW194)</f>
        <v>1793.92772962852</v>
      </c>
      <c r="BX195" s="43" t="n">
        <f aca="false">BX185-$F186*$E13*BX20+MIN(-BX149,-In_CIT*BX194)</f>
        <v>1812.07634166982</v>
      </c>
      <c r="BY195" s="43" t="n">
        <f aca="false">BY185-$F186*$E13*BY20+MIN(-BY149,-In_CIT*BY194)</f>
        <v>1830.18439686877</v>
      </c>
      <c r="BZ195" s="43" t="n">
        <f aca="false">BZ185-$F186*$E13*BZ20+MIN(-BZ149,-In_CIT*BZ194)</f>
        <v>1828.39565904536</v>
      </c>
      <c r="CA195" s="43" t="n">
        <f aca="false">CA185-$F186*$E13*CA20+MIN(-CA149,-In_CIT*CA194)</f>
        <v>1769.75659086848</v>
      </c>
      <c r="CB195" s="43" t="n">
        <f aca="false">CB185-$F186*$E13*CB20+MIN(-CB149,-In_CIT*CB194)</f>
        <v>1787.61278720016</v>
      </c>
      <c r="CC195" s="43" t="n">
        <f aca="false">CC185-$F186*$E13*CC20+MIN(-CC149,-In_CIT*CC194)</f>
        <v>1806.27331478702</v>
      </c>
      <c r="CD195" s="43" t="n">
        <f aca="false">CD185-$F186*$E13*CD20+MIN(-CD149,-In_CIT*CD194)</f>
        <v>1805.27968602876</v>
      </c>
      <c r="CE195" s="43" t="n">
        <f aca="false">CE185-$F186*$E13*CE20+MIN(-CE149,-In_CIT*CE194)</f>
        <v>1769.81368138095</v>
      </c>
      <c r="CF195" s="43" t="n">
        <f aca="false">CF185-$F186*$E13*CF20+MIN(-CF149,-In_CIT*CF194)</f>
        <v>1768.83217991161</v>
      </c>
      <c r="CG195" s="43" t="n">
        <f aca="false">CG185-$F186*$E13*CG20+MIN(-CG149,-In_CIT*CG194)</f>
        <v>1787.27835198822</v>
      </c>
      <c r="CH195" s="43" t="n">
        <f aca="false">CH185-$F186*$E13*CH20+MIN(-CH149,-In_CIT*CH194)</f>
        <v>1786.27666645045</v>
      </c>
      <c r="CI195" s="43" t="n">
        <f aca="false">CI185-$F186*$E13*CI20+MIN(-CI149,-In_CIT*CI194)</f>
        <v>1797.04053077956</v>
      </c>
      <c r="CJ195" s="43" t="n">
        <f aca="false">CJ185-$F186*$E13*CJ20+MIN(-CJ149,-In_CIT*CJ194)</f>
        <v>1815.99995894525</v>
      </c>
      <c r="CK195" s="43" t="n">
        <f aca="false">CK185-$F186*$E13*CK20+MIN(-CK149,-In_CIT*CK194)</f>
        <v>1834.92668759874</v>
      </c>
      <c r="CL195" s="43" t="n">
        <f aca="false">CL185-$F186*$E13*CL20+MIN(-CL149,-In_CIT*CL194)</f>
        <v>1833.88684508353</v>
      </c>
      <c r="CM195" s="43" t="n">
        <f aca="false">CM185-$F186*$E13*CM20+MIN(-CM149,-In_CIT*CM194)</f>
        <v>1871.72298770488</v>
      </c>
      <c r="CN195" s="43" t="n">
        <f aca="false">CN185-$F186*$E13*CN20+MIN(-CN149,-In_CIT*CN194)</f>
        <v>1891.4908142841</v>
      </c>
      <c r="CO195" s="43" t="n">
        <f aca="false">CO185-$F186*$E13*CO20+MIN(-CO149,-In_CIT*CO194)</f>
        <v>1911.22524670469</v>
      </c>
      <c r="CP195" s="43" t="n">
        <f aca="false">CP185-$F186*$E13*CP20+MIN(-CP149,-In_CIT*CP194)</f>
        <v>1910.1633144751</v>
      </c>
      <c r="CQ195" s="43" t="n">
        <f aca="false">CQ185-$F186*$E13*CQ20+MIN(-CQ149,-In_CIT*CQ194)</f>
        <v>1864.57454133579</v>
      </c>
      <c r="CR195" s="43" t="n">
        <f aca="false">CR185-$F186*$E13*CR20+MIN(-CR149,-In_CIT*CR194)</f>
        <v>1884.24759674382</v>
      </c>
      <c r="CS195" s="43" t="n">
        <f aca="false">CS185-$F186*$E13*CS20+MIN(-CS149,-In_CIT*CS194)</f>
        <v>1903.88676008064</v>
      </c>
      <c r="CT195" s="43" t="n">
        <f aca="false">CT185-$F186*$E13*CT20+MIN(-CT149,-In_CIT*CT194)</f>
        <v>1902.8089942606</v>
      </c>
      <c r="CU195" s="43" t="n">
        <f aca="false">CU185-$F186*$E13*CU20+MIN(-CU149,-In_CIT*CU194)</f>
        <v>-32813.8596426458</v>
      </c>
      <c r="CV195" s="43" t="n">
        <f aca="false">CV185-$F186*$E13*CV20+MIN(-CV149,-In_CIT*CV194)</f>
        <v>1989.06396159905</v>
      </c>
      <c r="CW195" s="43" t="n">
        <f aca="false">CW185-$F186*$E13*CW20+MIN(-CW149,-In_CIT*CW194)</f>
        <v>2009.85967068025</v>
      </c>
      <c r="CX195" s="43" t="n">
        <f aca="false">CX185-$F186*$E13*CX20+MIN(-CX149,-In_CIT*CX194)</f>
        <v>2008.78667066979</v>
      </c>
      <c r="CY195" s="43" t="n">
        <f aca="false">CY185-$F186*$E13*CY20+MIN(-CY149,-In_CIT*CY194)</f>
        <v>2372.18867735289</v>
      </c>
      <c r="CZ195" s="43" t="n">
        <f aca="false">CZ185-$F186*$E13*CZ20+MIN(-CZ149,-In_CIT*CZ194)</f>
        <v>2397.48637379973</v>
      </c>
      <c r="DA195" s="43" t="n">
        <f aca="false">DA185-$F186*$E13*DA20+MIN(-DA149,-In_CIT*DA194)</f>
        <v>2422.7496746801</v>
      </c>
      <c r="DB195" s="43" t="n">
        <f aca="false">DB185-$F186*$E13*DB20+MIN(-DB149,-In_CIT*DB194)</f>
        <v>2421.65589774141</v>
      </c>
      <c r="DC195" s="43" t="n">
        <f aca="false">DC185-$F186*$E13*DC20+MIN(-DC149,-In_CIT*DC194)</f>
        <v>2374.99454944394</v>
      </c>
      <c r="DD195" s="43" t="n">
        <f aca="false">DD185-$F186*$E13*DD20+MIN(-DD149,-In_CIT*DD194)</f>
        <v>2400.3192561337</v>
      </c>
      <c r="DE195" s="43" t="n">
        <f aca="false">DE185-$F186*$E13*DE20+MIN(-DE149,-In_CIT*DE194)</f>
        <v>2425.60943206657</v>
      </c>
      <c r="DF195" s="43" t="n">
        <f aca="false">DF185-$F186*$E13*DF20+MIN(-DF149,-In_CIT*DF194)</f>
        <v>2424.51135608049</v>
      </c>
      <c r="DG195" s="43" t="n">
        <f aca="false">DG185-$F186*$E13*DG20+MIN(-DG149,-In_CIT*DG194)</f>
        <v>2375.81380351134</v>
      </c>
      <c r="DH195" s="43" t="n">
        <f aca="false">DH185-$F186*$E13*DH20+MIN(-DH149,-In_CIT*DH194)</f>
        <v>2401.14112793494</v>
      </c>
      <c r="DI195" s="43" t="n">
        <f aca="false">DI185-$F186*$E13*DI20+MIN(-DI149,-In_CIT*DI194)</f>
        <v>2426.43371116044</v>
      </c>
      <c r="DJ195" s="43" t="n">
        <f aca="false">DJ185-$F186*$E13*DJ20+MIN(-DJ149,-In_CIT*DJ194)</f>
        <v>2425.32894315683</v>
      </c>
      <c r="DK195" s="43" t="n">
        <f aca="false">DK185-$F186*$E13*DK20+MIN(-DK149,-In_CIT*DK194)</f>
        <v>2376.32475138014</v>
      </c>
      <c r="DL195" s="43" t="n">
        <f aca="false">DL185-$F186*$E13*DL20+MIN(-DL149,-In_CIT*DL194)</f>
        <v>2375.24624716122</v>
      </c>
      <c r="DM195" s="43" t="n">
        <f aca="false">DM185-$F186*$E13*DM20+MIN(-DM149,-In_CIT*DM194)</f>
        <v>2400.25831480563</v>
      </c>
      <c r="DN195" s="43" t="n">
        <f aca="false">DN185-$F186*$E13*DN20+MIN(-DN149,-In_CIT*DN194)</f>
        <v>2399.15763170707</v>
      </c>
      <c r="DO195" s="43" t="n">
        <f aca="false">DO185-$F186*$E13*DO20+MIN(-DO149,-In_CIT*DO194)</f>
        <v>2411.85161825539</v>
      </c>
      <c r="DP195" s="43" t="n">
        <f aca="false">DP185-$F186*$E13*DP20+MIN(-DP149,-In_CIT*DP194)</f>
        <v>2437.55229037412</v>
      </c>
      <c r="DQ195" s="43" t="n">
        <f aca="false">DQ185-$F186*$E13*DQ20+MIN(-DQ149,-In_CIT*DQ194)</f>
        <v>2463.21734279289</v>
      </c>
      <c r="DR195" s="43" t="n">
        <f aca="false">DR185-$F186*$E13*DR20+MIN(-DR149,-In_CIT*DR194)</f>
        <v>2462.08463848321</v>
      </c>
      <c r="DS195" s="43" t="n">
        <f aca="false">DS185-$F186*$E13*DS20+MIN(-DS149,-In_CIT*DS194)</f>
        <v>2401.24794677596</v>
      </c>
      <c r="DT195" s="43" t="n">
        <f aca="false">DT185-$F186*$E13*DT20+MIN(-DT149,-In_CIT*DT194)</f>
        <v>2426.8166430704</v>
      </c>
      <c r="DU195" s="43" t="n">
        <f aca="false">DU185-$F186*$E13*DU20+MIN(-DU149,-In_CIT*DU194)</f>
        <v>2452.34926026193</v>
      </c>
      <c r="DV195" s="43" t="n">
        <f aca="false">DV185-$F186*$E13*DV20+MIN(-DV149,-In_CIT*DV194)</f>
        <v>2451.20194696562</v>
      </c>
      <c r="DW195" s="43" t="n">
        <f aca="false">DW185-$F186*$E13*DW20+MIN(-DW149,-In_CIT*DW194)</f>
        <v>2435.94168419998</v>
      </c>
      <c r="DX195" s="43" t="n">
        <f aca="false">DX185-$F186*$E13*DX20+MIN(-DX149,-In_CIT*DX194)</f>
        <v>2461.88088099764</v>
      </c>
      <c r="DY195" s="43" t="n">
        <f aca="false">DY185-$F186*$E13*DY20+MIN(-DY149,-In_CIT*DY194)</f>
        <v>2487.78351241379</v>
      </c>
      <c r="DZ195" s="43" t="n">
        <f aca="false">DZ185-$F186*$E13*DZ20+MIN(-DZ149,-In_CIT*DZ194)</f>
        <v>2486.620735488</v>
      </c>
      <c r="EA195" s="43" t="n">
        <f aca="false">EA185-$F186*$E13*EA20+MIN(-EA149,-In_CIT*EA194)</f>
        <v>2489.73003049778</v>
      </c>
      <c r="EB195" s="43" t="n">
        <f aca="false">EB185-$F186*$E13*EB20+MIN(-EB149,-In_CIT*EB194)</f>
        <v>2488.58654053214</v>
      </c>
      <c r="EC195" s="43" t="n">
        <f aca="false">EC185-$F186*$E13*EC20+MIN(-EC149,-In_CIT*EC194)</f>
        <v>2514.77845522545</v>
      </c>
      <c r="ED195" s="43" t="n">
        <f aca="false">ED185-$F186*$E13*ED20+MIN(-ED149,-In_CIT*ED194)</f>
        <v>2513.61144998202</v>
      </c>
      <c r="EE195" s="43" t="n">
        <f aca="false">EE185-$F186*$E13*EE20+MIN(-EE149,-In_CIT*EE194)</f>
        <v>2438.05903227248</v>
      </c>
      <c r="EF195" s="43" t="n">
        <f aca="false">EF185-$F186*$E13*EF20+MIN(-EF149,-In_CIT*EF194)</f>
        <v>2463.98587220489</v>
      </c>
      <c r="EG195" s="43" t="n">
        <f aca="false">EG185-$F186*$E13*EG20+MIN(-EG149,-In_CIT*EG194)</f>
        <v>2489.87498235358</v>
      </c>
      <c r="EH195" s="43" t="n">
        <f aca="false">EH185-$F186*$E13*EH20+MIN(-EH149,-In_CIT*EH194)</f>
        <v>2488.67517750753</v>
      </c>
      <c r="EI195" s="43" t="n">
        <f aca="false">EI185-$F186*$E13*EI20+MIN(-EI149,-In_CIT*EI194)</f>
        <v>2545.4386877461</v>
      </c>
      <c r="EJ195" s="43" t="n">
        <f aca="false">EJ185-$F186*$E13*EJ20+MIN(-EJ149,-In_CIT*EJ194)</f>
        <v>2398.3101473973</v>
      </c>
      <c r="EK195" s="43" t="n">
        <f aca="false">EK185-$F186*$E13*EK20+MIN(-EK149,-In_CIT*EK194)</f>
        <v>2423.42548958884</v>
      </c>
      <c r="EL195" s="43" t="n">
        <f aca="false">EL185-$F186*$E13*EL20+MIN(-EL149,-In_CIT*EL194)</f>
        <v>2422.1730956199</v>
      </c>
      <c r="EM195" s="43" t="n">
        <f aca="false">EM185-$F186*$E13*EM20+MIN(-EM149,-In_CIT*EM194)</f>
        <v>2450.44450181778</v>
      </c>
      <c r="EN195" s="43" t="n">
        <f aca="false">EN185-$F186*$E13*EN20+MIN(-EN149,-In_CIT*EN194)</f>
        <v>2476.41472357679</v>
      </c>
      <c r="EO195" s="43" t="n">
        <f aca="false">EO185-$F186*$E13*EO20+MIN(-EO149,-In_CIT*EO194)</f>
        <v>2502.34415764164</v>
      </c>
      <c r="EP195" s="43" t="n">
        <f aca="false">EP185-$F186*$E13*EP20+MIN(-EP149,-In_CIT*EP194)</f>
        <v>2501.04711142795</v>
      </c>
      <c r="EQ195" s="43" t="n">
        <f aca="false">EQ185-$F186*$E13*EQ20+MIN(-EQ149,-In_CIT*EQ194)</f>
        <v>2432.4032622982</v>
      </c>
      <c r="ER195" s="43" t="n">
        <f aca="false">ER185-$F186*$E13*ER20+MIN(-ER149,-In_CIT*ER194)</f>
        <v>2431.12572088486</v>
      </c>
      <c r="ES195" s="43" t="n">
        <f aca="false">ES185-$F186*$E13*ES20+MIN(-ES149,-In_CIT*ES194)</f>
        <v>2456.55077493836</v>
      </c>
      <c r="ET195" s="43" t="n">
        <f aca="false">ET185-$F186*$E13*ET20+MIN(-ET149,-In_CIT*ET194)</f>
        <v>2455.24696154876</v>
      </c>
      <c r="EU195" s="43" t="n">
        <f aca="false">EU185-$F186*$E13*EU20+MIN(-EU149,-In_CIT*EU194)</f>
        <v>2448.60947400104</v>
      </c>
      <c r="EV195" s="43" t="n">
        <f aca="false">EV185-$F186*$E13*EV20+MIN(-EV149,-In_CIT*EV194)</f>
        <v>2474.53134499439</v>
      </c>
      <c r="EW195" s="43" t="n">
        <f aca="false">EW185-$F186*$E13*EW20+MIN(-EW149,-In_CIT*EW194)</f>
        <v>2500.41152094046</v>
      </c>
      <c r="EX195" s="43" t="n">
        <f aca="false">EX185-$F186*$E13*EX20+MIN(-EX149,-In_CIT*EX194)</f>
        <v>2499.08562095203</v>
      </c>
      <c r="EY195" s="43" t="n">
        <f aca="false">EY185-$F186*$E13*EY20+MIN(-EY149,-In_CIT*EY194)</f>
        <v>2492.33081006987</v>
      </c>
      <c r="EZ195" s="43" t="n">
        <f aca="false">EZ185-$F186*$E13*EZ20+MIN(-EZ149,-In_CIT*EZ194)</f>
        <v>2518.71670746429</v>
      </c>
      <c r="FA195" s="43" t="n">
        <f aca="false">FA185-$F186*$E13*FA20+MIN(-FA149,-In_CIT*FA194)</f>
        <v>2545.06020349732</v>
      </c>
      <c r="FB195" s="43" t="n">
        <f aca="false">FB185-$F186*$E13*FB20+MIN(-FB149,-In_CIT*FB194)</f>
        <v>2543.7118427631</v>
      </c>
      <c r="FC195" s="43" t="n">
        <f aca="false">FC185-$F186*$E13*FC20+MIN(-FC149,-In_CIT*FC194)</f>
        <v>2536.8376234033</v>
      </c>
      <c r="FD195" s="43" t="n">
        <f aca="false">FD185-$F186*$E13*FD20+MIN(-FD149,-In_CIT*FD194)</f>
        <v>0</v>
      </c>
      <c r="FE195" s="43" t="n">
        <f aca="false">FE185-$F186*$E13*FE20+MIN(-FE149,-In_CIT*FE194)</f>
        <v>0</v>
      </c>
      <c r="FF195" s="43" t="n">
        <f aca="false">FF185-$F186*$E13*FF20+MIN(-FF149,-In_CIT*FF194)</f>
        <v>0</v>
      </c>
      <c r="FG195" s="43" t="n">
        <f aca="false">FG185-$F186*$E13*FG20+MIN(-FG149,-In_CIT*FG194)</f>
        <v>0</v>
      </c>
      <c r="FH195" s="43" t="n">
        <f aca="false">FH185-$F186*$E13*FH20+MIN(-FH149,-In_CIT*FH194)</f>
        <v>0</v>
      </c>
    </row>
    <row r="196" customFormat="false" ht="15" hidden="false" customHeight="false" outlineLevel="0" collapsed="false">
      <c r="C196" s="23" t="s">
        <v>779</v>
      </c>
      <c r="D196" s="11" t="s">
        <v>33</v>
      </c>
      <c r="E196" s="24" t="n">
        <f aca="false">XIRR(INDEX($J195:$FH195,$E22):$FH195,INDEX($J$4:$FH$4,$E22):$FH$4)</f>
        <v>0.0800000000000002</v>
      </c>
    </row>
    <row r="198" customFormat="false" ht="15" hidden="false" customHeight="false" outlineLevel="0" collapsed="false">
      <c r="A198" s="9" t="s">
        <v>14</v>
      </c>
      <c r="B198" s="9"/>
      <c r="C198" s="9" t="s">
        <v>780</v>
      </c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  <c r="BG198" s="9"/>
      <c r="BH198" s="9"/>
      <c r="BI198" s="9"/>
      <c r="BJ198" s="9"/>
      <c r="BK198" s="9"/>
      <c r="BL198" s="9"/>
      <c r="BM198" s="9"/>
      <c r="BN198" s="9"/>
      <c r="BO198" s="9"/>
      <c r="BP198" s="9"/>
      <c r="BQ198" s="9"/>
      <c r="BR198" s="9"/>
      <c r="BS198" s="9"/>
      <c r="BT198" s="9"/>
      <c r="BU198" s="9"/>
      <c r="BV198" s="9"/>
      <c r="BW198" s="9"/>
      <c r="BX198" s="9"/>
      <c r="BY198" s="9"/>
      <c r="BZ198" s="9"/>
      <c r="CA198" s="9"/>
      <c r="CB198" s="9"/>
      <c r="CC198" s="9"/>
      <c r="CD198" s="9"/>
      <c r="CE198" s="9"/>
      <c r="CF198" s="9"/>
      <c r="CG198" s="9"/>
      <c r="CH198" s="9"/>
      <c r="CI198" s="9"/>
      <c r="CJ198" s="9"/>
      <c r="CK198" s="9"/>
      <c r="CL198" s="9"/>
      <c r="CM198" s="9"/>
      <c r="CN198" s="9"/>
      <c r="CO198" s="9"/>
      <c r="CP198" s="9"/>
      <c r="CQ198" s="9"/>
      <c r="CR198" s="9"/>
      <c r="CS198" s="9"/>
      <c r="CT198" s="9"/>
      <c r="CU198" s="9"/>
      <c r="CV198" s="9"/>
      <c r="CW198" s="9"/>
      <c r="CX198" s="9"/>
      <c r="CY198" s="9"/>
      <c r="CZ198" s="9"/>
      <c r="DA198" s="9"/>
      <c r="DB198" s="9"/>
      <c r="DC198" s="9"/>
      <c r="DD198" s="9"/>
      <c r="DE198" s="9"/>
      <c r="DF198" s="9"/>
      <c r="DG198" s="9"/>
      <c r="DH198" s="9"/>
      <c r="DI198" s="9"/>
      <c r="DJ198" s="9"/>
      <c r="DK198" s="9"/>
      <c r="DL198" s="9"/>
      <c r="DM198" s="9"/>
      <c r="DN198" s="9"/>
      <c r="DO198" s="9"/>
      <c r="DP198" s="9"/>
      <c r="DQ198" s="9"/>
      <c r="DR198" s="9"/>
      <c r="DS198" s="9"/>
      <c r="DT198" s="9"/>
      <c r="DU198" s="9"/>
      <c r="DV198" s="9"/>
      <c r="DW198" s="9"/>
      <c r="DX198" s="9"/>
      <c r="DY198" s="9"/>
      <c r="DZ198" s="9"/>
      <c r="EA198" s="9"/>
      <c r="EB198" s="9"/>
      <c r="EC198" s="9"/>
      <c r="ED198" s="9"/>
      <c r="EE198" s="9"/>
      <c r="EF198" s="9"/>
      <c r="EG198" s="9"/>
      <c r="EH198" s="9"/>
      <c r="EI198" s="9"/>
      <c r="EJ198" s="9"/>
      <c r="EK198" s="9"/>
      <c r="EL198" s="9"/>
      <c r="EM198" s="9"/>
      <c r="EN198" s="9"/>
      <c r="EO198" s="9"/>
      <c r="EP198" s="9"/>
      <c r="EQ198" s="9"/>
      <c r="ER198" s="9"/>
      <c r="ES198" s="9"/>
      <c r="ET198" s="9"/>
      <c r="EU198" s="9"/>
      <c r="EV198" s="9"/>
      <c r="EW198" s="9"/>
      <c r="EX198" s="9"/>
      <c r="EY198" s="9"/>
      <c r="EZ198" s="9"/>
      <c r="FA198" s="9"/>
      <c r="FB198" s="9"/>
      <c r="FC198" s="9"/>
      <c r="FD198" s="9"/>
      <c r="FE198" s="9"/>
      <c r="FF198" s="9"/>
      <c r="FG198" s="9"/>
      <c r="FH198" s="9"/>
    </row>
    <row r="199" customFormat="false" ht="15" hidden="false" customHeight="false" outlineLevel="0" collapsed="false">
      <c r="C199" s="0" t="s">
        <v>781</v>
      </c>
      <c r="D199" s="11" t="s">
        <v>617</v>
      </c>
      <c r="E199" s="61" t="n">
        <f aca="false">(1+In_Loan_Rate/Months_In_Year)^Months_Per_Period-1</f>
        <v>0.0303010000000001</v>
      </c>
      <c r="J199" s="61" t="n">
        <f aca="false">IF(In_Fix_Interest=1,In_Loan_Rate*J$5/Days_In_Year,$E199)</f>
        <v>0.0302465753424658</v>
      </c>
      <c r="K199" s="61" t="n">
        <f aca="false">IF(In_Fix_Interest=1,In_Loan_Rate*K$5/Days_In_Year,$E199)</f>
        <v>0.0295890410958904</v>
      </c>
      <c r="L199" s="61" t="n">
        <f aca="false">IF(In_Fix_Interest=1,In_Loan_Rate*L$5/Days_In_Year,$E199)</f>
        <v>0.0299178082191781</v>
      </c>
      <c r="M199" s="61" t="n">
        <f aca="false">IF(In_Fix_Interest=1,In_Loan_Rate*M$5/Days_In_Year,$E199)</f>
        <v>0.0302465753424658</v>
      </c>
      <c r="N199" s="61" t="n">
        <f aca="false">IF(In_Fix_Interest=1,In_Loan_Rate*N$5/Days_In_Year,$E199)</f>
        <v>0.0302465753424658</v>
      </c>
      <c r="O199" s="61" t="n">
        <f aca="false">IF(In_Fix_Interest=1,In_Loan_Rate*O$5/Days_In_Year,$E199)</f>
        <v>0.0295890410958904</v>
      </c>
      <c r="P199" s="61" t="n">
        <f aca="false">IF(In_Fix_Interest=1,In_Loan_Rate*P$5/Days_In_Year,$E199)</f>
        <v>0.0299178082191781</v>
      </c>
      <c r="Q199" s="61" t="n">
        <f aca="false">IF(In_Fix_Interest=1,In_Loan_Rate*Q$5/Days_In_Year,$E199)</f>
        <v>0.0302465753424658</v>
      </c>
      <c r="R199" s="61" t="n">
        <f aca="false">IF(In_Fix_Interest=1,In_Loan_Rate*R$5/Days_In_Year,$E199)</f>
        <v>0.0302465753424658</v>
      </c>
      <c r="S199" s="61" t="n">
        <f aca="false">IF(In_Fix_Interest=1,In_Loan_Rate*S$5/Days_In_Year,$E199)</f>
        <v>0.0299178082191781</v>
      </c>
      <c r="T199" s="61" t="n">
        <f aca="false">IF(In_Fix_Interest=1,In_Loan_Rate*T$5/Days_In_Year,$E199)</f>
        <v>0.0299178082191781</v>
      </c>
      <c r="U199" s="61" t="n">
        <f aca="false">IF(In_Fix_Interest=1,In_Loan_Rate*U$5/Days_In_Year,$E199)</f>
        <v>0.0302465753424658</v>
      </c>
      <c r="V199" s="61" t="n">
        <f aca="false">IF(In_Fix_Interest=1,In_Loan_Rate*V$5/Days_In_Year,$E199)</f>
        <v>0.0302465753424658</v>
      </c>
      <c r="W199" s="61" t="n">
        <f aca="false">IF(In_Fix_Interest=1,In_Loan_Rate*W$5/Days_In_Year,$E199)</f>
        <v>0.0295890410958904</v>
      </c>
      <c r="X199" s="61" t="n">
        <f aca="false">IF(In_Fix_Interest=1,In_Loan_Rate*X$5/Days_In_Year,$E199)</f>
        <v>0.0299178082191781</v>
      </c>
      <c r="Y199" s="61" t="n">
        <f aca="false">IF(In_Fix_Interest=1,In_Loan_Rate*Y$5/Days_In_Year,$E199)</f>
        <v>0.0302465753424658</v>
      </c>
      <c r="Z199" s="61" t="n">
        <f aca="false">IF(In_Fix_Interest=1,In_Loan_Rate*Z$5/Days_In_Year,$E199)</f>
        <v>0.0302465753424658</v>
      </c>
      <c r="AA199" s="61" t="n">
        <f aca="false">IF(In_Fix_Interest=1,In_Loan_Rate*AA$5/Days_In_Year,$E199)</f>
        <v>0.0295890410958904</v>
      </c>
      <c r="AB199" s="61" t="n">
        <f aca="false">IF(In_Fix_Interest=1,In_Loan_Rate*AB$5/Days_In_Year,$E199)</f>
        <v>0.0299178082191781</v>
      </c>
      <c r="AC199" s="61" t="n">
        <f aca="false">IF(In_Fix_Interest=1,In_Loan_Rate*AC$5/Days_In_Year,$E199)</f>
        <v>0.0302465753424658</v>
      </c>
      <c r="AD199" s="61" t="n">
        <f aca="false">IF(In_Fix_Interest=1,In_Loan_Rate*AD$5/Days_In_Year,$E199)</f>
        <v>0.0302465753424658</v>
      </c>
      <c r="AE199" s="61" t="n">
        <f aca="false">IF(In_Fix_Interest=1,In_Loan_Rate*AE$5/Days_In_Year,$E199)</f>
        <v>0.0295890410958904</v>
      </c>
      <c r="AF199" s="61" t="n">
        <f aca="false">IF(In_Fix_Interest=1,In_Loan_Rate*AF$5/Days_In_Year,$E199)</f>
        <v>0.0299178082191781</v>
      </c>
      <c r="AG199" s="61" t="n">
        <f aca="false">IF(In_Fix_Interest=1,In_Loan_Rate*AG$5/Days_In_Year,$E199)</f>
        <v>0.0302465753424658</v>
      </c>
      <c r="AH199" s="61" t="n">
        <f aca="false">IF(In_Fix_Interest=1,In_Loan_Rate*AH$5/Days_In_Year,$E199)</f>
        <v>0.0302465753424658</v>
      </c>
      <c r="AI199" s="61" t="n">
        <f aca="false">IF(In_Fix_Interest=1,In_Loan_Rate*AI$5/Days_In_Year,$E199)</f>
        <v>0.0299178082191781</v>
      </c>
      <c r="AJ199" s="61" t="n">
        <f aca="false">IF(In_Fix_Interest=1,In_Loan_Rate*AJ$5/Days_In_Year,$E199)</f>
        <v>0.0299178082191781</v>
      </c>
      <c r="AK199" s="61" t="n">
        <f aca="false">IF(In_Fix_Interest=1,In_Loan_Rate*AK$5/Days_In_Year,$E199)</f>
        <v>0.0302465753424658</v>
      </c>
      <c r="AL199" s="61" t="n">
        <f aca="false">IF(In_Fix_Interest=1,In_Loan_Rate*AL$5/Days_In_Year,$E199)</f>
        <v>0.0302465753424658</v>
      </c>
      <c r="AM199" s="61" t="n">
        <f aca="false">IF(In_Fix_Interest=1,In_Loan_Rate*AM$5/Days_In_Year,$E199)</f>
        <v>0.0295890410958904</v>
      </c>
      <c r="AN199" s="61" t="n">
        <f aca="false">IF(In_Fix_Interest=1,In_Loan_Rate*AN$5/Days_In_Year,$E199)</f>
        <v>0.0299178082191781</v>
      </c>
      <c r="AO199" s="61" t="n">
        <f aca="false">IF(In_Fix_Interest=1,In_Loan_Rate*AO$5/Days_In_Year,$E199)</f>
        <v>0.0302465753424658</v>
      </c>
      <c r="AP199" s="61" t="n">
        <f aca="false">IF(In_Fix_Interest=1,In_Loan_Rate*AP$5/Days_In_Year,$E199)</f>
        <v>0.0302465753424658</v>
      </c>
      <c r="AQ199" s="61" t="n">
        <f aca="false">IF(In_Fix_Interest=1,In_Loan_Rate*AQ$5/Days_In_Year,$E199)</f>
        <v>0.0295890410958904</v>
      </c>
      <c r="AR199" s="61" t="n">
        <f aca="false">IF(In_Fix_Interest=1,In_Loan_Rate*AR$5/Days_In_Year,$E199)</f>
        <v>0.0299178082191781</v>
      </c>
      <c r="AS199" s="61" t="n">
        <f aca="false">IF(In_Fix_Interest=1,In_Loan_Rate*AS$5/Days_In_Year,$E199)</f>
        <v>0.0302465753424658</v>
      </c>
      <c r="AT199" s="61" t="n">
        <f aca="false">IF(In_Fix_Interest=1,In_Loan_Rate*AT$5/Days_In_Year,$E199)</f>
        <v>0.0302465753424658</v>
      </c>
      <c r="AU199" s="61" t="n">
        <f aca="false">IF(In_Fix_Interest=1,In_Loan_Rate*AU$5/Days_In_Year,$E199)</f>
        <v>0.0295890410958904</v>
      </c>
      <c r="AV199" s="61" t="n">
        <f aca="false">IF(In_Fix_Interest=1,In_Loan_Rate*AV$5/Days_In_Year,$E199)</f>
        <v>0.0299178082191781</v>
      </c>
      <c r="AW199" s="61" t="n">
        <f aca="false">IF(In_Fix_Interest=1,In_Loan_Rate*AW$5/Days_In_Year,$E199)</f>
        <v>0.0302465753424658</v>
      </c>
      <c r="AX199" s="61" t="n">
        <f aca="false">IF(In_Fix_Interest=1,In_Loan_Rate*AX$5/Days_In_Year,$E199)</f>
        <v>0.0302465753424658</v>
      </c>
      <c r="AY199" s="61" t="n">
        <f aca="false">IF(In_Fix_Interest=1,In_Loan_Rate*AY$5/Days_In_Year,$E199)</f>
        <v>0.0299178082191781</v>
      </c>
      <c r="AZ199" s="61" t="n">
        <f aca="false">IF(In_Fix_Interest=1,In_Loan_Rate*AZ$5/Days_In_Year,$E199)</f>
        <v>0.0299178082191781</v>
      </c>
      <c r="BA199" s="61" t="n">
        <f aca="false">IF(In_Fix_Interest=1,In_Loan_Rate*BA$5/Days_In_Year,$E199)</f>
        <v>0.0302465753424658</v>
      </c>
      <c r="BB199" s="61" t="n">
        <f aca="false">IF(In_Fix_Interest=1,In_Loan_Rate*BB$5/Days_In_Year,$E199)</f>
        <v>0.0302465753424658</v>
      </c>
      <c r="BC199" s="61" t="n">
        <f aca="false">IF(In_Fix_Interest=1,In_Loan_Rate*BC$5/Days_In_Year,$E199)</f>
        <v>0.0295890410958904</v>
      </c>
      <c r="BD199" s="61" t="n">
        <f aca="false">IF(In_Fix_Interest=1,In_Loan_Rate*BD$5/Days_In_Year,$E199)</f>
        <v>0.0299178082191781</v>
      </c>
      <c r="BE199" s="61" t="n">
        <f aca="false">IF(In_Fix_Interest=1,In_Loan_Rate*BE$5/Days_In_Year,$E199)</f>
        <v>0.0302465753424658</v>
      </c>
      <c r="BF199" s="61" t="n">
        <f aca="false">IF(In_Fix_Interest=1,In_Loan_Rate*BF$5/Days_In_Year,$E199)</f>
        <v>0.0302465753424658</v>
      </c>
      <c r="BG199" s="61" t="n">
        <f aca="false">IF(In_Fix_Interest=1,In_Loan_Rate*BG$5/Days_In_Year,$E199)</f>
        <v>0.0295890410958904</v>
      </c>
      <c r="BH199" s="61" t="n">
        <f aca="false">IF(In_Fix_Interest=1,In_Loan_Rate*BH$5/Days_In_Year,$E199)</f>
        <v>0.0299178082191781</v>
      </c>
      <c r="BI199" s="61" t="n">
        <f aca="false">IF(In_Fix_Interest=1,In_Loan_Rate*BI$5/Days_In_Year,$E199)</f>
        <v>0.0302465753424658</v>
      </c>
      <c r="BJ199" s="61" t="n">
        <f aca="false">IF(In_Fix_Interest=1,In_Loan_Rate*BJ$5/Days_In_Year,$E199)</f>
        <v>0.0302465753424658</v>
      </c>
      <c r="BK199" s="61" t="n">
        <f aca="false">IF(In_Fix_Interest=1,In_Loan_Rate*BK$5/Days_In_Year,$E199)</f>
        <v>0.0295890410958904</v>
      </c>
      <c r="BL199" s="61" t="n">
        <f aca="false">IF(In_Fix_Interest=1,In_Loan_Rate*BL$5/Days_In_Year,$E199)</f>
        <v>0.0299178082191781</v>
      </c>
      <c r="BM199" s="61" t="n">
        <f aca="false">IF(In_Fix_Interest=1,In_Loan_Rate*BM$5/Days_In_Year,$E199)</f>
        <v>0.0302465753424658</v>
      </c>
      <c r="BN199" s="61" t="n">
        <f aca="false">IF(In_Fix_Interest=1,In_Loan_Rate*BN$5/Days_In_Year,$E199)</f>
        <v>0.0302465753424658</v>
      </c>
      <c r="BO199" s="61" t="n">
        <f aca="false">IF(In_Fix_Interest=1,In_Loan_Rate*BO$5/Days_In_Year,$E199)</f>
        <v>0.0299178082191781</v>
      </c>
      <c r="BP199" s="61" t="n">
        <f aca="false">IF(In_Fix_Interest=1,In_Loan_Rate*BP$5/Days_In_Year,$E199)</f>
        <v>0.0299178082191781</v>
      </c>
      <c r="BQ199" s="61" t="n">
        <f aca="false">IF(In_Fix_Interest=1,In_Loan_Rate*BQ$5/Days_In_Year,$E199)</f>
        <v>0.0302465753424658</v>
      </c>
      <c r="BR199" s="61" t="n">
        <f aca="false">IF(In_Fix_Interest=1,In_Loan_Rate*BR$5/Days_In_Year,$E199)</f>
        <v>0.0302465753424658</v>
      </c>
      <c r="BS199" s="61" t="n">
        <f aca="false">IF(In_Fix_Interest=1,In_Loan_Rate*BS$5/Days_In_Year,$E199)</f>
        <v>0.0295890410958904</v>
      </c>
      <c r="BT199" s="61" t="n">
        <f aca="false">IF(In_Fix_Interest=1,In_Loan_Rate*BT$5/Days_In_Year,$E199)</f>
        <v>0.0299178082191781</v>
      </c>
      <c r="BU199" s="61" t="n">
        <f aca="false">IF(In_Fix_Interest=1,In_Loan_Rate*BU$5/Days_In_Year,$E199)</f>
        <v>0.0302465753424658</v>
      </c>
      <c r="BV199" s="61" t="n">
        <f aca="false">IF(In_Fix_Interest=1,In_Loan_Rate*BV$5/Days_In_Year,$E199)</f>
        <v>0.0302465753424658</v>
      </c>
      <c r="BW199" s="61" t="n">
        <f aca="false">IF(In_Fix_Interest=1,In_Loan_Rate*BW$5/Days_In_Year,$E199)</f>
        <v>0.0295890410958904</v>
      </c>
      <c r="BX199" s="61" t="n">
        <f aca="false">IF(In_Fix_Interest=1,In_Loan_Rate*BX$5/Days_In_Year,$E199)</f>
        <v>0.0299178082191781</v>
      </c>
      <c r="BY199" s="61" t="n">
        <f aca="false">IF(In_Fix_Interest=1,In_Loan_Rate*BY$5/Days_In_Year,$E199)</f>
        <v>0.0302465753424658</v>
      </c>
      <c r="BZ199" s="61" t="n">
        <f aca="false">IF(In_Fix_Interest=1,In_Loan_Rate*BZ$5/Days_In_Year,$E199)</f>
        <v>0.0302465753424658</v>
      </c>
      <c r="CA199" s="61" t="n">
        <f aca="false">IF(In_Fix_Interest=1,In_Loan_Rate*CA$5/Days_In_Year,$E199)</f>
        <v>0.0295890410958904</v>
      </c>
      <c r="CB199" s="61" t="n">
        <f aca="false">IF(In_Fix_Interest=1,In_Loan_Rate*CB$5/Days_In_Year,$E199)</f>
        <v>0.0299178082191781</v>
      </c>
      <c r="CC199" s="61" t="n">
        <f aca="false">IF(In_Fix_Interest=1,In_Loan_Rate*CC$5/Days_In_Year,$E199)</f>
        <v>0.0302465753424658</v>
      </c>
      <c r="CD199" s="61" t="n">
        <f aca="false">IF(In_Fix_Interest=1,In_Loan_Rate*CD$5/Days_In_Year,$E199)</f>
        <v>0.0302465753424658</v>
      </c>
      <c r="CE199" s="61" t="n">
        <f aca="false">IF(In_Fix_Interest=1,In_Loan_Rate*CE$5/Days_In_Year,$E199)</f>
        <v>0.0299178082191781</v>
      </c>
      <c r="CF199" s="61" t="n">
        <f aca="false">IF(In_Fix_Interest=1,In_Loan_Rate*CF$5/Days_In_Year,$E199)</f>
        <v>0.0299178082191781</v>
      </c>
      <c r="CG199" s="61" t="n">
        <f aca="false">IF(In_Fix_Interest=1,In_Loan_Rate*CG$5/Days_In_Year,$E199)</f>
        <v>0.0302465753424658</v>
      </c>
      <c r="CH199" s="61" t="n">
        <f aca="false">IF(In_Fix_Interest=1,In_Loan_Rate*CH$5/Days_In_Year,$E199)</f>
        <v>0.0302465753424658</v>
      </c>
      <c r="CI199" s="61" t="n">
        <f aca="false">IF(In_Fix_Interest=1,In_Loan_Rate*CI$5/Days_In_Year,$E199)</f>
        <v>0.0295890410958904</v>
      </c>
      <c r="CJ199" s="61" t="n">
        <f aca="false">IF(In_Fix_Interest=1,In_Loan_Rate*CJ$5/Days_In_Year,$E199)</f>
        <v>0.0299178082191781</v>
      </c>
      <c r="CK199" s="61" t="n">
        <f aca="false">IF(In_Fix_Interest=1,In_Loan_Rate*CK$5/Days_In_Year,$E199)</f>
        <v>0.0302465753424658</v>
      </c>
      <c r="CL199" s="61" t="n">
        <f aca="false">IF(In_Fix_Interest=1,In_Loan_Rate*CL$5/Days_In_Year,$E199)</f>
        <v>0.0302465753424658</v>
      </c>
      <c r="CM199" s="61" t="n">
        <f aca="false">IF(In_Fix_Interest=1,In_Loan_Rate*CM$5/Days_In_Year,$E199)</f>
        <v>0.0295890410958904</v>
      </c>
      <c r="CN199" s="61" t="n">
        <f aca="false">IF(In_Fix_Interest=1,In_Loan_Rate*CN$5/Days_In_Year,$E199)</f>
        <v>0.0299178082191781</v>
      </c>
      <c r="CO199" s="61" t="n">
        <f aca="false">IF(In_Fix_Interest=1,In_Loan_Rate*CO$5/Days_In_Year,$E199)</f>
        <v>0.0302465753424658</v>
      </c>
      <c r="CP199" s="61" t="n">
        <f aca="false">IF(In_Fix_Interest=1,In_Loan_Rate*CP$5/Days_In_Year,$E199)</f>
        <v>0.0302465753424658</v>
      </c>
      <c r="CQ199" s="61" t="n">
        <f aca="false">IF(In_Fix_Interest=1,In_Loan_Rate*CQ$5/Days_In_Year,$E199)</f>
        <v>0.0295890410958904</v>
      </c>
      <c r="CR199" s="61" t="n">
        <f aca="false">IF(In_Fix_Interest=1,In_Loan_Rate*CR$5/Days_In_Year,$E199)</f>
        <v>0.0299178082191781</v>
      </c>
      <c r="CS199" s="61" t="n">
        <f aca="false">IF(In_Fix_Interest=1,In_Loan_Rate*CS$5/Days_In_Year,$E199)</f>
        <v>0.0302465753424658</v>
      </c>
      <c r="CT199" s="61" t="n">
        <f aca="false">IF(In_Fix_Interest=1,In_Loan_Rate*CT$5/Days_In_Year,$E199)</f>
        <v>0.0302465753424658</v>
      </c>
      <c r="CU199" s="61" t="n">
        <f aca="false">IF(In_Fix_Interest=1,In_Loan_Rate*CU$5/Days_In_Year,$E199)</f>
        <v>0.0299178082191781</v>
      </c>
      <c r="CV199" s="61" t="n">
        <f aca="false">IF(In_Fix_Interest=1,In_Loan_Rate*CV$5/Days_In_Year,$E199)</f>
        <v>0.0299178082191781</v>
      </c>
      <c r="CW199" s="61" t="n">
        <f aca="false">IF(In_Fix_Interest=1,In_Loan_Rate*CW$5/Days_In_Year,$E199)</f>
        <v>0.0302465753424658</v>
      </c>
      <c r="CX199" s="61" t="n">
        <f aca="false">IF(In_Fix_Interest=1,In_Loan_Rate*CX$5/Days_In_Year,$E199)</f>
        <v>0.0302465753424658</v>
      </c>
      <c r="CY199" s="61" t="n">
        <f aca="false">IF(In_Fix_Interest=1,In_Loan_Rate*CY$5/Days_In_Year,$E199)</f>
        <v>0.0295890410958904</v>
      </c>
      <c r="CZ199" s="61" t="n">
        <f aca="false">IF(In_Fix_Interest=1,In_Loan_Rate*CZ$5/Days_In_Year,$E199)</f>
        <v>0.0299178082191781</v>
      </c>
      <c r="DA199" s="61" t="n">
        <f aca="false">IF(In_Fix_Interest=1,In_Loan_Rate*DA$5/Days_In_Year,$E199)</f>
        <v>0.0302465753424658</v>
      </c>
      <c r="DB199" s="61" t="n">
        <f aca="false">IF(In_Fix_Interest=1,In_Loan_Rate*DB$5/Days_In_Year,$E199)</f>
        <v>0.0302465753424658</v>
      </c>
      <c r="DC199" s="61" t="n">
        <f aca="false">IF(In_Fix_Interest=1,In_Loan_Rate*DC$5/Days_In_Year,$E199)</f>
        <v>0.0295890410958904</v>
      </c>
      <c r="DD199" s="61" t="n">
        <f aca="false">IF(In_Fix_Interest=1,In_Loan_Rate*DD$5/Days_In_Year,$E199)</f>
        <v>0.0299178082191781</v>
      </c>
      <c r="DE199" s="61" t="n">
        <f aca="false">IF(In_Fix_Interest=1,In_Loan_Rate*DE$5/Days_In_Year,$E199)</f>
        <v>0.0302465753424658</v>
      </c>
      <c r="DF199" s="61" t="n">
        <f aca="false">IF(In_Fix_Interest=1,In_Loan_Rate*DF$5/Days_In_Year,$E199)</f>
        <v>0.0302465753424658</v>
      </c>
      <c r="DG199" s="61" t="n">
        <f aca="false">IF(In_Fix_Interest=1,In_Loan_Rate*DG$5/Days_In_Year,$E199)</f>
        <v>0.0295890410958904</v>
      </c>
      <c r="DH199" s="61" t="n">
        <f aca="false">IF(In_Fix_Interest=1,In_Loan_Rate*DH$5/Days_In_Year,$E199)</f>
        <v>0.0299178082191781</v>
      </c>
      <c r="DI199" s="61" t="n">
        <f aca="false">IF(In_Fix_Interest=1,In_Loan_Rate*DI$5/Days_In_Year,$E199)</f>
        <v>0.0302465753424658</v>
      </c>
      <c r="DJ199" s="61" t="n">
        <f aca="false">IF(In_Fix_Interest=1,In_Loan_Rate*DJ$5/Days_In_Year,$E199)</f>
        <v>0.0302465753424658</v>
      </c>
      <c r="DK199" s="61" t="n">
        <f aca="false">IF(In_Fix_Interest=1,In_Loan_Rate*DK$5/Days_In_Year,$E199)</f>
        <v>0.0299178082191781</v>
      </c>
      <c r="DL199" s="61" t="n">
        <f aca="false">IF(In_Fix_Interest=1,In_Loan_Rate*DL$5/Days_In_Year,$E199)</f>
        <v>0.0299178082191781</v>
      </c>
      <c r="DM199" s="61" t="n">
        <f aca="false">IF(In_Fix_Interest=1,In_Loan_Rate*DM$5/Days_In_Year,$E199)</f>
        <v>0.0302465753424658</v>
      </c>
      <c r="DN199" s="61" t="n">
        <f aca="false">IF(In_Fix_Interest=1,In_Loan_Rate*DN$5/Days_In_Year,$E199)</f>
        <v>0.0302465753424658</v>
      </c>
      <c r="DO199" s="61" t="n">
        <f aca="false">IF(In_Fix_Interest=1,In_Loan_Rate*DO$5/Days_In_Year,$E199)</f>
        <v>0.0295890410958904</v>
      </c>
      <c r="DP199" s="61" t="n">
        <f aca="false">IF(In_Fix_Interest=1,In_Loan_Rate*DP$5/Days_In_Year,$E199)</f>
        <v>0.0299178082191781</v>
      </c>
      <c r="DQ199" s="61" t="n">
        <f aca="false">IF(In_Fix_Interest=1,In_Loan_Rate*DQ$5/Days_In_Year,$E199)</f>
        <v>0.0302465753424658</v>
      </c>
      <c r="DR199" s="61" t="n">
        <f aca="false">IF(In_Fix_Interest=1,In_Loan_Rate*DR$5/Days_In_Year,$E199)</f>
        <v>0.0302465753424658</v>
      </c>
      <c r="DS199" s="61" t="n">
        <f aca="false">IF(In_Fix_Interest=1,In_Loan_Rate*DS$5/Days_In_Year,$E199)</f>
        <v>0.0295890410958904</v>
      </c>
      <c r="DT199" s="61" t="n">
        <f aca="false">IF(In_Fix_Interest=1,In_Loan_Rate*DT$5/Days_In_Year,$E199)</f>
        <v>0.0299178082191781</v>
      </c>
      <c r="DU199" s="61" t="n">
        <f aca="false">IF(In_Fix_Interest=1,In_Loan_Rate*DU$5/Days_In_Year,$E199)</f>
        <v>0.0302465753424658</v>
      </c>
      <c r="DV199" s="61" t="n">
        <f aca="false">IF(In_Fix_Interest=1,In_Loan_Rate*DV$5/Days_In_Year,$E199)</f>
        <v>0.0302465753424658</v>
      </c>
      <c r="DW199" s="61" t="n">
        <f aca="false">IF(In_Fix_Interest=1,In_Loan_Rate*DW$5/Days_In_Year,$E199)</f>
        <v>0.0295890410958904</v>
      </c>
      <c r="DX199" s="61" t="n">
        <f aca="false">IF(In_Fix_Interest=1,In_Loan_Rate*DX$5/Days_In_Year,$E199)</f>
        <v>0.0299178082191781</v>
      </c>
      <c r="DY199" s="61" t="n">
        <f aca="false">IF(In_Fix_Interest=1,In_Loan_Rate*DY$5/Days_In_Year,$E199)</f>
        <v>0.0302465753424658</v>
      </c>
      <c r="DZ199" s="61" t="n">
        <f aca="false">IF(In_Fix_Interest=1,In_Loan_Rate*DZ$5/Days_In_Year,$E199)</f>
        <v>0.0302465753424658</v>
      </c>
      <c r="EA199" s="61" t="n">
        <f aca="false">IF(In_Fix_Interest=1,In_Loan_Rate*EA$5/Days_In_Year,$E199)</f>
        <v>0.0299178082191781</v>
      </c>
      <c r="EB199" s="61" t="n">
        <f aca="false">IF(In_Fix_Interest=1,In_Loan_Rate*EB$5/Days_In_Year,$E199)</f>
        <v>0.0299178082191781</v>
      </c>
      <c r="EC199" s="61" t="n">
        <f aca="false">IF(In_Fix_Interest=1,In_Loan_Rate*EC$5/Days_In_Year,$E199)</f>
        <v>0.0302465753424658</v>
      </c>
      <c r="ED199" s="61" t="n">
        <f aca="false">IF(In_Fix_Interest=1,In_Loan_Rate*ED$5/Days_In_Year,$E199)</f>
        <v>0.0302465753424658</v>
      </c>
      <c r="EE199" s="61" t="n">
        <f aca="false">IF(In_Fix_Interest=1,In_Loan_Rate*EE$5/Days_In_Year,$E199)</f>
        <v>0.0295890410958904</v>
      </c>
      <c r="EF199" s="61" t="n">
        <f aca="false">IF(In_Fix_Interest=1,In_Loan_Rate*EF$5/Days_In_Year,$E199)</f>
        <v>0.0299178082191781</v>
      </c>
      <c r="EG199" s="61" t="n">
        <f aca="false">IF(In_Fix_Interest=1,In_Loan_Rate*EG$5/Days_In_Year,$E199)</f>
        <v>0.0302465753424658</v>
      </c>
      <c r="EH199" s="61" t="n">
        <f aca="false">IF(In_Fix_Interest=1,In_Loan_Rate*EH$5/Days_In_Year,$E199)</f>
        <v>0.0302465753424658</v>
      </c>
      <c r="EI199" s="61" t="n">
        <f aca="false">IF(In_Fix_Interest=1,In_Loan_Rate*EI$5/Days_In_Year,$E199)</f>
        <v>0.0295890410958904</v>
      </c>
      <c r="EJ199" s="61" t="n">
        <f aca="false">IF(In_Fix_Interest=1,In_Loan_Rate*EJ$5/Days_In_Year,$E199)</f>
        <v>0.0299178082191781</v>
      </c>
      <c r="EK199" s="61" t="n">
        <f aca="false">IF(In_Fix_Interest=1,In_Loan_Rate*EK$5/Days_In_Year,$E199)</f>
        <v>0.0302465753424658</v>
      </c>
      <c r="EL199" s="61" t="n">
        <f aca="false">IF(In_Fix_Interest=1,In_Loan_Rate*EL$5/Days_In_Year,$E199)</f>
        <v>0.0302465753424658</v>
      </c>
      <c r="EM199" s="61" t="n">
        <f aca="false">IF(In_Fix_Interest=1,In_Loan_Rate*EM$5/Days_In_Year,$E199)</f>
        <v>0.0295890410958904</v>
      </c>
      <c r="EN199" s="61" t="n">
        <f aca="false">IF(In_Fix_Interest=1,In_Loan_Rate*EN$5/Days_In_Year,$E199)</f>
        <v>0.0299178082191781</v>
      </c>
      <c r="EO199" s="61" t="n">
        <f aca="false">IF(In_Fix_Interest=1,In_Loan_Rate*EO$5/Days_In_Year,$E199)</f>
        <v>0.0302465753424658</v>
      </c>
      <c r="EP199" s="61" t="n">
        <f aca="false">IF(In_Fix_Interest=1,In_Loan_Rate*EP$5/Days_In_Year,$E199)</f>
        <v>0.0302465753424658</v>
      </c>
      <c r="EQ199" s="61" t="n">
        <f aca="false">IF(In_Fix_Interest=1,In_Loan_Rate*EQ$5/Days_In_Year,$E199)</f>
        <v>0.0299178082191781</v>
      </c>
      <c r="ER199" s="61" t="n">
        <f aca="false">IF(In_Fix_Interest=1,In_Loan_Rate*ER$5/Days_In_Year,$E199)</f>
        <v>0.0299178082191781</v>
      </c>
      <c r="ES199" s="61" t="n">
        <f aca="false">IF(In_Fix_Interest=1,In_Loan_Rate*ES$5/Days_In_Year,$E199)</f>
        <v>0.0302465753424658</v>
      </c>
      <c r="ET199" s="61" t="n">
        <f aca="false">IF(In_Fix_Interest=1,In_Loan_Rate*ET$5/Days_In_Year,$E199)</f>
        <v>0.0302465753424658</v>
      </c>
      <c r="EU199" s="61" t="n">
        <f aca="false">IF(In_Fix_Interest=1,In_Loan_Rate*EU$5/Days_In_Year,$E199)</f>
        <v>0.0295890410958904</v>
      </c>
      <c r="EV199" s="61" t="n">
        <f aca="false">IF(In_Fix_Interest=1,In_Loan_Rate*EV$5/Days_In_Year,$E199)</f>
        <v>0.0299178082191781</v>
      </c>
      <c r="EW199" s="61" t="n">
        <f aca="false">IF(In_Fix_Interest=1,In_Loan_Rate*EW$5/Days_In_Year,$E199)</f>
        <v>0.0302465753424658</v>
      </c>
      <c r="EX199" s="61" t="n">
        <f aca="false">IF(In_Fix_Interest=1,In_Loan_Rate*EX$5/Days_In_Year,$E199)</f>
        <v>0.0302465753424658</v>
      </c>
      <c r="EY199" s="61" t="n">
        <f aca="false">IF(In_Fix_Interest=1,In_Loan_Rate*EY$5/Days_In_Year,$E199)</f>
        <v>0.0295890410958904</v>
      </c>
      <c r="EZ199" s="61" t="n">
        <f aca="false">IF(In_Fix_Interest=1,In_Loan_Rate*EZ$5/Days_In_Year,$E199)</f>
        <v>0.0299178082191781</v>
      </c>
      <c r="FA199" s="61" t="n">
        <f aca="false">IF(In_Fix_Interest=1,In_Loan_Rate*FA$5/Days_In_Year,$E199)</f>
        <v>0.0302465753424658</v>
      </c>
      <c r="FB199" s="61" t="n">
        <f aca="false">IF(In_Fix_Interest=1,In_Loan_Rate*FB$5/Days_In_Year,$E199)</f>
        <v>0.0302465753424658</v>
      </c>
      <c r="FC199" s="61" t="n">
        <f aca="false">IF(In_Fix_Interest=1,In_Loan_Rate*FC$5/Days_In_Year,$E199)</f>
        <v>0.0295890410958904</v>
      </c>
      <c r="FD199" s="61" t="n">
        <f aca="false">IF(In_Fix_Interest=1,In_Loan_Rate*FD$5/Days_In_Year,$E199)</f>
        <v>0.0299178082191781</v>
      </c>
      <c r="FE199" s="61" t="n">
        <f aca="false">IF(In_Fix_Interest=1,In_Loan_Rate*FE$5/Days_In_Year,$E199)</f>
        <v>0.0302465753424658</v>
      </c>
      <c r="FF199" s="61" t="n">
        <f aca="false">IF(In_Fix_Interest=1,In_Loan_Rate*FF$5/Days_In_Year,$E199)</f>
        <v>0.0302465753424658</v>
      </c>
      <c r="FG199" s="61" t="n">
        <f aca="false">IF(In_Fix_Interest=1,In_Loan_Rate*FG$5/Days_In_Year,$E199)</f>
        <v>0.0299178082191781</v>
      </c>
      <c r="FH199" s="61" t="n">
        <f aca="false">IF(In_Fix_Interest=1,In_Loan_Rate*FH$5/Days_In_Year,$E199)</f>
        <v>0.0299178082191781</v>
      </c>
    </row>
    <row r="200" customFormat="false" ht="15" hidden="false" customHeight="false" outlineLevel="0" collapsed="false">
      <c r="C200" s="0" t="s">
        <v>782</v>
      </c>
      <c r="D200" s="11" t="s">
        <v>319</v>
      </c>
      <c r="I200" s="43" t="n">
        <f aca="false">SUM(J200:FH200)</f>
        <v>2326.58750061644</v>
      </c>
      <c r="J200" s="43" t="n">
        <f aca="false">-(J96+In_EW_Interest*J97+J100+J101+J105+In_SPV_Interest*J94)</f>
        <v>2043.10339506173</v>
      </c>
      <c r="K200" s="43" t="n">
        <f aca="false">-(K96+In_EW_Interest*K97+K100+K101+K105+In_SPV_Interest*K94)</f>
        <v>-694.568570357686</v>
      </c>
      <c r="L200" s="43" t="n">
        <f aca="false">-(L96+In_EW_Interest*L97+L100+L101+L105+In_SPV_Interest*L94)</f>
        <v>809.957968521901</v>
      </c>
      <c r="M200" s="43" t="n">
        <f aca="false">-(M96+In_EW_Interest*M97+M100+M101+M105+In_SPV_Interest*M94)</f>
        <v>124.112302458989</v>
      </c>
      <c r="N200" s="43" t="n">
        <f aca="false">-(N96+In_EW_Interest*N97+N100+N101+N105+In_SPV_Interest*N94)</f>
        <v>7.38390739726027</v>
      </c>
      <c r="O200" s="43" t="n">
        <f aca="false">-(O96+In_EW_Interest*O97+O100+O101+O105+In_SPV_Interest*O94)</f>
        <v>7.22338767123288</v>
      </c>
      <c r="P200" s="43" t="n">
        <f aca="false">-(P96+In_EW_Interest*P97+P100+P101+P105+In_SPV_Interest*P94)</f>
        <v>7.30364753424658</v>
      </c>
      <c r="Q200" s="43" t="n">
        <f aca="false">-(Q96+In_EW_Interest*Q97+Q100+Q101+Q105+In_SPV_Interest*Q94)</f>
        <v>7.38390739726027</v>
      </c>
      <c r="R200" s="43" t="n">
        <f aca="false">-(R96+In_EW_Interest*R97+R100+R101+R105+In_SPV_Interest*R94)</f>
        <v>7.38390739726027</v>
      </c>
      <c r="S200" s="43" t="n">
        <f aca="false">-(S96+In_EW_Interest*S97+S100+S101+S105+In_SPV_Interest*S94)</f>
        <v>7.30364753424658</v>
      </c>
      <c r="T200" s="43" t="n">
        <f aca="false">-(T96+In_EW_Interest*T97+T100+T101+T105+In_SPV_Interest*T94)</f>
        <v>-0</v>
      </c>
      <c r="U200" s="43" t="n">
        <f aca="false">-(U96+In_EW_Interest*U97+U100+U101+U105+In_SPV_Interest*U94)</f>
        <v>-0</v>
      </c>
      <c r="V200" s="43" t="n">
        <f aca="false">-(V96+In_EW_Interest*V97+V100+V101+V105+In_SPV_Interest*V94)</f>
        <v>-0</v>
      </c>
      <c r="W200" s="43" t="n">
        <f aca="false">-(W96+In_EW_Interest*W97+W100+W101+W105+In_SPV_Interest*W94)</f>
        <v>-0</v>
      </c>
      <c r="X200" s="43" t="n">
        <f aca="false">-(X96+In_EW_Interest*X97+X100+X101+X105+In_SPV_Interest*X94)</f>
        <v>-0</v>
      </c>
      <c r="Y200" s="43" t="n">
        <f aca="false">-(Y96+In_EW_Interest*Y97+Y100+Y101+Y105+In_SPV_Interest*Y94)</f>
        <v>-0</v>
      </c>
      <c r="Z200" s="43" t="n">
        <f aca="false">-(Z96+In_EW_Interest*Z97+Z100+Z101+Z105+In_SPV_Interest*Z94)</f>
        <v>-0</v>
      </c>
      <c r="AA200" s="43" t="n">
        <f aca="false">-(AA96+In_EW_Interest*AA97+AA100+AA101+AA105+In_SPV_Interest*AA94)</f>
        <v>-0</v>
      </c>
      <c r="AB200" s="43" t="n">
        <f aca="false">-(AB96+In_EW_Interest*AB97+AB100+AB101+AB105+In_SPV_Interest*AB94)</f>
        <v>-0</v>
      </c>
      <c r="AC200" s="43" t="n">
        <f aca="false">-(AC96+In_EW_Interest*AC97+AC100+AC101+AC105+In_SPV_Interest*AC94)</f>
        <v>-0</v>
      </c>
      <c r="AD200" s="43" t="n">
        <f aca="false">-(AD96+In_EW_Interest*AD97+AD100+AD101+AD105+In_SPV_Interest*AD94)</f>
        <v>-0</v>
      </c>
      <c r="AE200" s="43" t="n">
        <f aca="false">-(AE96+In_EW_Interest*AE97+AE100+AE101+AE105+In_SPV_Interest*AE94)</f>
        <v>-0</v>
      </c>
      <c r="AF200" s="43" t="n">
        <f aca="false">-(AF96+In_EW_Interest*AF97+AF100+AF101+AF105+In_SPV_Interest*AF94)</f>
        <v>-0</v>
      </c>
      <c r="AG200" s="43" t="n">
        <f aca="false">-(AG96+In_EW_Interest*AG97+AG100+AG101+AG105+In_SPV_Interest*AG94)</f>
        <v>-0</v>
      </c>
      <c r="AH200" s="43" t="n">
        <f aca="false">-(AH96+In_EW_Interest*AH97+AH100+AH101+AH105+In_SPV_Interest*AH94)</f>
        <v>-0</v>
      </c>
      <c r="AI200" s="43" t="n">
        <f aca="false">-(AI96+In_EW_Interest*AI97+AI100+AI101+AI105+In_SPV_Interest*AI94)</f>
        <v>-0</v>
      </c>
      <c r="AJ200" s="43" t="n">
        <f aca="false">-(AJ96+In_EW_Interest*AJ97+AJ100+AJ101+AJ105+In_SPV_Interest*AJ94)</f>
        <v>-0</v>
      </c>
      <c r="AK200" s="43" t="n">
        <f aca="false">-(AK96+In_EW_Interest*AK97+AK100+AK101+AK105+In_SPV_Interest*AK94)</f>
        <v>-0</v>
      </c>
      <c r="AL200" s="43" t="n">
        <f aca="false">-(AL96+In_EW_Interest*AL97+AL100+AL101+AL105+In_SPV_Interest*AL94)</f>
        <v>-0</v>
      </c>
      <c r="AM200" s="43" t="n">
        <f aca="false">-(AM96+In_EW_Interest*AM97+AM100+AM101+AM105+In_SPV_Interest*AM94)</f>
        <v>-0</v>
      </c>
      <c r="AN200" s="43" t="n">
        <f aca="false">-(AN96+In_EW_Interest*AN97+AN100+AN101+AN105+In_SPV_Interest*AN94)</f>
        <v>-0</v>
      </c>
      <c r="AO200" s="43" t="n">
        <f aca="false">-(AO96+In_EW_Interest*AO97+AO100+AO101+AO105+In_SPV_Interest*AO94)</f>
        <v>-0</v>
      </c>
      <c r="AP200" s="43" t="n">
        <f aca="false">-(AP96+In_EW_Interest*AP97+AP100+AP101+AP105+In_SPV_Interest*AP94)</f>
        <v>-0</v>
      </c>
      <c r="AQ200" s="43" t="n">
        <f aca="false">-(AQ96+In_EW_Interest*AQ97+AQ100+AQ101+AQ105+In_SPV_Interest*AQ94)</f>
        <v>-0</v>
      </c>
      <c r="AR200" s="43" t="n">
        <f aca="false">-(AR96+In_EW_Interest*AR97+AR100+AR101+AR105+In_SPV_Interest*AR94)</f>
        <v>-0</v>
      </c>
      <c r="AS200" s="43" t="n">
        <f aca="false">-(AS96+In_EW_Interest*AS97+AS100+AS101+AS105+In_SPV_Interest*AS94)</f>
        <v>-0</v>
      </c>
      <c r="AT200" s="43" t="n">
        <f aca="false">-(AT96+In_EW_Interest*AT97+AT100+AT101+AT105+In_SPV_Interest*AT94)</f>
        <v>-0</v>
      </c>
      <c r="AU200" s="43" t="n">
        <f aca="false">-(AU96+In_EW_Interest*AU97+AU100+AU101+AU105+In_SPV_Interest*AU94)</f>
        <v>-0</v>
      </c>
      <c r="AV200" s="43" t="n">
        <f aca="false">-(AV96+In_EW_Interest*AV97+AV100+AV101+AV105+In_SPV_Interest*AV94)</f>
        <v>-0</v>
      </c>
      <c r="AW200" s="43" t="n">
        <f aca="false">-(AW96+In_EW_Interest*AW97+AW100+AW101+AW105+In_SPV_Interest*AW94)</f>
        <v>-0</v>
      </c>
      <c r="AX200" s="43" t="n">
        <f aca="false">-(AX96+In_EW_Interest*AX97+AX100+AX101+AX105+In_SPV_Interest*AX94)</f>
        <v>-0</v>
      </c>
      <c r="AY200" s="43" t="n">
        <f aca="false">-(AY96+In_EW_Interest*AY97+AY100+AY101+AY105+In_SPV_Interest*AY94)</f>
        <v>-0</v>
      </c>
      <c r="AZ200" s="43" t="n">
        <f aca="false">-(AZ96+In_EW_Interest*AZ97+AZ100+AZ101+AZ105+In_SPV_Interest*AZ94)</f>
        <v>-0</v>
      </c>
      <c r="BA200" s="43" t="n">
        <f aca="false">-(BA96+In_EW_Interest*BA97+BA100+BA101+BA105+In_SPV_Interest*BA94)</f>
        <v>-0</v>
      </c>
      <c r="BB200" s="43" t="n">
        <f aca="false">-(BB96+In_EW_Interest*BB97+BB100+BB101+BB105+In_SPV_Interest*BB94)</f>
        <v>-0</v>
      </c>
      <c r="BC200" s="43" t="n">
        <f aca="false">-(BC96+In_EW_Interest*BC97+BC100+BC101+BC105+In_SPV_Interest*BC94)</f>
        <v>-0</v>
      </c>
      <c r="BD200" s="43" t="n">
        <f aca="false">-(BD96+In_EW_Interest*BD97+BD100+BD101+BD105+In_SPV_Interest*BD94)</f>
        <v>-0</v>
      </c>
      <c r="BE200" s="43" t="n">
        <f aca="false">-(BE96+In_EW_Interest*BE97+BE100+BE101+BE105+In_SPV_Interest*BE94)</f>
        <v>-0</v>
      </c>
      <c r="BF200" s="43" t="n">
        <f aca="false">-(BF96+In_EW_Interest*BF97+BF100+BF101+BF105+In_SPV_Interest*BF94)</f>
        <v>-0</v>
      </c>
      <c r="BG200" s="43" t="n">
        <f aca="false">-(BG96+In_EW_Interest*BG97+BG100+BG101+BG105+In_SPV_Interest*BG94)</f>
        <v>-0</v>
      </c>
      <c r="BH200" s="43" t="n">
        <f aca="false">-(BH96+In_EW_Interest*BH97+BH100+BH101+BH105+In_SPV_Interest*BH94)</f>
        <v>-0</v>
      </c>
      <c r="BI200" s="43" t="n">
        <f aca="false">-(BI96+In_EW_Interest*BI97+BI100+BI101+BI105+In_SPV_Interest*BI94)</f>
        <v>-0</v>
      </c>
      <c r="BJ200" s="43" t="n">
        <f aca="false">-(BJ96+In_EW_Interest*BJ97+BJ100+BJ101+BJ105+In_SPV_Interest*BJ94)</f>
        <v>-0</v>
      </c>
      <c r="BK200" s="43" t="n">
        <f aca="false">-(BK96+In_EW_Interest*BK97+BK100+BK101+BK105+In_SPV_Interest*BK94)</f>
        <v>-0</v>
      </c>
      <c r="BL200" s="43" t="n">
        <f aca="false">-(BL96+In_EW_Interest*BL97+BL100+BL101+BL105+In_SPV_Interest*BL94)</f>
        <v>-0</v>
      </c>
      <c r="BM200" s="43" t="n">
        <f aca="false">-(BM96+In_EW_Interest*BM97+BM100+BM101+BM105+In_SPV_Interest*BM94)</f>
        <v>-0</v>
      </c>
      <c r="BN200" s="43" t="n">
        <f aca="false">-(BN96+In_EW_Interest*BN97+BN100+BN101+BN105+In_SPV_Interest*BN94)</f>
        <v>-0</v>
      </c>
      <c r="BO200" s="43" t="n">
        <f aca="false">-(BO96+In_EW_Interest*BO97+BO100+BO101+BO105+In_SPV_Interest*BO94)</f>
        <v>-0</v>
      </c>
      <c r="BP200" s="43" t="n">
        <f aca="false">-(BP96+In_EW_Interest*BP97+BP100+BP101+BP105+In_SPV_Interest*BP94)</f>
        <v>-0</v>
      </c>
      <c r="BQ200" s="43" t="n">
        <f aca="false">-(BQ96+In_EW_Interest*BQ97+BQ100+BQ101+BQ105+In_SPV_Interest*BQ94)</f>
        <v>-0</v>
      </c>
      <c r="BR200" s="43" t="n">
        <f aca="false">-(BR96+In_EW_Interest*BR97+BR100+BR101+BR105+In_SPV_Interest*BR94)</f>
        <v>-0</v>
      </c>
      <c r="BS200" s="43" t="n">
        <f aca="false">-(BS96+In_EW_Interest*BS97+BS100+BS101+BS105+In_SPV_Interest*BS94)</f>
        <v>-0</v>
      </c>
      <c r="BT200" s="43" t="n">
        <f aca="false">-(BT96+In_EW_Interest*BT97+BT100+BT101+BT105+In_SPV_Interest*BT94)</f>
        <v>-0</v>
      </c>
      <c r="BU200" s="43" t="n">
        <f aca="false">-(BU96+In_EW_Interest*BU97+BU100+BU101+BU105+In_SPV_Interest*BU94)</f>
        <v>-0</v>
      </c>
      <c r="BV200" s="43" t="n">
        <f aca="false">-(BV96+In_EW_Interest*BV97+BV100+BV101+BV105+In_SPV_Interest*BV94)</f>
        <v>-0</v>
      </c>
      <c r="BW200" s="43" t="n">
        <f aca="false">-(BW96+In_EW_Interest*BW97+BW100+BW101+BW105+In_SPV_Interest*BW94)</f>
        <v>-0</v>
      </c>
      <c r="BX200" s="43" t="n">
        <f aca="false">-(BX96+In_EW_Interest*BX97+BX100+BX101+BX105+In_SPV_Interest*BX94)</f>
        <v>-0</v>
      </c>
      <c r="BY200" s="43" t="n">
        <f aca="false">-(BY96+In_EW_Interest*BY97+BY100+BY101+BY105+In_SPV_Interest*BY94)</f>
        <v>-0</v>
      </c>
      <c r="BZ200" s="43" t="n">
        <f aca="false">-(BZ96+In_EW_Interest*BZ97+BZ100+BZ101+BZ105+In_SPV_Interest*BZ94)</f>
        <v>-0</v>
      </c>
      <c r="CA200" s="43" t="n">
        <f aca="false">-(CA96+In_EW_Interest*CA97+CA100+CA101+CA105+In_SPV_Interest*CA94)</f>
        <v>-0</v>
      </c>
      <c r="CB200" s="43" t="n">
        <f aca="false">-(CB96+In_EW_Interest*CB97+CB100+CB101+CB105+In_SPV_Interest*CB94)</f>
        <v>-0</v>
      </c>
      <c r="CC200" s="43" t="n">
        <f aca="false">-(CC96+In_EW_Interest*CC97+CC100+CC101+CC105+In_SPV_Interest*CC94)</f>
        <v>-0</v>
      </c>
      <c r="CD200" s="43" t="n">
        <f aca="false">-(CD96+In_EW_Interest*CD97+CD100+CD101+CD105+In_SPV_Interest*CD94)</f>
        <v>-0</v>
      </c>
      <c r="CE200" s="43" t="n">
        <f aca="false">-(CE96+In_EW_Interest*CE97+CE100+CE101+CE105+In_SPV_Interest*CE94)</f>
        <v>-0</v>
      </c>
      <c r="CF200" s="43" t="n">
        <f aca="false">-(CF96+In_EW_Interest*CF97+CF100+CF101+CF105+In_SPV_Interest*CF94)</f>
        <v>-0</v>
      </c>
      <c r="CG200" s="43" t="n">
        <f aca="false">-(CG96+In_EW_Interest*CG97+CG100+CG101+CG105+In_SPV_Interest*CG94)</f>
        <v>-0</v>
      </c>
      <c r="CH200" s="43" t="n">
        <f aca="false">-(CH96+In_EW_Interest*CH97+CH100+CH101+CH105+In_SPV_Interest*CH94)</f>
        <v>-0</v>
      </c>
      <c r="CI200" s="43" t="n">
        <f aca="false">-(CI96+In_EW_Interest*CI97+CI100+CI101+CI105+In_SPV_Interest*CI94)</f>
        <v>-0</v>
      </c>
      <c r="CJ200" s="43" t="n">
        <f aca="false">-(CJ96+In_EW_Interest*CJ97+CJ100+CJ101+CJ105+In_SPV_Interest*CJ94)</f>
        <v>-0</v>
      </c>
      <c r="CK200" s="43" t="n">
        <f aca="false">-(CK96+In_EW_Interest*CK97+CK100+CK101+CK105+In_SPV_Interest*CK94)</f>
        <v>-0</v>
      </c>
      <c r="CL200" s="43" t="n">
        <f aca="false">-(CL96+In_EW_Interest*CL97+CL100+CL101+CL105+In_SPV_Interest*CL94)</f>
        <v>-0</v>
      </c>
      <c r="CM200" s="43" t="n">
        <f aca="false">-(CM96+In_EW_Interest*CM97+CM100+CM101+CM105+In_SPV_Interest*CM94)</f>
        <v>-0</v>
      </c>
      <c r="CN200" s="43" t="n">
        <f aca="false">-(CN96+In_EW_Interest*CN97+CN100+CN101+CN105+In_SPV_Interest*CN94)</f>
        <v>-0</v>
      </c>
      <c r="CO200" s="43" t="n">
        <f aca="false">-(CO96+In_EW_Interest*CO97+CO100+CO101+CO105+In_SPV_Interest*CO94)</f>
        <v>-0</v>
      </c>
      <c r="CP200" s="43" t="n">
        <f aca="false">-(CP96+In_EW_Interest*CP97+CP100+CP101+CP105+In_SPV_Interest*CP94)</f>
        <v>-0</v>
      </c>
      <c r="CQ200" s="43" t="n">
        <f aca="false">-(CQ96+In_EW_Interest*CQ97+CQ100+CQ101+CQ105+In_SPV_Interest*CQ94)</f>
        <v>-0</v>
      </c>
      <c r="CR200" s="43" t="n">
        <f aca="false">-(CR96+In_EW_Interest*CR97+CR100+CR101+CR105+In_SPV_Interest*CR94)</f>
        <v>-0</v>
      </c>
      <c r="CS200" s="43" t="n">
        <f aca="false">-(CS96+In_EW_Interest*CS97+CS100+CS101+CS105+In_SPV_Interest*CS94)</f>
        <v>-0</v>
      </c>
      <c r="CT200" s="43" t="n">
        <f aca="false">-(CT96+In_EW_Interest*CT97+CT100+CT101+CT105+In_SPV_Interest*CT94)</f>
        <v>-0</v>
      </c>
      <c r="CU200" s="43" t="n">
        <f aca="false">-(CU96+In_EW_Interest*CU97+CU100+CU101+CU105+In_SPV_Interest*CU94)</f>
        <v>-0</v>
      </c>
      <c r="CV200" s="43" t="n">
        <f aca="false">-(CV96+In_EW_Interest*CV97+CV100+CV101+CV105+In_SPV_Interest*CV94)</f>
        <v>-0</v>
      </c>
      <c r="CW200" s="43" t="n">
        <f aca="false">-(CW96+In_EW_Interest*CW97+CW100+CW101+CW105+In_SPV_Interest*CW94)</f>
        <v>-0</v>
      </c>
      <c r="CX200" s="43" t="n">
        <f aca="false">-(CX96+In_EW_Interest*CX97+CX100+CX101+CX105+In_SPV_Interest*CX94)</f>
        <v>-0</v>
      </c>
      <c r="CY200" s="43" t="n">
        <f aca="false">-(CY96+In_EW_Interest*CY97+CY100+CY101+CY105+In_SPV_Interest*CY94)</f>
        <v>-0</v>
      </c>
      <c r="CZ200" s="43" t="n">
        <f aca="false">-(CZ96+In_EW_Interest*CZ97+CZ100+CZ101+CZ105+In_SPV_Interest*CZ94)</f>
        <v>-0</v>
      </c>
      <c r="DA200" s="43" t="n">
        <f aca="false">-(DA96+In_EW_Interest*DA97+DA100+DA101+DA105+In_SPV_Interest*DA94)</f>
        <v>-0</v>
      </c>
      <c r="DB200" s="43" t="n">
        <f aca="false">-(DB96+In_EW_Interest*DB97+DB100+DB101+DB105+In_SPV_Interest*DB94)</f>
        <v>-0</v>
      </c>
      <c r="DC200" s="43" t="n">
        <f aca="false">-(DC96+In_EW_Interest*DC97+DC100+DC101+DC105+In_SPV_Interest*DC94)</f>
        <v>-0</v>
      </c>
      <c r="DD200" s="43" t="n">
        <f aca="false">-(DD96+In_EW_Interest*DD97+DD100+DD101+DD105+In_SPV_Interest*DD94)</f>
        <v>-0</v>
      </c>
      <c r="DE200" s="43" t="n">
        <f aca="false">-(DE96+In_EW_Interest*DE97+DE100+DE101+DE105+In_SPV_Interest*DE94)</f>
        <v>-0</v>
      </c>
      <c r="DF200" s="43" t="n">
        <f aca="false">-(DF96+In_EW_Interest*DF97+DF100+DF101+DF105+In_SPV_Interest*DF94)</f>
        <v>-0</v>
      </c>
      <c r="DG200" s="43" t="n">
        <f aca="false">-(DG96+In_EW_Interest*DG97+DG100+DG101+DG105+In_SPV_Interest*DG94)</f>
        <v>-0</v>
      </c>
      <c r="DH200" s="43" t="n">
        <f aca="false">-(DH96+In_EW_Interest*DH97+DH100+DH101+DH105+In_SPV_Interest*DH94)</f>
        <v>-0</v>
      </c>
      <c r="DI200" s="43" t="n">
        <f aca="false">-(DI96+In_EW_Interest*DI97+DI100+DI101+DI105+In_SPV_Interest*DI94)</f>
        <v>-0</v>
      </c>
      <c r="DJ200" s="43" t="n">
        <f aca="false">-(DJ96+In_EW_Interest*DJ97+DJ100+DJ101+DJ105+In_SPV_Interest*DJ94)</f>
        <v>-0</v>
      </c>
      <c r="DK200" s="43" t="n">
        <f aca="false">-(DK96+In_EW_Interest*DK97+DK100+DK101+DK105+In_SPV_Interest*DK94)</f>
        <v>-0</v>
      </c>
      <c r="DL200" s="43" t="n">
        <f aca="false">-(DL96+In_EW_Interest*DL97+DL100+DL101+DL105+In_SPV_Interest*DL94)</f>
        <v>-0</v>
      </c>
      <c r="DM200" s="43" t="n">
        <f aca="false">-(DM96+In_EW_Interest*DM97+DM100+DM101+DM105+In_SPV_Interest*DM94)</f>
        <v>-0</v>
      </c>
      <c r="DN200" s="43" t="n">
        <f aca="false">-(DN96+In_EW_Interest*DN97+DN100+DN101+DN105+In_SPV_Interest*DN94)</f>
        <v>-0</v>
      </c>
      <c r="DO200" s="43" t="n">
        <f aca="false">-(DO96+In_EW_Interest*DO97+DO100+DO101+DO105+In_SPV_Interest*DO94)</f>
        <v>-0</v>
      </c>
      <c r="DP200" s="43" t="n">
        <f aca="false">-(DP96+In_EW_Interest*DP97+DP100+DP101+DP105+In_SPV_Interest*DP94)</f>
        <v>-0</v>
      </c>
      <c r="DQ200" s="43" t="n">
        <f aca="false">-(DQ96+In_EW_Interest*DQ97+DQ100+DQ101+DQ105+In_SPV_Interest*DQ94)</f>
        <v>-0</v>
      </c>
      <c r="DR200" s="43" t="n">
        <f aca="false">-(DR96+In_EW_Interest*DR97+DR100+DR101+DR105+In_SPV_Interest*DR94)</f>
        <v>-0</v>
      </c>
      <c r="DS200" s="43" t="n">
        <f aca="false">-(DS96+In_EW_Interest*DS97+DS100+DS101+DS105+In_SPV_Interest*DS94)</f>
        <v>-0</v>
      </c>
      <c r="DT200" s="43" t="n">
        <f aca="false">-(DT96+In_EW_Interest*DT97+DT100+DT101+DT105+In_SPV_Interest*DT94)</f>
        <v>-0</v>
      </c>
      <c r="DU200" s="43" t="n">
        <f aca="false">-(DU96+In_EW_Interest*DU97+DU100+DU101+DU105+In_SPV_Interest*DU94)</f>
        <v>-0</v>
      </c>
      <c r="DV200" s="43" t="n">
        <f aca="false">-(DV96+In_EW_Interest*DV97+DV100+DV101+DV105+In_SPV_Interest*DV94)</f>
        <v>-0</v>
      </c>
      <c r="DW200" s="43" t="n">
        <f aca="false">-(DW96+In_EW_Interest*DW97+DW100+DW101+DW105+In_SPV_Interest*DW94)</f>
        <v>-0</v>
      </c>
      <c r="DX200" s="43" t="n">
        <f aca="false">-(DX96+In_EW_Interest*DX97+DX100+DX101+DX105+In_SPV_Interest*DX94)</f>
        <v>-0</v>
      </c>
      <c r="DY200" s="43" t="n">
        <f aca="false">-(DY96+In_EW_Interest*DY97+DY100+DY101+DY105+In_SPV_Interest*DY94)</f>
        <v>-0</v>
      </c>
      <c r="DZ200" s="43" t="n">
        <f aca="false">-(DZ96+In_EW_Interest*DZ97+DZ100+DZ101+DZ105+In_SPV_Interest*DZ94)</f>
        <v>-0</v>
      </c>
      <c r="EA200" s="43" t="n">
        <f aca="false">-(EA96+In_EW_Interest*EA97+EA100+EA101+EA105+In_SPV_Interest*EA94)</f>
        <v>-0</v>
      </c>
      <c r="EB200" s="43" t="n">
        <f aca="false">-(EB96+In_EW_Interest*EB97+EB100+EB101+EB105+In_SPV_Interest*EB94)</f>
        <v>-0</v>
      </c>
      <c r="EC200" s="43" t="n">
        <f aca="false">-(EC96+In_EW_Interest*EC97+EC100+EC101+EC105+In_SPV_Interest*EC94)</f>
        <v>-0</v>
      </c>
      <c r="ED200" s="43" t="n">
        <f aca="false">-(ED96+In_EW_Interest*ED97+ED100+ED101+ED105+In_SPV_Interest*ED94)</f>
        <v>-0</v>
      </c>
      <c r="EE200" s="43" t="n">
        <f aca="false">-(EE96+In_EW_Interest*EE97+EE100+EE101+EE105+In_SPV_Interest*EE94)</f>
        <v>-0</v>
      </c>
      <c r="EF200" s="43" t="n">
        <f aca="false">-(EF96+In_EW_Interest*EF97+EF100+EF101+EF105+In_SPV_Interest*EF94)</f>
        <v>-0</v>
      </c>
      <c r="EG200" s="43" t="n">
        <f aca="false">-(EG96+In_EW_Interest*EG97+EG100+EG101+EG105+In_SPV_Interest*EG94)</f>
        <v>-0</v>
      </c>
      <c r="EH200" s="43" t="n">
        <f aca="false">-(EH96+In_EW_Interest*EH97+EH100+EH101+EH105+In_SPV_Interest*EH94)</f>
        <v>-0</v>
      </c>
      <c r="EI200" s="43" t="n">
        <f aca="false">-(EI96+In_EW_Interest*EI97+EI100+EI101+EI105+In_SPV_Interest*EI94)</f>
        <v>-0</v>
      </c>
      <c r="EJ200" s="43" t="n">
        <f aca="false">-(EJ96+In_EW_Interest*EJ97+EJ100+EJ101+EJ105+In_SPV_Interest*EJ94)</f>
        <v>-0</v>
      </c>
      <c r="EK200" s="43" t="n">
        <f aca="false">-(EK96+In_EW_Interest*EK97+EK100+EK101+EK105+In_SPV_Interest*EK94)</f>
        <v>-0</v>
      </c>
      <c r="EL200" s="43" t="n">
        <f aca="false">-(EL96+In_EW_Interest*EL97+EL100+EL101+EL105+In_SPV_Interest*EL94)</f>
        <v>-0</v>
      </c>
      <c r="EM200" s="43" t="n">
        <f aca="false">-(EM96+In_EW_Interest*EM97+EM100+EM101+EM105+In_SPV_Interest*EM94)</f>
        <v>-0</v>
      </c>
      <c r="EN200" s="43" t="n">
        <f aca="false">-(EN96+In_EW_Interest*EN97+EN100+EN101+EN105+In_SPV_Interest*EN94)</f>
        <v>-0</v>
      </c>
      <c r="EO200" s="43" t="n">
        <f aca="false">-(EO96+In_EW_Interest*EO97+EO100+EO101+EO105+In_SPV_Interest*EO94)</f>
        <v>-0</v>
      </c>
      <c r="EP200" s="43" t="n">
        <f aca="false">-(EP96+In_EW_Interest*EP97+EP100+EP101+EP105+In_SPV_Interest*EP94)</f>
        <v>-0</v>
      </c>
      <c r="EQ200" s="43" t="n">
        <f aca="false">-(EQ96+In_EW_Interest*EQ97+EQ100+EQ101+EQ105+In_SPV_Interest*EQ94)</f>
        <v>-0</v>
      </c>
      <c r="ER200" s="43" t="n">
        <f aca="false">-(ER96+In_EW_Interest*ER97+ER100+ER101+ER105+In_SPV_Interest*ER94)</f>
        <v>-0</v>
      </c>
      <c r="ES200" s="43" t="n">
        <f aca="false">-(ES96+In_EW_Interest*ES97+ES100+ES101+ES105+In_SPV_Interest*ES94)</f>
        <v>-0</v>
      </c>
      <c r="ET200" s="43" t="n">
        <f aca="false">-(ET96+In_EW_Interest*ET97+ET100+ET101+ET105+In_SPV_Interest*ET94)</f>
        <v>-0</v>
      </c>
      <c r="EU200" s="43" t="n">
        <f aca="false">-(EU96+In_EW_Interest*EU97+EU100+EU101+EU105+In_SPV_Interest*EU94)</f>
        <v>-0</v>
      </c>
      <c r="EV200" s="43" t="n">
        <f aca="false">-(EV96+In_EW_Interest*EV97+EV100+EV101+EV105+In_SPV_Interest*EV94)</f>
        <v>-0</v>
      </c>
      <c r="EW200" s="43" t="n">
        <f aca="false">-(EW96+In_EW_Interest*EW97+EW100+EW101+EW105+In_SPV_Interest*EW94)</f>
        <v>-0</v>
      </c>
      <c r="EX200" s="43" t="n">
        <f aca="false">-(EX96+In_EW_Interest*EX97+EX100+EX101+EX105+In_SPV_Interest*EX94)</f>
        <v>-0</v>
      </c>
      <c r="EY200" s="43" t="n">
        <f aca="false">-(EY96+In_EW_Interest*EY97+EY100+EY101+EY105+In_SPV_Interest*EY94)</f>
        <v>-0</v>
      </c>
      <c r="EZ200" s="43" t="n">
        <f aca="false">-(EZ96+In_EW_Interest*EZ97+EZ100+EZ101+EZ105+In_SPV_Interest*EZ94)</f>
        <v>-0</v>
      </c>
      <c r="FA200" s="43" t="n">
        <f aca="false">-(FA96+In_EW_Interest*FA97+FA100+FA101+FA105+In_SPV_Interest*FA94)</f>
        <v>-0</v>
      </c>
      <c r="FB200" s="43" t="n">
        <f aca="false">-(FB96+In_EW_Interest*FB97+FB100+FB101+FB105+In_SPV_Interest*FB94)</f>
        <v>-0</v>
      </c>
      <c r="FC200" s="43" t="n">
        <f aca="false">-(FC96+In_EW_Interest*FC97+FC100+FC101+FC105+In_SPV_Interest*FC94)</f>
        <v>-0</v>
      </c>
      <c r="FD200" s="43" t="n">
        <f aca="false">-(FD96+In_EW_Interest*FD97+FD100+FD101+FD105+In_SPV_Interest*FD94)</f>
        <v>-0</v>
      </c>
      <c r="FE200" s="43" t="n">
        <f aca="false">-(FE96+In_EW_Interest*FE97+FE100+FE101+FE105+In_SPV_Interest*FE94)</f>
        <v>-0</v>
      </c>
      <c r="FF200" s="43" t="n">
        <f aca="false">-(FF96+In_EW_Interest*FF97+FF100+FF101+FF105+In_SPV_Interest*FF94)</f>
        <v>-0</v>
      </c>
      <c r="FG200" s="43" t="n">
        <f aca="false">-(FG96+In_EW_Interest*FG97+FG100+FG101+FG105+In_SPV_Interest*FG94)</f>
        <v>-0</v>
      </c>
      <c r="FH200" s="43" t="n">
        <f aca="false">-(FH96+In_EW_Interest*FH97+FH100+FH101+FH105+In_SPV_Interest*FH94)</f>
        <v>-0</v>
      </c>
    </row>
    <row r="201" customFormat="false" ht="15" hidden="false" customHeight="false" outlineLevel="0" collapsed="false">
      <c r="C201" s="0" t="s">
        <v>783</v>
      </c>
      <c r="D201" s="11" t="s">
        <v>319</v>
      </c>
      <c r="J201" s="18" t="n">
        <f aca="false">I204</f>
        <v>0</v>
      </c>
      <c r="K201" s="18" t="n">
        <f aca="false">J204</f>
        <v>2043.10339506173</v>
      </c>
      <c r="L201" s="18" t="n">
        <f aca="false">K204</f>
        <v>1348.53482470404</v>
      </c>
      <c r="M201" s="18" t="n">
        <f aca="false">L204</f>
        <v>2158.49279322594</v>
      </c>
      <c r="N201" s="18" t="n">
        <f aca="false">M204</f>
        <v>2282.60509568493</v>
      </c>
      <c r="O201" s="18" t="n">
        <f aca="false">N204</f>
        <v>2525.11568156441</v>
      </c>
      <c r="P201" s="18" t="n">
        <f aca="false">O204</f>
        <v>2532.33906923565</v>
      </c>
      <c r="Q201" s="18" t="n">
        <f aca="false">P204</f>
        <v>2539.64271676989</v>
      </c>
      <c r="R201" s="18" t="n">
        <f aca="false">Q204</f>
        <v>2547.02662416715</v>
      </c>
      <c r="S201" s="18" t="n">
        <f aca="false">R204</f>
        <v>2858.74264532029</v>
      </c>
      <c r="T201" s="18" t="n">
        <f aca="false">S204</f>
        <v>2866.04629285453</v>
      </c>
      <c r="U201" s="18" t="n">
        <f aca="false">T204</f>
        <v>2866.04629285453</v>
      </c>
      <c r="V201" s="18" t="n">
        <f aca="false">U204</f>
        <v>2866.04629285453</v>
      </c>
      <c r="W201" s="18" t="n">
        <f aca="false">V204</f>
        <v>2951.57360706521</v>
      </c>
      <c r="X201" s="18" t="n">
        <f aca="false">W204</f>
        <v>2951.57360706521</v>
      </c>
      <c r="Y201" s="18" t="n">
        <f aca="false">X204</f>
        <v>2951.57360706521</v>
      </c>
      <c r="Z201" s="18" t="n">
        <f aca="false">Y204</f>
        <v>2951.57360706521</v>
      </c>
      <c r="AA201" s="18" t="n">
        <f aca="false">Z204</f>
        <v>2951.57360706521</v>
      </c>
      <c r="AB201" s="18" t="n">
        <f aca="false">AA204</f>
        <v>2951.57360706521</v>
      </c>
      <c r="AC201" s="18" t="n">
        <f aca="false">AB204</f>
        <v>2951.57360706521</v>
      </c>
      <c r="AD201" s="18" t="n">
        <f aca="false">AC204</f>
        <v>2951.57360706521</v>
      </c>
      <c r="AE201" s="18" t="n">
        <f aca="false">AD204</f>
        <v>2951.57360706521</v>
      </c>
      <c r="AF201" s="18" t="n">
        <f aca="false">AE204</f>
        <v>2951.57360706521</v>
      </c>
      <c r="AG201" s="18" t="n">
        <f aca="false">AF204</f>
        <v>2951.57360706521</v>
      </c>
      <c r="AH201" s="18" t="n">
        <f aca="false">AG204</f>
        <v>2951.57360706521</v>
      </c>
      <c r="AI201" s="18" t="n">
        <f aca="false">AH204</f>
        <v>2951.57360706521</v>
      </c>
      <c r="AJ201" s="18" t="n">
        <f aca="false">AI204</f>
        <v>2951.57360706521</v>
      </c>
      <c r="AK201" s="18" t="n">
        <f aca="false">AJ204</f>
        <v>2951.57360706521</v>
      </c>
      <c r="AL201" s="18" t="n">
        <f aca="false">AK204</f>
        <v>2951.57360706521</v>
      </c>
      <c r="AM201" s="18" t="n">
        <f aca="false">AL204</f>
        <v>2951.57360706521</v>
      </c>
      <c r="AN201" s="18" t="n">
        <f aca="false">AM204</f>
        <v>2951.57360706521</v>
      </c>
      <c r="AO201" s="18" t="n">
        <f aca="false">AN204</f>
        <v>2951.57360706521</v>
      </c>
      <c r="AP201" s="18" t="n">
        <f aca="false">AO204</f>
        <v>2951.57360706521</v>
      </c>
      <c r="AQ201" s="18" t="n">
        <f aca="false">AP204</f>
        <v>2951.57360706521</v>
      </c>
      <c r="AR201" s="18" t="n">
        <f aca="false">AQ204</f>
        <v>2951.57360706521</v>
      </c>
      <c r="AS201" s="18" t="n">
        <f aca="false">AR204</f>
        <v>2951.57360706521</v>
      </c>
      <c r="AT201" s="18" t="n">
        <f aca="false">AS204</f>
        <v>2951.57360706521</v>
      </c>
      <c r="AU201" s="18" t="n">
        <f aca="false">AT204</f>
        <v>2951.57360706521</v>
      </c>
      <c r="AV201" s="18" t="n">
        <f aca="false">AU204</f>
        <v>2951.57360706521</v>
      </c>
      <c r="AW201" s="18" t="n">
        <f aca="false">AV204</f>
        <v>2951.57360706521</v>
      </c>
      <c r="AX201" s="18" t="n">
        <f aca="false">AW204</f>
        <v>2951.57360706521</v>
      </c>
      <c r="AY201" s="18" t="n">
        <f aca="false">AX204</f>
        <v>2951.57360706521</v>
      </c>
      <c r="AZ201" s="18" t="n">
        <f aca="false">AY204</f>
        <v>2951.57360706521</v>
      </c>
      <c r="BA201" s="18" t="n">
        <f aca="false">AZ204</f>
        <v>2951.57360706521</v>
      </c>
      <c r="BB201" s="18" t="n">
        <f aca="false">BA204</f>
        <v>2951.57360706521</v>
      </c>
      <c r="BC201" s="18" t="n">
        <f aca="false">BB204</f>
        <v>2951.57360706521</v>
      </c>
      <c r="BD201" s="18" t="n">
        <f aca="false">BC204</f>
        <v>2951.57360706521</v>
      </c>
      <c r="BE201" s="18" t="n">
        <f aca="false">BD204</f>
        <v>2951.57360706521</v>
      </c>
      <c r="BF201" s="18" t="n">
        <f aca="false">BE204</f>
        <v>2951.57360706521</v>
      </c>
      <c r="BG201" s="18" t="n">
        <f aca="false">BF204</f>
        <v>2951.57360706521</v>
      </c>
      <c r="BH201" s="18" t="n">
        <f aca="false">BG204</f>
        <v>2951.57360706521</v>
      </c>
      <c r="BI201" s="18" t="n">
        <f aca="false">BH204</f>
        <v>2951.57360706521</v>
      </c>
      <c r="BJ201" s="18" t="n">
        <f aca="false">BI204</f>
        <v>2951.57360706521</v>
      </c>
      <c r="BK201" s="18" t="n">
        <f aca="false">BJ204</f>
        <v>2951.57360706521</v>
      </c>
      <c r="BL201" s="18" t="n">
        <f aca="false">BK204</f>
        <v>2951.57360706521</v>
      </c>
      <c r="BM201" s="18" t="n">
        <f aca="false">BL204</f>
        <v>2951.57360706521</v>
      </c>
      <c r="BN201" s="18" t="n">
        <f aca="false">BM204</f>
        <v>2951.57360706521</v>
      </c>
      <c r="BO201" s="18" t="n">
        <f aca="false">BN204</f>
        <v>2951.57360706521</v>
      </c>
      <c r="BP201" s="18" t="n">
        <f aca="false">BO204</f>
        <v>2951.57360706521</v>
      </c>
      <c r="BQ201" s="18" t="n">
        <f aca="false">BP204</f>
        <v>2951.57360706521</v>
      </c>
      <c r="BR201" s="18" t="n">
        <f aca="false">BQ204</f>
        <v>2951.57360706521</v>
      </c>
      <c r="BS201" s="18" t="n">
        <f aca="false">BR204</f>
        <v>2951.57360706521</v>
      </c>
      <c r="BT201" s="18" t="n">
        <f aca="false">BS204</f>
        <v>2951.57360706521</v>
      </c>
      <c r="BU201" s="18" t="n">
        <f aca="false">BT204</f>
        <v>2951.57360706521</v>
      </c>
      <c r="BV201" s="18" t="n">
        <f aca="false">BU204</f>
        <v>2951.57360706521</v>
      </c>
      <c r="BW201" s="18" t="n">
        <f aca="false">BV204</f>
        <v>2951.57360706521</v>
      </c>
      <c r="BX201" s="18" t="n">
        <f aca="false">BW204</f>
        <v>2951.57360706521</v>
      </c>
      <c r="BY201" s="18" t="n">
        <f aca="false">BX204</f>
        <v>2951.57360706521</v>
      </c>
      <c r="BZ201" s="18" t="n">
        <f aca="false">BY204</f>
        <v>2951.57360706521</v>
      </c>
      <c r="CA201" s="18" t="n">
        <f aca="false">BZ204</f>
        <v>2951.57360706521</v>
      </c>
      <c r="CB201" s="18" t="n">
        <f aca="false">CA204</f>
        <v>2951.57360706521</v>
      </c>
      <c r="CC201" s="18" t="n">
        <f aca="false">CB204</f>
        <v>2951.57360706521</v>
      </c>
      <c r="CD201" s="18" t="n">
        <f aca="false">CC204</f>
        <v>2951.57360706521</v>
      </c>
      <c r="CE201" s="18" t="n">
        <f aca="false">CD204</f>
        <v>2951.57360706521</v>
      </c>
      <c r="CF201" s="18" t="n">
        <f aca="false">CE204</f>
        <v>2951.57360706521</v>
      </c>
      <c r="CG201" s="18" t="n">
        <f aca="false">CF204</f>
        <v>2951.57360706521</v>
      </c>
      <c r="CH201" s="18" t="n">
        <f aca="false">CG204</f>
        <v>2951.57360706521</v>
      </c>
      <c r="CI201" s="18" t="n">
        <f aca="false">CH204</f>
        <v>2951.57360706521</v>
      </c>
      <c r="CJ201" s="18" t="n">
        <f aca="false">CI204</f>
        <v>2951.57360706521</v>
      </c>
      <c r="CK201" s="18" t="n">
        <f aca="false">CJ204</f>
        <v>2951.57360706521</v>
      </c>
      <c r="CL201" s="18" t="n">
        <f aca="false">CK204</f>
        <v>2951.57360706521</v>
      </c>
      <c r="CM201" s="18" t="n">
        <f aca="false">CL204</f>
        <v>2951.57360706521</v>
      </c>
      <c r="CN201" s="18" t="n">
        <f aca="false">CM204</f>
        <v>2951.57360706521</v>
      </c>
      <c r="CO201" s="18" t="n">
        <f aca="false">CN204</f>
        <v>2951.57360706521</v>
      </c>
      <c r="CP201" s="18" t="n">
        <f aca="false">CO204</f>
        <v>2951.57360706521</v>
      </c>
      <c r="CQ201" s="18" t="n">
        <f aca="false">CP204</f>
        <v>2951.57360706521</v>
      </c>
      <c r="CR201" s="18" t="n">
        <f aca="false">CQ204</f>
        <v>2951.57360706521</v>
      </c>
      <c r="CS201" s="18" t="n">
        <f aca="false">CR204</f>
        <v>2951.57360706521</v>
      </c>
      <c r="CT201" s="18" t="n">
        <f aca="false">CS204</f>
        <v>2951.57360706521</v>
      </c>
      <c r="CU201" s="18" t="n">
        <f aca="false">CT204</f>
        <v>2951.57360706521</v>
      </c>
      <c r="CV201" s="18" t="n">
        <f aca="false">CU204</f>
        <v>2951.57360706521</v>
      </c>
      <c r="CW201" s="18" t="n">
        <f aca="false">CV204</f>
        <v>2951.57360706521</v>
      </c>
      <c r="CX201" s="18" t="n">
        <f aca="false">CW204</f>
        <v>2951.57360706521</v>
      </c>
      <c r="CY201" s="18" t="n">
        <f aca="false">CX204</f>
        <v>2951.57360706521</v>
      </c>
      <c r="CZ201" s="18" t="n">
        <f aca="false">CY204</f>
        <v>2951.57360706521</v>
      </c>
      <c r="DA201" s="18" t="n">
        <f aca="false">CZ204</f>
        <v>2951.57360706521</v>
      </c>
      <c r="DB201" s="18" t="n">
        <f aca="false">DA204</f>
        <v>2951.57360706521</v>
      </c>
      <c r="DC201" s="18" t="n">
        <f aca="false">DB204</f>
        <v>2951.57360706521</v>
      </c>
      <c r="DD201" s="18" t="n">
        <f aca="false">DC204</f>
        <v>2951.57360706521</v>
      </c>
      <c r="DE201" s="18" t="n">
        <f aca="false">DD204</f>
        <v>2951.57360706521</v>
      </c>
      <c r="DF201" s="18" t="n">
        <f aca="false">DE204</f>
        <v>2951.57360706521</v>
      </c>
      <c r="DG201" s="18" t="n">
        <f aca="false">DF204</f>
        <v>2951.57360706521</v>
      </c>
      <c r="DH201" s="18" t="n">
        <f aca="false">DG204</f>
        <v>2951.57360706521</v>
      </c>
      <c r="DI201" s="18" t="n">
        <f aca="false">DH204</f>
        <v>2951.57360706521</v>
      </c>
      <c r="DJ201" s="18" t="n">
        <f aca="false">DI204</f>
        <v>2951.57360706521</v>
      </c>
      <c r="DK201" s="18" t="n">
        <f aca="false">DJ204</f>
        <v>2951.57360706521</v>
      </c>
      <c r="DL201" s="18" t="n">
        <f aca="false">DK204</f>
        <v>2951.57360706521</v>
      </c>
      <c r="DM201" s="18" t="n">
        <f aca="false">DL204</f>
        <v>2951.57360706521</v>
      </c>
      <c r="DN201" s="18" t="n">
        <f aca="false">DM204</f>
        <v>2951.57360706521</v>
      </c>
      <c r="DO201" s="18" t="n">
        <f aca="false">DN204</f>
        <v>2951.57360706521</v>
      </c>
      <c r="DP201" s="18" t="n">
        <f aca="false">DO204</f>
        <v>2951.57360706521</v>
      </c>
      <c r="DQ201" s="18" t="n">
        <f aca="false">DP204</f>
        <v>2951.57360706521</v>
      </c>
      <c r="DR201" s="18" t="n">
        <f aca="false">DQ204</f>
        <v>2951.57360706521</v>
      </c>
      <c r="DS201" s="18" t="n">
        <f aca="false">DR204</f>
        <v>2951.57360706521</v>
      </c>
      <c r="DT201" s="18" t="n">
        <f aca="false">DS204</f>
        <v>2951.57360706521</v>
      </c>
      <c r="DU201" s="18" t="n">
        <f aca="false">DT204</f>
        <v>2951.57360706521</v>
      </c>
      <c r="DV201" s="18" t="n">
        <f aca="false">DU204</f>
        <v>2951.57360706521</v>
      </c>
      <c r="DW201" s="18" t="n">
        <f aca="false">DV204</f>
        <v>2951.57360706521</v>
      </c>
      <c r="DX201" s="18" t="n">
        <f aca="false">DW204</f>
        <v>2951.57360706521</v>
      </c>
      <c r="DY201" s="18" t="n">
        <f aca="false">DX204</f>
        <v>2951.57360706521</v>
      </c>
      <c r="DZ201" s="18" t="n">
        <f aca="false">DY204</f>
        <v>2951.57360706521</v>
      </c>
      <c r="EA201" s="18" t="n">
        <f aca="false">DZ204</f>
        <v>2951.57360706521</v>
      </c>
      <c r="EB201" s="18" t="n">
        <f aca="false">EA204</f>
        <v>2951.57360706521</v>
      </c>
      <c r="EC201" s="18" t="n">
        <f aca="false">EB204</f>
        <v>2951.57360706521</v>
      </c>
      <c r="ED201" s="18" t="n">
        <f aca="false">EC204</f>
        <v>2951.57360706521</v>
      </c>
      <c r="EE201" s="18" t="n">
        <f aca="false">ED204</f>
        <v>2951.57360706521</v>
      </c>
      <c r="EF201" s="18" t="n">
        <f aca="false">EE204</f>
        <v>2951.57360706521</v>
      </c>
      <c r="EG201" s="18" t="n">
        <f aca="false">EF204</f>
        <v>2951.57360706521</v>
      </c>
      <c r="EH201" s="18" t="n">
        <f aca="false">EG204</f>
        <v>2951.57360706521</v>
      </c>
      <c r="EI201" s="18" t="n">
        <f aca="false">EH204</f>
        <v>2951.57360706521</v>
      </c>
      <c r="EJ201" s="18" t="n">
        <f aca="false">EI204</f>
        <v>2951.57360706521</v>
      </c>
      <c r="EK201" s="18" t="n">
        <f aca="false">EJ204</f>
        <v>2951.57360706521</v>
      </c>
      <c r="EL201" s="18" t="n">
        <f aca="false">EK204</f>
        <v>2951.57360706521</v>
      </c>
      <c r="EM201" s="18" t="n">
        <f aca="false">EL204</f>
        <v>2951.57360706521</v>
      </c>
      <c r="EN201" s="18" t="n">
        <f aca="false">EM204</f>
        <v>2951.57360706521</v>
      </c>
      <c r="EO201" s="18" t="n">
        <f aca="false">EN204</f>
        <v>2951.57360706521</v>
      </c>
      <c r="EP201" s="18" t="n">
        <f aca="false">EO204</f>
        <v>2951.57360706521</v>
      </c>
      <c r="EQ201" s="18" t="n">
        <f aca="false">EP204</f>
        <v>2951.57360706521</v>
      </c>
      <c r="ER201" s="18" t="n">
        <f aca="false">EQ204</f>
        <v>2951.57360706521</v>
      </c>
      <c r="ES201" s="18" t="n">
        <f aca="false">ER204</f>
        <v>2951.57360706521</v>
      </c>
      <c r="ET201" s="18" t="n">
        <f aca="false">ES204</f>
        <v>2951.57360706521</v>
      </c>
      <c r="EU201" s="18" t="n">
        <f aca="false">ET204</f>
        <v>2951.57360706521</v>
      </c>
      <c r="EV201" s="18" t="n">
        <f aca="false">EU204</f>
        <v>2951.57360706521</v>
      </c>
      <c r="EW201" s="18" t="n">
        <f aca="false">EV204</f>
        <v>2951.57360706521</v>
      </c>
      <c r="EX201" s="18" t="n">
        <f aca="false">EW204</f>
        <v>2951.57360706521</v>
      </c>
      <c r="EY201" s="18" t="n">
        <f aca="false">EX204</f>
        <v>2951.57360706521</v>
      </c>
      <c r="EZ201" s="18" t="n">
        <f aca="false">EY204</f>
        <v>2951.57360706521</v>
      </c>
      <c r="FA201" s="18" t="n">
        <f aca="false">EZ204</f>
        <v>2951.57360706521</v>
      </c>
      <c r="FB201" s="18" t="n">
        <f aca="false">FA204</f>
        <v>2951.57360706521</v>
      </c>
      <c r="FC201" s="18" t="n">
        <f aca="false">FB204</f>
        <v>2951.57360706521</v>
      </c>
      <c r="FD201" s="18" t="n">
        <f aca="false">FC204</f>
        <v>2951.57360706521</v>
      </c>
      <c r="FE201" s="18" t="n">
        <f aca="false">FD204</f>
        <v>2951.57360706521</v>
      </c>
      <c r="FF201" s="18" t="n">
        <f aca="false">FE204</f>
        <v>2951.57360706521</v>
      </c>
      <c r="FG201" s="18" t="n">
        <f aca="false">FF204</f>
        <v>2951.57360706521</v>
      </c>
      <c r="FH201" s="18" t="n">
        <f aca="false">FG204</f>
        <v>2951.57360706521</v>
      </c>
    </row>
    <row r="202" customFormat="false" ht="15" hidden="false" customHeight="false" outlineLevel="0" collapsed="false">
      <c r="C202" s="0" t="s">
        <v>784</v>
      </c>
      <c r="D202" s="11" t="s">
        <v>319</v>
      </c>
      <c r="E202" s="43" t="n">
        <f aca="false">SUMIF($J$3:$FH$3,"&lt;="&amp;$E18,$J202:$FH202)</f>
        <v>235.126678482222</v>
      </c>
      <c r="F202" s="43" t="n">
        <f aca="false">SUMIF($J$4:$FH$4,"&lt;="&amp;$E20,$J202:$FH202)</f>
        <v>624.986106448773</v>
      </c>
      <c r="I202" s="43" t="n">
        <f aca="false">SUM(J202:FH202)</f>
        <v>624.986106448773</v>
      </c>
      <c r="J202" s="43" t="n">
        <f aca="false">J201*J199*(1-J24)</f>
        <v>0</v>
      </c>
      <c r="K202" s="43" t="n">
        <f aca="false">K201*K199*(1-K24)</f>
        <v>60.4534703196347</v>
      </c>
      <c r="L202" s="43" t="n">
        <f aca="false">L201*L199*(1-L24)</f>
        <v>40.3452062623785</v>
      </c>
      <c r="M202" s="43" t="n">
        <f aca="false">M201*M199*(1-M24)</f>
        <v>65.2870148964778</v>
      </c>
      <c r="N202" s="43" t="n">
        <f aca="false">N201*N199*(1-N24)</f>
        <v>69.0409870037305</v>
      </c>
      <c r="O202" s="43" t="n">
        <f aca="false">O201*O199*(1-O24)</f>
        <v>74.7157516736867</v>
      </c>
      <c r="P202" s="43" t="n">
        <f aca="false">P201*P199*(1-P24)</f>
        <v>75.762034619324</v>
      </c>
      <c r="Q202" s="43" t="n">
        <f aca="false">Q201*Q199*(1-Q24)</f>
        <v>76.815494775725</v>
      </c>
      <c r="R202" s="43" t="n">
        <f aca="false">R201*R199*(1-R24)</f>
        <v>77.038832687138</v>
      </c>
      <c r="S202" s="43" t="n">
        <f aca="false">S201*S199*(1-S24)</f>
        <v>85.5273142106782</v>
      </c>
      <c r="T202" s="43" t="n">
        <f aca="false">T201*T199*(1-T24)</f>
        <v>0</v>
      </c>
      <c r="U202" s="43" t="n">
        <f aca="false">U201*U199*(1-U24)</f>
        <v>0</v>
      </c>
      <c r="V202" s="43" t="n">
        <f aca="false">V201*V199*(1-V24)</f>
        <v>0</v>
      </c>
      <c r="W202" s="43" t="n">
        <f aca="false">W201*W199*(1-W24)</f>
        <v>0</v>
      </c>
      <c r="X202" s="43" t="n">
        <f aca="false">X201*X199*(1-X24)</f>
        <v>0</v>
      </c>
      <c r="Y202" s="43" t="n">
        <f aca="false">Y201*Y199*(1-Y24)</f>
        <v>0</v>
      </c>
      <c r="Z202" s="43" t="n">
        <f aca="false">Z201*Z199*(1-Z24)</f>
        <v>0</v>
      </c>
      <c r="AA202" s="43" t="n">
        <f aca="false">AA201*AA199*(1-AA24)</f>
        <v>0</v>
      </c>
      <c r="AB202" s="43" t="n">
        <f aca="false">AB201*AB199*(1-AB24)</f>
        <v>0</v>
      </c>
      <c r="AC202" s="43" t="n">
        <f aca="false">AC201*AC199*(1-AC24)</f>
        <v>0</v>
      </c>
      <c r="AD202" s="43" t="n">
        <f aca="false">AD201*AD199*(1-AD24)</f>
        <v>0</v>
      </c>
      <c r="AE202" s="43" t="n">
        <f aca="false">AE201*AE199*(1-AE24)</f>
        <v>0</v>
      </c>
      <c r="AF202" s="43" t="n">
        <f aca="false">AF201*AF199*(1-AF24)</f>
        <v>0</v>
      </c>
      <c r="AG202" s="43" t="n">
        <f aca="false">AG201*AG199*(1-AG24)</f>
        <v>0</v>
      </c>
      <c r="AH202" s="43" t="n">
        <f aca="false">AH201*AH199*(1-AH24)</f>
        <v>0</v>
      </c>
      <c r="AI202" s="43" t="n">
        <f aca="false">AI201*AI199*(1-AI24)</f>
        <v>0</v>
      </c>
      <c r="AJ202" s="43" t="n">
        <f aca="false">AJ201*AJ199*(1-AJ24)</f>
        <v>0</v>
      </c>
      <c r="AK202" s="43" t="n">
        <f aca="false">AK201*AK199*(1-AK24)</f>
        <v>0</v>
      </c>
      <c r="AL202" s="43" t="n">
        <f aca="false">AL201*AL199*(1-AL24)</f>
        <v>0</v>
      </c>
      <c r="AM202" s="43" t="n">
        <f aca="false">AM201*AM199*(1-AM24)</f>
        <v>0</v>
      </c>
      <c r="AN202" s="43" t="n">
        <f aca="false">AN201*AN199*(1-AN24)</f>
        <v>0</v>
      </c>
      <c r="AO202" s="43" t="n">
        <f aca="false">AO201*AO199*(1-AO24)</f>
        <v>0</v>
      </c>
      <c r="AP202" s="43" t="n">
        <f aca="false">AP201*AP199*(1-AP24)</f>
        <v>0</v>
      </c>
      <c r="AQ202" s="43" t="n">
        <f aca="false">AQ201*AQ199*(1-AQ24)</f>
        <v>0</v>
      </c>
      <c r="AR202" s="43" t="n">
        <f aca="false">AR201*AR199*(1-AR24)</f>
        <v>0</v>
      </c>
      <c r="AS202" s="43" t="n">
        <f aca="false">AS201*AS199*(1-AS24)</f>
        <v>0</v>
      </c>
      <c r="AT202" s="43" t="n">
        <f aca="false">AT201*AT199*(1-AT24)</f>
        <v>0</v>
      </c>
      <c r="AU202" s="43" t="n">
        <f aca="false">AU201*AU199*(1-AU24)</f>
        <v>0</v>
      </c>
      <c r="AV202" s="43" t="n">
        <f aca="false">AV201*AV199*(1-AV24)</f>
        <v>0</v>
      </c>
      <c r="AW202" s="43" t="n">
        <f aca="false">AW201*AW199*(1-AW24)</f>
        <v>0</v>
      </c>
      <c r="AX202" s="43" t="n">
        <f aca="false">AX201*AX199*(1-AX24)</f>
        <v>0</v>
      </c>
      <c r="AY202" s="43" t="n">
        <f aca="false">AY201*AY199*(1-AY24)</f>
        <v>0</v>
      </c>
      <c r="AZ202" s="43" t="n">
        <f aca="false">AZ201*AZ199*(1-AZ24)</f>
        <v>0</v>
      </c>
      <c r="BA202" s="43" t="n">
        <f aca="false">BA201*BA199*(1-BA24)</f>
        <v>0</v>
      </c>
      <c r="BB202" s="43" t="n">
        <f aca="false">BB201*BB199*(1-BB24)</f>
        <v>0</v>
      </c>
      <c r="BC202" s="43" t="n">
        <f aca="false">BC201*BC199*(1-BC24)</f>
        <v>0</v>
      </c>
      <c r="BD202" s="43" t="n">
        <f aca="false">BD201*BD199*(1-BD24)</f>
        <v>0</v>
      </c>
      <c r="BE202" s="43" t="n">
        <f aca="false">BE201*BE199*(1-BE24)</f>
        <v>0</v>
      </c>
      <c r="BF202" s="43" t="n">
        <f aca="false">BF201*BF199*(1-BF24)</f>
        <v>0</v>
      </c>
      <c r="BG202" s="43" t="n">
        <f aca="false">BG201*BG199*(1-BG24)</f>
        <v>0</v>
      </c>
      <c r="BH202" s="43" t="n">
        <f aca="false">BH201*BH199*(1-BH24)</f>
        <v>0</v>
      </c>
      <c r="BI202" s="43" t="n">
        <f aca="false">BI201*BI199*(1-BI24)</f>
        <v>0</v>
      </c>
      <c r="BJ202" s="43" t="n">
        <f aca="false">BJ201*BJ199*(1-BJ24)</f>
        <v>0</v>
      </c>
      <c r="BK202" s="43" t="n">
        <f aca="false">BK201*BK199*(1-BK24)</f>
        <v>0</v>
      </c>
      <c r="BL202" s="43" t="n">
        <f aca="false">BL201*BL199*(1-BL24)</f>
        <v>0</v>
      </c>
      <c r="BM202" s="43" t="n">
        <f aca="false">BM201*BM199*(1-BM24)</f>
        <v>0</v>
      </c>
      <c r="BN202" s="43" t="n">
        <f aca="false">BN201*BN199*(1-BN24)</f>
        <v>0</v>
      </c>
      <c r="BO202" s="43" t="n">
        <f aca="false">BO201*BO199*(1-BO24)</f>
        <v>0</v>
      </c>
      <c r="BP202" s="43" t="n">
        <f aca="false">BP201*BP199*(1-BP24)</f>
        <v>0</v>
      </c>
      <c r="BQ202" s="43" t="n">
        <f aca="false">BQ201*BQ199*(1-BQ24)</f>
        <v>0</v>
      </c>
      <c r="BR202" s="43" t="n">
        <f aca="false">BR201*BR199*(1-BR24)</f>
        <v>0</v>
      </c>
      <c r="BS202" s="43" t="n">
        <f aca="false">BS201*BS199*(1-BS24)</f>
        <v>0</v>
      </c>
      <c r="BT202" s="43" t="n">
        <f aca="false">BT201*BT199*(1-BT24)</f>
        <v>0</v>
      </c>
      <c r="BU202" s="43" t="n">
        <f aca="false">BU201*BU199*(1-BU24)</f>
        <v>0</v>
      </c>
      <c r="BV202" s="43" t="n">
        <f aca="false">BV201*BV199*(1-BV24)</f>
        <v>0</v>
      </c>
      <c r="BW202" s="43" t="n">
        <f aca="false">BW201*BW199*(1-BW24)</f>
        <v>0</v>
      </c>
      <c r="BX202" s="43" t="n">
        <f aca="false">BX201*BX199*(1-BX24)</f>
        <v>0</v>
      </c>
      <c r="BY202" s="43" t="n">
        <f aca="false">BY201*BY199*(1-BY24)</f>
        <v>0</v>
      </c>
      <c r="BZ202" s="43" t="n">
        <f aca="false">BZ201*BZ199*(1-BZ24)</f>
        <v>0</v>
      </c>
      <c r="CA202" s="43" t="n">
        <f aca="false">CA201*CA199*(1-CA24)</f>
        <v>0</v>
      </c>
      <c r="CB202" s="43" t="n">
        <f aca="false">CB201*CB199*(1-CB24)</f>
        <v>0</v>
      </c>
      <c r="CC202" s="43" t="n">
        <f aca="false">CC201*CC199*(1-CC24)</f>
        <v>0</v>
      </c>
      <c r="CD202" s="43" t="n">
        <f aca="false">CD201*CD199*(1-CD24)</f>
        <v>0</v>
      </c>
      <c r="CE202" s="43" t="n">
        <f aca="false">CE201*CE199*(1-CE24)</f>
        <v>0</v>
      </c>
      <c r="CF202" s="43" t="n">
        <f aca="false">CF201*CF199*(1-CF24)</f>
        <v>0</v>
      </c>
      <c r="CG202" s="43" t="n">
        <f aca="false">CG201*CG199*(1-CG24)</f>
        <v>0</v>
      </c>
      <c r="CH202" s="43" t="n">
        <f aca="false">CH201*CH199*(1-CH24)</f>
        <v>0</v>
      </c>
      <c r="CI202" s="43" t="n">
        <f aca="false">CI201*CI199*(1-CI24)</f>
        <v>0</v>
      </c>
      <c r="CJ202" s="43" t="n">
        <f aca="false">CJ201*CJ199*(1-CJ24)</f>
        <v>0</v>
      </c>
      <c r="CK202" s="43" t="n">
        <f aca="false">CK201*CK199*(1-CK24)</f>
        <v>0</v>
      </c>
      <c r="CL202" s="43" t="n">
        <f aca="false">CL201*CL199*(1-CL24)</f>
        <v>0</v>
      </c>
      <c r="CM202" s="43" t="n">
        <f aca="false">CM201*CM199*(1-CM24)</f>
        <v>0</v>
      </c>
      <c r="CN202" s="43" t="n">
        <f aca="false">CN201*CN199*(1-CN24)</f>
        <v>0</v>
      </c>
      <c r="CO202" s="43" t="n">
        <f aca="false">CO201*CO199*(1-CO24)</f>
        <v>0</v>
      </c>
      <c r="CP202" s="43" t="n">
        <f aca="false">CP201*CP199*(1-CP24)</f>
        <v>0</v>
      </c>
      <c r="CQ202" s="43" t="n">
        <f aca="false">CQ201*CQ199*(1-CQ24)</f>
        <v>0</v>
      </c>
      <c r="CR202" s="43" t="n">
        <f aca="false">CR201*CR199*(1-CR24)</f>
        <v>0</v>
      </c>
      <c r="CS202" s="43" t="n">
        <f aca="false">CS201*CS199*(1-CS24)</f>
        <v>0</v>
      </c>
      <c r="CT202" s="43" t="n">
        <f aca="false">CT201*CT199*(1-CT24)</f>
        <v>0</v>
      </c>
      <c r="CU202" s="43" t="n">
        <f aca="false">CU201*CU199*(1-CU24)</f>
        <v>0</v>
      </c>
      <c r="CV202" s="43" t="n">
        <f aca="false">CV201*CV199*(1-CV24)</f>
        <v>0</v>
      </c>
      <c r="CW202" s="43" t="n">
        <f aca="false">CW201*CW199*(1-CW24)</f>
        <v>0</v>
      </c>
      <c r="CX202" s="43" t="n">
        <f aca="false">CX201*CX199*(1-CX24)</f>
        <v>0</v>
      </c>
      <c r="CY202" s="43" t="n">
        <f aca="false">CY201*CY199*(1-CY24)</f>
        <v>0</v>
      </c>
      <c r="CZ202" s="43" t="n">
        <f aca="false">CZ201*CZ199*(1-CZ24)</f>
        <v>0</v>
      </c>
      <c r="DA202" s="43" t="n">
        <f aca="false">DA201*DA199*(1-DA24)</f>
        <v>0</v>
      </c>
      <c r="DB202" s="43" t="n">
        <f aca="false">DB201*DB199*(1-DB24)</f>
        <v>0</v>
      </c>
      <c r="DC202" s="43" t="n">
        <f aca="false">DC201*DC199*(1-DC24)</f>
        <v>0</v>
      </c>
      <c r="DD202" s="43" t="n">
        <f aca="false">DD201*DD199*(1-DD24)</f>
        <v>0</v>
      </c>
      <c r="DE202" s="43" t="n">
        <f aca="false">DE201*DE199*(1-DE24)</f>
        <v>0</v>
      </c>
      <c r="DF202" s="43" t="n">
        <f aca="false">DF201*DF199*(1-DF24)</f>
        <v>0</v>
      </c>
      <c r="DG202" s="43" t="n">
        <f aca="false">DG201*DG199*(1-DG24)</f>
        <v>0</v>
      </c>
      <c r="DH202" s="43" t="n">
        <f aca="false">DH201*DH199*(1-DH24)</f>
        <v>0</v>
      </c>
      <c r="DI202" s="43" t="n">
        <f aca="false">DI201*DI199*(1-DI24)</f>
        <v>0</v>
      </c>
      <c r="DJ202" s="43" t="n">
        <f aca="false">DJ201*DJ199*(1-DJ24)</f>
        <v>0</v>
      </c>
      <c r="DK202" s="43" t="n">
        <f aca="false">DK201*DK199*(1-DK24)</f>
        <v>0</v>
      </c>
      <c r="DL202" s="43" t="n">
        <f aca="false">DL201*DL199*(1-DL24)</f>
        <v>0</v>
      </c>
      <c r="DM202" s="43" t="n">
        <f aca="false">DM201*DM199*(1-DM24)</f>
        <v>0</v>
      </c>
      <c r="DN202" s="43" t="n">
        <f aca="false">DN201*DN199*(1-DN24)</f>
        <v>0</v>
      </c>
      <c r="DO202" s="43" t="n">
        <f aca="false">DO201*DO199*(1-DO24)</f>
        <v>0</v>
      </c>
      <c r="DP202" s="43" t="n">
        <f aca="false">DP201*DP199*(1-DP24)</f>
        <v>0</v>
      </c>
      <c r="DQ202" s="43" t="n">
        <f aca="false">DQ201*DQ199*(1-DQ24)</f>
        <v>0</v>
      </c>
      <c r="DR202" s="43" t="n">
        <f aca="false">DR201*DR199*(1-DR24)</f>
        <v>0</v>
      </c>
      <c r="DS202" s="43" t="n">
        <f aca="false">DS201*DS199*(1-DS24)</f>
        <v>0</v>
      </c>
      <c r="DT202" s="43" t="n">
        <f aca="false">DT201*DT199*(1-DT24)</f>
        <v>0</v>
      </c>
      <c r="DU202" s="43" t="n">
        <f aca="false">DU201*DU199*(1-DU24)</f>
        <v>0</v>
      </c>
      <c r="DV202" s="43" t="n">
        <f aca="false">DV201*DV199*(1-DV24)</f>
        <v>0</v>
      </c>
      <c r="DW202" s="43" t="n">
        <f aca="false">DW201*DW199*(1-DW24)</f>
        <v>0</v>
      </c>
      <c r="DX202" s="43" t="n">
        <f aca="false">DX201*DX199*(1-DX24)</f>
        <v>0</v>
      </c>
      <c r="DY202" s="43" t="n">
        <f aca="false">DY201*DY199*(1-DY24)</f>
        <v>0</v>
      </c>
      <c r="DZ202" s="43" t="n">
        <f aca="false">DZ201*DZ199*(1-DZ24)</f>
        <v>0</v>
      </c>
      <c r="EA202" s="43" t="n">
        <f aca="false">EA201*EA199*(1-EA24)</f>
        <v>0</v>
      </c>
      <c r="EB202" s="43" t="n">
        <f aca="false">EB201*EB199*(1-EB24)</f>
        <v>0</v>
      </c>
      <c r="EC202" s="43" t="n">
        <f aca="false">EC201*EC199*(1-EC24)</f>
        <v>0</v>
      </c>
      <c r="ED202" s="43" t="n">
        <f aca="false">ED201*ED199*(1-ED24)</f>
        <v>0</v>
      </c>
      <c r="EE202" s="43" t="n">
        <f aca="false">EE201*EE199*(1-EE24)</f>
        <v>0</v>
      </c>
      <c r="EF202" s="43" t="n">
        <f aca="false">EF201*EF199*(1-EF24)</f>
        <v>0</v>
      </c>
      <c r="EG202" s="43" t="n">
        <f aca="false">EG201*EG199*(1-EG24)</f>
        <v>0</v>
      </c>
      <c r="EH202" s="43" t="n">
        <f aca="false">EH201*EH199*(1-EH24)</f>
        <v>0</v>
      </c>
      <c r="EI202" s="43" t="n">
        <f aca="false">EI201*EI199*(1-EI24)</f>
        <v>0</v>
      </c>
      <c r="EJ202" s="43" t="n">
        <f aca="false">EJ201*EJ199*(1-EJ24)</f>
        <v>0</v>
      </c>
      <c r="EK202" s="43" t="n">
        <f aca="false">EK201*EK199*(1-EK24)</f>
        <v>0</v>
      </c>
      <c r="EL202" s="43" t="n">
        <f aca="false">EL201*EL199*(1-EL24)</f>
        <v>0</v>
      </c>
      <c r="EM202" s="43" t="n">
        <f aca="false">EM201*EM199*(1-EM24)</f>
        <v>0</v>
      </c>
      <c r="EN202" s="43" t="n">
        <f aca="false">EN201*EN199*(1-EN24)</f>
        <v>0</v>
      </c>
      <c r="EO202" s="43" t="n">
        <f aca="false">EO201*EO199*(1-EO24)</f>
        <v>0</v>
      </c>
      <c r="EP202" s="43" t="n">
        <f aca="false">EP201*EP199*(1-EP24)</f>
        <v>0</v>
      </c>
      <c r="EQ202" s="43" t="n">
        <f aca="false">EQ201*EQ199*(1-EQ24)</f>
        <v>0</v>
      </c>
      <c r="ER202" s="43" t="n">
        <f aca="false">ER201*ER199*(1-ER24)</f>
        <v>0</v>
      </c>
      <c r="ES202" s="43" t="n">
        <f aca="false">ES201*ES199*(1-ES24)</f>
        <v>0</v>
      </c>
      <c r="ET202" s="43" t="n">
        <f aca="false">ET201*ET199*(1-ET24)</f>
        <v>0</v>
      </c>
      <c r="EU202" s="43" t="n">
        <f aca="false">EU201*EU199*(1-EU24)</f>
        <v>0</v>
      </c>
      <c r="EV202" s="43" t="n">
        <f aca="false">EV201*EV199*(1-EV24)</f>
        <v>0</v>
      </c>
      <c r="EW202" s="43" t="n">
        <f aca="false">EW201*EW199*(1-EW24)</f>
        <v>0</v>
      </c>
      <c r="EX202" s="43" t="n">
        <f aca="false">EX201*EX199*(1-EX24)</f>
        <v>0</v>
      </c>
      <c r="EY202" s="43" t="n">
        <f aca="false">EY201*EY199*(1-EY24)</f>
        <v>0</v>
      </c>
      <c r="EZ202" s="43" t="n">
        <f aca="false">EZ201*EZ199*(1-EZ24)</f>
        <v>0</v>
      </c>
      <c r="FA202" s="43" t="n">
        <f aca="false">FA201*FA199*(1-FA24)</f>
        <v>0</v>
      </c>
      <c r="FB202" s="43" t="n">
        <f aca="false">FB201*FB199*(1-FB24)</f>
        <v>0</v>
      </c>
      <c r="FC202" s="43" t="n">
        <f aca="false">FC201*FC199*(1-FC24)</f>
        <v>0</v>
      </c>
      <c r="FD202" s="43" t="n">
        <f aca="false">FD201*FD199*(1-FD24)</f>
        <v>0</v>
      </c>
      <c r="FE202" s="43" t="n">
        <f aca="false">FE201*FE199*(1-FE24)</f>
        <v>0</v>
      </c>
      <c r="FF202" s="43" t="n">
        <f aca="false">FF201*FF199*(1-FF24)</f>
        <v>0</v>
      </c>
      <c r="FG202" s="43" t="n">
        <f aca="false">FG201*FG199*(1-FG24)</f>
        <v>0</v>
      </c>
      <c r="FH202" s="43" t="n">
        <f aca="false">FH201*FH199*(1-FH24)</f>
        <v>0</v>
      </c>
    </row>
    <row r="203" customFormat="false" ht="15" hidden="false" customHeight="false" outlineLevel="0" collapsed="false">
      <c r="C203" s="0" t="s">
        <v>785</v>
      </c>
      <c r="D203" s="11" t="s">
        <v>319</v>
      </c>
      <c r="I203" s="43" t="n">
        <f aca="false">SUM(J203:FH203)</f>
        <v>624.986106448773</v>
      </c>
      <c r="J203" s="43" t="n">
        <f aca="false">IF(In_Fix_Interest=1,J35*SUMIF($J$7:J$7,J$7,$J202:J202),J202)</f>
        <v>0</v>
      </c>
      <c r="K203" s="43" t="n">
        <f aca="false">IF(In_Fix_Interest=1,K35*SUMIF($J$7:K$7,K$7,$J202:K202),K202)</f>
        <v>0</v>
      </c>
      <c r="L203" s="43" t="n">
        <f aca="false">IF(In_Fix_Interest=1,L35*SUMIF($J$7:L$7,L$7,$J202:L202),L202)</f>
        <v>0</v>
      </c>
      <c r="M203" s="43" t="n">
        <f aca="false">IF(In_Fix_Interest=1,M35*SUMIF($J$7:M$7,M$7,$J202:M202),M202)</f>
        <v>0</v>
      </c>
      <c r="N203" s="43" t="n">
        <f aca="false">IF(In_Fix_Interest=1,N35*SUMIF($J$7:N$7,N$7,$J202:N202),N202)</f>
        <v>235.126678482222</v>
      </c>
      <c r="O203" s="43" t="n">
        <f aca="false">IF(In_Fix_Interest=1,O35*SUMIF($J$7:O$7,O$7,$J202:O202),O202)</f>
        <v>0</v>
      </c>
      <c r="P203" s="43" t="n">
        <f aca="false">IF(In_Fix_Interest=1,P35*SUMIF($J$7:P$7,P$7,$J202:P202),P202)</f>
        <v>0</v>
      </c>
      <c r="Q203" s="43" t="n">
        <f aca="false">IF(In_Fix_Interest=1,Q35*SUMIF($J$7:Q$7,Q$7,$J202:Q202),Q202)</f>
        <v>0</v>
      </c>
      <c r="R203" s="43" t="n">
        <f aca="false">IF(In_Fix_Interest=1,R35*SUMIF($J$7:R$7,R$7,$J202:R202),R202)</f>
        <v>304.332113755874</v>
      </c>
      <c r="S203" s="43" t="n">
        <f aca="false">IF(In_Fix_Interest=1,S35*SUMIF($J$7:S$7,S$7,$J202:S202),S202)</f>
        <v>0</v>
      </c>
      <c r="T203" s="43" t="n">
        <f aca="false">IF(In_Fix_Interest=1,T35*SUMIF($J$7:T$7,T$7,$J202:T202),T202)</f>
        <v>0</v>
      </c>
      <c r="U203" s="43" t="n">
        <f aca="false">IF(In_Fix_Interest=1,U35*SUMIF($J$7:U$7,U$7,$J202:U202),U202)</f>
        <v>0</v>
      </c>
      <c r="V203" s="43" t="n">
        <f aca="false">IF(In_Fix_Interest=1,V35*SUMIF($J$7:V$7,V$7,$J202:V202),V202)</f>
        <v>85.5273142106782</v>
      </c>
      <c r="W203" s="43" t="n">
        <f aca="false">IF(In_Fix_Interest=1,W35*SUMIF($J$7:W$7,W$7,$J202:W202),W202)</f>
        <v>0</v>
      </c>
      <c r="X203" s="43" t="n">
        <f aca="false">IF(In_Fix_Interest=1,X35*SUMIF($J$7:X$7,X$7,$J202:X202),X202)</f>
        <v>0</v>
      </c>
      <c r="Y203" s="43" t="n">
        <f aca="false">IF(In_Fix_Interest=1,Y35*SUMIF($J$7:Y$7,Y$7,$J202:Y202),Y202)</f>
        <v>0</v>
      </c>
      <c r="Z203" s="43" t="n">
        <f aca="false">IF(In_Fix_Interest=1,Z35*SUMIF($J$7:Z$7,Z$7,$J202:Z202),Z202)</f>
        <v>0</v>
      </c>
      <c r="AA203" s="43" t="n">
        <f aca="false">IF(In_Fix_Interest=1,AA35*SUMIF($J$7:AA$7,AA$7,$J202:AA202),AA202)</f>
        <v>0</v>
      </c>
      <c r="AB203" s="43" t="n">
        <f aca="false">IF(In_Fix_Interest=1,AB35*SUMIF($J$7:AB$7,AB$7,$J202:AB202),AB202)</f>
        <v>0</v>
      </c>
      <c r="AC203" s="43" t="n">
        <f aca="false">IF(In_Fix_Interest=1,AC35*SUMIF($J$7:AC$7,AC$7,$J202:AC202),AC202)</f>
        <v>0</v>
      </c>
      <c r="AD203" s="43" t="n">
        <f aca="false">IF(In_Fix_Interest=1,AD35*SUMIF($J$7:AD$7,AD$7,$J202:AD202),AD202)</f>
        <v>0</v>
      </c>
      <c r="AE203" s="43" t="n">
        <f aca="false">IF(In_Fix_Interest=1,AE35*SUMIF($J$7:AE$7,AE$7,$J202:AE202),AE202)</f>
        <v>0</v>
      </c>
      <c r="AF203" s="43" t="n">
        <f aca="false">IF(In_Fix_Interest=1,AF35*SUMIF($J$7:AF$7,AF$7,$J202:AF202),AF202)</f>
        <v>0</v>
      </c>
      <c r="AG203" s="43" t="n">
        <f aca="false">IF(In_Fix_Interest=1,AG35*SUMIF($J$7:AG$7,AG$7,$J202:AG202),AG202)</f>
        <v>0</v>
      </c>
      <c r="AH203" s="43" t="n">
        <f aca="false">IF(In_Fix_Interest=1,AH35*SUMIF($J$7:AH$7,AH$7,$J202:AH202),AH202)</f>
        <v>0</v>
      </c>
      <c r="AI203" s="43" t="n">
        <f aca="false">IF(In_Fix_Interest=1,AI35*SUMIF($J$7:AI$7,AI$7,$J202:AI202),AI202)</f>
        <v>0</v>
      </c>
      <c r="AJ203" s="43" t="n">
        <f aca="false">IF(In_Fix_Interest=1,AJ35*SUMIF($J$7:AJ$7,AJ$7,$J202:AJ202),AJ202)</f>
        <v>0</v>
      </c>
      <c r="AK203" s="43" t="n">
        <f aca="false">IF(In_Fix_Interest=1,AK35*SUMIF($J$7:AK$7,AK$7,$J202:AK202),AK202)</f>
        <v>0</v>
      </c>
      <c r="AL203" s="43" t="n">
        <f aca="false">IF(In_Fix_Interest=1,AL35*SUMIF($J$7:AL$7,AL$7,$J202:AL202),AL202)</f>
        <v>0</v>
      </c>
      <c r="AM203" s="43" t="n">
        <f aca="false">IF(In_Fix_Interest=1,AM35*SUMIF($J$7:AM$7,AM$7,$J202:AM202),AM202)</f>
        <v>0</v>
      </c>
      <c r="AN203" s="43" t="n">
        <f aca="false">IF(In_Fix_Interest=1,AN35*SUMIF($J$7:AN$7,AN$7,$J202:AN202),AN202)</f>
        <v>0</v>
      </c>
      <c r="AO203" s="43" t="n">
        <f aca="false">IF(In_Fix_Interest=1,AO35*SUMIF($J$7:AO$7,AO$7,$J202:AO202),AO202)</f>
        <v>0</v>
      </c>
      <c r="AP203" s="43" t="n">
        <f aca="false">IF(In_Fix_Interest=1,AP35*SUMIF($J$7:AP$7,AP$7,$J202:AP202),AP202)</f>
        <v>0</v>
      </c>
      <c r="AQ203" s="43" t="n">
        <f aca="false">IF(In_Fix_Interest=1,AQ35*SUMIF($J$7:AQ$7,AQ$7,$J202:AQ202),AQ202)</f>
        <v>0</v>
      </c>
      <c r="AR203" s="43" t="n">
        <f aca="false">IF(In_Fix_Interest=1,AR35*SUMIF($J$7:AR$7,AR$7,$J202:AR202),AR202)</f>
        <v>0</v>
      </c>
      <c r="AS203" s="43" t="n">
        <f aca="false">IF(In_Fix_Interest=1,AS35*SUMIF($J$7:AS$7,AS$7,$J202:AS202),AS202)</f>
        <v>0</v>
      </c>
      <c r="AT203" s="43" t="n">
        <f aca="false">IF(In_Fix_Interest=1,AT35*SUMIF($J$7:AT$7,AT$7,$J202:AT202),AT202)</f>
        <v>0</v>
      </c>
      <c r="AU203" s="43" t="n">
        <f aca="false">IF(In_Fix_Interest=1,AU35*SUMIF($J$7:AU$7,AU$7,$J202:AU202),AU202)</f>
        <v>0</v>
      </c>
      <c r="AV203" s="43" t="n">
        <f aca="false">IF(In_Fix_Interest=1,AV35*SUMIF($J$7:AV$7,AV$7,$J202:AV202),AV202)</f>
        <v>0</v>
      </c>
      <c r="AW203" s="43" t="n">
        <f aca="false">IF(In_Fix_Interest=1,AW35*SUMIF($J$7:AW$7,AW$7,$J202:AW202),AW202)</f>
        <v>0</v>
      </c>
      <c r="AX203" s="43" t="n">
        <f aca="false">IF(In_Fix_Interest=1,AX35*SUMIF($J$7:AX$7,AX$7,$J202:AX202),AX202)</f>
        <v>0</v>
      </c>
      <c r="AY203" s="43" t="n">
        <f aca="false">IF(In_Fix_Interest=1,AY35*SUMIF($J$7:AY$7,AY$7,$J202:AY202),AY202)</f>
        <v>0</v>
      </c>
      <c r="AZ203" s="43" t="n">
        <f aca="false">IF(In_Fix_Interest=1,AZ35*SUMIF($J$7:AZ$7,AZ$7,$J202:AZ202),AZ202)</f>
        <v>0</v>
      </c>
      <c r="BA203" s="43" t="n">
        <f aca="false">IF(In_Fix_Interest=1,BA35*SUMIF($J$7:BA$7,BA$7,$J202:BA202),BA202)</f>
        <v>0</v>
      </c>
      <c r="BB203" s="43" t="n">
        <f aca="false">IF(In_Fix_Interest=1,BB35*SUMIF($J$7:BB$7,BB$7,$J202:BB202),BB202)</f>
        <v>0</v>
      </c>
      <c r="BC203" s="43" t="n">
        <f aca="false">IF(In_Fix_Interest=1,BC35*SUMIF($J$7:BC$7,BC$7,$J202:BC202),BC202)</f>
        <v>0</v>
      </c>
      <c r="BD203" s="43" t="n">
        <f aca="false">IF(In_Fix_Interest=1,BD35*SUMIF($J$7:BD$7,BD$7,$J202:BD202),BD202)</f>
        <v>0</v>
      </c>
      <c r="BE203" s="43" t="n">
        <f aca="false">IF(In_Fix_Interest=1,BE35*SUMIF($J$7:BE$7,BE$7,$J202:BE202),BE202)</f>
        <v>0</v>
      </c>
      <c r="BF203" s="43" t="n">
        <f aca="false">IF(In_Fix_Interest=1,BF35*SUMIF($J$7:BF$7,BF$7,$J202:BF202),BF202)</f>
        <v>0</v>
      </c>
      <c r="BG203" s="43" t="n">
        <f aca="false">IF(In_Fix_Interest=1,BG35*SUMIF($J$7:BG$7,BG$7,$J202:BG202),BG202)</f>
        <v>0</v>
      </c>
      <c r="BH203" s="43" t="n">
        <f aca="false">IF(In_Fix_Interest=1,BH35*SUMIF($J$7:BH$7,BH$7,$J202:BH202),BH202)</f>
        <v>0</v>
      </c>
      <c r="BI203" s="43" t="n">
        <f aca="false">IF(In_Fix_Interest=1,BI35*SUMIF($J$7:BI$7,BI$7,$J202:BI202),BI202)</f>
        <v>0</v>
      </c>
      <c r="BJ203" s="43" t="n">
        <f aca="false">IF(In_Fix_Interest=1,BJ35*SUMIF($J$7:BJ$7,BJ$7,$J202:BJ202),BJ202)</f>
        <v>0</v>
      </c>
      <c r="BK203" s="43" t="n">
        <f aca="false">IF(In_Fix_Interest=1,BK35*SUMIF($J$7:BK$7,BK$7,$J202:BK202),BK202)</f>
        <v>0</v>
      </c>
      <c r="BL203" s="43" t="n">
        <f aca="false">IF(In_Fix_Interest=1,BL35*SUMIF($J$7:BL$7,BL$7,$J202:BL202),BL202)</f>
        <v>0</v>
      </c>
      <c r="BM203" s="43" t="n">
        <f aca="false">IF(In_Fix_Interest=1,BM35*SUMIF($J$7:BM$7,BM$7,$J202:BM202),BM202)</f>
        <v>0</v>
      </c>
      <c r="BN203" s="43" t="n">
        <f aca="false">IF(In_Fix_Interest=1,BN35*SUMIF($J$7:BN$7,BN$7,$J202:BN202),BN202)</f>
        <v>0</v>
      </c>
      <c r="BO203" s="43" t="n">
        <f aca="false">IF(In_Fix_Interest=1,BO35*SUMIF($J$7:BO$7,BO$7,$J202:BO202),BO202)</f>
        <v>0</v>
      </c>
      <c r="BP203" s="43" t="n">
        <f aca="false">IF(In_Fix_Interest=1,BP35*SUMIF($J$7:BP$7,BP$7,$J202:BP202),BP202)</f>
        <v>0</v>
      </c>
      <c r="BQ203" s="43" t="n">
        <f aca="false">IF(In_Fix_Interest=1,BQ35*SUMIF($J$7:BQ$7,BQ$7,$J202:BQ202),BQ202)</f>
        <v>0</v>
      </c>
      <c r="BR203" s="43" t="n">
        <f aca="false">IF(In_Fix_Interest=1,BR35*SUMIF($J$7:BR$7,BR$7,$J202:BR202),BR202)</f>
        <v>0</v>
      </c>
      <c r="BS203" s="43" t="n">
        <f aca="false">IF(In_Fix_Interest=1,BS35*SUMIF($J$7:BS$7,BS$7,$J202:BS202),BS202)</f>
        <v>0</v>
      </c>
      <c r="BT203" s="43" t="n">
        <f aca="false">IF(In_Fix_Interest=1,BT35*SUMIF($J$7:BT$7,BT$7,$J202:BT202),BT202)</f>
        <v>0</v>
      </c>
      <c r="BU203" s="43" t="n">
        <f aca="false">IF(In_Fix_Interest=1,BU35*SUMIF($J$7:BU$7,BU$7,$J202:BU202),BU202)</f>
        <v>0</v>
      </c>
      <c r="BV203" s="43" t="n">
        <f aca="false">IF(In_Fix_Interest=1,BV35*SUMIF($J$7:BV$7,BV$7,$J202:BV202),BV202)</f>
        <v>0</v>
      </c>
      <c r="BW203" s="43" t="n">
        <f aca="false">IF(In_Fix_Interest=1,BW35*SUMIF($J$7:BW$7,BW$7,$J202:BW202),BW202)</f>
        <v>0</v>
      </c>
      <c r="BX203" s="43" t="n">
        <f aca="false">IF(In_Fix_Interest=1,BX35*SUMIF($J$7:BX$7,BX$7,$J202:BX202),BX202)</f>
        <v>0</v>
      </c>
      <c r="BY203" s="43" t="n">
        <f aca="false">IF(In_Fix_Interest=1,BY35*SUMIF($J$7:BY$7,BY$7,$J202:BY202),BY202)</f>
        <v>0</v>
      </c>
      <c r="BZ203" s="43" t="n">
        <f aca="false">IF(In_Fix_Interest=1,BZ35*SUMIF($J$7:BZ$7,BZ$7,$J202:BZ202),BZ202)</f>
        <v>0</v>
      </c>
      <c r="CA203" s="43" t="n">
        <f aca="false">IF(In_Fix_Interest=1,CA35*SUMIF($J$7:CA$7,CA$7,$J202:CA202),CA202)</f>
        <v>0</v>
      </c>
      <c r="CB203" s="43" t="n">
        <f aca="false">IF(In_Fix_Interest=1,CB35*SUMIF($J$7:CB$7,CB$7,$J202:CB202),CB202)</f>
        <v>0</v>
      </c>
      <c r="CC203" s="43" t="n">
        <f aca="false">IF(In_Fix_Interest=1,CC35*SUMIF($J$7:CC$7,CC$7,$J202:CC202),CC202)</f>
        <v>0</v>
      </c>
      <c r="CD203" s="43" t="n">
        <f aca="false">IF(In_Fix_Interest=1,CD35*SUMIF($J$7:CD$7,CD$7,$J202:CD202),CD202)</f>
        <v>0</v>
      </c>
      <c r="CE203" s="43" t="n">
        <f aca="false">IF(In_Fix_Interest=1,CE35*SUMIF($J$7:CE$7,CE$7,$J202:CE202),CE202)</f>
        <v>0</v>
      </c>
      <c r="CF203" s="43" t="n">
        <f aca="false">IF(In_Fix_Interest=1,CF35*SUMIF($J$7:CF$7,CF$7,$J202:CF202),CF202)</f>
        <v>0</v>
      </c>
      <c r="CG203" s="43" t="n">
        <f aca="false">IF(In_Fix_Interest=1,CG35*SUMIF($J$7:CG$7,CG$7,$J202:CG202),CG202)</f>
        <v>0</v>
      </c>
      <c r="CH203" s="43" t="n">
        <f aca="false">IF(In_Fix_Interest=1,CH35*SUMIF($J$7:CH$7,CH$7,$J202:CH202),CH202)</f>
        <v>0</v>
      </c>
      <c r="CI203" s="43" t="n">
        <f aca="false">IF(In_Fix_Interest=1,CI35*SUMIF($J$7:CI$7,CI$7,$J202:CI202),CI202)</f>
        <v>0</v>
      </c>
      <c r="CJ203" s="43" t="n">
        <f aca="false">IF(In_Fix_Interest=1,CJ35*SUMIF($J$7:CJ$7,CJ$7,$J202:CJ202),CJ202)</f>
        <v>0</v>
      </c>
      <c r="CK203" s="43" t="n">
        <f aca="false">IF(In_Fix_Interest=1,CK35*SUMIF($J$7:CK$7,CK$7,$J202:CK202),CK202)</f>
        <v>0</v>
      </c>
      <c r="CL203" s="43" t="n">
        <f aca="false">IF(In_Fix_Interest=1,CL35*SUMIF($J$7:CL$7,CL$7,$J202:CL202),CL202)</f>
        <v>0</v>
      </c>
      <c r="CM203" s="43" t="n">
        <f aca="false">IF(In_Fix_Interest=1,CM35*SUMIF($J$7:CM$7,CM$7,$J202:CM202),CM202)</f>
        <v>0</v>
      </c>
      <c r="CN203" s="43" t="n">
        <f aca="false">IF(In_Fix_Interest=1,CN35*SUMIF($J$7:CN$7,CN$7,$J202:CN202),CN202)</f>
        <v>0</v>
      </c>
      <c r="CO203" s="43" t="n">
        <f aca="false">IF(In_Fix_Interest=1,CO35*SUMIF($J$7:CO$7,CO$7,$J202:CO202),CO202)</f>
        <v>0</v>
      </c>
      <c r="CP203" s="43" t="n">
        <f aca="false">IF(In_Fix_Interest=1,CP35*SUMIF($J$7:CP$7,CP$7,$J202:CP202),CP202)</f>
        <v>0</v>
      </c>
      <c r="CQ203" s="43" t="n">
        <f aca="false">IF(In_Fix_Interest=1,CQ35*SUMIF($J$7:CQ$7,CQ$7,$J202:CQ202),CQ202)</f>
        <v>0</v>
      </c>
      <c r="CR203" s="43" t="n">
        <f aca="false">IF(In_Fix_Interest=1,CR35*SUMIF($J$7:CR$7,CR$7,$J202:CR202),CR202)</f>
        <v>0</v>
      </c>
      <c r="CS203" s="43" t="n">
        <f aca="false">IF(In_Fix_Interest=1,CS35*SUMIF($J$7:CS$7,CS$7,$J202:CS202),CS202)</f>
        <v>0</v>
      </c>
      <c r="CT203" s="43" t="n">
        <f aca="false">IF(In_Fix_Interest=1,CT35*SUMIF($J$7:CT$7,CT$7,$J202:CT202),CT202)</f>
        <v>0</v>
      </c>
      <c r="CU203" s="43" t="n">
        <f aca="false">IF(In_Fix_Interest=1,CU35*SUMIF($J$7:CU$7,CU$7,$J202:CU202),CU202)</f>
        <v>0</v>
      </c>
      <c r="CV203" s="43" t="n">
        <f aca="false">IF(In_Fix_Interest=1,CV35*SUMIF($J$7:CV$7,CV$7,$J202:CV202),CV202)</f>
        <v>0</v>
      </c>
      <c r="CW203" s="43" t="n">
        <f aca="false">IF(In_Fix_Interest=1,CW35*SUMIF($J$7:CW$7,CW$7,$J202:CW202),CW202)</f>
        <v>0</v>
      </c>
      <c r="CX203" s="43" t="n">
        <f aca="false">IF(In_Fix_Interest=1,CX35*SUMIF($J$7:CX$7,CX$7,$J202:CX202),CX202)</f>
        <v>0</v>
      </c>
      <c r="CY203" s="43" t="n">
        <f aca="false">IF(In_Fix_Interest=1,CY35*SUMIF($J$7:CY$7,CY$7,$J202:CY202),CY202)</f>
        <v>0</v>
      </c>
      <c r="CZ203" s="43" t="n">
        <f aca="false">IF(In_Fix_Interest=1,CZ35*SUMIF($J$7:CZ$7,CZ$7,$J202:CZ202),CZ202)</f>
        <v>0</v>
      </c>
      <c r="DA203" s="43" t="n">
        <f aca="false">IF(In_Fix_Interest=1,DA35*SUMIF($J$7:DA$7,DA$7,$J202:DA202),DA202)</f>
        <v>0</v>
      </c>
      <c r="DB203" s="43" t="n">
        <f aca="false">IF(In_Fix_Interest=1,DB35*SUMIF($J$7:DB$7,DB$7,$J202:DB202),DB202)</f>
        <v>0</v>
      </c>
      <c r="DC203" s="43" t="n">
        <f aca="false">IF(In_Fix_Interest=1,DC35*SUMIF($J$7:DC$7,DC$7,$J202:DC202),DC202)</f>
        <v>0</v>
      </c>
      <c r="DD203" s="43" t="n">
        <f aca="false">IF(In_Fix_Interest=1,DD35*SUMIF($J$7:DD$7,DD$7,$J202:DD202),DD202)</f>
        <v>0</v>
      </c>
      <c r="DE203" s="43" t="n">
        <f aca="false">IF(In_Fix_Interest=1,DE35*SUMIF($J$7:DE$7,DE$7,$J202:DE202),DE202)</f>
        <v>0</v>
      </c>
      <c r="DF203" s="43" t="n">
        <f aca="false">IF(In_Fix_Interest=1,DF35*SUMIF($J$7:DF$7,DF$7,$J202:DF202),DF202)</f>
        <v>0</v>
      </c>
      <c r="DG203" s="43" t="n">
        <f aca="false">IF(In_Fix_Interest=1,DG35*SUMIF($J$7:DG$7,DG$7,$J202:DG202),DG202)</f>
        <v>0</v>
      </c>
      <c r="DH203" s="43" t="n">
        <f aca="false">IF(In_Fix_Interest=1,DH35*SUMIF($J$7:DH$7,DH$7,$J202:DH202),DH202)</f>
        <v>0</v>
      </c>
      <c r="DI203" s="43" t="n">
        <f aca="false">IF(In_Fix_Interest=1,DI35*SUMIF($J$7:DI$7,DI$7,$J202:DI202),DI202)</f>
        <v>0</v>
      </c>
      <c r="DJ203" s="43" t="n">
        <f aca="false">IF(In_Fix_Interest=1,DJ35*SUMIF($J$7:DJ$7,DJ$7,$J202:DJ202),DJ202)</f>
        <v>0</v>
      </c>
      <c r="DK203" s="43" t="n">
        <f aca="false">IF(In_Fix_Interest=1,DK35*SUMIF($J$7:DK$7,DK$7,$J202:DK202),DK202)</f>
        <v>0</v>
      </c>
      <c r="DL203" s="43" t="n">
        <f aca="false">IF(In_Fix_Interest=1,DL35*SUMIF($J$7:DL$7,DL$7,$J202:DL202),DL202)</f>
        <v>0</v>
      </c>
      <c r="DM203" s="43" t="n">
        <f aca="false">IF(In_Fix_Interest=1,DM35*SUMIF($J$7:DM$7,DM$7,$J202:DM202),DM202)</f>
        <v>0</v>
      </c>
      <c r="DN203" s="43" t="n">
        <f aca="false">IF(In_Fix_Interest=1,DN35*SUMIF($J$7:DN$7,DN$7,$J202:DN202),DN202)</f>
        <v>0</v>
      </c>
      <c r="DO203" s="43" t="n">
        <f aca="false">IF(In_Fix_Interest=1,DO35*SUMIF($J$7:DO$7,DO$7,$J202:DO202),DO202)</f>
        <v>0</v>
      </c>
      <c r="DP203" s="43" t="n">
        <f aca="false">IF(In_Fix_Interest=1,DP35*SUMIF($J$7:DP$7,DP$7,$J202:DP202),DP202)</f>
        <v>0</v>
      </c>
      <c r="DQ203" s="43" t="n">
        <f aca="false">IF(In_Fix_Interest=1,DQ35*SUMIF($J$7:DQ$7,DQ$7,$J202:DQ202),DQ202)</f>
        <v>0</v>
      </c>
      <c r="DR203" s="43" t="n">
        <f aca="false">IF(In_Fix_Interest=1,DR35*SUMIF($J$7:DR$7,DR$7,$J202:DR202),DR202)</f>
        <v>0</v>
      </c>
      <c r="DS203" s="43" t="n">
        <f aca="false">IF(In_Fix_Interest=1,DS35*SUMIF($J$7:DS$7,DS$7,$J202:DS202),DS202)</f>
        <v>0</v>
      </c>
      <c r="DT203" s="43" t="n">
        <f aca="false">IF(In_Fix_Interest=1,DT35*SUMIF($J$7:DT$7,DT$7,$J202:DT202),DT202)</f>
        <v>0</v>
      </c>
      <c r="DU203" s="43" t="n">
        <f aca="false">IF(In_Fix_Interest=1,DU35*SUMIF($J$7:DU$7,DU$7,$J202:DU202),DU202)</f>
        <v>0</v>
      </c>
      <c r="DV203" s="43" t="n">
        <f aca="false">IF(In_Fix_Interest=1,DV35*SUMIF($J$7:DV$7,DV$7,$J202:DV202),DV202)</f>
        <v>0</v>
      </c>
      <c r="DW203" s="43" t="n">
        <f aca="false">IF(In_Fix_Interest=1,DW35*SUMIF($J$7:DW$7,DW$7,$J202:DW202),DW202)</f>
        <v>0</v>
      </c>
      <c r="DX203" s="43" t="n">
        <f aca="false">IF(In_Fix_Interest=1,DX35*SUMIF($J$7:DX$7,DX$7,$J202:DX202),DX202)</f>
        <v>0</v>
      </c>
      <c r="DY203" s="43" t="n">
        <f aca="false">IF(In_Fix_Interest=1,DY35*SUMIF($J$7:DY$7,DY$7,$J202:DY202),DY202)</f>
        <v>0</v>
      </c>
      <c r="DZ203" s="43" t="n">
        <f aca="false">IF(In_Fix_Interest=1,DZ35*SUMIF($J$7:DZ$7,DZ$7,$J202:DZ202),DZ202)</f>
        <v>0</v>
      </c>
      <c r="EA203" s="43" t="n">
        <f aca="false">IF(In_Fix_Interest=1,EA35*SUMIF($J$7:EA$7,EA$7,$J202:EA202),EA202)</f>
        <v>0</v>
      </c>
      <c r="EB203" s="43" t="n">
        <f aca="false">IF(In_Fix_Interest=1,EB35*SUMIF($J$7:EB$7,EB$7,$J202:EB202),EB202)</f>
        <v>0</v>
      </c>
      <c r="EC203" s="43" t="n">
        <f aca="false">IF(In_Fix_Interest=1,EC35*SUMIF($J$7:EC$7,EC$7,$J202:EC202),EC202)</f>
        <v>0</v>
      </c>
      <c r="ED203" s="43" t="n">
        <f aca="false">IF(In_Fix_Interest=1,ED35*SUMIF($J$7:ED$7,ED$7,$J202:ED202),ED202)</f>
        <v>0</v>
      </c>
      <c r="EE203" s="43" t="n">
        <f aca="false">IF(In_Fix_Interest=1,EE35*SUMIF($J$7:EE$7,EE$7,$J202:EE202),EE202)</f>
        <v>0</v>
      </c>
      <c r="EF203" s="43" t="n">
        <f aca="false">IF(In_Fix_Interest=1,EF35*SUMIF($J$7:EF$7,EF$7,$J202:EF202),EF202)</f>
        <v>0</v>
      </c>
      <c r="EG203" s="43" t="n">
        <f aca="false">IF(In_Fix_Interest=1,EG35*SUMIF($J$7:EG$7,EG$7,$J202:EG202),EG202)</f>
        <v>0</v>
      </c>
      <c r="EH203" s="43" t="n">
        <f aca="false">IF(In_Fix_Interest=1,EH35*SUMIF($J$7:EH$7,EH$7,$J202:EH202),EH202)</f>
        <v>0</v>
      </c>
      <c r="EI203" s="43" t="n">
        <f aca="false">IF(In_Fix_Interest=1,EI35*SUMIF($J$7:EI$7,EI$7,$J202:EI202),EI202)</f>
        <v>0</v>
      </c>
      <c r="EJ203" s="43" t="n">
        <f aca="false">IF(In_Fix_Interest=1,EJ35*SUMIF($J$7:EJ$7,EJ$7,$J202:EJ202),EJ202)</f>
        <v>0</v>
      </c>
      <c r="EK203" s="43" t="n">
        <f aca="false">IF(In_Fix_Interest=1,EK35*SUMIF($J$7:EK$7,EK$7,$J202:EK202),EK202)</f>
        <v>0</v>
      </c>
      <c r="EL203" s="43" t="n">
        <f aca="false">IF(In_Fix_Interest=1,EL35*SUMIF($J$7:EL$7,EL$7,$J202:EL202),EL202)</f>
        <v>0</v>
      </c>
      <c r="EM203" s="43" t="n">
        <f aca="false">IF(In_Fix_Interest=1,EM35*SUMIF($J$7:EM$7,EM$7,$J202:EM202),EM202)</f>
        <v>0</v>
      </c>
      <c r="EN203" s="43" t="n">
        <f aca="false">IF(In_Fix_Interest=1,EN35*SUMIF($J$7:EN$7,EN$7,$J202:EN202),EN202)</f>
        <v>0</v>
      </c>
      <c r="EO203" s="43" t="n">
        <f aca="false">IF(In_Fix_Interest=1,EO35*SUMIF($J$7:EO$7,EO$7,$J202:EO202),EO202)</f>
        <v>0</v>
      </c>
      <c r="EP203" s="43" t="n">
        <f aca="false">IF(In_Fix_Interest=1,EP35*SUMIF($J$7:EP$7,EP$7,$J202:EP202),EP202)</f>
        <v>0</v>
      </c>
      <c r="EQ203" s="43" t="n">
        <f aca="false">IF(In_Fix_Interest=1,EQ35*SUMIF($J$7:EQ$7,EQ$7,$J202:EQ202),EQ202)</f>
        <v>0</v>
      </c>
      <c r="ER203" s="43" t="n">
        <f aca="false">IF(In_Fix_Interest=1,ER35*SUMIF($J$7:ER$7,ER$7,$J202:ER202),ER202)</f>
        <v>0</v>
      </c>
      <c r="ES203" s="43" t="n">
        <f aca="false">IF(In_Fix_Interest=1,ES35*SUMIF($J$7:ES$7,ES$7,$J202:ES202),ES202)</f>
        <v>0</v>
      </c>
      <c r="ET203" s="43" t="n">
        <f aca="false">IF(In_Fix_Interest=1,ET35*SUMIF($J$7:ET$7,ET$7,$J202:ET202),ET202)</f>
        <v>0</v>
      </c>
      <c r="EU203" s="43" t="n">
        <f aca="false">IF(In_Fix_Interest=1,EU35*SUMIF($J$7:EU$7,EU$7,$J202:EU202),EU202)</f>
        <v>0</v>
      </c>
      <c r="EV203" s="43" t="n">
        <f aca="false">IF(In_Fix_Interest=1,EV35*SUMIF($J$7:EV$7,EV$7,$J202:EV202),EV202)</f>
        <v>0</v>
      </c>
      <c r="EW203" s="43" t="n">
        <f aca="false">IF(In_Fix_Interest=1,EW35*SUMIF($J$7:EW$7,EW$7,$J202:EW202),EW202)</f>
        <v>0</v>
      </c>
      <c r="EX203" s="43" t="n">
        <f aca="false">IF(In_Fix_Interest=1,EX35*SUMIF($J$7:EX$7,EX$7,$J202:EX202),EX202)</f>
        <v>0</v>
      </c>
      <c r="EY203" s="43" t="n">
        <f aca="false">IF(In_Fix_Interest=1,EY35*SUMIF($J$7:EY$7,EY$7,$J202:EY202),EY202)</f>
        <v>0</v>
      </c>
      <c r="EZ203" s="43" t="n">
        <f aca="false">IF(In_Fix_Interest=1,EZ35*SUMIF($J$7:EZ$7,EZ$7,$J202:EZ202),EZ202)</f>
        <v>0</v>
      </c>
      <c r="FA203" s="43" t="n">
        <f aca="false">IF(In_Fix_Interest=1,FA35*SUMIF($J$7:FA$7,FA$7,$J202:FA202),FA202)</f>
        <v>0</v>
      </c>
      <c r="FB203" s="43" t="n">
        <f aca="false">IF(In_Fix_Interest=1,FB35*SUMIF($J$7:FB$7,FB$7,$J202:FB202),FB202)</f>
        <v>0</v>
      </c>
      <c r="FC203" s="43" t="n">
        <f aca="false">IF(In_Fix_Interest=1,FC35*SUMIF($J$7:FC$7,FC$7,$J202:FC202),FC202)</f>
        <v>0</v>
      </c>
      <c r="FD203" s="43" t="n">
        <f aca="false">IF(In_Fix_Interest=1,FD35*SUMIF($J$7:FD$7,FD$7,$J202:FD202),FD202)</f>
        <v>0</v>
      </c>
      <c r="FE203" s="43" t="n">
        <f aca="false">IF(In_Fix_Interest=1,FE35*SUMIF($J$7:FE$7,FE$7,$J202:FE202),FE202)</f>
        <v>0</v>
      </c>
      <c r="FF203" s="43" t="n">
        <f aca="false">IF(In_Fix_Interest=1,FF35*SUMIF($J$7:FF$7,FF$7,$J202:FF202),FF202)</f>
        <v>0</v>
      </c>
      <c r="FG203" s="43" t="n">
        <f aca="false">IF(In_Fix_Interest=1,FG35*SUMIF($J$7:FG$7,FG$7,$J202:FG202),FG202)</f>
        <v>0</v>
      </c>
      <c r="FH203" s="43" t="n">
        <f aca="false">IF(In_Fix_Interest=1,FH35*SUMIF($J$7:FH$7,FH$7,$J202:FH202),FH202)</f>
        <v>0</v>
      </c>
    </row>
    <row r="204" customFormat="false" ht="15" hidden="false" customHeight="false" outlineLevel="0" collapsed="false">
      <c r="C204" s="0" t="s">
        <v>786</v>
      </c>
      <c r="D204" s="11" t="s">
        <v>319</v>
      </c>
      <c r="I204" s="64"/>
      <c r="J204" s="43" t="n">
        <f aca="false">J201+J200+J203</f>
        <v>2043.10339506173</v>
      </c>
      <c r="K204" s="43" t="n">
        <f aca="false">K201+K200+K203</f>
        <v>1348.53482470404</v>
      </c>
      <c r="L204" s="43" t="n">
        <f aca="false">L201+L200+L203</f>
        <v>2158.49279322594</v>
      </c>
      <c r="M204" s="43" t="n">
        <f aca="false">M201+M200+M203</f>
        <v>2282.60509568493</v>
      </c>
      <c r="N204" s="43" t="n">
        <f aca="false">N201+N200+N203</f>
        <v>2525.11568156441</v>
      </c>
      <c r="O204" s="43" t="n">
        <f aca="false">O201+O200+O203</f>
        <v>2532.33906923565</v>
      </c>
      <c r="P204" s="43" t="n">
        <f aca="false">P201+P200+P203</f>
        <v>2539.64271676989</v>
      </c>
      <c r="Q204" s="43" t="n">
        <f aca="false">Q201+Q200+Q203</f>
        <v>2547.02662416715</v>
      </c>
      <c r="R204" s="43" t="n">
        <f aca="false">R201+R200+R203</f>
        <v>2858.74264532029</v>
      </c>
      <c r="S204" s="43" t="n">
        <f aca="false">S201+S200+S203</f>
        <v>2866.04629285453</v>
      </c>
      <c r="T204" s="43" t="n">
        <f aca="false">T201+T200+T203</f>
        <v>2866.04629285453</v>
      </c>
      <c r="U204" s="43" t="n">
        <f aca="false">U201+U200+U203</f>
        <v>2866.04629285453</v>
      </c>
      <c r="V204" s="43" t="n">
        <f aca="false">V201+V200+V203</f>
        <v>2951.57360706521</v>
      </c>
      <c r="W204" s="43" t="n">
        <f aca="false">W201+W200+W203</f>
        <v>2951.57360706521</v>
      </c>
      <c r="X204" s="43" t="n">
        <f aca="false">X201+X200+X203</f>
        <v>2951.57360706521</v>
      </c>
      <c r="Y204" s="43" t="n">
        <f aca="false">Y201+Y200+Y203</f>
        <v>2951.57360706521</v>
      </c>
      <c r="Z204" s="43" t="n">
        <f aca="false">Z201+Z200+Z203</f>
        <v>2951.57360706521</v>
      </c>
      <c r="AA204" s="43" t="n">
        <f aca="false">AA201+AA200+AA203</f>
        <v>2951.57360706521</v>
      </c>
      <c r="AB204" s="43" t="n">
        <f aca="false">AB201+AB200+AB203</f>
        <v>2951.57360706521</v>
      </c>
      <c r="AC204" s="43" t="n">
        <f aca="false">AC201+AC200+AC203</f>
        <v>2951.57360706521</v>
      </c>
      <c r="AD204" s="43" t="n">
        <f aca="false">AD201+AD200+AD203</f>
        <v>2951.57360706521</v>
      </c>
      <c r="AE204" s="43" t="n">
        <f aca="false">AE201+AE200+AE203</f>
        <v>2951.57360706521</v>
      </c>
      <c r="AF204" s="43" t="n">
        <f aca="false">AF201+AF200+AF203</f>
        <v>2951.57360706521</v>
      </c>
      <c r="AG204" s="43" t="n">
        <f aca="false">AG201+AG200+AG203</f>
        <v>2951.57360706521</v>
      </c>
      <c r="AH204" s="43" t="n">
        <f aca="false">AH201+AH200+AH203</f>
        <v>2951.57360706521</v>
      </c>
      <c r="AI204" s="43" t="n">
        <f aca="false">AI201+AI200+AI203</f>
        <v>2951.57360706521</v>
      </c>
      <c r="AJ204" s="43" t="n">
        <f aca="false">AJ201+AJ200+AJ203</f>
        <v>2951.57360706521</v>
      </c>
      <c r="AK204" s="43" t="n">
        <f aca="false">AK201+AK200+AK203</f>
        <v>2951.57360706521</v>
      </c>
      <c r="AL204" s="43" t="n">
        <f aca="false">AL201+AL200+AL203</f>
        <v>2951.57360706521</v>
      </c>
      <c r="AM204" s="43" t="n">
        <f aca="false">AM201+AM200+AM203</f>
        <v>2951.57360706521</v>
      </c>
      <c r="AN204" s="43" t="n">
        <f aca="false">AN201+AN200+AN203</f>
        <v>2951.57360706521</v>
      </c>
      <c r="AO204" s="43" t="n">
        <f aca="false">AO201+AO200+AO203</f>
        <v>2951.57360706521</v>
      </c>
      <c r="AP204" s="43" t="n">
        <f aca="false">AP201+AP200+AP203</f>
        <v>2951.57360706521</v>
      </c>
      <c r="AQ204" s="43" t="n">
        <f aca="false">AQ201+AQ200+AQ203</f>
        <v>2951.57360706521</v>
      </c>
      <c r="AR204" s="43" t="n">
        <f aca="false">AR201+AR200+AR203</f>
        <v>2951.57360706521</v>
      </c>
      <c r="AS204" s="43" t="n">
        <f aca="false">AS201+AS200+AS203</f>
        <v>2951.57360706521</v>
      </c>
      <c r="AT204" s="43" t="n">
        <f aca="false">AT201+AT200+AT203</f>
        <v>2951.57360706521</v>
      </c>
      <c r="AU204" s="43" t="n">
        <f aca="false">AU201+AU200+AU203</f>
        <v>2951.57360706521</v>
      </c>
      <c r="AV204" s="43" t="n">
        <f aca="false">AV201+AV200+AV203</f>
        <v>2951.57360706521</v>
      </c>
      <c r="AW204" s="43" t="n">
        <f aca="false">AW201+AW200+AW203</f>
        <v>2951.57360706521</v>
      </c>
      <c r="AX204" s="43" t="n">
        <f aca="false">AX201+AX200+AX203</f>
        <v>2951.57360706521</v>
      </c>
      <c r="AY204" s="43" t="n">
        <f aca="false">AY201+AY200+AY203</f>
        <v>2951.57360706521</v>
      </c>
      <c r="AZ204" s="43" t="n">
        <f aca="false">AZ201+AZ200+AZ203</f>
        <v>2951.57360706521</v>
      </c>
      <c r="BA204" s="43" t="n">
        <f aca="false">BA201+BA200+BA203</f>
        <v>2951.57360706521</v>
      </c>
      <c r="BB204" s="43" t="n">
        <f aca="false">BB201+BB200+BB203</f>
        <v>2951.57360706521</v>
      </c>
      <c r="BC204" s="43" t="n">
        <f aca="false">BC201+BC200+BC203</f>
        <v>2951.57360706521</v>
      </c>
      <c r="BD204" s="43" t="n">
        <f aca="false">BD201+BD200+BD203</f>
        <v>2951.57360706521</v>
      </c>
      <c r="BE204" s="43" t="n">
        <f aca="false">BE201+BE200+BE203</f>
        <v>2951.57360706521</v>
      </c>
      <c r="BF204" s="43" t="n">
        <f aca="false">BF201+BF200+BF203</f>
        <v>2951.57360706521</v>
      </c>
      <c r="BG204" s="43" t="n">
        <f aca="false">BG201+BG200+BG203</f>
        <v>2951.57360706521</v>
      </c>
      <c r="BH204" s="43" t="n">
        <f aca="false">BH201+BH200+BH203</f>
        <v>2951.57360706521</v>
      </c>
      <c r="BI204" s="43" t="n">
        <f aca="false">BI201+BI200+BI203</f>
        <v>2951.57360706521</v>
      </c>
      <c r="BJ204" s="43" t="n">
        <f aca="false">BJ201+BJ200+BJ203</f>
        <v>2951.57360706521</v>
      </c>
      <c r="BK204" s="43" t="n">
        <f aca="false">BK201+BK200+BK203</f>
        <v>2951.57360706521</v>
      </c>
      <c r="BL204" s="43" t="n">
        <f aca="false">BL201+BL200+BL203</f>
        <v>2951.57360706521</v>
      </c>
      <c r="BM204" s="43" t="n">
        <f aca="false">BM201+BM200+BM203</f>
        <v>2951.57360706521</v>
      </c>
      <c r="BN204" s="43" t="n">
        <f aca="false">BN201+BN200+BN203</f>
        <v>2951.57360706521</v>
      </c>
      <c r="BO204" s="43" t="n">
        <f aca="false">BO201+BO200+BO203</f>
        <v>2951.57360706521</v>
      </c>
      <c r="BP204" s="43" t="n">
        <f aca="false">BP201+BP200+BP203</f>
        <v>2951.57360706521</v>
      </c>
      <c r="BQ204" s="43" t="n">
        <f aca="false">BQ201+BQ200+BQ203</f>
        <v>2951.57360706521</v>
      </c>
      <c r="BR204" s="43" t="n">
        <f aca="false">BR201+BR200+BR203</f>
        <v>2951.57360706521</v>
      </c>
      <c r="BS204" s="43" t="n">
        <f aca="false">BS201+BS200+BS203</f>
        <v>2951.57360706521</v>
      </c>
      <c r="BT204" s="43" t="n">
        <f aca="false">BT201+BT200+BT203</f>
        <v>2951.57360706521</v>
      </c>
      <c r="BU204" s="43" t="n">
        <f aca="false">BU201+BU200+BU203</f>
        <v>2951.57360706521</v>
      </c>
      <c r="BV204" s="43" t="n">
        <f aca="false">BV201+BV200+BV203</f>
        <v>2951.57360706521</v>
      </c>
      <c r="BW204" s="43" t="n">
        <f aca="false">BW201+BW200+BW203</f>
        <v>2951.57360706521</v>
      </c>
      <c r="BX204" s="43" t="n">
        <f aca="false">BX201+BX200+BX203</f>
        <v>2951.57360706521</v>
      </c>
      <c r="BY204" s="43" t="n">
        <f aca="false">BY201+BY200+BY203</f>
        <v>2951.57360706521</v>
      </c>
      <c r="BZ204" s="43" t="n">
        <f aca="false">BZ201+BZ200+BZ203</f>
        <v>2951.57360706521</v>
      </c>
      <c r="CA204" s="43" t="n">
        <f aca="false">CA201+CA200+CA203</f>
        <v>2951.57360706521</v>
      </c>
      <c r="CB204" s="43" t="n">
        <f aca="false">CB201+CB200+CB203</f>
        <v>2951.57360706521</v>
      </c>
      <c r="CC204" s="43" t="n">
        <f aca="false">CC201+CC200+CC203</f>
        <v>2951.57360706521</v>
      </c>
      <c r="CD204" s="43" t="n">
        <f aca="false">CD201+CD200+CD203</f>
        <v>2951.57360706521</v>
      </c>
      <c r="CE204" s="43" t="n">
        <f aca="false">CE201+CE200+CE203</f>
        <v>2951.57360706521</v>
      </c>
      <c r="CF204" s="43" t="n">
        <f aca="false">CF201+CF200+CF203</f>
        <v>2951.57360706521</v>
      </c>
      <c r="CG204" s="43" t="n">
        <f aca="false">CG201+CG200+CG203</f>
        <v>2951.57360706521</v>
      </c>
      <c r="CH204" s="43" t="n">
        <f aca="false">CH201+CH200+CH203</f>
        <v>2951.57360706521</v>
      </c>
      <c r="CI204" s="43" t="n">
        <f aca="false">CI201+CI200+CI203</f>
        <v>2951.57360706521</v>
      </c>
      <c r="CJ204" s="43" t="n">
        <f aca="false">CJ201+CJ200+CJ203</f>
        <v>2951.57360706521</v>
      </c>
      <c r="CK204" s="43" t="n">
        <f aca="false">CK201+CK200+CK203</f>
        <v>2951.57360706521</v>
      </c>
      <c r="CL204" s="43" t="n">
        <f aca="false">CL201+CL200+CL203</f>
        <v>2951.57360706521</v>
      </c>
      <c r="CM204" s="43" t="n">
        <f aca="false">CM201+CM200+CM203</f>
        <v>2951.57360706521</v>
      </c>
      <c r="CN204" s="43" t="n">
        <f aca="false">CN201+CN200+CN203</f>
        <v>2951.57360706521</v>
      </c>
      <c r="CO204" s="43" t="n">
        <f aca="false">CO201+CO200+CO203</f>
        <v>2951.57360706521</v>
      </c>
      <c r="CP204" s="43" t="n">
        <f aca="false">CP201+CP200+CP203</f>
        <v>2951.57360706521</v>
      </c>
      <c r="CQ204" s="43" t="n">
        <f aca="false">CQ201+CQ200+CQ203</f>
        <v>2951.57360706521</v>
      </c>
      <c r="CR204" s="43" t="n">
        <f aca="false">CR201+CR200+CR203</f>
        <v>2951.57360706521</v>
      </c>
      <c r="CS204" s="43" t="n">
        <f aca="false">CS201+CS200+CS203</f>
        <v>2951.57360706521</v>
      </c>
      <c r="CT204" s="43" t="n">
        <f aca="false">CT201+CT200+CT203</f>
        <v>2951.57360706521</v>
      </c>
      <c r="CU204" s="43" t="n">
        <f aca="false">CU201+CU200+CU203</f>
        <v>2951.57360706521</v>
      </c>
      <c r="CV204" s="43" t="n">
        <f aca="false">CV201+CV200+CV203</f>
        <v>2951.57360706521</v>
      </c>
      <c r="CW204" s="43" t="n">
        <f aca="false">CW201+CW200+CW203</f>
        <v>2951.57360706521</v>
      </c>
      <c r="CX204" s="43" t="n">
        <f aca="false">CX201+CX200+CX203</f>
        <v>2951.57360706521</v>
      </c>
      <c r="CY204" s="43" t="n">
        <f aca="false">CY201+CY200+CY203</f>
        <v>2951.57360706521</v>
      </c>
      <c r="CZ204" s="43" t="n">
        <f aca="false">CZ201+CZ200+CZ203</f>
        <v>2951.57360706521</v>
      </c>
      <c r="DA204" s="43" t="n">
        <f aca="false">DA201+DA200+DA203</f>
        <v>2951.57360706521</v>
      </c>
      <c r="DB204" s="43" t="n">
        <f aca="false">DB201+DB200+DB203</f>
        <v>2951.57360706521</v>
      </c>
      <c r="DC204" s="43" t="n">
        <f aca="false">DC201+DC200+DC203</f>
        <v>2951.57360706521</v>
      </c>
      <c r="DD204" s="43" t="n">
        <f aca="false">DD201+DD200+DD203</f>
        <v>2951.57360706521</v>
      </c>
      <c r="DE204" s="43" t="n">
        <f aca="false">DE201+DE200+DE203</f>
        <v>2951.57360706521</v>
      </c>
      <c r="DF204" s="43" t="n">
        <f aca="false">DF201+DF200+DF203</f>
        <v>2951.57360706521</v>
      </c>
      <c r="DG204" s="43" t="n">
        <f aca="false">DG201+DG200+DG203</f>
        <v>2951.57360706521</v>
      </c>
      <c r="DH204" s="43" t="n">
        <f aca="false">DH201+DH200+DH203</f>
        <v>2951.57360706521</v>
      </c>
      <c r="DI204" s="43" t="n">
        <f aca="false">DI201+DI200+DI203</f>
        <v>2951.57360706521</v>
      </c>
      <c r="DJ204" s="43" t="n">
        <f aca="false">DJ201+DJ200+DJ203</f>
        <v>2951.57360706521</v>
      </c>
      <c r="DK204" s="43" t="n">
        <f aca="false">DK201+DK200+DK203</f>
        <v>2951.57360706521</v>
      </c>
      <c r="DL204" s="43" t="n">
        <f aca="false">DL201+DL200+DL203</f>
        <v>2951.57360706521</v>
      </c>
      <c r="DM204" s="43" t="n">
        <f aca="false">DM201+DM200+DM203</f>
        <v>2951.57360706521</v>
      </c>
      <c r="DN204" s="43" t="n">
        <f aca="false">DN201+DN200+DN203</f>
        <v>2951.57360706521</v>
      </c>
      <c r="DO204" s="43" t="n">
        <f aca="false">DO201+DO200+DO203</f>
        <v>2951.57360706521</v>
      </c>
      <c r="DP204" s="43" t="n">
        <f aca="false">DP201+DP200+DP203</f>
        <v>2951.57360706521</v>
      </c>
      <c r="DQ204" s="43" t="n">
        <f aca="false">DQ201+DQ200+DQ203</f>
        <v>2951.57360706521</v>
      </c>
      <c r="DR204" s="43" t="n">
        <f aca="false">DR201+DR200+DR203</f>
        <v>2951.57360706521</v>
      </c>
      <c r="DS204" s="43" t="n">
        <f aca="false">DS201+DS200+DS203</f>
        <v>2951.57360706521</v>
      </c>
      <c r="DT204" s="43" t="n">
        <f aca="false">DT201+DT200+DT203</f>
        <v>2951.57360706521</v>
      </c>
      <c r="DU204" s="43" t="n">
        <f aca="false">DU201+DU200+DU203</f>
        <v>2951.57360706521</v>
      </c>
      <c r="DV204" s="43" t="n">
        <f aca="false">DV201+DV200+DV203</f>
        <v>2951.57360706521</v>
      </c>
      <c r="DW204" s="43" t="n">
        <f aca="false">DW201+DW200+DW203</f>
        <v>2951.57360706521</v>
      </c>
      <c r="DX204" s="43" t="n">
        <f aca="false">DX201+DX200+DX203</f>
        <v>2951.57360706521</v>
      </c>
      <c r="DY204" s="43" t="n">
        <f aca="false">DY201+DY200+DY203</f>
        <v>2951.57360706521</v>
      </c>
      <c r="DZ204" s="43" t="n">
        <f aca="false">DZ201+DZ200+DZ203</f>
        <v>2951.57360706521</v>
      </c>
      <c r="EA204" s="43" t="n">
        <f aca="false">EA201+EA200+EA203</f>
        <v>2951.57360706521</v>
      </c>
      <c r="EB204" s="43" t="n">
        <f aca="false">EB201+EB200+EB203</f>
        <v>2951.57360706521</v>
      </c>
      <c r="EC204" s="43" t="n">
        <f aca="false">EC201+EC200+EC203</f>
        <v>2951.57360706521</v>
      </c>
      <c r="ED204" s="43" t="n">
        <f aca="false">ED201+ED200+ED203</f>
        <v>2951.57360706521</v>
      </c>
      <c r="EE204" s="43" t="n">
        <f aca="false">EE201+EE200+EE203</f>
        <v>2951.57360706521</v>
      </c>
      <c r="EF204" s="43" t="n">
        <f aca="false">EF201+EF200+EF203</f>
        <v>2951.57360706521</v>
      </c>
      <c r="EG204" s="43" t="n">
        <f aca="false">EG201+EG200+EG203</f>
        <v>2951.57360706521</v>
      </c>
      <c r="EH204" s="43" t="n">
        <f aca="false">EH201+EH200+EH203</f>
        <v>2951.57360706521</v>
      </c>
      <c r="EI204" s="43" t="n">
        <f aca="false">EI201+EI200+EI203</f>
        <v>2951.57360706521</v>
      </c>
      <c r="EJ204" s="43" t="n">
        <f aca="false">EJ201+EJ200+EJ203</f>
        <v>2951.57360706521</v>
      </c>
      <c r="EK204" s="43" t="n">
        <f aca="false">EK201+EK200+EK203</f>
        <v>2951.57360706521</v>
      </c>
      <c r="EL204" s="43" t="n">
        <f aca="false">EL201+EL200+EL203</f>
        <v>2951.57360706521</v>
      </c>
      <c r="EM204" s="43" t="n">
        <f aca="false">EM201+EM200+EM203</f>
        <v>2951.57360706521</v>
      </c>
      <c r="EN204" s="43" t="n">
        <f aca="false">EN201+EN200+EN203</f>
        <v>2951.57360706521</v>
      </c>
      <c r="EO204" s="43" t="n">
        <f aca="false">EO201+EO200+EO203</f>
        <v>2951.57360706521</v>
      </c>
      <c r="EP204" s="43" t="n">
        <f aca="false">EP201+EP200+EP203</f>
        <v>2951.57360706521</v>
      </c>
      <c r="EQ204" s="43" t="n">
        <f aca="false">EQ201+EQ200+EQ203</f>
        <v>2951.57360706521</v>
      </c>
      <c r="ER204" s="43" t="n">
        <f aca="false">ER201+ER200+ER203</f>
        <v>2951.57360706521</v>
      </c>
      <c r="ES204" s="43" t="n">
        <f aca="false">ES201+ES200+ES203</f>
        <v>2951.57360706521</v>
      </c>
      <c r="ET204" s="43" t="n">
        <f aca="false">ET201+ET200+ET203</f>
        <v>2951.57360706521</v>
      </c>
      <c r="EU204" s="43" t="n">
        <f aca="false">EU201+EU200+EU203</f>
        <v>2951.57360706521</v>
      </c>
      <c r="EV204" s="43" t="n">
        <f aca="false">EV201+EV200+EV203</f>
        <v>2951.57360706521</v>
      </c>
      <c r="EW204" s="43" t="n">
        <f aca="false">EW201+EW200+EW203</f>
        <v>2951.57360706521</v>
      </c>
      <c r="EX204" s="43" t="n">
        <f aca="false">EX201+EX200+EX203</f>
        <v>2951.57360706521</v>
      </c>
      <c r="EY204" s="43" t="n">
        <f aca="false">EY201+EY200+EY203</f>
        <v>2951.57360706521</v>
      </c>
      <c r="EZ204" s="43" t="n">
        <f aca="false">EZ201+EZ200+EZ203</f>
        <v>2951.57360706521</v>
      </c>
      <c r="FA204" s="43" t="n">
        <f aca="false">FA201+FA200+FA203</f>
        <v>2951.57360706521</v>
      </c>
      <c r="FB204" s="43" t="n">
        <f aca="false">FB201+FB200+FB203</f>
        <v>2951.57360706521</v>
      </c>
      <c r="FC204" s="43" t="n">
        <f aca="false">FC201+FC200+FC203</f>
        <v>2951.57360706521</v>
      </c>
      <c r="FD204" s="43" t="n">
        <f aca="false">FD201+FD200+FD203</f>
        <v>2951.57360706521</v>
      </c>
      <c r="FE204" s="43" t="n">
        <f aca="false">FE201+FE200+FE203</f>
        <v>2951.57360706521</v>
      </c>
      <c r="FF204" s="43" t="n">
        <f aca="false">FF201+FF200+FF203</f>
        <v>2951.57360706521</v>
      </c>
      <c r="FG204" s="43" t="n">
        <f aca="false">FG201+FG200+FG203</f>
        <v>2951.57360706521</v>
      </c>
      <c r="FH204" s="43" t="n">
        <f aca="false">FH201+FH200+FH203</f>
        <v>2951.57360706521</v>
      </c>
    </row>
    <row r="205" customFormat="false" ht="15" hidden="false" customHeight="false" outlineLevel="0" collapsed="false">
      <c r="C205" s="0" t="s">
        <v>787</v>
      </c>
      <c r="D205" s="11" t="s">
        <v>319</v>
      </c>
      <c r="J205" s="18" t="n">
        <f aca="false">I208</f>
        <v>0</v>
      </c>
      <c r="K205" s="18" t="n">
        <f aca="false">J208</f>
        <v>150</v>
      </c>
      <c r="L205" s="18" t="n">
        <f aca="false">K208</f>
        <v>150</v>
      </c>
      <c r="M205" s="18" t="n">
        <f aca="false">L208</f>
        <v>150</v>
      </c>
      <c r="N205" s="18" t="n">
        <f aca="false">M208</f>
        <v>150</v>
      </c>
      <c r="O205" s="18" t="n">
        <f aca="false">N208</f>
        <v>168</v>
      </c>
      <c r="P205" s="18" t="n">
        <f aca="false">O208</f>
        <v>168</v>
      </c>
      <c r="Q205" s="18" t="n">
        <f aca="false">P208</f>
        <v>168</v>
      </c>
      <c r="R205" s="18" t="n">
        <f aca="false">Q208</f>
        <v>168</v>
      </c>
      <c r="S205" s="18" t="n">
        <f aca="false">R208</f>
        <v>188.16</v>
      </c>
      <c r="T205" s="18" t="n">
        <f aca="false">S208</f>
        <v>188.16</v>
      </c>
      <c r="U205" s="18" t="n">
        <f aca="false">T208</f>
        <v>188.16</v>
      </c>
      <c r="V205" s="18" t="n">
        <f aca="false">U208</f>
        <v>188.16</v>
      </c>
      <c r="W205" s="18" t="n">
        <f aca="false">V208</f>
        <v>193.789334794521</v>
      </c>
      <c r="X205" s="18" t="n">
        <f aca="false">W208</f>
        <v>193.789334794521</v>
      </c>
      <c r="Y205" s="18" t="n">
        <f aca="false">X208</f>
        <v>193.789334794521</v>
      </c>
      <c r="Z205" s="18" t="n">
        <f aca="false">Y208</f>
        <v>193.789334794521</v>
      </c>
      <c r="AA205" s="18" t="n">
        <f aca="false">Z208</f>
        <v>193.789334794521</v>
      </c>
      <c r="AB205" s="18" t="n">
        <f aca="false">AA208</f>
        <v>193.789334794521</v>
      </c>
      <c r="AC205" s="18" t="n">
        <f aca="false">AB208</f>
        <v>193.789334794521</v>
      </c>
      <c r="AD205" s="18" t="n">
        <f aca="false">AC208</f>
        <v>193.789334794521</v>
      </c>
      <c r="AE205" s="18" t="n">
        <f aca="false">AD208</f>
        <v>193.789334794521</v>
      </c>
      <c r="AF205" s="18" t="n">
        <f aca="false">AE208</f>
        <v>193.789334794521</v>
      </c>
      <c r="AG205" s="18" t="n">
        <f aca="false">AF208</f>
        <v>193.789334794521</v>
      </c>
      <c r="AH205" s="18" t="n">
        <f aca="false">AG208</f>
        <v>193.789334794521</v>
      </c>
      <c r="AI205" s="18" t="n">
        <f aca="false">AH208</f>
        <v>193.789334794521</v>
      </c>
      <c r="AJ205" s="18" t="n">
        <f aca="false">AI208</f>
        <v>193.789334794521</v>
      </c>
      <c r="AK205" s="18" t="n">
        <f aca="false">AJ208</f>
        <v>193.789334794521</v>
      </c>
      <c r="AL205" s="18" t="n">
        <f aca="false">AK208</f>
        <v>193.789334794521</v>
      </c>
      <c r="AM205" s="18" t="n">
        <f aca="false">AL208</f>
        <v>193.789334794521</v>
      </c>
      <c r="AN205" s="18" t="n">
        <f aca="false">AM208</f>
        <v>193.789334794521</v>
      </c>
      <c r="AO205" s="18" t="n">
        <f aca="false">AN208</f>
        <v>193.789334794521</v>
      </c>
      <c r="AP205" s="18" t="n">
        <f aca="false">AO208</f>
        <v>193.789334794521</v>
      </c>
      <c r="AQ205" s="18" t="n">
        <f aca="false">AP208</f>
        <v>193.789334794521</v>
      </c>
      <c r="AR205" s="18" t="n">
        <f aca="false">AQ208</f>
        <v>193.789334794521</v>
      </c>
      <c r="AS205" s="18" t="n">
        <f aca="false">AR208</f>
        <v>193.789334794521</v>
      </c>
      <c r="AT205" s="18" t="n">
        <f aca="false">AS208</f>
        <v>193.789334794521</v>
      </c>
      <c r="AU205" s="18" t="n">
        <f aca="false">AT208</f>
        <v>193.789334794521</v>
      </c>
      <c r="AV205" s="18" t="n">
        <f aca="false">AU208</f>
        <v>193.789334794521</v>
      </c>
      <c r="AW205" s="18" t="n">
        <f aca="false">AV208</f>
        <v>193.789334794521</v>
      </c>
      <c r="AX205" s="18" t="n">
        <f aca="false">AW208</f>
        <v>193.789334794521</v>
      </c>
      <c r="AY205" s="18" t="n">
        <f aca="false">AX208</f>
        <v>193.789334794521</v>
      </c>
      <c r="AZ205" s="18" t="n">
        <f aca="false">AY208</f>
        <v>193.789334794521</v>
      </c>
      <c r="BA205" s="18" t="n">
        <f aca="false">AZ208</f>
        <v>193.789334794521</v>
      </c>
      <c r="BB205" s="18" t="n">
        <f aca="false">BA208</f>
        <v>193.789334794521</v>
      </c>
      <c r="BC205" s="18" t="n">
        <f aca="false">BB208</f>
        <v>193.789334794521</v>
      </c>
      <c r="BD205" s="18" t="n">
        <f aca="false">BC208</f>
        <v>193.789334794521</v>
      </c>
      <c r="BE205" s="18" t="n">
        <f aca="false">BD208</f>
        <v>193.789334794521</v>
      </c>
      <c r="BF205" s="18" t="n">
        <f aca="false">BE208</f>
        <v>193.789334794521</v>
      </c>
      <c r="BG205" s="18" t="n">
        <f aca="false">BF208</f>
        <v>193.789334794521</v>
      </c>
      <c r="BH205" s="18" t="n">
        <f aca="false">BG208</f>
        <v>193.789334794521</v>
      </c>
      <c r="BI205" s="18" t="n">
        <f aca="false">BH208</f>
        <v>193.789334794521</v>
      </c>
      <c r="BJ205" s="18" t="n">
        <f aca="false">BI208</f>
        <v>193.789334794521</v>
      </c>
      <c r="BK205" s="18" t="n">
        <f aca="false">BJ208</f>
        <v>193.789334794521</v>
      </c>
      <c r="BL205" s="18" t="n">
        <f aca="false">BK208</f>
        <v>193.789334794521</v>
      </c>
      <c r="BM205" s="18" t="n">
        <f aca="false">BL208</f>
        <v>193.789334794521</v>
      </c>
      <c r="BN205" s="18" t="n">
        <f aca="false">BM208</f>
        <v>193.789334794521</v>
      </c>
      <c r="BO205" s="18" t="n">
        <f aca="false">BN208</f>
        <v>193.789334794521</v>
      </c>
      <c r="BP205" s="18" t="n">
        <f aca="false">BO208</f>
        <v>193.789334794521</v>
      </c>
      <c r="BQ205" s="18" t="n">
        <f aca="false">BP208</f>
        <v>193.789334794521</v>
      </c>
      <c r="BR205" s="18" t="n">
        <f aca="false">BQ208</f>
        <v>193.789334794521</v>
      </c>
      <c r="BS205" s="18" t="n">
        <f aca="false">BR208</f>
        <v>193.789334794521</v>
      </c>
      <c r="BT205" s="18" t="n">
        <f aca="false">BS208</f>
        <v>193.789334794521</v>
      </c>
      <c r="BU205" s="18" t="n">
        <f aca="false">BT208</f>
        <v>193.789334794521</v>
      </c>
      <c r="BV205" s="18" t="n">
        <f aca="false">BU208</f>
        <v>193.789334794521</v>
      </c>
      <c r="BW205" s="18" t="n">
        <f aca="false">BV208</f>
        <v>193.789334794521</v>
      </c>
      <c r="BX205" s="18" t="n">
        <f aca="false">BW208</f>
        <v>193.789334794521</v>
      </c>
      <c r="BY205" s="18" t="n">
        <f aca="false">BX208</f>
        <v>193.789334794521</v>
      </c>
      <c r="BZ205" s="18" t="n">
        <f aca="false">BY208</f>
        <v>193.789334794521</v>
      </c>
      <c r="CA205" s="18" t="n">
        <f aca="false">BZ208</f>
        <v>193.789334794521</v>
      </c>
      <c r="CB205" s="18" t="n">
        <f aca="false">CA208</f>
        <v>193.789334794521</v>
      </c>
      <c r="CC205" s="18" t="n">
        <f aca="false">CB208</f>
        <v>193.789334794521</v>
      </c>
      <c r="CD205" s="18" t="n">
        <f aca="false">CC208</f>
        <v>193.789334794521</v>
      </c>
      <c r="CE205" s="18" t="n">
        <f aca="false">CD208</f>
        <v>193.789334794521</v>
      </c>
      <c r="CF205" s="18" t="n">
        <f aca="false">CE208</f>
        <v>193.789334794521</v>
      </c>
      <c r="CG205" s="18" t="n">
        <f aca="false">CF208</f>
        <v>193.789334794521</v>
      </c>
      <c r="CH205" s="18" t="n">
        <f aca="false">CG208</f>
        <v>193.789334794521</v>
      </c>
      <c r="CI205" s="18" t="n">
        <f aca="false">CH208</f>
        <v>193.789334794521</v>
      </c>
      <c r="CJ205" s="18" t="n">
        <f aca="false">CI208</f>
        <v>193.789334794521</v>
      </c>
      <c r="CK205" s="18" t="n">
        <f aca="false">CJ208</f>
        <v>193.789334794521</v>
      </c>
      <c r="CL205" s="18" t="n">
        <f aca="false">CK208</f>
        <v>193.789334794521</v>
      </c>
      <c r="CM205" s="18" t="n">
        <f aca="false">CL208</f>
        <v>193.789334794521</v>
      </c>
      <c r="CN205" s="18" t="n">
        <f aca="false">CM208</f>
        <v>193.789334794521</v>
      </c>
      <c r="CO205" s="18" t="n">
        <f aca="false">CN208</f>
        <v>193.789334794521</v>
      </c>
      <c r="CP205" s="18" t="n">
        <f aca="false">CO208</f>
        <v>193.789334794521</v>
      </c>
      <c r="CQ205" s="18" t="n">
        <f aca="false">CP208</f>
        <v>193.789334794521</v>
      </c>
      <c r="CR205" s="18" t="n">
        <f aca="false">CQ208</f>
        <v>193.789334794521</v>
      </c>
      <c r="CS205" s="18" t="n">
        <f aca="false">CR208</f>
        <v>193.789334794521</v>
      </c>
      <c r="CT205" s="18" t="n">
        <f aca="false">CS208</f>
        <v>193.789334794521</v>
      </c>
      <c r="CU205" s="18" t="n">
        <f aca="false">CT208</f>
        <v>193.789334794521</v>
      </c>
      <c r="CV205" s="18" t="n">
        <f aca="false">CU208</f>
        <v>193.789334794521</v>
      </c>
      <c r="CW205" s="18" t="n">
        <f aca="false">CV208</f>
        <v>193.789334794521</v>
      </c>
      <c r="CX205" s="18" t="n">
        <f aca="false">CW208</f>
        <v>193.789334794521</v>
      </c>
      <c r="CY205" s="18" t="n">
        <f aca="false">CX208</f>
        <v>193.789334794521</v>
      </c>
      <c r="CZ205" s="18" t="n">
        <f aca="false">CY208</f>
        <v>193.789334794521</v>
      </c>
      <c r="DA205" s="18" t="n">
        <f aca="false">CZ208</f>
        <v>193.789334794521</v>
      </c>
      <c r="DB205" s="18" t="n">
        <f aca="false">DA208</f>
        <v>193.789334794521</v>
      </c>
      <c r="DC205" s="18" t="n">
        <f aca="false">DB208</f>
        <v>193.789334794521</v>
      </c>
      <c r="DD205" s="18" t="n">
        <f aca="false">DC208</f>
        <v>193.789334794521</v>
      </c>
      <c r="DE205" s="18" t="n">
        <f aca="false">DD208</f>
        <v>193.789334794521</v>
      </c>
      <c r="DF205" s="18" t="n">
        <f aca="false">DE208</f>
        <v>193.789334794521</v>
      </c>
      <c r="DG205" s="18" t="n">
        <f aca="false">DF208</f>
        <v>193.789334794521</v>
      </c>
      <c r="DH205" s="18" t="n">
        <f aca="false">DG208</f>
        <v>193.789334794521</v>
      </c>
      <c r="DI205" s="18" t="n">
        <f aca="false">DH208</f>
        <v>193.789334794521</v>
      </c>
      <c r="DJ205" s="18" t="n">
        <f aca="false">DI208</f>
        <v>193.789334794521</v>
      </c>
      <c r="DK205" s="18" t="n">
        <f aca="false">DJ208</f>
        <v>193.789334794521</v>
      </c>
      <c r="DL205" s="18" t="n">
        <f aca="false">DK208</f>
        <v>193.789334794521</v>
      </c>
      <c r="DM205" s="18" t="n">
        <f aca="false">DL208</f>
        <v>193.789334794521</v>
      </c>
      <c r="DN205" s="18" t="n">
        <f aca="false">DM208</f>
        <v>193.789334794521</v>
      </c>
      <c r="DO205" s="18" t="n">
        <f aca="false">DN208</f>
        <v>193.789334794521</v>
      </c>
      <c r="DP205" s="18" t="n">
        <f aca="false">DO208</f>
        <v>193.789334794521</v>
      </c>
      <c r="DQ205" s="18" t="n">
        <f aca="false">DP208</f>
        <v>193.789334794521</v>
      </c>
      <c r="DR205" s="18" t="n">
        <f aca="false">DQ208</f>
        <v>193.789334794521</v>
      </c>
      <c r="DS205" s="18" t="n">
        <f aca="false">DR208</f>
        <v>193.789334794521</v>
      </c>
      <c r="DT205" s="18" t="n">
        <f aca="false">DS208</f>
        <v>193.789334794521</v>
      </c>
      <c r="DU205" s="18" t="n">
        <f aca="false">DT208</f>
        <v>193.789334794521</v>
      </c>
      <c r="DV205" s="18" t="n">
        <f aca="false">DU208</f>
        <v>193.789334794521</v>
      </c>
      <c r="DW205" s="18" t="n">
        <f aca="false">DV208</f>
        <v>193.789334794521</v>
      </c>
      <c r="DX205" s="18" t="n">
        <f aca="false">DW208</f>
        <v>193.789334794521</v>
      </c>
      <c r="DY205" s="18" t="n">
        <f aca="false">DX208</f>
        <v>193.789334794521</v>
      </c>
      <c r="DZ205" s="18" t="n">
        <f aca="false">DY208</f>
        <v>193.789334794521</v>
      </c>
      <c r="EA205" s="18" t="n">
        <f aca="false">DZ208</f>
        <v>193.789334794521</v>
      </c>
      <c r="EB205" s="18" t="n">
        <f aca="false">EA208</f>
        <v>193.789334794521</v>
      </c>
      <c r="EC205" s="18" t="n">
        <f aca="false">EB208</f>
        <v>193.789334794521</v>
      </c>
      <c r="ED205" s="18" t="n">
        <f aca="false">EC208</f>
        <v>193.789334794521</v>
      </c>
      <c r="EE205" s="18" t="n">
        <f aca="false">ED208</f>
        <v>193.789334794521</v>
      </c>
      <c r="EF205" s="18" t="n">
        <f aca="false">EE208</f>
        <v>193.789334794521</v>
      </c>
      <c r="EG205" s="18" t="n">
        <f aca="false">EF208</f>
        <v>193.789334794521</v>
      </c>
      <c r="EH205" s="18" t="n">
        <f aca="false">EG208</f>
        <v>193.789334794521</v>
      </c>
      <c r="EI205" s="18" t="n">
        <f aca="false">EH208</f>
        <v>193.789334794521</v>
      </c>
      <c r="EJ205" s="18" t="n">
        <f aca="false">EI208</f>
        <v>193.789334794521</v>
      </c>
      <c r="EK205" s="18" t="n">
        <f aca="false">EJ208</f>
        <v>193.789334794521</v>
      </c>
      <c r="EL205" s="18" t="n">
        <f aca="false">EK208</f>
        <v>193.789334794521</v>
      </c>
      <c r="EM205" s="18" t="n">
        <f aca="false">EL208</f>
        <v>193.789334794521</v>
      </c>
      <c r="EN205" s="18" t="n">
        <f aca="false">EM208</f>
        <v>193.789334794521</v>
      </c>
      <c r="EO205" s="18" t="n">
        <f aca="false">EN208</f>
        <v>193.789334794521</v>
      </c>
      <c r="EP205" s="18" t="n">
        <f aca="false">EO208</f>
        <v>193.789334794521</v>
      </c>
      <c r="EQ205" s="18" t="n">
        <f aca="false">EP208</f>
        <v>193.789334794521</v>
      </c>
      <c r="ER205" s="18" t="n">
        <f aca="false">EQ208</f>
        <v>193.789334794521</v>
      </c>
      <c r="ES205" s="18" t="n">
        <f aca="false">ER208</f>
        <v>193.789334794521</v>
      </c>
      <c r="ET205" s="18" t="n">
        <f aca="false">ES208</f>
        <v>193.789334794521</v>
      </c>
      <c r="EU205" s="18" t="n">
        <f aca="false">ET208</f>
        <v>193.789334794521</v>
      </c>
      <c r="EV205" s="18" t="n">
        <f aca="false">EU208</f>
        <v>193.789334794521</v>
      </c>
      <c r="EW205" s="18" t="n">
        <f aca="false">EV208</f>
        <v>193.789334794521</v>
      </c>
      <c r="EX205" s="18" t="n">
        <f aca="false">EW208</f>
        <v>193.789334794521</v>
      </c>
      <c r="EY205" s="18" t="n">
        <f aca="false">EX208</f>
        <v>193.789334794521</v>
      </c>
      <c r="EZ205" s="18" t="n">
        <f aca="false">EY208</f>
        <v>193.789334794521</v>
      </c>
      <c r="FA205" s="18" t="n">
        <f aca="false">EZ208</f>
        <v>193.789334794521</v>
      </c>
      <c r="FB205" s="18" t="n">
        <f aca="false">FA208</f>
        <v>193.789334794521</v>
      </c>
      <c r="FC205" s="18" t="n">
        <f aca="false">FB208</f>
        <v>193.789334794521</v>
      </c>
      <c r="FD205" s="18" t="n">
        <f aca="false">FC208</f>
        <v>193.789334794521</v>
      </c>
      <c r="FE205" s="18" t="n">
        <f aca="false">FD208</f>
        <v>193.789334794521</v>
      </c>
      <c r="FF205" s="18" t="n">
        <f aca="false">FE208</f>
        <v>193.789334794521</v>
      </c>
      <c r="FG205" s="18" t="n">
        <f aca="false">FF208</f>
        <v>193.789334794521</v>
      </c>
      <c r="FH205" s="18" t="n">
        <f aca="false">FG208</f>
        <v>193.789334794521</v>
      </c>
    </row>
    <row r="206" customFormat="false" ht="15" hidden="false" customHeight="false" outlineLevel="0" collapsed="false">
      <c r="C206" s="0" t="s">
        <v>788</v>
      </c>
      <c r="D206" s="11" t="s">
        <v>319</v>
      </c>
      <c r="E206" s="43" t="n">
        <f aca="false">SUMIF($J$3:$FH$3,"&lt;="&amp;$E18,$J206:$FH206)</f>
        <v>18</v>
      </c>
      <c r="F206" s="43" t="n">
        <f aca="false">SUMIF($J$4:$FH$4,"&lt;="&amp;$E20,$J206:$FH206)</f>
        <v>43.7893347945205</v>
      </c>
      <c r="I206" s="43" t="n">
        <f aca="false">SUM(J206:FH206)</f>
        <v>43.7893347945205</v>
      </c>
      <c r="J206" s="43" t="n">
        <f aca="false">J205*J199*(1-J24)</f>
        <v>0</v>
      </c>
      <c r="K206" s="43" t="n">
        <f aca="false">K205*K199*(1-K24)</f>
        <v>4.43835616438356</v>
      </c>
      <c r="L206" s="43" t="n">
        <f aca="false">L205*L199*(1-L24)</f>
        <v>4.48767123287671</v>
      </c>
      <c r="M206" s="43" t="n">
        <f aca="false">M205*M199*(1-M24)</f>
        <v>4.53698630136986</v>
      </c>
      <c r="N206" s="43" t="n">
        <f aca="false">N205*N199*(1-N24)</f>
        <v>4.53698630136986</v>
      </c>
      <c r="O206" s="43" t="n">
        <f aca="false">O205*O199*(1-O24)</f>
        <v>4.97095890410959</v>
      </c>
      <c r="P206" s="43" t="n">
        <f aca="false">P205*P199*(1-P24)</f>
        <v>5.02619178082192</v>
      </c>
      <c r="Q206" s="43" t="n">
        <f aca="false">Q205*Q199*(1-Q24)</f>
        <v>5.08142465753425</v>
      </c>
      <c r="R206" s="43" t="n">
        <f aca="false">R205*R199*(1-R24)</f>
        <v>5.08142465753425</v>
      </c>
      <c r="S206" s="43" t="n">
        <f aca="false">S205*S199*(1-S24)</f>
        <v>5.62933479452055</v>
      </c>
      <c r="T206" s="43" t="n">
        <f aca="false">T205*T199*(1-T24)</f>
        <v>0</v>
      </c>
      <c r="U206" s="43" t="n">
        <f aca="false">U205*U199*(1-U24)</f>
        <v>0</v>
      </c>
      <c r="V206" s="43" t="n">
        <f aca="false">V205*V199*(1-V24)</f>
        <v>0</v>
      </c>
      <c r="W206" s="43" t="n">
        <f aca="false">W205*W199*(1-W24)</f>
        <v>0</v>
      </c>
      <c r="X206" s="43" t="n">
        <f aca="false">X205*X199*(1-X24)</f>
        <v>0</v>
      </c>
      <c r="Y206" s="43" t="n">
        <f aca="false">Y205*Y199*(1-Y24)</f>
        <v>0</v>
      </c>
      <c r="Z206" s="43" t="n">
        <f aca="false">Z205*Z199*(1-Z24)</f>
        <v>0</v>
      </c>
      <c r="AA206" s="43" t="n">
        <f aca="false">AA205*AA199*(1-AA24)</f>
        <v>0</v>
      </c>
      <c r="AB206" s="43" t="n">
        <f aca="false">AB205*AB199*(1-AB24)</f>
        <v>0</v>
      </c>
      <c r="AC206" s="43" t="n">
        <f aca="false">AC205*AC199*(1-AC24)</f>
        <v>0</v>
      </c>
      <c r="AD206" s="43" t="n">
        <f aca="false">AD205*AD199*(1-AD24)</f>
        <v>0</v>
      </c>
      <c r="AE206" s="43" t="n">
        <f aca="false">AE205*AE199*(1-AE24)</f>
        <v>0</v>
      </c>
      <c r="AF206" s="43" t="n">
        <f aca="false">AF205*AF199*(1-AF24)</f>
        <v>0</v>
      </c>
      <c r="AG206" s="43" t="n">
        <f aca="false">AG205*AG199*(1-AG24)</f>
        <v>0</v>
      </c>
      <c r="AH206" s="43" t="n">
        <f aca="false">AH205*AH199*(1-AH24)</f>
        <v>0</v>
      </c>
      <c r="AI206" s="43" t="n">
        <f aca="false">AI205*AI199*(1-AI24)</f>
        <v>0</v>
      </c>
      <c r="AJ206" s="43" t="n">
        <f aca="false">AJ205*AJ199*(1-AJ24)</f>
        <v>0</v>
      </c>
      <c r="AK206" s="43" t="n">
        <f aca="false">AK205*AK199*(1-AK24)</f>
        <v>0</v>
      </c>
      <c r="AL206" s="43" t="n">
        <f aca="false">AL205*AL199*(1-AL24)</f>
        <v>0</v>
      </c>
      <c r="AM206" s="43" t="n">
        <f aca="false">AM205*AM199*(1-AM24)</f>
        <v>0</v>
      </c>
      <c r="AN206" s="43" t="n">
        <f aca="false">AN205*AN199*(1-AN24)</f>
        <v>0</v>
      </c>
      <c r="AO206" s="43" t="n">
        <f aca="false">AO205*AO199*(1-AO24)</f>
        <v>0</v>
      </c>
      <c r="AP206" s="43" t="n">
        <f aca="false">AP205*AP199*(1-AP24)</f>
        <v>0</v>
      </c>
      <c r="AQ206" s="43" t="n">
        <f aca="false">AQ205*AQ199*(1-AQ24)</f>
        <v>0</v>
      </c>
      <c r="AR206" s="43" t="n">
        <f aca="false">AR205*AR199*(1-AR24)</f>
        <v>0</v>
      </c>
      <c r="AS206" s="43" t="n">
        <f aca="false">AS205*AS199*(1-AS24)</f>
        <v>0</v>
      </c>
      <c r="AT206" s="43" t="n">
        <f aca="false">AT205*AT199*(1-AT24)</f>
        <v>0</v>
      </c>
      <c r="AU206" s="43" t="n">
        <f aca="false">AU205*AU199*(1-AU24)</f>
        <v>0</v>
      </c>
      <c r="AV206" s="43" t="n">
        <f aca="false">AV205*AV199*(1-AV24)</f>
        <v>0</v>
      </c>
      <c r="AW206" s="43" t="n">
        <f aca="false">AW205*AW199*(1-AW24)</f>
        <v>0</v>
      </c>
      <c r="AX206" s="43" t="n">
        <f aca="false">AX205*AX199*(1-AX24)</f>
        <v>0</v>
      </c>
      <c r="AY206" s="43" t="n">
        <f aca="false">AY205*AY199*(1-AY24)</f>
        <v>0</v>
      </c>
      <c r="AZ206" s="43" t="n">
        <f aca="false">AZ205*AZ199*(1-AZ24)</f>
        <v>0</v>
      </c>
      <c r="BA206" s="43" t="n">
        <f aca="false">BA205*BA199*(1-BA24)</f>
        <v>0</v>
      </c>
      <c r="BB206" s="43" t="n">
        <f aca="false">BB205*BB199*(1-BB24)</f>
        <v>0</v>
      </c>
      <c r="BC206" s="43" t="n">
        <f aca="false">BC205*BC199*(1-BC24)</f>
        <v>0</v>
      </c>
      <c r="BD206" s="43" t="n">
        <f aca="false">BD205*BD199*(1-BD24)</f>
        <v>0</v>
      </c>
      <c r="BE206" s="43" t="n">
        <f aca="false">BE205*BE199*(1-BE24)</f>
        <v>0</v>
      </c>
      <c r="BF206" s="43" t="n">
        <f aca="false">BF205*BF199*(1-BF24)</f>
        <v>0</v>
      </c>
      <c r="BG206" s="43" t="n">
        <f aca="false">BG205*BG199*(1-BG24)</f>
        <v>0</v>
      </c>
      <c r="BH206" s="43" t="n">
        <f aca="false">BH205*BH199*(1-BH24)</f>
        <v>0</v>
      </c>
      <c r="BI206" s="43" t="n">
        <f aca="false">BI205*BI199*(1-BI24)</f>
        <v>0</v>
      </c>
      <c r="BJ206" s="43" t="n">
        <f aca="false">BJ205*BJ199*(1-BJ24)</f>
        <v>0</v>
      </c>
      <c r="BK206" s="43" t="n">
        <f aca="false">BK205*BK199*(1-BK24)</f>
        <v>0</v>
      </c>
      <c r="BL206" s="43" t="n">
        <f aca="false">BL205*BL199*(1-BL24)</f>
        <v>0</v>
      </c>
      <c r="BM206" s="43" t="n">
        <f aca="false">BM205*BM199*(1-BM24)</f>
        <v>0</v>
      </c>
      <c r="BN206" s="43" t="n">
        <f aca="false">BN205*BN199*(1-BN24)</f>
        <v>0</v>
      </c>
      <c r="BO206" s="43" t="n">
        <f aca="false">BO205*BO199*(1-BO24)</f>
        <v>0</v>
      </c>
      <c r="BP206" s="43" t="n">
        <f aca="false">BP205*BP199*(1-BP24)</f>
        <v>0</v>
      </c>
      <c r="BQ206" s="43" t="n">
        <f aca="false">BQ205*BQ199*(1-BQ24)</f>
        <v>0</v>
      </c>
      <c r="BR206" s="43" t="n">
        <f aca="false">BR205*BR199*(1-BR24)</f>
        <v>0</v>
      </c>
      <c r="BS206" s="43" t="n">
        <f aca="false">BS205*BS199*(1-BS24)</f>
        <v>0</v>
      </c>
      <c r="BT206" s="43" t="n">
        <f aca="false">BT205*BT199*(1-BT24)</f>
        <v>0</v>
      </c>
      <c r="BU206" s="43" t="n">
        <f aca="false">BU205*BU199*(1-BU24)</f>
        <v>0</v>
      </c>
      <c r="BV206" s="43" t="n">
        <f aca="false">BV205*BV199*(1-BV24)</f>
        <v>0</v>
      </c>
      <c r="BW206" s="43" t="n">
        <f aca="false">BW205*BW199*(1-BW24)</f>
        <v>0</v>
      </c>
      <c r="BX206" s="43" t="n">
        <f aca="false">BX205*BX199*(1-BX24)</f>
        <v>0</v>
      </c>
      <c r="BY206" s="43" t="n">
        <f aca="false">BY205*BY199*(1-BY24)</f>
        <v>0</v>
      </c>
      <c r="BZ206" s="43" t="n">
        <f aca="false">BZ205*BZ199*(1-BZ24)</f>
        <v>0</v>
      </c>
      <c r="CA206" s="43" t="n">
        <f aca="false">CA205*CA199*(1-CA24)</f>
        <v>0</v>
      </c>
      <c r="CB206" s="43" t="n">
        <f aca="false">CB205*CB199*(1-CB24)</f>
        <v>0</v>
      </c>
      <c r="CC206" s="43" t="n">
        <f aca="false">CC205*CC199*(1-CC24)</f>
        <v>0</v>
      </c>
      <c r="CD206" s="43" t="n">
        <f aca="false">CD205*CD199*(1-CD24)</f>
        <v>0</v>
      </c>
      <c r="CE206" s="43" t="n">
        <f aca="false">CE205*CE199*(1-CE24)</f>
        <v>0</v>
      </c>
      <c r="CF206" s="43" t="n">
        <f aca="false">CF205*CF199*(1-CF24)</f>
        <v>0</v>
      </c>
      <c r="CG206" s="43" t="n">
        <f aca="false">CG205*CG199*(1-CG24)</f>
        <v>0</v>
      </c>
      <c r="CH206" s="43" t="n">
        <f aca="false">CH205*CH199*(1-CH24)</f>
        <v>0</v>
      </c>
      <c r="CI206" s="43" t="n">
        <f aca="false">CI205*CI199*(1-CI24)</f>
        <v>0</v>
      </c>
      <c r="CJ206" s="43" t="n">
        <f aca="false">CJ205*CJ199*(1-CJ24)</f>
        <v>0</v>
      </c>
      <c r="CK206" s="43" t="n">
        <f aca="false">CK205*CK199*(1-CK24)</f>
        <v>0</v>
      </c>
      <c r="CL206" s="43" t="n">
        <f aca="false">CL205*CL199*(1-CL24)</f>
        <v>0</v>
      </c>
      <c r="CM206" s="43" t="n">
        <f aca="false">CM205*CM199*(1-CM24)</f>
        <v>0</v>
      </c>
      <c r="CN206" s="43" t="n">
        <f aca="false">CN205*CN199*(1-CN24)</f>
        <v>0</v>
      </c>
      <c r="CO206" s="43" t="n">
        <f aca="false">CO205*CO199*(1-CO24)</f>
        <v>0</v>
      </c>
      <c r="CP206" s="43" t="n">
        <f aca="false">CP205*CP199*(1-CP24)</f>
        <v>0</v>
      </c>
      <c r="CQ206" s="43" t="n">
        <f aca="false">CQ205*CQ199*(1-CQ24)</f>
        <v>0</v>
      </c>
      <c r="CR206" s="43" t="n">
        <f aca="false">CR205*CR199*(1-CR24)</f>
        <v>0</v>
      </c>
      <c r="CS206" s="43" t="n">
        <f aca="false">CS205*CS199*(1-CS24)</f>
        <v>0</v>
      </c>
      <c r="CT206" s="43" t="n">
        <f aca="false">CT205*CT199*(1-CT24)</f>
        <v>0</v>
      </c>
      <c r="CU206" s="43" t="n">
        <f aca="false">CU205*CU199*(1-CU24)</f>
        <v>0</v>
      </c>
      <c r="CV206" s="43" t="n">
        <f aca="false">CV205*CV199*(1-CV24)</f>
        <v>0</v>
      </c>
      <c r="CW206" s="43" t="n">
        <f aca="false">CW205*CW199*(1-CW24)</f>
        <v>0</v>
      </c>
      <c r="CX206" s="43" t="n">
        <f aca="false">CX205*CX199*(1-CX24)</f>
        <v>0</v>
      </c>
      <c r="CY206" s="43" t="n">
        <f aca="false">CY205*CY199*(1-CY24)</f>
        <v>0</v>
      </c>
      <c r="CZ206" s="43" t="n">
        <f aca="false">CZ205*CZ199*(1-CZ24)</f>
        <v>0</v>
      </c>
      <c r="DA206" s="43" t="n">
        <f aca="false">DA205*DA199*(1-DA24)</f>
        <v>0</v>
      </c>
      <c r="DB206" s="43" t="n">
        <f aca="false">DB205*DB199*(1-DB24)</f>
        <v>0</v>
      </c>
      <c r="DC206" s="43" t="n">
        <f aca="false">DC205*DC199*(1-DC24)</f>
        <v>0</v>
      </c>
      <c r="DD206" s="43" t="n">
        <f aca="false">DD205*DD199*(1-DD24)</f>
        <v>0</v>
      </c>
      <c r="DE206" s="43" t="n">
        <f aca="false">DE205*DE199*(1-DE24)</f>
        <v>0</v>
      </c>
      <c r="DF206" s="43" t="n">
        <f aca="false">DF205*DF199*(1-DF24)</f>
        <v>0</v>
      </c>
      <c r="DG206" s="43" t="n">
        <f aca="false">DG205*DG199*(1-DG24)</f>
        <v>0</v>
      </c>
      <c r="DH206" s="43" t="n">
        <f aca="false">DH205*DH199*(1-DH24)</f>
        <v>0</v>
      </c>
      <c r="DI206" s="43" t="n">
        <f aca="false">DI205*DI199*(1-DI24)</f>
        <v>0</v>
      </c>
      <c r="DJ206" s="43" t="n">
        <f aca="false">DJ205*DJ199*(1-DJ24)</f>
        <v>0</v>
      </c>
      <c r="DK206" s="43" t="n">
        <f aca="false">DK205*DK199*(1-DK24)</f>
        <v>0</v>
      </c>
      <c r="DL206" s="43" t="n">
        <f aca="false">DL205*DL199*(1-DL24)</f>
        <v>0</v>
      </c>
      <c r="DM206" s="43" t="n">
        <f aca="false">DM205*DM199*(1-DM24)</f>
        <v>0</v>
      </c>
      <c r="DN206" s="43" t="n">
        <f aca="false">DN205*DN199*(1-DN24)</f>
        <v>0</v>
      </c>
      <c r="DO206" s="43" t="n">
        <f aca="false">DO205*DO199*(1-DO24)</f>
        <v>0</v>
      </c>
      <c r="DP206" s="43" t="n">
        <f aca="false">DP205*DP199*(1-DP24)</f>
        <v>0</v>
      </c>
      <c r="DQ206" s="43" t="n">
        <f aca="false">DQ205*DQ199*(1-DQ24)</f>
        <v>0</v>
      </c>
      <c r="DR206" s="43" t="n">
        <f aca="false">DR205*DR199*(1-DR24)</f>
        <v>0</v>
      </c>
      <c r="DS206" s="43" t="n">
        <f aca="false">DS205*DS199*(1-DS24)</f>
        <v>0</v>
      </c>
      <c r="DT206" s="43" t="n">
        <f aca="false">DT205*DT199*(1-DT24)</f>
        <v>0</v>
      </c>
      <c r="DU206" s="43" t="n">
        <f aca="false">DU205*DU199*(1-DU24)</f>
        <v>0</v>
      </c>
      <c r="DV206" s="43" t="n">
        <f aca="false">DV205*DV199*(1-DV24)</f>
        <v>0</v>
      </c>
      <c r="DW206" s="43" t="n">
        <f aca="false">DW205*DW199*(1-DW24)</f>
        <v>0</v>
      </c>
      <c r="DX206" s="43" t="n">
        <f aca="false">DX205*DX199*(1-DX24)</f>
        <v>0</v>
      </c>
      <c r="DY206" s="43" t="n">
        <f aca="false">DY205*DY199*(1-DY24)</f>
        <v>0</v>
      </c>
      <c r="DZ206" s="43" t="n">
        <f aca="false">DZ205*DZ199*(1-DZ24)</f>
        <v>0</v>
      </c>
      <c r="EA206" s="43" t="n">
        <f aca="false">EA205*EA199*(1-EA24)</f>
        <v>0</v>
      </c>
      <c r="EB206" s="43" t="n">
        <f aca="false">EB205*EB199*(1-EB24)</f>
        <v>0</v>
      </c>
      <c r="EC206" s="43" t="n">
        <f aca="false">EC205*EC199*(1-EC24)</f>
        <v>0</v>
      </c>
      <c r="ED206" s="43" t="n">
        <f aca="false">ED205*ED199*(1-ED24)</f>
        <v>0</v>
      </c>
      <c r="EE206" s="43" t="n">
        <f aca="false">EE205*EE199*(1-EE24)</f>
        <v>0</v>
      </c>
      <c r="EF206" s="43" t="n">
        <f aca="false">EF205*EF199*(1-EF24)</f>
        <v>0</v>
      </c>
      <c r="EG206" s="43" t="n">
        <f aca="false">EG205*EG199*(1-EG24)</f>
        <v>0</v>
      </c>
      <c r="EH206" s="43" t="n">
        <f aca="false">EH205*EH199*(1-EH24)</f>
        <v>0</v>
      </c>
      <c r="EI206" s="43" t="n">
        <f aca="false">EI205*EI199*(1-EI24)</f>
        <v>0</v>
      </c>
      <c r="EJ206" s="43" t="n">
        <f aca="false">EJ205*EJ199*(1-EJ24)</f>
        <v>0</v>
      </c>
      <c r="EK206" s="43" t="n">
        <f aca="false">EK205*EK199*(1-EK24)</f>
        <v>0</v>
      </c>
      <c r="EL206" s="43" t="n">
        <f aca="false">EL205*EL199*(1-EL24)</f>
        <v>0</v>
      </c>
      <c r="EM206" s="43" t="n">
        <f aca="false">EM205*EM199*(1-EM24)</f>
        <v>0</v>
      </c>
      <c r="EN206" s="43" t="n">
        <f aca="false">EN205*EN199*(1-EN24)</f>
        <v>0</v>
      </c>
      <c r="EO206" s="43" t="n">
        <f aca="false">EO205*EO199*(1-EO24)</f>
        <v>0</v>
      </c>
      <c r="EP206" s="43" t="n">
        <f aca="false">EP205*EP199*(1-EP24)</f>
        <v>0</v>
      </c>
      <c r="EQ206" s="43" t="n">
        <f aca="false">EQ205*EQ199*(1-EQ24)</f>
        <v>0</v>
      </c>
      <c r="ER206" s="43" t="n">
        <f aca="false">ER205*ER199*(1-ER24)</f>
        <v>0</v>
      </c>
      <c r="ES206" s="43" t="n">
        <f aca="false">ES205*ES199*(1-ES24)</f>
        <v>0</v>
      </c>
      <c r="ET206" s="43" t="n">
        <f aca="false">ET205*ET199*(1-ET24)</f>
        <v>0</v>
      </c>
      <c r="EU206" s="43" t="n">
        <f aca="false">EU205*EU199*(1-EU24)</f>
        <v>0</v>
      </c>
      <c r="EV206" s="43" t="n">
        <f aca="false">EV205*EV199*(1-EV24)</f>
        <v>0</v>
      </c>
      <c r="EW206" s="43" t="n">
        <f aca="false">EW205*EW199*(1-EW24)</f>
        <v>0</v>
      </c>
      <c r="EX206" s="43" t="n">
        <f aca="false">EX205*EX199*(1-EX24)</f>
        <v>0</v>
      </c>
      <c r="EY206" s="43" t="n">
        <f aca="false">EY205*EY199*(1-EY24)</f>
        <v>0</v>
      </c>
      <c r="EZ206" s="43" t="n">
        <f aca="false">EZ205*EZ199*(1-EZ24)</f>
        <v>0</v>
      </c>
      <c r="FA206" s="43" t="n">
        <f aca="false">FA205*FA199*(1-FA24)</f>
        <v>0</v>
      </c>
      <c r="FB206" s="43" t="n">
        <f aca="false">FB205*FB199*(1-FB24)</f>
        <v>0</v>
      </c>
      <c r="FC206" s="43" t="n">
        <f aca="false">FC205*FC199*(1-FC24)</f>
        <v>0</v>
      </c>
      <c r="FD206" s="43" t="n">
        <f aca="false">FD205*FD199*(1-FD24)</f>
        <v>0</v>
      </c>
      <c r="FE206" s="43" t="n">
        <f aca="false">FE205*FE199*(1-FE24)</f>
        <v>0</v>
      </c>
      <c r="FF206" s="43" t="n">
        <f aca="false">FF205*FF199*(1-FF24)</f>
        <v>0</v>
      </c>
      <c r="FG206" s="43" t="n">
        <f aca="false">FG205*FG199*(1-FG24)</f>
        <v>0</v>
      </c>
      <c r="FH206" s="43" t="n">
        <f aca="false">FH205*FH199*(1-FH24)</f>
        <v>0</v>
      </c>
    </row>
    <row r="207" customFormat="false" ht="15" hidden="false" customHeight="false" outlineLevel="0" collapsed="false">
      <c r="C207" s="0" t="s">
        <v>789</v>
      </c>
      <c r="D207" s="11" t="s">
        <v>319</v>
      </c>
      <c r="I207" s="43" t="n">
        <f aca="false">SUM(J207:FH207)</f>
        <v>43.7893347945205</v>
      </c>
      <c r="J207" s="43" t="n">
        <f aca="false">IF(In_Fix_Interest=1,J35*SUMIF($J$7:J$7,J$7,$J206:J206),J206)</f>
        <v>0</v>
      </c>
      <c r="K207" s="43" t="n">
        <f aca="false">IF(In_Fix_Interest=1,K35*SUMIF($J$7:K$7,K$7,$J206:K206),K206)</f>
        <v>0</v>
      </c>
      <c r="L207" s="43" t="n">
        <f aca="false">IF(In_Fix_Interest=1,L35*SUMIF($J$7:L$7,L$7,$J206:L206),L206)</f>
        <v>0</v>
      </c>
      <c r="M207" s="43" t="n">
        <f aca="false">IF(In_Fix_Interest=1,M35*SUMIF($J$7:M$7,M$7,$J206:M206),M206)</f>
        <v>0</v>
      </c>
      <c r="N207" s="43" t="n">
        <f aca="false">IF(In_Fix_Interest=1,N35*SUMIF($J$7:N$7,N$7,$J206:N206),N206)</f>
        <v>18</v>
      </c>
      <c r="O207" s="43" t="n">
        <f aca="false">IF(In_Fix_Interest=1,O35*SUMIF($J$7:O$7,O$7,$J206:O206),O206)</f>
        <v>0</v>
      </c>
      <c r="P207" s="43" t="n">
        <f aca="false">IF(In_Fix_Interest=1,P35*SUMIF($J$7:P$7,P$7,$J206:P206),P206)</f>
        <v>0</v>
      </c>
      <c r="Q207" s="43" t="n">
        <f aca="false">IF(In_Fix_Interest=1,Q35*SUMIF($J$7:Q$7,Q$7,$J206:Q206),Q206)</f>
        <v>0</v>
      </c>
      <c r="R207" s="43" t="n">
        <f aca="false">IF(In_Fix_Interest=1,R35*SUMIF($J$7:R$7,R$7,$J206:R206),R206)</f>
        <v>20.16</v>
      </c>
      <c r="S207" s="43" t="n">
        <f aca="false">IF(In_Fix_Interest=1,S35*SUMIF($J$7:S$7,S$7,$J206:S206),S206)</f>
        <v>0</v>
      </c>
      <c r="T207" s="43" t="n">
        <f aca="false">IF(In_Fix_Interest=1,T35*SUMIF($J$7:T$7,T$7,$J206:T206),T206)</f>
        <v>0</v>
      </c>
      <c r="U207" s="43" t="n">
        <f aca="false">IF(In_Fix_Interest=1,U35*SUMIF($J$7:U$7,U$7,$J206:U206),U206)</f>
        <v>0</v>
      </c>
      <c r="V207" s="43" t="n">
        <f aca="false">IF(In_Fix_Interest=1,V35*SUMIF($J$7:V$7,V$7,$J206:V206),V206)</f>
        <v>5.62933479452055</v>
      </c>
      <c r="W207" s="43" t="n">
        <f aca="false">IF(In_Fix_Interest=1,W35*SUMIF($J$7:W$7,W$7,$J206:W206),W206)</f>
        <v>0</v>
      </c>
      <c r="X207" s="43" t="n">
        <f aca="false">IF(In_Fix_Interest=1,X35*SUMIF($J$7:X$7,X$7,$J206:X206),X206)</f>
        <v>0</v>
      </c>
      <c r="Y207" s="43" t="n">
        <f aca="false">IF(In_Fix_Interest=1,Y35*SUMIF($J$7:Y$7,Y$7,$J206:Y206),Y206)</f>
        <v>0</v>
      </c>
      <c r="Z207" s="43" t="n">
        <f aca="false">IF(In_Fix_Interest=1,Z35*SUMIF($J$7:Z$7,Z$7,$J206:Z206),Z206)</f>
        <v>0</v>
      </c>
      <c r="AA207" s="43" t="n">
        <f aca="false">IF(In_Fix_Interest=1,AA35*SUMIF($J$7:AA$7,AA$7,$J206:AA206),AA206)</f>
        <v>0</v>
      </c>
      <c r="AB207" s="43" t="n">
        <f aca="false">IF(In_Fix_Interest=1,AB35*SUMIF($J$7:AB$7,AB$7,$J206:AB206),AB206)</f>
        <v>0</v>
      </c>
      <c r="AC207" s="43" t="n">
        <f aca="false">IF(In_Fix_Interest=1,AC35*SUMIF($J$7:AC$7,AC$7,$J206:AC206),AC206)</f>
        <v>0</v>
      </c>
      <c r="AD207" s="43" t="n">
        <f aca="false">IF(In_Fix_Interest=1,AD35*SUMIF($J$7:AD$7,AD$7,$J206:AD206),AD206)</f>
        <v>0</v>
      </c>
      <c r="AE207" s="43" t="n">
        <f aca="false">IF(In_Fix_Interest=1,AE35*SUMIF($J$7:AE$7,AE$7,$J206:AE206),AE206)</f>
        <v>0</v>
      </c>
      <c r="AF207" s="43" t="n">
        <f aca="false">IF(In_Fix_Interest=1,AF35*SUMIF($J$7:AF$7,AF$7,$J206:AF206),AF206)</f>
        <v>0</v>
      </c>
      <c r="AG207" s="43" t="n">
        <f aca="false">IF(In_Fix_Interest=1,AG35*SUMIF($J$7:AG$7,AG$7,$J206:AG206),AG206)</f>
        <v>0</v>
      </c>
      <c r="AH207" s="43" t="n">
        <f aca="false">IF(In_Fix_Interest=1,AH35*SUMIF($J$7:AH$7,AH$7,$J206:AH206),AH206)</f>
        <v>0</v>
      </c>
      <c r="AI207" s="43" t="n">
        <f aca="false">IF(In_Fix_Interest=1,AI35*SUMIF($J$7:AI$7,AI$7,$J206:AI206),AI206)</f>
        <v>0</v>
      </c>
      <c r="AJ207" s="43" t="n">
        <f aca="false">IF(In_Fix_Interest=1,AJ35*SUMIF($J$7:AJ$7,AJ$7,$J206:AJ206),AJ206)</f>
        <v>0</v>
      </c>
      <c r="AK207" s="43" t="n">
        <f aca="false">IF(In_Fix_Interest=1,AK35*SUMIF($J$7:AK$7,AK$7,$J206:AK206),AK206)</f>
        <v>0</v>
      </c>
      <c r="AL207" s="43" t="n">
        <f aca="false">IF(In_Fix_Interest=1,AL35*SUMIF($J$7:AL$7,AL$7,$J206:AL206),AL206)</f>
        <v>0</v>
      </c>
      <c r="AM207" s="43" t="n">
        <f aca="false">IF(In_Fix_Interest=1,AM35*SUMIF($J$7:AM$7,AM$7,$J206:AM206),AM206)</f>
        <v>0</v>
      </c>
      <c r="AN207" s="43" t="n">
        <f aca="false">IF(In_Fix_Interest=1,AN35*SUMIF($J$7:AN$7,AN$7,$J206:AN206),AN206)</f>
        <v>0</v>
      </c>
      <c r="AO207" s="43" t="n">
        <f aca="false">IF(In_Fix_Interest=1,AO35*SUMIF($J$7:AO$7,AO$7,$J206:AO206),AO206)</f>
        <v>0</v>
      </c>
      <c r="AP207" s="43" t="n">
        <f aca="false">IF(In_Fix_Interest=1,AP35*SUMIF($J$7:AP$7,AP$7,$J206:AP206),AP206)</f>
        <v>0</v>
      </c>
      <c r="AQ207" s="43" t="n">
        <f aca="false">IF(In_Fix_Interest=1,AQ35*SUMIF($J$7:AQ$7,AQ$7,$J206:AQ206),AQ206)</f>
        <v>0</v>
      </c>
      <c r="AR207" s="43" t="n">
        <f aca="false">IF(In_Fix_Interest=1,AR35*SUMIF($J$7:AR$7,AR$7,$J206:AR206),AR206)</f>
        <v>0</v>
      </c>
      <c r="AS207" s="43" t="n">
        <f aca="false">IF(In_Fix_Interest=1,AS35*SUMIF($J$7:AS$7,AS$7,$J206:AS206),AS206)</f>
        <v>0</v>
      </c>
      <c r="AT207" s="43" t="n">
        <f aca="false">IF(In_Fix_Interest=1,AT35*SUMIF($J$7:AT$7,AT$7,$J206:AT206),AT206)</f>
        <v>0</v>
      </c>
      <c r="AU207" s="43" t="n">
        <f aca="false">IF(In_Fix_Interest=1,AU35*SUMIF($J$7:AU$7,AU$7,$J206:AU206),AU206)</f>
        <v>0</v>
      </c>
      <c r="AV207" s="43" t="n">
        <f aca="false">IF(In_Fix_Interest=1,AV35*SUMIF($J$7:AV$7,AV$7,$J206:AV206),AV206)</f>
        <v>0</v>
      </c>
      <c r="AW207" s="43" t="n">
        <f aca="false">IF(In_Fix_Interest=1,AW35*SUMIF($J$7:AW$7,AW$7,$J206:AW206),AW206)</f>
        <v>0</v>
      </c>
      <c r="AX207" s="43" t="n">
        <f aca="false">IF(In_Fix_Interest=1,AX35*SUMIF($J$7:AX$7,AX$7,$J206:AX206),AX206)</f>
        <v>0</v>
      </c>
      <c r="AY207" s="43" t="n">
        <f aca="false">IF(In_Fix_Interest=1,AY35*SUMIF($J$7:AY$7,AY$7,$J206:AY206),AY206)</f>
        <v>0</v>
      </c>
      <c r="AZ207" s="43" t="n">
        <f aca="false">IF(In_Fix_Interest=1,AZ35*SUMIF($J$7:AZ$7,AZ$7,$J206:AZ206),AZ206)</f>
        <v>0</v>
      </c>
      <c r="BA207" s="43" t="n">
        <f aca="false">IF(In_Fix_Interest=1,BA35*SUMIF($J$7:BA$7,BA$7,$J206:BA206),BA206)</f>
        <v>0</v>
      </c>
      <c r="BB207" s="43" t="n">
        <f aca="false">IF(In_Fix_Interest=1,BB35*SUMIF($J$7:BB$7,BB$7,$J206:BB206),BB206)</f>
        <v>0</v>
      </c>
      <c r="BC207" s="43" t="n">
        <f aca="false">IF(In_Fix_Interest=1,BC35*SUMIF($J$7:BC$7,BC$7,$J206:BC206),BC206)</f>
        <v>0</v>
      </c>
      <c r="BD207" s="43" t="n">
        <f aca="false">IF(In_Fix_Interest=1,BD35*SUMIF($J$7:BD$7,BD$7,$J206:BD206),BD206)</f>
        <v>0</v>
      </c>
      <c r="BE207" s="43" t="n">
        <f aca="false">IF(In_Fix_Interest=1,BE35*SUMIF($J$7:BE$7,BE$7,$J206:BE206),BE206)</f>
        <v>0</v>
      </c>
      <c r="BF207" s="43" t="n">
        <f aca="false">IF(In_Fix_Interest=1,BF35*SUMIF($J$7:BF$7,BF$7,$J206:BF206),BF206)</f>
        <v>0</v>
      </c>
      <c r="BG207" s="43" t="n">
        <f aca="false">IF(In_Fix_Interest=1,BG35*SUMIF($J$7:BG$7,BG$7,$J206:BG206),BG206)</f>
        <v>0</v>
      </c>
      <c r="BH207" s="43" t="n">
        <f aca="false">IF(In_Fix_Interest=1,BH35*SUMIF($J$7:BH$7,BH$7,$J206:BH206),BH206)</f>
        <v>0</v>
      </c>
      <c r="BI207" s="43" t="n">
        <f aca="false">IF(In_Fix_Interest=1,BI35*SUMIF($J$7:BI$7,BI$7,$J206:BI206),BI206)</f>
        <v>0</v>
      </c>
      <c r="BJ207" s="43" t="n">
        <f aca="false">IF(In_Fix_Interest=1,BJ35*SUMIF($J$7:BJ$7,BJ$7,$J206:BJ206),BJ206)</f>
        <v>0</v>
      </c>
      <c r="BK207" s="43" t="n">
        <f aca="false">IF(In_Fix_Interest=1,BK35*SUMIF($J$7:BK$7,BK$7,$J206:BK206),BK206)</f>
        <v>0</v>
      </c>
      <c r="BL207" s="43" t="n">
        <f aca="false">IF(In_Fix_Interest=1,BL35*SUMIF($J$7:BL$7,BL$7,$J206:BL206),BL206)</f>
        <v>0</v>
      </c>
      <c r="BM207" s="43" t="n">
        <f aca="false">IF(In_Fix_Interest=1,BM35*SUMIF($J$7:BM$7,BM$7,$J206:BM206),BM206)</f>
        <v>0</v>
      </c>
      <c r="BN207" s="43" t="n">
        <f aca="false">IF(In_Fix_Interest=1,BN35*SUMIF($J$7:BN$7,BN$7,$J206:BN206),BN206)</f>
        <v>0</v>
      </c>
      <c r="BO207" s="43" t="n">
        <f aca="false">IF(In_Fix_Interest=1,BO35*SUMIF($J$7:BO$7,BO$7,$J206:BO206),BO206)</f>
        <v>0</v>
      </c>
      <c r="BP207" s="43" t="n">
        <f aca="false">IF(In_Fix_Interest=1,BP35*SUMIF($J$7:BP$7,BP$7,$J206:BP206),BP206)</f>
        <v>0</v>
      </c>
      <c r="BQ207" s="43" t="n">
        <f aca="false">IF(In_Fix_Interest=1,BQ35*SUMIF($J$7:BQ$7,BQ$7,$J206:BQ206),BQ206)</f>
        <v>0</v>
      </c>
      <c r="BR207" s="43" t="n">
        <f aca="false">IF(In_Fix_Interest=1,BR35*SUMIF($J$7:BR$7,BR$7,$J206:BR206),BR206)</f>
        <v>0</v>
      </c>
      <c r="BS207" s="43" t="n">
        <f aca="false">IF(In_Fix_Interest=1,BS35*SUMIF($J$7:BS$7,BS$7,$J206:BS206),BS206)</f>
        <v>0</v>
      </c>
      <c r="BT207" s="43" t="n">
        <f aca="false">IF(In_Fix_Interest=1,BT35*SUMIF($J$7:BT$7,BT$7,$J206:BT206),BT206)</f>
        <v>0</v>
      </c>
      <c r="BU207" s="43" t="n">
        <f aca="false">IF(In_Fix_Interest=1,BU35*SUMIF($J$7:BU$7,BU$7,$J206:BU206),BU206)</f>
        <v>0</v>
      </c>
      <c r="BV207" s="43" t="n">
        <f aca="false">IF(In_Fix_Interest=1,BV35*SUMIF($J$7:BV$7,BV$7,$J206:BV206),BV206)</f>
        <v>0</v>
      </c>
      <c r="BW207" s="43" t="n">
        <f aca="false">IF(In_Fix_Interest=1,BW35*SUMIF($J$7:BW$7,BW$7,$J206:BW206),BW206)</f>
        <v>0</v>
      </c>
      <c r="BX207" s="43" t="n">
        <f aca="false">IF(In_Fix_Interest=1,BX35*SUMIF($J$7:BX$7,BX$7,$J206:BX206),BX206)</f>
        <v>0</v>
      </c>
      <c r="BY207" s="43" t="n">
        <f aca="false">IF(In_Fix_Interest=1,BY35*SUMIF($J$7:BY$7,BY$7,$J206:BY206),BY206)</f>
        <v>0</v>
      </c>
      <c r="BZ207" s="43" t="n">
        <f aca="false">IF(In_Fix_Interest=1,BZ35*SUMIF($J$7:BZ$7,BZ$7,$J206:BZ206),BZ206)</f>
        <v>0</v>
      </c>
      <c r="CA207" s="43" t="n">
        <f aca="false">IF(In_Fix_Interest=1,CA35*SUMIF($J$7:CA$7,CA$7,$J206:CA206),CA206)</f>
        <v>0</v>
      </c>
      <c r="CB207" s="43" t="n">
        <f aca="false">IF(In_Fix_Interest=1,CB35*SUMIF($J$7:CB$7,CB$7,$J206:CB206),CB206)</f>
        <v>0</v>
      </c>
      <c r="CC207" s="43" t="n">
        <f aca="false">IF(In_Fix_Interest=1,CC35*SUMIF($J$7:CC$7,CC$7,$J206:CC206),CC206)</f>
        <v>0</v>
      </c>
      <c r="CD207" s="43" t="n">
        <f aca="false">IF(In_Fix_Interest=1,CD35*SUMIF($J$7:CD$7,CD$7,$J206:CD206),CD206)</f>
        <v>0</v>
      </c>
      <c r="CE207" s="43" t="n">
        <f aca="false">IF(In_Fix_Interest=1,CE35*SUMIF($J$7:CE$7,CE$7,$J206:CE206),CE206)</f>
        <v>0</v>
      </c>
      <c r="CF207" s="43" t="n">
        <f aca="false">IF(In_Fix_Interest=1,CF35*SUMIF($J$7:CF$7,CF$7,$J206:CF206),CF206)</f>
        <v>0</v>
      </c>
      <c r="CG207" s="43" t="n">
        <f aca="false">IF(In_Fix_Interest=1,CG35*SUMIF($J$7:CG$7,CG$7,$J206:CG206),CG206)</f>
        <v>0</v>
      </c>
      <c r="CH207" s="43" t="n">
        <f aca="false">IF(In_Fix_Interest=1,CH35*SUMIF($J$7:CH$7,CH$7,$J206:CH206),CH206)</f>
        <v>0</v>
      </c>
      <c r="CI207" s="43" t="n">
        <f aca="false">IF(In_Fix_Interest=1,CI35*SUMIF($J$7:CI$7,CI$7,$J206:CI206),CI206)</f>
        <v>0</v>
      </c>
      <c r="CJ207" s="43" t="n">
        <f aca="false">IF(In_Fix_Interest=1,CJ35*SUMIF($J$7:CJ$7,CJ$7,$J206:CJ206),CJ206)</f>
        <v>0</v>
      </c>
      <c r="CK207" s="43" t="n">
        <f aca="false">IF(In_Fix_Interest=1,CK35*SUMIF($J$7:CK$7,CK$7,$J206:CK206),CK206)</f>
        <v>0</v>
      </c>
      <c r="CL207" s="43" t="n">
        <f aca="false">IF(In_Fix_Interest=1,CL35*SUMIF($J$7:CL$7,CL$7,$J206:CL206),CL206)</f>
        <v>0</v>
      </c>
      <c r="CM207" s="43" t="n">
        <f aca="false">IF(In_Fix_Interest=1,CM35*SUMIF($J$7:CM$7,CM$7,$J206:CM206),CM206)</f>
        <v>0</v>
      </c>
      <c r="CN207" s="43" t="n">
        <f aca="false">IF(In_Fix_Interest=1,CN35*SUMIF($J$7:CN$7,CN$7,$J206:CN206),CN206)</f>
        <v>0</v>
      </c>
      <c r="CO207" s="43" t="n">
        <f aca="false">IF(In_Fix_Interest=1,CO35*SUMIF($J$7:CO$7,CO$7,$J206:CO206),CO206)</f>
        <v>0</v>
      </c>
      <c r="CP207" s="43" t="n">
        <f aca="false">IF(In_Fix_Interest=1,CP35*SUMIF($J$7:CP$7,CP$7,$J206:CP206),CP206)</f>
        <v>0</v>
      </c>
      <c r="CQ207" s="43" t="n">
        <f aca="false">IF(In_Fix_Interest=1,CQ35*SUMIF($J$7:CQ$7,CQ$7,$J206:CQ206),CQ206)</f>
        <v>0</v>
      </c>
      <c r="CR207" s="43" t="n">
        <f aca="false">IF(In_Fix_Interest=1,CR35*SUMIF($J$7:CR$7,CR$7,$J206:CR206),CR206)</f>
        <v>0</v>
      </c>
      <c r="CS207" s="43" t="n">
        <f aca="false">IF(In_Fix_Interest=1,CS35*SUMIF($J$7:CS$7,CS$7,$J206:CS206),CS206)</f>
        <v>0</v>
      </c>
      <c r="CT207" s="43" t="n">
        <f aca="false">IF(In_Fix_Interest=1,CT35*SUMIF($J$7:CT$7,CT$7,$J206:CT206),CT206)</f>
        <v>0</v>
      </c>
      <c r="CU207" s="43" t="n">
        <f aca="false">IF(In_Fix_Interest=1,CU35*SUMIF($J$7:CU$7,CU$7,$J206:CU206),CU206)</f>
        <v>0</v>
      </c>
      <c r="CV207" s="43" t="n">
        <f aca="false">IF(In_Fix_Interest=1,CV35*SUMIF($J$7:CV$7,CV$7,$J206:CV206),CV206)</f>
        <v>0</v>
      </c>
      <c r="CW207" s="43" t="n">
        <f aca="false">IF(In_Fix_Interest=1,CW35*SUMIF($J$7:CW$7,CW$7,$J206:CW206),CW206)</f>
        <v>0</v>
      </c>
      <c r="CX207" s="43" t="n">
        <f aca="false">IF(In_Fix_Interest=1,CX35*SUMIF($J$7:CX$7,CX$7,$J206:CX206),CX206)</f>
        <v>0</v>
      </c>
      <c r="CY207" s="43" t="n">
        <f aca="false">IF(In_Fix_Interest=1,CY35*SUMIF($J$7:CY$7,CY$7,$J206:CY206),CY206)</f>
        <v>0</v>
      </c>
      <c r="CZ207" s="43" t="n">
        <f aca="false">IF(In_Fix_Interest=1,CZ35*SUMIF($J$7:CZ$7,CZ$7,$J206:CZ206),CZ206)</f>
        <v>0</v>
      </c>
      <c r="DA207" s="43" t="n">
        <f aca="false">IF(In_Fix_Interest=1,DA35*SUMIF($J$7:DA$7,DA$7,$J206:DA206),DA206)</f>
        <v>0</v>
      </c>
      <c r="DB207" s="43" t="n">
        <f aca="false">IF(In_Fix_Interest=1,DB35*SUMIF($J$7:DB$7,DB$7,$J206:DB206),DB206)</f>
        <v>0</v>
      </c>
      <c r="DC207" s="43" t="n">
        <f aca="false">IF(In_Fix_Interest=1,DC35*SUMIF($J$7:DC$7,DC$7,$J206:DC206),DC206)</f>
        <v>0</v>
      </c>
      <c r="DD207" s="43" t="n">
        <f aca="false">IF(In_Fix_Interest=1,DD35*SUMIF($J$7:DD$7,DD$7,$J206:DD206),DD206)</f>
        <v>0</v>
      </c>
      <c r="DE207" s="43" t="n">
        <f aca="false">IF(In_Fix_Interest=1,DE35*SUMIF($J$7:DE$7,DE$7,$J206:DE206),DE206)</f>
        <v>0</v>
      </c>
      <c r="DF207" s="43" t="n">
        <f aca="false">IF(In_Fix_Interest=1,DF35*SUMIF($J$7:DF$7,DF$7,$J206:DF206),DF206)</f>
        <v>0</v>
      </c>
      <c r="DG207" s="43" t="n">
        <f aca="false">IF(In_Fix_Interest=1,DG35*SUMIF($J$7:DG$7,DG$7,$J206:DG206),DG206)</f>
        <v>0</v>
      </c>
      <c r="DH207" s="43" t="n">
        <f aca="false">IF(In_Fix_Interest=1,DH35*SUMIF($J$7:DH$7,DH$7,$J206:DH206),DH206)</f>
        <v>0</v>
      </c>
      <c r="DI207" s="43" t="n">
        <f aca="false">IF(In_Fix_Interest=1,DI35*SUMIF($J$7:DI$7,DI$7,$J206:DI206),DI206)</f>
        <v>0</v>
      </c>
      <c r="DJ207" s="43" t="n">
        <f aca="false">IF(In_Fix_Interest=1,DJ35*SUMIF($J$7:DJ$7,DJ$7,$J206:DJ206),DJ206)</f>
        <v>0</v>
      </c>
      <c r="DK207" s="43" t="n">
        <f aca="false">IF(In_Fix_Interest=1,DK35*SUMIF($J$7:DK$7,DK$7,$J206:DK206),DK206)</f>
        <v>0</v>
      </c>
      <c r="DL207" s="43" t="n">
        <f aca="false">IF(In_Fix_Interest=1,DL35*SUMIF($J$7:DL$7,DL$7,$J206:DL206),DL206)</f>
        <v>0</v>
      </c>
      <c r="DM207" s="43" t="n">
        <f aca="false">IF(In_Fix_Interest=1,DM35*SUMIF($J$7:DM$7,DM$7,$J206:DM206),DM206)</f>
        <v>0</v>
      </c>
      <c r="DN207" s="43" t="n">
        <f aca="false">IF(In_Fix_Interest=1,DN35*SUMIF($J$7:DN$7,DN$7,$J206:DN206),DN206)</f>
        <v>0</v>
      </c>
      <c r="DO207" s="43" t="n">
        <f aca="false">IF(In_Fix_Interest=1,DO35*SUMIF($J$7:DO$7,DO$7,$J206:DO206),DO206)</f>
        <v>0</v>
      </c>
      <c r="DP207" s="43" t="n">
        <f aca="false">IF(In_Fix_Interest=1,DP35*SUMIF($J$7:DP$7,DP$7,$J206:DP206),DP206)</f>
        <v>0</v>
      </c>
      <c r="DQ207" s="43" t="n">
        <f aca="false">IF(In_Fix_Interest=1,DQ35*SUMIF($J$7:DQ$7,DQ$7,$J206:DQ206),DQ206)</f>
        <v>0</v>
      </c>
      <c r="DR207" s="43" t="n">
        <f aca="false">IF(In_Fix_Interest=1,DR35*SUMIF($J$7:DR$7,DR$7,$J206:DR206),DR206)</f>
        <v>0</v>
      </c>
      <c r="DS207" s="43" t="n">
        <f aca="false">IF(In_Fix_Interest=1,DS35*SUMIF($J$7:DS$7,DS$7,$J206:DS206),DS206)</f>
        <v>0</v>
      </c>
      <c r="DT207" s="43" t="n">
        <f aca="false">IF(In_Fix_Interest=1,DT35*SUMIF($J$7:DT$7,DT$7,$J206:DT206),DT206)</f>
        <v>0</v>
      </c>
      <c r="DU207" s="43" t="n">
        <f aca="false">IF(In_Fix_Interest=1,DU35*SUMIF($J$7:DU$7,DU$7,$J206:DU206),DU206)</f>
        <v>0</v>
      </c>
      <c r="DV207" s="43" t="n">
        <f aca="false">IF(In_Fix_Interest=1,DV35*SUMIF($J$7:DV$7,DV$7,$J206:DV206),DV206)</f>
        <v>0</v>
      </c>
      <c r="DW207" s="43" t="n">
        <f aca="false">IF(In_Fix_Interest=1,DW35*SUMIF($J$7:DW$7,DW$7,$J206:DW206),DW206)</f>
        <v>0</v>
      </c>
      <c r="DX207" s="43" t="n">
        <f aca="false">IF(In_Fix_Interest=1,DX35*SUMIF($J$7:DX$7,DX$7,$J206:DX206),DX206)</f>
        <v>0</v>
      </c>
      <c r="DY207" s="43" t="n">
        <f aca="false">IF(In_Fix_Interest=1,DY35*SUMIF($J$7:DY$7,DY$7,$J206:DY206),DY206)</f>
        <v>0</v>
      </c>
      <c r="DZ207" s="43" t="n">
        <f aca="false">IF(In_Fix_Interest=1,DZ35*SUMIF($J$7:DZ$7,DZ$7,$J206:DZ206),DZ206)</f>
        <v>0</v>
      </c>
      <c r="EA207" s="43" t="n">
        <f aca="false">IF(In_Fix_Interest=1,EA35*SUMIF($J$7:EA$7,EA$7,$J206:EA206),EA206)</f>
        <v>0</v>
      </c>
      <c r="EB207" s="43" t="n">
        <f aca="false">IF(In_Fix_Interest=1,EB35*SUMIF($J$7:EB$7,EB$7,$J206:EB206),EB206)</f>
        <v>0</v>
      </c>
      <c r="EC207" s="43" t="n">
        <f aca="false">IF(In_Fix_Interest=1,EC35*SUMIF($J$7:EC$7,EC$7,$J206:EC206),EC206)</f>
        <v>0</v>
      </c>
      <c r="ED207" s="43" t="n">
        <f aca="false">IF(In_Fix_Interest=1,ED35*SUMIF($J$7:ED$7,ED$7,$J206:ED206),ED206)</f>
        <v>0</v>
      </c>
      <c r="EE207" s="43" t="n">
        <f aca="false">IF(In_Fix_Interest=1,EE35*SUMIF($J$7:EE$7,EE$7,$J206:EE206),EE206)</f>
        <v>0</v>
      </c>
      <c r="EF207" s="43" t="n">
        <f aca="false">IF(In_Fix_Interest=1,EF35*SUMIF($J$7:EF$7,EF$7,$J206:EF206),EF206)</f>
        <v>0</v>
      </c>
      <c r="EG207" s="43" t="n">
        <f aca="false">IF(In_Fix_Interest=1,EG35*SUMIF($J$7:EG$7,EG$7,$J206:EG206),EG206)</f>
        <v>0</v>
      </c>
      <c r="EH207" s="43" t="n">
        <f aca="false">IF(In_Fix_Interest=1,EH35*SUMIF($J$7:EH$7,EH$7,$J206:EH206),EH206)</f>
        <v>0</v>
      </c>
      <c r="EI207" s="43" t="n">
        <f aca="false">IF(In_Fix_Interest=1,EI35*SUMIF($J$7:EI$7,EI$7,$J206:EI206),EI206)</f>
        <v>0</v>
      </c>
      <c r="EJ207" s="43" t="n">
        <f aca="false">IF(In_Fix_Interest=1,EJ35*SUMIF($J$7:EJ$7,EJ$7,$J206:EJ206),EJ206)</f>
        <v>0</v>
      </c>
      <c r="EK207" s="43" t="n">
        <f aca="false">IF(In_Fix_Interest=1,EK35*SUMIF($J$7:EK$7,EK$7,$J206:EK206),EK206)</f>
        <v>0</v>
      </c>
      <c r="EL207" s="43" t="n">
        <f aca="false">IF(In_Fix_Interest=1,EL35*SUMIF($J$7:EL$7,EL$7,$J206:EL206),EL206)</f>
        <v>0</v>
      </c>
      <c r="EM207" s="43" t="n">
        <f aca="false">IF(In_Fix_Interest=1,EM35*SUMIF($J$7:EM$7,EM$7,$J206:EM206),EM206)</f>
        <v>0</v>
      </c>
      <c r="EN207" s="43" t="n">
        <f aca="false">IF(In_Fix_Interest=1,EN35*SUMIF($J$7:EN$7,EN$7,$J206:EN206),EN206)</f>
        <v>0</v>
      </c>
      <c r="EO207" s="43" t="n">
        <f aca="false">IF(In_Fix_Interest=1,EO35*SUMIF($J$7:EO$7,EO$7,$J206:EO206),EO206)</f>
        <v>0</v>
      </c>
      <c r="EP207" s="43" t="n">
        <f aca="false">IF(In_Fix_Interest=1,EP35*SUMIF($J$7:EP$7,EP$7,$J206:EP206),EP206)</f>
        <v>0</v>
      </c>
      <c r="EQ207" s="43" t="n">
        <f aca="false">IF(In_Fix_Interest=1,EQ35*SUMIF($J$7:EQ$7,EQ$7,$J206:EQ206),EQ206)</f>
        <v>0</v>
      </c>
      <c r="ER207" s="43" t="n">
        <f aca="false">IF(In_Fix_Interest=1,ER35*SUMIF($J$7:ER$7,ER$7,$J206:ER206),ER206)</f>
        <v>0</v>
      </c>
      <c r="ES207" s="43" t="n">
        <f aca="false">IF(In_Fix_Interest=1,ES35*SUMIF($J$7:ES$7,ES$7,$J206:ES206),ES206)</f>
        <v>0</v>
      </c>
      <c r="ET207" s="43" t="n">
        <f aca="false">IF(In_Fix_Interest=1,ET35*SUMIF($J$7:ET$7,ET$7,$J206:ET206),ET206)</f>
        <v>0</v>
      </c>
      <c r="EU207" s="43" t="n">
        <f aca="false">IF(In_Fix_Interest=1,EU35*SUMIF($J$7:EU$7,EU$7,$J206:EU206),EU206)</f>
        <v>0</v>
      </c>
      <c r="EV207" s="43" t="n">
        <f aca="false">IF(In_Fix_Interest=1,EV35*SUMIF($J$7:EV$7,EV$7,$J206:EV206),EV206)</f>
        <v>0</v>
      </c>
      <c r="EW207" s="43" t="n">
        <f aca="false">IF(In_Fix_Interest=1,EW35*SUMIF($J$7:EW$7,EW$7,$J206:EW206),EW206)</f>
        <v>0</v>
      </c>
      <c r="EX207" s="43" t="n">
        <f aca="false">IF(In_Fix_Interest=1,EX35*SUMIF($J$7:EX$7,EX$7,$J206:EX206),EX206)</f>
        <v>0</v>
      </c>
      <c r="EY207" s="43" t="n">
        <f aca="false">IF(In_Fix_Interest=1,EY35*SUMIF($J$7:EY$7,EY$7,$J206:EY206),EY206)</f>
        <v>0</v>
      </c>
      <c r="EZ207" s="43" t="n">
        <f aca="false">IF(In_Fix_Interest=1,EZ35*SUMIF($J$7:EZ$7,EZ$7,$J206:EZ206),EZ206)</f>
        <v>0</v>
      </c>
      <c r="FA207" s="43" t="n">
        <f aca="false">IF(In_Fix_Interest=1,FA35*SUMIF($J$7:FA$7,FA$7,$J206:FA206),FA206)</f>
        <v>0</v>
      </c>
      <c r="FB207" s="43" t="n">
        <f aca="false">IF(In_Fix_Interest=1,FB35*SUMIF($J$7:FB$7,FB$7,$J206:FB206),FB206)</f>
        <v>0</v>
      </c>
      <c r="FC207" s="43" t="n">
        <f aca="false">IF(In_Fix_Interest=1,FC35*SUMIF($J$7:FC$7,FC$7,$J206:FC206),FC206)</f>
        <v>0</v>
      </c>
      <c r="FD207" s="43" t="n">
        <f aca="false">IF(In_Fix_Interest=1,FD35*SUMIF($J$7:FD$7,FD$7,$J206:FD206),FD206)</f>
        <v>0</v>
      </c>
      <c r="FE207" s="43" t="n">
        <f aca="false">IF(In_Fix_Interest=1,FE35*SUMIF($J$7:FE$7,FE$7,$J206:FE206),FE206)</f>
        <v>0</v>
      </c>
      <c r="FF207" s="43" t="n">
        <f aca="false">IF(In_Fix_Interest=1,FF35*SUMIF($J$7:FF$7,FF$7,$J206:FF206),FF206)</f>
        <v>0</v>
      </c>
      <c r="FG207" s="43" t="n">
        <f aca="false">IF(In_Fix_Interest=1,FG35*SUMIF($J$7:FG$7,FG$7,$J206:FG206),FG206)</f>
        <v>0</v>
      </c>
      <c r="FH207" s="43" t="n">
        <f aca="false">IF(In_Fix_Interest=1,FH35*SUMIF($J$7:FH$7,FH$7,$J206:FH206),FH206)</f>
        <v>0</v>
      </c>
    </row>
    <row r="208" customFormat="false" ht="15" hidden="false" customHeight="false" outlineLevel="0" collapsed="false">
      <c r="C208" s="0" t="s">
        <v>790</v>
      </c>
      <c r="D208" s="11" t="s">
        <v>319</v>
      </c>
      <c r="I208" s="64"/>
      <c r="J208" s="43" t="n">
        <f aca="false">J205+In_PSH_Land*J17+J207</f>
        <v>150</v>
      </c>
      <c r="K208" s="43" t="n">
        <f aca="false">K205+In_PSH_Land*K17+K207</f>
        <v>150</v>
      </c>
      <c r="L208" s="43" t="n">
        <f aca="false">L205+In_PSH_Land*L17+L207</f>
        <v>150</v>
      </c>
      <c r="M208" s="43" t="n">
        <f aca="false">M205+In_PSH_Land*M17+M207</f>
        <v>150</v>
      </c>
      <c r="N208" s="43" t="n">
        <f aca="false">N205+In_PSH_Land*N17+N207</f>
        <v>168</v>
      </c>
      <c r="O208" s="43" t="n">
        <f aca="false">O205+In_PSH_Land*O17+O207</f>
        <v>168</v>
      </c>
      <c r="P208" s="43" t="n">
        <f aca="false">P205+In_PSH_Land*P17+P207</f>
        <v>168</v>
      </c>
      <c r="Q208" s="43" t="n">
        <f aca="false">Q205+In_PSH_Land*Q17+Q207</f>
        <v>168</v>
      </c>
      <c r="R208" s="43" t="n">
        <f aca="false">R205+In_PSH_Land*R17+R207</f>
        <v>188.16</v>
      </c>
      <c r="S208" s="43" t="n">
        <f aca="false">S205+In_PSH_Land*S17+S207</f>
        <v>188.16</v>
      </c>
      <c r="T208" s="43" t="n">
        <f aca="false">T205+In_PSH_Land*T17+T207</f>
        <v>188.16</v>
      </c>
      <c r="U208" s="43" t="n">
        <f aca="false">U205+In_PSH_Land*U17+U207</f>
        <v>188.16</v>
      </c>
      <c r="V208" s="43" t="n">
        <f aca="false">V205+In_PSH_Land*V17+V207</f>
        <v>193.789334794521</v>
      </c>
      <c r="W208" s="43" t="n">
        <f aca="false">W205+In_PSH_Land*W17+W207</f>
        <v>193.789334794521</v>
      </c>
      <c r="X208" s="43" t="n">
        <f aca="false">X205+In_PSH_Land*X17+X207</f>
        <v>193.789334794521</v>
      </c>
      <c r="Y208" s="43" t="n">
        <f aca="false">Y205+In_PSH_Land*Y17+Y207</f>
        <v>193.789334794521</v>
      </c>
      <c r="Z208" s="43" t="n">
        <f aca="false">Z205+In_PSH_Land*Z17+Z207</f>
        <v>193.789334794521</v>
      </c>
      <c r="AA208" s="43" t="n">
        <f aca="false">AA205+In_PSH_Land*AA17+AA207</f>
        <v>193.789334794521</v>
      </c>
      <c r="AB208" s="43" t="n">
        <f aca="false">AB205+In_PSH_Land*AB17+AB207</f>
        <v>193.789334794521</v>
      </c>
      <c r="AC208" s="43" t="n">
        <f aca="false">AC205+In_PSH_Land*AC17+AC207</f>
        <v>193.789334794521</v>
      </c>
      <c r="AD208" s="43" t="n">
        <f aca="false">AD205+In_PSH_Land*AD17+AD207</f>
        <v>193.789334794521</v>
      </c>
      <c r="AE208" s="43" t="n">
        <f aca="false">AE205+In_PSH_Land*AE17+AE207</f>
        <v>193.789334794521</v>
      </c>
      <c r="AF208" s="43" t="n">
        <f aca="false">AF205+In_PSH_Land*AF17+AF207</f>
        <v>193.789334794521</v>
      </c>
      <c r="AG208" s="43" t="n">
        <f aca="false">AG205+In_PSH_Land*AG17+AG207</f>
        <v>193.789334794521</v>
      </c>
      <c r="AH208" s="43" t="n">
        <f aca="false">AH205+In_PSH_Land*AH17+AH207</f>
        <v>193.789334794521</v>
      </c>
      <c r="AI208" s="43" t="n">
        <f aca="false">AI205+In_PSH_Land*AI17+AI207</f>
        <v>193.789334794521</v>
      </c>
      <c r="AJ208" s="43" t="n">
        <f aca="false">AJ205+In_PSH_Land*AJ17+AJ207</f>
        <v>193.789334794521</v>
      </c>
      <c r="AK208" s="43" t="n">
        <f aca="false">AK205+In_PSH_Land*AK17+AK207</f>
        <v>193.789334794521</v>
      </c>
      <c r="AL208" s="43" t="n">
        <f aca="false">AL205+In_PSH_Land*AL17+AL207</f>
        <v>193.789334794521</v>
      </c>
      <c r="AM208" s="43" t="n">
        <f aca="false">AM205+In_PSH_Land*AM17+AM207</f>
        <v>193.789334794521</v>
      </c>
      <c r="AN208" s="43" t="n">
        <f aca="false">AN205+In_PSH_Land*AN17+AN207</f>
        <v>193.789334794521</v>
      </c>
      <c r="AO208" s="43" t="n">
        <f aca="false">AO205+In_PSH_Land*AO17+AO207</f>
        <v>193.789334794521</v>
      </c>
      <c r="AP208" s="43" t="n">
        <f aca="false">AP205+In_PSH_Land*AP17+AP207</f>
        <v>193.789334794521</v>
      </c>
      <c r="AQ208" s="43" t="n">
        <f aca="false">AQ205+In_PSH_Land*AQ17+AQ207</f>
        <v>193.789334794521</v>
      </c>
      <c r="AR208" s="43" t="n">
        <f aca="false">AR205+In_PSH_Land*AR17+AR207</f>
        <v>193.789334794521</v>
      </c>
      <c r="AS208" s="43" t="n">
        <f aca="false">AS205+In_PSH_Land*AS17+AS207</f>
        <v>193.789334794521</v>
      </c>
      <c r="AT208" s="43" t="n">
        <f aca="false">AT205+In_PSH_Land*AT17+AT207</f>
        <v>193.789334794521</v>
      </c>
      <c r="AU208" s="43" t="n">
        <f aca="false">AU205+In_PSH_Land*AU17+AU207</f>
        <v>193.789334794521</v>
      </c>
      <c r="AV208" s="43" t="n">
        <f aca="false">AV205+In_PSH_Land*AV17+AV207</f>
        <v>193.789334794521</v>
      </c>
      <c r="AW208" s="43" t="n">
        <f aca="false">AW205+In_PSH_Land*AW17+AW207</f>
        <v>193.789334794521</v>
      </c>
      <c r="AX208" s="43" t="n">
        <f aca="false">AX205+In_PSH_Land*AX17+AX207</f>
        <v>193.789334794521</v>
      </c>
      <c r="AY208" s="43" t="n">
        <f aca="false">AY205+In_PSH_Land*AY17+AY207</f>
        <v>193.789334794521</v>
      </c>
      <c r="AZ208" s="43" t="n">
        <f aca="false">AZ205+In_PSH_Land*AZ17+AZ207</f>
        <v>193.789334794521</v>
      </c>
      <c r="BA208" s="43" t="n">
        <f aca="false">BA205+In_PSH_Land*BA17+BA207</f>
        <v>193.789334794521</v>
      </c>
      <c r="BB208" s="43" t="n">
        <f aca="false">BB205+In_PSH_Land*BB17+BB207</f>
        <v>193.789334794521</v>
      </c>
      <c r="BC208" s="43" t="n">
        <f aca="false">BC205+In_PSH_Land*BC17+BC207</f>
        <v>193.789334794521</v>
      </c>
      <c r="BD208" s="43" t="n">
        <f aca="false">BD205+In_PSH_Land*BD17+BD207</f>
        <v>193.789334794521</v>
      </c>
      <c r="BE208" s="43" t="n">
        <f aca="false">BE205+In_PSH_Land*BE17+BE207</f>
        <v>193.789334794521</v>
      </c>
      <c r="BF208" s="43" t="n">
        <f aca="false">BF205+In_PSH_Land*BF17+BF207</f>
        <v>193.789334794521</v>
      </c>
      <c r="BG208" s="43" t="n">
        <f aca="false">BG205+In_PSH_Land*BG17+BG207</f>
        <v>193.789334794521</v>
      </c>
      <c r="BH208" s="43" t="n">
        <f aca="false">BH205+In_PSH_Land*BH17+BH207</f>
        <v>193.789334794521</v>
      </c>
      <c r="BI208" s="43" t="n">
        <f aca="false">BI205+In_PSH_Land*BI17+BI207</f>
        <v>193.789334794521</v>
      </c>
      <c r="BJ208" s="43" t="n">
        <f aca="false">BJ205+In_PSH_Land*BJ17+BJ207</f>
        <v>193.789334794521</v>
      </c>
      <c r="BK208" s="43" t="n">
        <f aca="false">BK205+In_PSH_Land*BK17+BK207</f>
        <v>193.789334794521</v>
      </c>
      <c r="BL208" s="43" t="n">
        <f aca="false">BL205+In_PSH_Land*BL17+BL207</f>
        <v>193.789334794521</v>
      </c>
      <c r="BM208" s="43" t="n">
        <f aca="false">BM205+In_PSH_Land*BM17+BM207</f>
        <v>193.789334794521</v>
      </c>
      <c r="BN208" s="43" t="n">
        <f aca="false">BN205+In_PSH_Land*BN17+BN207</f>
        <v>193.789334794521</v>
      </c>
      <c r="BO208" s="43" t="n">
        <f aca="false">BO205+In_PSH_Land*BO17+BO207</f>
        <v>193.789334794521</v>
      </c>
      <c r="BP208" s="43" t="n">
        <f aca="false">BP205+In_PSH_Land*BP17+BP207</f>
        <v>193.789334794521</v>
      </c>
      <c r="BQ208" s="43" t="n">
        <f aca="false">BQ205+In_PSH_Land*BQ17+BQ207</f>
        <v>193.789334794521</v>
      </c>
      <c r="BR208" s="43" t="n">
        <f aca="false">BR205+In_PSH_Land*BR17+BR207</f>
        <v>193.789334794521</v>
      </c>
      <c r="BS208" s="43" t="n">
        <f aca="false">BS205+In_PSH_Land*BS17+BS207</f>
        <v>193.789334794521</v>
      </c>
      <c r="BT208" s="43" t="n">
        <f aca="false">BT205+In_PSH_Land*BT17+BT207</f>
        <v>193.789334794521</v>
      </c>
      <c r="BU208" s="43" t="n">
        <f aca="false">BU205+In_PSH_Land*BU17+BU207</f>
        <v>193.789334794521</v>
      </c>
      <c r="BV208" s="43" t="n">
        <f aca="false">BV205+In_PSH_Land*BV17+BV207</f>
        <v>193.789334794521</v>
      </c>
      <c r="BW208" s="43" t="n">
        <f aca="false">BW205+In_PSH_Land*BW17+BW207</f>
        <v>193.789334794521</v>
      </c>
      <c r="BX208" s="43" t="n">
        <f aca="false">BX205+In_PSH_Land*BX17+BX207</f>
        <v>193.789334794521</v>
      </c>
      <c r="BY208" s="43" t="n">
        <f aca="false">BY205+In_PSH_Land*BY17+BY207</f>
        <v>193.789334794521</v>
      </c>
      <c r="BZ208" s="43" t="n">
        <f aca="false">BZ205+In_PSH_Land*BZ17+BZ207</f>
        <v>193.789334794521</v>
      </c>
      <c r="CA208" s="43" t="n">
        <f aca="false">CA205+In_PSH_Land*CA17+CA207</f>
        <v>193.789334794521</v>
      </c>
      <c r="CB208" s="43" t="n">
        <f aca="false">CB205+In_PSH_Land*CB17+CB207</f>
        <v>193.789334794521</v>
      </c>
      <c r="CC208" s="43" t="n">
        <f aca="false">CC205+In_PSH_Land*CC17+CC207</f>
        <v>193.789334794521</v>
      </c>
      <c r="CD208" s="43" t="n">
        <f aca="false">CD205+In_PSH_Land*CD17+CD207</f>
        <v>193.789334794521</v>
      </c>
      <c r="CE208" s="43" t="n">
        <f aca="false">CE205+In_PSH_Land*CE17+CE207</f>
        <v>193.789334794521</v>
      </c>
      <c r="CF208" s="43" t="n">
        <f aca="false">CF205+In_PSH_Land*CF17+CF207</f>
        <v>193.789334794521</v>
      </c>
      <c r="CG208" s="43" t="n">
        <f aca="false">CG205+In_PSH_Land*CG17+CG207</f>
        <v>193.789334794521</v>
      </c>
      <c r="CH208" s="43" t="n">
        <f aca="false">CH205+In_PSH_Land*CH17+CH207</f>
        <v>193.789334794521</v>
      </c>
      <c r="CI208" s="43" t="n">
        <f aca="false">CI205+In_PSH_Land*CI17+CI207</f>
        <v>193.789334794521</v>
      </c>
      <c r="CJ208" s="43" t="n">
        <f aca="false">CJ205+In_PSH_Land*CJ17+CJ207</f>
        <v>193.789334794521</v>
      </c>
      <c r="CK208" s="43" t="n">
        <f aca="false">CK205+In_PSH_Land*CK17+CK207</f>
        <v>193.789334794521</v>
      </c>
      <c r="CL208" s="43" t="n">
        <f aca="false">CL205+In_PSH_Land*CL17+CL207</f>
        <v>193.789334794521</v>
      </c>
      <c r="CM208" s="43" t="n">
        <f aca="false">CM205+In_PSH_Land*CM17+CM207</f>
        <v>193.789334794521</v>
      </c>
      <c r="CN208" s="43" t="n">
        <f aca="false">CN205+In_PSH_Land*CN17+CN207</f>
        <v>193.789334794521</v>
      </c>
      <c r="CO208" s="43" t="n">
        <f aca="false">CO205+In_PSH_Land*CO17+CO207</f>
        <v>193.789334794521</v>
      </c>
      <c r="CP208" s="43" t="n">
        <f aca="false">CP205+In_PSH_Land*CP17+CP207</f>
        <v>193.789334794521</v>
      </c>
      <c r="CQ208" s="43" t="n">
        <f aca="false">CQ205+In_PSH_Land*CQ17+CQ207</f>
        <v>193.789334794521</v>
      </c>
      <c r="CR208" s="43" t="n">
        <f aca="false">CR205+In_PSH_Land*CR17+CR207</f>
        <v>193.789334794521</v>
      </c>
      <c r="CS208" s="43" t="n">
        <f aca="false">CS205+In_PSH_Land*CS17+CS207</f>
        <v>193.789334794521</v>
      </c>
      <c r="CT208" s="43" t="n">
        <f aca="false">CT205+In_PSH_Land*CT17+CT207</f>
        <v>193.789334794521</v>
      </c>
      <c r="CU208" s="43" t="n">
        <f aca="false">CU205+In_PSH_Land*CU17+CU207</f>
        <v>193.789334794521</v>
      </c>
      <c r="CV208" s="43" t="n">
        <f aca="false">CV205+In_PSH_Land*CV17+CV207</f>
        <v>193.789334794521</v>
      </c>
      <c r="CW208" s="43" t="n">
        <f aca="false">CW205+In_PSH_Land*CW17+CW207</f>
        <v>193.789334794521</v>
      </c>
      <c r="CX208" s="43" t="n">
        <f aca="false">CX205+In_PSH_Land*CX17+CX207</f>
        <v>193.789334794521</v>
      </c>
      <c r="CY208" s="43" t="n">
        <f aca="false">CY205+In_PSH_Land*CY17+CY207</f>
        <v>193.789334794521</v>
      </c>
      <c r="CZ208" s="43" t="n">
        <f aca="false">CZ205+In_PSH_Land*CZ17+CZ207</f>
        <v>193.789334794521</v>
      </c>
      <c r="DA208" s="43" t="n">
        <f aca="false">DA205+In_PSH_Land*DA17+DA207</f>
        <v>193.789334794521</v>
      </c>
      <c r="DB208" s="43" t="n">
        <f aca="false">DB205+In_PSH_Land*DB17+DB207</f>
        <v>193.789334794521</v>
      </c>
      <c r="DC208" s="43" t="n">
        <f aca="false">DC205+In_PSH_Land*DC17+DC207</f>
        <v>193.789334794521</v>
      </c>
      <c r="DD208" s="43" t="n">
        <f aca="false">DD205+In_PSH_Land*DD17+DD207</f>
        <v>193.789334794521</v>
      </c>
      <c r="DE208" s="43" t="n">
        <f aca="false">DE205+In_PSH_Land*DE17+DE207</f>
        <v>193.789334794521</v>
      </c>
      <c r="DF208" s="43" t="n">
        <f aca="false">DF205+In_PSH_Land*DF17+DF207</f>
        <v>193.789334794521</v>
      </c>
      <c r="DG208" s="43" t="n">
        <f aca="false">DG205+In_PSH_Land*DG17+DG207</f>
        <v>193.789334794521</v>
      </c>
      <c r="DH208" s="43" t="n">
        <f aca="false">DH205+In_PSH_Land*DH17+DH207</f>
        <v>193.789334794521</v>
      </c>
      <c r="DI208" s="43" t="n">
        <f aca="false">DI205+In_PSH_Land*DI17+DI207</f>
        <v>193.789334794521</v>
      </c>
      <c r="DJ208" s="43" t="n">
        <f aca="false">DJ205+In_PSH_Land*DJ17+DJ207</f>
        <v>193.789334794521</v>
      </c>
      <c r="DK208" s="43" t="n">
        <f aca="false">DK205+In_PSH_Land*DK17+DK207</f>
        <v>193.789334794521</v>
      </c>
      <c r="DL208" s="43" t="n">
        <f aca="false">DL205+In_PSH_Land*DL17+DL207</f>
        <v>193.789334794521</v>
      </c>
      <c r="DM208" s="43" t="n">
        <f aca="false">DM205+In_PSH_Land*DM17+DM207</f>
        <v>193.789334794521</v>
      </c>
      <c r="DN208" s="43" t="n">
        <f aca="false">DN205+In_PSH_Land*DN17+DN207</f>
        <v>193.789334794521</v>
      </c>
      <c r="DO208" s="43" t="n">
        <f aca="false">DO205+In_PSH_Land*DO17+DO207</f>
        <v>193.789334794521</v>
      </c>
      <c r="DP208" s="43" t="n">
        <f aca="false">DP205+In_PSH_Land*DP17+DP207</f>
        <v>193.789334794521</v>
      </c>
      <c r="DQ208" s="43" t="n">
        <f aca="false">DQ205+In_PSH_Land*DQ17+DQ207</f>
        <v>193.789334794521</v>
      </c>
      <c r="DR208" s="43" t="n">
        <f aca="false">DR205+In_PSH_Land*DR17+DR207</f>
        <v>193.789334794521</v>
      </c>
      <c r="DS208" s="43" t="n">
        <f aca="false">DS205+In_PSH_Land*DS17+DS207</f>
        <v>193.789334794521</v>
      </c>
      <c r="DT208" s="43" t="n">
        <f aca="false">DT205+In_PSH_Land*DT17+DT207</f>
        <v>193.789334794521</v>
      </c>
      <c r="DU208" s="43" t="n">
        <f aca="false">DU205+In_PSH_Land*DU17+DU207</f>
        <v>193.789334794521</v>
      </c>
      <c r="DV208" s="43" t="n">
        <f aca="false">DV205+In_PSH_Land*DV17+DV207</f>
        <v>193.789334794521</v>
      </c>
      <c r="DW208" s="43" t="n">
        <f aca="false">DW205+In_PSH_Land*DW17+DW207</f>
        <v>193.789334794521</v>
      </c>
      <c r="DX208" s="43" t="n">
        <f aca="false">DX205+In_PSH_Land*DX17+DX207</f>
        <v>193.789334794521</v>
      </c>
      <c r="DY208" s="43" t="n">
        <f aca="false">DY205+In_PSH_Land*DY17+DY207</f>
        <v>193.789334794521</v>
      </c>
      <c r="DZ208" s="43" t="n">
        <f aca="false">DZ205+In_PSH_Land*DZ17+DZ207</f>
        <v>193.789334794521</v>
      </c>
      <c r="EA208" s="43" t="n">
        <f aca="false">EA205+In_PSH_Land*EA17+EA207</f>
        <v>193.789334794521</v>
      </c>
      <c r="EB208" s="43" t="n">
        <f aca="false">EB205+In_PSH_Land*EB17+EB207</f>
        <v>193.789334794521</v>
      </c>
      <c r="EC208" s="43" t="n">
        <f aca="false">EC205+In_PSH_Land*EC17+EC207</f>
        <v>193.789334794521</v>
      </c>
      <c r="ED208" s="43" t="n">
        <f aca="false">ED205+In_PSH_Land*ED17+ED207</f>
        <v>193.789334794521</v>
      </c>
      <c r="EE208" s="43" t="n">
        <f aca="false">EE205+In_PSH_Land*EE17+EE207</f>
        <v>193.789334794521</v>
      </c>
      <c r="EF208" s="43" t="n">
        <f aca="false">EF205+In_PSH_Land*EF17+EF207</f>
        <v>193.789334794521</v>
      </c>
      <c r="EG208" s="43" t="n">
        <f aca="false">EG205+In_PSH_Land*EG17+EG207</f>
        <v>193.789334794521</v>
      </c>
      <c r="EH208" s="43" t="n">
        <f aca="false">EH205+In_PSH_Land*EH17+EH207</f>
        <v>193.789334794521</v>
      </c>
      <c r="EI208" s="43" t="n">
        <f aca="false">EI205+In_PSH_Land*EI17+EI207</f>
        <v>193.789334794521</v>
      </c>
      <c r="EJ208" s="43" t="n">
        <f aca="false">EJ205+In_PSH_Land*EJ17+EJ207</f>
        <v>193.789334794521</v>
      </c>
      <c r="EK208" s="43" t="n">
        <f aca="false">EK205+In_PSH_Land*EK17+EK207</f>
        <v>193.789334794521</v>
      </c>
      <c r="EL208" s="43" t="n">
        <f aca="false">EL205+In_PSH_Land*EL17+EL207</f>
        <v>193.789334794521</v>
      </c>
      <c r="EM208" s="43" t="n">
        <f aca="false">EM205+In_PSH_Land*EM17+EM207</f>
        <v>193.789334794521</v>
      </c>
      <c r="EN208" s="43" t="n">
        <f aca="false">EN205+In_PSH_Land*EN17+EN207</f>
        <v>193.789334794521</v>
      </c>
      <c r="EO208" s="43" t="n">
        <f aca="false">EO205+In_PSH_Land*EO17+EO207</f>
        <v>193.789334794521</v>
      </c>
      <c r="EP208" s="43" t="n">
        <f aca="false">EP205+In_PSH_Land*EP17+EP207</f>
        <v>193.789334794521</v>
      </c>
      <c r="EQ208" s="43" t="n">
        <f aca="false">EQ205+In_PSH_Land*EQ17+EQ207</f>
        <v>193.789334794521</v>
      </c>
      <c r="ER208" s="43" t="n">
        <f aca="false">ER205+In_PSH_Land*ER17+ER207</f>
        <v>193.789334794521</v>
      </c>
      <c r="ES208" s="43" t="n">
        <f aca="false">ES205+In_PSH_Land*ES17+ES207</f>
        <v>193.789334794521</v>
      </c>
      <c r="ET208" s="43" t="n">
        <f aca="false">ET205+In_PSH_Land*ET17+ET207</f>
        <v>193.789334794521</v>
      </c>
      <c r="EU208" s="43" t="n">
        <f aca="false">EU205+In_PSH_Land*EU17+EU207</f>
        <v>193.789334794521</v>
      </c>
      <c r="EV208" s="43" t="n">
        <f aca="false">EV205+In_PSH_Land*EV17+EV207</f>
        <v>193.789334794521</v>
      </c>
      <c r="EW208" s="43" t="n">
        <f aca="false">EW205+In_PSH_Land*EW17+EW207</f>
        <v>193.789334794521</v>
      </c>
      <c r="EX208" s="43" t="n">
        <f aca="false">EX205+In_PSH_Land*EX17+EX207</f>
        <v>193.789334794521</v>
      </c>
      <c r="EY208" s="43" t="n">
        <f aca="false">EY205+In_PSH_Land*EY17+EY207</f>
        <v>193.789334794521</v>
      </c>
      <c r="EZ208" s="43" t="n">
        <f aca="false">EZ205+In_PSH_Land*EZ17+EZ207</f>
        <v>193.789334794521</v>
      </c>
      <c r="FA208" s="43" t="n">
        <f aca="false">FA205+In_PSH_Land*FA17+FA207</f>
        <v>193.789334794521</v>
      </c>
      <c r="FB208" s="43" t="n">
        <f aca="false">FB205+In_PSH_Land*FB17+FB207</f>
        <v>193.789334794521</v>
      </c>
      <c r="FC208" s="43" t="n">
        <f aca="false">FC205+In_PSH_Land*FC17+FC207</f>
        <v>193.789334794521</v>
      </c>
      <c r="FD208" s="43" t="n">
        <f aca="false">FD205+In_PSH_Land*FD17+FD207</f>
        <v>193.789334794521</v>
      </c>
      <c r="FE208" s="43" t="n">
        <f aca="false">FE205+In_PSH_Land*FE17+FE207</f>
        <v>193.789334794521</v>
      </c>
      <c r="FF208" s="43" t="n">
        <f aca="false">FF205+In_PSH_Land*FF17+FF207</f>
        <v>193.789334794521</v>
      </c>
      <c r="FG208" s="43" t="n">
        <f aca="false">FG205+In_PSH_Land*FG17+FG207</f>
        <v>193.789334794521</v>
      </c>
      <c r="FH208" s="43" t="n">
        <f aca="false">FH205+In_PSH_Land*FH17+FH207</f>
        <v>193.789334794521</v>
      </c>
    </row>
    <row r="210" customFormat="false" ht="15" hidden="false" customHeight="false" outlineLevel="0" collapsed="false">
      <c r="A210" s="9" t="s">
        <v>14</v>
      </c>
      <c r="B210" s="9"/>
      <c r="C210" s="9" t="s">
        <v>791</v>
      </c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/>
      <c r="BO210" s="9"/>
      <c r="BP210" s="9"/>
      <c r="BQ210" s="9"/>
      <c r="BR210" s="9"/>
      <c r="BS210" s="9"/>
      <c r="BT210" s="9"/>
      <c r="BU210" s="9"/>
      <c r="BV210" s="9"/>
      <c r="BW210" s="9"/>
      <c r="BX210" s="9"/>
      <c r="BY210" s="9"/>
      <c r="BZ210" s="9"/>
      <c r="CA210" s="9"/>
      <c r="CB210" s="9"/>
      <c r="CC210" s="9"/>
      <c r="CD210" s="9"/>
      <c r="CE210" s="9"/>
      <c r="CF210" s="9"/>
      <c r="CG210" s="9"/>
      <c r="CH210" s="9"/>
      <c r="CI210" s="9"/>
      <c r="CJ210" s="9"/>
      <c r="CK210" s="9"/>
      <c r="CL210" s="9"/>
      <c r="CM210" s="9"/>
      <c r="CN210" s="9"/>
      <c r="CO210" s="9"/>
      <c r="CP210" s="9"/>
      <c r="CQ210" s="9"/>
      <c r="CR210" s="9"/>
      <c r="CS210" s="9"/>
      <c r="CT210" s="9"/>
      <c r="CU210" s="9"/>
      <c r="CV210" s="9"/>
      <c r="CW210" s="9"/>
      <c r="CX210" s="9"/>
      <c r="CY210" s="9"/>
      <c r="CZ210" s="9"/>
      <c r="DA210" s="9"/>
      <c r="DB210" s="9"/>
      <c r="DC210" s="9"/>
      <c r="DD210" s="9"/>
      <c r="DE210" s="9"/>
      <c r="DF210" s="9"/>
      <c r="DG210" s="9"/>
      <c r="DH210" s="9"/>
      <c r="DI210" s="9"/>
      <c r="DJ210" s="9"/>
      <c r="DK210" s="9"/>
      <c r="DL210" s="9"/>
      <c r="DM210" s="9"/>
      <c r="DN210" s="9"/>
      <c r="DO210" s="9"/>
      <c r="DP210" s="9"/>
      <c r="DQ210" s="9"/>
      <c r="DR210" s="9"/>
      <c r="DS210" s="9"/>
      <c r="DT210" s="9"/>
      <c r="DU210" s="9"/>
      <c r="DV210" s="9"/>
      <c r="DW210" s="9"/>
      <c r="DX210" s="9"/>
      <c r="DY210" s="9"/>
      <c r="DZ210" s="9"/>
      <c r="EA210" s="9"/>
      <c r="EB210" s="9"/>
      <c r="EC210" s="9"/>
      <c r="ED210" s="9"/>
      <c r="EE210" s="9"/>
      <c r="EF210" s="9"/>
      <c r="EG210" s="9"/>
      <c r="EH210" s="9"/>
      <c r="EI210" s="9"/>
      <c r="EJ210" s="9"/>
      <c r="EK210" s="9"/>
      <c r="EL210" s="9"/>
      <c r="EM210" s="9"/>
      <c r="EN210" s="9"/>
      <c r="EO210" s="9"/>
      <c r="EP210" s="9"/>
      <c r="EQ210" s="9"/>
      <c r="ER210" s="9"/>
      <c r="ES210" s="9"/>
      <c r="ET210" s="9"/>
      <c r="EU210" s="9"/>
      <c r="EV210" s="9"/>
      <c r="EW210" s="9"/>
      <c r="EX210" s="9"/>
      <c r="EY210" s="9"/>
      <c r="EZ210" s="9"/>
      <c r="FA210" s="9"/>
      <c r="FB210" s="9"/>
      <c r="FC210" s="9"/>
      <c r="FD210" s="9"/>
      <c r="FE210" s="9"/>
      <c r="FF210" s="9"/>
      <c r="FG210" s="9"/>
      <c r="FH210" s="9"/>
    </row>
    <row r="211" customFormat="false" ht="15" hidden="false" customHeight="false" outlineLevel="0" collapsed="false">
      <c r="C211" s="0" t="s">
        <v>792</v>
      </c>
      <c r="D211" s="11" t="s">
        <v>33</v>
      </c>
      <c r="E211" s="45" t="n">
        <f aca="false">In_FEP_Share_Low-In_FEP_Share_High</f>
        <v>0.1</v>
      </c>
      <c r="F211" s="29" t="n">
        <f aca="false">In_Share_Slide_End-In_Share_Threshold</f>
        <v>10</v>
      </c>
    </row>
    <row r="212" customFormat="false" ht="15" hidden="false" customHeight="false" outlineLevel="0" collapsed="false">
      <c r="C212" s="0" t="s">
        <v>793</v>
      </c>
      <c r="D212" s="11" t="s">
        <v>33</v>
      </c>
      <c r="E212" s="45" t="n">
        <f aca="false">IF($E174&lt;=In_Share_Threshold,In_FEP_Share_Low,In_FEP_Share_High)</f>
        <v>0.6</v>
      </c>
      <c r="F212" s="45" t="n">
        <f aca="false">In_FEP_Share_Low-$E211*MIN(1,MAX(0,($E174-In_Share_Threshold)/$F211))</f>
        <v>0.6</v>
      </c>
    </row>
    <row r="213" customFormat="false" ht="15" hidden="false" customHeight="false" outlineLevel="0" collapsed="false">
      <c r="C213" s="23" t="s">
        <v>794</v>
      </c>
      <c r="D213" s="11" t="s">
        <v>33</v>
      </c>
      <c r="E213" s="24" t="n">
        <f aca="false">IF(In_Share_Rule=1,$E212,$F212)</f>
        <v>0.6</v>
      </c>
      <c r="F213" s="24" t="n">
        <f aca="false">1-$E213</f>
        <v>0.4</v>
      </c>
    </row>
    <row r="214" customFormat="false" ht="15" hidden="false" customHeight="false" outlineLevel="0" collapsed="false">
      <c r="A214" s="20"/>
      <c r="B214" s="20"/>
      <c r="C214" s="20" t="s">
        <v>795</v>
      </c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20"/>
      <c r="AI214" s="20"/>
      <c r="AJ214" s="20"/>
      <c r="AK214" s="20"/>
      <c r="AL214" s="20"/>
      <c r="AM214" s="20"/>
      <c r="AN214" s="20"/>
      <c r="AO214" s="20"/>
      <c r="AP214" s="20"/>
      <c r="AQ214" s="20"/>
      <c r="AR214" s="20"/>
      <c r="AS214" s="20"/>
      <c r="AT214" s="20"/>
      <c r="AU214" s="20"/>
      <c r="AV214" s="20"/>
      <c r="AW214" s="20"/>
      <c r="AX214" s="20"/>
      <c r="AY214" s="20"/>
      <c r="AZ214" s="20"/>
      <c r="BA214" s="20"/>
      <c r="BB214" s="20"/>
      <c r="BC214" s="20"/>
      <c r="BD214" s="20"/>
      <c r="BE214" s="20"/>
      <c r="BF214" s="20"/>
      <c r="BG214" s="20"/>
      <c r="BH214" s="20"/>
      <c r="BI214" s="20"/>
      <c r="BJ214" s="20"/>
      <c r="BK214" s="20"/>
      <c r="BL214" s="20"/>
      <c r="BM214" s="20"/>
      <c r="BN214" s="20"/>
      <c r="BO214" s="20"/>
      <c r="BP214" s="20"/>
      <c r="BQ214" s="20"/>
      <c r="BR214" s="20"/>
      <c r="BS214" s="20"/>
      <c r="BT214" s="20"/>
      <c r="BU214" s="20"/>
      <c r="BV214" s="20"/>
      <c r="BW214" s="20"/>
      <c r="BX214" s="20"/>
      <c r="BY214" s="20"/>
      <c r="BZ214" s="20"/>
      <c r="CA214" s="20"/>
      <c r="CB214" s="20"/>
      <c r="CC214" s="20"/>
      <c r="CD214" s="20"/>
      <c r="CE214" s="20"/>
      <c r="CF214" s="20"/>
      <c r="CG214" s="20"/>
      <c r="CH214" s="20"/>
      <c r="CI214" s="20"/>
      <c r="CJ214" s="20"/>
      <c r="CK214" s="20"/>
      <c r="CL214" s="20"/>
      <c r="CM214" s="20"/>
      <c r="CN214" s="20"/>
      <c r="CO214" s="20"/>
      <c r="CP214" s="20"/>
      <c r="CQ214" s="20"/>
      <c r="CR214" s="20"/>
      <c r="CS214" s="20"/>
      <c r="CT214" s="20"/>
      <c r="CU214" s="20"/>
      <c r="CV214" s="20"/>
      <c r="CW214" s="20"/>
      <c r="CX214" s="20"/>
      <c r="CY214" s="20"/>
      <c r="CZ214" s="20"/>
      <c r="DA214" s="20"/>
      <c r="DB214" s="20"/>
      <c r="DC214" s="20"/>
      <c r="DD214" s="20"/>
      <c r="DE214" s="20"/>
      <c r="DF214" s="20"/>
      <c r="DG214" s="20"/>
      <c r="DH214" s="20"/>
      <c r="DI214" s="20"/>
      <c r="DJ214" s="20"/>
      <c r="DK214" s="20"/>
      <c r="DL214" s="20"/>
      <c r="DM214" s="20"/>
      <c r="DN214" s="20"/>
      <c r="DO214" s="20"/>
      <c r="DP214" s="20"/>
      <c r="DQ214" s="20"/>
      <c r="DR214" s="20"/>
      <c r="DS214" s="20"/>
      <c r="DT214" s="20"/>
      <c r="DU214" s="20"/>
      <c r="DV214" s="20"/>
      <c r="DW214" s="20"/>
      <c r="DX214" s="20"/>
      <c r="DY214" s="20"/>
      <c r="DZ214" s="20"/>
      <c r="EA214" s="20"/>
      <c r="EB214" s="20"/>
      <c r="EC214" s="20"/>
      <c r="ED214" s="20"/>
      <c r="EE214" s="20"/>
      <c r="EF214" s="20"/>
      <c r="EG214" s="20"/>
      <c r="EH214" s="20"/>
      <c r="EI214" s="20"/>
      <c r="EJ214" s="20"/>
      <c r="EK214" s="20"/>
      <c r="EL214" s="20"/>
      <c r="EM214" s="20"/>
      <c r="EN214" s="20"/>
      <c r="EO214" s="20"/>
      <c r="EP214" s="20"/>
      <c r="EQ214" s="20"/>
      <c r="ER214" s="20"/>
      <c r="ES214" s="20"/>
      <c r="ET214" s="20"/>
      <c r="EU214" s="20"/>
      <c r="EV214" s="20"/>
      <c r="EW214" s="20"/>
      <c r="EX214" s="20"/>
      <c r="EY214" s="20"/>
      <c r="EZ214" s="20"/>
      <c r="FA214" s="20"/>
      <c r="FB214" s="20"/>
      <c r="FC214" s="20"/>
      <c r="FD214" s="20"/>
      <c r="FE214" s="20"/>
      <c r="FF214" s="20"/>
      <c r="FG214" s="20"/>
      <c r="FH214" s="20"/>
    </row>
    <row r="215" customFormat="false" ht="15" hidden="false" customHeight="false" outlineLevel="0" collapsed="false">
      <c r="C215" s="0" t="s">
        <v>796</v>
      </c>
      <c r="D215" s="11" t="s">
        <v>319</v>
      </c>
      <c r="E215" s="43" t="n">
        <f aca="false">$E174*$E13</f>
        <v>5490</v>
      </c>
      <c r="F215" s="43" t="n">
        <f aca="false">$E215</f>
        <v>5490</v>
      </c>
    </row>
    <row r="216" customFormat="false" ht="15" hidden="false" customHeight="false" outlineLevel="0" collapsed="false">
      <c r="C216" s="0" t="s">
        <v>797</v>
      </c>
      <c r="D216" s="11" t="s">
        <v>319</v>
      </c>
      <c r="E216" s="18" t="n">
        <f aca="false">In_Sale_Costs_RtB</f>
        <v>0</v>
      </c>
      <c r="F216" s="43" t="n">
        <f aca="false">MIN($E216,$F215)</f>
        <v>0</v>
      </c>
    </row>
    <row r="217" customFormat="false" ht="15" hidden="false" customHeight="false" outlineLevel="0" collapsed="false">
      <c r="C217" s="0" t="s">
        <v>694</v>
      </c>
      <c r="D217" s="11" t="s">
        <v>319</v>
      </c>
      <c r="E217" s="18" t="n">
        <f aca="false">In_SPV_Price</f>
        <v>549</v>
      </c>
      <c r="F217" s="43" t="n">
        <f aca="false">MIN($E217,$F215-SUM($F216:$F216))</f>
        <v>549</v>
      </c>
    </row>
    <row r="218" customFormat="false" ht="15" hidden="false" customHeight="false" outlineLevel="0" collapsed="false">
      <c r="C218" s="0" t="s">
        <v>798</v>
      </c>
      <c r="D218" s="11" t="s">
        <v>319</v>
      </c>
      <c r="E218" s="43" t="n">
        <f aca="false">-$I96</f>
        <v>915</v>
      </c>
      <c r="F218" s="43" t="n">
        <f aca="false">MIN($E218,$F215-SUM($F216:$F217))</f>
        <v>915</v>
      </c>
    </row>
    <row r="219" customFormat="false" ht="15" hidden="false" customHeight="false" outlineLevel="0" collapsed="false">
      <c r="C219" s="0" t="s">
        <v>799</v>
      </c>
      <c r="D219" s="11" t="s">
        <v>319</v>
      </c>
      <c r="E219" s="43" t="n">
        <f aca="false">$E202</f>
        <v>235.126678482222</v>
      </c>
      <c r="F219" s="43" t="n">
        <f aca="false">MIN($E219,$F215-SUM($F216:$F218))</f>
        <v>235.126678482222</v>
      </c>
    </row>
    <row r="220" customFormat="false" ht="15" hidden="false" customHeight="false" outlineLevel="0" collapsed="false">
      <c r="C220" s="0" t="s">
        <v>800</v>
      </c>
      <c r="D220" s="11" t="s">
        <v>319</v>
      </c>
      <c r="E220" s="43" t="n">
        <f aca="false">-$I106</f>
        <v>27.4890030821918</v>
      </c>
      <c r="F220" s="43" t="n">
        <f aca="false">MIN($E220,$F215-SUM($F216:$F219))</f>
        <v>27.4890030821918</v>
      </c>
    </row>
    <row r="221" customFormat="false" ht="15" hidden="false" customHeight="false" outlineLevel="0" collapsed="false">
      <c r="C221" s="0" t="s">
        <v>801</v>
      </c>
      <c r="D221" s="11" t="s">
        <v>319</v>
      </c>
      <c r="E221" s="43" t="n">
        <f aca="false">In_PSH_Land_Step*(In_PSH_Land+$E206)</f>
        <v>0</v>
      </c>
      <c r="F221" s="43" t="n">
        <f aca="false">MIN($E221,$F215-SUM($F216:$F220))</f>
        <v>0</v>
      </c>
    </row>
    <row r="222" customFormat="false" ht="15" hidden="false" customHeight="false" outlineLevel="0" collapsed="false">
      <c r="C222" s="23" t="s">
        <v>137</v>
      </c>
      <c r="D222" s="11" t="s">
        <v>319</v>
      </c>
      <c r="F222" s="62" t="n">
        <f aca="false">MAX(0,$F215-SUM($F216:$F221))</f>
        <v>3763.38431843559</v>
      </c>
    </row>
    <row r="223" customFormat="false" ht="15" hidden="false" customHeight="false" outlineLevel="0" collapsed="false">
      <c r="C223" s="0" t="s">
        <v>802</v>
      </c>
      <c r="D223" s="11" t="s">
        <v>319</v>
      </c>
      <c r="E223" s="43" t="n">
        <f aca="false">SUM($F216:$F221)+$F222-$F215</f>
        <v>0</v>
      </c>
      <c r="F223" s="43" t="n">
        <f aca="false">SUMPRODUCT(--($F216:$F221&gt;$E216:$E221+Tolerance))</f>
        <v>0</v>
      </c>
    </row>
    <row r="224" customFormat="false" ht="15" hidden="false" customHeight="false" outlineLevel="0" collapsed="false">
      <c r="C224" s="23" t="s">
        <v>138</v>
      </c>
      <c r="D224" s="11" t="s">
        <v>319</v>
      </c>
      <c r="F224" s="62" t="n">
        <f aca="false">SUM($F217:$F220)+$E213*$F222</f>
        <v>3984.64627262577</v>
      </c>
    </row>
    <row r="225" customFormat="false" ht="15" hidden="false" customHeight="false" outlineLevel="0" collapsed="false">
      <c r="C225" s="0" t="s">
        <v>139</v>
      </c>
      <c r="D225" s="11" t="s">
        <v>319</v>
      </c>
      <c r="F225" s="43" t="n">
        <f aca="false">$F221+$F213*$F222</f>
        <v>1505.35372737423</v>
      </c>
    </row>
    <row r="226" customFormat="false" ht="15" hidden="false" customHeight="false" outlineLevel="0" collapsed="false">
      <c r="A226" s="20"/>
      <c r="B226" s="20"/>
      <c r="C226" s="20" t="s">
        <v>803</v>
      </c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  <c r="AH226" s="20"/>
      <c r="AI226" s="20"/>
      <c r="AJ226" s="20"/>
      <c r="AK226" s="20"/>
      <c r="AL226" s="20"/>
      <c r="AM226" s="20"/>
      <c r="AN226" s="20"/>
      <c r="AO226" s="20"/>
      <c r="AP226" s="20"/>
      <c r="AQ226" s="20"/>
      <c r="AR226" s="20"/>
      <c r="AS226" s="20"/>
      <c r="AT226" s="20"/>
      <c r="AU226" s="20"/>
      <c r="AV226" s="20"/>
      <c r="AW226" s="20"/>
      <c r="AX226" s="20"/>
      <c r="AY226" s="20"/>
      <c r="AZ226" s="20"/>
      <c r="BA226" s="20"/>
      <c r="BB226" s="20"/>
      <c r="BC226" s="20"/>
      <c r="BD226" s="20"/>
      <c r="BE226" s="20"/>
      <c r="BF226" s="20"/>
      <c r="BG226" s="20"/>
      <c r="BH226" s="20"/>
      <c r="BI226" s="20"/>
      <c r="BJ226" s="20"/>
      <c r="BK226" s="20"/>
      <c r="BL226" s="20"/>
      <c r="BM226" s="20"/>
      <c r="BN226" s="20"/>
      <c r="BO226" s="20"/>
      <c r="BP226" s="20"/>
      <c r="BQ226" s="20"/>
      <c r="BR226" s="20"/>
      <c r="BS226" s="20"/>
      <c r="BT226" s="20"/>
      <c r="BU226" s="20"/>
      <c r="BV226" s="20"/>
      <c r="BW226" s="20"/>
      <c r="BX226" s="20"/>
      <c r="BY226" s="20"/>
      <c r="BZ226" s="20"/>
      <c r="CA226" s="20"/>
      <c r="CB226" s="20"/>
      <c r="CC226" s="20"/>
      <c r="CD226" s="20"/>
      <c r="CE226" s="20"/>
      <c r="CF226" s="20"/>
      <c r="CG226" s="20"/>
      <c r="CH226" s="20"/>
      <c r="CI226" s="20"/>
      <c r="CJ226" s="20"/>
      <c r="CK226" s="20"/>
      <c r="CL226" s="20"/>
      <c r="CM226" s="20"/>
      <c r="CN226" s="20"/>
      <c r="CO226" s="20"/>
      <c r="CP226" s="20"/>
      <c r="CQ226" s="20"/>
      <c r="CR226" s="20"/>
      <c r="CS226" s="20"/>
      <c r="CT226" s="20"/>
      <c r="CU226" s="20"/>
      <c r="CV226" s="20"/>
      <c r="CW226" s="20"/>
      <c r="CX226" s="20"/>
      <c r="CY226" s="20"/>
      <c r="CZ226" s="20"/>
      <c r="DA226" s="20"/>
      <c r="DB226" s="20"/>
      <c r="DC226" s="20"/>
      <c r="DD226" s="20"/>
      <c r="DE226" s="20"/>
      <c r="DF226" s="20"/>
      <c r="DG226" s="20"/>
      <c r="DH226" s="20"/>
      <c r="DI226" s="20"/>
      <c r="DJ226" s="20"/>
      <c r="DK226" s="20"/>
      <c r="DL226" s="20"/>
      <c r="DM226" s="20"/>
      <c r="DN226" s="20"/>
      <c r="DO226" s="20"/>
      <c r="DP226" s="20"/>
      <c r="DQ226" s="20"/>
      <c r="DR226" s="20"/>
      <c r="DS226" s="20"/>
      <c r="DT226" s="20"/>
      <c r="DU226" s="20"/>
      <c r="DV226" s="20"/>
      <c r="DW226" s="20"/>
      <c r="DX226" s="20"/>
      <c r="DY226" s="20"/>
      <c r="DZ226" s="20"/>
      <c r="EA226" s="20"/>
      <c r="EB226" s="20"/>
      <c r="EC226" s="20"/>
      <c r="ED226" s="20"/>
      <c r="EE226" s="20"/>
      <c r="EF226" s="20"/>
      <c r="EG226" s="20"/>
      <c r="EH226" s="20"/>
      <c r="EI226" s="20"/>
      <c r="EJ226" s="20"/>
      <c r="EK226" s="20"/>
      <c r="EL226" s="20"/>
      <c r="EM226" s="20"/>
      <c r="EN226" s="20"/>
      <c r="EO226" s="20"/>
      <c r="EP226" s="20"/>
      <c r="EQ226" s="20"/>
      <c r="ER226" s="20"/>
      <c r="ES226" s="20"/>
      <c r="ET226" s="20"/>
      <c r="EU226" s="20"/>
      <c r="EV226" s="20"/>
      <c r="EW226" s="20"/>
      <c r="EX226" s="20"/>
      <c r="EY226" s="20"/>
      <c r="EZ226" s="20"/>
      <c r="FA226" s="20"/>
      <c r="FB226" s="20"/>
      <c r="FC226" s="20"/>
      <c r="FD226" s="20"/>
      <c r="FE226" s="20"/>
      <c r="FF226" s="20"/>
      <c r="FG226" s="20"/>
      <c r="FH226" s="20"/>
    </row>
    <row r="227" customFormat="false" ht="15" hidden="false" customHeight="false" outlineLevel="0" collapsed="false">
      <c r="C227" s="0" t="s">
        <v>804</v>
      </c>
      <c r="D227" s="11" t="s">
        <v>319</v>
      </c>
      <c r="I227" s="43" t="n">
        <f aca="false">SUM(J227:FH227)</f>
        <v>-7434.86400308219</v>
      </c>
      <c r="J227" s="43" t="n">
        <f aca="false">(J94+J95+J96+J97+J100)*(1-J23)+J106+J99</f>
        <v>-2792.10339506173</v>
      </c>
      <c r="K227" s="43" t="n">
        <f aca="false">(K94+K95+K96+K97+K100)*(1-K23)+K106+K99</f>
        <v>-519.306429642314</v>
      </c>
      <c r="L227" s="43" t="n">
        <f aca="false">(L94+L95+L96+L97+L100)*(1-L23)+L106+L99</f>
        <v>-809.957968521901</v>
      </c>
      <c r="M227" s="43" t="n">
        <f aca="false">(M94+M95+M96+M97+M100)*(1-M23)+M106+M99</f>
        <v>-124.112302458989</v>
      </c>
      <c r="N227" s="43" t="n">
        <f aca="false">(N94+N95+N96+N97+N100)*(1-N23)+N106+N99</f>
        <v>-1615.86742388078</v>
      </c>
      <c r="O227" s="43" t="n">
        <f aca="false">(O94+O95+O96+O97+O100)*(1-O23)+O106+O99</f>
        <v>-1573.51648351648</v>
      </c>
      <c r="P227" s="43" t="n">
        <f aca="false">(P94+P95+P96+P97+P100)*(1-P23)+P106+P99</f>
        <v>-0</v>
      </c>
      <c r="Q227" s="43" t="n">
        <f aca="false">(Q94+Q95+Q96+Q97+Q100)*(1-Q23)+Q106+Q99</f>
        <v>-0</v>
      </c>
      <c r="R227" s="43" t="n">
        <f aca="false">(R94+R95+R96+R97+R100)*(1-R23)+R106+R99</f>
        <v>-0</v>
      </c>
      <c r="S227" s="43" t="n">
        <f aca="false">(S94+S95+S96+S97+S100)*(1-S23)+S106+S99</f>
        <v>-0</v>
      </c>
      <c r="T227" s="43" t="n">
        <f aca="false">(T94+T95+T96+T97+T100)*(1-T23)+T106+T99</f>
        <v>-0</v>
      </c>
      <c r="U227" s="43" t="n">
        <f aca="false">(U94+U95+U96+U97+U100)*(1-U23)+U106+U99</f>
        <v>-0</v>
      </c>
      <c r="V227" s="43" t="n">
        <f aca="false">(V94+V95+V96+V97+V100)*(1-V23)+V106+V99</f>
        <v>-0</v>
      </c>
      <c r="W227" s="43" t="n">
        <f aca="false">(W94+W95+W96+W97+W100)*(1-W23)+W106+W99</f>
        <v>-0</v>
      </c>
      <c r="X227" s="43" t="n">
        <f aca="false">(X94+X95+X96+X97+X100)*(1-X23)+X106+X99</f>
        <v>-0</v>
      </c>
      <c r="Y227" s="43" t="n">
        <f aca="false">(Y94+Y95+Y96+Y97+Y100)*(1-Y23)+Y106+Y99</f>
        <v>-0</v>
      </c>
      <c r="Z227" s="43" t="n">
        <f aca="false">(Z94+Z95+Z96+Z97+Z100)*(1-Z23)+Z106+Z99</f>
        <v>-0</v>
      </c>
      <c r="AA227" s="43" t="n">
        <f aca="false">(AA94+AA95+AA96+AA97+AA100)*(1-AA23)+AA106+AA99</f>
        <v>-0</v>
      </c>
      <c r="AB227" s="43" t="n">
        <f aca="false">(AB94+AB95+AB96+AB97+AB100)*(1-AB23)+AB106+AB99</f>
        <v>-0</v>
      </c>
      <c r="AC227" s="43" t="n">
        <f aca="false">(AC94+AC95+AC96+AC97+AC100)*(1-AC23)+AC106+AC99</f>
        <v>-0</v>
      </c>
      <c r="AD227" s="43" t="n">
        <f aca="false">(AD94+AD95+AD96+AD97+AD100)*(1-AD23)+AD106+AD99</f>
        <v>-0</v>
      </c>
      <c r="AE227" s="43" t="n">
        <f aca="false">(AE94+AE95+AE96+AE97+AE100)*(1-AE23)+AE106+AE99</f>
        <v>-0</v>
      </c>
      <c r="AF227" s="43" t="n">
        <f aca="false">(AF94+AF95+AF96+AF97+AF100)*(1-AF23)+AF106+AF99</f>
        <v>-0</v>
      </c>
      <c r="AG227" s="43" t="n">
        <f aca="false">(AG94+AG95+AG96+AG97+AG100)*(1-AG23)+AG106+AG99</f>
        <v>-0</v>
      </c>
      <c r="AH227" s="43" t="n">
        <f aca="false">(AH94+AH95+AH96+AH97+AH100)*(1-AH23)+AH106+AH99</f>
        <v>-0</v>
      </c>
      <c r="AI227" s="43" t="n">
        <f aca="false">(AI94+AI95+AI96+AI97+AI100)*(1-AI23)+AI106+AI99</f>
        <v>-0</v>
      </c>
      <c r="AJ227" s="43" t="n">
        <f aca="false">(AJ94+AJ95+AJ96+AJ97+AJ100)*(1-AJ23)+AJ106+AJ99</f>
        <v>-0</v>
      </c>
      <c r="AK227" s="43" t="n">
        <f aca="false">(AK94+AK95+AK96+AK97+AK100)*(1-AK23)+AK106+AK99</f>
        <v>-0</v>
      </c>
      <c r="AL227" s="43" t="n">
        <f aca="false">(AL94+AL95+AL96+AL97+AL100)*(1-AL23)+AL106+AL99</f>
        <v>-0</v>
      </c>
      <c r="AM227" s="43" t="n">
        <f aca="false">(AM94+AM95+AM96+AM97+AM100)*(1-AM23)+AM106+AM99</f>
        <v>-0</v>
      </c>
      <c r="AN227" s="43" t="n">
        <f aca="false">(AN94+AN95+AN96+AN97+AN100)*(1-AN23)+AN106+AN99</f>
        <v>-0</v>
      </c>
      <c r="AO227" s="43" t="n">
        <f aca="false">(AO94+AO95+AO96+AO97+AO100)*(1-AO23)+AO106+AO99</f>
        <v>-0</v>
      </c>
      <c r="AP227" s="43" t="n">
        <f aca="false">(AP94+AP95+AP96+AP97+AP100)*(1-AP23)+AP106+AP99</f>
        <v>-0</v>
      </c>
      <c r="AQ227" s="43" t="n">
        <f aca="false">(AQ94+AQ95+AQ96+AQ97+AQ100)*(1-AQ23)+AQ106+AQ99</f>
        <v>-0</v>
      </c>
      <c r="AR227" s="43" t="n">
        <f aca="false">(AR94+AR95+AR96+AR97+AR100)*(1-AR23)+AR106+AR99</f>
        <v>-0</v>
      </c>
      <c r="AS227" s="43" t="n">
        <f aca="false">(AS94+AS95+AS96+AS97+AS100)*(1-AS23)+AS106+AS99</f>
        <v>-0</v>
      </c>
      <c r="AT227" s="43" t="n">
        <f aca="false">(AT94+AT95+AT96+AT97+AT100)*(1-AT23)+AT106+AT99</f>
        <v>-0</v>
      </c>
      <c r="AU227" s="43" t="n">
        <f aca="false">(AU94+AU95+AU96+AU97+AU100)*(1-AU23)+AU106+AU99</f>
        <v>-0</v>
      </c>
      <c r="AV227" s="43" t="n">
        <f aca="false">(AV94+AV95+AV96+AV97+AV100)*(1-AV23)+AV106+AV99</f>
        <v>-0</v>
      </c>
      <c r="AW227" s="43" t="n">
        <f aca="false">(AW94+AW95+AW96+AW97+AW100)*(1-AW23)+AW106+AW99</f>
        <v>-0</v>
      </c>
      <c r="AX227" s="43" t="n">
        <f aca="false">(AX94+AX95+AX96+AX97+AX100)*(1-AX23)+AX106+AX99</f>
        <v>-0</v>
      </c>
      <c r="AY227" s="43" t="n">
        <f aca="false">(AY94+AY95+AY96+AY97+AY100)*(1-AY23)+AY106+AY99</f>
        <v>-0</v>
      </c>
      <c r="AZ227" s="43" t="n">
        <f aca="false">(AZ94+AZ95+AZ96+AZ97+AZ100)*(1-AZ23)+AZ106+AZ99</f>
        <v>-0</v>
      </c>
      <c r="BA227" s="43" t="n">
        <f aca="false">(BA94+BA95+BA96+BA97+BA100)*(1-BA23)+BA106+BA99</f>
        <v>-0</v>
      </c>
      <c r="BB227" s="43" t="n">
        <f aca="false">(BB94+BB95+BB96+BB97+BB100)*(1-BB23)+BB106+BB99</f>
        <v>-0</v>
      </c>
      <c r="BC227" s="43" t="n">
        <f aca="false">(BC94+BC95+BC96+BC97+BC100)*(1-BC23)+BC106+BC99</f>
        <v>-0</v>
      </c>
      <c r="BD227" s="43" t="n">
        <f aca="false">(BD94+BD95+BD96+BD97+BD100)*(1-BD23)+BD106+BD99</f>
        <v>-0</v>
      </c>
      <c r="BE227" s="43" t="n">
        <f aca="false">(BE94+BE95+BE96+BE97+BE100)*(1-BE23)+BE106+BE99</f>
        <v>-0</v>
      </c>
      <c r="BF227" s="43" t="n">
        <f aca="false">(BF94+BF95+BF96+BF97+BF100)*(1-BF23)+BF106+BF99</f>
        <v>-0</v>
      </c>
      <c r="BG227" s="43" t="n">
        <f aca="false">(BG94+BG95+BG96+BG97+BG100)*(1-BG23)+BG106+BG99</f>
        <v>-0</v>
      </c>
      <c r="BH227" s="43" t="n">
        <f aca="false">(BH94+BH95+BH96+BH97+BH100)*(1-BH23)+BH106+BH99</f>
        <v>-0</v>
      </c>
      <c r="BI227" s="43" t="n">
        <f aca="false">(BI94+BI95+BI96+BI97+BI100)*(1-BI23)+BI106+BI99</f>
        <v>-0</v>
      </c>
      <c r="BJ227" s="43" t="n">
        <f aca="false">(BJ94+BJ95+BJ96+BJ97+BJ100)*(1-BJ23)+BJ106+BJ99</f>
        <v>-0</v>
      </c>
      <c r="BK227" s="43" t="n">
        <f aca="false">(BK94+BK95+BK96+BK97+BK100)*(1-BK23)+BK106+BK99</f>
        <v>-0</v>
      </c>
      <c r="BL227" s="43" t="n">
        <f aca="false">(BL94+BL95+BL96+BL97+BL100)*(1-BL23)+BL106+BL99</f>
        <v>-0</v>
      </c>
      <c r="BM227" s="43" t="n">
        <f aca="false">(BM94+BM95+BM96+BM97+BM100)*(1-BM23)+BM106+BM99</f>
        <v>-0</v>
      </c>
      <c r="BN227" s="43" t="n">
        <f aca="false">(BN94+BN95+BN96+BN97+BN100)*(1-BN23)+BN106+BN99</f>
        <v>-0</v>
      </c>
      <c r="BO227" s="43" t="n">
        <f aca="false">(BO94+BO95+BO96+BO97+BO100)*(1-BO23)+BO106+BO99</f>
        <v>-0</v>
      </c>
      <c r="BP227" s="43" t="n">
        <f aca="false">(BP94+BP95+BP96+BP97+BP100)*(1-BP23)+BP106+BP99</f>
        <v>-0</v>
      </c>
      <c r="BQ227" s="43" t="n">
        <f aca="false">(BQ94+BQ95+BQ96+BQ97+BQ100)*(1-BQ23)+BQ106+BQ99</f>
        <v>-0</v>
      </c>
      <c r="BR227" s="43" t="n">
        <f aca="false">(BR94+BR95+BR96+BR97+BR100)*(1-BR23)+BR106+BR99</f>
        <v>-0</v>
      </c>
      <c r="BS227" s="43" t="n">
        <f aca="false">(BS94+BS95+BS96+BS97+BS100)*(1-BS23)+BS106+BS99</f>
        <v>-0</v>
      </c>
      <c r="BT227" s="43" t="n">
        <f aca="false">(BT94+BT95+BT96+BT97+BT100)*(1-BT23)+BT106+BT99</f>
        <v>-0</v>
      </c>
      <c r="BU227" s="43" t="n">
        <f aca="false">(BU94+BU95+BU96+BU97+BU100)*(1-BU23)+BU106+BU99</f>
        <v>-0</v>
      </c>
      <c r="BV227" s="43" t="n">
        <f aca="false">(BV94+BV95+BV96+BV97+BV100)*(1-BV23)+BV106+BV99</f>
        <v>-0</v>
      </c>
      <c r="BW227" s="43" t="n">
        <f aca="false">(BW94+BW95+BW96+BW97+BW100)*(1-BW23)+BW106+BW99</f>
        <v>-0</v>
      </c>
      <c r="BX227" s="43" t="n">
        <f aca="false">(BX94+BX95+BX96+BX97+BX100)*(1-BX23)+BX106+BX99</f>
        <v>-0</v>
      </c>
      <c r="BY227" s="43" t="n">
        <f aca="false">(BY94+BY95+BY96+BY97+BY100)*(1-BY23)+BY106+BY99</f>
        <v>-0</v>
      </c>
      <c r="BZ227" s="43" t="n">
        <f aca="false">(BZ94+BZ95+BZ96+BZ97+BZ100)*(1-BZ23)+BZ106+BZ99</f>
        <v>-0</v>
      </c>
      <c r="CA227" s="43" t="n">
        <f aca="false">(CA94+CA95+CA96+CA97+CA100)*(1-CA23)+CA106+CA99</f>
        <v>-0</v>
      </c>
      <c r="CB227" s="43" t="n">
        <f aca="false">(CB94+CB95+CB96+CB97+CB100)*(1-CB23)+CB106+CB99</f>
        <v>-0</v>
      </c>
      <c r="CC227" s="43" t="n">
        <f aca="false">(CC94+CC95+CC96+CC97+CC100)*(1-CC23)+CC106+CC99</f>
        <v>-0</v>
      </c>
      <c r="CD227" s="43" t="n">
        <f aca="false">(CD94+CD95+CD96+CD97+CD100)*(1-CD23)+CD106+CD99</f>
        <v>-0</v>
      </c>
      <c r="CE227" s="43" t="n">
        <f aca="false">(CE94+CE95+CE96+CE97+CE100)*(1-CE23)+CE106+CE99</f>
        <v>-0</v>
      </c>
      <c r="CF227" s="43" t="n">
        <f aca="false">(CF94+CF95+CF96+CF97+CF100)*(1-CF23)+CF106+CF99</f>
        <v>-0</v>
      </c>
      <c r="CG227" s="43" t="n">
        <f aca="false">(CG94+CG95+CG96+CG97+CG100)*(1-CG23)+CG106+CG99</f>
        <v>-0</v>
      </c>
      <c r="CH227" s="43" t="n">
        <f aca="false">(CH94+CH95+CH96+CH97+CH100)*(1-CH23)+CH106+CH99</f>
        <v>-0</v>
      </c>
      <c r="CI227" s="43" t="n">
        <f aca="false">(CI94+CI95+CI96+CI97+CI100)*(1-CI23)+CI106+CI99</f>
        <v>-0</v>
      </c>
      <c r="CJ227" s="43" t="n">
        <f aca="false">(CJ94+CJ95+CJ96+CJ97+CJ100)*(1-CJ23)+CJ106+CJ99</f>
        <v>-0</v>
      </c>
      <c r="CK227" s="43" t="n">
        <f aca="false">(CK94+CK95+CK96+CK97+CK100)*(1-CK23)+CK106+CK99</f>
        <v>-0</v>
      </c>
      <c r="CL227" s="43" t="n">
        <f aca="false">(CL94+CL95+CL96+CL97+CL100)*(1-CL23)+CL106+CL99</f>
        <v>-0</v>
      </c>
      <c r="CM227" s="43" t="n">
        <f aca="false">(CM94+CM95+CM96+CM97+CM100)*(1-CM23)+CM106+CM99</f>
        <v>-0</v>
      </c>
      <c r="CN227" s="43" t="n">
        <f aca="false">(CN94+CN95+CN96+CN97+CN100)*(1-CN23)+CN106+CN99</f>
        <v>-0</v>
      </c>
      <c r="CO227" s="43" t="n">
        <f aca="false">(CO94+CO95+CO96+CO97+CO100)*(1-CO23)+CO106+CO99</f>
        <v>-0</v>
      </c>
      <c r="CP227" s="43" t="n">
        <f aca="false">(CP94+CP95+CP96+CP97+CP100)*(1-CP23)+CP106+CP99</f>
        <v>-0</v>
      </c>
      <c r="CQ227" s="43" t="n">
        <f aca="false">(CQ94+CQ95+CQ96+CQ97+CQ100)*(1-CQ23)+CQ106+CQ99</f>
        <v>-0</v>
      </c>
      <c r="CR227" s="43" t="n">
        <f aca="false">(CR94+CR95+CR96+CR97+CR100)*(1-CR23)+CR106+CR99</f>
        <v>-0</v>
      </c>
      <c r="CS227" s="43" t="n">
        <f aca="false">(CS94+CS95+CS96+CS97+CS100)*(1-CS23)+CS106+CS99</f>
        <v>-0</v>
      </c>
      <c r="CT227" s="43" t="n">
        <f aca="false">(CT94+CT95+CT96+CT97+CT100)*(1-CT23)+CT106+CT99</f>
        <v>-0</v>
      </c>
      <c r="CU227" s="43" t="n">
        <f aca="false">(CU94+CU95+CU96+CU97+CU100)*(1-CU23)+CU106+CU99</f>
        <v>-0</v>
      </c>
      <c r="CV227" s="43" t="n">
        <f aca="false">(CV94+CV95+CV96+CV97+CV100)*(1-CV23)+CV106+CV99</f>
        <v>-0</v>
      </c>
      <c r="CW227" s="43" t="n">
        <f aca="false">(CW94+CW95+CW96+CW97+CW100)*(1-CW23)+CW106+CW99</f>
        <v>-0</v>
      </c>
      <c r="CX227" s="43" t="n">
        <f aca="false">(CX94+CX95+CX96+CX97+CX100)*(1-CX23)+CX106+CX99</f>
        <v>-0</v>
      </c>
      <c r="CY227" s="43" t="n">
        <f aca="false">(CY94+CY95+CY96+CY97+CY100)*(1-CY23)+CY106+CY99</f>
        <v>-0</v>
      </c>
      <c r="CZ227" s="43" t="n">
        <f aca="false">(CZ94+CZ95+CZ96+CZ97+CZ100)*(1-CZ23)+CZ106+CZ99</f>
        <v>-0</v>
      </c>
      <c r="DA227" s="43" t="n">
        <f aca="false">(DA94+DA95+DA96+DA97+DA100)*(1-DA23)+DA106+DA99</f>
        <v>-0</v>
      </c>
      <c r="DB227" s="43" t="n">
        <f aca="false">(DB94+DB95+DB96+DB97+DB100)*(1-DB23)+DB106+DB99</f>
        <v>-0</v>
      </c>
      <c r="DC227" s="43" t="n">
        <f aca="false">(DC94+DC95+DC96+DC97+DC100)*(1-DC23)+DC106+DC99</f>
        <v>-0</v>
      </c>
      <c r="DD227" s="43" t="n">
        <f aca="false">(DD94+DD95+DD96+DD97+DD100)*(1-DD23)+DD106+DD99</f>
        <v>-0</v>
      </c>
      <c r="DE227" s="43" t="n">
        <f aca="false">(DE94+DE95+DE96+DE97+DE100)*(1-DE23)+DE106+DE99</f>
        <v>-0</v>
      </c>
      <c r="DF227" s="43" t="n">
        <f aca="false">(DF94+DF95+DF96+DF97+DF100)*(1-DF23)+DF106+DF99</f>
        <v>-0</v>
      </c>
      <c r="DG227" s="43" t="n">
        <f aca="false">(DG94+DG95+DG96+DG97+DG100)*(1-DG23)+DG106+DG99</f>
        <v>-0</v>
      </c>
      <c r="DH227" s="43" t="n">
        <f aca="false">(DH94+DH95+DH96+DH97+DH100)*(1-DH23)+DH106+DH99</f>
        <v>-0</v>
      </c>
      <c r="DI227" s="43" t="n">
        <f aca="false">(DI94+DI95+DI96+DI97+DI100)*(1-DI23)+DI106+DI99</f>
        <v>-0</v>
      </c>
      <c r="DJ227" s="43" t="n">
        <f aca="false">(DJ94+DJ95+DJ96+DJ97+DJ100)*(1-DJ23)+DJ106+DJ99</f>
        <v>-0</v>
      </c>
      <c r="DK227" s="43" t="n">
        <f aca="false">(DK94+DK95+DK96+DK97+DK100)*(1-DK23)+DK106+DK99</f>
        <v>-0</v>
      </c>
      <c r="DL227" s="43" t="n">
        <f aca="false">(DL94+DL95+DL96+DL97+DL100)*(1-DL23)+DL106+DL99</f>
        <v>-0</v>
      </c>
      <c r="DM227" s="43" t="n">
        <f aca="false">(DM94+DM95+DM96+DM97+DM100)*(1-DM23)+DM106+DM99</f>
        <v>-0</v>
      </c>
      <c r="DN227" s="43" t="n">
        <f aca="false">(DN94+DN95+DN96+DN97+DN100)*(1-DN23)+DN106+DN99</f>
        <v>-0</v>
      </c>
      <c r="DO227" s="43" t="n">
        <f aca="false">(DO94+DO95+DO96+DO97+DO100)*(1-DO23)+DO106+DO99</f>
        <v>-0</v>
      </c>
      <c r="DP227" s="43" t="n">
        <f aca="false">(DP94+DP95+DP96+DP97+DP100)*(1-DP23)+DP106+DP99</f>
        <v>-0</v>
      </c>
      <c r="DQ227" s="43" t="n">
        <f aca="false">(DQ94+DQ95+DQ96+DQ97+DQ100)*(1-DQ23)+DQ106+DQ99</f>
        <v>-0</v>
      </c>
      <c r="DR227" s="43" t="n">
        <f aca="false">(DR94+DR95+DR96+DR97+DR100)*(1-DR23)+DR106+DR99</f>
        <v>-0</v>
      </c>
      <c r="DS227" s="43" t="n">
        <f aca="false">(DS94+DS95+DS96+DS97+DS100)*(1-DS23)+DS106+DS99</f>
        <v>-0</v>
      </c>
      <c r="DT227" s="43" t="n">
        <f aca="false">(DT94+DT95+DT96+DT97+DT100)*(1-DT23)+DT106+DT99</f>
        <v>-0</v>
      </c>
      <c r="DU227" s="43" t="n">
        <f aca="false">(DU94+DU95+DU96+DU97+DU100)*(1-DU23)+DU106+DU99</f>
        <v>-0</v>
      </c>
      <c r="DV227" s="43" t="n">
        <f aca="false">(DV94+DV95+DV96+DV97+DV100)*(1-DV23)+DV106+DV99</f>
        <v>-0</v>
      </c>
      <c r="DW227" s="43" t="n">
        <f aca="false">(DW94+DW95+DW96+DW97+DW100)*(1-DW23)+DW106+DW99</f>
        <v>-0</v>
      </c>
      <c r="DX227" s="43" t="n">
        <f aca="false">(DX94+DX95+DX96+DX97+DX100)*(1-DX23)+DX106+DX99</f>
        <v>-0</v>
      </c>
      <c r="DY227" s="43" t="n">
        <f aca="false">(DY94+DY95+DY96+DY97+DY100)*(1-DY23)+DY106+DY99</f>
        <v>-0</v>
      </c>
      <c r="DZ227" s="43" t="n">
        <f aca="false">(DZ94+DZ95+DZ96+DZ97+DZ100)*(1-DZ23)+DZ106+DZ99</f>
        <v>-0</v>
      </c>
      <c r="EA227" s="43" t="n">
        <f aca="false">(EA94+EA95+EA96+EA97+EA100)*(1-EA23)+EA106+EA99</f>
        <v>-0</v>
      </c>
      <c r="EB227" s="43" t="n">
        <f aca="false">(EB94+EB95+EB96+EB97+EB100)*(1-EB23)+EB106+EB99</f>
        <v>-0</v>
      </c>
      <c r="EC227" s="43" t="n">
        <f aca="false">(EC94+EC95+EC96+EC97+EC100)*(1-EC23)+EC106+EC99</f>
        <v>-0</v>
      </c>
      <c r="ED227" s="43" t="n">
        <f aca="false">(ED94+ED95+ED96+ED97+ED100)*(1-ED23)+ED106+ED99</f>
        <v>-0</v>
      </c>
      <c r="EE227" s="43" t="n">
        <f aca="false">(EE94+EE95+EE96+EE97+EE100)*(1-EE23)+EE106+EE99</f>
        <v>-0</v>
      </c>
      <c r="EF227" s="43" t="n">
        <f aca="false">(EF94+EF95+EF96+EF97+EF100)*(1-EF23)+EF106+EF99</f>
        <v>-0</v>
      </c>
      <c r="EG227" s="43" t="n">
        <f aca="false">(EG94+EG95+EG96+EG97+EG100)*(1-EG23)+EG106+EG99</f>
        <v>-0</v>
      </c>
      <c r="EH227" s="43" t="n">
        <f aca="false">(EH94+EH95+EH96+EH97+EH100)*(1-EH23)+EH106+EH99</f>
        <v>-0</v>
      </c>
      <c r="EI227" s="43" t="n">
        <f aca="false">(EI94+EI95+EI96+EI97+EI100)*(1-EI23)+EI106+EI99</f>
        <v>-0</v>
      </c>
      <c r="EJ227" s="43" t="n">
        <f aca="false">(EJ94+EJ95+EJ96+EJ97+EJ100)*(1-EJ23)+EJ106+EJ99</f>
        <v>-0</v>
      </c>
      <c r="EK227" s="43" t="n">
        <f aca="false">(EK94+EK95+EK96+EK97+EK100)*(1-EK23)+EK106+EK99</f>
        <v>-0</v>
      </c>
      <c r="EL227" s="43" t="n">
        <f aca="false">(EL94+EL95+EL96+EL97+EL100)*(1-EL23)+EL106+EL99</f>
        <v>-0</v>
      </c>
      <c r="EM227" s="43" t="n">
        <f aca="false">(EM94+EM95+EM96+EM97+EM100)*(1-EM23)+EM106+EM99</f>
        <v>-0</v>
      </c>
      <c r="EN227" s="43" t="n">
        <f aca="false">(EN94+EN95+EN96+EN97+EN100)*(1-EN23)+EN106+EN99</f>
        <v>-0</v>
      </c>
      <c r="EO227" s="43" t="n">
        <f aca="false">(EO94+EO95+EO96+EO97+EO100)*(1-EO23)+EO106+EO99</f>
        <v>-0</v>
      </c>
      <c r="EP227" s="43" t="n">
        <f aca="false">(EP94+EP95+EP96+EP97+EP100)*(1-EP23)+EP106+EP99</f>
        <v>-0</v>
      </c>
      <c r="EQ227" s="43" t="n">
        <f aca="false">(EQ94+EQ95+EQ96+EQ97+EQ100)*(1-EQ23)+EQ106+EQ99</f>
        <v>-0</v>
      </c>
      <c r="ER227" s="43" t="n">
        <f aca="false">(ER94+ER95+ER96+ER97+ER100)*(1-ER23)+ER106+ER99</f>
        <v>-0</v>
      </c>
      <c r="ES227" s="43" t="n">
        <f aca="false">(ES94+ES95+ES96+ES97+ES100)*(1-ES23)+ES106+ES99</f>
        <v>-0</v>
      </c>
      <c r="ET227" s="43" t="n">
        <f aca="false">(ET94+ET95+ET96+ET97+ET100)*(1-ET23)+ET106+ET99</f>
        <v>-0</v>
      </c>
      <c r="EU227" s="43" t="n">
        <f aca="false">(EU94+EU95+EU96+EU97+EU100)*(1-EU23)+EU106+EU99</f>
        <v>-0</v>
      </c>
      <c r="EV227" s="43" t="n">
        <f aca="false">(EV94+EV95+EV96+EV97+EV100)*(1-EV23)+EV106+EV99</f>
        <v>-0</v>
      </c>
      <c r="EW227" s="43" t="n">
        <f aca="false">(EW94+EW95+EW96+EW97+EW100)*(1-EW23)+EW106+EW99</f>
        <v>-0</v>
      </c>
      <c r="EX227" s="43" t="n">
        <f aca="false">(EX94+EX95+EX96+EX97+EX100)*(1-EX23)+EX106+EX99</f>
        <v>-0</v>
      </c>
      <c r="EY227" s="43" t="n">
        <f aca="false">(EY94+EY95+EY96+EY97+EY100)*(1-EY23)+EY106+EY99</f>
        <v>-0</v>
      </c>
      <c r="EZ227" s="43" t="n">
        <f aca="false">(EZ94+EZ95+EZ96+EZ97+EZ100)*(1-EZ23)+EZ106+EZ99</f>
        <v>-0</v>
      </c>
      <c r="FA227" s="43" t="n">
        <f aca="false">(FA94+FA95+FA96+FA97+FA100)*(1-FA23)+FA106+FA99</f>
        <v>-0</v>
      </c>
      <c r="FB227" s="43" t="n">
        <f aca="false">(FB94+FB95+FB96+FB97+FB100)*(1-FB23)+FB106+FB99</f>
        <v>-0</v>
      </c>
      <c r="FC227" s="43" t="n">
        <f aca="false">(FC94+FC95+FC96+FC97+FC100)*(1-FC23)+FC106+FC99</f>
        <v>-0</v>
      </c>
      <c r="FD227" s="43" t="n">
        <f aca="false">(FD94+FD95+FD96+FD97+FD100)*(1-FD23)+FD106+FD99</f>
        <v>-0</v>
      </c>
      <c r="FE227" s="43" t="n">
        <f aca="false">(FE94+FE95+FE96+FE97+FE100)*(1-FE23)+FE106+FE99</f>
        <v>-0</v>
      </c>
      <c r="FF227" s="43" t="n">
        <f aca="false">(FF94+FF95+FF96+FF97+FF100)*(1-FF23)+FF106+FF99</f>
        <v>-0</v>
      </c>
      <c r="FG227" s="43" t="n">
        <f aca="false">(FG94+FG95+FG96+FG97+FG100)*(1-FG23)+FG106+FG99</f>
        <v>-0</v>
      </c>
      <c r="FH227" s="43" t="n">
        <f aca="false">(FH94+FH95+FH96+FH97+FH100)*(1-FH23)+FH106+FH99</f>
        <v>-0</v>
      </c>
    </row>
    <row r="228" customFormat="false" ht="15" hidden="false" customHeight="false" outlineLevel="0" collapsed="false">
      <c r="C228" s="0" t="s">
        <v>805</v>
      </c>
      <c r="D228" s="11" t="s">
        <v>319</v>
      </c>
      <c r="I228" s="43" t="n">
        <f aca="false">SUM(J228:FH228)</f>
        <v>9728.02127262577</v>
      </c>
      <c r="J228" s="43" t="n">
        <f aca="false">J101*(1-J23)+J170+J171+$F224*J18</f>
        <v>0</v>
      </c>
      <c r="K228" s="43" t="n">
        <f aca="false">K101*(1-K23)+K170+K171+$F224*K18</f>
        <v>1213.875</v>
      </c>
      <c r="L228" s="43" t="n">
        <f aca="false">L101*(1-L23)+L170+L171+$F224*L18</f>
        <v>0</v>
      </c>
      <c r="M228" s="43" t="n">
        <f aca="false">M101*(1-M23)+M170+M171+$F224*M18</f>
        <v>0</v>
      </c>
      <c r="N228" s="43" t="n">
        <f aca="false">N101*(1-N23)+N170+N171+$F224*N18</f>
        <v>6940.62978910928</v>
      </c>
      <c r="O228" s="43" t="n">
        <f aca="false">O101*(1-O23)+O170+O171+$F224*O18</f>
        <v>1573.51648351648</v>
      </c>
      <c r="P228" s="43" t="n">
        <f aca="false">P101*(1-P23)+P170+P171+$F224*P18</f>
        <v>0</v>
      </c>
      <c r="Q228" s="43" t="n">
        <f aca="false">Q101*(1-Q23)+Q170+Q171+$F224*Q18</f>
        <v>0</v>
      </c>
      <c r="R228" s="43" t="n">
        <f aca="false">R101*(1-R23)+R170+R171+$F224*R18</f>
        <v>0</v>
      </c>
      <c r="S228" s="43" t="n">
        <f aca="false">S101*(1-S23)+S170+S171+$F224*S18</f>
        <v>0</v>
      </c>
      <c r="T228" s="43" t="n">
        <f aca="false">T101*(1-T23)+T170+T171+$F224*T18</f>
        <v>0</v>
      </c>
      <c r="U228" s="43" t="n">
        <f aca="false">U101*(1-U23)+U170+U171+$F224*U18</f>
        <v>0</v>
      </c>
      <c r="V228" s="43" t="n">
        <f aca="false">V101*(1-V23)+V170+V171+$F224*V18</f>
        <v>0</v>
      </c>
      <c r="W228" s="43" t="n">
        <f aca="false">W101*(1-W23)+W170+W171+$F224*W18</f>
        <v>0</v>
      </c>
      <c r="X228" s="43" t="n">
        <f aca="false">X101*(1-X23)+X170+X171+$F224*X18</f>
        <v>0</v>
      </c>
      <c r="Y228" s="43" t="n">
        <f aca="false">Y101*(1-Y23)+Y170+Y171+$F224*Y18</f>
        <v>0</v>
      </c>
      <c r="Z228" s="43" t="n">
        <f aca="false">Z101*(1-Z23)+Z170+Z171+$F224*Z18</f>
        <v>0</v>
      </c>
      <c r="AA228" s="43" t="n">
        <f aca="false">AA101*(1-AA23)+AA170+AA171+$F224*AA18</f>
        <v>0</v>
      </c>
      <c r="AB228" s="43" t="n">
        <f aca="false">AB101*(1-AB23)+AB170+AB171+$F224*AB18</f>
        <v>0</v>
      </c>
      <c r="AC228" s="43" t="n">
        <f aca="false">AC101*(1-AC23)+AC170+AC171+$F224*AC18</f>
        <v>0</v>
      </c>
      <c r="AD228" s="43" t="n">
        <f aca="false">AD101*(1-AD23)+AD170+AD171+$F224*AD18</f>
        <v>0</v>
      </c>
      <c r="AE228" s="43" t="n">
        <f aca="false">AE101*(1-AE23)+AE170+AE171+$F224*AE18</f>
        <v>0</v>
      </c>
      <c r="AF228" s="43" t="n">
        <f aca="false">AF101*(1-AF23)+AF170+AF171+$F224*AF18</f>
        <v>0</v>
      </c>
      <c r="AG228" s="43" t="n">
        <f aca="false">AG101*(1-AG23)+AG170+AG171+$F224*AG18</f>
        <v>0</v>
      </c>
      <c r="AH228" s="43" t="n">
        <f aca="false">AH101*(1-AH23)+AH170+AH171+$F224*AH18</f>
        <v>0</v>
      </c>
      <c r="AI228" s="43" t="n">
        <f aca="false">AI101*(1-AI23)+AI170+AI171+$F224*AI18</f>
        <v>0</v>
      </c>
      <c r="AJ228" s="43" t="n">
        <f aca="false">AJ101*(1-AJ23)+AJ170+AJ171+$F224*AJ18</f>
        <v>0</v>
      </c>
      <c r="AK228" s="43" t="n">
        <f aca="false">AK101*(1-AK23)+AK170+AK171+$F224*AK18</f>
        <v>0</v>
      </c>
      <c r="AL228" s="43" t="n">
        <f aca="false">AL101*(1-AL23)+AL170+AL171+$F224*AL18</f>
        <v>0</v>
      </c>
      <c r="AM228" s="43" t="n">
        <f aca="false">AM101*(1-AM23)+AM170+AM171+$F224*AM18</f>
        <v>0</v>
      </c>
      <c r="AN228" s="43" t="n">
        <f aca="false">AN101*(1-AN23)+AN170+AN171+$F224*AN18</f>
        <v>0</v>
      </c>
      <c r="AO228" s="43" t="n">
        <f aca="false">AO101*(1-AO23)+AO170+AO171+$F224*AO18</f>
        <v>0</v>
      </c>
      <c r="AP228" s="43" t="n">
        <f aca="false">AP101*(1-AP23)+AP170+AP171+$F224*AP18</f>
        <v>0</v>
      </c>
      <c r="AQ228" s="43" t="n">
        <f aca="false">AQ101*(1-AQ23)+AQ170+AQ171+$F224*AQ18</f>
        <v>0</v>
      </c>
      <c r="AR228" s="43" t="n">
        <f aca="false">AR101*(1-AR23)+AR170+AR171+$F224*AR18</f>
        <v>0</v>
      </c>
      <c r="AS228" s="43" t="n">
        <f aca="false">AS101*(1-AS23)+AS170+AS171+$F224*AS18</f>
        <v>0</v>
      </c>
      <c r="AT228" s="43" t="n">
        <f aca="false">AT101*(1-AT23)+AT170+AT171+$F224*AT18</f>
        <v>0</v>
      </c>
      <c r="AU228" s="43" t="n">
        <f aca="false">AU101*(1-AU23)+AU170+AU171+$F224*AU18</f>
        <v>0</v>
      </c>
      <c r="AV228" s="43" t="n">
        <f aca="false">AV101*(1-AV23)+AV170+AV171+$F224*AV18</f>
        <v>0</v>
      </c>
      <c r="AW228" s="43" t="n">
        <f aca="false">AW101*(1-AW23)+AW170+AW171+$F224*AW18</f>
        <v>0</v>
      </c>
      <c r="AX228" s="43" t="n">
        <f aca="false">AX101*(1-AX23)+AX170+AX171+$F224*AX18</f>
        <v>0</v>
      </c>
      <c r="AY228" s="43" t="n">
        <f aca="false">AY101*(1-AY23)+AY170+AY171+$F224*AY18</f>
        <v>0</v>
      </c>
      <c r="AZ228" s="43" t="n">
        <f aca="false">AZ101*(1-AZ23)+AZ170+AZ171+$F224*AZ18</f>
        <v>0</v>
      </c>
      <c r="BA228" s="43" t="n">
        <f aca="false">BA101*(1-BA23)+BA170+BA171+$F224*BA18</f>
        <v>0</v>
      </c>
      <c r="BB228" s="43" t="n">
        <f aca="false">BB101*(1-BB23)+BB170+BB171+$F224*BB18</f>
        <v>0</v>
      </c>
      <c r="BC228" s="43" t="n">
        <f aca="false">BC101*(1-BC23)+BC170+BC171+$F224*BC18</f>
        <v>0</v>
      </c>
      <c r="BD228" s="43" t="n">
        <f aca="false">BD101*(1-BD23)+BD170+BD171+$F224*BD18</f>
        <v>0</v>
      </c>
      <c r="BE228" s="43" t="n">
        <f aca="false">BE101*(1-BE23)+BE170+BE171+$F224*BE18</f>
        <v>0</v>
      </c>
      <c r="BF228" s="43" t="n">
        <f aca="false">BF101*(1-BF23)+BF170+BF171+$F224*BF18</f>
        <v>0</v>
      </c>
      <c r="BG228" s="43" t="n">
        <f aca="false">BG101*(1-BG23)+BG170+BG171+$F224*BG18</f>
        <v>0</v>
      </c>
      <c r="BH228" s="43" t="n">
        <f aca="false">BH101*(1-BH23)+BH170+BH171+$F224*BH18</f>
        <v>0</v>
      </c>
      <c r="BI228" s="43" t="n">
        <f aca="false">BI101*(1-BI23)+BI170+BI171+$F224*BI18</f>
        <v>0</v>
      </c>
      <c r="BJ228" s="43" t="n">
        <f aca="false">BJ101*(1-BJ23)+BJ170+BJ171+$F224*BJ18</f>
        <v>0</v>
      </c>
      <c r="BK228" s="43" t="n">
        <f aca="false">BK101*(1-BK23)+BK170+BK171+$F224*BK18</f>
        <v>0</v>
      </c>
      <c r="BL228" s="43" t="n">
        <f aca="false">BL101*(1-BL23)+BL170+BL171+$F224*BL18</f>
        <v>0</v>
      </c>
      <c r="BM228" s="43" t="n">
        <f aca="false">BM101*(1-BM23)+BM170+BM171+$F224*BM18</f>
        <v>0</v>
      </c>
      <c r="BN228" s="43" t="n">
        <f aca="false">BN101*(1-BN23)+BN170+BN171+$F224*BN18</f>
        <v>0</v>
      </c>
      <c r="BO228" s="43" t="n">
        <f aca="false">BO101*(1-BO23)+BO170+BO171+$F224*BO18</f>
        <v>0</v>
      </c>
      <c r="BP228" s="43" t="n">
        <f aca="false">BP101*(1-BP23)+BP170+BP171+$F224*BP18</f>
        <v>0</v>
      </c>
      <c r="BQ228" s="43" t="n">
        <f aca="false">BQ101*(1-BQ23)+BQ170+BQ171+$F224*BQ18</f>
        <v>0</v>
      </c>
      <c r="BR228" s="43" t="n">
        <f aca="false">BR101*(1-BR23)+BR170+BR171+$F224*BR18</f>
        <v>0</v>
      </c>
      <c r="BS228" s="43" t="n">
        <f aca="false">BS101*(1-BS23)+BS170+BS171+$F224*BS18</f>
        <v>0</v>
      </c>
      <c r="BT228" s="43" t="n">
        <f aca="false">BT101*(1-BT23)+BT170+BT171+$F224*BT18</f>
        <v>0</v>
      </c>
      <c r="BU228" s="43" t="n">
        <f aca="false">BU101*(1-BU23)+BU170+BU171+$F224*BU18</f>
        <v>0</v>
      </c>
      <c r="BV228" s="43" t="n">
        <f aca="false">BV101*(1-BV23)+BV170+BV171+$F224*BV18</f>
        <v>0</v>
      </c>
      <c r="BW228" s="43" t="n">
        <f aca="false">BW101*(1-BW23)+BW170+BW171+$F224*BW18</f>
        <v>0</v>
      </c>
      <c r="BX228" s="43" t="n">
        <f aca="false">BX101*(1-BX23)+BX170+BX171+$F224*BX18</f>
        <v>0</v>
      </c>
      <c r="BY228" s="43" t="n">
        <f aca="false">BY101*(1-BY23)+BY170+BY171+$F224*BY18</f>
        <v>0</v>
      </c>
      <c r="BZ228" s="43" t="n">
        <f aca="false">BZ101*(1-BZ23)+BZ170+BZ171+$F224*BZ18</f>
        <v>0</v>
      </c>
      <c r="CA228" s="43" t="n">
        <f aca="false">CA101*(1-CA23)+CA170+CA171+$F224*CA18</f>
        <v>0</v>
      </c>
      <c r="CB228" s="43" t="n">
        <f aca="false">CB101*(1-CB23)+CB170+CB171+$F224*CB18</f>
        <v>0</v>
      </c>
      <c r="CC228" s="43" t="n">
        <f aca="false">CC101*(1-CC23)+CC170+CC171+$F224*CC18</f>
        <v>0</v>
      </c>
      <c r="CD228" s="43" t="n">
        <f aca="false">CD101*(1-CD23)+CD170+CD171+$F224*CD18</f>
        <v>0</v>
      </c>
      <c r="CE228" s="43" t="n">
        <f aca="false">CE101*(1-CE23)+CE170+CE171+$F224*CE18</f>
        <v>0</v>
      </c>
      <c r="CF228" s="43" t="n">
        <f aca="false">CF101*(1-CF23)+CF170+CF171+$F224*CF18</f>
        <v>0</v>
      </c>
      <c r="CG228" s="43" t="n">
        <f aca="false">CG101*(1-CG23)+CG170+CG171+$F224*CG18</f>
        <v>0</v>
      </c>
      <c r="CH228" s="43" t="n">
        <f aca="false">CH101*(1-CH23)+CH170+CH171+$F224*CH18</f>
        <v>0</v>
      </c>
      <c r="CI228" s="43" t="n">
        <f aca="false">CI101*(1-CI23)+CI170+CI171+$F224*CI18</f>
        <v>0</v>
      </c>
      <c r="CJ228" s="43" t="n">
        <f aca="false">CJ101*(1-CJ23)+CJ170+CJ171+$F224*CJ18</f>
        <v>0</v>
      </c>
      <c r="CK228" s="43" t="n">
        <f aca="false">CK101*(1-CK23)+CK170+CK171+$F224*CK18</f>
        <v>0</v>
      </c>
      <c r="CL228" s="43" t="n">
        <f aca="false">CL101*(1-CL23)+CL170+CL171+$F224*CL18</f>
        <v>0</v>
      </c>
      <c r="CM228" s="43" t="n">
        <f aca="false">CM101*(1-CM23)+CM170+CM171+$F224*CM18</f>
        <v>0</v>
      </c>
      <c r="CN228" s="43" t="n">
        <f aca="false">CN101*(1-CN23)+CN170+CN171+$F224*CN18</f>
        <v>0</v>
      </c>
      <c r="CO228" s="43" t="n">
        <f aca="false">CO101*(1-CO23)+CO170+CO171+$F224*CO18</f>
        <v>0</v>
      </c>
      <c r="CP228" s="43" t="n">
        <f aca="false">CP101*(1-CP23)+CP170+CP171+$F224*CP18</f>
        <v>0</v>
      </c>
      <c r="CQ228" s="43" t="n">
        <f aca="false">CQ101*(1-CQ23)+CQ170+CQ171+$F224*CQ18</f>
        <v>0</v>
      </c>
      <c r="CR228" s="43" t="n">
        <f aca="false">CR101*(1-CR23)+CR170+CR171+$F224*CR18</f>
        <v>0</v>
      </c>
      <c r="CS228" s="43" t="n">
        <f aca="false">CS101*(1-CS23)+CS170+CS171+$F224*CS18</f>
        <v>0</v>
      </c>
      <c r="CT228" s="43" t="n">
        <f aca="false">CT101*(1-CT23)+CT170+CT171+$F224*CT18</f>
        <v>0</v>
      </c>
      <c r="CU228" s="43" t="n">
        <f aca="false">CU101*(1-CU23)+CU170+CU171+$F224*CU18</f>
        <v>0</v>
      </c>
      <c r="CV228" s="43" t="n">
        <f aca="false">CV101*(1-CV23)+CV170+CV171+$F224*CV18</f>
        <v>0</v>
      </c>
      <c r="CW228" s="43" t="n">
        <f aca="false">CW101*(1-CW23)+CW170+CW171+$F224*CW18</f>
        <v>0</v>
      </c>
      <c r="CX228" s="43" t="n">
        <f aca="false">CX101*(1-CX23)+CX170+CX171+$F224*CX18</f>
        <v>0</v>
      </c>
      <c r="CY228" s="43" t="n">
        <f aca="false">CY101*(1-CY23)+CY170+CY171+$F224*CY18</f>
        <v>0</v>
      </c>
      <c r="CZ228" s="43" t="n">
        <f aca="false">CZ101*(1-CZ23)+CZ170+CZ171+$F224*CZ18</f>
        <v>0</v>
      </c>
      <c r="DA228" s="43" t="n">
        <f aca="false">DA101*(1-DA23)+DA170+DA171+$F224*DA18</f>
        <v>0</v>
      </c>
      <c r="DB228" s="43" t="n">
        <f aca="false">DB101*(1-DB23)+DB170+DB171+$F224*DB18</f>
        <v>0</v>
      </c>
      <c r="DC228" s="43" t="n">
        <f aca="false">DC101*(1-DC23)+DC170+DC171+$F224*DC18</f>
        <v>0</v>
      </c>
      <c r="DD228" s="43" t="n">
        <f aca="false">DD101*(1-DD23)+DD170+DD171+$F224*DD18</f>
        <v>0</v>
      </c>
      <c r="DE228" s="43" t="n">
        <f aca="false">DE101*(1-DE23)+DE170+DE171+$F224*DE18</f>
        <v>0</v>
      </c>
      <c r="DF228" s="43" t="n">
        <f aca="false">DF101*(1-DF23)+DF170+DF171+$F224*DF18</f>
        <v>0</v>
      </c>
      <c r="DG228" s="43" t="n">
        <f aca="false">DG101*(1-DG23)+DG170+DG171+$F224*DG18</f>
        <v>0</v>
      </c>
      <c r="DH228" s="43" t="n">
        <f aca="false">DH101*(1-DH23)+DH170+DH171+$F224*DH18</f>
        <v>0</v>
      </c>
      <c r="DI228" s="43" t="n">
        <f aca="false">DI101*(1-DI23)+DI170+DI171+$F224*DI18</f>
        <v>0</v>
      </c>
      <c r="DJ228" s="43" t="n">
        <f aca="false">DJ101*(1-DJ23)+DJ170+DJ171+$F224*DJ18</f>
        <v>0</v>
      </c>
      <c r="DK228" s="43" t="n">
        <f aca="false">DK101*(1-DK23)+DK170+DK171+$F224*DK18</f>
        <v>0</v>
      </c>
      <c r="DL228" s="43" t="n">
        <f aca="false">DL101*(1-DL23)+DL170+DL171+$F224*DL18</f>
        <v>0</v>
      </c>
      <c r="DM228" s="43" t="n">
        <f aca="false">DM101*(1-DM23)+DM170+DM171+$F224*DM18</f>
        <v>0</v>
      </c>
      <c r="DN228" s="43" t="n">
        <f aca="false">DN101*(1-DN23)+DN170+DN171+$F224*DN18</f>
        <v>0</v>
      </c>
      <c r="DO228" s="43" t="n">
        <f aca="false">DO101*(1-DO23)+DO170+DO171+$F224*DO18</f>
        <v>0</v>
      </c>
      <c r="DP228" s="43" t="n">
        <f aca="false">DP101*(1-DP23)+DP170+DP171+$F224*DP18</f>
        <v>0</v>
      </c>
      <c r="DQ228" s="43" t="n">
        <f aca="false">DQ101*(1-DQ23)+DQ170+DQ171+$F224*DQ18</f>
        <v>0</v>
      </c>
      <c r="DR228" s="43" t="n">
        <f aca="false">DR101*(1-DR23)+DR170+DR171+$F224*DR18</f>
        <v>0</v>
      </c>
      <c r="DS228" s="43" t="n">
        <f aca="false">DS101*(1-DS23)+DS170+DS171+$F224*DS18</f>
        <v>0</v>
      </c>
      <c r="DT228" s="43" t="n">
        <f aca="false">DT101*(1-DT23)+DT170+DT171+$F224*DT18</f>
        <v>0</v>
      </c>
      <c r="DU228" s="43" t="n">
        <f aca="false">DU101*(1-DU23)+DU170+DU171+$F224*DU18</f>
        <v>0</v>
      </c>
      <c r="DV228" s="43" t="n">
        <f aca="false">DV101*(1-DV23)+DV170+DV171+$F224*DV18</f>
        <v>0</v>
      </c>
      <c r="DW228" s="43" t="n">
        <f aca="false">DW101*(1-DW23)+DW170+DW171+$F224*DW18</f>
        <v>0</v>
      </c>
      <c r="DX228" s="43" t="n">
        <f aca="false">DX101*(1-DX23)+DX170+DX171+$F224*DX18</f>
        <v>0</v>
      </c>
      <c r="DY228" s="43" t="n">
        <f aca="false">DY101*(1-DY23)+DY170+DY171+$F224*DY18</f>
        <v>0</v>
      </c>
      <c r="DZ228" s="43" t="n">
        <f aca="false">DZ101*(1-DZ23)+DZ170+DZ171+$F224*DZ18</f>
        <v>0</v>
      </c>
      <c r="EA228" s="43" t="n">
        <f aca="false">EA101*(1-EA23)+EA170+EA171+$F224*EA18</f>
        <v>0</v>
      </c>
      <c r="EB228" s="43" t="n">
        <f aca="false">EB101*(1-EB23)+EB170+EB171+$F224*EB18</f>
        <v>0</v>
      </c>
      <c r="EC228" s="43" t="n">
        <f aca="false">EC101*(1-EC23)+EC170+EC171+$F224*EC18</f>
        <v>0</v>
      </c>
      <c r="ED228" s="43" t="n">
        <f aca="false">ED101*(1-ED23)+ED170+ED171+$F224*ED18</f>
        <v>0</v>
      </c>
      <c r="EE228" s="43" t="n">
        <f aca="false">EE101*(1-EE23)+EE170+EE171+$F224*EE18</f>
        <v>0</v>
      </c>
      <c r="EF228" s="43" t="n">
        <f aca="false">EF101*(1-EF23)+EF170+EF171+$F224*EF18</f>
        <v>0</v>
      </c>
      <c r="EG228" s="43" t="n">
        <f aca="false">EG101*(1-EG23)+EG170+EG171+$F224*EG18</f>
        <v>0</v>
      </c>
      <c r="EH228" s="43" t="n">
        <f aca="false">EH101*(1-EH23)+EH170+EH171+$F224*EH18</f>
        <v>0</v>
      </c>
      <c r="EI228" s="43" t="n">
        <f aca="false">EI101*(1-EI23)+EI170+EI171+$F224*EI18</f>
        <v>0</v>
      </c>
      <c r="EJ228" s="43" t="n">
        <f aca="false">EJ101*(1-EJ23)+EJ170+EJ171+$F224*EJ18</f>
        <v>0</v>
      </c>
      <c r="EK228" s="43" t="n">
        <f aca="false">EK101*(1-EK23)+EK170+EK171+$F224*EK18</f>
        <v>0</v>
      </c>
      <c r="EL228" s="43" t="n">
        <f aca="false">EL101*(1-EL23)+EL170+EL171+$F224*EL18</f>
        <v>0</v>
      </c>
      <c r="EM228" s="43" t="n">
        <f aca="false">EM101*(1-EM23)+EM170+EM171+$F224*EM18</f>
        <v>0</v>
      </c>
      <c r="EN228" s="43" t="n">
        <f aca="false">EN101*(1-EN23)+EN170+EN171+$F224*EN18</f>
        <v>0</v>
      </c>
      <c r="EO228" s="43" t="n">
        <f aca="false">EO101*(1-EO23)+EO170+EO171+$F224*EO18</f>
        <v>0</v>
      </c>
      <c r="EP228" s="43" t="n">
        <f aca="false">EP101*(1-EP23)+EP170+EP171+$F224*EP18</f>
        <v>0</v>
      </c>
      <c r="EQ228" s="43" t="n">
        <f aca="false">EQ101*(1-EQ23)+EQ170+EQ171+$F224*EQ18</f>
        <v>0</v>
      </c>
      <c r="ER228" s="43" t="n">
        <f aca="false">ER101*(1-ER23)+ER170+ER171+$F224*ER18</f>
        <v>0</v>
      </c>
      <c r="ES228" s="43" t="n">
        <f aca="false">ES101*(1-ES23)+ES170+ES171+$F224*ES18</f>
        <v>0</v>
      </c>
      <c r="ET228" s="43" t="n">
        <f aca="false">ET101*(1-ET23)+ET170+ET171+$F224*ET18</f>
        <v>0</v>
      </c>
      <c r="EU228" s="43" t="n">
        <f aca="false">EU101*(1-EU23)+EU170+EU171+$F224*EU18</f>
        <v>0</v>
      </c>
      <c r="EV228" s="43" t="n">
        <f aca="false">EV101*(1-EV23)+EV170+EV171+$F224*EV18</f>
        <v>0</v>
      </c>
      <c r="EW228" s="43" t="n">
        <f aca="false">EW101*(1-EW23)+EW170+EW171+$F224*EW18</f>
        <v>0</v>
      </c>
      <c r="EX228" s="43" t="n">
        <f aca="false">EX101*(1-EX23)+EX170+EX171+$F224*EX18</f>
        <v>0</v>
      </c>
      <c r="EY228" s="43" t="n">
        <f aca="false">EY101*(1-EY23)+EY170+EY171+$F224*EY18</f>
        <v>0</v>
      </c>
      <c r="EZ228" s="43" t="n">
        <f aca="false">EZ101*(1-EZ23)+EZ170+EZ171+$F224*EZ18</f>
        <v>0</v>
      </c>
      <c r="FA228" s="43" t="n">
        <f aca="false">FA101*(1-FA23)+FA170+FA171+$F224*FA18</f>
        <v>0</v>
      </c>
      <c r="FB228" s="43" t="n">
        <f aca="false">FB101*(1-FB23)+FB170+FB171+$F224*FB18</f>
        <v>0</v>
      </c>
      <c r="FC228" s="43" t="n">
        <f aca="false">FC101*(1-FC23)+FC170+FC171+$F224*FC18</f>
        <v>0</v>
      </c>
      <c r="FD228" s="43" t="n">
        <f aca="false">FD101*(1-FD23)+FD170+FD171+$F224*FD18</f>
        <v>0</v>
      </c>
      <c r="FE228" s="43" t="n">
        <f aca="false">FE101*(1-FE23)+FE170+FE171+$F224*FE18</f>
        <v>0</v>
      </c>
      <c r="FF228" s="43" t="n">
        <f aca="false">FF101*(1-FF23)+FF170+FF171+$F224*FF18</f>
        <v>0</v>
      </c>
      <c r="FG228" s="43" t="n">
        <f aca="false">FG101*(1-FG23)+FG170+FG171+$F224*FG18</f>
        <v>0</v>
      </c>
      <c r="FH228" s="43" t="n">
        <f aca="false">FH101*(1-FH23)+FH170+FH171+$F224*FH18</f>
        <v>0</v>
      </c>
    </row>
    <row r="229" customFormat="false" ht="15" hidden="false" customHeight="false" outlineLevel="0" collapsed="false">
      <c r="C229" s="0" t="s">
        <v>806</v>
      </c>
      <c r="D229" s="11" t="s">
        <v>319</v>
      </c>
      <c r="I229" s="43" t="n">
        <f aca="false">SUM(J229:FH229)</f>
        <v>2293.15726954357</v>
      </c>
      <c r="J229" s="43" t="n">
        <f aca="false">J227+J228</f>
        <v>-2792.10339506173</v>
      </c>
      <c r="K229" s="43" t="n">
        <f aca="false">K227+K228</f>
        <v>694.568570357686</v>
      </c>
      <c r="L229" s="43" t="n">
        <f aca="false">L227+L228</f>
        <v>-809.957968521901</v>
      </c>
      <c r="M229" s="43" t="n">
        <f aca="false">M227+M228</f>
        <v>-124.112302458989</v>
      </c>
      <c r="N229" s="43" t="n">
        <f aca="false">N227+N228</f>
        <v>5324.76236522851</v>
      </c>
      <c r="O229" s="43" t="n">
        <f aca="false">O227+O228</f>
        <v>0</v>
      </c>
      <c r="P229" s="43" t="n">
        <f aca="false">P227+P228</f>
        <v>0</v>
      </c>
      <c r="Q229" s="43" t="n">
        <f aca="false">Q227+Q228</f>
        <v>0</v>
      </c>
      <c r="R229" s="43" t="n">
        <f aca="false">R227+R228</f>
        <v>0</v>
      </c>
      <c r="S229" s="43" t="n">
        <f aca="false">S227+S228</f>
        <v>0</v>
      </c>
      <c r="T229" s="43" t="n">
        <f aca="false">T227+T228</f>
        <v>0</v>
      </c>
      <c r="U229" s="43" t="n">
        <f aca="false">U227+U228</f>
        <v>0</v>
      </c>
      <c r="V229" s="43" t="n">
        <f aca="false">V227+V228</f>
        <v>0</v>
      </c>
      <c r="W229" s="43" t="n">
        <f aca="false">W227+W228</f>
        <v>0</v>
      </c>
      <c r="X229" s="43" t="n">
        <f aca="false">X227+X228</f>
        <v>0</v>
      </c>
      <c r="Y229" s="43" t="n">
        <f aca="false">Y227+Y228</f>
        <v>0</v>
      </c>
      <c r="Z229" s="43" t="n">
        <f aca="false">Z227+Z228</f>
        <v>0</v>
      </c>
      <c r="AA229" s="43" t="n">
        <f aca="false">AA227+AA228</f>
        <v>0</v>
      </c>
      <c r="AB229" s="43" t="n">
        <f aca="false">AB227+AB228</f>
        <v>0</v>
      </c>
      <c r="AC229" s="43" t="n">
        <f aca="false">AC227+AC228</f>
        <v>0</v>
      </c>
      <c r="AD229" s="43" t="n">
        <f aca="false">AD227+AD228</f>
        <v>0</v>
      </c>
      <c r="AE229" s="43" t="n">
        <f aca="false">AE227+AE228</f>
        <v>0</v>
      </c>
      <c r="AF229" s="43" t="n">
        <f aca="false">AF227+AF228</f>
        <v>0</v>
      </c>
      <c r="AG229" s="43" t="n">
        <f aca="false">AG227+AG228</f>
        <v>0</v>
      </c>
      <c r="AH229" s="43" t="n">
        <f aca="false">AH227+AH228</f>
        <v>0</v>
      </c>
      <c r="AI229" s="43" t="n">
        <f aca="false">AI227+AI228</f>
        <v>0</v>
      </c>
      <c r="AJ229" s="43" t="n">
        <f aca="false">AJ227+AJ228</f>
        <v>0</v>
      </c>
      <c r="AK229" s="43" t="n">
        <f aca="false">AK227+AK228</f>
        <v>0</v>
      </c>
      <c r="AL229" s="43" t="n">
        <f aca="false">AL227+AL228</f>
        <v>0</v>
      </c>
      <c r="AM229" s="43" t="n">
        <f aca="false">AM227+AM228</f>
        <v>0</v>
      </c>
      <c r="AN229" s="43" t="n">
        <f aca="false">AN227+AN228</f>
        <v>0</v>
      </c>
      <c r="AO229" s="43" t="n">
        <f aca="false">AO227+AO228</f>
        <v>0</v>
      </c>
      <c r="AP229" s="43" t="n">
        <f aca="false">AP227+AP228</f>
        <v>0</v>
      </c>
      <c r="AQ229" s="43" t="n">
        <f aca="false">AQ227+AQ228</f>
        <v>0</v>
      </c>
      <c r="AR229" s="43" t="n">
        <f aca="false">AR227+AR228</f>
        <v>0</v>
      </c>
      <c r="AS229" s="43" t="n">
        <f aca="false">AS227+AS228</f>
        <v>0</v>
      </c>
      <c r="AT229" s="43" t="n">
        <f aca="false">AT227+AT228</f>
        <v>0</v>
      </c>
      <c r="AU229" s="43" t="n">
        <f aca="false">AU227+AU228</f>
        <v>0</v>
      </c>
      <c r="AV229" s="43" t="n">
        <f aca="false">AV227+AV228</f>
        <v>0</v>
      </c>
      <c r="AW229" s="43" t="n">
        <f aca="false">AW227+AW228</f>
        <v>0</v>
      </c>
      <c r="AX229" s="43" t="n">
        <f aca="false">AX227+AX228</f>
        <v>0</v>
      </c>
      <c r="AY229" s="43" t="n">
        <f aca="false">AY227+AY228</f>
        <v>0</v>
      </c>
      <c r="AZ229" s="43" t="n">
        <f aca="false">AZ227+AZ228</f>
        <v>0</v>
      </c>
      <c r="BA229" s="43" t="n">
        <f aca="false">BA227+BA228</f>
        <v>0</v>
      </c>
      <c r="BB229" s="43" t="n">
        <f aca="false">BB227+BB228</f>
        <v>0</v>
      </c>
      <c r="BC229" s="43" t="n">
        <f aca="false">BC227+BC228</f>
        <v>0</v>
      </c>
      <c r="BD229" s="43" t="n">
        <f aca="false">BD227+BD228</f>
        <v>0</v>
      </c>
      <c r="BE229" s="43" t="n">
        <f aca="false">BE227+BE228</f>
        <v>0</v>
      </c>
      <c r="BF229" s="43" t="n">
        <f aca="false">BF227+BF228</f>
        <v>0</v>
      </c>
      <c r="BG229" s="43" t="n">
        <f aca="false">BG227+BG228</f>
        <v>0</v>
      </c>
      <c r="BH229" s="43" t="n">
        <f aca="false">BH227+BH228</f>
        <v>0</v>
      </c>
      <c r="BI229" s="43" t="n">
        <f aca="false">BI227+BI228</f>
        <v>0</v>
      </c>
      <c r="BJ229" s="43" t="n">
        <f aca="false">BJ227+BJ228</f>
        <v>0</v>
      </c>
      <c r="BK229" s="43" t="n">
        <f aca="false">BK227+BK228</f>
        <v>0</v>
      </c>
      <c r="BL229" s="43" t="n">
        <f aca="false">BL227+BL228</f>
        <v>0</v>
      </c>
      <c r="BM229" s="43" t="n">
        <f aca="false">BM227+BM228</f>
        <v>0</v>
      </c>
      <c r="BN229" s="43" t="n">
        <f aca="false">BN227+BN228</f>
        <v>0</v>
      </c>
      <c r="BO229" s="43" t="n">
        <f aca="false">BO227+BO228</f>
        <v>0</v>
      </c>
      <c r="BP229" s="43" t="n">
        <f aca="false">BP227+BP228</f>
        <v>0</v>
      </c>
      <c r="BQ229" s="43" t="n">
        <f aca="false">BQ227+BQ228</f>
        <v>0</v>
      </c>
      <c r="BR229" s="43" t="n">
        <f aca="false">BR227+BR228</f>
        <v>0</v>
      </c>
      <c r="BS229" s="43" t="n">
        <f aca="false">BS227+BS228</f>
        <v>0</v>
      </c>
      <c r="BT229" s="43" t="n">
        <f aca="false">BT227+BT228</f>
        <v>0</v>
      </c>
      <c r="BU229" s="43" t="n">
        <f aca="false">BU227+BU228</f>
        <v>0</v>
      </c>
      <c r="BV229" s="43" t="n">
        <f aca="false">BV227+BV228</f>
        <v>0</v>
      </c>
      <c r="BW229" s="43" t="n">
        <f aca="false">BW227+BW228</f>
        <v>0</v>
      </c>
      <c r="BX229" s="43" t="n">
        <f aca="false">BX227+BX228</f>
        <v>0</v>
      </c>
      <c r="BY229" s="43" t="n">
        <f aca="false">BY227+BY228</f>
        <v>0</v>
      </c>
      <c r="BZ229" s="43" t="n">
        <f aca="false">BZ227+BZ228</f>
        <v>0</v>
      </c>
      <c r="CA229" s="43" t="n">
        <f aca="false">CA227+CA228</f>
        <v>0</v>
      </c>
      <c r="CB229" s="43" t="n">
        <f aca="false">CB227+CB228</f>
        <v>0</v>
      </c>
      <c r="CC229" s="43" t="n">
        <f aca="false">CC227+CC228</f>
        <v>0</v>
      </c>
      <c r="CD229" s="43" t="n">
        <f aca="false">CD227+CD228</f>
        <v>0</v>
      </c>
      <c r="CE229" s="43" t="n">
        <f aca="false">CE227+CE228</f>
        <v>0</v>
      </c>
      <c r="CF229" s="43" t="n">
        <f aca="false">CF227+CF228</f>
        <v>0</v>
      </c>
      <c r="CG229" s="43" t="n">
        <f aca="false">CG227+CG228</f>
        <v>0</v>
      </c>
      <c r="CH229" s="43" t="n">
        <f aca="false">CH227+CH228</f>
        <v>0</v>
      </c>
      <c r="CI229" s="43" t="n">
        <f aca="false">CI227+CI228</f>
        <v>0</v>
      </c>
      <c r="CJ229" s="43" t="n">
        <f aca="false">CJ227+CJ228</f>
        <v>0</v>
      </c>
      <c r="CK229" s="43" t="n">
        <f aca="false">CK227+CK228</f>
        <v>0</v>
      </c>
      <c r="CL229" s="43" t="n">
        <f aca="false">CL227+CL228</f>
        <v>0</v>
      </c>
      <c r="CM229" s="43" t="n">
        <f aca="false">CM227+CM228</f>
        <v>0</v>
      </c>
      <c r="CN229" s="43" t="n">
        <f aca="false">CN227+CN228</f>
        <v>0</v>
      </c>
      <c r="CO229" s="43" t="n">
        <f aca="false">CO227+CO228</f>
        <v>0</v>
      </c>
      <c r="CP229" s="43" t="n">
        <f aca="false">CP227+CP228</f>
        <v>0</v>
      </c>
      <c r="CQ229" s="43" t="n">
        <f aca="false">CQ227+CQ228</f>
        <v>0</v>
      </c>
      <c r="CR229" s="43" t="n">
        <f aca="false">CR227+CR228</f>
        <v>0</v>
      </c>
      <c r="CS229" s="43" t="n">
        <f aca="false">CS227+CS228</f>
        <v>0</v>
      </c>
      <c r="CT229" s="43" t="n">
        <f aca="false">CT227+CT228</f>
        <v>0</v>
      </c>
      <c r="CU229" s="43" t="n">
        <f aca="false">CU227+CU228</f>
        <v>0</v>
      </c>
      <c r="CV229" s="43" t="n">
        <f aca="false">CV227+CV228</f>
        <v>0</v>
      </c>
      <c r="CW229" s="43" t="n">
        <f aca="false">CW227+CW228</f>
        <v>0</v>
      </c>
      <c r="CX229" s="43" t="n">
        <f aca="false">CX227+CX228</f>
        <v>0</v>
      </c>
      <c r="CY229" s="43" t="n">
        <f aca="false">CY227+CY228</f>
        <v>0</v>
      </c>
      <c r="CZ229" s="43" t="n">
        <f aca="false">CZ227+CZ228</f>
        <v>0</v>
      </c>
      <c r="DA229" s="43" t="n">
        <f aca="false">DA227+DA228</f>
        <v>0</v>
      </c>
      <c r="DB229" s="43" t="n">
        <f aca="false">DB227+DB228</f>
        <v>0</v>
      </c>
      <c r="DC229" s="43" t="n">
        <f aca="false">DC227+DC228</f>
        <v>0</v>
      </c>
      <c r="DD229" s="43" t="n">
        <f aca="false">DD227+DD228</f>
        <v>0</v>
      </c>
      <c r="DE229" s="43" t="n">
        <f aca="false">DE227+DE228</f>
        <v>0</v>
      </c>
      <c r="DF229" s="43" t="n">
        <f aca="false">DF227+DF228</f>
        <v>0</v>
      </c>
      <c r="DG229" s="43" t="n">
        <f aca="false">DG227+DG228</f>
        <v>0</v>
      </c>
      <c r="DH229" s="43" t="n">
        <f aca="false">DH227+DH228</f>
        <v>0</v>
      </c>
      <c r="DI229" s="43" t="n">
        <f aca="false">DI227+DI228</f>
        <v>0</v>
      </c>
      <c r="DJ229" s="43" t="n">
        <f aca="false">DJ227+DJ228</f>
        <v>0</v>
      </c>
      <c r="DK229" s="43" t="n">
        <f aca="false">DK227+DK228</f>
        <v>0</v>
      </c>
      <c r="DL229" s="43" t="n">
        <f aca="false">DL227+DL228</f>
        <v>0</v>
      </c>
      <c r="DM229" s="43" t="n">
        <f aca="false">DM227+DM228</f>
        <v>0</v>
      </c>
      <c r="DN229" s="43" t="n">
        <f aca="false">DN227+DN228</f>
        <v>0</v>
      </c>
      <c r="DO229" s="43" t="n">
        <f aca="false">DO227+DO228</f>
        <v>0</v>
      </c>
      <c r="DP229" s="43" t="n">
        <f aca="false">DP227+DP228</f>
        <v>0</v>
      </c>
      <c r="DQ229" s="43" t="n">
        <f aca="false">DQ227+DQ228</f>
        <v>0</v>
      </c>
      <c r="DR229" s="43" t="n">
        <f aca="false">DR227+DR228</f>
        <v>0</v>
      </c>
      <c r="DS229" s="43" t="n">
        <f aca="false">DS227+DS228</f>
        <v>0</v>
      </c>
      <c r="DT229" s="43" t="n">
        <f aca="false">DT227+DT228</f>
        <v>0</v>
      </c>
      <c r="DU229" s="43" t="n">
        <f aca="false">DU227+DU228</f>
        <v>0</v>
      </c>
      <c r="DV229" s="43" t="n">
        <f aca="false">DV227+DV228</f>
        <v>0</v>
      </c>
      <c r="DW229" s="43" t="n">
        <f aca="false">DW227+DW228</f>
        <v>0</v>
      </c>
      <c r="DX229" s="43" t="n">
        <f aca="false">DX227+DX228</f>
        <v>0</v>
      </c>
      <c r="DY229" s="43" t="n">
        <f aca="false">DY227+DY228</f>
        <v>0</v>
      </c>
      <c r="DZ229" s="43" t="n">
        <f aca="false">DZ227+DZ228</f>
        <v>0</v>
      </c>
      <c r="EA229" s="43" t="n">
        <f aca="false">EA227+EA228</f>
        <v>0</v>
      </c>
      <c r="EB229" s="43" t="n">
        <f aca="false">EB227+EB228</f>
        <v>0</v>
      </c>
      <c r="EC229" s="43" t="n">
        <f aca="false">EC227+EC228</f>
        <v>0</v>
      </c>
      <c r="ED229" s="43" t="n">
        <f aca="false">ED227+ED228</f>
        <v>0</v>
      </c>
      <c r="EE229" s="43" t="n">
        <f aca="false">EE227+EE228</f>
        <v>0</v>
      </c>
      <c r="EF229" s="43" t="n">
        <f aca="false">EF227+EF228</f>
        <v>0</v>
      </c>
      <c r="EG229" s="43" t="n">
        <f aca="false">EG227+EG228</f>
        <v>0</v>
      </c>
      <c r="EH229" s="43" t="n">
        <f aca="false">EH227+EH228</f>
        <v>0</v>
      </c>
      <c r="EI229" s="43" t="n">
        <f aca="false">EI227+EI228</f>
        <v>0</v>
      </c>
      <c r="EJ229" s="43" t="n">
        <f aca="false">EJ227+EJ228</f>
        <v>0</v>
      </c>
      <c r="EK229" s="43" t="n">
        <f aca="false">EK227+EK228</f>
        <v>0</v>
      </c>
      <c r="EL229" s="43" t="n">
        <f aca="false">EL227+EL228</f>
        <v>0</v>
      </c>
      <c r="EM229" s="43" t="n">
        <f aca="false">EM227+EM228</f>
        <v>0</v>
      </c>
      <c r="EN229" s="43" t="n">
        <f aca="false">EN227+EN228</f>
        <v>0</v>
      </c>
      <c r="EO229" s="43" t="n">
        <f aca="false">EO227+EO228</f>
        <v>0</v>
      </c>
      <c r="EP229" s="43" t="n">
        <f aca="false">EP227+EP228</f>
        <v>0</v>
      </c>
      <c r="EQ229" s="43" t="n">
        <f aca="false">EQ227+EQ228</f>
        <v>0</v>
      </c>
      <c r="ER229" s="43" t="n">
        <f aca="false">ER227+ER228</f>
        <v>0</v>
      </c>
      <c r="ES229" s="43" t="n">
        <f aca="false">ES227+ES228</f>
        <v>0</v>
      </c>
      <c r="ET229" s="43" t="n">
        <f aca="false">ET227+ET228</f>
        <v>0</v>
      </c>
      <c r="EU229" s="43" t="n">
        <f aca="false">EU227+EU228</f>
        <v>0</v>
      </c>
      <c r="EV229" s="43" t="n">
        <f aca="false">EV227+EV228</f>
        <v>0</v>
      </c>
      <c r="EW229" s="43" t="n">
        <f aca="false">EW227+EW228</f>
        <v>0</v>
      </c>
      <c r="EX229" s="43" t="n">
        <f aca="false">EX227+EX228</f>
        <v>0</v>
      </c>
      <c r="EY229" s="43" t="n">
        <f aca="false">EY227+EY228</f>
        <v>0</v>
      </c>
      <c r="EZ229" s="43" t="n">
        <f aca="false">EZ227+EZ228</f>
        <v>0</v>
      </c>
      <c r="FA229" s="43" t="n">
        <f aca="false">FA227+FA228</f>
        <v>0</v>
      </c>
      <c r="FB229" s="43" t="n">
        <f aca="false">FB227+FB228</f>
        <v>0</v>
      </c>
      <c r="FC229" s="43" t="n">
        <f aca="false">FC227+FC228</f>
        <v>0</v>
      </c>
      <c r="FD229" s="43" t="n">
        <f aca="false">FD227+FD228</f>
        <v>0</v>
      </c>
      <c r="FE229" s="43" t="n">
        <f aca="false">FE227+FE228</f>
        <v>0</v>
      </c>
      <c r="FF229" s="43" t="n">
        <f aca="false">FF227+FF228</f>
        <v>0</v>
      </c>
      <c r="FG229" s="43" t="n">
        <f aca="false">FG227+FG228</f>
        <v>0</v>
      </c>
      <c r="FH229" s="43" t="n">
        <f aca="false">FH227+FH228</f>
        <v>0</v>
      </c>
    </row>
    <row r="230" customFormat="false" ht="15" hidden="false" customHeight="false" outlineLevel="0" collapsed="false">
      <c r="C230" s="0" t="s">
        <v>807</v>
      </c>
      <c r="D230" s="11" t="s">
        <v>319</v>
      </c>
      <c r="E230" s="43" t="n">
        <f aca="false">-In_CIT*In_Sale_Gain_Taxed*MAX(0,$I229)</f>
        <v>-0</v>
      </c>
      <c r="I230" s="43" t="n">
        <f aca="false">SUM(J230:FH230)</f>
        <v>0</v>
      </c>
      <c r="J230" s="43" t="n">
        <f aca="false">$E230*J18</f>
        <v>-0</v>
      </c>
      <c r="K230" s="43" t="n">
        <f aca="false">$E230*K18</f>
        <v>-0</v>
      </c>
      <c r="L230" s="43" t="n">
        <f aca="false">$E230*L18</f>
        <v>-0</v>
      </c>
      <c r="M230" s="43" t="n">
        <f aca="false">$E230*M18</f>
        <v>-0</v>
      </c>
      <c r="N230" s="43" t="n">
        <f aca="false">$E230*N18</f>
        <v>-0</v>
      </c>
      <c r="O230" s="43" t="n">
        <f aca="false">$E230*O18</f>
        <v>-0</v>
      </c>
      <c r="P230" s="43" t="n">
        <f aca="false">$E230*P18</f>
        <v>-0</v>
      </c>
      <c r="Q230" s="43" t="n">
        <f aca="false">$E230*Q18</f>
        <v>-0</v>
      </c>
      <c r="R230" s="43" t="n">
        <f aca="false">$E230*R18</f>
        <v>-0</v>
      </c>
      <c r="S230" s="43" t="n">
        <f aca="false">$E230*S18</f>
        <v>-0</v>
      </c>
      <c r="T230" s="43" t="n">
        <f aca="false">$E230*T18</f>
        <v>-0</v>
      </c>
      <c r="U230" s="43" t="n">
        <f aca="false">$E230*U18</f>
        <v>-0</v>
      </c>
      <c r="V230" s="43" t="n">
        <f aca="false">$E230*V18</f>
        <v>-0</v>
      </c>
      <c r="W230" s="43" t="n">
        <f aca="false">$E230*W18</f>
        <v>-0</v>
      </c>
      <c r="X230" s="43" t="n">
        <f aca="false">$E230*X18</f>
        <v>-0</v>
      </c>
      <c r="Y230" s="43" t="n">
        <f aca="false">$E230*Y18</f>
        <v>-0</v>
      </c>
      <c r="Z230" s="43" t="n">
        <f aca="false">$E230*Z18</f>
        <v>-0</v>
      </c>
      <c r="AA230" s="43" t="n">
        <f aca="false">$E230*AA18</f>
        <v>-0</v>
      </c>
      <c r="AB230" s="43" t="n">
        <f aca="false">$E230*AB18</f>
        <v>-0</v>
      </c>
      <c r="AC230" s="43" t="n">
        <f aca="false">$E230*AC18</f>
        <v>-0</v>
      </c>
      <c r="AD230" s="43" t="n">
        <f aca="false">$E230*AD18</f>
        <v>-0</v>
      </c>
      <c r="AE230" s="43" t="n">
        <f aca="false">$E230*AE18</f>
        <v>-0</v>
      </c>
      <c r="AF230" s="43" t="n">
        <f aca="false">$E230*AF18</f>
        <v>-0</v>
      </c>
      <c r="AG230" s="43" t="n">
        <f aca="false">$E230*AG18</f>
        <v>-0</v>
      </c>
      <c r="AH230" s="43" t="n">
        <f aca="false">$E230*AH18</f>
        <v>-0</v>
      </c>
      <c r="AI230" s="43" t="n">
        <f aca="false">$E230*AI18</f>
        <v>-0</v>
      </c>
      <c r="AJ230" s="43" t="n">
        <f aca="false">$E230*AJ18</f>
        <v>-0</v>
      </c>
      <c r="AK230" s="43" t="n">
        <f aca="false">$E230*AK18</f>
        <v>-0</v>
      </c>
      <c r="AL230" s="43" t="n">
        <f aca="false">$E230*AL18</f>
        <v>-0</v>
      </c>
      <c r="AM230" s="43" t="n">
        <f aca="false">$E230*AM18</f>
        <v>-0</v>
      </c>
      <c r="AN230" s="43" t="n">
        <f aca="false">$E230*AN18</f>
        <v>-0</v>
      </c>
      <c r="AO230" s="43" t="n">
        <f aca="false">$E230*AO18</f>
        <v>-0</v>
      </c>
      <c r="AP230" s="43" t="n">
        <f aca="false">$E230*AP18</f>
        <v>-0</v>
      </c>
      <c r="AQ230" s="43" t="n">
        <f aca="false">$E230*AQ18</f>
        <v>-0</v>
      </c>
      <c r="AR230" s="43" t="n">
        <f aca="false">$E230*AR18</f>
        <v>-0</v>
      </c>
      <c r="AS230" s="43" t="n">
        <f aca="false">$E230*AS18</f>
        <v>-0</v>
      </c>
      <c r="AT230" s="43" t="n">
        <f aca="false">$E230*AT18</f>
        <v>-0</v>
      </c>
      <c r="AU230" s="43" t="n">
        <f aca="false">$E230*AU18</f>
        <v>-0</v>
      </c>
      <c r="AV230" s="43" t="n">
        <f aca="false">$E230*AV18</f>
        <v>-0</v>
      </c>
      <c r="AW230" s="43" t="n">
        <f aca="false">$E230*AW18</f>
        <v>-0</v>
      </c>
      <c r="AX230" s="43" t="n">
        <f aca="false">$E230*AX18</f>
        <v>-0</v>
      </c>
      <c r="AY230" s="43" t="n">
        <f aca="false">$E230*AY18</f>
        <v>-0</v>
      </c>
      <c r="AZ230" s="43" t="n">
        <f aca="false">$E230*AZ18</f>
        <v>-0</v>
      </c>
      <c r="BA230" s="43" t="n">
        <f aca="false">$E230*BA18</f>
        <v>-0</v>
      </c>
      <c r="BB230" s="43" t="n">
        <f aca="false">$E230*BB18</f>
        <v>-0</v>
      </c>
      <c r="BC230" s="43" t="n">
        <f aca="false">$E230*BC18</f>
        <v>-0</v>
      </c>
      <c r="BD230" s="43" t="n">
        <f aca="false">$E230*BD18</f>
        <v>-0</v>
      </c>
      <c r="BE230" s="43" t="n">
        <f aca="false">$E230*BE18</f>
        <v>-0</v>
      </c>
      <c r="BF230" s="43" t="n">
        <f aca="false">$E230*BF18</f>
        <v>-0</v>
      </c>
      <c r="BG230" s="43" t="n">
        <f aca="false">$E230*BG18</f>
        <v>-0</v>
      </c>
      <c r="BH230" s="43" t="n">
        <f aca="false">$E230*BH18</f>
        <v>-0</v>
      </c>
      <c r="BI230" s="43" t="n">
        <f aca="false">$E230*BI18</f>
        <v>-0</v>
      </c>
      <c r="BJ230" s="43" t="n">
        <f aca="false">$E230*BJ18</f>
        <v>-0</v>
      </c>
      <c r="BK230" s="43" t="n">
        <f aca="false">$E230*BK18</f>
        <v>-0</v>
      </c>
      <c r="BL230" s="43" t="n">
        <f aca="false">$E230*BL18</f>
        <v>-0</v>
      </c>
      <c r="BM230" s="43" t="n">
        <f aca="false">$E230*BM18</f>
        <v>-0</v>
      </c>
      <c r="BN230" s="43" t="n">
        <f aca="false">$E230*BN18</f>
        <v>-0</v>
      </c>
      <c r="BO230" s="43" t="n">
        <f aca="false">$E230*BO18</f>
        <v>-0</v>
      </c>
      <c r="BP230" s="43" t="n">
        <f aca="false">$E230*BP18</f>
        <v>-0</v>
      </c>
      <c r="BQ230" s="43" t="n">
        <f aca="false">$E230*BQ18</f>
        <v>-0</v>
      </c>
      <c r="BR230" s="43" t="n">
        <f aca="false">$E230*BR18</f>
        <v>-0</v>
      </c>
      <c r="BS230" s="43" t="n">
        <f aca="false">$E230*BS18</f>
        <v>-0</v>
      </c>
      <c r="BT230" s="43" t="n">
        <f aca="false">$E230*BT18</f>
        <v>-0</v>
      </c>
      <c r="BU230" s="43" t="n">
        <f aca="false">$E230*BU18</f>
        <v>-0</v>
      </c>
      <c r="BV230" s="43" t="n">
        <f aca="false">$E230*BV18</f>
        <v>-0</v>
      </c>
      <c r="BW230" s="43" t="n">
        <f aca="false">$E230*BW18</f>
        <v>-0</v>
      </c>
      <c r="BX230" s="43" t="n">
        <f aca="false">$E230*BX18</f>
        <v>-0</v>
      </c>
      <c r="BY230" s="43" t="n">
        <f aca="false">$E230*BY18</f>
        <v>-0</v>
      </c>
      <c r="BZ230" s="43" t="n">
        <f aca="false">$E230*BZ18</f>
        <v>-0</v>
      </c>
      <c r="CA230" s="43" t="n">
        <f aca="false">$E230*CA18</f>
        <v>-0</v>
      </c>
      <c r="CB230" s="43" t="n">
        <f aca="false">$E230*CB18</f>
        <v>-0</v>
      </c>
      <c r="CC230" s="43" t="n">
        <f aca="false">$E230*CC18</f>
        <v>-0</v>
      </c>
      <c r="CD230" s="43" t="n">
        <f aca="false">$E230*CD18</f>
        <v>-0</v>
      </c>
      <c r="CE230" s="43" t="n">
        <f aca="false">$E230*CE18</f>
        <v>-0</v>
      </c>
      <c r="CF230" s="43" t="n">
        <f aca="false">$E230*CF18</f>
        <v>-0</v>
      </c>
      <c r="CG230" s="43" t="n">
        <f aca="false">$E230*CG18</f>
        <v>-0</v>
      </c>
      <c r="CH230" s="43" t="n">
        <f aca="false">$E230*CH18</f>
        <v>-0</v>
      </c>
      <c r="CI230" s="43" t="n">
        <f aca="false">$E230*CI18</f>
        <v>-0</v>
      </c>
      <c r="CJ230" s="43" t="n">
        <f aca="false">$E230*CJ18</f>
        <v>-0</v>
      </c>
      <c r="CK230" s="43" t="n">
        <f aca="false">$E230*CK18</f>
        <v>-0</v>
      </c>
      <c r="CL230" s="43" t="n">
        <f aca="false">$E230*CL18</f>
        <v>-0</v>
      </c>
      <c r="CM230" s="43" t="n">
        <f aca="false">$E230*CM18</f>
        <v>-0</v>
      </c>
      <c r="CN230" s="43" t="n">
        <f aca="false">$E230*CN18</f>
        <v>-0</v>
      </c>
      <c r="CO230" s="43" t="n">
        <f aca="false">$E230*CO18</f>
        <v>-0</v>
      </c>
      <c r="CP230" s="43" t="n">
        <f aca="false">$E230*CP18</f>
        <v>-0</v>
      </c>
      <c r="CQ230" s="43" t="n">
        <f aca="false">$E230*CQ18</f>
        <v>-0</v>
      </c>
      <c r="CR230" s="43" t="n">
        <f aca="false">$E230*CR18</f>
        <v>-0</v>
      </c>
      <c r="CS230" s="43" t="n">
        <f aca="false">$E230*CS18</f>
        <v>-0</v>
      </c>
      <c r="CT230" s="43" t="n">
        <f aca="false">$E230*CT18</f>
        <v>-0</v>
      </c>
      <c r="CU230" s="43" t="n">
        <f aca="false">$E230*CU18</f>
        <v>-0</v>
      </c>
      <c r="CV230" s="43" t="n">
        <f aca="false">$E230*CV18</f>
        <v>-0</v>
      </c>
      <c r="CW230" s="43" t="n">
        <f aca="false">$E230*CW18</f>
        <v>-0</v>
      </c>
      <c r="CX230" s="43" t="n">
        <f aca="false">$E230*CX18</f>
        <v>-0</v>
      </c>
      <c r="CY230" s="43" t="n">
        <f aca="false">$E230*CY18</f>
        <v>-0</v>
      </c>
      <c r="CZ230" s="43" t="n">
        <f aca="false">$E230*CZ18</f>
        <v>-0</v>
      </c>
      <c r="DA230" s="43" t="n">
        <f aca="false">$E230*DA18</f>
        <v>-0</v>
      </c>
      <c r="DB230" s="43" t="n">
        <f aca="false">$E230*DB18</f>
        <v>-0</v>
      </c>
      <c r="DC230" s="43" t="n">
        <f aca="false">$E230*DC18</f>
        <v>-0</v>
      </c>
      <c r="DD230" s="43" t="n">
        <f aca="false">$E230*DD18</f>
        <v>-0</v>
      </c>
      <c r="DE230" s="43" t="n">
        <f aca="false">$E230*DE18</f>
        <v>-0</v>
      </c>
      <c r="DF230" s="43" t="n">
        <f aca="false">$E230*DF18</f>
        <v>-0</v>
      </c>
      <c r="DG230" s="43" t="n">
        <f aca="false">$E230*DG18</f>
        <v>-0</v>
      </c>
      <c r="DH230" s="43" t="n">
        <f aca="false">$E230*DH18</f>
        <v>-0</v>
      </c>
      <c r="DI230" s="43" t="n">
        <f aca="false">$E230*DI18</f>
        <v>-0</v>
      </c>
      <c r="DJ230" s="43" t="n">
        <f aca="false">$E230*DJ18</f>
        <v>-0</v>
      </c>
      <c r="DK230" s="43" t="n">
        <f aca="false">$E230*DK18</f>
        <v>-0</v>
      </c>
      <c r="DL230" s="43" t="n">
        <f aca="false">$E230*DL18</f>
        <v>-0</v>
      </c>
      <c r="DM230" s="43" t="n">
        <f aca="false">$E230*DM18</f>
        <v>-0</v>
      </c>
      <c r="DN230" s="43" t="n">
        <f aca="false">$E230*DN18</f>
        <v>-0</v>
      </c>
      <c r="DO230" s="43" t="n">
        <f aca="false">$E230*DO18</f>
        <v>-0</v>
      </c>
      <c r="DP230" s="43" t="n">
        <f aca="false">$E230*DP18</f>
        <v>-0</v>
      </c>
      <c r="DQ230" s="43" t="n">
        <f aca="false">$E230*DQ18</f>
        <v>-0</v>
      </c>
      <c r="DR230" s="43" t="n">
        <f aca="false">$E230*DR18</f>
        <v>-0</v>
      </c>
      <c r="DS230" s="43" t="n">
        <f aca="false">$E230*DS18</f>
        <v>-0</v>
      </c>
      <c r="DT230" s="43" t="n">
        <f aca="false">$E230*DT18</f>
        <v>-0</v>
      </c>
      <c r="DU230" s="43" t="n">
        <f aca="false">$E230*DU18</f>
        <v>-0</v>
      </c>
      <c r="DV230" s="43" t="n">
        <f aca="false">$E230*DV18</f>
        <v>-0</v>
      </c>
      <c r="DW230" s="43" t="n">
        <f aca="false">$E230*DW18</f>
        <v>-0</v>
      </c>
      <c r="DX230" s="43" t="n">
        <f aca="false">$E230*DX18</f>
        <v>-0</v>
      </c>
      <c r="DY230" s="43" t="n">
        <f aca="false">$E230*DY18</f>
        <v>-0</v>
      </c>
      <c r="DZ230" s="43" t="n">
        <f aca="false">$E230*DZ18</f>
        <v>-0</v>
      </c>
      <c r="EA230" s="43" t="n">
        <f aca="false">$E230*EA18</f>
        <v>-0</v>
      </c>
      <c r="EB230" s="43" t="n">
        <f aca="false">$E230*EB18</f>
        <v>-0</v>
      </c>
      <c r="EC230" s="43" t="n">
        <f aca="false">$E230*EC18</f>
        <v>-0</v>
      </c>
      <c r="ED230" s="43" t="n">
        <f aca="false">$E230*ED18</f>
        <v>-0</v>
      </c>
      <c r="EE230" s="43" t="n">
        <f aca="false">$E230*EE18</f>
        <v>-0</v>
      </c>
      <c r="EF230" s="43" t="n">
        <f aca="false">$E230*EF18</f>
        <v>-0</v>
      </c>
      <c r="EG230" s="43" t="n">
        <f aca="false">$E230*EG18</f>
        <v>-0</v>
      </c>
      <c r="EH230" s="43" t="n">
        <f aca="false">$E230*EH18</f>
        <v>-0</v>
      </c>
      <c r="EI230" s="43" t="n">
        <f aca="false">$E230*EI18</f>
        <v>-0</v>
      </c>
      <c r="EJ230" s="43" t="n">
        <f aca="false">$E230*EJ18</f>
        <v>-0</v>
      </c>
      <c r="EK230" s="43" t="n">
        <f aca="false">$E230*EK18</f>
        <v>-0</v>
      </c>
      <c r="EL230" s="43" t="n">
        <f aca="false">$E230*EL18</f>
        <v>-0</v>
      </c>
      <c r="EM230" s="43" t="n">
        <f aca="false">$E230*EM18</f>
        <v>-0</v>
      </c>
      <c r="EN230" s="43" t="n">
        <f aca="false">$E230*EN18</f>
        <v>-0</v>
      </c>
      <c r="EO230" s="43" t="n">
        <f aca="false">$E230*EO18</f>
        <v>-0</v>
      </c>
      <c r="EP230" s="43" t="n">
        <f aca="false">$E230*EP18</f>
        <v>-0</v>
      </c>
      <c r="EQ230" s="43" t="n">
        <f aca="false">$E230*EQ18</f>
        <v>-0</v>
      </c>
      <c r="ER230" s="43" t="n">
        <f aca="false">$E230*ER18</f>
        <v>-0</v>
      </c>
      <c r="ES230" s="43" t="n">
        <f aca="false">$E230*ES18</f>
        <v>-0</v>
      </c>
      <c r="ET230" s="43" t="n">
        <f aca="false">$E230*ET18</f>
        <v>-0</v>
      </c>
      <c r="EU230" s="43" t="n">
        <f aca="false">$E230*EU18</f>
        <v>-0</v>
      </c>
      <c r="EV230" s="43" t="n">
        <f aca="false">$E230*EV18</f>
        <v>-0</v>
      </c>
      <c r="EW230" s="43" t="n">
        <f aca="false">$E230*EW18</f>
        <v>-0</v>
      </c>
      <c r="EX230" s="43" t="n">
        <f aca="false">$E230*EX18</f>
        <v>-0</v>
      </c>
      <c r="EY230" s="43" t="n">
        <f aca="false">$E230*EY18</f>
        <v>-0</v>
      </c>
      <c r="EZ230" s="43" t="n">
        <f aca="false">$E230*EZ18</f>
        <v>-0</v>
      </c>
      <c r="FA230" s="43" t="n">
        <f aca="false">$E230*FA18</f>
        <v>-0</v>
      </c>
      <c r="FB230" s="43" t="n">
        <f aca="false">$E230*FB18</f>
        <v>-0</v>
      </c>
      <c r="FC230" s="43" t="n">
        <f aca="false">$E230*FC18</f>
        <v>-0</v>
      </c>
      <c r="FD230" s="43" t="n">
        <f aca="false">$E230*FD18</f>
        <v>-0</v>
      </c>
      <c r="FE230" s="43" t="n">
        <f aca="false">$E230*FE18</f>
        <v>-0</v>
      </c>
      <c r="FF230" s="43" t="n">
        <f aca="false">$E230*FF18</f>
        <v>-0</v>
      </c>
      <c r="FG230" s="43" t="n">
        <f aca="false">$E230*FG18</f>
        <v>-0</v>
      </c>
      <c r="FH230" s="43" t="n">
        <f aca="false">$E230*FH18</f>
        <v>-0</v>
      </c>
    </row>
    <row r="231" customFormat="false" ht="15" hidden="false" customHeight="false" outlineLevel="0" collapsed="false">
      <c r="C231" s="23" t="s">
        <v>808</v>
      </c>
      <c r="D231" s="11" t="s">
        <v>319</v>
      </c>
      <c r="I231" s="62" t="n">
        <f aca="false">SUM(J231:FH231)</f>
        <v>2293.15726954357</v>
      </c>
      <c r="J231" s="62" t="n">
        <f aca="false">J229+J230</f>
        <v>-2792.10339506173</v>
      </c>
      <c r="K231" s="62" t="n">
        <f aca="false">K229+K230</f>
        <v>694.568570357686</v>
      </c>
      <c r="L231" s="62" t="n">
        <f aca="false">L229+L230</f>
        <v>-809.957968521901</v>
      </c>
      <c r="M231" s="62" t="n">
        <f aca="false">M229+M230</f>
        <v>-124.112302458989</v>
      </c>
      <c r="N231" s="62" t="n">
        <f aca="false">N229+N230</f>
        <v>5324.76236522851</v>
      </c>
      <c r="O231" s="62" t="n">
        <f aca="false">O229+O230</f>
        <v>0</v>
      </c>
      <c r="P231" s="62" t="n">
        <f aca="false">P229+P230</f>
        <v>0</v>
      </c>
      <c r="Q231" s="62" t="n">
        <f aca="false">Q229+Q230</f>
        <v>0</v>
      </c>
      <c r="R231" s="62" t="n">
        <f aca="false">R229+R230</f>
        <v>0</v>
      </c>
      <c r="S231" s="62" t="n">
        <f aca="false">S229+S230</f>
        <v>0</v>
      </c>
      <c r="T231" s="62" t="n">
        <f aca="false">T229+T230</f>
        <v>0</v>
      </c>
      <c r="U231" s="62" t="n">
        <f aca="false">U229+U230</f>
        <v>0</v>
      </c>
      <c r="V231" s="62" t="n">
        <f aca="false">V229+V230</f>
        <v>0</v>
      </c>
      <c r="W231" s="62" t="n">
        <f aca="false">W229+W230</f>
        <v>0</v>
      </c>
      <c r="X231" s="62" t="n">
        <f aca="false">X229+X230</f>
        <v>0</v>
      </c>
      <c r="Y231" s="62" t="n">
        <f aca="false">Y229+Y230</f>
        <v>0</v>
      </c>
      <c r="Z231" s="62" t="n">
        <f aca="false">Z229+Z230</f>
        <v>0</v>
      </c>
      <c r="AA231" s="62" t="n">
        <f aca="false">AA229+AA230</f>
        <v>0</v>
      </c>
      <c r="AB231" s="62" t="n">
        <f aca="false">AB229+AB230</f>
        <v>0</v>
      </c>
      <c r="AC231" s="62" t="n">
        <f aca="false">AC229+AC230</f>
        <v>0</v>
      </c>
      <c r="AD231" s="62" t="n">
        <f aca="false">AD229+AD230</f>
        <v>0</v>
      </c>
      <c r="AE231" s="62" t="n">
        <f aca="false">AE229+AE230</f>
        <v>0</v>
      </c>
      <c r="AF231" s="62" t="n">
        <f aca="false">AF229+AF230</f>
        <v>0</v>
      </c>
      <c r="AG231" s="62" t="n">
        <f aca="false">AG229+AG230</f>
        <v>0</v>
      </c>
      <c r="AH231" s="62" t="n">
        <f aca="false">AH229+AH230</f>
        <v>0</v>
      </c>
      <c r="AI231" s="62" t="n">
        <f aca="false">AI229+AI230</f>
        <v>0</v>
      </c>
      <c r="AJ231" s="62" t="n">
        <f aca="false">AJ229+AJ230</f>
        <v>0</v>
      </c>
      <c r="AK231" s="62" t="n">
        <f aca="false">AK229+AK230</f>
        <v>0</v>
      </c>
      <c r="AL231" s="62" t="n">
        <f aca="false">AL229+AL230</f>
        <v>0</v>
      </c>
      <c r="AM231" s="62" t="n">
        <f aca="false">AM229+AM230</f>
        <v>0</v>
      </c>
      <c r="AN231" s="62" t="n">
        <f aca="false">AN229+AN230</f>
        <v>0</v>
      </c>
      <c r="AO231" s="62" t="n">
        <f aca="false">AO229+AO230</f>
        <v>0</v>
      </c>
      <c r="AP231" s="62" t="n">
        <f aca="false">AP229+AP230</f>
        <v>0</v>
      </c>
      <c r="AQ231" s="62" t="n">
        <f aca="false">AQ229+AQ230</f>
        <v>0</v>
      </c>
      <c r="AR231" s="62" t="n">
        <f aca="false">AR229+AR230</f>
        <v>0</v>
      </c>
      <c r="AS231" s="62" t="n">
        <f aca="false">AS229+AS230</f>
        <v>0</v>
      </c>
      <c r="AT231" s="62" t="n">
        <f aca="false">AT229+AT230</f>
        <v>0</v>
      </c>
      <c r="AU231" s="62" t="n">
        <f aca="false">AU229+AU230</f>
        <v>0</v>
      </c>
      <c r="AV231" s="62" t="n">
        <f aca="false">AV229+AV230</f>
        <v>0</v>
      </c>
      <c r="AW231" s="62" t="n">
        <f aca="false">AW229+AW230</f>
        <v>0</v>
      </c>
      <c r="AX231" s="62" t="n">
        <f aca="false">AX229+AX230</f>
        <v>0</v>
      </c>
      <c r="AY231" s="62" t="n">
        <f aca="false">AY229+AY230</f>
        <v>0</v>
      </c>
      <c r="AZ231" s="62" t="n">
        <f aca="false">AZ229+AZ230</f>
        <v>0</v>
      </c>
      <c r="BA231" s="62" t="n">
        <f aca="false">BA229+BA230</f>
        <v>0</v>
      </c>
      <c r="BB231" s="62" t="n">
        <f aca="false">BB229+BB230</f>
        <v>0</v>
      </c>
      <c r="BC231" s="62" t="n">
        <f aca="false">BC229+BC230</f>
        <v>0</v>
      </c>
      <c r="BD231" s="62" t="n">
        <f aca="false">BD229+BD230</f>
        <v>0</v>
      </c>
      <c r="BE231" s="62" t="n">
        <f aca="false">BE229+BE230</f>
        <v>0</v>
      </c>
      <c r="BF231" s="62" t="n">
        <f aca="false">BF229+BF230</f>
        <v>0</v>
      </c>
      <c r="BG231" s="62" t="n">
        <f aca="false">BG229+BG230</f>
        <v>0</v>
      </c>
      <c r="BH231" s="62" t="n">
        <f aca="false">BH229+BH230</f>
        <v>0</v>
      </c>
      <c r="BI231" s="62" t="n">
        <f aca="false">BI229+BI230</f>
        <v>0</v>
      </c>
      <c r="BJ231" s="62" t="n">
        <f aca="false">BJ229+BJ230</f>
        <v>0</v>
      </c>
      <c r="BK231" s="62" t="n">
        <f aca="false">BK229+BK230</f>
        <v>0</v>
      </c>
      <c r="BL231" s="62" t="n">
        <f aca="false">BL229+BL230</f>
        <v>0</v>
      </c>
      <c r="BM231" s="62" t="n">
        <f aca="false">BM229+BM230</f>
        <v>0</v>
      </c>
      <c r="BN231" s="62" t="n">
        <f aca="false">BN229+BN230</f>
        <v>0</v>
      </c>
      <c r="BO231" s="62" t="n">
        <f aca="false">BO229+BO230</f>
        <v>0</v>
      </c>
      <c r="BP231" s="62" t="n">
        <f aca="false">BP229+BP230</f>
        <v>0</v>
      </c>
      <c r="BQ231" s="62" t="n">
        <f aca="false">BQ229+BQ230</f>
        <v>0</v>
      </c>
      <c r="BR231" s="62" t="n">
        <f aca="false">BR229+BR230</f>
        <v>0</v>
      </c>
      <c r="BS231" s="62" t="n">
        <f aca="false">BS229+BS230</f>
        <v>0</v>
      </c>
      <c r="BT231" s="62" t="n">
        <f aca="false">BT229+BT230</f>
        <v>0</v>
      </c>
      <c r="BU231" s="62" t="n">
        <f aca="false">BU229+BU230</f>
        <v>0</v>
      </c>
      <c r="BV231" s="62" t="n">
        <f aca="false">BV229+BV230</f>
        <v>0</v>
      </c>
      <c r="BW231" s="62" t="n">
        <f aca="false">BW229+BW230</f>
        <v>0</v>
      </c>
      <c r="BX231" s="62" t="n">
        <f aca="false">BX229+BX230</f>
        <v>0</v>
      </c>
      <c r="BY231" s="62" t="n">
        <f aca="false">BY229+BY230</f>
        <v>0</v>
      </c>
      <c r="BZ231" s="62" t="n">
        <f aca="false">BZ229+BZ230</f>
        <v>0</v>
      </c>
      <c r="CA231" s="62" t="n">
        <f aca="false">CA229+CA230</f>
        <v>0</v>
      </c>
      <c r="CB231" s="62" t="n">
        <f aca="false">CB229+CB230</f>
        <v>0</v>
      </c>
      <c r="CC231" s="62" t="n">
        <f aca="false">CC229+CC230</f>
        <v>0</v>
      </c>
      <c r="CD231" s="62" t="n">
        <f aca="false">CD229+CD230</f>
        <v>0</v>
      </c>
      <c r="CE231" s="62" t="n">
        <f aca="false">CE229+CE230</f>
        <v>0</v>
      </c>
      <c r="CF231" s="62" t="n">
        <f aca="false">CF229+CF230</f>
        <v>0</v>
      </c>
      <c r="CG231" s="62" t="n">
        <f aca="false">CG229+CG230</f>
        <v>0</v>
      </c>
      <c r="CH231" s="62" t="n">
        <f aca="false">CH229+CH230</f>
        <v>0</v>
      </c>
      <c r="CI231" s="62" t="n">
        <f aca="false">CI229+CI230</f>
        <v>0</v>
      </c>
      <c r="CJ231" s="62" t="n">
        <f aca="false">CJ229+CJ230</f>
        <v>0</v>
      </c>
      <c r="CK231" s="62" t="n">
        <f aca="false">CK229+CK230</f>
        <v>0</v>
      </c>
      <c r="CL231" s="62" t="n">
        <f aca="false">CL229+CL230</f>
        <v>0</v>
      </c>
      <c r="CM231" s="62" t="n">
        <f aca="false">CM229+CM230</f>
        <v>0</v>
      </c>
      <c r="CN231" s="62" t="n">
        <f aca="false">CN229+CN230</f>
        <v>0</v>
      </c>
      <c r="CO231" s="62" t="n">
        <f aca="false">CO229+CO230</f>
        <v>0</v>
      </c>
      <c r="CP231" s="62" t="n">
        <f aca="false">CP229+CP230</f>
        <v>0</v>
      </c>
      <c r="CQ231" s="62" t="n">
        <f aca="false">CQ229+CQ230</f>
        <v>0</v>
      </c>
      <c r="CR231" s="62" t="n">
        <f aca="false">CR229+CR230</f>
        <v>0</v>
      </c>
      <c r="CS231" s="62" t="n">
        <f aca="false">CS229+CS230</f>
        <v>0</v>
      </c>
      <c r="CT231" s="62" t="n">
        <f aca="false">CT229+CT230</f>
        <v>0</v>
      </c>
      <c r="CU231" s="62" t="n">
        <f aca="false">CU229+CU230</f>
        <v>0</v>
      </c>
      <c r="CV231" s="62" t="n">
        <f aca="false">CV229+CV230</f>
        <v>0</v>
      </c>
      <c r="CW231" s="62" t="n">
        <f aca="false">CW229+CW230</f>
        <v>0</v>
      </c>
      <c r="CX231" s="62" t="n">
        <f aca="false">CX229+CX230</f>
        <v>0</v>
      </c>
      <c r="CY231" s="62" t="n">
        <f aca="false">CY229+CY230</f>
        <v>0</v>
      </c>
      <c r="CZ231" s="62" t="n">
        <f aca="false">CZ229+CZ230</f>
        <v>0</v>
      </c>
      <c r="DA231" s="62" t="n">
        <f aca="false">DA229+DA230</f>
        <v>0</v>
      </c>
      <c r="DB231" s="62" t="n">
        <f aca="false">DB229+DB230</f>
        <v>0</v>
      </c>
      <c r="DC231" s="62" t="n">
        <f aca="false">DC229+DC230</f>
        <v>0</v>
      </c>
      <c r="DD231" s="62" t="n">
        <f aca="false">DD229+DD230</f>
        <v>0</v>
      </c>
      <c r="DE231" s="62" t="n">
        <f aca="false">DE229+DE230</f>
        <v>0</v>
      </c>
      <c r="DF231" s="62" t="n">
        <f aca="false">DF229+DF230</f>
        <v>0</v>
      </c>
      <c r="DG231" s="62" t="n">
        <f aca="false">DG229+DG230</f>
        <v>0</v>
      </c>
      <c r="DH231" s="62" t="n">
        <f aca="false">DH229+DH230</f>
        <v>0</v>
      </c>
      <c r="DI231" s="62" t="n">
        <f aca="false">DI229+DI230</f>
        <v>0</v>
      </c>
      <c r="DJ231" s="62" t="n">
        <f aca="false">DJ229+DJ230</f>
        <v>0</v>
      </c>
      <c r="DK231" s="62" t="n">
        <f aca="false">DK229+DK230</f>
        <v>0</v>
      </c>
      <c r="DL231" s="62" t="n">
        <f aca="false">DL229+DL230</f>
        <v>0</v>
      </c>
      <c r="DM231" s="62" t="n">
        <f aca="false">DM229+DM230</f>
        <v>0</v>
      </c>
      <c r="DN231" s="62" t="n">
        <f aca="false">DN229+DN230</f>
        <v>0</v>
      </c>
      <c r="DO231" s="62" t="n">
        <f aca="false">DO229+DO230</f>
        <v>0</v>
      </c>
      <c r="DP231" s="62" t="n">
        <f aca="false">DP229+DP230</f>
        <v>0</v>
      </c>
      <c r="DQ231" s="62" t="n">
        <f aca="false">DQ229+DQ230</f>
        <v>0</v>
      </c>
      <c r="DR231" s="62" t="n">
        <f aca="false">DR229+DR230</f>
        <v>0</v>
      </c>
      <c r="DS231" s="62" t="n">
        <f aca="false">DS229+DS230</f>
        <v>0</v>
      </c>
      <c r="DT231" s="62" t="n">
        <f aca="false">DT229+DT230</f>
        <v>0</v>
      </c>
      <c r="DU231" s="62" t="n">
        <f aca="false">DU229+DU230</f>
        <v>0</v>
      </c>
      <c r="DV231" s="62" t="n">
        <f aca="false">DV229+DV230</f>
        <v>0</v>
      </c>
      <c r="DW231" s="62" t="n">
        <f aca="false">DW229+DW230</f>
        <v>0</v>
      </c>
      <c r="DX231" s="62" t="n">
        <f aca="false">DX229+DX230</f>
        <v>0</v>
      </c>
      <c r="DY231" s="62" t="n">
        <f aca="false">DY229+DY230</f>
        <v>0</v>
      </c>
      <c r="DZ231" s="62" t="n">
        <f aca="false">DZ229+DZ230</f>
        <v>0</v>
      </c>
      <c r="EA231" s="62" t="n">
        <f aca="false">EA229+EA230</f>
        <v>0</v>
      </c>
      <c r="EB231" s="62" t="n">
        <f aca="false">EB229+EB230</f>
        <v>0</v>
      </c>
      <c r="EC231" s="62" t="n">
        <f aca="false">EC229+EC230</f>
        <v>0</v>
      </c>
      <c r="ED231" s="62" t="n">
        <f aca="false">ED229+ED230</f>
        <v>0</v>
      </c>
      <c r="EE231" s="62" t="n">
        <f aca="false">EE229+EE230</f>
        <v>0</v>
      </c>
      <c r="EF231" s="62" t="n">
        <f aca="false">EF229+EF230</f>
        <v>0</v>
      </c>
      <c r="EG231" s="62" t="n">
        <f aca="false">EG229+EG230</f>
        <v>0</v>
      </c>
      <c r="EH231" s="62" t="n">
        <f aca="false">EH229+EH230</f>
        <v>0</v>
      </c>
      <c r="EI231" s="62" t="n">
        <f aca="false">EI229+EI230</f>
        <v>0</v>
      </c>
      <c r="EJ231" s="62" t="n">
        <f aca="false">EJ229+EJ230</f>
        <v>0</v>
      </c>
      <c r="EK231" s="62" t="n">
        <f aca="false">EK229+EK230</f>
        <v>0</v>
      </c>
      <c r="EL231" s="62" t="n">
        <f aca="false">EL229+EL230</f>
        <v>0</v>
      </c>
      <c r="EM231" s="62" t="n">
        <f aca="false">EM229+EM230</f>
        <v>0</v>
      </c>
      <c r="EN231" s="62" t="n">
        <f aca="false">EN229+EN230</f>
        <v>0</v>
      </c>
      <c r="EO231" s="62" t="n">
        <f aca="false">EO229+EO230</f>
        <v>0</v>
      </c>
      <c r="EP231" s="62" t="n">
        <f aca="false">EP229+EP230</f>
        <v>0</v>
      </c>
      <c r="EQ231" s="62" t="n">
        <f aca="false">EQ229+EQ230</f>
        <v>0</v>
      </c>
      <c r="ER231" s="62" t="n">
        <f aca="false">ER229+ER230</f>
        <v>0</v>
      </c>
      <c r="ES231" s="62" t="n">
        <f aca="false">ES229+ES230</f>
        <v>0</v>
      </c>
      <c r="ET231" s="62" t="n">
        <f aca="false">ET229+ET230</f>
        <v>0</v>
      </c>
      <c r="EU231" s="62" t="n">
        <f aca="false">EU229+EU230</f>
        <v>0</v>
      </c>
      <c r="EV231" s="62" t="n">
        <f aca="false">EV229+EV230</f>
        <v>0</v>
      </c>
      <c r="EW231" s="62" t="n">
        <f aca="false">EW229+EW230</f>
        <v>0</v>
      </c>
      <c r="EX231" s="62" t="n">
        <f aca="false">EX229+EX230</f>
        <v>0</v>
      </c>
      <c r="EY231" s="62" t="n">
        <f aca="false">EY229+EY230</f>
        <v>0</v>
      </c>
      <c r="EZ231" s="62" t="n">
        <f aca="false">EZ229+EZ230</f>
        <v>0</v>
      </c>
      <c r="FA231" s="62" t="n">
        <f aca="false">FA229+FA230</f>
        <v>0</v>
      </c>
      <c r="FB231" s="62" t="n">
        <f aca="false">FB229+FB230</f>
        <v>0</v>
      </c>
      <c r="FC231" s="62" t="n">
        <f aca="false">FC229+FC230</f>
        <v>0</v>
      </c>
      <c r="FD231" s="62" t="n">
        <f aca="false">FD229+FD230</f>
        <v>0</v>
      </c>
      <c r="FE231" s="62" t="n">
        <f aca="false">FE229+FE230</f>
        <v>0</v>
      </c>
      <c r="FF231" s="62" t="n">
        <f aca="false">FF229+FF230</f>
        <v>0</v>
      </c>
      <c r="FG231" s="62" t="n">
        <f aca="false">FG229+FG230</f>
        <v>0</v>
      </c>
      <c r="FH231" s="62" t="n">
        <f aca="false">FH229+FH230</f>
        <v>0</v>
      </c>
    </row>
    <row r="232" customFormat="false" ht="15" hidden="false" customHeight="false" outlineLevel="0" collapsed="false">
      <c r="C232" s="23" t="s">
        <v>809</v>
      </c>
      <c r="D232" s="11" t="s">
        <v>33</v>
      </c>
      <c r="E232" s="24" t="n">
        <f aca="false">XIRR($J231:$FH231,$J$4:$FH$4)</f>
        <v>0.855291699172596</v>
      </c>
    </row>
    <row r="233" customFormat="false" ht="15" hidden="false" customHeight="false" outlineLevel="0" collapsed="false">
      <c r="C233" s="23" t="s">
        <v>810</v>
      </c>
      <c r="D233" s="11" t="s">
        <v>33</v>
      </c>
      <c r="E233" s="24" t="n">
        <f aca="false">XIRR($J229:$FH229,$J$4:$FH$4)</f>
        <v>0.855291699172596</v>
      </c>
    </row>
    <row r="234" customFormat="false" ht="15" hidden="false" customHeight="false" outlineLevel="0" collapsed="false">
      <c r="C234" s="23" t="s">
        <v>811</v>
      </c>
      <c r="D234" s="11" t="s">
        <v>14</v>
      </c>
      <c r="E234" s="65" t="n">
        <f aca="false">($I228+$I230)/-$I227</f>
        <v>1.30843298123448</v>
      </c>
    </row>
    <row r="235" customFormat="false" ht="15" hidden="false" customHeight="false" outlineLevel="0" collapsed="false">
      <c r="C235" s="23" t="s">
        <v>812</v>
      </c>
      <c r="D235" s="11" t="s">
        <v>319</v>
      </c>
      <c r="E235" s="62" t="n">
        <f aca="false">XNPV(In_Discount_Rate,$J231:$FH231,$J$4:$FH$4)</f>
        <v>1922.94559664135</v>
      </c>
    </row>
    <row r="236" customFormat="false" ht="15" hidden="false" customHeight="false" outlineLevel="0" collapsed="false">
      <c r="C236" s="0" t="s">
        <v>813</v>
      </c>
      <c r="D236" s="11" t="s">
        <v>319</v>
      </c>
      <c r="I236" s="43" t="n">
        <f aca="false">SUM(J236:FH236)</f>
        <v>1355.35372737423</v>
      </c>
      <c r="J236" s="43" t="n">
        <f aca="false">-In_PSH_Land*J17-In_PSH_Devex*$E13*J28-J96-In_EW_To_PSH*J97+$F225*J18</f>
        <v>-150</v>
      </c>
      <c r="K236" s="43" t="n">
        <f aca="false">-In_PSH_Land*K17-In_PSH_Devex*$E13*K28-K96-In_EW_To_PSH*K97+$F225*K18</f>
        <v>0</v>
      </c>
      <c r="L236" s="43" t="n">
        <f aca="false">-In_PSH_Land*L17-In_PSH_Devex*$E13*L28-L96-In_EW_To_PSH*L97+$F225*L18</f>
        <v>0</v>
      </c>
      <c r="M236" s="43" t="n">
        <f aca="false">-In_PSH_Land*M17-In_PSH_Devex*$E13*M28-M96-In_EW_To_PSH*M97+$F225*M18</f>
        <v>0</v>
      </c>
      <c r="N236" s="43" t="n">
        <f aca="false">-In_PSH_Land*N17-In_PSH_Devex*$E13*N28-N96-In_EW_To_PSH*N97+$F225*N18</f>
        <v>1505.35372737423</v>
      </c>
      <c r="O236" s="43" t="n">
        <f aca="false">-In_PSH_Land*O17-In_PSH_Devex*$E13*O28-O96-In_EW_To_PSH*O97+$F225*O18</f>
        <v>0</v>
      </c>
      <c r="P236" s="43" t="n">
        <f aca="false">-In_PSH_Land*P17-In_PSH_Devex*$E13*P28-P96-In_EW_To_PSH*P97+$F225*P18</f>
        <v>0</v>
      </c>
      <c r="Q236" s="43" t="n">
        <f aca="false">-In_PSH_Land*Q17-In_PSH_Devex*$E13*Q28-Q96-In_EW_To_PSH*Q97+$F225*Q18</f>
        <v>0</v>
      </c>
      <c r="R236" s="43" t="n">
        <f aca="false">-In_PSH_Land*R17-In_PSH_Devex*$E13*R28-R96-In_EW_To_PSH*R97+$F225*R18</f>
        <v>0</v>
      </c>
      <c r="S236" s="43" t="n">
        <f aca="false">-In_PSH_Land*S17-In_PSH_Devex*$E13*S28-S96-In_EW_To_PSH*S97+$F225*S18</f>
        <v>0</v>
      </c>
      <c r="T236" s="43" t="n">
        <f aca="false">-In_PSH_Land*T17-In_PSH_Devex*$E13*T28-T96-In_EW_To_PSH*T97+$F225*T18</f>
        <v>0</v>
      </c>
      <c r="U236" s="43" t="n">
        <f aca="false">-In_PSH_Land*U17-In_PSH_Devex*$E13*U28-U96-In_EW_To_PSH*U97+$F225*U18</f>
        <v>0</v>
      </c>
      <c r="V236" s="43" t="n">
        <f aca="false">-In_PSH_Land*V17-In_PSH_Devex*$E13*V28-V96-In_EW_To_PSH*V97+$F225*V18</f>
        <v>0</v>
      </c>
      <c r="W236" s="43" t="n">
        <f aca="false">-In_PSH_Land*W17-In_PSH_Devex*$E13*W28-W96-In_EW_To_PSH*W97+$F225*W18</f>
        <v>0</v>
      </c>
      <c r="X236" s="43" t="n">
        <f aca="false">-In_PSH_Land*X17-In_PSH_Devex*$E13*X28-X96-In_EW_To_PSH*X97+$F225*X18</f>
        <v>0</v>
      </c>
      <c r="Y236" s="43" t="n">
        <f aca="false">-In_PSH_Land*Y17-In_PSH_Devex*$E13*Y28-Y96-In_EW_To_PSH*Y97+$F225*Y18</f>
        <v>0</v>
      </c>
      <c r="Z236" s="43" t="n">
        <f aca="false">-In_PSH_Land*Z17-In_PSH_Devex*$E13*Z28-Z96-In_EW_To_PSH*Z97+$F225*Z18</f>
        <v>0</v>
      </c>
      <c r="AA236" s="43" t="n">
        <f aca="false">-In_PSH_Land*AA17-In_PSH_Devex*$E13*AA28-AA96-In_EW_To_PSH*AA97+$F225*AA18</f>
        <v>0</v>
      </c>
      <c r="AB236" s="43" t="n">
        <f aca="false">-In_PSH_Land*AB17-In_PSH_Devex*$E13*AB28-AB96-In_EW_To_PSH*AB97+$F225*AB18</f>
        <v>0</v>
      </c>
      <c r="AC236" s="43" t="n">
        <f aca="false">-In_PSH_Land*AC17-In_PSH_Devex*$E13*AC28-AC96-In_EW_To_PSH*AC97+$F225*AC18</f>
        <v>0</v>
      </c>
      <c r="AD236" s="43" t="n">
        <f aca="false">-In_PSH_Land*AD17-In_PSH_Devex*$E13*AD28-AD96-In_EW_To_PSH*AD97+$F225*AD18</f>
        <v>0</v>
      </c>
      <c r="AE236" s="43" t="n">
        <f aca="false">-In_PSH_Land*AE17-In_PSH_Devex*$E13*AE28-AE96-In_EW_To_PSH*AE97+$F225*AE18</f>
        <v>0</v>
      </c>
      <c r="AF236" s="43" t="n">
        <f aca="false">-In_PSH_Land*AF17-In_PSH_Devex*$E13*AF28-AF96-In_EW_To_PSH*AF97+$F225*AF18</f>
        <v>0</v>
      </c>
      <c r="AG236" s="43" t="n">
        <f aca="false">-In_PSH_Land*AG17-In_PSH_Devex*$E13*AG28-AG96-In_EW_To_PSH*AG97+$F225*AG18</f>
        <v>0</v>
      </c>
      <c r="AH236" s="43" t="n">
        <f aca="false">-In_PSH_Land*AH17-In_PSH_Devex*$E13*AH28-AH96-In_EW_To_PSH*AH97+$F225*AH18</f>
        <v>0</v>
      </c>
      <c r="AI236" s="43" t="n">
        <f aca="false">-In_PSH_Land*AI17-In_PSH_Devex*$E13*AI28-AI96-In_EW_To_PSH*AI97+$F225*AI18</f>
        <v>0</v>
      </c>
      <c r="AJ236" s="43" t="n">
        <f aca="false">-In_PSH_Land*AJ17-In_PSH_Devex*$E13*AJ28-AJ96-In_EW_To_PSH*AJ97+$F225*AJ18</f>
        <v>0</v>
      </c>
      <c r="AK236" s="43" t="n">
        <f aca="false">-In_PSH_Land*AK17-In_PSH_Devex*$E13*AK28-AK96-In_EW_To_PSH*AK97+$F225*AK18</f>
        <v>0</v>
      </c>
      <c r="AL236" s="43" t="n">
        <f aca="false">-In_PSH_Land*AL17-In_PSH_Devex*$E13*AL28-AL96-In_EW_To_PSH*AL97+$F225*AL18</f>
        <v>0</v>
      </c>
      <c r="AM236" s="43" t="n">
        <f aca="false">-In_PSH_Land*AM17-In_PSH_Devex*$E13*AM28-AM96-In_EW_To_PSH*AM97+$F225*AM18</f>
        <v>0</v>
      </c>
      <c r="AN236" s="43" t="n">
        <f aca="false">-In_PSH_Land*AN17-In_PSH_Devex*$E13*AN28-AN96-In_EW_To_PSH*AN97+$F225*AN18</f>
        <v>0</v>
      </c>
      <c r="AO236" s="43" t="n">
        <f aca="false">-In_PSH_Land*AO17-In_PSH_Devex*$E13*AO28-AO96-In_EW_To_PSH*AO97+$F225*AO18</f>
        <v>0</v>
      </c>
      <c r="AP236" s="43" t="n">
        <f aca="false">-In_PSH_Land*AP17-In_PSH_Devex*$E13*AP28-AP96-In_EW_To_PSH*AP97+$F225*AP18</f>
        <v>0</v>
      </c>
      <c r="AQ236" s="43" t="n">
        <f aca="false">-In_PSH_Land*AQ17-In_PSH_Devex*$E13*AQ28-AQ96-In_EW_To_PSH*AQ97+$F225*AQ18</f>
        <v>0</v>
      </c>
      <c r="AR236" s="43" t="n">
        <f aca="false">-In_PSH_Land*AR17-In_PSH_Devex*$E13*AR28-AR96-In_EW_To_PSH*AR97+$F225*AR18</f>
        <v>0</v>
      </c>
      <c r="AS236" s="43" t="n">
        <f aca="false">-In_PSH_Land*AS17-In_PSH_Devex*$E13*AS28-AS96-In_EW_To_PSH*AS97+$F225*AS18</f>
        <v>0</v>
      </c>
      <c r="AT236" s="43" t="n">
        <f aca="false">-In_PSH_Land*AT17-In_PSH_Devex*$E13*AT28-AT96-In_EW_To_PSH*AT97+$F225*AT18</f>
        <v>0</v>
      </c>
      <c r="AU236" s="43" t="n">
        <f aca="false">-In_PSH_Land*AU17-In_PSH_Devex*$E13*AU28-AU96-In_EW_To_PSH*AU97+$F225*AU18</f>
        <v>0</v>
      </c>
      <c r="AV236" s="43" t="n">
        <f aca="false">-In_PSH_Land*AV17-In_PSH_Devex*$E13*AV28-AV96-In_EW_To_PSH*AV97+$F225*AV18</f>
        <v>0</v>
      </c>
      <c r="AW236" s="43" t="n">
        <f aca="false">-In_PSH_Land*AW17-In_PSH_Devex*$E13*AW28-AW96-In_EW_To_PSH*AW97+$F225*AW18</f>
        <v>0</v>
      </c>
      <c r="AX236" s="43" t="n">
        <f aca="false">-In_PSH_Land*AX17-In_PSH_Devex*$E13*AX28-AX96-In_EW_To_PSH*AX97+$F225*AX18</f>
        <v>0</v>
      </c>
      <c r="AY236" s="43" t="n">
        <f aca="false">-In_PSH_Land*AY17-In_PSH_Devex*$E13*AY28-AY96-In_EW_To_PSH*AY97+$F225*AY18</f>
        <v>0</v>
      </c>
      <c r="AZ236" s="43" t="n">
        <f aca="false">-In_PSH_Land*AZ17-In_PSH_Devex*$E13*AZ28-AZ96-In_EW_To_PSH*AZ97+$F225*AZ18</f>
        <v>0</v>
      </c>
      <c r="BA236" s="43" t="n">
        <f aca="false">-In_PSH_Land*BA17-In_PSH_Devex*$E13*BA28-BA96-In_EW_To_PSH*BA97+$F225*BA18</f>
        <v>0</v>
      </c>
      <c r="BB236" s="43" t="n">
        <f aca="false">-In_PSH_Land*BB17-In_PSH_Devex*$E13*BB28-BB96-In_EW_To_PSH*BB97+$F225*BB18</f>
        <v>0</v>
      </c>
      <c r="BC236" s="43" t="n">
        <f aca="false">-In_PSH_Land*BC17-In_PSH_Devex*$E13*BC28-BC96-In_EW_To_PSH*BC97+$F225*BC18</f>
        <v>0</v>
      </c>
      <c r="BD236" s="43" t="n">
        <f aca="false">-In_PSH_Land*BD17-In_PSH_Devex*$E13*BD28-BD96-In_EW_To_PSH*BD97+$F225*BD18</f>
        <v>0</v>
      </c>
      <c r="BE236" s="43" t="n">
        <f aca="false">-In_PSH_Land*BE17-In_PSH_Devex*$E13*BE28-BE96-In_EW_To_PSH*BE97+$F225*BE18</f>
        <v>0</v>
      </c>
      <c r="BF236" s="43" t="n">
        <f aca="false">-In_PSH_Land*BF17-In_PSH_Devex*$E13*BF28-BF96-In_EW_To_PSH*BF97+$F225*BF18</f>
        <v>0</v>
      </c>
      <c r="BG236" s="43" t="n">
        <f aca="false">-In_PSH_Land*BG17-In_PSH_Devex*$E13*BG28-BG96-In_EW_To_PSH*BG97+$F225*BG18</f>
        <v>0</v>
      </c>
      <c r="BH236" s="43" t="n">
        <f aca="false">-In_PSH_Land*BH17-In_PSH_Devex*$E13*BH28-BH96-In_EW_To_PSH*BH97+$F225*BH18</f>
        <v>0</v>
      </c>
      <c r="BI236" s="43" t="n">
        <f aca="false">-In_PSH_Land*BI17-In_PSH_Devex*$E13*BI28-BI96-In_EW_To_PSH*BI97+$F225*BI18</f>
        <v>0</v>
      </c>
      <c r="BJ236" s="43" t="n">
        <f aca="false">-In_PSH_Land*BJ17-In_PSH_Devex*$E13*BJ28-BJ96-In_EW_To_PSH*BJ97+$F225*BJ18</f>
        <v>0</v>
      </c>
      <c r="BK236" s="43" t="n">
        <f aca="false">-In_PSH_Land*BK17-In_PSH_Devex*$E13*BK28-BK96-In_EW_To_PSH*BK97+$F225*BK18</f>
        <v>0</v>
      </c>
      <c r="BL236" s="43" t="n">
        <f aca="false">-In_PSH_Land*BL17-In_PSH_Devex*$E13*BL28-BL96-In_EW_To_PSH*BL97+$F225*BL18</f>
        <v>0</v>
      </c>
      <c r="BM236" s="43" t="n">
        <f aca="false">-In_PSH_Land*BM17-In_PSH_Devex*$E13*BM28-BM96-In_EW_To_PSH*BM97+$F225*BM18</f>
        <v>0</v>
      </c>
      <c r="BN236" s="43" t="n">
        <f aca="false">-In_PSH_Land*BN17-In_PSH_Devex*$E13*BN28-BN96-In_EW_To_PSH*BN97+$F225*BN18</f>
        <v>0</v>
      </c>
      <c r="BO236" s="43" t="n">
        <f aca="false">-In_PSH_Land*BO17-In_PSH_Devex*$E13*BO28-BO96-In_EW_To_PSH*BO97+$F225*BO18</f>
        <v>0</v>
      </c>
      <c r="BP236" s="43" t="n">
        <f aca="false">-In_PSH_Land*BP17-In_PSH_Devex*$E13*BP28-BP96-In_EW_To_PSH*BP97+$F225*BP18</f>
        <v>0</v>
      </c>
      <c r="BQ236" s="43" t="n">
        <f aca="false">-In_PSH_Land*BQ17-In_PSH_Devex*$E13*BQ28-BQ96-In_EW_To_PSH*BQ97+$F225*BQ18</f>
        <v>0</v>
      </c>
      <c r="BR236" s="43" t="n">
        <f aca="false">-In_PSH_Land*BR17-In_PSH_Devex*$E13*BR28-BR96-In_EW_To_PSH*BR97+$F225*BR18</f>
        <v>0</v>
      </c>
      <c r="BS236" s="43" t="n">
        <f aca="false">-In_PSH_Land*BS17-In_PSH_Devex*$E13*BS28-BS96-In_EW_To_PSH*BS97+$F225*BS18</f>
        <v>0</v>
      </c>
      <c r="BT236" s="43" t="n">
        <f aca="false">-In_PSH_Land*BT17-In_PSH_Devex*$E13*BT28-BT96-In_EW_To_PSH*BT97+$F225*BT18</f>
        <v>0</v>
      </c>
      <c r="BU236" s="43" t="n">
        <f aca="false">-In_PSH_Land*BU17-In_PSH_Devex*$E13*BU28-BU96-In_EW_To_PSH*BU97+$F225*BU18</f>
        <v>0</v>
      </c>
      <c r="BV236" s="43" t="n">
        <f aca="false">-In_PSH_Land*BV17-In_PSH_Devex*$E13*BV28-BV96-In_EW_To_PSH*BV97+$F225*BV18</f>
        <v>0</v>
      </c>
      <c r="BW236" s="43" t="n">
        <f aca="false">-In_PSH_Land*BW17-In_PSH_Devex*$E13*BW28-BW96-In_EW_To_PSH*BW97+$F225*BW18</f>
        <v>0</v>
      </c>
      <c r="BX236" s="43" t="n">
        <f aca="false">-In_PSH_Land*BX17-In_PSH_Devex*$E13*BX28-BX96-In_EW_To_PSH*BX97+$F225*BX18</f>
        <v>0</v>
      </c>
      <c r="BY236" s="43" t="n">
        <f aca="false">-In_PSH_Land*BY17-In_PSH_Devex*$E13*BY28-BY96-In_EW_To_PSH*BY97+$F225*BY18</f>
        <v>0</v>
      </c>
      <c r="BZ236" s="43" t="n">
        <f aca="false">-In_PSH_Land*BZ17-In_PSH_Devex*$E13*BZ28-BZ96-In_EW_To_PSH*BZ97+$F225*BZ18</f>
        <v>0</v>
      </c>
      <c r="CA236" s="43" t="n">
        <f aca="false">-In_PSH_Land*CA17-In_PSH_Devex*$E13*CA28-CA96-In_EW_To_PSH*CA97+$F225*CA18</f>
        <v>0</v>
      </c>
      <c r="CB236" s="43" t="n">
        <f aca="false">-In_PSH_Land*CB17-In_PSH_Devex*$E13*CB28-CB96-In_EW_To_PSH*CB97+$F225*CB18</f>
        <v>0</v>
      </c>
      <c r="CC236" s="43" t="n">
        <f aca="false">-In_PSH_Land*CC17-In_PSH_Devex*$E13*CC28-CC96-In_EW_To_PSH*CC97+$F225*CC18</f>
        <v>0</v>
      </c>
      <c r="CD236" s="43" t="n">
        <f aca="false">-In_PSH_Land*CD17-In_PSH_Devex*$E13*CD28-CD96-In_EW_To_PSH*CD97+$F225*CD18</f>
        <v>0</v>
      </c>
      <c r="CE236" s="43" t="n">
        <f aca="false">-In_PSH_Land*CE17-In_PSH_Devex*$E13*CE28-CE96-In_EW_To_PSH*CE97+$F225*CE18</f>
        <v>0</v>
      </c>
      <c r="CF236" s="43" t="n">
        <f aca="false">-In_PSH_Land*CF17-In_PSH_Devex*$E13*CF28-CF96-In_EW_To_PSH*CF97+$F225*CF18</f>
        <v>0</v>
      </c>
      <c r="CG236" s="43" t="n">
        <f aca="false">-In_PSH_Land*CG17-In_PSH_Devex*$E13*CG28-CG96-In_EW_To_PSH*CG97+$F225*CG18</f>
        <v>0</v>
      </c>
      <c r="CH236" s="43" t="n">
        <f aca="false">-In_PSH_Land*CH17-In_PSH_Devex*$E13*CH28-CH96-In_EW_To_PSH*CH97+$F225*CH18</f>
        <v>0</v>
      </c>
      <c r="CI236" s="43" t="n">
        <f aca="false">-In_PSH_Land*CI17-In_PSH_Devex*$E13*CI28-CI96-In_EW_To_PSH*CI97+$F225*CI18</f>
        <v>0</v>
      </c>
      <c r="CJ236" s="43" t="n">
        <f aca="false">-In_PSH_Land*CJ17-In_PSH_Devex*$E13*CJ28-CJ96-In_EW_To_PSH*CJ97+$F225*CJ18</f>
        <v>0</v>
      </c>
      <c r="CK236" s="43" t="n">
        <f aca="false">-In_PSH_Land*CK17-In_PSH_Devex*$E13*CK28-CK96-In_EW_To_PSH*CK97+$F225*CK18</f>
        <v>0</v>
      </c>
      <c r="CL236" s="43" t="n">
        <f aca="false">-In_PSH_Land*CL17-In_PSH_Devex*$E13*CL28-CL96-In_EW_To_PSH*CL97+$F225*CL18</f>
        <v>0</v>
      </c>
      <c r="CM236" s="43" t="n">
        <f aca="false">-In_PSH_Land*CM17-In_PSH_Devex*$E13*CM28-CM96-In_EW_To_PSH*CM97+$F225*CM18</f>
        <v>0</v>
      </c>
      <c r="CN236" s="43" t="n">
        <f aca="false">-In_PSH_Land*CN17-In_PSH_Devex*$E13*CN28-CN96-In_EW_To_PSH*CN97+$F225*CN18</f>
        <v>0</v>
      </c>
      <c r="CO236" s="43" t="n">
        <f aca="false">-In_PSH_Land*CO17-In_PSH_Devex*$E13*CO28-CO96-In_EW_To_PSH*CO97+$F225*CO18</f>
        <v>0</v>
      </c>
      <c r="CP236" s="43" t="n">
        <f aca="false">-In_PSH_Land*CP17-In_PSH_Devex*$E13*CP28-CP96-In_EW_To_PSH*CP97+$F225*CP18</f>
        <v>0</v>
      </c>
      <c r="CQ236" s="43" t="n">
        <f aca="false">-In_PSH_Land*CQ17-In_PSH_Devex*$E13*CQ28-CQ96-In_EW_To_PSH*CQ97+$F225*CQ18</f>
        <v>0</v>
      </c>
      <c r="CR236" s="43" t="n">
        <f aca="false">-In_PSH_Land*CR17-In_PSH_Devex*$E13*CR28-CR96-In_EW_To_PSH*CR97+$F225*CR18</f>
        <v>0</v>
      </c>
      <c r="CS236" s="43" t="n">
        <f aca="false">-In_PSH_Land*CS17-In_PSH_Devex*$E13*CS28-CS96-In_EW_To_PSH*CS97+$F225*CS18</f>
        <v>0</v>
      </c>
      <c r="CT236" s="43" t="n">
        <f aca="false">-In_PSH_Land*CT17-In_PSH_Devex*$E13*CT28-CT96-In_EW_To_PSH*CT97+$F225*CT18</f>
        <v>0</v>
      </c>
      <c r="CU236" s="43" t="n">
        <f aca="false">-In_PSH_Land*CU17-In_PSH_Devex*$E13*CU28-CU96-In_EW_To_PSH*CU97+$F225*CU18</f>
        <v>0</v>
      </c>
      <c r="CV236" s="43" t="n">
        <f aca="false">-In_PSH_Land*CV17-In_PSH_Devex*$E13*CV28-CV96-In_EW_To_PSH*CV97+$F225*CV18</f>
        <v>0</v>
      </c>
      <c r="CW236" s="43" t="n">
        <f aca="false">-In_PSH_Land*CW17-In_PSH_Devex*$E13*CW28-CW96-In_EW_To_PSH*CW97+$F225*CW18</f>
        <v>0</v>
      </c>
      <c r="CX236" s="43" t="n">
        <f aca="false">-In_PSH_Land*CX17-In_PSH_Devex*$E13*CX28-CX96-In_EW_To_PSH*CX97+$F225*CX18</f>
        <v>0</v>
      </c>
      <c r="CY236" s="43" t="n">
        <f aca="false">-In_PSH_Land*CY17-In_PSH_Devex*$E13*CY28-CY96-In_EW_To_PSH*CY97+$F225*CY18</f>
        <v>0</v>
      </c>
      <c r="CZ236" s="43" t="n">
        <f aca="false">-In_PSH_Land*CZ17-In_PSH_Devex*$E13*CZ28-CZ96-In_EW_To_PSH*CZ97+$F225*CZ18</f>
        <v>0</v>
      </c>
      <c r="DA236" s="43" t="n">
        <f aca="false">-In_PSH_Land*DA17-In_PSH_Devex*$E13*DA28-DA96-In_EW_To_PSH*DA97+$F225*DA18</f>
        <v>0</v>
      </c>
      <c r="DB236" s="43" t="n">
        <f aca="false">-In_PSH_Land*DB17-In_PSH_Devex*$E13*DB28-DB96-In_EW_To_PSH*DB97+$F225*DB18</f>
        <v>0</v>
      </c>
      <c r="DC236" s="43" t="n">
        <f aca="false">-In_PSH_Land*DC17-In_PSH_Devex*$E13*DC28-DC96-In_EW_To_PSH*DC97+$F225*DC18</f>
        <v>0</v>
      </c>
      <c r="DD236" s="43" t="n">
        <f aca="false">-In_PSH_Land*DD17-In_PSH_Devex*$E13*DD28-DD96-In_EW_To_PSH*DD97+$F225*DD18</f>
        <v>0</v>
      </c>
      <c r="DE236" s="43" t="n">
        <f aca="false">-In_PSH_Land*DE17-In_PSH_Devex*$E13*DE28-DE96-In_EW_To_PSH*DE97+$F225*DE18</f>
        <v>0</v>
      </c>
      <c r="DF236" s="43" t="n">
        <f aca="false">-In_PSH_Land*DF17-In_PSH_Devex*$E13*DF28-DF96-In_EW_To_PSH*DF97+$F225*DF18</f>
        <v>0</v>
      </c>
      <c r="DG236" s="43" t="n">
        <f aca="false">-In_PSH_Land*DG17-In_PSH_Devex*$E13*DG28-DG96-In_EW_To_PSH*DG97+$F225*DG18</f>
        <v>0</v>
      </c>
      <c r="DH236" s="43" t="n">
        <f aca="false">-In_PSH_Land*DH17-In_PSH_Devex*$E13*DH28-DH96-In_EW_To_PSH*DH97+$F225*DH18</f>
        <v>0</v>
      </c>
      <c r="DI236" s="43" t="n">
        <f aca="false">-In_PSH_Land*DI17-In_PSH_Devex*$E13*DI28-DI96-In_EW_To_PSH*DI97+$F225*DI18</f>
        <v>0</v>
      </c>
      <c r="DJ236" s="43" t="n">
        <f aca="false">-In_PSH_Land*DJ17-In_PSH_Devex*$E13*DJ28-DJ96-In_EW_To_PSH*DJ97+$F225*DJ18</f>
        <v>0</v>
      </c>
      <c r="DK236" s="43" t="n">
        <f aca="false">-In_PSH_Land*DK17-In_PSH_Devex*$E13*DK28-DK96-In_EW_To_PSH*DK97+$F225*DK18</f>
        <v>0</v>
      </c>
      <c r="DL236" s="43" t="n">
        <f aca="false">-In_PSH_Land*DL17-In_PSH_Devex*$E13*DL28-DL96-In_EW_To_PSH*DL97+$F225*DL18</f>
        <v>0</v>
      </c>
      <c r="DM236" s="43" t="n">
        <f aca="false">-In_PSH_Land*DM17-In_PSH_Devex*$E13*DM28-DM96-In_EW_To_PSH*DM97+$F225*DM18</f>
        <v>0</v>
      </c>
      <c r="DN236" s="43" t="n">
        <f aca="false">-In_PSH_Land*DN17-In_PSH_Devex*$E13*DN28-DN96-In_EW_To_PSH*DN97+$F225*DN18</f>
        <v>0</v>
      </c>
      <c r="DO236" s="43" t="n">
        <f aca="false">-In_PSH_Land*DO17-In_PSH_Devex*$E13*DO28-DO96-In_EW_To_PSH*DO97+$F225*DO18</f>
        <v>0</v>
      </c>
      <c r="DP236" s="43" t="n">
        <f aca="false">-In_PSH_Land*DP17-In_PSH_Devex*$E13*DP28-DP96-In_EW_To_PSH*DP97+$F225*DP18</f>
        <v>0</v>
      </c>
      <c r="DQ236" s="43" t="n">
        <f aca="false">-In_PSH_Land*DQ17-In_PSH_Devex*$E13*DQ28-DQ96-In_EW_To_PSH*DQ97+$F225*DQ18</f>
        <v>0</v>
      </c>
      <c r="DR236" s="43" t="n">
        <f aca="false">-In_PSH_Land*DR17-In_PSH_Devex*$E13*DR28-DR96-In_EW_To_PSH*DR97+$F225*DR18</f>
        <v>0</v>
      </c>
      <c r="DS236" s="43" t="n">
        <f aca="false">-In_PSH_Land*DS17-In_PSH_Devex*$E13*DS28-DS96-In_EW_To_PSH*DS97+$F225*DS18</f>
        <v>0</v>
      </c>
      <c r="DT236" s="43" t="n">
        <f aca="false">-In_PSH_Land*DT17-In_PSH_Devex*$E13*DT28-DT96-In_EW_To_PSH*DT97+$F225*DT18</f>
        <v>0</v>
      </c>
      <c r="DU236" s="43" t="n">
        <f aca="false">-In_PSH_Land*DU17-In_PSH_Devex*$E13*DU28-DU96-In_EW_To_PSH*DU97+$F225*DU18</f>
        <v>0</v>
      </c>
      <c r="DV236" s="43" t="n">
        <f aca="false">-In_PSH_Land*DV17-In_PSH_Devex*$E13*DV28-DV96-In_EW_To_PSH*DV97+$F225*DV18</f>
        <v>0</v>
      </c>
      <c r="DW236" s="43" t="n">
        <f aca="false">-In_PSH_Land*DW17-In_PSH_Devex*$E13*DW28-DW96-In_EW_To_PSH*DW97+$F225*DW18</f>
        <v>0</v>
      </c>
      <c r="DX236" s="43" t="n">
        <f aca="false">-In_PSH_Land*DX17-In_PSH_Devex*$E13*DX28-DX96-In_EW_To_PSH*DX97+$F225*DX18</f>
        <v>0</v>
      </c>
      <c r="DY236" s="43" t="n">
        <f aca="false">-In_PSH_Land*DY17-In_PSH_Devex*$E13*DY28-DY96-In_EW_To_PSH*DY97+$F225*DY18</f>
        <v>0</v>
      </c>
      <c r="DZ236" s="43" t="n">
        <f aca="false">-In_PSH_Land*DZ17-In_PSH_Devex*$E13*DZ28-DZ96-In_EW_To_PSH*DZ97+$F225*DZ18</f>
        <v>0</v>
      </c>
      <c r="EA236" s="43" t="n">
        <f aca="false">-In_PSH_Land*EA17-In_PSH_Devex*$E13*EA28-EA96-In_EW_To_PSH*EA97+$F225*EA18</f>
        <v>0</v>
      </c>
      <c r="EB236" s="43" t="n">
        <f aca="false">-In_PSH_Land*EB17-In_PSH_Devex*$E13*EB28-EB96-In_EW_To_PSH*EB97+$F225*EB18</f>
        <v>0</v>
      </c>
      <c r="EC236" s="43" t="n">
        <f aca="false">-In_PSH_Land*EC17-In_PSH_Devex*$E13*EC28-EC96-In_EW_To_PSH*EC97+$F225*EC18</f>
        <v>0</v>
      </c>
      <c r="ED236" s="43" t="n">
        <f aca="false">-In_PSH_Land*ED17-In_PSH_Devex*$E13*ED28-ED96-In_EW_To_PSH*ED97+$F225*ED18</f>
        <v>0</v>
      </c>
      <c r="EE236" s="43" t="n">
        <f aca="false">-In_PSH_Land*EE17-In_PSH_Devex*$E13*EE28-EE96-In_EW_To_PSH*EE97+$F225*EE18</f>
        <v>0</v>
      </c>
      <c r="EF236" s="43" t="n">
        <f aca="false">-In_PSH_Land*EF17-In_PSH_Devex*$E13*EF28-EF96-In_EW_To_PSH*EF97+$F225*EF18</f>
        <v>0</v>
      </c>
      <c r="EG236" s="43" t="n">
        <f aca="false">-In_PSH_Land*EG17-In_PSH_Devex*$E13*EG28-EG96-In_EW_To_PSH*EG97+$F225*EG18</f>
        <v>0</v>
      </c>
      <c r="EH236" s="43" t="n">
        <f aca="false">-In_PSH_Land*EH17-In_PSH_Devex*$E13*EH28-EH96-In_EW_To_PSH*EH97+$F225*EH18</f>
        <v>0</v>
      </c>
      <c r="EI236" s="43" t="n">
        <f aca="false">-In_PSH_Land*EI17-In_PSH_Devex*$E13*EI28-EI96-In_EW_To_PSH*EI97+$F225*EI18</f>
        <v>0</v>
      </c>
      <c r="EJ236" s="43" t="n">
        <f aca="false">-In_PSH_Land*EJ17-In_PSH_Devex*$E13*EJ28-EJ96-In_EW_To_PSH*EJ97+$F225*EJ18</f>
        <v>0</v>
      </c>
      <c r="EK236" s="43" t="n">
        <f aca="false">-In_PSH_Land*EK17-In_PSH_Devex*$E13*EK28-EK96-In_EW_To_PSH*EK97+$F225*EK18</f>
        <v>0</v>
      </c>
      <c r="EL236" s="43" t="n">
        <f aca="false">-In_PSH_Land*EL17-In_PSH_Devex*$E13*EL28-EL96-In_EW_To_PSH*EL97+$F225*EL18</f>
        <v>0</v>
      </c>
      <c r="EM236" s="43" t="n">
        <f aca="false">-In_PSH_Land*EM17-In_PSH_Devex*$E13*EM28-EM96-In_EW_To_PSH*EM97+$F225*EM18</f>
        <v>0</v>
      </c>
      <c r="EN236" s="43" t="n">
        <f aca="false">-In_PSH_Land*EN17-In_PSH_Devex*$E13*EN28-EN96-In_EW_To_PSH*EN97+$F225*EN18</f>
        <v>0</v>
      </c>
      <c r="EO236" s="43" t="n">
        <f aca="false">-In_PSH_Land*EO17-In_PSH_Devex*$E13*EO28-EO96-In_EW_To_PSH*EO97+$F225*EO18</f>
        <v>0</v>
      </c>
      <c r="EP236" s="43" t="n">
        <f aca="false">-In_PSH_Land*EP17-In_PSH_Devex*$E13*EP28-EP96-In_EW_To_PSH*EP97+$F225*EP18</f>
        <v>0</v>
      </c>
      <c r="EQ236" s="43" t="n">
        <f aca="false">-In_PSH_Land*EQ17-In_PSH_Devex*$E13*EQ28-EQ96-In_EW_To_PSH*EQ97+$F225*EQ18</f>
        <v>0</v>
      </c>
      <c r="ER236" s="43" t="n">
        <f aca="false">-In_PSH_Land*ER17-In_PSH_Devex*$E13*ER28-ER96-In_EW_To_PSH*ER97+$F225*ER18</f>
        <v>0</v>
      </c>
      <c r="ES236" s="43" t="n">
        <f aca="false">-In_PSH_Land*ES17-In_PSH_Devex*$E13*ES28-ES96-In_EW_To_PSH*ES97+$F225*ES18</f>
        <v>0</v>
      </c>
      <c r="ET236" s="43" t="n">
        <f aca="false">-In_PSH_Land*ET17-In_PSH_Devex*$E13*ET28-ET96-In_EW_To_PSH*ET97+$F225*ET18</f>
        <v>0</v>
      </c>
      <c r="EU236" s="43" t="n">
        <f aca="false">-In_PSH_Land*EU17-In_PSH_Devex*$E13*EU28-EU96-In_EW_To_PSH*EU97+$F225*EU18</f>
        <v>0</v>
      </c>
      <c r="EV236" s="43" t="n">
        <f aca="false">-In_PSH_Land*EV17-In_PSH_Devex*$E13*EV28-EV96-In_EW_To_PSH*EV97+$F225*EV18</f>
        <v>0</v>
      </c>
      <c r="EW236" s="43" t="n">
        <f aca="false">-In_PSH_Land*EW17-In_PSH_Devex*$E13*EW28-EW96-In_EW_To_PSH*EW97+$F225*EW18</f>
        <v>0</v>
      </c>
      <c r="EX236" s="43" t="n">
        <f aca="false">-In_PSH_Land*EX17-In_PSH_Devex*$E13*EX28-EX96-In_EW_To_PSH*EX97+$F225*EX18</f>
        <v>0</v>
      </c>
      <c r="EY236" s="43" t="n">
        <f aca="false">-In_PSH_Land*EY17-In_PSH_Devex*$E13*EY28-EY96-In_EW_To_PSH*EY97+$F225*EY18</f>
        <v>0</v>
      </c>
      <c r="EZ236" s="43" t="n">
        <f aca="false">-In_PSH_Land*EZ17-In_PSH_Devex*$E13*EZ28-EZ96-In_EW_To_PSH*EZ97+$F225*EZ18</f>
        <v>0</v>
      </c>
      <c r="FA236" s="43" t="n">
        <f aca="false">-In_PSH_Land*FA17-In_PSH_Devex*$E13*FA28-FA96-In_EW_To_PSH*FA97+$F225*FA18</f>
        <v>0</v>
      </c>
      <c r="FB236" s="43" t="n">
        <f aca="false">-In_PSH_Land*FB17-In_PSH_Devex*$E13*FB28-FB96-In_EW_To_PSH*FB97+$F225*FB18</f>
        <v>0</v>
      </c>
      <c r="FC236" s="43" t="n">
        <f aca="false">-In_PSH_Land*FC17-In_PSH_Devex*$E13*FC28-FC96-In_EW_To_PSH*FC97+$F225*FC18</f>
        <v>0</v>
      </c>
      <c r="FD236" s="43" t="n">
        <f aca="false">-In_PSH_Land*FD17-In_PSH_Devex*$E13*FD28-FD96-In_EW_To_PSH*FD97+$F225*FD18</f>
        <v>0</v>
      </c>
      <c r="FE236" s="43" t="n">
        <f aca="false">-In_PSH_Land*FE17-In_PSH_Devex*$E13*FE28-FE96-In_EW_To_PSH*FE97+$F225*FE18</f>
        <v>0</v>
      </c>
      <c r="FF236" s="43" t="n">
        <f aca="false">-In_PSH_Land*FF17-In_PSH_Devex*$E13*FF28-FF96-In_EW_To_PSH*FF97+$F225*FF18</f>
        <v>0</v>
      </c>
      <c r="FG236" s="43" t="n">
        <f aca="false">-In_PSH_Land*FG17-In_PSH_Devex*$E13*FG28-FG96-In_EW_To_PSH*FG97+$F225*FG18</f>
        <v>0</v>
      </c>
      <c r="FH236" s="43" t="n">
        <f aca="false">-In_PSH_Land*FH17-In_PSH_Devex*$E13*FH28-FH96-In_EW_To_PSH*FH97+$F225*FH18</f>
        <v>0</v>
      </c>
    </row>
    <row r="237" customFormat="false" ht="15" hidden="false" customHeight="false" outlineLevel="0" collapsed="false">
      <c r="C237" s="23" t="s">
        <v>814</v>
      </c>
      <c r="D237" s="11" t="s">
        <v>33</v>
      </c>
      <c r="E237" s="24" t="n">
        <f aca="false">IFERROR(XIRR($J236:$FH236,$J$4:$FH$4),"n/a")</f>
        <v>9.03569151582823</v>
      </c>
    </row>
    <row r="238" customFormat="false" ht="15" hidden="false" customHeight="false" outlineLevel="0" collapsed="false">
      <c r="C238" s="23" t="s">
        <v>815</v>
      </c>
      <c r="D238" s="11" t="s">
        <v>14</v>
      </c>
      <c r="E238" s="65" t="n">
        <f aca="false">SUMIF($J236:$FH236,"&gt;0")/-SUMIF($J236:$FH236,"&lt;0")</f>
        <v>10.0356915158282</v>
      </c>
    </row>
    <row r="240" customFormat="false" ht="15" hidden="false" customHeight="false" outlineLevel="0" collapsed="false">
      <c r="A240" s="9" t="s">
        <v>14</v>
      </c>
      <c r="B240" s="9"/>
      <c r="C240" s="9" t="s">
        <v>816</v>
      </c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9"/>
      <c r="BI240" s="9"/>
      <c r="BJ240" s="9"/>
      <c r="BK240" s="9"/>
      <c r="BL240" s="9"/>
      <c r="BM240" s="9"/>
      <c r="BN240" s="9"/>
      <c r="BO240" s="9"/>
      <c r="BP240" s="9"/>
      <c r="BQ240" s="9"/>
      <c r="BR240" s="9"/>
      <c r="BS240" s="9"/>
      <c r="BT240" s="9"/>
      <c r="BU240" s="9"/>
      <c r="BV240" s="9"/>
      <c r="BW240" s="9"/>
      <c r="BX240" s="9"/>
      <c r="BY240" s="9"/>
      <c r="BZ240" s="9"/>
      <c r="CA240" s="9"/>
      <c r="CB240" s="9"/>
      <c r="CC240" s="9"/>
      <c r="CD240" s="9"/>
      <c r="CE240" s="9"/>
      <c r="CF240" s="9"/>
      <c r="CG240" s="9"/>
      <c r="CH240" s="9"/>
      <c r="CI240" s="9"/>
      <c r="CJ240" s="9"/>
      <c r="CK240" s="9"/>
      <c r="CL240" s="9"/>
      <c r="CM240" s="9"/>
      <c r="CN240" s="9"/>
      <c r="CO240" s="9"/>
      <c r="CP240" s="9"/>
      <c r="CQ240" s="9"/>
      <c r="CR240" s="9"/>
      <c r="CS240" s="9"/>
      <c r="CT240" s="9"/>
      <c r="CU240" s="9"/>
      <c r="CV240" s="9"/>
      <c r="CW240" s="9"/>
      <c r="CX240" s="9"/>
      <c r="CY240" s="9"/>
      <c r="CZ240" s="9"/>
      <c r="DA240" s="9"/>
      <c r="DB240" s="9"/>
      <c r="DC240" s="9"/>
      <c r="DD240" s="9"/>
      <c r="DE240" s="9"/>
      <c r="DF240" s="9"/>
      <c r="DG240" s="9"/>
      <c r="DH240" s="9"/>
      <c r="DI240" s="9"/>
      <c r="DJ240" s="9"/>
      <c r="DK240" s="9"/>
      <c r="DL240" s="9"/>
      <c r="DM240" s="9"/>
      <c r="DN240" s="9"/>
      <c r="DO240" s="9"/>
      <c r="DP240" s="9"/>
      <c r="DQ240" s="9"/>
      <c r="DR240" s="9"/>
      <c r="DS240" s="9"/>
      <c r="DT240" s="9"/>
      <c r="DU240" s="9"/>
      <c r="DV240" s="9"/>
      <c r="DW240" s="9"/>
      <c r="DX240" s="9"/>
      <c r="DY240" s="9"/>
      <c r="DZ240" s="9"/>
      <c r="EA240" s="9"/>
      <c r="EB240" s="9"/>
      <c r="EC240" s="9"/>
      <c r="ED240" s="9"/>
      <c r="EE240" s="9"/>
      <c r="EF240" s="9"/>
      <c r="EG240" s="9"/>
      <c r="EH240" s="9"/>
      <c r="EI240" s="9"/>
      <c r="EJ240" s="9"/>
      <c r="EK240" s="9"/>
      <c r="EL240" s="9"/>
      <c r="EM240" s="9"/>
      <c r="EN240" s="9"/>
      <c r="EO240" s="9"/>
      <c r="EP240" s="9"/>
      <c r="EQ240" s="9"/>
      <c r="ER240" s="9"/>
      <c r="ES240" s="9"/>
      <c r="ET240" s="9"/>
      <c r="EU240" s="9"/>
      <c r="EV240" s="9"/>
      <c r="EW240" s="9"/>
      <c r="EX240" s="9"/>
      <c r="EY240" s="9"/>
      <c r="EZ240" s="9"/>
      <c r="FA240" s="9"/>
      <c r="FB240" s="9"/>
      <c r="FC240" s="9"/>
      <c r="FD240" s="9"/>
      <c r="FE240" s="9"/>
      <c r="FF240" s="9"/>
      <c r="FG240" s="9"/>
      <c r="FH240" s="9"/>
    </row>
    <row r="241" customFormat="false" ht="15" hidden="false" customHeight="false" outlineLevel="0" collapsed="false">
      <c r="C241" s="0" t="s">
        <v>817</v>
      </c>
      <c r="D241" s="11" t="s">
        <v>319</v>
      </c>
      <c r="I241" s="43" t="n">
        <f aca="false">SUM(J241:FH241)</f>
        <v>-33860.7376931965</v>
      </c>
      <c r="J241" s="43" t="n">
        <f aca="false">J159*(1-J24)-J102</f>
        <v>-2792.10339506173</v>
      </c>
      <c r="K241" s="43" t="n">
        <f aca="false">K159*(1-K24)-K102</f>
        <v>694.568570357686</v>
      </c>
      <c r="L241" s="43" t="n">
        <f aca="false">L159*(1-L24)-L102</f>
        <v>-809.957968521901</v>
      </c>
      <c r="M241" s="43" t="n">
        <f aca="false">M159*(1-M24)-M102</f>
        <v>-124.112302458989</v>
      </c>
      <c r="N241" s="43" t="n">
        <f aca="false">N159*(1-N24)-N102</f>
        <v>-1615.86742388078</v>
      </c>
      <c r="O241" s="43" t="n">
        <f aca="false">O159*(1-O24)-O102</f>
        <v>-2460.17962861121</v>
      </c>
      <c r="P241" s="43" t="n">
        <f aca="false">P159*(1-P24)-P102</f>
        <v>-6303.52697414552</v>
      </c>
      <c r="Q241" s="43" t="n">
        <f aca="false">Q159*(1-Q24)-Q102</f>
        <v>-6355.53002686728</v>
      </c>
      <c r="R241" s="43" t="n">
        <f aca="false">R159*(1-R24)-R102</f>
        <v>-6338.07381092297</v>
      </c>
      <c r="S241" s="43" t="n">
        <f aca="false">S159*(1-S24)-S102</f>
        <v>-7755.9547330838</v>
      </c>
      <c r="T241" s="43" t="n">
        <f aca="false">T159*(1-T24)-T102</f>
        <v>0</v>
      </c>
      <c r="U241" s="43" t="n">
        <f aca="false">U159*(1-U24)-U102</f>
        <v>0</v>
      </c>
      <c r="V241" s="43" t="n">
        <f aca="false">V159*(1-V24)-V102</f>
        <v>0</v>
      </c>
      <c r="W241" s="43" t="n">
        <f aca="false">W159*(1-W24)-W102</f>
        <v>0</v>
      </c>
      <c r="X241" s="43" t="n">
        <f aca="false">X159*(1-X24)-X102</f>
        <v>0</v>
      </c>
      <c r="Y241" s="43" t="n">
        <f aca="false">Y159*(1-Y24)-Y102</f>
        <v>0</v>
      </c>
      <c r="Z241" s="43" t="n">
        <f aca="false">Z159*(1-Z24)-Z102</f>
        <v>0</v>
      </c>
      <c r="AA241" s="43" t="n">
        <f aca="false">AA159*(1-AA24)-AA102</f>
        <v>0</v>
      </c>
      <c r="AB241" s="43" t="n">
        <f aca="false">AB159*(1-AB24)-AB102</f>
        <v>0</v>
      </c>
      <c r="AC241" s="43" t="n">
        <f aca="false">AC159*(1-AC24)-AC102</f>
        <v>0</v>
      </c>
      <c r="AD241" s="43" t="n">
        <f aca="false">AD159*(1-AD24)-AD102</f>
        <v>0</v>
      </c>
      <c r="AE241" s="43" t="n">
        <f aca="false">AE159*(1-AE24)-AE102</f>
        <v>0</v>
      </c>
      <c r="AF241" s="43" t="n">
        <f aca="false">AF159*(1-AF24)-AF102</f>
        <v>0</v>
      </c>
      <c r="AG241" s="43" t="n">
        <f aca="false">AG159*(1-AG24)-AG102</f>
        <v>0</v>
      </c>
      <c r="AH241" s="43" t="n">
        <f aca="false">AH159*(1-AH24)-AH102</f>
        <v>0</v>
      </c>
      <c r="AI241" s="43" t="n">
        <f aca="false">AI159*(1-AI24)-AI102</f>
        <v>0</v>
      </c>
      <c r="AJ241" s="43" t="n">
        <f aca="false">AJ159*(1-AJ24)-AJ102</f>
        <v>0</v>
      </c>
      <c r="AK241" s="43" t="n">
        <f aca="false">AK159*(1-AK24)-AK102</f>
        <v>0</v>
      </c>
      <c r="AL241" s="43" t="n">
        <f aca="false">AL159*(1-AL24)-AL102</f>
        <v>0</v>
      </c>
      <c r="AM241" s="43" t="n">
        <f aca="false">AM159*(1-AM24)-AM102</f>
        <v>0</v>
      </c>
      <c r="AN241" s="43" t="n">
        <f aca="false">AN159*(1-AN24)-AN102</f>
        <v>0</v>
      </c>
      <c r="AO241" s="43" t="n">
        <f aca="false">AO159*(1-AO24)-AO102</f>
        <v>0</v>
      </c>
      <c r="AP241" s="43" t="n">
        <f aca="false">AP159*(1-AP24)-AP102</f>
        <v>0</v>
      </c>
      <c r="AQ241" s="43" t="n">
        <f aca="false">AQ159*(1-AQ24)-AQ102</f>
        <v>0</v>
      </c>
      <c r="AR241" s="43" t="n">
        <f aca="false">AR159*(1-AR24)-AR102</f>
        <v>0</v>
      </c>
      <c r="AS241" s="43" t="n">
        <f aca="false">AS159*(1-AS24)-AS102</f>
        <v>0</v>
      </c>
      <c r="AT241" s="43" t="n">
        <f aca="false">AT159*(1-AT24)-AT102</f>
        <v>0</v>
      </c>
      <c r="AU241" s="43" t="n">
        <f aca="false">AU159*(1-AU24)-AU102</f>
        <v>0</v>
      </c>
      <c r="AV241" s="43" t="n">
        <f aca="false">AV159*(1-AV24)-AV102</f>
        <v>0</v>
      </c>
      <c r="AW241" s="43" t="n">
        <f aca="false">AW159*(1-AW24)-AW102</f>
        <v>0</v>
      </c>
      <c r="AX241" s="43" t="n">
        <f aca="false">AX159*(1-AX24)-AX102</f>
        <v>0</v>
      </c>
      <c r="AY241" s="43" t="n">
        <f aca="false">AY159*(1-AY24)-AY102</f>
        <v>0</v>
      </c>
      <c r="AZ241" s="43" t="n">
        <f aca="false">AZ159*(1-AZ24)-AZ102</f>
        <v>0</v>
      </c>
      <c r="BA241" s="43" t="n">
        <f aca="false">BA159*(1-BA24)-BA102</f>
        <v>0</v>
      </c>
      <c r="BB241" s="43" t="n">
        <f aca="false">BB159*(1-BB24)-BB102</f>
        <v>0</v>
      </c>
      <c r="BC241" s="43" t="n">
        <f aca="false">BC159*(1-BC24)-BC102</f>
        <v>0</v>
      </c>
      <c r="BD241" s="43" t="n">
        <f aca="false">BD159*(1-BD24)-BD102</f>
        <v>0</v>
      </c>
      <c r="BE241" s="43" t="n">
        <f aca="false">BE159*(1-BE24)-BE102</f>
        <v>0</v>
      </c>
      <c r="BF241" s="43" t="n">
        <f aca="false">BF159*(1-BF24)-BF102</f>
        <v>0</v>
      </c>
      <c r="BG241" s="43" t="n">
        <f aca="false">BG159*(1-BG24)-BG102</f>
        <v>0</v>
      </c>
      <c r="BH241" s="43" t="n">
        <f aca="false">BH159*(1-BH24)-BH102</f>
        <v>0</v>
      </c>
      <c r="BI241" s="43" t="n">
        <f aca="false">BI159*(1-BI24)-BI102</f>
        <v>0</v>
      </c>
      <c r="BJ241" s="43" t="n">
        <f aca="false">BJ159*(1-BJ24)-BJ102</f>
        <v>0</v>
      </c>
      <c r="BK241" s="43" t="n">
        <f aca="false">BK159*(1-BK24)-BK102</f>
        <v>0</v>
      </c>
      <c r="BL241" s="43" t="n">
        <f aca="false">BL159*(1-BL24)-BL102</f>
        <v>0</v>
      </c>
      <c r="BM241" s="43" t="n">
        <f aca="false">BM159*(1-BM24)-BM102</f>
        <v>0</v>
      </c>
      <c r="BN241" s="43" t="n">
        <f aca="false">BN159*(1-BN24)-BN102</f>
        <v>0</v>
      </c>
      <c r="BO241" s="43" t="n">
        <f aca="false">BO159*(1-BO24)-BO102</f>
        <v>0</v>
      </c>
      <c r="BP241" s="43" t="n">
        <f aca="false">BP159*(1-BP24)-BP102</f>
        <v>0</v>
      </c>
      <c r="BQ241" s="43" t="n">
        <f aca="false">BQ159*(1-BQ24)-BQ102</f>
        <v>0</v>
      </c>
      <c r="BR241" s="43" t="n">
        <f aca="false">BR159*(1-BR24)-BR102</f>
        <v>0</v>
      </c>
      <c r="BS241" s="43" t="n">
        <f aca="false">BS159*(1-BS24)-BS102</f>
        <v>0</v>
      </c>
      <c r="BT241" s="43" t="n">
        <f aca="false">BT159*(1-BT24)-BT102</f>
        <v>0</v>
      </c>
      <c r="BU241" s="43" t="n">
        <f aca="false">BU159*(1-BU24)-BU102</f>
        <v>0</v>
      </c>
      <c r="BV241" s="43" t="n">
        <f aca="false">BV159*(1-BV24)-BV102</f>
        <v>0</v>
      </c>
      <c r="BW241" s="43" t="n">
        <f aca="false">BW159*(1-BW24)-BW102</f>
        <v>0</v>
      </c>
      <c r="BX241" s="43" t="n">
        <f aca="false">BX159*(1-BX24)-BX102</f>
        <v>0</v>
      </c>
      <c r="BY241" s="43" t="n">
        <f aca="false">BY159*(1-BY24)-BY102</f>
        <v>0</v>
      </c>
      <c r="BZ241" s="43" t="n">
        <f aca="false">BZ159*(1-BZ24)-BZ102</f>
        <v>0</v>
      </c>
      <c r="CA241" s="43" t="n">
        <f aca="false">CA159*(1-CA24)-CA102</f>
        <v>0</v>
      </c>
      <c r="CB241" s="43" t="n">
        <f aca="false">CB159*(1-CB24)-CB102</f>
        <v>0</v>
      </c>
      <c r="CC241" s="43" t="n">
        <f aca="false">CC159*(1-CC24)-CC102</f>
        <v>0</v>
      </c>
      <c r="CD241" s="43" t="n">
        <f aca="false">CD159*(1-CD24)-CD102</f>
        <v>0</v>
      </c>
      <c r="CE241" s="43" t="n">
        <f aca="false">CE159*(1-CE24)-CE102</f>
        <v>0</v>
      </c>
      <c r="CF241" s="43" t="n">
        <f aca="false">CF159*(1-CF24)-CF102</f>
        <v>0</v>
      </c>
      <c r="CG241" s="43" t="n">
        <f aca="false">CG159*(1-CG24)-CG102</f>
        <v>0</v>
      </c>
      <c r="CH241" s="43" t="n">
        <f aca="false">CH159*(1-CH24)-CH102</f>
        <v>0</v>
      </c>
      <c r="CI241" s="43" t="n">
        <f aca="false">CI159*(1-CI24)-CI102</f>
        <v>0</v>
      </c>
      <c r="CJ241" s="43" t="n">
        <f aca="false">CJ159*(1-CJ24)-CJ102</f>
        <v>0</v>
      </c>
      <c r="CK241" s="43" t="n">
        <f aca="false">CK159*(1-CK24)-CK102</f>
        <v>0</v>
      </c>
      <c r="CL241" s="43" t="n">
        <f aca="false">CL159*(1-CL24)-CL102</f>
        <v>0</v>
      </c>
      <c r="CM241" s="43" t="n">
        <f aca="false">CM159*(1-CM24)-CM102</f>
        <v>0</v>
      </c>
      <c r="CN241" s="43" t="n">
        <f aca="false">CN159*(1-CN24)-CN102</f>
        <v>0</v>
      </c>
      <c r="CO241" s="43" t="n">
        <f aca="false">CO159*(1-CO24)-CO102</f>
        <v>0</v>
      </c>
      <c r="CP241" s="43" t="n">
        <f aca="false">CP159*(1-CP24)-CP102</f>
        <v>0</v>
      </c>
      <c r="CQ241" s="43" t="n">
        <f aca="false">CQ159*(1-CQ24)-CQ102</f>
        <v>0</v>
      </c>
      <c r="CR241" s="43" t="n">
        <f aca="false">CR159*(1-CR24)-CR102</f>
        <v>0</v>
      </c>
      <c r="CS241" s="43" t="n">
        <f aca="false">CS159*(1-CS24)-CS102</f>
        <v>0</v>
      </c>
      <c r="CT241" s="43" t="n">
        <f aca="false">CT159*(1-CT24)-CT102</f>
        <v>0</v>
      </c>
      <c r="CU241" s="43" t="n">
        <f aca="false">CU159*(1-CU24)-CU102</f>
        <v>-0</v>
      </c>
      <c r="CV241" s="43" t="n">
        <f aca="false">CV159*(1-CV24)-CV102</f>
        <v>0</v>
      </c>
      <c r="CW241" s="43" t="n">
        <f aca="false">CW159*(1-CW24)-CW102</f>
        <v>0</v>
      </c>
      <c r="CX241" s="43" t="n">
        <f aca="false">CX159*(1-CX24)-CX102</f>
        <v>0</v>
      </c>
      <c r="CY241" s="43" t="n">
        <f aca="false">CY159*(1-CY24)-CY102</f>
        <v>0</v>
      </c>
      <c r="CZ241" s="43" t="n">
        <f aca="false">CZ159*(1-CZ24)-CZ102</f>
        <v>0</v>
      </c>
      <c r="DA241" s="43" t="n">
        <f aca="false">DA159*(1-DA24)-DA102</f>
        <v>0</v>
      </c>
      <c r="DB241" s="43" t="n">
        <f aca="false">DB159*(1-DB24)-DB102</f>
        <v>0</v>
      </c>
      <c r="DC241" s="43" t="n">
        <f aca="false">DC159*(1-DC24)-DC102</f>
        <v>0</v>
      </c>
      <c r="DD241" s="43" t="n">
        <f aca="false">DD159*(1-DD24)-DD102</f>
        <v>0</v>
      </c>
      <c r="DE241" s="43" t="n">
        <f aca="false">DE159*(1-DE24)-DE102</f>
        <v>0</v>
      </c>
      <c r="DF241" s="43" t="n">
        <f aca="false">DF159*(1-DF24)-DF102</f>
        <v>0</v>
      </c>
      <c r="DG241" s="43" t="n">
        <f aca="false">DG159*(1-DG24)-DG102</f>
        <v>0</v>
      </c>
      <c r="DH241" s="43" t="n">
        <f aca="false">DH159*(1-DH24)-DH102</f>
        <v>0</v>
      </c>
      <c r="DI241" s="43" t="n">
        <f aca="false">DI159*(1-DI24)-DI102</f>
        <v>0</v>
      </c>
      <c r="DJ241" s="43" t="n">
        <f aca="false">DJ159*(1-DJ24)-DJ102</f>
        <v>0</v>
      </c>
      <c r="DK241" s="43" t="n">
        <f aca="false">DK159*(1-DK24)-DK102</f>
        <v>0</v>
      </c>
      <c r="DL241" s="43" t="n">
        <f aca="false">DL159*(1-DL24)-DL102</f>
        <v>0</v>
      </c>
      <c r="DM241" s="43" t="n">
        <f aca="false">DM159*(1-DM24)-DM102</f>
        <v>0</v>
      </c>
      <c r="DN241" s="43" t="n">
        <f aca="false">DN159*(1-DN24)-DN102</f>
        <v>0</v>
      </c>
      <c r="DO241" s="43" t="n">
        <f aca="false">DO159*(1-DO24)-DO102</f>
        <v>0</v>
      </c>
      <c r="DP241" s="43" t="n">
        <f aca="false">DP159*(1-DP24)-DP102</f>
        <v>0</v>
      </c>
      <c r="DQ241" s="43" t="n">
        <f aca="false">DQ159*(1-DQ24)-DQ102</f>
        <v>0</v>
      </c>
      <c r="DR241" s="43" t="n">
        <f aca="false">DR159*(1-DR24)-DR102</f>
        <v>0</v>
      </c>
      <c r="DS241" s="43" t="n">
        <f aca="false">DS159*(1-DS24)-DS102</f>
        <v>0</v>
      </c>
      <c r="DT241" s="43" t="n">
        <f aca="false">DT159*(1-DT24)-DT102</f>
        <v>0</v>
      </c>
      <c r="DU241" s="43" t="n">
        <f aca="false">DU159*(1-DU24)-DU102</f>
        <v>0</v>
      </c>
      <c r="DV241" s="43" t="n">
        <f aca="false">DV159*(1-DV24)-DV102</f>
        <v>0</v>
      </c>
      <c r="DW241" s="43" t="n">
        <f aca="false">DW159*(1-DW24)-DW102</f>
        <v>0</v>
      </c>
      <c r="DX241" s="43" t="n">
        <f aca="false">DX159*(1-DX24)-DX102</f>
        <v>0</v>
      </c>
      <c r="DY241" s="43" t="n">
        <f aca="false">DY159*(1-DY24)-DY102</f>
        <v>0</v>
      </c>
      <c r="DZ241" s="43" t="n">
        <f aca="false">DZ159*(1-DZ24)-DZ102</f>
        <v>0</v>
      </c>
      <c r="EA241" s="43" t="n">
        <f aca="false">EA159*(1-EA24)-EA102</f>
        <v>0</v>
      </c>
      <c r="EB241" s="43" t="n">
        <f aca="false">EB159*(1-EB24)-EB102</f>
        <v>0</v>
      </c>
      <c r="EC241" s="43" t="n">
        <f aca="false">EC159*(1-EC24)-EC102</f>
        <v>0</v>
      </c>
      <c r="ED241" s="43" t="n">
        <f aca="false">ED159*(1-ED24)-ED102</f>
        <v>0</v>
      </c>
      <c r="EE241" s="43" t="n">
        <f aca="false">EE159*(1-EE24)-EE102</f>
        <v>0</v>
      </c>
      <c r="EF241" s="43" t="n">
        <f aca="false">EF159*(1-EF24)-EF102</f>
        <v>0</v>
      </c>
      <c r="EG241" s="43" t="n">
        <f aca="false">EG159*(1-EG24)-EG102</f>
        <v>0</v>
      </c>
      <c r="EH241" s="43" t="n">
        <f aca="false">EH159*(1-EH24)-EH102</f>
        <v>0</v>
      </c>
      <c r="EI241" s="43" t="n">
        <f aca="false">EI159*(1-EI24)-EI102</f>
        <v>0</v>
      </c>
      <c r="EJ241" s="43" t="n">
        <f aca="false">EJ159*(1-EJ24)-EJ102</f>
        <v>0</v>
      </c>
      <c r="EK241" s="43" t="n">
        <f aca="false">EK159*(1-EK24)-EK102</f>
        <v>0</v>
      </c>
      <c r="EL241" s="43" t="n">
        <f aca="false">EL159*(1-EL24)-EL102</f>
        <v>0</v>
      </c>
      <c r="EM241" s="43" t="n">
        <f aca="false">EM159*(1-EM24)-EM102</f>
        <v>0</v>
      </c>
      <c r="EN241" s="43" t="n">
        <f aca="false">EN159*(1-EN24)-EN102</f>
        <v>0</v>
      </c>
      <c r="EO241" s="43" t="n">
        <f aca="false">EO159*(1-EO24)-EO102</f>
        <v>0</v>
      </c>
      <c r="EP241" s="43" t="n">
        <f aca="false">EP159*(1-EP24)-EP102</f>
        <v>0</v>
      </c>
      <c r="EQ241" s="43" t="n">
        <f aca="false">EQ159*(1-EQ24)-EQ102</f>
        <v>0</v>
      </c>
      <c r="ER241" s="43" t="n">
        <f aca="false">ER159*(1-ER24)-ER102</f>
        <v>0</v>
      </c>
      <c r="ES241" s="43" t="n">
        <f aca="false">ES159*(1-ES24)-ES102</f>
        <v>0</v>
      </c>
      <c r="ET241" s="43" t="n">
        <f aca="false">ET159*(1-ET24)-ET102</f>
        <v>0</v>
      </c>
      <c r="EU241" s="43" t="n">
        <f aca="false">EU159*(1-EU24)-EU102</f>
        <v>0</v>
      </c>
      <c r="EV241" s="43" t="n">
        <f aca="false">EV159*(1-EV24)-EV102</f>
        <v>0</v>
      </c>
      <c r="EW241" s="43" t="n">
        <f aca="false">EW159*(1-EW24)-EW102</f>
        <v>0</v>
      </c>
      <c r="EX241" s="43" t="n">
        <f aca="false">EX159*(1-EX24)-EX102</f>
        <v>0</v>
      </c>
      <c r="EY241" s="43" t="n">
        <f aca="false">EY159*(1-EY24)-EY102</f>
        <v>0</v>
      </c>
      <c r="EZ241" s="43" t="n">
        <f aca="false">EZ159*(1-EZ24)-EZ102</f>
        <v>0</v>
      </c>
      <c r="FA241" s="43" t="n">
        <f aca="false">FA159*(1-FA24)-FA102</f>
        <v>0</v>
      </c>
      <c r="FB241" s="43" t="n">
        <f aca="false">FB159*(1-FB24)-FB102</f>
        <v>0</v>
      </c>
      <c r="FC241" s="43" t="n">
        <f aca="false">FC159*(1-FC24)-FC102</f>
        <v>0</v>
      </c>
      <c r="FD241" s="43" t="n">
        <f aca="false">FD159*(1-FD24)-FD102</f>
        <v>-0</v>
      </c>
      <c r="FE241" s="43" t="n">
        <f aca="false">FE159*(1-FE24)-FE102</f>
        <v>-0</v>
      </c>
      <c r="FF241" s="43" t="n">
        <f aca="false">FF159*(1-FF24)-FF102</f>
        <v>-0</v>
      </c>
      <c r="FG241" s="43" t="n">
        <f aca="false">FG159*(1-FG24)-FG102</f>
        <v>-0</v>
      </c>
      <c r="FH241" s="43" t="n">
        <f aca="false">FH159*(1-FH24)-FH102</f>
        <v>-0</v>
      </c>
    </row>
    <row r="242" customFormat="false" ht="15" hidden="false" customHeight="false" outlineLevel="0" collapsed="false">
      <c r="C242" s="0" t="s">
        <v>818</v>
      </c>
      <c r="D242" s="11" t="s">
        <v>319</v>
      </c>
      <c r="E242" s="43" t="n">
        <f aca="false">$E133</f>
        <v>31610.8432813422</v>
      </c>
      <c r="F242" s="43" t="n">
        <f aca="false">MAX(0,$F187-$E242)</f>
        <v>54428.9218923024</v>
      </c>
    </row>
    <row r="243" customFormat="false" ht="15" hidden="false" customHeight="false" outlineLevel="0" collapsed="false">
      <c r="C243" s="0" t="s">
        <v>797</v>
      </c>
      <c r="D243" s="11" t="s">
        <v>319</v>
      </c>
      <c r="E243" s="18" t="n">
        <f aca="false">In_Sale_Costs_COD</f>
        <v>0</v>
      </c>
      <c r="F243" s="43" t="n">
        <f aca="false">MIN($E243,$F242)</f>
        <v>0</v>
      </c>
    </row>
    <row r="244" customFormat="false" ht="15" hidden="false" customHeight="false" outlineLevel="0" collapsed="false">
      <c r="C244" s="0" t="s">
        <v>819</v>
      </c>
      <c r="D244" s="11" t="s">
        <v>319</v>
      </c>
      <c r="E244" s="43" t="n">
        <f aca="false">-$I241</f>
        <v>33860.7376931965</v>
      </c>
      <c r="F244" s="43" t="n">
        <f aca="false">MIN($E244,$F242-SUM($F243:$F243))</f>
        <v>33860.7376931965</v>
      </c>
    </row>
    <row r="245" customFormat="false" ht="15" hidden="false" customHeight="false" outlineLevel="0" collapsed="false">
      <c r="C245" s="0" t="s">
        <v>820</v>
      </c>
      <c r="D245" s="11" t="s">
        <v>319</v>
      </c>
      <c r="E245" s="43" t="n">
        <f aca="false">$F202</f>
        <v>624.986106448773</v>
      </c>
      <c r="F245" s="43" t="n">
        <f aca="false">MIN($E245,$F242-SUM($F243:$F244))</f>
        <v>624.986106448773</v>
      </c>
    </row>
    <row r="246" customFormat="false" ht="15" hidden="false" customHeight="false" outlineLevel="0" collapsed="false">
      <c r="C246" s="0" t="s">
        <v>801</v>
      </c>
      <c r="D246" s="11" t="s">
        <v>319</v>
      </c>
      <c r="E246" s="43" t="n">
        <f aca="false">In_PSH_Land_Step*(In_PSH_Land+$F206)</f>
        <v>0</v>
      </c>
      <c r="F246" s="43" t="n">
        <f aca="false">MIN($E246,$F242-SUM($F243:$F245))</f>
        <v>0</v>
      </c>
    </row>
    <row r="247" customFormat="false" ht="15" hidden="false" customHeight="false" outlineLevel="0" collapsed="false">
      <c r="C247" s="23" t="s">
        <v>137</v>
      </c>
      <c r="D247" s="11" t="s">
        <v>319</v>
      </c>
      <c r="F247" s="62" t="n">
        <f aca="false">MAX(0,$F242-SUM($F243:$F246))</f>
        <v>19943.1980926572</v>
      </c>
    </row>
    <row r="248" customFormat="false" ht="15" hidden="false" customHeight="false" outlineLevel="0" collapsed="false">
      <c r="C248" s="0" t="s">
        <v>802</v>
      </c>
      <c r="D248" s="11" t="s">
        <v>319</v>
      </c>
      <c r="E248" s="43" t="n">
        <f aca="false">SUM($F243:$F246)+$F247-$F242</f>
        <v>0</v>
      </c>
      <c r="F248" s="43" t="n">
        <f aca="false">SUMPRODUCT(--($F243:$F246&gt;$E243:$E246+Tolerance))</f>
        <v>0</v>
      </c>
    </row>
    <row r="249" customFormat="false" ht="15" hidden="false" customHeight="false" outlineLevel="0" collapsed="false">
      <c r="C249" s="23" t="s">
        <v>821</v>
      </c>
      <c r="D249" s="11" t="s">
        <v>319</v>
      </c>
      <c r="E249" s="62" t="n">
        <f aca="false">-In_CIT*In_Sale_Gain_Taxed*MAX(0,$F249+$I241)</f>
        <v>-0</v>
      </c>
      <c r="F249" s="62" t="n">
        <f aca="false">$F244+$F245+$E213*$F247</f>
        <v>46451.6426552395</v>
      </c>
    </row>
    <row r="250" customFormat="false" ht="15" hidden="false" customHeight="false" outlineLevel="0" collapsed="false">
      <c r="C250" s="0" t="s">
        <v>147</v>
      </c>
      <c r="D250" s="11" t="s">
        <v>319</v>
      </c>
      <c r="F250" s="43" t="n">
        <f aca="false">$F246+$F213*$F247</f>
        <v>7977.27923706286</v>
      </c>
    </row>
    <row r="251" customFormat="false" ht="15" hidden="false" customHeight="false" outlineLevel="0" collapsed="false">
      <c r="C251" s="0" t="s">
        <v>822</v>
      </c>
      <c r="D251" s="11" t="s">
        <v>319</v>
      </c>
      <c r="I251" s="43" t="n">
        <f aca="false">SUM(J251:FH251)</f>
        <v>13153.4049620431</v>
      </c>
      <c r="J251" s="43" t="n">
        <f aca="false">J241+$F249*J20+J102</f>
        <v>-2792.10339506173</v>
      </c>
      <c r="K251" s="43" t="n">
        <f aca="false">K241+$F249*K20+K102</f>
        <v>694.568570357686</v>
      </c>
      <c r="L251" s="43" t="n">
        <f aca="false">L241+$F249*L20+L102</f>
        <v>-809.957968521901</v>
      </c>
      <c r="M251" s="43" t="n">
        <f aca="false">M241+$F249*M20+M102</f>
        <v>-124.112302458989</v>
      </c>
      <c r="N251" s="43" t="n">
        <f aca="false">N241+$F249*N20+N102</f>
        <v>-1615.86742388078</v>
      </c>
      <c r="O251" s="43" t="n">
        <f aca="false">O241+$F249*O20+O102</f>
        <v>-2460.17962861121</v>
      </c>
      <c r="P251" s="43" t="n">
        <f aca="false">P241+$F249*P20+P102</f>
        <v>-6303.52697414552</v>
      </c>
      <c r="Q251" s="43" t="n">
        <f aca="false">Q241+$F249*Q20+Q102</f>
        <v>-6355.53002686728</v>
      </c>
      <c r="R251" s="43" t="n">
        <f aca="false">R241+$F249*R20+R102</f>
        <v>-6338.07381092297</v>
      </c>
      <c r="S251" s="43" t="n">
        <f aca="false">S241+$F249*S20+S102</f>
        <v>39258.1879221557</v>
      </c>
      <c r="T251" s="43" t="n">
        <f aca="false">T241+$F249*T20+T102</f>
        <v>0</v>
      </c>
      <c r="U251" s="43" t="n">
        <f aca="false">U241+$F249*U20+U102</f>
        <v>0</v>
      </c>
      <c r="V251" s="43" t="n">
        <f aca="false">V241+$F249*V20+V102</f>
        <v>0</v>
      </c>
      <c r="W251" s="43" t="n">
        <f aca="false">W241+$F249*W20+W102</f>
        <v>0</v>
      </c>
      <c r="X251" s="43" t="n">
        <f aca="false">X241+$F249*X20+X102</f>
        <v>0</v>
      </c>
      <c r="Y251" s="43" t="n">
        <f aca="false">Y241+$F249*Y20+Y102</f>
        <v>0</v>
      </c>
      <c r="Z251" s="43" t="n">
        <f aca="false">Z241+$F249*Z20+Z102</f>
        <v>0</v>
      </c>
      <c r="AA251" s="43" t="n">
        <f aca="false">AA241+$F249*AA20+AA102</f>
        <v>0</v>
      </c>
      <c r="AB251" s="43" t="n">
        <f aca="false">AB241+$F249*AB20+AB102</f>
        <v>0</v>
      </c>
      <c r="AC251" s="43" t="n">
        <f aca="false">AC241+$F249*AC20+AC102</f>
        <v>0</v>
      </c>
      <c r="AD251" s="43" t="n">
        <f aca="false">AD241+$F249*AD20+AD102</f>
        <v>0</v>
      </c>
      <c r="AE251" s="43" t="n">
        <f aca="false">AE241+$F249*AE20+AE102</f>
        <v>0</v>
      </c>
      <c r="AF251" s="43" t="n">
        <f aca="false">AF241+$F249*AF20+AF102</f>
        <v>0</v>
      </c>
      <c r="AG251" s="43" t="n">
        <f aca="false">AG241+$F249*AG20+AG102</f>
        <v>0</v>
      </c>
      <c r="AH251" s="43" t="n">
        <f aca="false">AH241+$F249*AH20+AH102</f>
        <v>0</v>
      </c>
      <c r="AI251" s="43" t="n">
        <f aca="false">AI241+$F249*AI20+AI102</f>
        <v>0</v>
      </c>
      <c r="AJ251" s="43" t="n">
        <f aca="false">AJ241+$F249*AJ20+AJ102</f>
        <v>0</v>
      </c>
      <c r="AK251" s="43" t="n">
        <f aca="false">AK241+$F249*AK20+AK102</f>
        <v>0</v>
      </c>
      <c r="AL251" s="43" t="n">
        <f aca="false">AL241+$F249*AL20+AL102</f>
        <v>0</v>
      </c>
      <c r="AM251" s="43" t="n">
        <f aca="false">AM241+$F249*AM20+AM102</f>
        <v>0</v>
      </c>
      <c r="AN251" s="43" t="n">
        <f aca="false">AN241+$F249*AN20+AN102</f>
        <v>0</v>
      </c>
      <c r="AO251" s="43" t="n">
        <f aca="false">AO241+$F249*AO20+AO102</f>
        <v>0</v>
      </c>
      <c r="AP251" s="43" t="n">
        <f aca="false">AP241+$F249*AP20+AP102</f>
        <v>0</v>
      </c>
      <c r="AQ251" s="43" t="n">
        <f aca="false">AQ241+$F249*AQ20+AQ102</f>
        <v>0</v>
      </c>
      <c r="AR251" s="43" t="n">
        <f aca="false">AR241+$F249*AR20+AR102</f>
        <v>0</v>
      </c>
      <c r="AS251" s="43" t="n">
        <f aca="false">AS241+$F249*AS20+AS102</f>
        <v>0</v>
      </c>
      <c r="AT251" s="43" t="n">
        <f aca="false">AT241+$F249*AT20+AT102</f>
        <v>0</v>
      </c>
      <c r="AU251" s="43" t="n">
        <f aca="false">AU241+$F249*AU20+AU102</f>
        <v>0</v>
      </c>
      <c r="AV251" s="43" t="n">
        <f aca="false">AV241+$F249*AV20+AV102</f>
        <v>0</v>
      </c>
      <c r="AW251" s="43" t="n">
        <f aca="false">AW241+$F249*AW20+AW102</f>
        <v>0</v>
      </c>
      <c r="AX251" s="43" t="n">
        <f aca="false">AX241+$F249*AX20+AX102</f>
        <v>0</v>
      </c>
      <c r="AY251" s="43" t="n">
        <f aca="false">AY241+$F249*AY20+AY102</f>
        <v>0</v>
      </c>
      <c r="AZ251" s="43" t="n">
        <f aca="false">AZ241+$F249*AZ20+AZ102</f>
        <v>0</v>
      </c>
      <c r="BA251" s="43" t="n">
        <f aca="false">BA241+$F249*BA20+BA102</f>
        <v>0</v>
      </c>
      <c r="BB251" s="43" t="n">
        <f aca="false">BB241+$F249*BB20+BB102</f>
        <v>0</v>
      </c>
      <c r="BC251" s="43" t="n">
        <f aca="false">BC241+$F249*BC20+BC102</f>
        <v>0</v>
      </c>
      <c r="BD251" s="43" t="n">
        <f aca="false">BD241+$F249*BD20+BD102</f>
        <v>0</v>
      </c>
      <c r="BE251" s="43" t="n">
        <f aca="false">BE241+$F249*BE20+BE102</f>
        <v>0</v>
      </c>
      <c r="BF251" s="43" t="n">
        <f aca="false">BF241+$F249*BF20+BF102</f>
        <v>0</v>
      </c>
      <c r="BG251" s="43" t="n">
        <f aca="false">BG241+$F249*BG20+BG102</f>
        <v>0</v>
      </c>
      <c r="BH251" s="43" t="n">
        <f aca="false">BH241+$F249*BH20+BH102</f>
        <v>0</v>
      </c>
      <c r="BI251" s="43" t="n">
        <f aca="false">BI241+$F249*BI20+BI102</f>
        <v>0</v>
      </c>
      <c r="BJ251" s="43" t="n">
        <f aca="false">BJ241+$F249*BJ20+BJ102</f>
        <v>0</v>
      </c>
      <c r="BK251" s="43" t="n">
        <f aca="false">BK241+$F249*BK20+BK102</f>
        <v>0</v>
      </c>
      <c r="BL251" s="43" t="n">
        <f aca="false">BL241+$F249*BL20+BL102</f>
        <v>0</v>
      </c>
      <c r="BM251" s="43" t="n">
        <f aca="false">BM241+$F249*BM20+BM102</f>
        <v>0</v>
      </c>
      <c r="BN251" s="43" t="n">
        <f aca="false">BN241+$F249*BN20+BN102</f>
        <v>0</v>
      </c>
      <c r="BO251" s="43" t="n">
        <f aca="false">BO241+$F249*BO20+BO102</f>
        <v>0</v>
      </c>
      <c r="BP251" s="43" t="n">
        <f aca="false">BP241+$F249*BP20+BP102</f>
        <v>0</v>
      </c>
      <c r="BQ251" s="43" t="n">
        <f aca="false">BQ241+$F249*BQ20+BQ102</f>
        <v>0</v>
      </c>
      <c r="BR251" s="43" t="n">
        <f aca="false">BR241+$F249*BR20+BR102</f>
        <v>0</v>
      </c>
      <c r="BS251" s="43" t="n">
        <f aca="false">BS241+$F249*BS20+BS102</f>
        <v>0</v>
      </c>
      <c r="BT251" s="43" t="n">
        <f aca="false">BT241+$F249*BT20+BT102</f>
        <v>0</v>
      </c>
      <c r="BU251" s="43" t="n">
        <f aca="false">BU241+$F249*BU20+BU102</f>
        <v>0</v>
      </c>
      <c r="BV251" s="43" t="n">
        <f aca="false">BV241+$F249*BV20+BV102</f>
        <v>0</v>
      </c>
      <c r="BW251" s="43" t="n">
        <f aca="false">BW241+$F249*BW20+BW102</f>
        <v>0</v>
      </c>
      <c r="BX251" s="43" t="n">
        <f aca="false">BX241+$F249*BX20+BX102</f>
        <v>0</v>
      </c>
      <c r="BY251" s="43" t="n">
        <f aca="false">BY241+$F249*BY20+BY102</f>
        <v>0</v>
      </c>
      <c r="BZ251" s="43" t="n">
        <f aca="false">BZ241+$F249*BZ20+BZ102</f>
        <v>0</v>
      </c>
      <c r="CA251" s="43" t="n">
        <f aca="false">CA241+$F249*CA20+CA102</f>
        <v>0</v>
      </c>
      <c r="CB251" s="43" t="n">
        <f aca="false">CB241+$F249*CB20+CB102</f>
        <v>0</v>
      </c>
      <c r="CC251" s="43" t="n">
        <f aca="false">CC241+$F249*CC20+CC102</f>
        <v>0</v>
      </c>
      <c r="CD251" s="43" t="n">
        <f aca="false">CD241+$F249*CD20+CD102</f>
        <v>0</v>
      </c>
      <c r="CE251" s="43" t="n">
        <f aca="false">CE241+$F249*CE20+CE102</f>
        <v>0</v>
      </c>
      <c r="CF251" s="43" t="n">
        <f aca="false">CF241+$F249*CF20+CF102</f>
        <v>0</v>
      </c>
      <c r="CG251" s="43" t="n">
        <f aca="false">CG241+$F249*CG20+CG102</f>
        <v>0</v>
      </c>
      <c r="CH251" s="43" t="n">
        <f aca="false">CH241+$F249*CH20+CH102</f>
        <v>0</v>
      </c>
      <c r="CI251" s="43" t="n">
        <f aca="false">CI241+$F249*CI20+CI102</f>
        <v>0</v>
      </c>
      <c r="CJ251" s="43" t="n">
        <f aca="false">CJ241+$F249*CJ20+CJ102</f>
        <v>0</v>
      </c>
      <c r="CK251" s="43" t="n">
        <f aca="false">CK241+$F249*CK20+CK102</f>
        <v>0</v>
      </c>
      <c r="CL251" s="43" t="n">
        <f aca="false">CL241+$F249*CL20+CL102</f>
        <v>0</v>
      </c>
      <c r="CM251" s="43" t="n">
        <f aca="false">CM241+$F249*CM20+CM102</f>
        <v>0</v>
      </c>
      <c r="CN251" s="43" t="n">
        <f aca="false">CN241+$F249*CN20+CN102</f>
        <v>0</v>
      </c>
      <c r="CO251" s="43" t="n">
        <f aca="false">CO241+$F249*CO20+CO102</f>
        <v>0</v>
      </c>
      <c r="CP251" s="43" t="n">
        <f aca="false">CP241+$F249*CP20+CP102</f>
        <v>0</v>
      </c>
      <c r="CQ251" s="43" t="n">
        <f aca="false">CQ241+$F249*CQ20+CQ102</f>
        <v>0</v>
      </c>
      <c r="CR251" s="43" t="n">
        <f aca="false">CR241+$F249*CR20+CR102</f>
        <v>0</v>
      </c>
      <c r="CS251" s="43" t="n">
        <f aca="false">CS241+$F249*CS20+CS102</f>
        <v>0</v>
      </c>
      <c r="CT251" s="43" t="n">
        <f aca="false">CT241+$F249*CT20+CT102</f>
        <v>0</v>
      </c>
      <c r="CU251" s="43" t="n">
        <f aca="false">CU241+$F249*CU20+CU102</f>
        <v>0</v>
      </c>
      <c r="CV251" s="43" t="n">
        <f aca="false">CV241+$F249*CV20+CV102</f>
        <v>0</v>
      </c>
      <c r="CW251" s="43" t="n">
        <f aca="false">CW241+$F249*CW20+CW102</f>
        <v>0</v>
      </c>
      <c r="CX251" s="43" t="n">
        <f aca="false">CX241+$F249*CX20+CX102</f>
        <v>0</v>
      </c>
      <c r="CY251" s="43" t="n">
        <f aca="false">CY241+$F249*CY20+CY102</f>
        <v>0</v>
      </c>
      <c r="CZ251" s="43" t="n">
        <f aca="false">CZ241+$F249*CZ20+CZ102</f>
        <v>0</v>
      </c>
      <c r="DA251" s="43" t="n">
        <f aca="false">DA241+$F249*DA20+DA102</f>
        <v>0</v>
      </c>
      <c r="DB251" s="43" t="n">
        <f aca="false">DB241+$F249*DB20+DB102</f>
        <v>0</v>
      </c>
      <c r="DC251" s="43" t="n">
        <f aca="false">DC241+$F249*DC20+DC102</f>
        <v>0</v>
      </c>
      <c r="DD251" s="43" t="n">
        <f aca="false">DD241+$F249*DD20+DD102</f>
        <v>0</v>
      </c>
      <c r="DE251" s="43" t="n">
        <f aca="false">DE241+$F249*DE20+DE102</f>
        <v>0</v>
      </c>
      <c r="DF251" s="43" t="n">
        <f aca="false">DF241+$F249*DF20+DF102</f>
        <v>0</v>
      </c>
      <c r="DG251" s="43" t="n">
        <f aca="false">DG241+$F249*DG20+DG102</f>
        <v>0</v>
      </c>
      <c r="DH251" s="43" t="n">
        <f aca="false">DH241+$F249*DH20+DH102</f>
        <v>0</v>
      </c>
      <c r="DI251" s="43" t="n">
        <f aca="false">DI241+$F249*DI20+DI102</f>
        <v>0</v>
      </c>
      <c r="DJ251" s="43" t="n">
        <f aca="false">DJ241+$F249*DJ20+DJ102</f>
        <v>0</v>
      </c>
      <c r="DK251" s="43" t="n">
        <f aca="false">DK241+$F249*DK20+DK102</f>
        <v>0</v>
      </c>
      <c r="DL251" s="43" t="n">
        <f aca="false">DL241+$F249*DL20+DL102</f>
        <v>0</v>
      </c>
      <c r="DM251" s="43" t="n">
        <f aca="false">DM241+$F249*DM20+DM102</f>
        <v>0</v>
      </c>
      <c r="DN251" s="43" t="n">
        <f aca="false">DN241+$F249*DN20+DN102</f>
        <v>0</v>
      </c>
      <c r="DO251" s="43" t="n">
        <f aca="false">DO241+$F249*DO20+DO102</f>
        <v>0</v>
      </c>
      <c r="DP251" s="43" t="n">
        <f aca="false">DP241+$F249*DP20+DP102</f>
        <v>0</v>
      </c>
      <c r="DQ251" s="43" t="n">
        <f aca="false">DQ241+$F249*DQ20+DQ102</f>
        <v>0</v>
      </c>
      <c r="DR251" s="43" t="n">
        <f aca="false">DR241+$F249*DR20+DR102</f>
        <v>0</v>
      </c>
      <c r="DS251" s="43" t="n">
        <f aca="false">DS241+$F249*DS20+DS102</f>
        <v>0</v>
      </c>
      <c r="DT251" s="43" t="n">
        <f aca="false">DT241+$F249*DT20+DT102</f>
        <v>0</v>
      </c>
      <c r="DU251" s="43" t="n">
        <f aca="false">DU241+$F249*DU20+DU102</f>
        <v>0</v>
      </c>
      <c r="DV251" s="43" t="n">
        <f aca="false">DV241+$F249*DV20+DV102</f>
        <v>0</v>
      </c>
      <c r="DW251" s="43" t="n">
        <f aca="false">DW241+$F249*DW20+DW102</f>
        <v>0</v>
      </c>
      <c r="DX251" s="43" t="n">
        <f aca="false">DX241+$F249*DX20+DX102</f>
        <v>0</v>
      </c>
      <c r="DY251" s="43" t="n">
        <f aca="false">DY241+$F249*DY20+DY102</f>
        <v>0</v>
      </c>
      <c r="DZ251" s="43" t="n">
        <f aca="false">DZ241+$F249*DZ20+DZ102</f>
        <v>0</v>
      </c>
      <c r="EA251" s="43" t="n">
        <f aca="false">EA241+$F249*EA20+EA102</f>
        <v>0</v>
      </c>
      <c r="EB251" s="43" t="n">
        <f aca="false">EB241+$F249*EB20+EB102</f>
        <v>0</v>
      </c>
      <c r="EC251" s="43" t="n">
        <f aca="false">EC241+$F249*EC20+EC102</f>
        <v>0</v>
      </c>
      <c r="ED251" s="43" t="n">
        <f aca="false">ED241+$F249*ED20+ED102</f>
        <v>0</v>
      </c>
      <c r="EE251" s="43" t="n">
        <f aca="false">EE241+$F249*EE20+EE102</f>
        <v>0</v>
      </c>
      <c r="EF251" s="43" t="n">
        <f aca="false">EF241+$F249*EF20+EF102</f>
        <v>0</v>
      </c>
      <c r="EG251" s="43" t="n">
        <f aca="false">EG241+$F249*EG20+EG102</f>
        <v>0</v>
      </c>
      <c r="EH251" s="43" t="n">
        <f aca="false">EH241+$F249*EH20+EH102</f>
        <v>0</v>
      </c>
      <c r="EI251" s="43" t="n">
        <f aca="false">EI241+$F249*EI20+EI102</f>
        <v>0</v>
      </c>
      <c r="EJ251" s="43" t="n">
        <f aca="false">EJ241+$F249*EJ20+EJ102</f>
        <v>0</v>
      </c>
      <c r="EK251" s="43" t="n">
        <f aca="false">EK241+$F249*EK20+EK102</f>
        <v>0</v>
      </c>
      <c r="EL251" s="43" t="n">
        <f aca="false">EL241+$F249*EL20+EL102</f>
        <v>0</v>
      </c>
      <c r="EM251" s="43" t="n">
        <f aca="false">EM241+$F249*EM20+EM102</f>
        <v>0</v>
      </c>
      <c r="EN251" s="43" t="n">
        <f aca="false">EN241+$F249*EN20+EN102</f>
        <v>0</v>
      </c>
      <c r="EO251" s="43" t="n">
        <f aca="false">EO241+$F249*EO20+EO102</f>
        <v>0</v>
      </c>
      <c r="EP251" s="43" t="n">
        <f aca="false">EP241+$F249*EP20+EP102</f>
        <v>0</v>
      </c>
      <c r="EQ251" s="43" t="n">
        <f aca="false">EQ241+$F249*EQ20+EQ102</f>
        <v>0</v>
      </c>
      <c r="ER251" s="43" t="n">
        <f aca="false">ER241+$F249*ER20+ER102</f>
        <v>0</v>
      </c>
      <c r="ES251" s="43" t="n">
        <f aca="false">ES241+$F249*ES20+ES102</f>
        <v>0</v>
      </c>
      <c r="ET251" s="43" t="n">
        <f aca="false">ET241+$F249*ET20+ET102</f>
        <v>0</v>
      </c>
      <c r="EU251" s="43" t="n">
        <f aca="false">EU241+$F249*EU20+EU102</f>
        <v>0</v>
      </c>
      <c r="EV251" s="43" t="n">
        <f aca="false">EV241+$F249*EV20+EV102</f>
        <v>0</v>
      </c>
      <c r="EW251" s="43" t="n">
        <f aca="false">EW241+$F249*EW20+EW102</f>
        <v>0</v>
      </c>
      <c r="EX251" s="43" t="n">
        <f aca="false">EX241+$F249*EX20+EX102</f>
        <v>0</v>
      </c>
      <c r="EY251" s="43" t="n">
        <f aca="false">EY241+$F249*EY20+EY102</f>
        <v>0</v>
      </c>
      <c r="EZ251" s="43" t="n">
        <f aca="false">EZ241+$F249*EZ20+EZ102</f>
        <v>0</v>
      </c>
      <c r="FA251" s="43" t="n">
        <f aca="false">FA241+$F249*FA20+FA102</f>
        <v>0</v>
      </c>
      <c r="FB251" s="43" t="n">
        <f aca="false">FB241+$F249*FB20+FB102</f>
        <v>0</v>
      </c>
      <c r="FC251" s="43" t="n">
        <f aca="false">FC241+$F249*FC20+FC102</f>
        <v>0</v>
      </c>
      <c r="FD251" s="43" t="n">
        <f aca="false">FD241+$F249*FD20+FD102</f>
        <v>0</v>
      </c>
      <c r="FE251" s="43" t="n">
        <f aca="false">FE241+$F249*FE20+FE102</f>
        <v>0</v>
      </c>
      <c r="FF251" s="43" t="n">
        <f aca="false">FF241+$F249*FF20+FF102</f>
        <v>0</v>
      </c>
      <c r="FG251" s="43" t="n">
        <f aca="false">FG241+$F249*FG20+FG102</f>
        <v>0</v>
      </c>
      <c r="FH251" s="43" t="n">
        <f aca="false">FH241+$F249*FH20+FH102</f>
        <v>0</v>
      </c>
    </row>
    <row r="252" customFormat="false" ht="15" hidden="false" customHeight="false" outlineLevel="0" collapsed="false">
      <c r="C252" s="23" t="s">
        <v>823</v>
      </c>
      <c r="D252" s="11" t="s">
        <v>319</v>
      </c>
      <c r="I252" s="62" t="n">
        <f aca="false">SUM(J252:FH252)</f>
        <v>13153.4049620431</v>
      </c>
      <c r="J252" s="62" t="n">
        <f aca="false">J251+$E249*J20</f>
        <v>-2792.10339506173</v>
      </c>
      <c r="K252" s="62" t="n">
        <f aca="false">K251+$E249*K20</f>
        <v>694.568570357686</v>
      </c>
      <c r="L252" s="62" t="n">
        <f aca="false">L251+$E249*L20</f>
        <v>-809.957968521901</v>
      </c>
      <c r="M252" s="62" t="n">
        <f aca="false">M251+$E249*M20</f>
        <v>-124.112302458989</v>
      </c>
      <c r="N252" s="62" t="n">
        <f aca="false">N251+$E249*N20</f>
        <v>-1615.86742388078</v>
      </c>
      <c r="O252" s="62" t="n">
        <f aca="false">O251+$E249*O20</f>
        <v>-2460.17962861121</v>
      </c>
      <c r="P252" s="62" t="n">
        <f aca="false">P251+$E249*P20</f>
        <v>-6303.52697414552</v>
      </c>
      <c r="Q252" s="62" t="n">
        <f aca="false">Q251+$E249*Q20</f>
        <v>-6355.53002686728</v>
      </c>
      <c r="R252" s="62" t="n">
        <f aca="false">R251+$E249*R20</f>
        <v>-6338.07381092297</v>
      </c>
      <c r="S252" s="62" t="n">
        <f aca="false">S251+$E249*S20</f>
        <v>39258.1879221557</v>
      </c>
      <c r="T252" s="62" t="n">
        <f aca="false">T251+$E249*T20</f>
        <v>0</v>
      </c>
      <c r="U252" s="62" t="n">
        <f aca="false">U251+$E249*U20</f>
        <v>0</v>
      </c>
      <c r="V252" s="62" t="n">
        <f aca="false">V251+$E249*V20</f>
        <v>0</v>
      </c>
      <c r="W252" s="62" t="n">
        <f aca="false">W251+$E249*W20</f>
        <v>0</v>
      </c>
      <c r="X252" s="62" t="n">
        <f aca="false">X251+$E249*X20</f>
        <v>0</v>
      </c>
      <c r="Y252" s="62" t="n">
        <f aca="false">Y251+$E249*Y20</f>
        <v>0</v>
      </c>
      <c r="Z252" s="62" t="n">
        <f aca="false">Z251+$E249*Z20</f>
        <v>0</v>
      </c>
      <c r="AA252" s="62" t="n">
        <f aca="false">AA251+$E249*AA20</f>
        <v>0</v>
      </c>
      <c r="AB252" s="62" t="n">
        <f aca="false">AB251+$E249*AB20</f>
        <v>0</v>
      </c>
      <c r="AC252" s="62" t="n">
        <f aca="false">AC251+$E249*AC20</f>
        <v>0</v>
      </c>
      <c r="AD252" s="62" t="n">
        <f aca="false">AD251+$E249*AD20</f>
        <v>0</v>
      </c>
      <c r="AE252" s="62" t="n">
        <f aca="false">AE251+$E249*AE20</f>
        <v>0</v>
      </c>
      <c r="AF252" s="62" t="n">
        <f aca="false">AF251+$E249*AF20</f>
        <v>0</v>
      </c>
      <c r="AG252" s="62" t="n">
        <f aca="false">AG251+$E249*AG20</f>
        <v>0</v>
      </c>
      <c r="AH252" s="62" t="n">
        <f aca="false">AH251+$E249*AH20</f>
        <v>0</v>
      </c>
      <c r="AI252" s="62" t="n">
        <f aca="false">AI251+$E249*AI20</f>
        <v>0</v>
      </c>
      <c r="AJ252" s="62" t="n">
        <f aca="false">AJ251+$E249*AJ20</f>
        <v>0</v>
      </c>
      <c r="AK252" s="62" t="n">
        <f aca="false">AK251+$E249*AK20</f>
        <v>0</v>
      </c>
      <c r="AL252" s="62" t="n">
        <f aca="false">AL251+$E249*AL20</f>
        <v>0</v>
      </c>
      <c r="AM252" s="62" t="n">
        <f aca="false">AM251+$E249*AM20</f>
        <v>0</v>
      </c>
      <c r="AN252" s="62" t="n">
        <f aca="false">AN251+$E249*AN20</f>
        <v>0</v>
      </c>
      <c r="AO252" s="62" t="n">
        <f aca="false">AO251+$E249*AO20</f>
        <v>0</v>
      </c>
      <c r="AP252" s="62" t="n">
        <f aca="false">AP251+$E249*AP20</f>
        <v>0</v>
      </c>
      <c r="AQ252" s="62" t="n">
        <f aca="false">AQ251+$E249*AQ20</f>
        <v>0</v>
      </c>
      <c r="AR252" s="62" t="n">
        <f aca="false">AR251+$E249*AR20</f>
        <v>0</v>
      </c>
      <c r="AS252" s="62" t="n">
        <f aca="false">AS251+$E249*AS20</f>
        <v>0</v>
      </c>
      <c r="AT252" s="62" t="n">
        <f aca="false">AT251+$E249*AT20</f>
        <v>0</v>
      </c>
      <c r="AU252" s="62" t="n">
        <f aca="false">AU251+$E249*AU20</f>
        <v>0</v>
      </c>
      <c r="AV252" s="62" t="n">
        <f aca="false">AV251+$E249*AV20</f>
        <v>0</v>
      </c>
      <c r="AW252" s="62" t="n">
        <f aca="false">AW251+$E249*AW20</f>
        <v>0</v>
      </c>
      <c r="AX252" s="62" t="n">
        <f aca="false">AX251+$E249*AX20</f>
        <v>0</v>
      </c>
      <c r="AY252" s="62" t="n">
        <f aca="false">AY251+$E249*AY20</f>
        <v>0</v>
      </c>
      <c r="AZ252" s="62" t="n">
        <f aca="false">AZ251+$E249*AZ20</f>
        <v>0</v>
      </c>
      <c r="BA252" s="62" t="n">
        <f aca="false">BA251+$E249*BA20</f>
        <v>0</v>
      </c>
      <c r="BB252" s="62" t="n">
        <f aca="false">BB251+$E249*BB20</f>
        <v>0</v>
      </c>
      <c r="BC252" s="62" t="n">
        <f aca="false">BC251+$E249*BC20</f>
        <v>0</v>
      </c>
      <c r="BD252" s="62" t="n">
        <f aca="false">BD251+$E249*BD20</f>
        <v>0</v>
      </c>
      <c r="BE252" s="62" t="n">
        <f aca="false">BE251+$E249*BE20</f>
        <v>0</v>
      </c>
      <c r="BF252" s="62" t="n">
        <f aca="false">BF251+$E249*BF20</f>
        <v>0</v>
      </c>
      <c r="BG252" s="62" t="n">
        <f aca="false">BG251+$E249*BG20</f>
        <v>0</v>
      </c>
      <c r="BH252" s="62" t="n">
        <f aca="false">BH251+$E249*BH20</f>
        <v>0</v>
      </c>
      <c r="BI252" s="62" t="n">
        <f aca="false">BI251+$E249*BI20</f>
        <v>0</v>
      </c>
      <c r="BJ252" s="62" t="n">
        <f aca="false">BJ251+$E249*BJ20</f>
        <v>0</v>
      </c>
      <c r="BK252" s="62" t="n">
        <f aca="false">BK251+$E249*BK20</f>
        <v>0</v>
      </c>
      <c r="BL252" s="62" t="n">
        <f aca="false">BL251+$E249*BL20</f>
        <v>0</v>
      </c>
      <c r="BM252" s="62" t="n">
        <f aca="false">BM251+$E249*BM20</f>
        <v>0</v>
      </c>
      <c r="BN252" s="62" t="n">
        <f aca="false">BN251+$E249*BN20</f>
        <v>0</v>
      </c>
      <c r="BO252" s="62" t="n">
        <f aca="false">BO251+$E249*BO20</f>
        <v>0</v>
      </c>
      <c r="BP252" s="62" t="n">
        <f aca="false">BP251+$E249*BP20</f>
        <v>0</v>
      </c>
      <c r="BQ252" s="62" t="n">
        <f aca="false">BQ251+$E249*BQ20</f>
        <v>0</v>
      </c>
      <c r="BR252" s="62" t="n">
        <f aca="false">BR251+$E249*BR20</f>
        <v>0</v>
      </c>
      <c r="BS252" s="62" t="n">
        <f aca="false">BS251+$E249*BS20</f>
        <v>0</v>
      </c>
      <c r="BT252" s="62" t="n">
        <f aca="false">BT251+$E249*BT20</f>
        <v>0</v>
      </c>
      <c r="BU252" s="62" t="n">
        <f aca="false">BU251+$E249*BU20</f>
        <v>0</v>
      </c>
      <c r="BV252" s="62" t="n">
        <f aca="false">BV251+$E249*BV20</f>
        <v>0</v>
      </c>
      <c r="BW252" s="62" t="n">
        <f aca="false">BW251+$E249*BW20</f>
        <v>0</v>
      </c>
      <c r="BX252" s="62" t="n">
        <f aca="false">BX251+$E249*BX20</f>
        <v>0</v>
      </c>
      <c r="BY252" s="62" t="n">
        <f aca="false">BY251+$E249*BY20</f>
        <v>0</v>
      </c>
      <c r="BZ252" s="62" t="n">
        <f aca="false">BZ251+$E249*BZ20</f>
        <v>0</v>
      </c>
      <c r="CA252" s="62" t="n">
        <f aca="false">CA251+$E249*CA20</f>
        <v>0</v>
      </c>
      <c r="CB252" s="62" t="n">
        <f aca="false">CB251+$E249*CB20</f>
        <v>0</v>
      </c>
      <c r="CC252" s="62" t="n">
        <f aca="false">CC251+$E249*CC20</f>
        <v>0</v>
      </c>
      <c r="CD252" s="62" t="n">
        <f aca="false">CD251+$E249*CD20</f>
        <v>0</v>
      </c>
      <c r="CE252" s="62" t="n">
        <f aca="false">CE251+$E249*CE20</f>
        <v>0</v>
      </c>
      <c r="CF252" s="62" t="n">
        <f aca="false">CF251+$E249*CF20</f>
        <v>0</v>
      </c>
      <c r="CG252" s="62" t="n">
        <f aca="false">CG251+$E249*CG20</f>
        <v>0</v>
      </c>
      <c r="CH252" s="62" t="n">
        <f aca="false">CH251+$E249*CH20</f>
        <v>0</v>
      </c>
      <c r="CI252" s="62" t="n">
        <f aca="false">CI251+$E249*CI20</f>
        <v>0</v>
      </c>
      <c r="CJ252" s="62" t="n">
        <f aca="false">CJ251+$E249*CJ20</f>
        <v>0</v>
      </c>
      <c r="CK252" s="62" t="n">
        <f aca="false">CK251+$E249*CK20</f>
        <v>0</v>
      </c>
      <c r="CL252" s="62" t="n">
        <f aca="false">CL251+$E249*CL20</f>
        <v>0</v>
      </c>
      <c r="CM252" s="62" t="n">
        <f aca="false">CM251+$E249*CM20</f>
        <v>0</v>
      </c>
      <c r="CN252" s="62" t="n">
        <f aca="false">CN251+$E249*CN20</f>
        <v>0</v>
      </c>
      <c r="CO252" s="62" t="n">
        <f aca="false">CO251+$E249*CO20</f>
        <v>0</v>
      </c>
      <c r="CP252" s="62" t="n">
        <f aca="false">CP251+$E249*CP20</f>
        <v>0</v>
      </c>
      <c r="CQ252" s="62" t="n">
        <f aca="false">CQ251+$E249*CQ20</f>
        <v>0</v>
      </c>
      <c r="CR252" s="62" t="n">
        <f aca="false">CR251+$E249*CR20</f>
        <v>0</v>
      </c>
      <c r="CS252" s="62" t="n">
        <f aca="false">CS251+$E249*CS20</f>
        <v>0</v>
      </c>
      <c r="CT252" s="62" t="n">
        <f aca="false">CT251+$E249*CT20</f>
        <v>0</v>
      </c>
      <c r="CU252" s="62" t="n">
        <f aca="false">CU251+$E249*CU20</f>
        <v>0</v>
      </c>
      <c r="CV252" s="62" t="n">
        <f aca="false">CV251+$E249*CV20</f>
        <v>0</v>
      </c>
      <c r="CW252" s="62" t="n">
        <f aca="false">CW251+$E249*CW20</f>
        <v>0</v>
      </c>
      <c r="CX252" s="62" t="n">
        <f aca="false">CX251+$E249*CX20</f>
        <v>0</v>
      </c>
      <c r="CY252" s="62" t="n">
        <f aca="false">CY251+$E249*CY20</f>
        <v>0</v>
      </c>
      <c r="CZ252" s="62" t="n">
        <f aca="false">CZ251+$E249*CZ20</f>
        <v>0</v>
      </c>
      <c r="DA252" s="62" t="n">
        <f aca="false">DA251+$E249*DA20</f>
        <v>0</v>
      </c>
      <c r="DB252" s="62" t="n">
        <f aca="false">DB251+$E249*DB20</f>
        <v>0</v>
      </c>
      <c r="DC252" s="62" t="n">
        <f aca="false">DC251+$E249*DC20</f>
        <v>0</v>
      </c>
      <c r="DD252" s="62" t="n">
        <f aca="false">DD251+$E249*DD20</f>
        <v>0</v>
      </c>
      <c r="DE252" s="62" t="n">
        <f aca="false">DE251+$E249*DE20</f>
        <v>0</v>
      </c>
      <c r="DF252" s="62" t="n">
        <f aca="false">DF251+$E249*DF20</f>
        <v>0</v>
      </c>
      <c r="DG252" s="62" t="n">
        <f aca="false">DG251+$E249*DG20</f>
        <v>0</v>
      </c>
      <c r="DH252" s="62" t="n">
        <f aca="false">DH251+$E249*DH20</f>
        <v>0</v>
      </c>
      <c r="DI252" s="62" t="n">
        <f aca="false">DI251+$E249*DI20</f>
        <v>0</v>
      </c>
      <c r="DJ252" s="62" t="n">
        <f aca="false">DJ251+$E249*DJ20</f>
        <v>0</v>
      </c>
      <c r="DK252" s="62" t="n">
        <f aca="false">DK251+$E249*DK20</f>
        <v>0</v>
      </c>
      <c r="DL252" s="62" t="n">
        <f aca="false">DL251+$E249*DL20</f>
        <v>0</v>
      </c>
      <c r="DM252" s="62" t="n">
        <f aca="false">DM251+$E249*DM20</f>
        <v>0</v>
      </c>
      <c r="DN252" s="62" t="n">
        <f aca="false">DN251+$E249*DN20</f>
        <v>0</v>
      </c>
      <c r="DO252" s="62" t="n">
        <f aca="false">DO251+$E249*DO20</f>
        <v>0</v>
      </c>
      <c r="DP252" s="62" t="n">
        <f aca="false">DP251+$E249*DP20</f>
        <v>0</v>
      </c>
      <c r="DQ252" s="62" t="n">
        <f aca="false">DQ251+$E249*DQ20</f>
        <v>0</v>
      </c>
      <c r="DR252" s="62" t="n">
        <f aca="false">DR251+$E249*DR20</f>
        <v>0</v>
      </c>
      <c r="DS252" s="62" t="n">
        <f aca="false">DS251+$E249*DS20</f>
        <v>0</v>
      </c>
      <c r="DT252" s="62" t="n">
        <f aca="false">DT251+$E249*DT20</f>
        <v>0</v>
      </c>
      <c r="DU252" s="62" t="n">
        <f aca="false">DU251+$E249*DU20</f>
        <v>0</v>
      </c>
      <c r="DV252" s="62" t="n">
        <f aca="false">DV251+$E249*DV20</f>
        <v>0</v>
      </c>
      <c r="DW252" s="62" t="n">
        <f aca="false">DW251+$E249*DW20</f>
        <v>0</v>
      </c>
      <c r="DX252" s="62" t="n">
        <f aca="false">DX251+$E249*DX20</f>
        <v>0</v>
      </c>
      <c r="DY252" s="62" t="n">
        <f aca="false">DY251+$E249*DY20</f>
        <v>0</v>
      </c>
      <c r="DZ252" s="62" t="n">
        <f aca="false">DZ251+$E249*DZ20</f>
        <v>0</v>
      </c>
      <c r="EA252" s="62" t="n">
        <f aca="false">EA251+$E249*EA20</f>
        <v>0</v>
      </c>
      <c r="EB252" s="62" t="n">
        <f aca="false">EB251+$E249*EB20</f>
        <v>0</v>
      </c>
      <c r="EC252" s="62" t="n">
        <f aca="false">EC251+$E249*EC20</f>
        <v>0</v>
      </c>
      <c r="ED252" s="62" t="n">
        <f aca="false">ED251+$E249*ED20</f>
        <v>0</v>
      </c>
      <c r="EE252" s="62" t="n">
        <f aca="false">EE251+$E249*EE20</f>
        <v>0</v>
      </c>
      <c r="EF252" s="62" t="n">
        <f aca="false">EF251+$E249*EF20</f>
        <v>0</v>
      </c>
      <c r="EG252" s="62" t="n">
        <f aca="false">EG251+$E249*EG20</f>
        <v>0</v>
      </c>
      <c r="EH252" s="62" t="n">
        <f aca="false">EH251+$E249*EH20</f>
        <v>0</v>
      </c>
      <c r="EI252" s="62" t="n">
        <f aca="false">EI251+$E249*EI20</f>
        <v>0</v>
      </c>
      <c r="EJ252" s="62" t="n">
        <f aca="false">EJ251+$E249*EJ20</f>
        <v>0</v>
      </c>
      <c r="EK252" s="62" t="n">
        <f aca="false">EK251+$E249*EK20</f>
        <v>0</v>
      </c>
      <c r="EL252" s="62" t="n">
        <f aca="false">EL251+$E249*EL20</f>
        <v>0</v>
      </c>
      <c r="EM252" s="62" t="n">
        <f aca="false">EM251+$E249*EM20</f>
        <v>0</v>
      </c>
      <c r="EN252" s="62" t="n">
        <f aca="false">EN251+$E249*EN20</f>
        <v>0</v>
      </c>
      <c r="EO252" s="62" t="n">
        <f aca="false">EO251+$E249*EO20</f>
        <v>0</v>
      </c>
      <c r="EP252" s="62" t="n">
        <f aca="false">EP251+$E249*EP20</f>
        <v>0</v>
      </c>
      <c r="EQ252" s="62" t="n">
        <f aca="false">EQ251+$E249*EQ20</f>
        <v>0</v>
      </c>
      <c r="ER252" s="62" t="n">
        <f aca="false">ER251+$E249*ER20</f>
        <v>0</v>
      </c>
      <c r="ES252" s="62" t="n">
        <f aca="false">ES251+$E249*ES20</f>
        <v>0</v>
      </c>
      <c r="ET252" s="62" t="n">
        <f aca="false">ET251+$E249*ET20</f>
        <v>0</v>
      </c>
      <c r="EU252" s="62" t="n">
        <f aca="false">EU251+$E249*EU20</f>
        <v>0</v>
      </c>
      <c r="EV252" s="62" t="n">
        <f aca="false">EV251+$E249*EV20</f>
        <v>0</v>
      </c>
      <c r="EW252" s="62" t="n">
        <f aca="false">EW251+$E249*EW20</f>
        <v>0</v>
      </c>
      <c r="EX252" s="62" t="n">
        <f aca="false">EX251+$E249*EX20</f>
        <v>0</v>
      </c>
      <c r="EY252" s="62" t="n">
        <f aca="false">EY251+$E249*EY20</f>
        <v>0</v>
      </c>
      <c r="EZ252" s="62" t="n">
        <f aca="false">EZ251+$E249*EZ20</f>
        <v>0</v>
      </c>
      <c r="FA252" s="62" t="n">
        <f aca="false">FA251+$E249*FA20</f>
        <v>0</v>
      </c>
      <c r="FB252" s="62" t="n">
        <f aca="false">FB251+$E249*FB20</f>
        <v>0</v>
      </c>
      <c r="FC252" s="62" t="n">
        <f aca="false">FC251+$E249*FC20</f>
        <v>0</v>
      </c>
      <c r="FD252" s="62" t="n">
        <f aca="false">FD251+$E249*FD20</f>
        <v>0</v>
      </c>
      <c r="FE252" s="62" t="n">
        <f aca="false">FE251+$E249*FE20</f>
        <v>0</v>
      </c>
      <c r="FF252" s="62" t="n">
        <f aca="false">FF251+$E249*FF20</f>
        <v>0</v>
      </c>
      <c r="FG252" s="62" t="n">
        <f aca="false">FG251+$E249*FG20</f>
        <v>0</v>
      </c>
      <c r="FH252" s="62" t="n">
        <f aca="false">FH251+$E249*FH20</f>
        <v>0</v>
      </c>
    </row>
    <row r="253" customFormat="false" ht="15" hidden="false" customHeight="false" outlineLevel="0" collapsed="false">
      <c r="C253" s="23" t="s">
        <v>824</v>
      </c>
      <c r="D253" s="11" t="s">
        <v>33</v>
      </c>
      <c r="E253" s="24" t="n">
        <f aca="false">XIRR($J252:$FH252,$J$4:$FH$4)</f>
        <v>0.595972884445015</v>
      </c>
    </row>
    <row r="254" customFormat="false" ht="15" hidden="false" customHeight="false" outlineLevel="0" collapsed="false">
      <c r="C254" s="23" t="s">
        <v>825</v>
      </c>
      <c r="D254" s="11" t="s">
        <v>33</v>
      </c>
      <c r="E254" s="24" t="n">
        <f aca="false">XIRR($J251:$FH251,$J$4:$FH$4)</f>
        <v>0.595972884445015</v>
      </c>
    </row>
    <row r="255" customFormat="false" ht="15" hidden="false" customHeight="false" outlineLevel="0" collapsed="false">
      <c r="C255" s="23" t="s">
        <v>826</v>
      </c>
      <c r="D255" s="11" t="s">
        <v>14</v>
      </c>
      <c r="E255" s="65" t="n">
        <f aca="false">SUMIF($J252:$FH252,"&gt;0")/-SUMIF($J252:$FH252,"&lt;0")</f>
        <v>1.49081056857245</v>
      </c>
    </row>
    <row r="256" customFormat="false" ht="15" hidden="false" customHeight="false" outlineLevel="0" collapsed="false">
      <c r="C256" s="23" t="s">
        <v>827</v>
      </c>
      <c r="D256" s="11" t="s">
        <v>319</v>
      </c>
      <c r="E256" s="62" t="n">
        <f aca="false">XNPV(In_Discount_Rate,$J252:$FH252,$J$4:$FH$4)</f>
        <v>9671.73465924259</v>
      </c>
    </row>
    <row r="257" customFormat="false" ht="15" hidden="false" customHeight="false" outlineLevel="0" collapsed="false">
      <c r="C257" s="0" t="s">
        <v>828</v>
      </c>
      <c r="D257" s="11" t="s">
        <v>319</v>
      </c>
      <c r="I257" s="43" t="n">
        <f aca="false">SUM(J257:FH257)</f>
        <v>23959.6776730282</v>
      </c>
      <c r="J257" s="43" t="n">
        <f aca="false">J155*(1-J24)+($F187-In_Sale_Costs_COD)*J20</f>
        <v>-2792.10339506173</v>
      </c>
      <c r="K257" s="43" t="n">
        <f aca="false">K155*(1-K24)+($F187-In_Sale_Costs_COD)*K20</f>
        <v>694.568570357686</v>
      </c>
      <c r="L257" s="43" t="n">
        <f aca="false">L155*(1-L24)+($F187-In_Sale_Costs_COD)*L20</f>
        <v>-809.957968521901</v>
      </c>
      <c r="M257" s="43" t="n">
        <f aca="false">M155*(1-M24)+($F187-In_Sale_Costs_COD)*M20</f>
        <v>-124.112302458989</v>
      </c>
      <c r="N257" s="43" t="n">
        <f aca="false">N155*(1-N24)+($F187-In_Sale_Costs_COD)*N20</f>
        <v>-1615.86742388078</v>
      </c>
      <c r="O257" s="43" t="n">
        <f aca="false">O155*(1-O24)+($F187-In_Sale_Costs_COD)*O20</f>
        <v>-2305.73987118772</v>
      </c>
      <c r="P257" s="43" t="n">
        <f aca="false">P155*(1-P24)+($F187-In_Sale_Costs_COD)*P20</f>
        <v>-13846.2653961681</v>
      </c>
      <c r="Q257" s="43" t="n">
        <f aca="false">Q155*(1-Q24)+($F187-In_Sale_Costs_COD)*Q20</f>
        <v>-13998.4221587634</v>
      </c>
      <c r="R257" s="43" t="n">
        <f aca="false">R155*(1-R24)+($F187-In_Sale_Costs_COD)*R20</f>
        <v>-13998.4221587634</v>
      </c>
      <c r="S257" s="43" t="n">
        <f aca="false">S155*(1-S24)+($F187-In_Sale_Costs_COD)*S20</f>
        <v>72755.9997774765</v>
      </c>
      <c r="T257" s="43" t="n">
        <f aca="false">T155*(1-T24)+($F187-In_Sale_Costs_COD)*T20</f>
        <v>0</v>
      </c>
      <c r="U257" s="43" t="n">
        <f aca="false">U155*(1-U24)+($F187-In_Sale_Costs_COD)*U20</f>
        <v>0</v>
      </c>
      <c r="V257" s="43" t="n">
        <f aca="false">V155*(1-V24)+($F187-In_Sale_Costs_COD)*V20</f>
        <v>0</v>
      </c>
      <c r="W257" s="43" t="n">
        <f aca="false">W155*(1-W24)+($F187-In_Sale_Costs_COD)*W20</f>
        <v>0</v>
      </c>
      <c r="X257" s="43" t="n">
        <f aca="false">X155*(1-X24)+($F187-In_Sale_Costs_COD)*X20</f>
        <v>0</v>
      </c>
      <c r="Y257" s="43" t="n">
        <f aca="false">Y155*(1-Y24)+($F187-In_Sale_Costs_COD)*Y20</f>
        <v>0</v>
      </c>
      <c r="Z257" s="43" t="n">
        <f aca="false">Z155*(1-Z24)+($F187-In_Sale_Costs_COD)*Z20</f>
        <v>0</v>
      </c>
      <c r="AA257" s="43" t="n">
        <f aca="false">AA155*(1-AA24)+($F187-In_Sale_Costs_COD)*AA20</f>
        <v>0</v>
      </c>
      <c r="AB257" s="43" t="n">
        <f aca="false">AB155*(1-AB24)+($F187-In_Sale_Costs_COD)*AB20</f>
        <v>0</v>
      </c>
      <c r="AC257" s="43" t="n">
        <f aca="false">AC155*(1-AC24)+($F187-In_Sale_Costs_COD)*AC20</f>
        <v>0</v>
      </c>
      <c r="AD257" s="43" t="n">
        <f aca="false">AD155*(1-AD24)+($F187-In_Sale_Costs_COD)*AD20</f>
        <v>0</v>
      </c>
      <c r="AE257" s="43" t="n">
        <f aca="false">AE155*(1-AE24)+($F187-In_Sale_Costs_COD)*AE20</f>
        <v>0</v>
      </c>
      <c r="AF257" s="43" t="n">
        <f aca="false">AF155*(1-AF24)+($F187-In_Sale_Costs_COD)*AF20</f>
        <v>0</v>
      </c>
      <c r="AG257" s="43" t="n">
        <f aca="false">AG155*(1-AG24)+($F187-In_Sale_Costs_COD)*AG20</f>
        <v>0</v>
      </c>
      <c r="AH257" s="43" t="n">
        <f aca="false">AH155*(1-AH24)+($F187-In_Sale_Costs_COD)*AH20</f>
        <v>0</v>
      </c>
      <c r="AI257" s="43" t="n">
        <f aca="false">AI155*(1-AI24)+($F187-In_Sale_Costs_COD)*AI20</f>
        <v>0</v>
      </c>
      <c r="AJ257" s="43" t="n">
        <f aca="false">AJ155*(1-AJ24)+($F187-In_Sale_Costs_COD)*AJ20</f>
        <v>0</v>
      </c>
      <c r="AK257" s="43" t="n">
        <f aca="false">AK155*(1-AK24)+($F187-In_Sale_Costs_COD)*AK20</f>
        <v>0</v>
      </c>
      <c r="AL257" s="43" t="n">
        <f aca="false">AL155*(1-AL24)+($F187-In_Sale_Costs_COD)*AL20</f>
        <v>0</v>
      </c>
      <c r="AM257" s="43" t="n">
        <f aca="false">AM155*(1-AM24)+($F187-In_Sale_Costs_COD)*AM20</f>
        <v>0</v>
      </c>
      <c r="AN257" s="43" t="n">
        <f aca="false">AN155*(1-AN24)+($F187-In_Sale_Costs_COD)*AN20</f>
        <v>0</v>
      </c>
      <c r="AO257" s="43" t="n">
        <f aca="false">AO155*(1-AO24)+($F187-In_Sale_Costs_COD)*AO20</f>
        <v>0</v>
      </c>
      <c r="AP257" s="43" t="n">
        <f aca="false">AP155*(1-AP24)+($F187-In_Sale_Costs_COD)*AP20</f>
        <v>0</v>
      </c>
      <c r="AQ257" s="43" t="n">
        <f aca="false">AQ155*(1-AQ24)+($F187-In_Sale_Costs_COD)*AQ20</f>
        <v>0</v>
      </c>
      <c r="AR257" s="43" t="n">
        <f aca="false">AR155*(1-AR24)+($F187-In_Sale_Costs_COD)*AR20</f>
        <v>0</v>
      </c>
      <c r="AS257" s="43" t="n">
        <f aca="false">AS155*(1-AS24)+($F187-In_Sale_Costs_COD)*AS20</f>
        <v>0</v>
      </c>
      <c r="AT257" s="43" t="n">
        <f aca="false">AT155*(1-AT24)+($F187-In_Sale_Costs_COD)*AT20</f>
        <v>0</v>
      </c>
      <c r="AU257" s="43" t="n">
        <f aca="false">AU155*(1-AU24)+($F187-In_Sale_Costs_COD)*AU20</f>
        <v>0</v>
      </c>
      <c r="AV257" s="43" t="n">
        <f aca="false">AV155*(1-AV24)+($F187-In_Sale_Costs_COD)*AV20</f>
        <v>0</v>
      </c>
      <c r="AW257" s="43" t="n">
        <f aca="false">AW155*(1-AW24)+($F187-In_Sale_Costs_COD)*AW20</f>
        <v>0</v>
      </c>
      <c r="AX257" s="43" t="n">
        <f aca="false">AX155*(1-AX24)+($F187-In_Sale_Costs_COD)*AX20</f>
        <v>0</v>
      </c>
      <c r="AY257" s="43" t="n">
        <f aca="false">AY155*(1-AY24)+($F187-In_Sale_Costs_COD)*AY20</f>
        <v>0</v>
      </c>
      <c r="AZ257" s="43" t="n">
        <f aca="false">AZ155*(1-AZ24)+($F187-In_Sale_Costs_COD)*AZ20</f>
        <v>0</v>
      </c>
      <c r="BA257" s="43" t="n">
        <f aca="false">BA155*(1-BA24)+($F187-In_Sale_Costs_COD)*BA20</f>
        <v>0</v>
      </c>
      <c r="BB257" s="43" t="n">
        <f aca="false">BB155*(1-BB24)+($F187-In_Sale_Costs_COD)*BB20</f>
        <v>0</v>
      </c>
      <c r="BC257" s="43" t="n">
        <f aca="false">BC155*(1-BC24)+($F187-In_Sale_Costs_COD)*BC20</f>
        <v>0</v>
      </c>
      <c r="BD257" s="43" t="n">
        <f aca="false">BD155*(1-BD24)+($F187-In_Sale_Costs_COD)*BD20</f>
        <v>0</v>
      </c>
      <c r="BE257" s="43" t="n">
        <f aca="false">BE155*(1-BE24)+($F187-In_Sale_Costs_COD)*BE20</f>
        <v>0</v>
      </c>
      <c r="BF257" s="43" t="n">
        <f aca="false">BF155*(1-BF24)+($F187-In_Sale_Costs_COD)*BF20</f>
        <v>0</v>
      </c>
      <c r="BG257" s="43" t="n">
        <f aca="false">BG155*(1-BG24)+($F187-In_Sale_Costs_COD)*BG20</f>
        <v>0</v>
      </c>
      <c r="BH257" s="43" t="n">
        <f aca="false">BH155*(1-BH24)+($F187-In_Sale_Costs_COD)*BH20</f>
        <v>0</v>
      </c>
      <c r="BI257" s="43" t="n">
        <f aca="false">BI155*(1-BI24)+($F187-In_Sale_Costs_COD)*BI20</f>
        <v>0</v>
      </c>
      <c r="BJ257" s="43" t="n">
        <f aca="false">BJ155*(1-BJ24)+($F187-In_Sale_Costs_COD)*BJ20</f>
        <v>0</v>
      </c>
      <c r="BK257" s="43" t="n">
        <f aca="false">BK155*(1-BK24)+($F187-In_Sale_Costs_COD)*BK20</f>
        <v>0</v>
      </c>
      <c r="BL257" s="43" t="n">
        <f aca="false">BL155*(1-BL24)+($F187-In_Sale_Costs_COD)*BL20</f>
        <v>0</v>
      </c>
      <c r="BM257" s="43" t="n">
        <f aca="false">BM155*(1-BM24)+($F187-In_Sale_Costs_COD)*BM20</f>
        <v>0</v>
      </c>
      <c r="BN257" s="43" t="n">
        <f aca="false">BN155*(1-BN24)+($F187-In_Sale_Costs_COD)*BN20</f>
        <v>0</v>
      </c>
      <c r="BO257" s="43" t="n">
        <f aca="false">BO155*(1-BO24)+($F187-In_Sale_Costs_COD)*BO20</f>
        <v>0</v>
      </c>
      <c r="BP257" s="43" t="n">
        <f aca="false">BP155*(1-BP24)+($F187-In_Sale_Costs_COD)*BP20</f>
        <v>0</v>
      </c>
      <c r="BQ257" s="43" t="n">
        <f aca="false">BQ155*(1-BQ24)+($F187-In_Sale_Costs_COD)*BQ20</f>
        <v>0</v>
      </c>
      <c r="BR257" s="43" t="n">
        <f aca="false">BR155*(1-BR24)+($F187-In_Sale_Costs_COD)*BR20</f>
        <v>0</v>
      </c>
      <c r="BS257" s="43" t="n">
        <f aca="false">BS155*(1-BS24)+($F187-In_Sale_Costs_COD)*BS20</f>
        <v>0</v>
      </c>
      <c r="BT257" s="43" t="n">
        <f aca="false">BT155*(1-BT24)+($F187-In_Sale_Costs_COD)*BT20</f>
        <v>0</v>
      </c>
      <c r="BU257" s="43" t="n">
        <f aca="false">BU155*(1-BU24)+($F187-In_Sale_Costs_COD)*BU20</f>
        <v>0</v>
      </c>
      <c r="BV257" s="43" t="n">
        <f aca="false">BV155*(1-BV24)+($F187-In_Sale_Costs_COD)*BV20</f>
        <v>0</v>
      </c>
      <c r="BW257" s="43" t="n">
        <f aca="false">BW155*(1-BW24)+($F187-In_Sale_Costs_COD)*BW20</f>
        <v>0</v>
      </c>
      <c r="BX257" s="43" t="n">
        <f aca="false">BX155*(1-BX24)+($F187-In_Sale_Costs_COD)*BX20</f>
        <v>0</v>
      </c>
      <c r="BY257" s="43" t="n">
        <f aca="false">BY155*(1-BY24)+($F187-In_Sale_Costs_COD)*BY20</f>
        <v>0</v>
      </c>
      <c r="BZ257" s="43" t="n">
        <f aca="false">BZ155*(1-BZ24)+($F187-In_Sale_Costs_COD)*BZ20</f>
        <v>0</v>
      </c>
      <c r="CA257" s="43" t="n">
        <f aca="false">CA155*(1-CA24)+($F187-In_Sale_Costs_COD)*CA20</f>
        <v>0</v>
      </c>
      <c r="CB257" s="43" t="n">
        <f aca="false">CB155*(1-CB24)+($F187-In_Sale_Costs_COD)*CB20</f>
        <v>0</v>
      </c>
      <c r="CC257" s="43" t="n">
        <f aca="false">CC155*(1-CC24)+($F187-In_Sale_Costs_COD)*CC20</f>
        <v>0</v>
      </c>
      <c r="CD257" s="43" t="n">
        <f aca="false">CD155*(1-CD24)+($F187-In_Sale_Costs_COD)*CD20</f>
        <v>0</v>
      </c>
      <c r="CE257" s="43" t="n">
        <f aca="false">CE155*(1-CE24)+($F187-In_Sale_Costs_COD)*CE20</f>
        <v>0</v>
      </c>
      <c r="CF257" s="43" t="n">
        <f aca="false">CF155*(1-CF24)+($F187-In_Sale_Costs_COD)*CF20</f>
        <v>0</v>
      </c>
      <c r="CG257" s="43" t="n">
        <f aca="false">CG155*(1-CG24)+($F187-In_Sale_Costs_COD)*CG20</f>
        <v>0</v>
      </c>
      <c r="CH257" s="43" t="n">
        <f aca="false">CH155*(1-CH24)+($F187-In_Sale_Costs_COD)*CH20</f>
        <v>0</v>
      </c>
      <c r="CI257" s="43" t="n">
        <f aca="false">CI155*(1-CI24)+($F187-In_Sale_Costs_COD)*CI20</f>
        <v>0</v>
      </c>
      <c r="CJ257" s="43" t="n">
        <f aca="false">CJ155*(1-CJ24)+($F187-In_Sale_Costs_COD)*CJ20</f>
        <v>0</v>
      </c>
      <c r="CK257" s="43" t="n">
        <f aca="false">CK155*(1-CK24)+($F187-In_Sale_Costs_COD)*CK20</f>
        <v>0</v>
      </c>
      <c r="CL257" s="43" t="n">
        <f aca="false">CL155*(1-CL24)+($F187-In_Sale_Costs_COD)*CL20</f>
        <v>0</v>
      </c>
      <c r="CM257" s="43" t="n">
        <f aca="false">CM155*(1-CM24)+($F187-In_Sale_Costs_COD)*CM20</f>
        <v>0</v>
      </c>
      <c r="CN257" s="43" t="n">
        <f aca="false">CN155*(1-CN24)+($F187-In_Sale_Costs_COD)*CN20</f>
        <v>0</v>
      </c>
      <c r="CO257" s="43" t="n">
        <f aca="false">CO155*(1-CO24)+($F187-In_Sale_Costs_COD)*CO20</f>
        <v>0</v>
      </c>
      <c r="CP257" s="43" t="n">
        <f aca="false">CP155*(1-CP24)+($F187-In_Sale_Costs_COD)*CP20</f>
        <v>0</v>
      </c>
      <c r="CQ257" s="43" t="n">
        <f aca="false">CQ155*(1-CQ24)+($F187-In_Sale_Costs_COD)*CQ20</f>
        <v>0</v>
      </c>
      <c r="CR257" s="43" t="n">
        <f aca="false">CR155*(1-CR24)+($F187-In_Sale_Costs_COD)*CR20</f>
        <v>0</v>
      </c>
      <c r="CS257" s="43" t="n">
        <f aca="false">CS155*(1-CS24)+($F187-In_Sale_Costs_COD)*CS20</f>
        <v>0</v>
      </c>
      <c r="CT257" s="43" t="n">
        <f aca="false">CT155*(1-CT24)+($F187-In_Sale_Costs_COD)*CT20</f>
        <v>0</v>
      </c>
      <c r="CU257" s="43" t="n">
        <f aca="false">CU155*(1-CU24)+($F187-In_Sale_Costs_COD)*CU20</f>
        <v>0</v>
      </c>
      <c r="CV257" s="43" t="n">
        <f aca="false">CV155*(1-CV24)+($F187-In_Sale_Costs_COD)*CV20</f>
        <v>0</v>
      </c>
      <c r="CW257" s="43" t="n">
        <f aca="false">CW155*(1-CW24)+($F187-In_Sale_Costs_COD)*CW20</f>
        <v>0</v>
      </c>
      <c r="CX257" s="43" t="n">
        <f aca="false">CX155*(1-CX24)+($F187-In_Sale_Costs_COD)*CX20</f>
        <v>0</v>
      </c>
      <c r="CY257" s="43" t="n">
        <f aca="false">CY155*(1-CY24)+($F187-In_Sale_Costs_COD)*CY20</f>
        <v>0</v>
      </c>
      <c r="CZ257" s="43" t="n">
        <f aca="false">CZ155*(1-CZ24)+($F187-In_Sale_Costs_COD)*CZ20</f>
        <v>0</v>
      </c>
      <c r="DA257" s="43" t="n">
        <f aca="false">DA155*(1-DA24)+($F187-In_Sale_Costs_COD)*DA20</f>
        <v>0</v>
      </c>
      <c r="DB257" s="43" t="n">
        <f aca="false">DB155*(1-DB24)+($F187-In_Sale_Costs_COD)*DB20</f>
        <v>0</v>
      </c>
      <c r="DC257" s="43" t="n">
        <f aca="false">DC155*(1-DC24)+($F187-In_Sale_Costs_COD)*DC20</f>
        <v>0</v>
      </c>
      <c r="DD257" s="43" t="n">
        <f aca="false">DD155*(1-DD24)+($F187-In_Sale_Costs_COD)*DD20</f>
        <v>0</v>
      </c>
      <c r="DE257" s="43" t="n">
        <f aca="false">DE155*(1-DE24)+($F187-In_Sale_Costs_COD)*DE20</f>
        <v>0</v>
      </c>
      <c r="DF257" s="43" t="n">
        <f aca="false">DF155*(1-DF24)+($F187-In_Sale_Costs_COD)*DF20</f>
        <v>0</v>
      </c>
      <c r="DG257" s="43" t="n">
        <f aca="false">DG155*(1-DG24)+($F187-In_Sale_Costs_COD)*DG20</f>
        <v>0</v>
      </c>
      <c r="DH257" s="43" t="n">
        <f aca="false">DH155*(1-DH24)+($F187-In_Sale_Costs_COD)*DH20</f>
        <v>0</v>
      </c>
      <c r="DI257" s="43" t="n">
        <f aca="false">DI155*(1-DI24)+($F187-In_Sale_Costs_COD)*DI20</f>
        <v>0</v>
      </c>
      <c r="DJ257" s="43" t="n">
        <f aca="false">DJ155*(1-DJ24)+($F187-In_Sale_Costs_COD)*DJ20</f>
        <v>0</v>
      </c>
      <c r="DK257" s="43" t="n">
        <f aca="false">DK155*(1-DK24)+($F187-In_Sale_Costs_COD)*DK20</f>
        <v>0</v>
      </c>
      <c r="DL257" s="43" t="n">
        <f aca="false">DL155*(1-DL24)+($F187-In_Sale_Costs_COD)*DL20</f>
        <v>0</v>
      </c>
      <c r="DM257" s="43" t="n">
        <f aca="false">DM155*(1-DM24)+($F187-In_Sale_Costs_COD)*DM20</f>
        <v>0</v>
      </c>
      <c r="DN257" s="43" t="n">
        <f aca="false">DN155*(1-DN24)+($F187-In_Sale_Costs_COD)*DN20</f>
        <v>0</v>
      </c>
      <c r="DO257" s="43" t="n">
        <f aca="false">DO155*(1-DO24)+($F187-In_Sale_Costs_COD)*DO20</f>
        <v>0</v>
      </c>
      <c r="DP257" s="43" t="n">
        <f aca="false">DP155*(1-DP24)+($F187-In_Sale_Costs_COD)*DP20</f>
        <v>0</v>
      </c>
      <c r="DQ257" s="43" t="n">
        <f aca="false">DQ155*(1-DQ24)+($F187-In_Sale_Costs_COD)*DQ20</f>
        <v>0</v>
      </c>
      <c r="DR257" s="43" t="n">
        <f aca="false">DR155*(1-DR24)+($F187-In_Sale_Costs_COD)*DR20</f>
        <v>0</v>
      </c>
      <c r="DS257" s="43" t="n">
        <f aca="false">DS155*(1-DS24)+($F187-In_Sale_Costs_COD)*DS20</f>
        <v>0</v>
      </c>
      <c r="DT257" s="43" t="n">
        <f aca="false">DT155*(1-DT24)+($F187-In_Sale_Costs_COD)*DT20</f>
        <v>0</v>
      </c>
      <c r="DU257" s="43" t="n">
        <f aca="false">DU155*(1-DU24)+($F187-In_Sale_Costs_COD)*DU20</f>
        <v>0</v>
      </c>
      <c r="DV257" s="43" t="n">
        <f aca="false">DV155*(1-DV24)+($F187-In_Sale_Costs_COD)*DV20</f>
        <v>0</v>
      </c>
      <c r="DW257" s="43" t="n">
        <f aca="false">DW155*(1-DW24)+($F187-In_Sale_Costs_COD)*DW20</f>
        <v>0</v>
      </c>
      <c r="DX257" s="43" t="n">
        <f aca="false">DX155*(1-DX24)+($F187-In_Sale_Costs_COD)*DX20</f>
        <v>0</v>
      </c>
      <c r="DY257" s="43" t="n">
        <f aca="false">DY155*(1-DY24)+($F187-In_Sale_Costs_COD)*DY20</f>
        <v>0</v>
      </c>
      <c r="DZ257" s="43" t="n">
        <f aca="false">DZ155*(1-DZ24)+($F187-In_Sale_Costs_COD)*DZ20</f>
        <v>0</v>
      </c>
      <c r="EA257" s="43" t="n">
        <f aca="false">EA155*(1-EA24)+($F187-In_Sale_Costs_COD)*EA20</f>
        <v>0</v>
      </c>
      <c r="EB257" s="43" t="n">
        <f aca="false">EB155*(1-EB24)+($F187-In_Sale_Costs_COD)*EB20</f>
        <v>0</v>
      </c>
      <c r="EC257" s="43" t="n">
        <f aca="false">EC155*(1-EC24)+($F187-In_Sale_Costs_COD)*EC20</f>
        <v>0</v>
      </c>
      <c r="ED257" s="43" t="n">
        <f aca="false">ED155*(1-ED24)+($F187-In_Sale_Costs_COD)*ED20</f>
        <v>0</v>
      </c>
      <c r="EE257" s="43" t="n">
        <f aca="false">EE155*(1-EE24)+($F187-In_Sale_Costs_COD)*EE20</f>
        <v>0</v>
      </c>
      <c r="EF257" s="43" t="n">
        <f aca="false">EF155*(1-EF24)+($F187-In_Sale_Costs_COD)*EF20</f>
        <v>0</v>
      </c>
      <c r="EG257" s="43" t="n">
        <f aca="false">EG155*(1-EG24)+($F187-In_Sale_Costs_COD)*EG20</f>
        <v>0</v>
      </c>
      <c r="EH257" s="43" t="n">
        <f aca="false">EH155*(1-EH24)+($F187-In_Sale_Costs_COD)*EH20</f>
        <v>0</v>
      </c>
      <c r="EI257" s="43" t="n">
        <f aca="false">EI155*(1-EI24)+($F187-In_Sale_Costs_COD)*EI20</f>
        <v>0</v>
      </c>
      <c r="EJ257" s="43" t="n">
        <f aca="false">EJ155*(1-EJ24)+($F187-In_Sale_Costs_COD)*EJ20</f>
        <v>0</v>
      </c>
      <c r="EK257" s="43" t="n">
        <f aca="false">EK155*(1-EK24)+($F187-In_Sale_Costs_COD)*EK20</f>
        <v>0</v>
      </c>
      <c r="EL257" s="43" t="n">
        <f aca="false">EL155*(1-EL24)+($F187-In_Sale_Costs_COD)*EL20</f>
        <v>0</v>
      </c>
      <c r="EM257" s="43" t="n">
        <f aca="false">EM155*(1-EM24)+($F187-In_Sale_Costs_COD)*EM20</f>
        <v>0</v>
      </c>
      <c r="EN257" s="43" t="n">
        <f aca="false">EN155*(1-EN24)+($F187-In_Sale_Costs_COD)*EN20</f>
        <v>0</v>
      </c>
      <c r="EO257" s="43" t="n">
        <f aca="false">EO155*(1-EO24)+($F187-In_Sale_Costs_COD)*EO20</f>
        <v>0</v>
      </c>
      <c r="EP257" s="43" t="n">
        <f aca="false">EP155*(1-EP24)+($F187-In_Sale_Costs_COD)*EP20</f>
        <v>0</v>
      </c>
      <c r="EQ257" s="43" t="n">
        <f aca="false">EQ155*(1-EQ24)+($F187-In_Sale_Costs_COD)*EQ20</f>
        <v>0</v>
      </c>
      <c r="ER257" s="43" t="n">
        <f aca="false">ER155*(1-ER24)+($F187-In_Sale_Costs_COD)*ER20</f>
        <v>0</v>
      </c>
      <c r="ES257" s="43" t="n">
        <f aca="false">ES155*(1-ES24)+($F187-In_Sale_Costs_COD)*ES20</f>
        <v>0</v>
      </c>
      <c r="ET257" s="43" t="n">
        <f aca="false">ET155*(1-ET24)+($F187-In_Sale_Costs_COD)*ET20</f>
        <v>0</v>
      </c>
      <c r="EU257" s="43" t="n">
        <f aca="false">EU155*(1-EU24)+($F187-In_Sale_Costs_COD)*EU20</f>
        <v>0</v>
      </c>
      <c r="EV257" s="43" t="n">
        <f aca="false">EV155*(1-EV24)+($F187-In_Sale_Costs_COD)*EV20</f>
        <v>0</v>
      </c>
      <c r="EW257" s="43" t="n">
        <f aca="false">EW155*(1-EW24)+($F187-In_Sale_Costs_COD)*EW20</f>
        <v>0</v>
      </c>
      <c r="EX257" s="43" t="n">
        <f aca="false">EX155*(1-EX24)+($F187-In_Sale_Costs_COD)*EX20</f>
        <v>0</v>
      </c>
      <c r="EY257" s="43" t="n">
        <f aca="false">EY155*(1-EY24)+($F187-In_Sale_Costs_COD)*EY20</f>
        <v>0</v>
      </c>
      <c r="EZ257" s="43" t="n">
        <f aca="false">EZ155*(1-EZ24)+($F187-In_Sale_Costs_COD)*EZ20</f>
        <v>0</v>
      </c>
      <c r="FA257" s="43" t="n">
        <f aca="false">FA155*(1-FA24)+($F187-In_Sale_Costs_COD)*FA20</f>
        <v>0</v>
      </c>
      <c r="FB257" s="43" t="n">
        <f aca="false">FB155*(1-FB24)+($F187-In_Sale_Costs_COD)*FB20</f>
        <v>0</v>
      </c>
      <c r="FC257" s="43" t="n">
        <f aca="false">FC155*(1-FC24)+($F187-In_Sale_Costs_COD)*FC20</f>
        <v>0</v>
      </c>
      <c r="FD257" s="43" t="n">
        <f aca="false">FD155*(1-FD24)+($F187-In_Sale_Costs_COD)*FD20</f>
        <v>0</v>
      </c>
      <c r="FE257" s="43" t="n">
        <f aca="false">FE155*(1-FE24)+($F187-In_Sale_Costs_COD)*FE20</f>
        <v>0</v>
      </c>
      <c r="FF257" s="43" t="n">
        <f aca="false">FF155*(1-FF24)+($F187-In_Sale_Costs_COD)*FF20</f>
        <v>0</v>
      </c>
      <c r="FG257" s="43" t="n">
        <f aca="false">FG155*(1-FG24)+($F187-In_Sale_Costs_COD)*FG20</f>
        <v>0</v>
      </c>
      <c r="FH257" s="43" t="n">
        <f aca="false">FH155*(1-FH24)+($F187-In_Sale_Costs_COD)*FH20</f>
        <v>0</v>
      </c>
    </row>
    <row r="258" customFormat="false" ht="15" hidden="false" customHeight="false" outlineLevel="0" collapsed="false">
      <c r="C258" s="23" t="s">
        <v>829</v>
      </c>
      <c r="D258" s="11" t="s">
        <v>33</v>
      </c>
      <c r="E258" s="24" t="n">
        <f aca="false">XIRR($J257:$FH257,$J$4:$FH$4)</f>
        <v>0.737615072568197</v>
      </c>
    </row>
    <row r="259" customFormat="false" ht="15" hidden="false" customHeight="false" outlineLevel="0" collapsed="false">
      <c r="C259" s="0" t="s">
        <v>830</v>
      </c>
      <c r="D259" s="11" t="s">
        <v>319</v>
      </c>
      <c r="I259" s="43" t="n">
        <f aca="false">SUM(J259:FH259)</f>
        <v>23959.6776730282</v>
      </c>
      <c r="J259" s="43" t="n">
        <f aca="false">J257-J149*(1-J24)</f>
        <v>-2792.10339506173</v>
      </c>
      <c r="K259" s="43" t="n">
        <f aca="false">K257-K149*(1-K24)</f>
        <v>694.568570357686</v>
      </c>
      <c r="L259" s="43" t="n">
        <f aca="false">L257-L149*(1-L24)</f>
        <v>-809.957968521901</v>
      </c>
      <c r="M259" s="43" t="n">
        <f aca="false">M257-M149*(1-M24)</f>
        <v>-124.112302458989</v>
      </c>
      <c r="N259" s="43" t="n">
        <f aca="false">N257-N149*(1-N24)</f>
        <v>-1615.86742388078</v>
      </c>
      <c r="O259" s="43" t="n">
        <f aca="false">O257-O149*(1-O24)</f>
        <v>-2305.73987118772</v>
      </c>
      <c r="P259" s="43" t="n">
        <f aca="false">P257-P149*(1-P24)</f>
        <v>-13846.2653961681</v>
      </c>
      <c r="Q259" s="43" t="n">
        <f aca="false">Q257-Q149*(1-Q24)</f>
        <v>-13998.4221587634</v>
      </c>
      <c r="R259" s="43" t="n">
        <f aca="false">R257-R149*(1-R24)</f>
        <v>-13998.4221587634</v>
      </c>
      <c r="S259" s="43" t="n">
        <f aca="false">S257-S149*(1-S24)</f>
        <v>72755.9997774765</v>
      </c>
      <c r="T259" s="43" t="n">
        <f aca="false">T257-T149*(1-T24)</f>
        <v>0</v>
      </c>
      <c r="U259" s="43" t="n">
        <f aca="false">U257-U149*(1-U24)</f>
        <v>0</v>
      </c>
      <c r="V259" s="43" t="n">
        <f aca="false">V257-V149*(1-V24)</f>
        <v>0</v>
      </c>
      <c r="W259" s="43" t="n">
        <f aca="false">W257-W149*(1-W24)</f>
        <v>0</v>
      </c>
      <c r="X259" s="43" t="n">
        <f aca="false">X257-X149*(1-X24)</f>
        <v>0</v>
      </c>
      <c r="Y259" s="43" t="n">
        <f aca="false">Y257-Y149*(1-Y24)</f>
        <v>0</v>
      </c>
      <c r="Z259" s="43" t="n">
        <f aca="false">Z257-Z149*(1-Z24)</f>
        <v>0</v>
      </c>
      <c r="AA259" s="43" t="n">
        <f aca="false">AA257-AA149*(1-AA24)</f>
        <v>0</v>
      </c>
      <c r="AB259" s="43" t="n">
        <f aca="false">AB257-AB149*(1-AB24)</f>
        <v>0</v>
      </c>
      <c r="AC259" s="43" t="n">
        <f aca="false">AC257-AC149*(1-AC24)</f>
        <v>0</v>
      </c>
      <c r="AD259" s="43" t="n">
        <f aca="false">AD257-AD149*(1-AD24)</f>
        <v>0</v>
      </c>
      <c r="AE259" s="43" t="n">
        <f aca="false">AE257-AE149*(1-AE24)</f>
        <v>0</v>
      </c>
      <c r="AF259" s="43" t="n">
        <f aca="false">AF257-AF149*(1-AF24)</f>
        <v>0</v>
      </c>
      <c r="AG259" s="43" t="n">
        <f aca="false">AG257-AG149*(1-AG24)</f>
        <v>0</v>
      </c>
      <c r="AH259" s="43" t="n">
        <f aca="false">AH257-AH149*(1-AH24)</f>
        <v>0</v>
      </c>
      <c r="AI259" s="43" t="n">
        <f aca="false">AI257-AI149*(1-AI24)</f>
        <v>0</v>
      </c>
      <c r="AJ259" s="43" t="n">
        <f aca="false">AJ257-AJ149*(1-AJ24)</f>
        <v>0</v>
      </c>
      <c r="AK259" s="43" t="n">
        <f aca="false">AK257-AK149*(1-AK24)</f>
        <v>0</v>
      </c>
      <c r="AL259" s="43" t="n">
        <f aca="false">AL257-AL149*(1-AL24)</f>
        <v>0</v>
      </c>
      <c r="AM259" s="43" t="n">
        <f aca="false">AM257-AM149*(1-AM24)</f>
        <v>0</v>
      </c>
      <c r="AN259" s="43" t="n">
        <f aca="false">AN257-AN149*(1-AN24)</f>
        <v>0</v>
      </c>
      <c r="AO259" s="43" t="n">
        <f aca="false">AO257-AO149*(1-AO24)</f>
        <v>0</v>
      </c>
      <c r="AP259" s="43" t="n">
        <f aca="false">AP257-AP149*(1-AP24)</f>
        <v>0</v>
      </c>
      <c r="AQ259" s="43" t="n">
        <f aca="false">AQ257-AQ149*(1-AQ24)</f>
        <v>0</v>
      </c>
      <c r="AR259" s="43" t="n">
        <f aca="false">AR257-AR149*(1-AR24)</f>
        <v>0</v>
      </c>
      <c r="AS259" s="43" t="n">
        <f aca="false">AS257-AS149*(1-AS24)</f>
        <v>0</v>
      </c>
      <c r="AT259" s="43" t="n">
        <f aca="false">AT257-AT149*(1-AT24)</f>
        <v>0</v>
      </c>
      <c r="AU259" s="43" t="n">
        <f aca="false">AU257-AU149*(1-AU24)</f>
        <v>0</v>
      </c>
      <c r="AV259" s="43" t="n">
        <f aca="false">AV257-AV149*(1-AV24)</f>
        <v>0</v>
      </c>
      <c r="AW259" s="43" t="n">
        <f aca="false">AW257-AW149*(1-AW24)</f>
        <v>0</v>
      </c>
      <c r="AX259" s="43" t="n">
        <f aca="false">AX257-AX149*(1-AX24)</f>
        <v>0</v>
      </c>
      <c r="AY259" s="43" t="n">
        <f aca="false">AY257-AY149*(1-AY24)</f>
        <v>0</v>
      </c>
      <c r="AZ259" s="43" t="n">
        <f aca="false">AZ257-AZ149*(1-AZ24)</f>
        <v>0</v>
      </c>
      <c r="BA259" s="43" t="n">
        <f aca="false">BA257-BA149*(1-BA24)</f>
        <v>0</v>
      </c>
      <c r="BB259" s="43" t="n">
        <f aca="false">BB257-BB149*(1-BB24)</f>
        <v>0</v>
      </c>
      <c r="BC259" s="43" t="n">
        <f aca="false">BC257-BC149*(1-BC24)</f>
        <v>0</v>
      </c>
      <c r="BD259" s="43" t="n">
        <f aca="false">BD257-BD149*(1-BD24)</f>
        <v>0</v>
      </c>
      <c r="BE259" s="43" t="n">
        <f aca="false">BE257-BE149*(1-BE24)</f>
        <v>0</v>
      </c>
      <c r="BF259" s="43" t="n">
        <f aca="false">BF257-BF149*(1-BF24)</f>
        <v>0</v>
      </c>
      <c r="BG259" s="43" t="n">
        <f aca="false">BG257-BG149*(1-BG24)</f>
        <v>0</v>
      </c>
      <c r="BH259" s="43" t="n">
        <f aca="false">BH257-BH149*(1-BH24)</f>
        <v>0</v>
      </c>
      <c r="BI259" s="43" t="n">
        <f aca="false">BI257-BI149*(1-BI24)</f>
        <v>0</v>
      </c>
      <c r="BJ259" s="43" t="n">
        <f aca="false">BJ257-BJ149*(1-BJ24)</f>
        <v>0</v>
      </c>
      <c r="BK259" s="43" t="n">
        <f aca="false">BK257-BK149*(1-BK24)</f>
        <v>0</v>
      </c>
      <c r="BL259" s="43" t="n">
        <f aca="false">BL257-BL149*(1-BL24)</f>
        <v>0</v>
      </c>
      <c r="BM259" s="43" t="n">
        <f aca="false">BM257-BM149*(1-BM24)</f>
        <v>0</v>
      </c>
      <c r="BN259" s="43" t="n">
        <f aca="false">BN257-BN149*(1-BN24)</f>
        <v>0</v>
      </c>
      <c r="BO259" s="43" t="n">
        <f aca="false">BO257-BO149*(1-BO24)</f>
        <v>0</v>
      </c>
      <c r="BP259" s="43" t="n">
        <f aca="false">BP257-BP149*(1-BP24)</f>
        <v>0</v>
      </c>
      <c r="BQ259" s="43" t="n">
        <f aca="false">BQ257-BQ149*(1-BQ24)</f>
        <v>0</v>
      </c>
      <c r="BR259" s="43" t="n">
        <f aca="false">BR257-BR149*(1-BR24)</f>
        <v>0</v>
      </c>
      <c r="BS259" s="43" t="n">
        <f aca="false">BS257-BS149*(1-BS24)</f>
        <v>0</v>
      </c>
      <c r="BT259" s="43" t="n">
        <f aca="false">BT257-BT149*(1-BT24)</f>
        <v>0</v>
      </c>
      <c r="BU259" s="43" t="n">
        <f aca="false">BU257-BU149*(1-BU24)</f>
        <v>0</v>
      </c>
      <c r="BV259" s="43" t="n">
        <f aca="false">BV257-BV149*(1-BV24)</f>
        <v>0</v>
      </c>
      <c r="BW259" s="43" t="n">
        <f aca="false">BW257-BW149*(1-BW24)</f>
        <v>0</v>
      </c>
      <c r="BX259" s="43" t="n">
        <f aca="false">BX257-BX149*(1-BX24)</f>
        <v>0</v>
      </c>
      <c r="BY259" s="43" t="n">
        <f aca="false">BY257-BY149*(1-BY24)</f>
        <v>0</v>
      </c>
      <c r="BZ259" s="43" t="n">
        <f aca="false">BZ257-BZ149*(1-BZ24)</f>
        <v>0</v>
      </c>
      <c r="CA259" s="43" t="n">
        <f aca="false">CA257-CA149*(1-CA24)</f>
        <v>0</v>
      </c>
      <c r="CB259" s="43" t="n">
        <f aca="false">CB257-CB149*(1-CB24)</f>
        <v>0</v>
      </c>
      <c r="CC259" s="43" t="n">
        <f aca="false">CC257-CC149*(1-CC24)</f>
        <v>0</v>
      </c>
      <c r="CD259" s="43" t="n">
        <f aca="false">CD257-CD149*(1-CD24)</f>
        <v>0</v>
      </c>
      <c r="CE259" s="43" t="n">
        <f aca="false">CE257-CE149*(1-CE24)</f>
        <v>0</v>
      </c>
      <c r="CF259" s="43" t="n">
        <f aca="false">CF257-CF149*(1-CF24)</f>
        <v>0</v>
      </c>
      <c r="CG259" s="43" t="n">
        <f aca="false">CG257-CG149*(1-CG24)</f>
        <v>0</v>
      </c>
      <c r="CH259" s="43" t="n">
        <f aca="false">CH257-CH149*(1-CH24)</f>
        <v>0</v>
      </c>
      <c r="CI259" s="43" t="n">
        <f aca="false">CI257-CI149*(1-CI24)</f>
        <v>0</v>
      </c>
      <c r="CJ259" s="43" t="n">
        <f aca="false">CJ257-CJ149*(1-CJ24)</f>
        <v>0</v>
      </c>
      <c r="CK259" s="43" t="n">
        <f aca="false">CK257-CK149*(1-CK24)</f>
        <v>0</v>
      </c>
      <c r="CL259" s="43" t="n">
        <f aca="false">CL257-CL149*(1-CL24)</f>
        <v>0</v>
      </c>
      <c r="CM259" s="43" t="n">
        <f aca="false">CM257-CM149*(1-CM24)</f>
        <v>0</v>
      </c>
      <c r="CN259" s="43" t="n">
        <f aca="false">CN257-CN149*(1-CN24)</f>
        <v>0</v>
      </c>
      <c r="CO259" s="43" t="n">
        <f aca="false">CO257-CO149*(1-CO24)</f>
        <v>0</v>
      </c>
      <c r="CP259" s="43" t="n">
        <f aca="false">CP257-CP149*(1-CP24)</f>
        <v>0</v>
      </c>
      <c r="CQ259" s="43" t="n">
        <f aca="false">CQ257-CQ149*(1-CQ24)</f>
        <v>0</v>
      </c>
      <c r="CR259" s="43" t="n">
        <f aca="false">CR257-CR149*(1-CR24)</f>
        <v>0</v>
      </c>
      <c r="CS259" s="43" t="n">
        <f aca="false">CS257-CS149*(1-CS24)</f>
        <v>0</v>
      </c>
      <c r="CT259" s="43" t="n">
        <f aca="false">CT257-CT149*(1-CT24)</f>
        <v>0</v>
      </c>
      <c r="CU259" s="43" t="n">
        <f aca="false">CU257-CU149*(1-CU24)</f>
        <v>0</v>
      </c>
      <c r="CV259" s="43" t="n">
        <f aca="false">CV257-CV149*(1-CV24)</f>
        <v>0</v>
      </c>
      <c r="CW259" s="43" t="n">
        <f aca="false">CW257-CW149*(1-CW24)</f>
        <v>0</v>
      </c>
      <c r="CX259" s="43" t="n">
        <f aca="false">CX257-CX149*(1-CX24)</f>
        <v>0</v>
      </c>
      <c r="CY259" s="43" t="n">
        <f aca="false">CY257-CY149*(1-CY24)</f>
        <v>0</v>
      </c>
      <c r="CZ259" s="43" t="n">
        <f aca="false">CZ257-CZ149*(1-CZ24)</f>
        <v>0</v>
      </c>
      <c r="DA259" s="43" t="n">
        <f aca="false">DA257-DA149*(1-DA24)</f>
        <v>0</v>
      </c>
      <c r="DB259" s="43" t="n">
        <f aca="false">DB257-DB149*(1-DB24)</f>
        <v>0</v>
      </c>
      <c r="DC259" s="43" t="n">
        <f aca="false">DC257-DC149*(1-DC24)</f>
        <v>0</v>
      </c>
      <c r="DD259" s="43" t="n">
        <f aca="false">DD257-DD149*(1-DD24)</f>
        <v>0</v>
      </c>
      <c r="DE259" s="43" t="n">
        <f aca="false">DE257-DE149*(1-DE24)</f>
        <v>0</v>
      </c>
      <c r="DF259" s="43" t="n">
        <f aca="false">DF257-DF149*(1-DF24)</f>
        <v>0</v>
      </c>
      <c r="DG259" s="43" t="n">
        <f aca="false">DG257-DG149*(1-DG24)</f>
        <v>0</v>
      </c>
      <c r="DH259" s="43" t="n">
        <f aca="false">DH257-DH149*(1-DH24)</f>
        <v>0</v>
      </c>
      <c r="DI259" s="43" t="n">
        <f aca="false">DI257-DI149*(1-DI24)</f>
        <v>0</v>
      </c>
      <c r="DJ259" s="43" t="n">
        <f aca="false">DJ257-DJ149*(1-DJ24)</f>
        <v>0</v>
      </c>
      <c r="DK259" s="43" t="n">
        <f aca="false">DK257-DK149*(1-DK24)</f>
        <v>0</v>
      </c>
      <c r="DL259" s="43" t="n">
        <f aca="false">DL257-DL149*(1-DL24)</f>
        <v>0</v>
      </c>
      <c r="DM259" s="43" t="n">
        <f aca="false">DM257-DM149*(1-DM24)</f>
        <v>0</v>
      </c>
      <c r="DN259" s="43" t="n">
        <f aca="false">DN257-DN149*(1-DN24)</f>
        <v>0</v>
      </c>
      <c r="DO259" s="43" t="n">
        <f aca="false">DO257-DO149*(1-DO24)</f>
        <v>0</v>
      </c>
      <c r="DP259" s="43" t="n">
        <f aca="false">DP257-DP149*(1-DP24)</f>
        <v>0</v>
      </c>
      <c r="DQ259" s="43" t="n">
        <f aca="false">DQ257-DQ149*(1-DQ24)</f>
        <v>0</v>
      </c>
      <c r="DR259" s="43" t="n">
        <f aca="false">DR257-DR149*(1-DR24)</f>
        <v>0</v>
      </c>
      <c r="DS259" s="43" t="n">
        <f aca="false">DS257-DS149*(1-DS24)</f>
        <v>0</v>
      </c>
      <c r="DT259" s="43" t="n">
        <f aca="false">DT257-DT149*(1-DT24)</f>
        <v>0</v>
      </c>
      <c r="DU259" s="43" t="n">
        <f aca="false">DU257-DU149*(1-DU24)</f>
        <v>0</v>
      </c>
      <c r="DV259" s="43" t="n">
        <f aca="false">DV257-DV149*(1-DV24)</f>
        <v>0</v>
      </c>
      <c r="DW259" s="43" t="n">
        <f aca="false">DW257-DW149*(1-DW24)</f>
        <v>0</v>
      </c>
      <c r="DX259" s="43" t="n">
        <f aca="false">DX257-DX149*(1-DX24)</f>
        <v>0</v>
      </c>
      <c r="DY259" s="43" t="n">
        <f aca="false">DY257-DY149*(1-DY24)</f>
        <v>0</v>
      </c>
      <c r="DZ259" s="43" t="n">
        <f aca="false">DZ257-DZ149*(1-DZ24)</f>
        <v>0</v>
      </c>
      <c r="EA259" s="43" t="n">
        <f aca="false">EA257-EA149*(1-EA24)</f>
        <v>0</v>
      </c>
      <c r="EB259" s="43" t="n">
        <f aca="false">EB257-EB149*(1-EB24)</f>
        <v>0</v>
      </c>
      <c r="EC259" s="43" t="n">
        <f aca="false">EC257-EC149*(1-EC24)</f>
        <v>0</v>
      </c>
      <c r="ED259" s="43" t="n">
        <f aca="false">ED257-ED149*(1-ED24)</f>
        <v>0</v>
      </c>
      <c r="EE259" s="43" t="n">
        <f aca="false">EE257-EE149*(1-EE24)</f>
        <v>0</v>
      </c>
      <c r="EF259" s="43" t="n">
        <f aca="false">EF257-EF149*(1-EF24)</f>
        <v>0</v>
      </c>
      <c r="EG259" s="43" t="n">
        <f aca="false">EG257-EG149*(1-EG24)</f>
        <v>0</v>
      </c>
      <c r="EH259" s="43" t="n">
        <f aca="false">EH257-EH149*(1-EH24)</f>
        <v>0</v>
      </c>
      <c r="EI259" s="43" t="n">
        <f aca="false">EI257-EI149*(1-EI24)</f>
        <v>0</v>
      </c>
      <c r="EJ259" s="43" t="n">
        <f aca="false">EJ257-EJ149*(1-EJ24)</f>
        <v>0</v>
      </c>
      <c r="EK259" s="43" t="n">
        <f aca="false">EK257-EK149*(1-EK24)</f>
        <v>0</v>
      </c>
      <c r="EL259" s="43" t="n">
        <f aca="false">EL257-EL149*(1-EL24)</f>
        <v>0</v>
      </c>
      <c r="EM259" s="43" t="n">
        <f aca="false">EM257-EM149*(1-EM24)</f>
        <v>0</v>
      </c>
      <c r="EN259" s="43" t="n">
        <f aca="false">EN257-EN149*(1-EN24)</f>
        <v>0</v>
      </c>
      <c r="EO259" s="43" t="n">
        <f aca="false">EO257-EO149*(1-EO24)</f>
        <v>0</v>
      </c>
      <c r="EP259" s="43" t="n">
        <f aca="false">EP257-EP149*(1-EP24)</f>
        <v>0</v>
      </c>
      <c r="EQ259" s="43" t="n">
        <f aca="false">EQ257-EQ149*(1-EQ24)</f>
        <v>0</v>
      </c>
      <c r="ER259" s="43" t="n">
        <f aca="false">ER257-ER149*(1-ER24)</f>
        <v>0</v>
      </c>
      <c r="ES259" s="43" t="n">
        <f aca="false">ES257-ES149*(1-ES24)</f>
        <v>0</v>
      </c>
      <c r="ET259" s="43" t="n">
        <f aca="false">ET257-ET149*(1-ET24)</f>
        <v>0</v>
      </c>
      <c r="EU259" s="43" t="n">
        <f aca="false">EU257-EU149*(1-EU24)</f>
        <v>0</v>
      </c>
      <c r="EV259" s="43" t="n">
        <f aca="false">EV257-EV149*(1-EV24)</f>
        <v>0</v>
      </c>
      <c r="EW259" s="43" t="n">
        <f aca="false">EW257-EW149*(1-EW24)</f>
        <v>0</v>
      </c>
      <c r="EX259" s="43" t="n">
        <f aca="false">EX257-EX149*(1-EX24)</f>
        <v>0</v>
      </c>
      <c r="EY259" s="43" t="n">
        <f aca="false">EY257-EY149*(1-EY24)</f>
        <v>0</v>
      </c>
      <c r="EZ259" s="43" t="n">
        <f aca="false">EZ257-EZ149*(1-EZ24)</f>
        <v>0</v>
      </c>
      <c r="FA259" s="43" t="n">
        <f aca="false">FA257-FA149*(1-FA24)</f>
        <v>0</v>
      </c>
      <c r="FB259" s="43" t="n">
        <f aca="false">FB257-FB149*(1-FB24)</f>
        <v>0</v>
      </c>
      <c r="FC259" s="43" t="n">
        <f aca="false">FC257-FC149*(1-FC24)</f>
        <v>0</v>
      </c>
      <c r="FD259" s="43" t="n">
        <f aca="false">FD257-FD149*(1-FD24)</f>
        <v>0</v>
      </c>
      <c r="FE259" s="43" t="n">
        <f aca="false">FE257-FE149*(1-FE24)</f>
        <v>0</v>
      </c>
      <c r="FF259" s="43" t="n">
        <f aca="false">FF257-FF149*(1-FF24)</f>
        <v>0</v>
      </c>
      <c r="FG259" s="43" t="n">
        <f aca="false">FG257-FG149*(1-FG24)</f>
        <v>0</v>
      </c>
      <c r="FH259" s="43" t="n">
        <f aca="false">FH257-FH149*(1-FH24)</f>
        <v>0</v>
      </c>
    </row>
    <row r="260" customFormat="false" ht="15" hidden="false" customHeight="false" outlineLevel="0" collapsed="false">
      <c r="C260" s="23" t="s">
        <v>831</v>
      </c>
      <c r="D260" s="11" t="s">
        <v>33</v>
      </c>
      <c r="E260" s="24" t="n">
        <f aca="false">XIRR($J259:$FH259,$J$4:$FH$4)</f>
        <v>0.737615072568197</v>
      </c>
    </row>
    <row r="261" customFormat="false" ht="15" hidden="false" customHeight="false" outlineLevel="0" collapsed="false">
      <c r="C261" s="0" t="s">
        <v>832</v>
      </c>
      <c r="D261" s="11" t="s">
        <v>319</v>
      </c>
      <c r="I261" s="43" t="n">
        <f aca="false">SUM(J261:FH261)</f>
        <v>7827.27923706286</v>
      </c>
      <c r="J261" s="43" t="n">
        <f aca="false">-In_PSH_Land*J17-In_PSH_Devex*$E13*J28-J96-In_EW_To_PSH*J97+$F250*J20</f>
        <v>-150</v>
      </c>
      <c r="K261" s="43" t="n">
        <f aca="false">-In_PSH_Land*K17-In_PSH_Devex*$E13*K28-K96-In_EW_To_PSH*K97+$F250*K20</f>
        <v>0</v>
      </c>
      <c r="L261" s="43" t="n">
        <f aca="false">-In_PSH_Land*L17-In_PSH_Devex*$E13*L28-L96-In_EW_To_PSH*L97+$F250*L20</f>
        <v>0</v>
      </c>
      <c r="M261" s="43" t="n">
        <f aca="false">-In_PSH_Land*M17-In_PSH_Devex*$E13*M28-M96-In_EW_To_PSH*M97+$F250*M20</f>
        <v>0</v>
      </c>
      <c r="N261" s="43" t="n">
        <f aca="false">-In_PSH_Land*N17-In_PSH_Devex*$E13*N28-N96-In_EW_To_PSH*N97+$F250*N20</f>
        <v>0</v>
      </c>
      <c r="O261" s="43" t="n">
        <f aca="false">-In_PSH_Land*O17-In_PSH_Devex*$E13*O28-O96-In_EW_To_PSH*O97+$F250*O20</f>
        <v>0</v>
      </c>
      <c r="P261" s="43" t="n">
        <f aca="false">-In_PSH_Land*P17-In_PSH_Devex*$E13*P28-P96-In_EW_To_PSH*P97+$F250*P20</f>
        <v>0</v>
      </c>
      <c r="Q261" s="43" t="n">
        <f aca="false">-In_PSH_Land*Q17-In_PSH_Devex*$E13*Q28-Q96-In_EW_To_PSH*Q97+$F250*Q20</f>
        <v>0</v>
      </c>
      <c r="R261" s="43" t="n">
        <f aca="false">-In_PSH_Land*R17-In_PSH_Devex*$E13*R28-R96-In_EW_To_PSH*R97+$F250*R20</f>
        <v>0</v>
      </c>
      <c r="S261" s="43" t="n">
        <f aca="false">-In_PSH_Land*S17-In_PSH_Devex*$E13*S28-S96-In_EW_To_PSH*S97+$F250*S20</f>
        <v>7977.27923706286</v>
      </c>
      <c r="T261" s="43" t="n">
        <f aca="false">-In_PSH_Land*T17-In_PSH_Devex*$E13*T28-T96-In_EW_To_PSH*T97+$F250*T20</f>
        <v>0</v>
      </c>
      <c r="U261" s="43" t="n">
        <f aca="false">-In_PSH_Land*U17-In_PSH_Devex*$E13*U28-U96-In_EW_To_PSH*U97+$F250*U20</f>
        <v>0</v>
      </c>
      <c r="V261" s="43" t="n">
        <f aca="false">-In_PSH_Land*V17-In_PSH_Devex*$E13*V28-V96-In_EW_To_PSH*V97+$F250*V20</f>
        <v>0</v>
      </c>
      <c r="W261" s="43" t="n">
        <f aca="false">-In_PSH_Land*W17-In_PSH_Devex*$E13*W28-W96-In_EW_To_PSH*W97+$F250*W20</f>
        <v>0</v>
      </c>
      <c r="X261" s="43" t="n">
        <f aca="false">-In_PSH_Land*X17-In_PSH_Devex*$E13*X28-X96-In_EW_To_PSH*X97+$F250*X20</f>
        <v>0</v>
      </c>
      <c r="Y261" s="43" t="n">
        <f aca="false">-In_PSH_Land*Y17-In_PSH_Devex*$E13*Y28-Y96-In_EW_To_PSH*Y97+$F250*Y20</f>
        <v>0</v>
      </c>
      <c r="Z261" s="43" t="n">
        <f aca="false">-In_PSH_Land*Z17-In_PSH_Devex*$E13*Z28-Z96-In_EW_To_PSH*Z97+$F250*Z20</f>
        <v>0</v>
      </c>
      <c r="AA261" s="43" t="n">
        <f aca="false">-In_PSH_Land*AA17-In_PSH_Devex*$E13*AA28-AA96-In_EW_To_PSH*AA97+$F250*AA20</f>
        <v>0</v>
      </c>
      <c r="AB261" s="43" t="n">
        <f aca="false">-In_PSH_Land*AB17-In_PSH_Devex*$E13*AB28-AB96-In_EW_To_PSH*AB97+$F250*AB20</f>
        <v>0</v>
      </c>
      <c r="AC261" s="43" t="n">
        <f aca="false">-In_PSH_Land*AC17-In_PSH_Devex*$E13*AC28-AC96-In_EW_To_PSH*AC97+$F250*AC20</f>
        <v>0</v>
      </c>
      <c r="AD261" s="43" t="n">
        <f aca="false">-In_PSH_Land*AD17-In_PSH_Devex*$E13*AD28-AD96-In_EW_To_PSH*AD97+$F250*AD20</f>
        <v>0</v>
      </c>
      <c r="AE261" s="43" t="n">
        <f aca="false">-In_PSH_Land*AE17-In_PSH_Devex*$E13*AE28-AE96-In_EW_To_PSH*AE97+$F250*AE20</f>
        <v>0</v>
      </c>
      <c r="AF261" s="43" t="n">
        <f aca="false">-In_PSH_Land*AF17-In_PSH_Devex*$E13*AF28-AF96-In_EW_To_PSH*AF97+$F250*AF20</f>
        <v>0</v>
      </c>
      <c r="AG261" s="43" t="n">
        <f aca="false">-In_PSH_Land*AG17-In_PSH_Devex*$E13*AG28-AG96-In_EW_To_PSH*AG97+$F250*AG20</f>
        <v>0</v>
      </c>
      <c r="AH261" s="43" t="n">
        <f aca="false">-In_PSH_Land*AH17-In_PSH_Devex*$E13*AH28-AH96-In_EW_To_PSH*AH97+$F250*AH20</f>
        <v>0</v>
      </c>
      <c r="AI261" s="43" t="n">
        <f aca="false">-In_PSH_Land*AI17-In_PSH_Devex*$E13*AI28-AI96-In_EW_To_PSH*AI97+$F250*AI20</f>
        <v>0</v>
      </c>
      <c r="AJ261" s="43" t="n">
        <f aca="false">-In_PSH_Land*AJ17-In_PSH_Devex*$E13*AJ28-AJ96-In_EW_To_PSH*AJ97+$F250*AJ20</f>
        <v>0</v>
      </c>
      <c r="AK261" s="43" t="n">
        <f aca="false">-In_PSH_Land*AK17-In_PSH_Devex*$E13*AK28-AK96-In_EW_To_PSH*AK97+$F250*AK20</f>
        <v>0</v>
      </c>
      <c r="AL261" s="43" t="n">
        <f aca="false">-In_PSH_Land*AL17-In_PSH_Devex*$E13*AL28-AL96-In_EW_To_PSH*AL97+$F250*AL20</f>
        <v>0</v>
      </c>
      <c r="AM261" s="43" t="n">
        <f aca="false">-In_PSH_Land*AM17-In_PSH_Devex*$E13*AM28-AM96-In_EW_To_PSH*AM97+$F250*AM20</f>
        <v>0</v>
      </c>
      <c r="AN261" s="43" t="n">
        <f aca="false">-In_PSH_Land*AN17-In_PSH_Devex*$E13*AN28-AN96-In_EW_To_PSH*AN97+$F250*AN20</f>
        <v>0</v>
      </c>
      <c r="AO261" s="43" t="n">
        <f aca="false">-In_PSH_Land*AO17-In_PSH_Devex*$E13*AO28-AO96-In_EW_To_PSH*AO97+$F250*AO20</f>
        <v>0</v>
      </c>
      <c r="AP261" s="43" t="n">
        <f aca="false">-In_PSH_Land*AP17-In_PSH_Devex*$E13*AP28-AP96-In_EW_To_PSH*AP97+$F250*AP20</f>
        <v>0</v>
      </c>
      <c r="AQ261" s="43" t="n">
        <f aca="false">-In_PSH_Land*AQ17-In_PSH_Devex*$E13*AQ28-AQ96-In_EW_To_PSH*AQ97+$F250*AQ20</f>
        <v>0</v>
      </c>
      <c r="AR261" s="43" t="n">
        <f aca="false">-In_PSH_Land*AR17-In_PSH_Devex*$E13*AR28-AR96-In_EW_To_PSH*AR97+$F250*AR20</f>
        <v>0</v>
      </c>
      <c r="AS261" s="43" t="n">
        <f aca="false">-In_PSH_Land*AS17-In_PSH_Devex*$E13*AS28-AS96-In_EW_To_PSH*AS97+$F250*AS20</f>
        <v>0</v>
      </c>
      <c r="AT261" s="43" t="n">
        <f aca="false">-In_PSH_Land*AT17-In_PSH_Devex*$E13*AT28-AT96-In_EW_To_PSH*AT97+$F250*AT20</f>
        <v>0</v>
      </c>
      <c r="AU261" s="43" t="n">
        <f aca="false">-In_PSH_Land*AU17-In_PSH_Devex*$E13*AU28-AU96-In_EW_To_PSH*AU97+$F250*AU20</f>
        <v>0</v>
      </c>
      <c r="AV261" s="43" t="n">
        <f aca="false">-In_PSH_Land*AV17-In_PSH_Devex*$E13*AV28-AV96-In_EW_To_PSH*AV97+$F250*AV20</f>
        <v>0</v>
      </c>
      <c r="AW261" s="43" t="n">
        <f aca="false">-In_PSH_Land*AW17-In_PSH_Devex*$E13*AW28-AW96-In_EW_To_PSH*AW97+$F250*AW20</f>
        <v>0</v>
      </c>
      <c r="AX261" s="43" t="n">
        <f aca="false">-In_PSH_Land*AX17-In_PSH_Devex*$E13*AX28-AX96-In_EW_To_PSH*AX97+$F250*AX20</f>
        <v>0</v>
      </c>
      <c r="AY261" s="43" t="n">
        <f aca="false">-In_PSH_Land*AY17-In_PSH_Devex*$E13*AY28-AY96-In_EW_To_PSH*AY97+$F250*AY20</f>
        <v>0</v>
      </c>
      <c r="AZ261" s="43" t="n">
        <f aca="false">-In_PSH_Land*AZ17-In_PSH_Devex*$E13*AZ28-AZ96-In_EW_To_PSH*AZ97+$F250*AZ20</f>
        <v>0</v>
      </c>
      <c r="BA261" s="43" t="n">
        <f aca="false">-In_PSH_Land*BA17-In_PSH_Devex*$E13*BA28-BA96-In_EW_To_PSH*BA97+$F250*BA20</f>
        <v>0</v>
      </c>
      <c r="BB261" s="43" t="n">
        <f aca="false">-In_PSH_Land*BB17-In_PSH_Devex*$E13*BB28-BB96-In_EW_To_PSH*BB97+$F250*BB20</f>
        <v>0</v>
      </c>
      <c r="BC261" s="43" t="n">
        <f aca="false">-In_PSH_Land*BC17-In_PSH_Devex*$E13*BC28-BC96-In_EW_To_PSH*BC97+$F250*BC20</f>
        <v>0</v>
      </c>
      <c r="BD261" s="43" t="n">
        <f aca="false">-In_PSH_Land*BD17-In_PSH_Devex*$E13*BD28-BD96-In_EW_To_PSH*BD97+$F250*BD20</f>
        <v>0</v>
      </c>
      <c r="BE261" s="43" t="n">
        <f aca="false">-In_PSH_Land*BE17-In_PSH_Devex*$E13*BE28-BE96-In_EW_To_PSH*BE97+$F250*BE20</f>
        <v>0</v>
      </c>
      <c r="BF261" s="43" t="n">
        <f aca="false">-In_PSH_Land*BF17-In_PSH_Devex*$E13*BF28-BF96-In_EW_To_PSH*BF97+$F250*BF20</f>
        <v>0</v>
      </c>
      <c r="BG261" s="43" t="n">
        <f aca="false">-In_PSH_Land*BG17-In_PSH_Devex*$E13*BG28-BG96-In_EW_To_PSH*BG97+$F250*BG20</f>
        <v>0</v>
      </c>
      <c r="BH261" s="43" t="n">
        <f aca="false">-In_PSH_Land*BH17-In_PSH_Devex*$E13*BH28-BH96-In_EW_To_PSH*BH97+$F250*BH20</f>
        <v>0</v>
      </c>
      <c r="BI261" s="43" t="n">
        <f aca="false">-In_PSH_Land*BI17-In_PSH_Devex*$E13*BI28-BI96-In_EW_To_PSH*BI97+$F250*BI20</f>
        <v>0</v>
      </c>
      <c r="BJ261" s="43" t="n">
        <f aca="false">-In_PSH_Land*BJ17-In_PSH_Devex*$E13*BJ28-BJ96-In_EW_To_PSH*BJ97+$F250*BJ20</f>
        <v>0</v>
      </c>
      <c r="BK261" s="43" t="n">
        <f aca="false">-In_PSH_Land*BK17-In_PSH_Devex*$E13*BK28-BK96-In_EW_To_PSH*BK97+$F250*BK20</f>
        <v>0</v>
      </c>
      <c r="BL261" s="43" t="n">
        <f aca="false">-In_PSH_Land*BL17-In_PSH_Devex*$E13*BL28-BL96-In_EW_To_PSH*BL97+$F250*BL20</f>
        <v>0</v>
      </c>
      <c r="BM261" s="43" t="n">
        <f aca="false">-In_PSH_Land*BM17-In_PSH_Devex*$E13*BM28-BM96-In_EW_To_PSH*BM97+$F250*BM20</f>
        <v>0</v>
      </c>
      <c r="BN261" s="43" t="n">
        <f aca="false">-In_PSH_Land*BN17-In_PSH_Devex*$E13*BN28-BN96-In_EW_To_PSH*BN97+$F250*BN20</f>
        <v>0</v>
      </c>
      <c r="BO261" s="43" t="n">
        <f aca="false">-In_PSH_Land*BO17-In_PSH_Devex*$E13*BO28-BO96-In_EW_To_PSH*BO97+$F250*BO20</f>
        <v>0</v>
      </c>
      <c r="BP261" s="43" t="n">
        <f aca="false">-In_PSH_Land*BP17-In_PSH_Devex*$E13*BP28-BP96-In_EW_To_PSH*BP97+$F250*BP20</f>
        <v>0</v>
      </c>
      <c r="BQ261" s="43" t="n">
        <f aca="false">-In_PSH_Land*BQ17-In_PSH_Devex*$E13*BQ28-BQ96-In_EW_To_PSH*BQ97+$F250*BQ20</f>
        <v>0</v>
      </c>
      <c r="BR261" s="43" t="n">
        <f aca="false">-In_PSH_Land*BR17-In_PSH_Devex*$E13*BR28-BR96-In_EW_To_PSH*BR97+$F250*BR20</f>
        <v>0</v>
      </c>
      <c r="BS261" s="43" t="n">
        <f aca="false">-In_PSH_Land*BS17-In_PSH_Devex*$E13*BS28-BS96-In_EW_To_PSH*BS97+$F250*BS20</f>
        <v>0</v>
      </c>
      <c r="BT261" s="43" t="n">
        <f aca="false">-In_PSH_Land*BT17-In_PSH_Devex*$E13*BT28-BT96-In_EW_To_PSH*BT97+$F250*BT20</f>
        <v>0</v>
      </c>
      <c r="BU261" s="43" t="n">
        <f aca="false">-In_PSH_Land*BU17-In_PSH_Devex*$E13*BU28-BU96-In_EW_To_PSH*BU97+$F250*BU20</f>
        <v>0</v>
      </c>
      <c r="BV261" s="43" t="n">
        <f aca="false">-In_PSH_Land*BV17-In_PSH_Devex*$E13*BV28-BV96-In_EW_To_PSH*BV97+$F250*BV20</f>
        <v>0</v>
      </c>
      <c r="BW261" s="43" t="n">
        <f aca="false">-In_PSH_Land*BW17-In_PSH_Devex*$E13*BW28-BW96-In_EW_To_PSH*BW97+$F250*BW20</f>
        <v>0</v>
      </c>
      <c r="BX261" s="43" t="n">
        <f aca="false">-In_PSH_Land*BX17-In_PSH_Devex*$E13*BX28-BX96-In_EW_To_PSH*BX97+$F250*BX20</f>
        <v>0</v>
      </c>
      <c r="BY261" s="43" t="n">
        <f aca="false">-In_PSH_Land*BY17-In_PSH_Devex*$E13*BY28-BY96-In_EW_To_PSH*BY97+$F250*BY20</f>
        <v>0</v>
      </c>
      <c r="BZ261" s="43" t="n">
        <f aca="false">-In_PSH_Land*BZ17-In_PSH_Devex*$E13*BZ28-BZ96-In_EW_To_PSH*BZ97+$F250*BZ20</f>
        <v>0</v>
      </c>
      <c r="CA261" s="43" t="n">
        <f aca="false">-In_PSH_Land*CA17-In_PSH_Devex*$E13*CA28-CA96-In_EW_To_PSH*CA97+$F250*CA20</f>
        <v>0</v>
      </c>
      <c r="CB261" s="43" t="n">
        <f aca="false">-In_PSH_Land*CB17-In_PSH_Devex*$E13*CB28-CB96-In_EW_To_PSH*CB97+$F250*CB20</f>
        <v>0</v>
      </c>
      <c r="CC261" s="43" t="n">
        <f aca="false">-In_PSH_Land*CC17-In_PSH_Devex*$E13*CC28-CC96-In_EW_To_PSH*CC97+$F250*CC20</f>
        <v>0</v>
      </c>
      <c r="CD261" s="43" t="n">
        <f aca="false">-In_PSH_Land*CD17-In_PSH_Devex*$E13*CD28-CD96-In_EW_To_PSH*CD97+$F250*CD20</f>
        <v>0</v>
      </c>
      <c r="CE261" s="43" t="n">
        <f aca="false">-In_PSH_Land*CE17-In_PSH_Devex*$E13*CE28-CE96-In_EW_To_PSH*CE97+$F250*CE20</f>
        <v>0</v>
      </c>
      <c r="CF261" s="43" t="n">
        <f aca="false">-In_PSH_Land*CF17-In_PSH_Devex*$E13*CF28-CF96-In_EW_To_PSH*CF97+$F250*CF20</f>
        <v>0</v>
      </c>
      <c r="CG261" s="43" t="n">
        <f aca="false">-In_PSH_Land*CG17-In_PSH_Devex*$E13*CG28-CG96-In_EW_To_PSH*CG97+$F250*CG20</f>
        <v>0</v>
      </c>
      <c r="CH261" s="43" t="n">
        <f aca="false">-In_PSH_Land*CH17-In_PSH_Devex*$E13*CH28-CH96-In_EW_To_PSH*CH97+$F250*CH20</f>
        <v>0</v>
      </c>
      <c r="CI261" s="43" t="n">
        <f aca="false">-In_PSH_Land*CI17-In_PSH_Devex*$E13*CI28-CI96-In_EW_To_PSH*CI97+$F250*CI20</f>
        <v>0</v>
      </c>
      <c r="CJ261" s="43" t="n">
        <f aca="false">-In_PSH_Land*CJ17-In_PSH_Devex*$E13*CJ28-CJ96-In_EW_To_PSH*CJ97+$F250*CJ20</f>
        <v>0</v>
      </c>
      <c r="CK261" s="43" t="n">
        <f aca="false">-In_PSH_Land*CK17-In_PSH_Devex*$E13*CK28-CK96-In_EW_To_PSH*CK97+$F250*CK20</f>
        <v>0</v>
      </c>
      <c r="CL261" s="43" t="n">
        <f aca="false">-In_PSH_Land*CL17-In_PSH_Devex*$E13*CL28-CL96-In_EW_To_PSH*CL97+$F250*CL20</f>
        <v>0</v>
      </c>
      <c r="CM261" s="43" t="n">
        <f aca="false">-In_PSH_Land*CM17-In_PSH_Devex*$E13*CM28-CM96-In_EW_To_PSH*CM97+$F250*CM20</f>
        <v>0</v>
      </c>
      <c r="CN261" s="43" t="n">
        <f aca="false">-In_PSH_Land*CN17-In_PSH_Devex*$E13*CN28-CN96-In_EW_To_PSH*CN97+$F250*CN20</f>
        <v>0</v>
      </c>
      <c r="CO261" s="43" t="n">
        <f aca="false">-In_PSH_Land*CO17-In_PSH_Devex*$E13*CO28-CO96-In_EW_To_PSH*CO97+$F250*CO20</f>
        <v>0</v>
      </c>
      <c r="CP261" s="43" t="n">
        <f aca="false">-In_PSH_Land*CP17-In_PSH_Devex*$E13*CP28-CP96-In_EW_To_PSH*CP97+$F250*CP20</f>
        <v>0</v>
      </c>
      <c r="CQ261" s="43" t="n">
        <f aca="false">-In_PSH_Land*CQ17-In_PSH_Devex*$E13*CQ28-CQ96-In_EW_To_PSH*CQ97+$F250*CQ20</f>
        <v>0</v>
      </c>
      <c r="CR261" s="43" t="n">
        <f aca="false">-In_PSH_Land*CR17-In_PSH_Devex*$E13*CR28-CR96-In_EW_To_PSH*CR97+$F250*CR20</f>
        <v>0</v>
      </c>
      <c r="CS261" s="43" t="n">
        <f aca="false">-In_PSH_Land*CS17-In_PSH_Devex*$E13*CS28-CS96-In_EW_To_PSH*CS97+$F250*CS20</f>
        <v>0</v>
      </c>
      <c r="CT261" s="43" t="n">
        <f aca="false">-In_PSH_Land*CT17-In_PSH_Devex*$E13*CT28-CT96-In_EW_To_PSH*CT97+$F250*CT20</f>
        <v>0</v>
      </c>
      <c r="CU261" s="43" t="n">
        <f aca="false">-In_PSH_Land*CU17-In_PSH_Devex*$E13*CU28-CU96-In_EW_To_PSH*CU97+$F250*CU20</f>
        <v>0</v>
      </c>
      <c r="CV261" s="43" t="n">
        <f aca="false">-In_PSH_Land*CV17-In_PSH_Devex*$E13*CV28-CV96-In_EW_To_PSH*CV97+$F250*CV20</f>
        <v>0</v>
      </c>
      <c r="CW261" s="43" t="n">
        <f aca="false">-In_PSH_Land*CW17-In_PSH_Devex*$E13*CW28-CW96-In_EW_To_PSH*CW97+$F250*CW20</f>
        <v>0</v>
      </c>
      <c r="CX261" s="43" t="n">
        <f aca="false">-In_PSH_Land*CX17-In_PSH_Devex*$E13*CX28-CX96-In_EW_To_PSH*CX97+$F250*CX20</f>
        <v>0</v>
      </c>
      <c r="CY261" s="43" t="n">
        <f aca="false">-In_PSH_Land*CY17-In_PSH_Devex*$E13*CY28-CY96-In_EW_To_PSH*CY97+$F250*CY20</f>
        <v>0</v>
      </c>
      <c r="CZ261" s="43" t="n">
        <f aca="false">-In_PSH_Land*CZ17-In_PSH_Devex*$E13*CZ28-CZ96-In_EW_To_PSH*CZ97+$F250*CZ20</f>
        <v>0</v>
      </c>
      <c r="DA261" s="43" t="n">
        <f aca="false">-In_PSH_Land*DA17-In_PSH_Devex*$E13*DA28-DA96-In_EW_To_PSH*DA97+$F250*DA20</f>
        <v>0</v>
      </c>
      <c r="DB261" s="43" t="n">
        <f aca="false">-In_PSH_Land*DB17-In_PSH_Devex*$E13*DB28-DB96-In_EW_To_PSH*DB97+$F250*DB20</f>
        <v>0</v>
      </c>
      <c r="DC261" s="43" t="n">
        <f aca="false">-In_PSH_Land*DC17-In_PSH_Devex*$E13*DC28-DC96-In_EW_To_PSH*DC97+$F250*DC20</f>
        <v>0</v>
      </c>
      <c r="DD261" s="43" t="n">
        <f aca="false">-In_PSH_Land*DD17-In_PSH_Devex*$E13*DD28-DD96-In_EW_To_PSH*DD97+$F250*DD20</f>
        <v>0</v>
      </c>
      <c r="DE261" s="43" t="n">
        <f aca="false">-In_PSH_Land*DE17-In_PSH_Devex*$E13*DE28-DE96-In_EW_To_PSH*DE97+$F250*DE20</f>
        <v>0</v>
      </c>
      <c r="DF261" s="43" t="n">
        <f aca="false">-In_PSH_Land*DF17-In_PSH_Devex*$E13*DF28-DF96-In_EW_To_PSH*DF97+$F250*DF20</f>
        <v>0</v>
      </c>
      <c r="DG261" s="43" t="n">
        <f aca="false">-In_PSH_Land*DG17-In_PSH_Devex*$E13*DG28-DG96-In_EW_To_PSH*DG97+$F250*DG20</f>
        <v>0</v>
      </c>
      <c r="DH261" s="43" t="n">
        <f aca="false">-In_PSH_Land*DH17-In_PSH_Devex*$E13*DH28-DH96-In_EW_To_PSH*DH97+$F250*DH20</f>
        <v>0</v>
      </c>
      <c r="DI261" s="43" t="n">
        <f aca="false">-In_PSH_Land*DI17-In_PSH_Devex*$E13*DI28-DI96-In_EW_To_PSH*DI97+$F250*DI20</f>
        <v>0</v>
      </c>
      <c r="DJ261" s="43" t="n">
        <f aca="false">-In_PSH_Land*DJ17-In_PSH_Devex*$E13*DJ28-DJ96-In_EW_To_PSH*DJ97+$F250*DJ20</f>
        <v>0</v>
      </c>
      <c r="DK261" s="43" t="n">
        <f aca="false">-In_PSH_Land*DK17-In_PSH_Devex*$E13*DK28-DK96-In_EW_To_PSH*DK97+$F250*DK20</f>
        <v>0</v>
      </c>
      <c r="DL261" s="43" t="n">
        <f aca="false">-In_PSH_Land*DL17-In_PSH_Devex*$E13*DL28-DL96-In_EW_To_PSH*DL97+$F250*DL20</f>
        <v>0</v>
      </c>
      <c r="DM261" s="43" t="n">
        <f aca="false">-In_PSH_Land*DM17-In_PSH_Devex*$E13*DM28-DM96-In_EW_To_PSH*DM97+$F250*DM20</f>
        <v>0</v>
      </c>
      <c r="DN261" s="43" t="n">
        <f aca="false">-In_PSH_Land*DN17-In_PSH_Devex*$E13*DN28-DN96-In_EW_To_PSH*DN97+$F250*DN20</f>
        <v>0</v>
      </c>
      <c r="DO261" s="43" t="n">
        <f aca="false">-In_PSH_Land*DO17-In_PSH_Devex*$E13*DO28-DO96-In_EW_To_PSH*DO97+$F250*DO20</f>
        <v>0</v>
      </c>
      <c r="DP261" s="43" t="n">
        <f aca="false">-In_PSH_Land*DP17-In_PSH_Devex*$E13*DP28-DP96-In_EW_To_PSH*DP97+$F250*DP20</f>
        <v>0</v>
      </c>
      <c r="DQ261" s="43" t="n">
        <f aca="false">-In_PSH_Land*DQ17-In_PSH_Devex*$E13*DQ28-DQ96-In_EW_To_PSH*DQ97+$F250*DQ20</f>
        <v>0</v>
      </c>
      <c r="DR261" s="43" t="n">
        <f aca="false">-In_PSH_Land*DR17-In_PSH_Devex*$E13*DR28-DR96-In_EW_To_PSH*DR97+$F250*DR20</f>
        <v>0</v>
      </c>
      <c r="DS261" s="43" t="n">
        <f aca="false">-In_PSH_Land*DS17-In_PSH_Devex*$E13*DS28-DS96-In_EW_To_PSH*DS97+$F250*DS20</f>
        <v>0</v>
      </c>
      <c r="DT261" s="43" t="n">
        <f aca="false">-In_PSH_Land*DT17-In_PSH_Devex*$E13*DT28-DT96-In_EW_To_PSH*DT97+$F250*DT20</f>
        <v>0</v>
      </c>
      <c r="DU261" s="43" t="n">
        <f aca="false">-In_PSH_Land*DU17-In_PSH_Devex*$E13*DU28-DU96-In_EW_To_PSH*DU97+$F250*DU20</f>
        <v>0</v>
      </c>
      <c r="DV261" s="43" t="n">
        <f aca="false">-In_PSH_Land*DV17-In_PSH_Devex*$E13*DV28-DV96-In_EW_To_PSH*DV97+$F250*DV20</f>
        <v>0</v>
      </c>
      <c r="DW261" s="43" t="n">
        <f aca="false">-In_PSH_Land*DW17-In_PSH_Devex*$E13*DW28-DW96-In_EW_To_PSH*DW97+$F250*DW20</f>
        <v>0</v>
      </c>
      <c r="DX261" s="43" t="n">
        <f aca="false">-In_PSH_Land*DX17-In_PSH_Devex*$E13*DX28-DX96-In_EW_To_PSH*DX97+$F250*DX20</f>
        <v>0</v>
      </c>
      <c r="DY261" s="43" t="n">
        <f aca="false">-In_PSH_Land*DY17-In_PSH_Devex*$E13*DY28-DY96-In_EW_To_PSH*DY97+$F250*DY20</f>
        <v>0</v>
      </c>
      <c r="DZ261" s="43" t="n">
        <f aca="false">-In_PSH_Land*DZ17-In_PSH_Devex*$E13*DZ28-DZ96-In_EW_To_PSH*DZ97+$F250*DZ20</f>
        <v>0</v>
      </c>
      <c r="EA261" s="43" t="n">
        <f aca="false">-In_PSH_Land*EA17-In_PSH_Devex*$E13*EA28-EA96-In_EW_To_PSH*EA97+$F250*EA20</f>
        <v>0</v>
      </c>
      <c r="EB261" s="43" t="n">
        <f aca="false">-In_PSH_Land*EB17-In_PSH_Devex*$E13*EB28-EB96-In_EW_To_PSH*EB97+$F250*EB20</f>
        <v>0</v>
      </c>
      <c r="EC261" s="43" t="n">
        <f aca="false">-In_PSH_Land*EC17-In_PSH_Devex*$E13*EC28-EC96-In_EW_To_PSH*EC97+$F250*EC20</f>
        <v>0</v>
      </c>
      <c r="ED261" s="43" t="n">
        <f aca="false">-In_PSH_Land*ED17-In_PSH_Devex*$E13*ED28-ED96-In_EW_To_PSH*ED97+$F250*ED20</f>
        <v>0</v>
      </c>
      <c r="EE261" s="43" t="n">
        <f aca="false">-In_PSH_Land*EE17-In_PSH_Devex*$E13*EE28-EE96-In_EW_To_PSH*EE97+$F250*EE20</f>
        <v>0</v>
      </c>
      <c r="EF261" s="43" t="n">
        <f aca="false">-In_PSH_Land*EF17-In_PSH_Devex*$E13*EF28-EF96-In_EW_To_PSH*EF97+$F250*EF20</f>
        <v>0</v>
      </c>
      <c r="EG261" s="43" t="n">
        <f aca="false">-In_PSH_Land*EG17-In_PSH_Devex*$E13*EG28-EG96-In_EW_To_PSH*EG97+$F250*EG20</f>
        <v>0</v>
      </c>
      <c r="EH261" s="43" t="n">
        <f aca="false">-In_PSH_Land*EH17-In_PSH_Devex*$E13*EH28-EH96-In_EW_To_PSH*EH97+$F250*EH20</f>
        <v>0</v>
      </c>
      <c r="EI261" s="43" t="n">
        <f aca="false">-In_PSH_Land*EI17-In_PSH_Devex*$E13*EI28-EI96-In_EW_To_PSH*EI97+$F250*EI20</f>
        <v>0</v>
      </c>
      <c r="EJ261" s="43" t="n">
        <f aca="false">-In_PSH_Land*EJ17-In_PSH_Devex*$E13*EJ28-EJ96-In_EW_To_PSH*EJ97+$F250*EJ20</f>
        <v>0</v>
      </c>
      <c r="EK261" s="43" t="n">
        <f aca="false">-In_PSH_Land*EK17-In_PSH_Devex*$E13*EK28-EK96-In_EW_To_PSH*EK97+$F250*EK20</f>
        <v>0</v>
      </c>
      <c r="EL261" s="43" t="n">
        <f aca="false">-In_PSH_Land*EL17-In_PSH_Devex*$E13*EL28-EL96-In_EW_To_PSH*EL97+$F250*EL20</f>
        <v>0</v>
      </c>
      <c r="EM261" s="43" t="n">
        <f aca="false">-In_PSH_Land*EM17-In_PSH_Devex*$E13*EM28-EM96-In_EW_To_PSH*EM97+$F250*EM20</f>
        <v>0</v>
      </c>
      <c r="EN261" s="43" t="n">
        <f aca="false">-In_PSH_Land*EN17-In_PSH_Devex*$E13*EN28-EN96-In_EW_To_PSH*EN97+$F250*EN20</f>
        <v>0</v>
      </c>
      <c r="EO261" s="43" t="n">
        <f aca="false">-In_PSH_Land*EO17-In_PSH_Devex*$E13*EO28-EO96-In_EW_To_PSH*EO97+$F250*EO20</f>
        <v>0</v>
      </c>
      <c r="EP261" s="43" t="n">
        <f aca="false">-In_PSH_Land*EP17-In_PSH_Devex*$E13*EP28-EP96-In_EW_To_PSH*EP97+$F250*EP20</f>
        <v>0</v>
      </c>
      <c r="EQ261" s="43" t="n">
        <f aca="false">-In_PSH_Land*EQ17-In_PSH_Devex*$E13*EQ28-EQ96-In_EW_To_PSH*EQ97+$F250*EQ20</f>
        <v>0</v>
      </c>
      <c r="ER261" s="43" t="n">
        <f aca="false">-In_PSH_Land*ER17-In_PSH_Devex*$E13*ER28-ER96-In_EW_To_PSH*ER97+$F250*ER20</f>
        <v>0</v>
      </c>
      <c r="ES261" s="43" t="n">
        <f aca="false">-In_PSH_Land*ES17-In_PSH_Devex*$E13*ES28-ES96-In_EW_To_PSH*ES97+$F250*ES20</f>
        <v>0</v>
      </c>
      <c r="ET261" s="43" t="n">
        <f aca="false">-In_PSH_Land*ET17-In_PSH_Devex*$E13*ET28-ET96-In_EW_To_PSH*ET97+$F250*ET20</f>
        <v>0</v>
      </c>
      <c r="EU261" s="43" t="n">
        <f aca="false">-In_PSH_Land*EU17-In_PSH_Devex*$E13*EU28-EU96-In_EW_To_PSH*EU97+$F250*EU20</f>
        <v>0</v>
      </c>
      <c r="EV261" s="43" t="n">
        <f aca="false">-In_PSH_Land*EV17-In_PSH_Devex*$E13*EV28-EV96-In_EW_To_PSH*EV97+$F250*EV20</f>
        <v>0</v>
      </c>
      <c r="EW261" s="43" t="n">
        <f aca="false">-In_PSH_Land*EW17-In_PSH_Devex*$E13*EW28-EW96-In_EW_To_PSH*EW97+$F250*EW20</f>
        <v>0</v>
      </c>
      <c r="EX261" s="43" t="n">
        <f aca="false">-In_PSH_Land*EX17-In_PSH_Devex*$E13*EX28-EX96-In_EW_To_PSH*EX97+$F250*EX20</f>
        <v>0</v>
      </c>
      <c r="EY261" s="43" t="n">
        <f aca="false">-In_PSH_Land*EY17-In_PSH_Devex*$E13*EY28-EY96-In_EW_To_PSH*EY97+$F250*EY20</f>
        <v>0</v>
      </c>
      <c r="EZ261" s="43" t="n">
        <f aca="false">-In_PSH_Land*EZ17-In_PSH_Devex*$E13*EZ28-EZ96-In_EW_To_PSH*EZ97+$F250*EZ20</f>
        <v>0</v>
      </c>
      <c r="FA261" s="43" t="n">
        <f aca="false">-In_PSH_Land*FA17-In_PSH_Devex*$E13*FA28-FA96-In_EW_To_PSH*FA97+$F250*FA20</f>
        <v>0</v>
      </c>
      <c r="FB261" s="43" t="n">
        <f aca="false">-In_PSH_Land*FB17-In_PSH_Devex*$E13*FB28-FB96-In_EW_To_PSH*FB97+$F250*FB20</f>
        <v>0</v>
      </c>
      <c r="FC261" s="43" t="n">
        <f aca="false">-In_PSH_Land*FC17-In_PSH_Devex*$E13*FC28-FC96-In_EW_To_PSH*FC97+$F250*FC20</f>
        <v>0</v>
      </c>
      <c r="FD261" s="43" t="n">
        <f aca="false">-In_PSH_Land*FD17-In_PSH_Devex*$E13*FD28-FD96-In_EW_To_PSH*FD97+$F250*FD20</f>
        <v>0</v>
      </c>
      <c r="FE261" s="43" t="n">
        <f aca="false">-In_PSH_Land*FE17-In_PSH_Devex*$E13*FE28-FE96-In_EW_To_PSH*FE97+$F250*FE20</f>
        <v>0</v>
      </c>
      <c r="FF261" s="43" t="n">
        <f aca="false">-In_PSH_Land*FF17-In_PSH_Devex*$E13*FF28-FF96-In_EW_To_PSH*FF97+$F250*FF20</f>
        <v>0</v>
      </c>
      <c r="FG261" s="43" t="n">
        <f aca="false">-In_PSH_Land*FG17-In_PSH_Devex*$E13*FG28-FG96-In_EW_To_PSH*FG97+$F250*FG20</f>
        <v>0</v>
      </c>
      <c r="FH261" s="43" t="n">
        <f aca="false">-In_PSH_Land*FH17-In_PSH_Devex*$E13*FH28-FH96-In_EW_To_PSH*FH97+$F250*FH20</f>
        <v>0</v>
      </c>
    </row>
    <row r="262" customFormat="false" ht="15" hidden="false" customHeight="false" outlineLevel="0" collapsed="false">
      <c r="C262" s="23" t="s">
        <v>833</v>
      </c>
      <c r="D262" s="11" t="s">
        <v>33</v>
      </c>
      <c r="E262" s="24" t="n">
        <f aca="false">IFERROR(XIRR($J261:$FH261,$J$4:$FH$4),"n/a")</f>
        <v>4.85112766690352</v>
      </c>
    </row>
    <row r="264" customFormat="false" ht="15" hidden="false" customHeight="false" outlineLevel="0" collapsed="false">
      <c r="A264" s="9" t="s">
        <v>14</v>
      </c>
      <c r="B264" s="9"/>
      <c r="C264" s="9" t="s">
        <v>834</v>
      </c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9"/>
      <c r="BH264" s="9"/>
      <c r="BI264" s="9"/>
      <c r="BJ264" s="9"/>
      <c r="BK264" s="9"/>
      <c r="BL264" s="9"/>
      <c r="BM264" s="9"/>
      <c r="BN264" s="9"/>
      <c r="BO264" s="9"/>
      <c r="BP264" s="9"/>
      <c r="BQ264" s="9"/>
      <c r="BR264" s="9"/>
      <c r="BS264" s="9"/>
      <c r="BT264" s="9"/>
      <c r="BU264" s="9"/>
      <c r="BV264" s="9"/>
      <c r="BW264" s="9"/>
      <c r="BX264" s="9"/>
      <c r="BY264" s="9"/>
      <c r="BZ264" s="9"/>
      <c r="CA264" s="9"/>
      <c r="CB264" s="9"/>
      <c r="CC264" s="9"/>
      <c r="CD264" s="9"/>
      <c r="CE264" s="9"/>
      <c r="CF264" s="9"/>
      <c r="CG264" s="9"/>
      <c r="CH264" s="9"/>
      <c r="CI264" s="9"/>
      <c r="CJ264" s="9"/>
      <c r="CK264" s="9"/>
      <c r="CL264" s="9"/>
      <c r="CM264" s="9"/>
      <c r="CN264" s="9"/>
      <c r="CO264" s="9"/>
      <c r="CP264" s="9"/>
      <c r="CQ264" s="9"/>
      <c r="CR264" s="9"/>
      <c r="CS264" s="9"/>
      <c r="CT264" s="9"/>
      <c r="CU264" s="9"/>
      <c r="CV264" s="9"/>
      <c r="CW264" s="9"/>
      <c r="CX264" s="9"/>
      <c r="CY264" s="9"/>
      <c r="CZ264" s="9"/>
      <c r="DA264" s="9"/>
      <c r="DB264" s="9"/>
      <c r="DC264" s="9"/>
      <c r="DD264" s="9"/>
      <c r="DE264" s="9"/>
      <c r="DF264" s="9"/>
      <c r="DG264" s="9"/>
      <c r="DH264" s="9"/>
      <c r="DI264" s="9"/>
      <c r="DJ264" s="9"/>
      <c r="DK264" s="9"/>
      <c r="DL264" s="9"/>
      <c r="DM264" s="9"/>
      <c r="DN264" s="9"/>
      <c r="DO264" s="9"/>
      <c r="DP264" s="9"/>
      <c r="DQ264" s="9"/>
      <c r="DR264" s="9"/>
      <c r="DS264" s="9"/>
      <c r="DT264" s="9"/>
      <c r="DU264" s="9"/>
      <c r="DV264" s="9"/>
      <c r="DW264" s="9"/>
      <c r="DX264" s="9"/>
      <c r="DY264" s="9"/>
      <c r="DZ264" s="9"/>
      <c r="EA264" s="9"/>
      <c r="EB264" s="9"/>
      <c r="EC264" s="9"/>
      <c r="ED264" s="9"/>
      <c r="EE264" s="9"/>
      <c r="EF264" s="9"/>
      <c r="EG264" s="9"/>
      <c r="EH264" s="9"/>
      <c r="EI264" s="9"/>
      <c r="EJ264" s="9"/>
      <c r="EK264" s="9"/>
      <c r="EL264" s="9"/>
      <c r="EM264" s="9"/>
      <c r="EN264" s="9"/>
      <c r="EO264" s="9"/>
      <c r="EP264" s="9"/>
      <c r="EQ264" s="9"/>
      <c r="ER264" s="9"/>
      <c r="ES264" s="9"/>
      <c r="ET264" s="9"/>
      <c r="EU264" s="9"/>
      <c r="EV264" s="9"/>
      <c r="EW264" s="9"/>
      <c r="EX264" s="9"/>
      <c r="EY264" s="9"/>
      <c r="EZ264" s="9"/>
      <c r="FA264" s="9"/>
      <c r="FB264" s="9"/>
      <c r="FC264" s="9"/>
      <c r="FD264" s="9"/>
      <c r="FE264" s="9"/>
      <c r="FF264" s="9"/>
      <c r="FG264" s="9"/>
      <c r="FH264" s="9"/>
    </row>
    <row r="265" customFormat="false" ht="15" hidden="false" customHeight="false" outlineLevel="0" collapsed="false">
      <c r="C265" s="0" t="s">
        <v>835</v>
      </c>
      <c r="D265" s="11" t="s">
        <v>33</v>
      </c>
      <c r="E265" s="45" t="n">
        <f aca="false">1-In_PSH_Stays*$F213</f>
        <v>1</v>
      </c>
      <c r="F265" s="43" t="n">
        <f aca="false">(1-In_PSH_Stays)*$F225</f>
        <v>1505.35372737423</v>
      </c>
    </row>
    <row r="266" customFormat="false" ht="15" hidden="false" customHeight="false" outlineLevel="0" collapsed="false">
      <c r="C266" s="0" t="s">
        <v>836</v>
      </c>
      <c r="D266" s="11" t="s">
        <v>33</v>
      </c>
      <c r="J266" s="45" t="n">
        <f aca="false">1-J23*(1-$E265)</f>
        <v>1</v>
      </c>
      <c r="K266" s="45" t="n">
        <f aca="false">1-K23*(1-$E265)</f>
        <v>1</v>
      </c>
      <c r="L266" s="45" t="n">
        <f aca="false">1-L23*(1-$E265)</f>
        <v>1</v>
      </c>
      <c r="M266" s="45" t="n">
        <f aca="false">1-M23*(1-$E265)</f>
        <v>1</v>
      </c>
      <c r="N266" s="45" t="n">
        <f aca="false">1-N23*(1-$E265)</f>
        <v>1</v>
      </c>
      <c r="O266" s="45" t="n">
        <f aca="false">1-O23*(1-$E265)</f>
        <v>1</v>
      </c>
      <c r="P266" s="45" t="n">
        <f aca="false">1-P23*(1-$E265)</f>
        <v>1</v>
      </c>
      <c r="Q266" s="45" t="n">
        <f aca="false">1-Q23*(1-$E265)</f>
        <v>1</v>
      </c>
      <c r="R266" s="45" t="n">
        <f aca="false">1-R23*(1-$E265)</f>
        <v>1</v>
      </c>
      <c r="S266" s="45" t="n">
        <f aca="false">1-S23*(1-$E265)</f>
        <v>1</v>
      </c>
      <c r="T266" s="45" t="n">
        <f aca="false">1-T23*(1-$E265)</f>
        <v>1</v>
      </c>
      <c r="U266" s="45" t="n">
        <f aca="false">1-U23*(1-$E265)</f>
        <v>1</v>
      </c>
      <c r="V266" s="45" t="n">
        <f aca="false">1-V23*(1-$E265)</f>
        <v>1</v>
      </c>
      <c r="W266" s="45" t="n">
        <f aca="false">1-W23*(1-$E265)</f>
        <v>1</v>
      </c>
      <c r="X266" s="45" t="n">
        <f aca="false">1-X23*(1-$E265)</f>
        <v>1</v>
      </c>
      <c r="Y266" s="45" t="n">
        <f aca="false">1-Y23*(1-$E265)</f>
        <v>1</v>
      </c>
      <c r="Z266" s="45" t="n">
        <f aca="false">1-Z23*(1-$E265)</f>
        <v>1</v>
      </c>
      <c r="AA266" s="45" t="n">
        <f aca="false">1-AA23*(1-$E265)</f>
        <v>1</v>
      </c>
      <c r="AB266" s="45" t="n">
        <f aca="false">1-AB23*(1-$E265)</f>
        <v>1</v>
      </c>
      <c r="AC266" s="45" t="n">
        <f aca="false">1-AC23*(1-$E265)</f>
        <v>1</v>
      </c>
      <c r="AD266" s="45" t="n">
        <f aca="false">1-AD23*(1-$E265)</f>
        <v>1</v>
      </c>
      <c r="AE266" s="45" t="n">
        <f aca="false">1-AE23*(1-$E265)</f>
        <v>1</v>
      </c>
      <c r="AF266" s="45" t="n">
        <f aca="false">1-AF23*(1-$E265)</f>
        <v>1</v>
      </c>
      <c r="AG266" s="45" t="n">
        <f aca="false">1-AG23*(1-$E265)</f>
        <v>1</v>
      </c>
      <c r="AH266" s="45" t="n">
        <f aca="false">1-AH23*(1-$E265)</f>
        <v>1</v>
      </c>
      <c r="AI266" s="45" t="n">
        <f aca="false">1-AI23*(1-$E265)</f>
        <v>1</v>
      </c>
      <c r="AJ266" s="45" t="n">
        <f aca="false">1-AJ23*(1-$E265)</f>
        <v>1</v>
      </c>
      <c r="AK266" s="45" t="n">
        <f aca="false">1-AK23*(1-$E265)</f>
        <v>1</v>
      </c>
      <c r="AL266" s="45" t="n">
        <f aca="false">1-AL23*(1-$E265)</f>
        <v>1</v>
      </c>
      <c r="AM266" s="45" t="n">
        <f aca="false">1-AM23*(1-$E265)</f>
        <v>1</v>
      </c>
      <c r="AN266" s="45" t="n">
        <f aca="false">1-AN23*(1-$E265)</f>
        <v>1</v>
      </c>
      <c r="AO266" s="45" t="n">
        <f aca="false">1-AO23*(1-$E265)</f>
        <v>1</v>
      </c>
      <c r="AP266" s="45" t="n">
        <f aca="false">1-AP23*(1-$E265)</f>
        <v>1</v>
      </c>
      <c r="AQ266" s="45" t="n">
        <f aca="false">1-AQ23*(1-$E265)</f>
        <v>1</v>
      </c>
      <c r="AR266" s="45" t="n">
        <f aca="false">1-AR23*(1-$E265)</f>
        <v>1</v>
      </c>
      <c r="AS266" s="45" t="n">
        <f aca="false">1-AS23*(1-$E265)</f>
        <v>1</v>
      </c>
      <c r="AT266" s="45" t="n">
        <f aca="false">1-AT23*(1-$E265)</f>
        <v>1</v>
      </c>
      <c r="AU266" s="45" t="n">
        <f aca="false">1-AU23*(1-$E265)</f>
        <v>1</v>
      </c>
      <c r="AV266" s="45" t="n">
        <f aca="false">1-AV23*(1-$E265)</f>
        <v>1</v>
      </c>
      <c r="AW266" s="45" t="n">
        <f aca="false">1-AW23*(1-$E265)</f>
        <v>1</v>
      </c>
      <c r="AX266" s="45" t="n">
        <f aca="false">1-AX23*(1-$E265)</f>
        <v>1</v>
      </c>
      <c r="AY266" s="45" t="n">
        <f aca="false">1-AY23*(1-$E265)</f>
        <v>1</v>
      </c>
      <c r="AZ266" s="45" t="n">
        <f aca="false">1-AZ23*(1-$E265)</f>
        <v>1</v>
      </c>
      <c r="BA266" s="45" t="n">
        <f aca="false">1-BA23*(1-$E265)</f>
        <v>1</v>
      </c>
      <c r="BB266" s="45" t="n">
        <f aca="false">1-BB23*(1-$E265)</f>
        <v>1</v>
      </c>
      <c r="BC266" s="45" t="n">
        <f aca="false">1-BC23*(1-$E265)</f>
        <v>1</v>
      </c>
      <c r="BD266" s="45" t="n">
        <f aca="false">1-BD23*(1-$E265)</f>
        <v>1</v>
      </c>
      <c r="BE266" s="45" t="n">
        <f aca="false">1-BE23*(1-$E265)</f>
        <v>1</v>
      </c>
      <c r="BF266" s="45" t="n">
        <f aca="false">1-BF23*(1-$E265)</f>
        <v>1</v>
      </c>
      <c r="BG266" s="45" t="n">
        <f aca="false">1-BG23*(1-$E265)</f>
        <v>1</v>
      </c>
      <c r="BH266" s="45" t="n">
        <f aca="false">1-BH23*(1-$E265)</f>
        <v>1</v>
      </c>
      <c r="BI266" s="45" t="n">
        <f aca="false">1-BI23*(1-$E265)</f>
        <v>1</v>
      </c>
      <c r="BJ266" s="45" t="n">
        <f aca="false">1-BJ23*(1-$E265)</f>
        <v>1</v>
      </c>
      <c r="BK266" s="45" t="n">
        <f aca="false">1-BK23*(1-$E265)</f>
        <v>1</v>
      </c>
      <c r="BL266" s="45" t="n">
        <f aca="false">1-BL23*(1-$E265)</f>
        <v>1</v>
      </c>
      <c r="BM266" s="45" t="n">
        <f aca="false">1-BM23*(1-$E265)</f>
        <v>1</v>
      </c>
      <c r="BN266" s="45" t="n">
        <f aca="false">1-BN23*(1-$E265)</f>
        <v>1</v>
      </c>
      <c r="BO266" s="45" t="n">
        <f aca="false">1-BO23*(1-$E265)</f>
        <v>1</v>
      </c>
      <c r="BP266" s="45" t="n">
        <f aca="false">1-BP23*(1-$E265)</f>
        <v>1</v>
      </c>
      <c r="BQ266" s="45" t="n">
        <f aca="false">1-BQ23*(1-$E265)</f>
        <v>1</v>
      </c>
      <c r="BR266" s="45" t="n">
        <f aca="false">1-BR23*(1-$E265)</f>
        <v>1</v>
      </c>
      <c r="BS266" s="45" t="n">
        <f aca="false">1-BS23*(1-$E265)</f>
        <v>1</v>
      </c>
      <c r="BT266" s="45" t="n">
        <f aca="false">1-BT23*(1-$E265)</f>
        <v>1</v>
      </c>
      <c r="BU266" s="45" t="n">
        <f aca="false">1-BU23*(1-$E265)</f>
        <v>1</v>
      </c>
      <c r="BV266" s="45" t="n">
        <f aca="false">1-BV23*(1-$E265)</f>
        <v>1</v>
      </c>
      <c r="BW266" s="45" t="n">
        <f aca="false">1-BW23*(1-$E265)</f>
        <v>1</v>
      </c>
      <c r="BX266" s="45" t="n">
        <f aca="false">1-BX23*(1-$E265)</f>
        <v>1</v>
      </c>
      <c r="BY266" s="45" t="n">
        <f aca="false">1-BY23*(1-$E265)</f>
        <v>1</v>
      </c>
      <c r="BZ266" s="45" t="n">
        <f aca="false">1-BZ23*(1-$E265)</f>
        <v>1</v>
      </c>
      <c r="CA266" s="45" t="n">
        <f aca="false">1-CA23*(1-$E265)</f>
        <v>1</v>
      </c>
      <c r="CB266" s="45" t="n">
        <f aca="false">1-CB23*(1-$E265)</f>
        <v>1</v>
      </c>
      <c r="CC266" s="45" t="n">
        <f aca="false">1-CC23*(1-$E265)</f>
        <v>1</v>
      </c>
      <c r="CD266" s="45" t="n">
        <f aca="false">1-CD23*(1-$E265)</f>
        <v>1</v>
      </c>
      <c r="CE266" s="45" t="n">
        <f aca="false">1-CE23*(1-$E265)</f>
        <v>1</v>
      </c>
      <c r="CF266" s="45" t="n">
        <f aca="false">1-CF23*(1-$E265)</f>
        <v>1</v>
      </c>
      <c r="CG266" s="45" t="n">
        <f aca="false">1-CG23*(1-$E265)</f>
        <v>1</v>
      </c>
      <c r="CH266" s="45" t="n">
        <f aca="false">1-CH23*(1-$E265)</f>
        <v>1</v>
      </c>
      <c r="CI266" s="45" t="n">
        <f aca="false">1-CI23*(1-$E265)</f>
        <v>1</v>
      </c>
      <c r="CJ266" s="45" t="n">
        <f aca="false">1-CJ23*(1-$E265)</f>
        <v>1</v>
      </c>
      <c r="CK266" s="45" t="n">
        <f aca="false">1-CK23*(1-$E265)</f>
        <v>1</v>
      </c>
      <c r="CL266" s="45" t="n">
        <f aca="false">1-CL23*(1-$E265)</f>
        <v>1</v>
      </c>
      <c r="CM266" s="45" t="n">
        <f aca="false">1-CM23*(1-$E265)</f>
        <v>1</v>
      </c>
      <c r="CN266" s="45" t="n">
        <f aca="false">1-CN23*(1-$E265)</f>
        <v>1</v>
      </c>
      <c r="CO266" s="45" t="n">
        <f aca="false">1-CO23*(1-$E265)</f>
        <v>1</v>
      </c>
      <c r="CP266" s="45" t="n">
        <f aca="false">1-CP23*(1-$E265)</f>
        <v>1</v>
      </c>
      <c r="CQ266" s="45" t="n">
        <f aca="false">1-CQ23*(1-$E265)</f>
        <v>1</v>
      </c>
      <c r="CR266" s="45" t="n">
        <f aca="false">1-CR23*(1-$E265)</f>
        <v>1</v>
      </c>
      <c r="CS266" s="45" t="n">
        <f aca="false">1-CS23*(1-$E265)</f>
        <v>1</v>
      </c>
      <c r="CT266" s="45" t="n">
        <f aca="false">1-CT23*(1-$E265)</f>
        <v>1</v>
      </c>
      <c r="CU266" s="45" t="n">
        <f aca="false">1-CU23*(1-$E265)</f>
        <v>1</v>
      </c>
      <c r="CV266" s="45" t="n">
        <f aca="false">1-CV23*(1-$E265)</f>
        <v>1</v>
      </c>
      <c r="CW266" s="45" t="n">
        <f aca="false">1-CW23*(1-$E265)</f>
        <v>1</v>
      </c>
      <c r="CX266" s="45" t="n">
        <f aca="false">1-CX23*(1-$E265)</f>
        <v>1</v>
      </c>
      <c r="CY266" s="45" t="n">
        <f aca="false">1-CY23*(1-$E265)</f>
        <v>1</v>
      </c>
      <c r="CZ266" s="45" t="n">
        <f aca="false">1-CZ23*(1-$E265)</f>
        <v>1</v>
      </c>
      <c r="DA266" s="45" t="n">
        <f aca="false">1-DA23*(1-$E265)</f>
        <v>1</v>
      </c>
      <c r="DB266" s="45" t="n">
        <f aca="false">1-DB23*(1-$E265)</f>
        <v>1</v>
      </c>
      <c r="DC266" s="45" t="n">
        <f aca="false">1-DC23*(1-$E265)</f>
        <v>1</v>
      </c>
      <c r="DD266" s="45" t="n">
        <f aca="false">1-DD23*(1-$E265)</f>
        <v>1</v>
      </c>
      <c r="DE266" s="45" t="n">
        <f aca="false">1-DE23*(1-$E265)</f>
        <v>1</v>
      </c>
      <c r="DF266" s="45" t="n">
        <f aca="false">1-DF23*(1-$E265)</f>
        <v>1</v>
      </c>
      <c r="DG266" s="45" t="n">
        <f aca="false">1-DG23*(1-$E265)</f>
        <v>1</v>
      </c>
      <c r="DH266" s="45" t="n">
        <f aca="false">1-DH23*(1-$E265)</f>
        <v>1</v>
      </c>
      <c r="DI266" s="45" t="n">
        <f aca="false">1-DI23*(1-$E265)</f>
        <v>1</v>
      </c>
      <c r="DJ266" s="45" t="n">
        <f aca="false">1-DJ23*(1-$E265)</f>
        <v>1</v>
      </c>
      <c r="DK266" s="45" t="n">
        <f aca="false">1-DK23*(1-$E265)</f>
        <v>1</v>
      </c>
      <c r="DL266" s="45" t="n">
        <f aca="false">1-DL23*(1-$E265)</f>
        <v>1</v>
      </c>
      <c r="DM266" s="45" t="n">
        <f aca="false">1-DM23*(1-$E265)</f>
        <v>1</v>
      </c>
      <c r="DN266" s="45" t="n">
        <f aca="false">1-DN23*(1-$E265)</f>
        <v>1</v>
      </c>
      <c r="DO266" s="45" t="n">
        <f aca="false">1-DO23*(1-$E265)</f>
        <v>1</v>
      </c>
      <c r="DP266" s="45" t="n">
        <f aca="false">1-DP23*(1-$E265)</f>
        <v>1</v>
      </c>
      <c r="DQ266" s="45" t="n">
        <f aca="false">1-DQ23*(1-$E265)</f>
        <v>1</v>
      </c>
      <c r="DR266" s="45" t="n">
        <f aca="false">1-DR23*(1-$E265)</f>
        <v>1</v>
      </c>
      <c r="DS266" s="45" t="n">
        <f aca="false">1-DS23*(1-$E265)</f>
        <v>1</v>
      </c>
      <c r="DT266" s="45" t="n">
        <f aca="false">1-DT23*(1-$E265)</f>
        <v>1</v>
      </c>
      <c r="DU266" s="45" t="n">
        <f aca="false">1-DU23*(1-$E265)</f>
        <v>1</v>
      </c>
      <c r="DV266" s="45" t="n">
        <f aca="false">1-DV23*(1-$E265)</f>
        <v>1</v>
      </c>
      <c r="DW266" s="45" t="n">
        <f aca="false">1-DW23*(1-$E265)</f>
        <v>1</v>
      </c>
      <c r="DX266" s="45" t="n">
        <f aca="false">1-DX23*(1-$E265)</f>
        <v>1</v>
      </c>
      <c r="DY266" s="45" t="n">
        <f aca="false">1-DY23*(1-$E265)</f>
        <v>1</v>
      </c>
      <c r="DZ266" s="45" t="n">
        <f aca="false">1-DZ23*(1-$E265)</f>
        <v>1</v>
      </c>
      <c r="EA266" s="45" t="n">
        <f aca="false">1-EA23*(1-$E265)</f>
        <v>1</v>
      </c>
      <c r="EB266" s="45" t="n">
        <f aca="false">1-EB23*(1-$E265)</f>
        <v>1</v>
      </c>
      <c r="EC266" s="45" t="n">
        <f aca="false">1-EC23*(1-$E265)</f>
        <v>1</v>
      </c>
      <c r="ED266" s="45" t="n">
        <f aca="false">1-ED23*(1-$E265)</f>
        <v>1</v>
      </c>
      <c r="EE266" s="45" t="n">
        <f aca="false">1-EE23*(1-$E265)</f>
        <v>1</v>
      </c>
      <c r="EF266" s="45" t="n">
        <f aca="false">1-EF23*(1-$E265)</f>
        <v>1</v>
      </c>
      <c r="EG266" s="45" t="n">
        <f aca="false">1-EG23*(1-$E265)</f>
        <v>1</v>
      </c>
      <c r="EH266" s="45" t="n">
        <f aca="false">1-EH23*(1-$E265)</f>
        <v>1</v>
      </c>
      <c r="EI266" s="45" t="n">
        <f aca="false">1-EI23*(1-$E265)</f>
        <v>1</v>
      </c>
      <c r="EJ266" s="45" t="n">
        <f aca="false">1-EJ23*(1-$E265)</f>
        <v>1</v>
      </c>
      <c r="EK266" s="45" t="n">
        <f aca="false">1-EK23*(1-$E265)</f>
        <v>1</v>
      </c>
      <c r="EL266" s="45" t="n">
        <f aca="false">1-EL23*(1-$E265)</f>
        <v>1</v>
      </c>
      <c r="EM266" s="45" t="n">
        <f aca="false">1-EM23*(1-$E265)</f>
        <v>1</v>
      </c>
      <c r="EN266" s="45" t="n">
        <f aca="false">1-EN23*(1-$E265)</f>
        <v>1</v>
      </c>
      <c r="EO266" s="45" t="n">
        <f aca="false">1-EO23*(1-$E265)</f>
        <v>1</v>
      </c>
      <c r="EP266" s="45" t="n">
        <f aca="false">1-EP23*(1-$E265)</f>
        <v>1</v>
      </c>
      <c r="EQ266" s="45" t="n">
        <f aca="false">1-EQ23*(1-$E265)</f>
        <v>1</v>
      </c>
      <c r="ER266" s="45" t="n">
        <f aca="false">1-ER23*(1-$E265)</f>
        <v>1</v>
      </c>
      <c r="ES266" s="45" t="n">
        <f aca="false">1-ES23*(1-$E265)</f>
        <v>1</v>
      </c>
      <c r="ET266" s="45" t="n">
        <f aca="false">1-ET23*(1-$E265)</f>
        <v>1</v>
      </c>
      <c r="EU266" s="45" t="n">
        <f aca="false">1-EU23*(1-$E265)</f>
        <v>1</v>
      </c>
      <c r="EV266" s="45" t="n">
        <f aca="false">1-EV23*(1-$E265)</f>
        <v>1</v>
      </c>
      <c r="EW266" s="45" t="n">
        <f aca="false">1-EW23*(1-$E265)</f>
        <v>1</v>
      </c>
      <c r="EX266" s="45" t="n">
        <f aca="false">1-EX23*(1-$E265)</f>
        <v>1</v>
      </c>
      <c r="EY266" s="45" t="n">
        <f aca="false">1-EY23*(1-$E265)</f>
        <v>1</v>
      </c>
      <c r="EZ266" s="45" t="n">
        <f aca="false">1-EZ23*(1-$E265)</f>
        <v>1</v>
      </c>
      <c r="FA266" s="45" t="n">
        <f aca="false">1-FA23*(1-$E265)</f>
        <v>1</v>
      </c>
      <c r="FB266" s="45" t="n">
        <f aca="false">1-FB23*(1-$E265)</f>
        <v>1</v>
      </c>
      <c r="FC266" s="45" t="n">
        <f aca="false">1-FC23*(1-$E265)</f>
        <v>1</v>
      </c>
      <c r="FD266" s="45" t="n">
        <f aca="false">1-FD23*(1-$E265)</f>
        <v>1</v>
      </c>
      <c r="FE266" s="45" t="n">
        <f aca="false">1-FE23*(1-$E265)</f>
        <v>1</v>
      </c>
      <c r="FF266" s="45" t="n">
        <f aca="false">1-FF23*(1-$E265)</f>
        <v>1</v>
      </c>
      <c r="FG266" s="45" t="n">
        <f aca="false">1-FG23*(1-$E265)</f>
        <v>1</v>
      </c>
      <c r="FH266" s="45" t="n">
        <f aca="false">1-FH23*(1-$E265)</f>
        <v>1</v>
      </c>
    </row>
    <row r="267" customFormat="false" ht="15" hidden="false" customHeight="false" outlineLevel="0" collapsed="false">
      <c r="C267" s="23" t="s">
        <v>837</v>
      </c>
      <c r="D267" s="11" t="s">
        <v>319</v>
      </c>
      <c r="I267" s="62" t="n">
        <f aca="false">SUM(J267:FH267)</f>
        <v>175828.184673256</v>
      </c>
      <c r="J267" s="62" t="n">
        <f aca="false">J159*J266-$F265*J18</f>
        <v>-2792.10339506173</v>
      </c>
      <c r="K267" s="62" t="n">
        <f aca="false">K159*K266-$F265*K18</f>
        <v>694.568570357686</v>
      </c>
      <c r="L267" s="62" t="n">
        <f aca="false">L159*L266-$F265*L18</f>
        <v>-809.957968521901</v>
      </c>
      <c r="M267" s="62" t="n">
        <f aca="false">M159*M266-$F265*M18</f>
        <v>-124.112302458989</v>
      </c>
      <c r="N267" s="62" t="n">
        <f aca="false">N159*N266-$F265*N18</f>
        <v>-3121.22115125501</v>
      </c>
      <c r="O267" s="62" t="n">
        <f aca="false">O159*O266-$F265*O18</f>
        <v>-2460.17962861121</v>
      </c>
      <c r="P267" s="62" t="n">
        <f aca="false">P159*P266-$F265*P18</f>
        <v>-6303.52697414552</v>
      </c>
      <c r="Q267" s="62" t="n">
        <f aca="false">Q159*Q266-$F265*Q18</f>
        <v>-6355.53002686728</v>
      </c>
      <c r="R267" s="62" t="n">
        <f aca="false">R159*R266-$F265*R18</f>
        <v>-6338.07381092297</v>
      </c>
      <c r="S267" s="62" t="n">
        <f aca="false">S159*S266-$F265*S18</f>
        <v>-7193.4547330838</v>
      </c>
      <c r="T267" s="62" t="n">
        <f aca="false">T159*T266-$F265*T18</f>
        <v>1848.26379318688</v>
      </c>
      <c r="U267" s="62" t="n">
        <f aca="false">U159*U266-$F265*U18</f>
        <v>1820.54666242566</v>
      </c>
      <c r="V267" s="62" t="n">
        <f aca="false">V159*V266-$F265*V18</f>
        <v>1810.63624479075</v>
      </c>
      <c r="W267" s="62" t="n">
        <f aca="false">W159*W266-$F265*W18</f>
        <v>1285.99668464272</v>
      </c>
      <c r="X267" s="62" t="n">
        <f aca="false">X159*X266-$F265*X18</f>
        <v>1307.00375408488</v>
      </c>
      <c r="Y267" s="62" t="n">
        <f aca="false">Y159*Y266-$F265*Y18</f>
        <v>1327.9783811465</v>
      </c>
      <c r="Z267" s="62" t="n">
        <f aca="false">Z159*Z266-$F265*Z18</f>
        <v>1326.68514576409</v>
      </c>
      <c r="AA267" s="62" t="n">
        <f aca="false">AA159*AA266-$F265*AA18</f>
        <v>1035.963234824</v>
      </c>
      <c r="AB267" s="62" t="n">
        <f aca="false">AB159*AB266-$F265*AB18</f>
        <v>1054.24663250501</v>
      </c>
      <c r="AC267" s="62" t="n">
        <f aca="false">AC159*AC266-$F265*AC18</f>
        <v>1072.49916676926</v>
      </c>
      <c r="AD267" s="62" t="n">
        <f aca="false">AD159*AD266-$F265*AD18</f>
        <v>1071.24281658674</v>
      </c>
      <c r="AE267" s="62" t="n">
        <f aca="false">AE159*AE266-$F265*AE18</f>
        <v>1097.00734430576</v>
      </c>
      <c r="AF267" s="62" t="n">
        <f aca="false">AF159*AF266-$F265*AF18</f>
        <v>1115.92117055465</v>
      </c>
      <c r="AG267" s="62" t="n">
        <f aca="false">AG159*AG266-$F265*AG18</f>
        <v>1134.8023825427</v>
      </c>
      <c r="AH267" s="62" t="n">
        <f aca="false">AH159*AH266-$F265*AH18</f>
        <v>1133.47635098587</v>
      </c>
      <c r="AI267" s="62" t="n">
        <f aca="false">AI159*AI266-$F265*AI18</f>
        <v>1208.69011097774</v>
      </c>
      <c r="AJ267" s="62" t="n">
        <f aca="false">AJ159*AJ266-$F265*AJ18</f>
        <v>1207.37722773312</v>
      </c>
      <c r="AK267" s="62" t="n">
        <f aca="false">AK159*AK266-$F265*AK18</f>
        <v>1227.26846825666</v>
      </c>
      <c r="AL267" s="62" t="n">
        <f aca="false">AL159*AL266-$F265*AL18</f>
        <v>1225.92636506117</v>
      </c>
      <c r="AM267" s="62" t="n">
        <f aca="false">AM159*AM266-$F265*AM18</f>
        <v>1067.67405735309</v>
      </c>
      <c r="AN267" s="62" t="n">
        <f aca="false">AN159*AN266-$F265*AN18</f>
        <v>1086.24475781725</v>
      </c>
      <c r="AO267" s="62" t="n">
        <f aca="false">AO159*AO266-$F265*AO18</f>
        <v>1104.78185810598</v>
      </c>
      <c r="AP267" s="62" t="n">
        <f aca="false">AP159*AP266-$F265*AP18</f>
        <v>1103.39428848657</v>
      </c>
      <c r="AQ267" s="62" t="n">
        <f aca="false">AQ159*AQ266-$F265*AQ18</f>
        <v>996.000545126463</v>
      </c>
      <c r="AR267" s="62" t="n">
        <f aca="false">AR159*AR266-$F265*AR18</f>
        <v>1013.79125804434</v>
      </c>
      <c r="AS267" s="62" t="n">
        <f aca="false">AS159*AS266-$F265*AS18</f>
        <v>1031.54867211322</v>
      </c>
      <c r="AT267" s="62" t="n">
        <f aca="false">AT159*AT266-$F265*AT18</f>
        <v>1030.15442870918</v>
      </c>
      <c r="AU267" s="62" t="n">
        <f aca="false">AU159*AU266-$F265*AU18</f>
        <v>1039.80107020544</v>
      </c>
      <c r="AV267" s="62" t="n">
        <f aca="false">AV159*AV266-$F265*AV18</f>
        <v>1058.06305259496</v>
      </c>
      <c r="AW267" s="62" t="n">
        <f aca="false">AW159*AW266-$F265*AW18</f>
        <v>1076.29099421038</v>
      </c>
      <c r="AX267" s="62" t="n">
        <f aca="false">AX159*AX266-$F265*AX18</f>
        <v>1074.85607352085</v>
      </c>
      <c r="AY267" s="62" t="n">
        <f aca="false">AY159*AY266-$F265*AY18</f>
        <v>971.751751372894</v>
      </c>
      <c r="AZ267" s="62" t="n">
        <f aca="false">AZ159*AZ266-$F265*AZ18</f>
        <v>970.304726316448</v>
      </c>
      <c r="BA267" s="62" t="n">
        <f aca="false">BA159*BA266-$F265*BA18</f>
        <v>987.549697898987</v>
      </c>
      <c r="BB267" s="62" t="n">
        <f aca="false">BB159*BB266-$F265*BB18</f>
        <v>986.070205918844</v>
      </c>
      <c r="BC267" s="62" t="n">
        <f aca="false">BC159*BC266-$F265*BC18</f>
        <v>983.778613358133</v>
      </c>
      <c r="BD267" s="62" t="n">
        <f aca="false">BD159*BD266-$F265*BD18</f>
        <v>1001.34725743617</v>
      </c>
      <c r="BE267" s="62" t="n">
        <f aca="false">BE159*BE266-$F265*BE18</f>
        <v>1018.87903929653</v>
      </c>
      <c r="BF267" s="62" t="n">
        <f aca="false">BF159*BF266-$F265*BF18</f>
        <v>1017.31757323983</v>
      </c>
      <c r="BG267" s="62" t="n">
        <f aca="false">BG159*BG266-$F265*BG18</f>
        <v>961.019437152192</v>
      </c>
      <c r="BH267" s="62" t="n">
        <f aca="false">BH159*BH266-$F265*BH18</f>
        <v>928.987823982312</v>
      </c>
      <c r="BI267" s="62" t="n">
        <f aca="false">BI159*BI266-$F265*BI18</f>
        <v>945.713922890447</v>
      </c>
      <c r="BJ267" s="62" t="n">
        <f aca="false">BJ159*BJ266-$F265*BJ18</f>
        <v>944.113342024908</v>
      </c>
      <c r="BK267" s="62" t="n">
        <f aca="false">BK159*BK266-$F265*BK18</f>
        <v>923.513464361318</v>
      </c>
      <c r="BL267" s="62" t="n">
        <f aca="false">BL159*BL266-$F265*BL18</f>
        <v>940.388543510599</v>
      </c>
      <c r="BM267" s="62" t="n">
        <f aca="false">BM159*BM266-$F265*BM18</f>
        <v>957.225406848345</v>
      </c>
      <c r="BN267" s="62" t="n">
        <f aca="false">BN159*BN266-$F265*BN18</f>
        <v>955.580225398611</v>
      </c>
      <c r="BO267" s="62" t="n">
        <f aca="false">BO159*BO266-$F265*BO18</f>
        <v>982.481005997141</v>
      </c>
      <c r="BP267" s="62" t="n">
        <f aca="false">BP159*BP266-$F265*BP18</f>
        <v>980.83528570041</v>
      </c>
      <c r="BQ267" s="62" t="n">
        <f aca="false">BQ159*BQ266-$F265*BQ18</f>
        <v>998.110453029522</v>
      </c>
      <c r="BR267" s="62" t="n">
        <f aca="false">BR159*BR266-$F265*BR18</f>
        <v>996.427583930923</v>
      </c>
      <c r="BS267" s="62" t="n">
        <f aca="false">BS159*BS266-$F265*BS18</f>
        <v>949.699882067437</v>
      </c>
      <c r="BT267" s="62" t="n">
        <f aca="false">BT159*BT266-$F265*BT18</f>
        <v>966.852667585087</v>
      </c>
      <c r="BU267" s="62" t="n">
        <f aca="false">BU159*BU266-$F265*BU18</f>
        <v>983.966170638221</v>
      </c>
      <c r="BV267" s="62" t="n">
        <f aca="false">BV159*BV266-$F265*BV18</f>
        <v>982.242148924197</v>
      </c>
      <c r="BW267" s="62" t="n">
        <f aca="false">BW159*BW266-$F265*BW18</f>
        <v>976.064563903737</v>
      </c>
      <c r="BX267" s="62" t="n">
        <f aca="false">BX159*BX266-$F265*BX18</f>
        <v>993.481582455142</v>
      </c>
      <c r="BY267" s="62" t="n">
        <f aca="false">BY159*BY266-$F265*BY18</f>
        <v>1010.85804416419</v>
      </c>
      <c r="BZ267" s="62" t="n">
        <f aca="false">BZ159*BZ266-$F265*BZ18</f>
        <v>1009.06930634078</v>
      </c>
      <c r="CA267" s="62" t="n">
        <f aca="false">CA159*CA266-$F265*CA18</f>
        <v>2455.93292841164</v>
      </c>
      <c r="CB267" s="62" t="n">
        <f aca="false">CB159*CB266-$F265*CB18</f>
        <v>1721.03777961946</v>
      </c>
      <c r="CC267" s="62" t="n">
        <f aca="false">CC159*CC266-$F265*CC18</f>
        <v>1738.96671371642</v>
      </c>
      <c r="CD267" s="62" t="n">
        <f aca="false">CD159*CD266-$F265*CD18</f>
        <v>1737.97308495816</v>
      </c>
      <c r="CE267" s="62" t="n">
        <f aca="false">CE159*CE266-$F265*CE18</f>
        <v>1703.23867380025</v>
      </c>
      <c r="CF267" s="62" t="n">
        <f aca="false">CF159*CF266-$F265*CF18</f>
        <v>1702.2571723309</v>
      </c>
      <c r="CG267" s="62" t="n">
        <f aca="false">CG159*CG266-$F265*CG18</f>
        <v>1719.97175091762</v>
      </c>
      <c r="CH267" s="62" t="n">
        <f aca="false">CH159*CH266-$F265*CH18</f>
        <v>1718.97006537985</v>
      </c>
      <c r="CI267" s="62" t="n">
        <f aca="false">CI159*CI266-$F265*CI18</f>
        <v>1731.19711668876</v>
      </c>
      <c r="CJ267" s="62" t="n">
        <f aca="false">CJ159*CJ266-$F265*CJ18</f>
        <v>1749.42495136455</v>
      </c>
      <c r="CK267" s="62" t="n">
        <f aca="false">CK159*CK266-$F265*CK18</f>
        <v>1767.62008652814</v>
      </c>
      <c r="CL267" s="62" t="n">
        <f aca="false">CL159*CL266-$F265*CL18</f>
        <v>1766.58024401293</v>
      </c>
      <c r="CM267" s="62" t="n">
        <f aca="false">CM159*CM266-$F265*CM18</f>
        <v>1805.87957361407</v>
      </c>
      <c r="CN267" s="62" t="n">
        <f aca="false">CN159*CN266-$F265*CN18</f>
        <v>1824.91580670339</v>
      </c>
      <c r="CO267" s="62" t="n">
        <f aca="false">CO159*CO266-$F265*CO18</f>
        <v>1843.91864563409</v>
      </c>
      <c r="CP267" s="62" t="n">
        <f aca="false">CP159*CP266-$F265*CP18</f>
        <v>1842.85671340449</v>
      </c>
      <c r="CQ267" s="62" t="n">
        <f aca="false">CQ159*CQ266-$F265*CQ18</f>
        <v>1798.73112724498</v>
      </c>
      <c r="CR267" s="62" t="n">
        <f aca="false">CR159*CR266-$F265*CR18</f>
        <v>1817.67258916311</v>
      </c>
      <c r="CS267" s="62" t="n">
        <f aca="false">CS159*CS266-$F265*CS18</f>
        <v>1836.58015901003</v>
      </c>
      <c r="CT267" s="62" t="n">
        <f aca="false">CT159*CT266-$F265*CT18</f>
        <v>1835.50239319</v>
      </c>
      <c r="CU267" s="62" t="n">
        <f aca="false">CU159*CU266-$F265*CU18</f>
        <v>-32880.4346502265</v>
      </c>
      <c r="CV267" s="62" t="n">
        <f aca="false">CV159*CV266-$F265*CV18</f>
        <v>1922.48895401834</v>
      </c>
      <c r="CW267" s="62" t="n">
        <f aca="false">CW159*CW266-$F265*CW18</f>
        <v>1942.55306960964</v>
      </c>
      <c r="CX267" s="62" t="n">
        <f aca="false">CX159*CX266-$F265*CX18</f>
        <v>1941.48006959919</v>
      </c>
      <c r="CY267" s="62" t="n">
        <f aca="false">CY159*CY266-$F265*CY18</f>
        <v>2306.34526326208</v>
      </c>
      <c r="CZ267" s="62" t="n">
        <f aca="false">CZ159*CZ266-$F265*CZ18</f>
        <v>2330.91136621903</v>
      </c>
      <c r="DA267" s="62" t="n">
        <f aca="false">DA159*DA266-$F265*DA18</f>
        <v>2355.4430736095</v>
      </c>
      <c r="DB267" s="62" t="n">
        <f aca="false">DB159*DB266-$F265*DB18</f>
        <v>2354.34929667081</v>
      </c>
      <c r="DC267" s="62" t="n">
        <f aca="false">DC159*DC266-$F265*DC18</f>
        <v>2309.15113535313</v>
      </c>
      <c r="DD267" s="62" t="n">
        <f aca="false">DD159*DD266-$F265*DD18</f>
        <v>2333.744248553</v>
      </c>
      <c r="DE267" s="62" t="n">
        <f aca="false">DE159*DE266-$F265*DE18</f>
        <v>2358.30283099597</v>
      </c>
      <c r="DF267" s="62" t="n">
        <f aca="false">DF159*DF266-$F265*DF18</f>
        <v>2357.20475500988</v>
      </c>
      <c r="DG267" s="62" t="n">
        <f aca="false">DG159*DG266-$F265*DG18</f>
        <v>2309.97038942053</v>
      </c>
      <c r="DH267" s="62" t="n">
        <f aca="false">DH159*DH266-$F265*DH18</f>
        <v>2334.56612035423</v>
      </c>
      <c r="DI267" s="62" t="n">
        <f aca="false">DI159*DI266-$F265*DI18</f>
        <v>2359.12711008984</v>
      </c>
      <c r="DJ267" s="62" t="n">
        <f aca="false">DJ159*DJ266-$F265*DJ18</f>
        <v>2358.02234208623</v>
      </c>
      <c r="DK267" s="62" t="n">
        <f aca="false">DK159*DK266-$F265*DK18</f>
        <v>2309.74974379944</v>
      </c>
      <c r="DL267" s="62" t="n">
        <f aca="false">DL159*DL266-$F265*DL18</f>
        <v>2308.67123958051</v>
      </c>
      <c r="DM267" s="62" t="n">
        <f aca="false">DM159*DM266-$F265*DM18</f>
        <v>2332.95171373503</v>
      </c>
      <c r="DN267" s="62" t="n">
        <f aca="false">DN159*DN266-$F265*DN18</f>
        <v>2331.85103063647</v>
      </c>
      <c r="DO267" s="62" t="n">
        <f aca="false">DO159*DO266-$F265*DO18</f>
        <v>2346.00820416458</v>
      </c>
      <c r="DP267" s="62" t="n">
        <f aca="false">DP159*DP266-$F265*DP18</f>
        <v>2370.97728279341</v>
      </c>
      <c r="DQ267" s="62" t="n">
        <f aca="false">DQ159*DQ266-$F265*DQ18</f>
        <v>2395.91074172228</v>
      </c>
      <c r="DR267" s="62" t="n">
        <f aca="false">DR159*DR266-$F265*DR18</f>
        <v>2394.77803741261</v>
      </c>
      <c r="DS267" s="62" t="n">
        <f aca="false">DS159*DS266-$F265*DS18</f>
        <v>2335.40453268515</v>
      </c>
      <c r="DT267" s="62" t="n">
        <f aca="false">DT159*DT266-$F265*DT18</f>
        <v>2360.2416354897</v>
      </c>
      <c r="DU267" s="62" t="n">
        <f aca="false">DU159*DU266-$F265*DU18</f>
        <v>2385.04265919132</v>
      </c>
      <c r="DV267" s="62" t="n">
        <f aca="false">DV159*DV266-$F265*DV18</f>
        <v>2383.89534589502</v>
      </c>
      <c r="DW267" s="62" t="n">
        <f aca="false">DW159*DW266-$F265*DW18</f>
        <v>2370.09827010917</v>
      </c>
      <c r="DX267" s="62" t="n">
        <f aca="false">DX159*DX266-$F265*DX18</f>
        <v>2395.30587341693</v>
      </c>
      <c r="DY267" s="62" t="n">
        <f aca="false">DY159*DY266-$F265*DY18</f>
        <v>2420.47691134319</v>
      </c>
      <c r="DZ267" s="62" t="n">
        <f aca="false">DZ159*DZ266-$F265*DZ18</f>
        <v>2419.31413441739</v>
      </c>
      <c r="EA267" s="62" t="n">
        <f aca="false">EA159*EA266-$F265*EA18</f>
        <v>2423.15502291707</v>
      </c>
      <c r="EB267" s="62" t="n">
        <f aca="false">EB159*EB266-$F265*EB18</f>
        <v>2422.01153295143</v>
      </c>
      <c r="EC267" s="62" t="n">
        <f aca="false">EC159*EC266-$F265*EC18</f>
        <v>2447.47185415484</v>
      </c>
      <c r="ED267" s="62" t="n">
        <f aca="false">ED159*ED266-$F265*ED18</f>
        <v>2446.30484891141</v>
      </c>
      <c r="EE267" s="62" t="n">
        <f aca="false">EE159*EE266-$F265*EE18</f>
        <v>2372.21561818167</v>
      </c>
      <c r="EF267" s="62" t="n">
        <f aca="false">EF159*EF266-$F265*EF18</f>
        <v>2397.41086462418</v>
      </c>
      <c r="EG267" s="62" t="n">
        <f aca="false">EG159*EG266-$F265*EG18</f>
        <v>2422.56838128297</v>
      </c>
      <c r="EH267" s="62" t="n">
        <f aca="false">EH159*EH266-$F265*EH18</f>
        <v>2421.36857643692</v>
      </c>
      <c r="EI267" s="62" t="n">
        <f aca="false">EI159*EI266-$F265*EI18</f>
        <v>2479.5952736553</v>
      </c>
      <c r="EJ267" s="62" t="n">
        <f aca="false">EJ159*EJ266-$F265*EJ18</f>
        <v>2398.3101473973</v>
      </c>
      <c r="EK267" s="62" t="n">
        <f aca="false">EK159*EK266-$F265*EK18</f>
        <v>2423.42548958884</v>
      </c>
      <c r="EL267" s="62" t="n">
        <f aca="false">EL159*EL266-$F265*EL18</f>
        <v>2422.1730956199</v>
      </c>
      <c r="EM267" s="62" t="n">
        <f aca="false">EM159*EM266-$F265*EM18</f>
        <v>2450.44450181778</v>
      </c>
      <c r="EN267" s="62" t="n">
        <f aca="false">EN159*EN266-$F265*EN18</f>
        <v>2476.41472357679</v>
      </c>
      <c r="EO267" s="62" t="n">
        <f aca="false">EO159*EO266-$F265*EO18</f>
        <v>2502.34415764164</v>
      </c>
      <c r="EP267" s="62" t="n">
        <f aca="false">EP159*EP266-$F265*EP18</f>
        <v>2501.04711142795</v>
      </c>
      <c r="EQ267" s="62" t="n">
        <f aca="false">EQ159*EQ266-$F265*EQ18</f>
        <v>2432.4032622982</v>
      </c>
      <c r="ER267" s="62" t="n">
        <f aca="false">ER159*ER266-$F265*ER18</f>
        <v>2431.12572088486</v>
      </c>
      <c r="ES267" s="62" t="n">
        <f aca="false">ES159*ES266-$F265*ES18</f>
        <v>2456.55077493836</v>
      </c>
      <c r="ET267" s="62" t="n">
        <f aca="false">ET159*ET266-$F265*ET18</f>
        <v>2455.24696154876</v>
      </c>
      <c r="EU267" s="62" t="n">
        <f aca="false">EU159*EU266-$F265*EU18</f>
        <v>2448.60947400104</v>
      </c>
      <c r="EV267" s="62" t="n">
        <f aca="false">EV159*EV266-$F265*EV18</f>
        <v>2474.53134499439</v>
      </c>
      <c r="EW267" s="62" t="n">
        <f aca="false">EW159*EW266-$F265*EW18</f>
        <v>2500.41152094046</v>
      </c>
      <c r="EX267" s="62" t="n">
        <f aca="false">EX159*EX266-$F265*EX18</f>
        <v>2499.08562095203</v>
      </c>
      <c r="EY267" s="62" t="n">
        <f aca="false">EY159*EY266-$F265*EY18</f>
        <v>2492.33081006987</v>
      </c>
      <c r="EZ267" s="62" t="n">
        <f aca="false">EZ159*EZ266-$F265*EZ18</f>
        <v>2518.71670746429</v>
      </c>
      <c r="FA267" s="62" t="n">
        <f aca="false">FA159*FA266-$F265*FA18</f>
        <v>2545.06020349732</v>
      </c>
      <c r="FB267" s="62" t="n">
        <f aca="false">FB159*FB266-$F265*FB18</f>
        <v>2543.7118427631</v>
      </c>
      <c r="FC267" s="62" t="n">
        <f aca="false">FC159*FC266-$F265*FC18</f>
        <v>2536.8376234033</v>
      </c>
      <c r="FD267" s="62" t="n">
        <f aca="false">FD159*FD266-$F265*FD18</f>
        <v>-1.06581410364015E-013</v>
      </c>
      <c r="FE267" s="62" t="n">
        <f aca="false">FE159*FE266-$F265*FE18</f>
        <v>-1.06581410364015E-013</v>
      </c>
      <c r="FF267" s="62" t="n">
        <f aca="false">FF159*FF266-$F265*FF18</f>
        <v>-1.06581410364015E-013</v>
      </c>
      <c r="FG267" s="62" t="n">
        <f aca="false">FG159*FG266-$F265*FG18</f>
        <v>-1.06581410364015E-013</v>
      </c>
      <c r="FH267" s="62" t="n">
        <f aca="false">FH159*FH266-$F265*FH18</f>
        <v>-1.06581410364015E-013</v>
      </c>
    </row>
    <row r="268" customFormat="false" ht="15" hidden="false" customHeight="false" outlineLevel="0" collapsed="false">
      <c r="C268" s="23" t="s">
        <v>838</v>
      </c>
      <c r="D268" s="11" t="s">
        <v>33</v>
      </c>
      <c r="E268" s="24" t="n">
        <f aca="false">XIRR($J267:$FH267,$J$4:$FH$4)</f>
        <v>0.132378806290483</v>
      </c>
    </row>
    <row r="269" customFormat="false" ht="15" hidden="false" customHeight="false" outlineLevel="0" collapsed="false">
      <c r="C269" s="0" t="s">
        <v>839</v>
      </c>
      <c r="D269" s="11" t="s">
        <v>319</v>
      </c>
      <c r="I269" s="43" t="n">
        <f aca="false">SUM(J269:FH269)</f>
        <v>193447.765394198</v>
      </c>
      <c r="J269" s="43" t="n">
        <f aca="false">J267-J149*J266</f>
        <v>-2792.10339506173</v>
      </c>
      <c r="K269" s="43" t="n">
        <f aca="false">K267-K149*K266</f>
        <v>694.568570357686</v>
      </c>
      <c r="L269" s="43" t="n">
        <f aca="false">L267-L149*L266</f>
        <v>-809.957968521901</v>
      </c>
      <c r="M269" s="43" t="n">
        <f aca="false">M267-M149*M266</f>
        <v>-124.112302458989</v>
      </c>
      <c r="N269" s="43" t="n">
        <f aca="false">N267-N149*N266</f>
        <v>-3121.22115125501</v>
      </c>
      <c r="O269" s="43" t="n">
        <f aca="false">O267-O149*O266</f>
        <v>-2460.17962861121</v>
      </c>
      <c r="P269" s="43" t="n">
        <f aca="false">P267-P149*P266</f>
        <v>-6303.52697414552</v>
      </c>
      <c r="Q269" s="43" t="n">
        <f aca="false">Q267-Q149*Q266</f>
        <v>-6355.53002686728</v>
      </c>
      <c r="R269" s="43" t="n">
        <f aca="false">R267-R149*R266</f>
        <v>-6338.07381092297</v>
      </c>
      <c r="S269" s="43" t="n">
        <f aca="false">S267-S149*S266</f>
        <v>-7193.4547330838</v>
      </c>
      <c r="T269" s="43" t="n">
        <f aca="false">T267-T149*T266</f>
        <v>1910.76663985344</v>
      </c>
      <c r="U269" s="43" t="n">
        <f aca="false">U267-U149*U266</f>
        <v>1939.03661517504</v>
      </c>
      <c r="V269" s="43" t="n">
        <f aca="false">V267-V149*V266</f>
        <v>1938.03506156322</v>
      </c>
      <c r="W269" s="43" t="n">
        <f aca="false">W267-W149*W266</f>
        <v>1363.87035830625</v>
      </c>
      <c r="X269" s="43" t="n">
        <f aca="false">X267-X149*X266</f>
        <v>1386.45801384904</v>
      </c>
      <c r="Y269" s="43" t="n">
        <f aca="false">Y267-Y149*Y266</f>
        <v>1409.01574287165</v>
      </c>
      <c r="Z269" s="43" t="n">
        <f aca="false">Z267-Z149*Z266</f>
        <v>1408.06408133532</v>
      </c>
      <c r="AA269" s="43" t="n">
        <f aca="false">AA267-AA149*AA266</f>
        <v>1090.97478252414</v>
      </c>
      <c r="AB269" s="43" t="n">
        <f aca="false">AB267-AB149*AB266</f>
        <v>1110.59272288788</v>
      </c>
      <c r="AC269" s="43" t="n">
        <f aca="false">AC267-AC149*AC266</f>
        <v>1130.18276349038</v>
      </c>
      <c r="AD269" s="43" t="n">
        <f aca="false">AD267-AD149*AD266</f>
        <v>1129.29555276631</v>
      </c>
      <c r="AE269" s="43" t="n">
        <f aca="false">AE267-AE149*AE266</f>
        <v>1160.0177657808</v>
      </c>
      <c r="AF269" s="43" t="n">
        <f aca="false">AF267-AF149*AF266</f>
        <v>1180.35300409387</v>
      </c>
      <c r="AG269" s="43" t="n">
        <f aca="false">AG267-AG149*AG266</f>
        <v>1200.65872513252</v>
      </c>
      <c r="AH269" s="43" t="n">
        <f aca="false">AH267-AH149*AH266</f>
        <v>1199.7200775867</v>
      </c>
      <c r="AI269" s="43" t="n">
        <f aca="false">AI267-AI149*AI266</f>
        <v>1283.85256465619</v>
      </c>
      <c r="AJ269" s="43" t="n">
        <f aca="false">AJ267-AJ149*AJ266</f>
        <v>1282.94141007514</v>
      </c>
      <c r="AK269" s="43" t="n">
        <f aca="false">AK267-AK149*AK266</f>
        <v>1304.38314313444</v>
      </c>
      <c r="AL269" s="43" t="n">
        <f aca="false">AL267-AL149*AL266</f>
        <v>1303.45325113222</v>
      </c>
      <c r="AM269" s="43" t="n">
        <f aca="false">AM267-AM149*AM266</f>
        <v>1132.01135869164</v>
      </c>
      <c r="AN269" s="43" t="n">
        <f aca="false">AN267-AN149*AN266</f>
        <v>1152.02238538004</v>
      </c>
      <c r="AO269" s="43" t="n">
        <f aca="false">AO267-AO149*AO266</f>
        <v>1172.00347199234</v>
      </c>
      <c r="AP269" s="43" t="n">
        <f aca="false">AP267-AP149*AP266</f>
        <v>1171.05137937882</v>
      </c>
      <c r="AQ269" s="43" t="n">
        <f aca="false">AQ267-AQ149*AQ266</f>
        <v>1055.52612871182</v>
      </c>
      <c r="AR269" s="43" t="n">
        <f aca="false">AR267-AR149*AR266</f>
        <v>1074.70848712058</v>
      </c>
      <c r="AS269" s="43" t="n">
        <f aca="false">AS267-AS149*AS266</f>
        <v>1093.86159234235</v>
      </c>
      <c r="AT269" s="43" t="n">
        <f aca="false">AT267-AT149*AT266</f>
        <v>1092.93134276099</v>
      </c>
      <c r="AU269" s="43" t="n">
        <f aca="false">AU267-AU149*AU266</f>
        <v>1106.05144120064</v>
      </c>
      <c r="AV269" s="43" t="n">
        <f aca="false">AV267-AV149*AV266</f>
        <v>1125.78158899151</v>
      </c>
      <c r="AW269" s="43" t="n">
        <f aca="false">AW267-AW149*AW266</f>
        <v>1145.48204217859</v>
      </c>
      <c r="AX269" s="43" t="n">
        <f aca="false">AX267-AX149*AX266</f>
        <v>1144.53775556996</v>
      </c>
      <c r="AY269" s="43" t="n">
        <f aca="false">AY267-AY149*AY266</f>
        <v>1032.83175078841</v>
      </c>
      <c r="AZ269" s="43" t="n">
        <f aca="false">AZ267-AZ149*AZ266</f>
        <v>1031.89007524636</v>
      </c>
      <c r="BA269" s="43" t="n">
        <f aca="false">BA267-BA149*BA266</f>
        <v>1050.54216917712</v>
      </c>
      <c r="BB269" s="43" t="n">
        <f aca="false">BB267-BB149*BB266</f>
        <v>1049.58112856617</v>
      </c>
      <c r="BC269" s="43" t="n">
        <f aca="false">BC267-BC149*BC266</f>
        <v>1049.6459633151</v>
      </c>
      <c r="BD269" s="43" t="n">
        <f aca="false">BD267-BD149*BD266</f>
        <v>1068.6786716424</v>
      </c>
      <c r="BE269" s="43" t="n">
        <f aca="false">BE267-BE149*BE266</f>
        <v>1087.6793907631</v>
      </c>
      <c r="BF269" s="43" t="n">
        <f aca="false">BF267-BF149*BF266</f>
        <v>1086.66213592303</v>
      </c>
      <c r="BG269" s="43" t="n">
        <f aca="false">BG267-BG149*BG266</f>
        <v>1027.41341115575</v>
      </c>
      <c r="BH269" s="43" t="n">
        <f aca="false">BH267-BH149*BH266</f>
        <v>1046.19192890221</v>
      </c>
      <c r="BI269" s="43" t="n">
        <f aca="false">BI267-BI149*BI266</f>
        <v>1064.93822502785</v>
      </c>
      <c r="BJ269" s="43" t="n">
        <f aca="false">BJ267-BJ149*BJ266</f>
        <v>1063.91357942966</v>
      </c>
      <c r="BK269" s="43" t="n">
        <f aca="false">BK267-BK149*BK266</f>
        <v>1042.73816802371</v>
      </c>
      <c r="BL269" s="43" t="n">
        <f aca="false">BL267-BL149*BL266</f>
        <v>1061.67571390918</v>
      </c>
      <c r="BM269" s="43" t="n">
        <f aca="false">BM267-BM149*BM266</f>
        <v>1080.58067321061</v>
      </c>
      <c r="BN269" s="43" t="n">
        <f aca="false">BN267-BN149*BN266</f>
        <v>1079.54442180407</v>
      </c>
      <c r="BO269" s="43" t="n">
        <f aca="false">BO267-BO149*BO266</f>
        <v>1110.24620716079</v>
      </c>
      <c r="BP269" s="43" t="n">
        <f aca="false">BP267-BP149*BP266</f>
        <v>1109.22877519091</v>
      </c>
      <c r="BQ269" s="43" t="n">
        <f aca="false">BQ267-BQ149*BQ266</f>
        <v>1128.65421337813</v>
      </c>
      <c r="BR269" s="43" t="n">
        <f aca="false">BR267-BR149*BR266</f>
        <v>1127.61585844772</v>
      </c>
      <c r="BS269" s="43" t="n">
        <f aca="false">BS267-BS149*BS266</f>
        <v>1077.80622858036</v>
      </c>
      <c r="BT269" s="43" t="n">
        <f aca="false">BT267-BT149*BT266</f>
        <v>1097.12759351623</v>
      </c>
      <c r="BU269" s="43" t="n">
        <f aca="false">BU267-BU149*BU266</f>
        <v>1116.41618281215</v>
      </c>
      <c r="BV269" s="43" t="n">
        <f aca="false">BV267-BV149*BV266</f>
        <v>1115.37391943864</v>
      </c>
      <c r="BW269" s="43" t="n">
        <f aca="false">BW267-BW149*BW266</f>
        <v>1110.1666881695</v>
      </c>
      <c r="BX269" s="43" t="n">
        <f aca="false">BX267-BX149*BX266</f>
        <v>1129.82077259838</v>
      </c>
      <c r="BY269" s="43" t="n">
        <f aca="false">BY267-BY149*BY266</f>
        <v>1149.4412103911</v>
      </c>
      <c r="BZ269" s="43" t="n">
        <f aca="false">BZ267-BZ149*BZ266</f>
        <v>1148.3712493915</v>
      </c>
      <c r="CA269" s="43" t="n">
        <f aca="false">CA267-CA149*CA266</f>
        <v>2591.20539939457</v>
      </c>
      <c r="CB269" s="43" t="n">
        <f aca="false">CB267-CB149*CB266</f>
        <v>1858.56290748111</v>
      </c>
      <c r="CC269" s="43" t="n">
        <f aca="false">CC267-CC149*CC266</f>
        <v>1877.90583066686</v>
      </c>
      <c r="CD269" s="43" t="n">
        <f aca="false">CD267-CD149*CD266</f>
        <v>1876.81393093251</v>
      </c>
      <c r="CE269" s="43" t="n">
        <f aca="false">CE267-CE149*CE266</f>
        <v>1839.00345053692</v>
      </c>
      <c r="CF269" s="43" t="n">
        <f aca="false">CF267-CF149*CF266</f>
        <v>1837.92487749369</v>
      </c>
      <c r="CG269" s="43" t="n">
        <f aca="false">CG267-CG149*CG266</f>
        <v>1857.03224517367</v>
      </c>
      <c r="CH269" s="43" t="n">
        <f aca="false">CH267-CH149*CH266</f>
        <v>1855.93149183546</v>
      </c>
      <c r="CI269" s="43" t="n">
        <f aca="false">CI267-CI149*CI266</f>
        <v>1870.0862163462</v>
      </c>
      <c r="CJ269" s="43" t="n">
        <f aca="false">CJ267-CJ149*CJ266</f>
        <v>1889.75760170649</v>
      </c>
      <c r="CK269" s="43" t="n">
        <f aca="false">CK267-CK149*CK266</f>
        <v>1909.39305353688</v>
      </c>
      <c r="CL269" s="43" t="n">
        <f aca="false">CL267-CL149*CL266</f>
        <v>1908.25036945424</v>
      </c>
      <c r="CM269" s="43" t="n">
        <f aca="false">CM267-CM149*CM266</f>
        <v>1952.15485033006</v>
      </c>
      <c r="CN269" s="43" t="n">
        <f aca="false">CN267-CN149*CN266</f>
        <v>1972.71458559533</v>
      </c>
      <c r="CO269" s="43" t="n">
        <f aca="false">CO267-CO149*CO266</f>
        <v>1993.23762398298</v>
      </c>
      <c r="CP269" s="43" t="n">
        <f aca="false">CP267-CP149*CP266</f>
        <v>1992.07066548892</v>
      </c>
      <c r="CQ269" s="43" t="n">
        <f aca="false">CQ267-CQ149*CQ266</f>
        <v>1944.29941475963</v>
      </c>
      <c r="CR269" s="43" t="n">
        <f aca="false">CR267-CR149*CR266</f>
        <v>1964.75500588074</v>
      </c>
      <c r="CS269" s="43" t="n">
        <f aca="false">CS267-CS149*CS266</f>
        <v>1985.17335296754</v>
      </c>
      <c r="CT269" s="43" t="n">
        <f aca="false">CT267-CT149*CT266</f>
        <v>1983.98899492354</v>
      </c>
      <c r="CU269" s="43" t="n">
        <f aca="false">CU267-CU149*CU266</f>
        <v>-32730.5839165254</v>
      </c>
      <c r="CV269" s="43" t="n">
        <f aca="false">CV267-CV149*CV266</f>
        <v>1994.35872199333</v>
      </c>
      <c r="CW269" s="43" t="n">
        <f aca="false">CW267-CW149*CW266</f>
        <v>2015.10756877275</v>
      </c>
      <c r="CX269" s="43" t="n">
        <f aca="false">CX267-CX149*CX266</f>
        <v>2013.92844788214</v>
      </c>
      <c r="CY269" s="43" t="n">
        <f aca="false">CY267-CY149*CY266</f>
        <v>2417.47847393373</v>
      </c>
      <c r="CZ269" s="43" t="n">
        <f aca="false">CZ267-CZ149*CZ266</f>
        <v>2443.17455957649</v>
      </c>
      <c r="DA269" s="43" t="n">
        <f aca="false">DA267-DA149*DA266</f>
        <v>2468.83284789347</v>
      </c>
      <c r="DB269" s="43" t="n">
        <f aca="false">DB267-DB149*DB266</f>
        <v>2467.63089521359</v>
      </c>
      <c r="DC269" s="43" t="n">
        <f aca="false">DC267-DC149*DC266</f>
        <v>2420.56184985796</v>
      </c>
      <c r="DD269" s="43" t="n">
        <f aca="false">DD267-DD149*DD266</f>
        <v>2446.28761708635</v>
      </c>
      <c r="DE269" s="43" t="n">
        <f aca="false">DE267-DE149*DE266</f>
        <v>2471.97543842805</v>
      </c>
      <c r="DF269" s="43" t="n">
        <f aca="false">DF267-DF149*DF266</f>
        <v>2470.76876152027</v>
      </c>
      <c r="DG269" s="43" t="n">
        <f aca="false">DG267-DG149*DG266</f>
        <v>2421.4621290529</v>
      </c>
      <c r="DH269" s="43" t="n">
        <f aca="false">DH267-DH149*DH266</f>
        <v>2447.19077291189</v>
      </c>
      <c r="DI269" s="43" t="n">
        <f aca="false">DI267-DI149*DI266</f>
        <v>2472.8812396301</v>
      </c>
      <c r="DJ269" s="43" t="n">
        <f aca="false">DJ267-DJ149*DJ266</f>
        <v>2471.66720885691</v>
      </c>
      <c r="DK269" s="43" t="n">
        <f aca="false">DK267-DK149*DK266</f>
        <v>2419.92002944508</v>
      </c>
      <c r="DL269" s="43" t="n">
        <f aca="false">DL267-DL149*DL266</f>
        <v>2418.73485997373</v>
      </c>
      <c r="DM269" s="43" t="n">
        <f aca="false">DM267-DM149*DM266</f>
        <v>2444.11706781163</v>
      </c>
      <c r="DN269" s="43" t="n">
        <f aca="false">DN267-DN149*DN266</f>
        <v>2442.90752594508</v>
      </c>
      <c r="DO269" s="43" t="n">
        <f aca="false">DO267-DO149*DO266</f>
        <v>2461.06412327713</v>
      </c>
      <c r="DP269" s="43" t="n">
        <f aca="false">DP267-DP149*DP266</f>
        <v>2487.20303932856</v>
      </c>
      <c r="DQ269" s="43" t="n">
        <f aca="false">DQ267-DQ149*DQ266</f>
        <v>2513.30281285257</v>
      </c>
      <c r="DR269" s="43" t="n">
        <f aca="false">DR267-DR149*DR266</f>
        <v>2512.05808284194</v>
      </c>
      <c r="DS269" s="43" t="n">
        <f aca="false">DS267-DS149*DS266</f>
        <v>2449.411737036</v>
      </c>
      <c r="DT269" s="43" t="n">
        <f aca="false">DT267-DT149*DT266</f>
        <v>2475.4056247091</v>
      </c>
      <c r="DU269" s="43" t="n">
        <f aca="false">DU267-DU149*DU266</f>
        <v>2501.35986501635</v>
      </c>
      <c r="DV269" s="43" t="n">
        <f aca="false">DV267-DV149*DV266</f>
        <v>2500.09908117426</v>
      </c>
      <c r="DW269" s="43" t="n">
        <f aca="false">DW267-DW149*DW266</f>
        <v>2487.53672321624</v>
      </c>
      <c r="DX269" s="43" t="n">
        <f aca="false">DX267-DX149*DX266</f>
        <v>2513.93775429946</v>
      </c>
      <c r="DY269" s="43" t="n">
        <f aca="false">DY267-DY149*DY266</f>
        <v>2540.29860364477</v>
      </c>
      <c r="DZ269" s="43" t="n">
        <f aca="false">DZ267-DZ149*DZ266</f>
        <v>2539.02082680324</v>
      </c>
      <c r="EA269" s="43" t="n">
        <f aca="false">EA267-EA149*EA266</f>
        <v>2544.54121528863</v>
      </c>
      <c r="EB269" s="43" t="n">
        <f aca="false">EB267-EB149*EB266</f>
        <v>2543.28463290881</v>
      </c>
      <c r="EC269" s="43" t="n">
        <f aca="false">EC267-EC149*EC266</f>
        <v>2569.96337596528</v>
      </c>
      <c r="ED269" s="43" t="n">
        <f aca="false">ED267-ED149*ED266</f>
        <v>2568.68095262085</v>
      </c>
      <c r="EE269" s="43" t="n">
        <f aca="false">EE267-EE149*EE266</f>
        <v>2489.86347933987</v>
      </c>
      <c r="EF269" s="43" t="n">
        <f aca="false">EF267-EF149*EF266</f>
        <v>2516.25093145029</v>
      </c>
      <c r="EG269" s="43" t="n">
        <f aca="false">EG267-EG149*EG266</f>
        <v>2542.59692225992</v>
      </c>
      <c r="EH269" s="43" t="n">
        <f aca="false">EH267-EH149*EH266</f>
        <v>2541.27845539613</v>
      </c>
      <c r="EI269" s="43" t="n">
        <f aca="false">EI267-EI149*EI266</f>
        <v>2607.86310073946</v>
      </c>
      <c r="EJ269" s="43" t="n">
        <f aca="false">EJ267-EJ149*EJ266</f>
        <v>2635.50565648055</v>
      </c>
      <c r="EK269" s="43" t="n">
        <f aca="false">EK267-EK149*EK266</f>
        <v>2663.10493361411</v>
      </c>
      <c r="EL269" s="43" t="n">
        <f aca="false">EL267-EL149*EL266</f>
        <v>2661.72867650539</v>
      </c>
      <c r="EM269" s="43" t="n">
        <f aca="false">EM267-EM149*EM266</f>
        <v>2692.79615584371</v>
      </c>
      <c r="EN269" s="43" t="n">
        <f aca="false">EN267-EN149*EN266</f>
        <v>2721.3348610734</v>
      </c>
      <c r="EO269" s="43" t="n">
        <f aca="false">EO267-EO149*EO266</f>
        <v>2749.82874466114</v>
      </c>
      <c r="EP269" s="43" t="n">
        <f aca="false">EP267-EP149*EP266</f>
        <v>2748.40341915159</v>
      </c>
      <c r="EQ269" s="43" t="n">
        <f aca="false">EQ267-EQ149*EQ266</f>
        <v>2672.97061791012</v>
      </c>
      <c r="ER269" s="43" t="n">
        <f aca="false">ER267-ER149*ER266</f>
        <v>2671.5667262471</v>
      </c>
      <c r="ES269" s="43" t="n">
        <f aca="false">ES267-ES149*ES266</f>
        <v>2699.50634608611</v>
      </c>
      <c r="ET269" s="43" t="n">
        <f aca="false">ET267-ET149*ET266</f>
        <v>2698.07358411952</v>
      </c>
      <c r="EU269" s="43" t="n">
        <f aca="false">EU267-EU149*EU266</f>
        <v>2690.77964175938</v>
      </c>
      <c r="EV269" s="43" t="n">
        <f aca="false">EV267-EV149*EV266</f>
        <v>2719.26521427955</v>
      </c>
      <c r="EW269" s="43" t="n">
        <f aca="false">EW267-EW149*EW266</f>
        <v>2747.70496806644</v>
      </c>
      <c r="EX269" s="43" t="n">
        <f aca="false">EX267-EX149*EX266</f>
        <v>2746.24793511212</v>
      </c>
      <c r="EY269" s="43" t="n">
        <f aca="false">EY267-EY149*EY266</f>
        <v>2738.82506601085</v>
      </c>
      <c r="EZ269" s="43" t="n">
        <f aca="false">EZ267-EZ149*EZ266</f>
        <v>2767.82055765307</v>
      </c>
      <c r="FA269" s="43" t="n">
        <f aca="false">FA267-FA149*FA266</f>
        <v>2796.76945439266</v>
      </c>
      <c r="FB269" s="43" t="n">
        <f aca="false">FB267-FB149*FB266</f>
        <v>2795.2877393001</v>
      </c>
      <c r="FC269" s="43" t="n">
        <f aca="false">FC267-FC149*FC266</f>
        <v>2787.73365209154</v>
      </c>
      <c r="FD269" s="43" t="n">
        <f aca="false">FD267-FD149*FD266</f>
        <v>-1.06581410364015E-013</v>
      </c>
      <c r="FE269" s="43" t="n">
        <f aca="false">FE267-FE149*FE266</f>
        <v>-1.06581410364015E-013</v>
      </c>
      <c r="FF269" s="43" t="n">
        <f aca="false">FF267-FF149*FF266</f>
        <v>-1.06581410364015E-013</v>
      </c>
      <c r="FG269" s="43" t="n">
        <f aca="false">FG267-FG149*FG266</f>
        <v>-1.06581410364015E-013</v>
      </c>
      <c r="FH269" s="43" t="n">
        <f aca="false">FH267-FH149*FH266</f>
        <v>-1.06581410364015E-013</v>
      </c>
    </row>
    <row r="270" customFormat="false" ht="15" hidden="false" customHeight="false" outlineLevel="0" collapsed="false">
      <c r="C270" s="23" t="s">
        <v>840</v>
      </c>
      <c r="D270" s="11" t="s">
        <v>33</v>
      </c>
      <c r="E270" s="24" t="n">
        <f aca="false">XIRR($J269:$FH269,$J$4:$FH$4)</f>
        <v>0.141887136186228</v>
      </c>
    </row>
    <row r="271" customFormat="false" ht="15" hidden="false" customHeight="false" outlineLevel="0" collapsed="false">
      <c r="C271" s="23" t="s">
        <v>841</v>
      </c>
      <c r="D271" s="11" t="s">
        <v>14</v>
      </c>
      <c r="E271" s="65" t="n">
        <f aca="false">SUMIF($J267:$FH267,"&gt;0")/-SUMIF($J267:$FH267,"&lt;0")</f>
        <v>3.5713921965783</v>
      </c>
    </row>
    <row r="272" customFormat="false" ht="15" hidden="false" customHeight="false" outlineLevel="0" collapsed="false">
      <c r="C272" s="23" t="s">
        <v>842</v>
      </c>
      <c r="D272" s="11" t="s">
        <v>319</v>
      </c>
      <c r="E272" s="62" t="n">
        <f aca="false">XNPV(In_Discount_Rate,$J267:$FH267,$J$4:$FH$4)</f>
        <v>19684.6477790659</v>
      </c>
    </row>
    <row r="273" customFormat="false" ht="15" hidden="false" customHeight="false" outlineLevel="0" collapsed="false">
      <c r="C273" s="0" t="s">
        <v>843</v>
      </c>
      <c r="D273" s="11" t="s">
        <v>319</v>
      </c>
      <c r="E273" s="43" t="n">
        <f aca="false">-SUMIF($J267:$FH267,"&lt;0")</f>
        <v>68378.5946411549</v>
      </c>
    </row>
    <row r="274" customFormat="false" ht="15" hidden="false" customHeight="false" outlineLevel="0" collapsed="false">
      <c r="C274" s="0" t="s">
        <v>844</v>
      </c>
      <c r="D274" s="11" t="s">
        <v>319</v>
      </c>
      <c r="I274" s="43" t="n">
        <f aca="false">SUM(J274:FH274)</f>
        <v>1355.35372737423</v>
      </c>
      <c r="J274" s="43" t="n">
        <f aca="false">J236-$F225*J18+$F265*J18+(1-J266)*J159</f>
        <v>-150</v>
      </c>
      <c r="K274" s="43" t="n">
        <f aca="false">K236-$F225*K18+$F265*K18+(1-K266)*K159</f>
        <v>0</v>
      </c>
      <c r="L274" s="43" t="n">
        <f aca="false">L236-$F225*L18+$F265*L18+(1-L266)*L159</f>
        <v>0</v>
      </c>
      <c r="M274" s="43" t="n">
        <f aca="false">M236-$F225*M18+$F265*M18+(1-M266)*M159</f>
        <v>0</v>
      </c>
      <c r="N274" s="43" t="n">
        <f aca="false">N236-$F225*N18+$F265*N18+(1-N266)*N159</f>
        <v>1505.35372737423</v>
      </c>
      <c r="O274" s="43" t="n">
        <f aca="false">O236-$F225*O18+$F265*O18+(1-O266)*O159</f>
        <v>0</v>
      </c>
      <c r="P274" s="43" t="n">
        <f aca="false">P236-$F225*P18+$F265*P18+(1-P266)*P159</f>
        <v>0</v>
      </c>
      <c r="Q274" s="43" t="n">
        <f aca="false">Q236-$F225*Q18+$F265*Q18+(1-Q266)*Q159</f>
        <v>0</v>
      </c>
      <c r="R274" s="43" t="n">
        <f aca="false">R236-$F225*R18+$F265*R18+(1-R266)*R159</f>
        <v>0</v>
      </c>
      <c r="S274" s="43" t="n">
        <f aca="false">S236-$F225*S18+$F265*S18+(1-S266)*S159</f>
        <v>0</v>
      </c>
      <c r="T274" s="43" t="n">
        <f aca="false">T236-$F225*T18+$F265*T18+(1-T266)*T159</f>
        <v>0</v>
      </c>
      <c r="U274" s="43" t="n">
        <f aca="false">U236-$F225*U18+$F265*U18+(1-U266)*U159</f>
        <v>0</v>
      </c>
      <c r="V274" s="43" t="n">
        <f aca="false">V236-$F225*V18+$F265*V18+(1-V266)*V159</f>
        <v>0</v>
      </c>
      <c r="W274" s="43" t="n">
        <f aca="false">W236-$F225*W18+$F265*W18+(1-W266)*W159</f>
        <v>0</v>
      </c>
      <c r="X274" s="43" t="n">
        <f aca="false">X236-$F225*X18+$F265*X18+(1-X266)*X159</f>
        <v>0</v>
      </c>
      <c r="Y274" s="43" t="n">
        <f aca="false">Y236-$F225*Y18+$F265*Y18+(1-Y266)*Y159</f>
        <v>0</v>
      </c>
      <c r="Z274" s="43" t="n">
        <f aca="false">Z236-$F225*Z18+$F265*Z18+(1-Z266)*Z159</f>
        <v>0</v>
      </c>
      <c r="AA274" s="43" t="n">
        <f aca="false">AA236-$F225*AA18+$F265*AA18+(1-AA266)*AA159</f>
        <v>0</v>
      </c>
      <c r="AB274" s="43" t="n">
        <f aca="false">AB236-$F225*AB18+$F265*AB18+(1-AB266)*AB159</f>
        <v>0</v>
      </c>
      <c r="AC274" s="43" t="n">
        <f aca="false">AC236-$F225*AC18+$F265*AC18+(1-AC266)*AC159</f>
        <v>0</v>
      </c>
      <c r="AD274" s="43" t="n">
        <f aca="false">AD236-$F225*AD18+$F265*AD18+(1-AD266)*AD159</f>
        <v>0</v>
      </c>
      <c r="AE274" s="43" t="n">
        <f aca="false">AE236-$F225*AE18+$F265*AE18+(1-AE266)*AE159</f>
        <v>0</v>
      </c>
      <c r="AF274" s="43" t="n">
        <f aca="false">AF236-$F225*AF18+$F265*AF18+(1-AF266)*AF159</f>
        <v>0</v>
      </c>
      <c r="AG274" s="43" t="n">
        <f aca="false">AG236-$F225*AG18+$F265*AG18+(1-AG266)*AG159</f>
        <v>0</v>
      </c>
      <c r="AH274" s="43" t="n">
        <f aca="false">AH236-$F225*AH18+$F265*AH18+(1-AH266)*AH159</f>
        <v>0</v>
      </c>
      <c r="AI274" s="43" t="n">
        <f aca="false">AI236-$F225*AI18+$F265*AI18+(1-AI266)*AI159</f>
        <v>0</v>
      </c>
      <c r="AJ274" s="43" t="n">
        <f aca="false">AJ236-$F225*AJ18+$F265*AJ18+(1-AJ266)*AJ159</f>
        <v>0</v>
      </c>
      <c r="AK274" s="43" t="n">
        <f aca="false">AK236-$F225*AK18+$F265*AK18+(1-AK266)*AK159</f>
        <v>0</v>
      </c>
      <c r="AL274" s="43" t="n">
        <f aca="false">AL236-$F225*AL18+$F265*AL18+(1-AL266)*AL159</f>
        <v>0</v>
      </c>
      <c r="AM274" s="43" t="n">
        <f aca="false">AM236-$F225*AM18+$F265*AM18+(1-AM266)*AM159</f>
        <v>0</v>
      </c>
      <c r="AN274" s="43" t="n">
        <f aca="false">AN236-$F225*AN18+$F265*AN18+(1-AN266)*AN159</f>
        <v>0</v>
      </c>
      <c r="AO274" s="43" t="n">
        <f aca="false">AO236-$F225*AO18+$F265*AO18+(1-AO266)*AO159</f>
        <v>0</v>
      </c>
      <c r="AP274" s="43" t="n">
        <f aca="false">AP236-$F225*AP18+$F265*AP18+(1-AP266)*AP159</f>
        <v>0</v>
      </c>
      <c r="AQ274" s="43" t="n">
        <f aca="false">AQ236-$F225*AQ18+$F265*AQ18+(1-AQ266)*AQ159</f>
        <v>0</v>
      </c>
      <c r="AR274" s="43" t="n">
        <f aca="false">AR236-$F225*AR18+$F265*AR18+(1-AR266)*AR159</f>
        <v>0</v>
      </c>
      <c r="AS274" s="43" t="n">
        <f aca="false">AS236-$F225*AS18+$F265*AS18+(1-AS266)*AS159</f>
        <v>0</v>
      </c>
      <c r="AT274" s="43" t="n">
        <f aca="false">AT236-$F225*AT18+$F265*AT18+(1-AT266)*AT159</f>
        <v>0</v>
      </c>
      <c r="AU274" s="43" t="n">
        <f aca="false">AU236-$F225*AU18+$F265*AU18+(1-AU266)*AU159</f>
        <v>0</v>
      </c>
      <c r="AV274" s="43" t="n">
        <f aca="false">AV236-$F225*AV18+$F265*AV18+(1-AV266)*AV159</f>
        <v>0</v>
      </c>
      <c r="AW274" s="43" t="n">
        <f aca="false">AW236-$F225*AW18+$F265*AW18+(1-AW266)*AW159</f>
        <v>0</v>
      </c>
      <c r="AX274" s="43" t="n">
        <f aca="false">AX236-$F225*AX18+$F265*AX18+(1-AX266)*AX159</f>
        <v>0</v>
      </c>
      <c r="AY274" s="43" t="n">
        <f aca="false">AY236-$F225*AY18+$F265*AY18+(1-AY266)*AY159</f>
        <v>0</v>
      </c>
      <c r="AZ274" s="43" t="n">
        <f aca="false">AZ236-$F225*AZ18+$F265*AZ18+(1-AZ266)*AZ159</f>
        <v>0</v>
      </c>
      <c r="BA274" s="43" t="n">
        <f aca="false">BA236-$F225*BA18+$F265*BA18+(1-BA266)*BA159</f>
        <v>0</v>
      </c>
      <c r="BB274" s="43" t="n">
        <f aca="false">BB236-$F225*BB18+$F265*BB18+(1-BB266)*BB159</f>
        <v>0</v>
      </c>
      <c r="BC274" s="43" t="n">
        <f aca="false">BC236-$F225*BC18+$F265*BC18+(1-BC266)*BC159</f>
        <v>0</v>
      </c>
      <c r="BD274" s="43" t="n">
        <f aca="false">BD236-$F225*BD18+$F265*BD18+(1-BD266)*BD159</f>
        <v>0</v>
      </c>
      <c r="BE274" s="43" t="n">
        <f aca="false">BE236-$F225*BE18+$F265*BE18+(1-BE266)*BE159</f>
        <v>0</v>
      </c>
      <c r="BF274" s="43" t="n">
        <f aca="false">BF236-$F225*BF18+$F265*BF18+(1-BF266)*BF159</f>
        <v>0</v>
      </c>
      <c r="BG274" s="43" t="n">
        <f aca="false">BG236-$F225*BG18+$F265*BG18+(1-BG266)*BG159</f>
        <v>0</v>
      </c>
      <c r="BH274" s="43" t="n">
        <f aca="false">BH236-$F225*BH18+$F265*BH18+(1-BH266)*BH159</f>
        <v>0</v>
      </c>
      <c r="BI274" s="43" t="n">
        <f aca="false">BI236-$F225*BI18+$F265*BI18+(1-BI266)*BI159</f>
        <v>0</v>
      </c>
      <c r="BJ274" s="43" t="n">
        <f aca="false">BJ236-$F225*BJ18+$F265*BJ18+(1-BJ266)*BJ159</f>
        <v>0</v>
      </c>
      <c r="BK274" s="43" t="n">
        <f aca="false">BK236-$F225*BK18+$F265*BK18+(1-BK266)*BK159</f>
        <v>0</v>
      </c>
      <c r="BL274" s="43" t="n">
        <f aca="false">BL236-$F225*BL18+$F265*BL18+(1-BL266)*BL159</f>
        <v>0</v>
      </c>
      <c r="BM274" s="43" t="n">
        <f aca="false">BM236-$F225*BM18+$F265*BM18+(1-BM266)*BM159</f>
        <v>0</v>
      </c>
      <c r="BN274" s="43" t="n">
        <f aca="false">BN236-$F225*BN18+$F265*BN18+(1-BN266)*BN159</f>
        <v>0</v>
      </c>
      <c r="BO274" s="43" t="n">
        <f aca="false">BO236-$F225*BO18+$F265*BO18+(1-BO266)*BO159</f>
        <v>0</v>
      </c>
      <c r="BP274" s="43" t="n">
        <f aca="false">BP236-$F225*BP18+$F265*BP18+(1-BP266)*BP159</f>
        <v>0</v>
      </c>
      <c r="BQ274" s="43" t="n">
        <f aca="false">BQ236-$F225*BQ18+$F265*BQ18+(1-BQ266)*BQ159</f>
        <v>0</v>
      </c>
      <c r="BR274" s="43" t="n">
        <f aca="false">BR236-$F225*BR18+$F265*BR18+(1-BR266)*BR159</f>
        <v>0</v>
      </c>
      <c r="BS274" s="43" t="n">
        <f aca="false">BS236-$F225*BS18+$F265*BS18+(1-BS266)*BS159</f>
        <v>0</v>
      </c>
      <c r="BT274" s="43" t="n">
        <f aca="false">BT236-$F225*BT18+$F265*BT18+(1-BT266)*BT159</f>
        <v>0</v>
      </c>
      <c r="BU274" s="43" t="n">
        <f aca="false">BU236-$F225*BU18+$F265*BU18+(1-BU266)*BU159</f>
        <v>0</v>
      </c>
      <c r="BV274" s="43" t="n">
        <f aca="false">BV236-$F225*BV18+$F265*BV18+(1-BV266)*BV159</f>
        <v>0</v>
      </c>
      <c r="BW274" s="43" t="n">
        <f aca="false">BW236-$F225*BW18+$F265*BW18+(1-BW266)*BW159</f>
        <v>0</v>
      </c>
      <c r="BX274" s="43" t="n">
        <f aca="false">BX236-$F225*BX18+$F265*BX18+(1-BX266)*BX159</f>
        <v>0</v>
      </c>
      <c r="BY274" s="43" t="n">
        <f aca="false">BY236-$F225*BY18+$F265*BY18+(1-BY266)*BY159</f>
        <v>0</v>
      </c>
      <c r="BZ274" s="43" t="n">
        <f aca="false">BZ236-$F225*BZ18+$F265*BZ18+(1-BZ266)*BZ159</f>
        <v>0</v>
      </c>
      <c r="CA274" s="43" t="n">
        <f aca="false">CA236-$F225*CA18+$F265*CA18+(1-CA266)*CA159</f>
        <v>0</v>
      </c>
      <c r="CB274" s="43" t="n">
        <f aca="false">CB236-$F225*CB18+$F265*CB18+(1-CB266)*CB159</f>
        <v>0</v>
      </c>
      <c r="CC274" s="43" t="n">
        <f aca="false">CC236-$F225*CC18+$F265*CC18+(1-CC266)*CC159</f>
        <v>0</v>
      </c>
      <c r="CD274" s="43" t="n">
        <f aca="false">CD236-$F225*CD18+$F265*CD18+(1-CD266)*CD159</f>
        <v>0</v>
      </c>
      <c r="CE274" s="43" t="n">
        <f aca="false">CE236-$F225*CE18+$F265*CE18+(1-CE266)*CE159</f>
        <v>0</v>
      </c>
      <c r="CF274" s="43" t="n">
        <f aca="false">CF236-$F225*CF18+$F265*CF18+(1-CF266)*CF159</f>
        <v>0</v>
      </c>
      <c r="CG274" s="43" t="n">
        <f aca="false">CG236-$F225*CG18+$F265*CG18+(1-CG266)*CG159</f>
        <v>0</v>
      </c>
      <c r="CH274" s="43" t="n">
        <f aca="false">CH236-$F225*CH18+$F265*CH18+(1-CH266)*CH159</f>
        <v>0</v>
      </c>
      <c r="CI274" s="43" t="n">
        <f aca="false">CI236-$F225*CI18+$F265*CI18+(1-CI266)*CI159</f>
        <v>0</v>
      </c>
      <c r="CJ274" s="43" t="n">
        <f aca="false">CJ236-$F225*CJ18+$F265*CJ18+(1-CJ266)*CJ159</f>
        <v>0</v>
      </c>
      <c r="CK274" s="43" t="n">
        <f aca="false">CK236-$F225*CK18+$F265*CK18+(1-CK266)*CK159</f>
        <v>0</v>
      </c>
      <c r="CL274" s="43" t="n">
        <f aca="false">CL236-$F225*CL18+$F265*CL18+(1-CL266)*CL159</f>
        <v>0</v>
      </c>
      <c r="CM274" s="43" t="n">
        <f aca="false">CM236-$F225*CM18+$F265*CM18+(1-CM266)*CM159</f>
        <v>0</v>
      </c>
      <c r="CN274" s="43" t="n">
        <f aca="false">CN236-$F225*CN18+$F265*CN18+(1-CN266)*CN159</f>
        <v>0</v>
      </c>
      <c r="CO274" s="43" t="n">
        <f aca="false">CO236-$F225*CO18+$F265*CO18+(1-CO266)*CO159</f>
        <v>0</v>
      </c>
      <c r="CP274" s="43" t="n">
        <f aca="false">CP236-$F225*CP18+$F265*CP18+(1-CP266)*CP159</f>
        <v>0</v>
      </c>
      <c r="CQ274" s="43" t="n">
        <f aca="false">CQ236-$F225*CQ18+$F265*CQ18+(1-CQ266)*CQ159</f>
        <v>0</v>
      </c>
      <c r="CR274" s="43" t="n">
        <f aca="false">CR236-$F225*CR18+$F265*CR18+(1-CR266)*CR159</f>
        <v>0</v>
      </c>
      <c r="CS274" s="43" t="n">
        <f aca="false">CS236-$F225*CS18+$F265*CS18+(1-CS266)*CS159</f>
        <v>0</v>
      </c>
      <c r="CT274" s="43" t="n">
        <f aca="false">CT236-$F225*CT18+$F265*CT18+(1-CT266)*CT159</f>
        <v>0</v>
      </c>
      <c r="CU274" s="43" t="n">
        <f aca="false">CU236-$F225*CU18+$F265*CU18+(1-CU266)*CU159</f>
        <v>0</v>
      </c>
      <c r="CV274" s="43" t="n">
        <f aca="false">CV236-$F225*CV18+$F265*CV18+(1-CV266)*CV159</f>
        <v>0</v>
      </c>
      <c r="CW274" s="43" t="n">
        <f aca="false">CW236-$F225*CW18+$F265*CW18+(1-CW266)*CW159</f>
        <v>0</v>
      </c>
      <c r="CX274" s="43" t="n">
        <f aca="false">CX236-$F225*CX18+$F265*CX18+(1-CX266)*CX159</f>
        <v>0</v>
      </c>
      <c r="CY274" s="43" t="n">
        <f aca="false">CY236-$F225*CY18+$F265*CY18+(1-CY266)*CY159</f>
        <v>0</v>
      </c>
      <c r="CZ274" s="43" t="n">
        <f aca="false">CZ236-$F225*CZ18+$F265*CZ18+(1-CZ266)*CZ159</f>
        <v>0</v>
      </c>
      <c r="DA274" s="43" t="n">
        <f aca="false">DA236-$F225*DA18+$F265*DA18+(1-DA266)*DA159</f>
        <v>0</v>
      </c>
      <c r="DB274" s="43" t="n">
        <f aca="false">DB236-$F225*DB18+$F265*DB18+(1-DB266)*DB159</f>
        <v>0</v>
      </c>
      <c r="DC274" s="43" t="n">
        <f aca="false">DC236-$F225*DC18+$F265*DC18+(1-DC266)*DC159</f>
        <v>0</v>
      </c>
      <c r="DD274" s="43" t="n">
        <f aca="false">DD236-$F225*DD18+$F265*DD18+(1-DD266)*DD159</f>
        <v>0</v>
      </c>
      <c r="DE274" s="43" t="n">
        <f aca="false">DE236-$F225*DE18+$F265*DE18+(1-DE266)*DE159</f>
        <v>0</v>
      </c>
      <c r="DF274" s="43" t="n">
        <f aca="false">DF236-$F225*DF18+$F265*DF18+(1-DF266)*DF159</f>
        <v>0</v>
      </c>
      <c r="DG274" s="43" t="n">
        <f aca="false">DG236-$F225*DG18+$F265*DG18+(1-DG266)*DG159</f>
        <v>0</v>
      </c>
      <c r="DH274" s="43" t="n">
        <f aca="false">DH236-$F225*DH18+$F265*DH18+(1-DH266)*DH159</f>
        <v>0</v>
      </c>
      <c r="DI274" s="43" t="n">
        <f aca="false">DI236-$F225*DI18+$F265*DI18+(1-DI266)*DI159</f>
        <v>0</v>
      </c>
      <c r="DJ274" s="43" t="n">
        <f aca="false">DJ236-$F225*DJ18+$F265*DJ18+(1-DJ266)*DJ159</f>
        <v>0</v>
      </c>
      <c r="DK274" s="43" t="n">
        <f aca="false">DK236-$F225*DK18+$F265*DK18+(1-DK266)*DK159</f>
        <v>0</v>
      </c>
      <c r="DL274" s="43" t="n">
        <f aca="false">DL236-$F225*DL18+$F265*DL18+(1-DL266)*DL159</f>
        <v>0</v>
      </c>
      <c r="DM274" s="43" t="n">
        <f aca="false">DM236-$F225*DM18+$F265*DM18+(1-DM266)*DM159</f>
        <v>0</v>
      </c>
      <c r="DN274" s="43" t="n">
        <f aca="false">DN236-$F225*DN18+$F265*DN18+(1-DN266)*DN159</f>
        <v>0</v>
      </c>
      <c r="DO274" s="43" t="n">
        <f aca="false">DO236-$F225*DO18+$F265*DO18+(1-DO266)*DO159</f>
        <v>0</v>
      </c>
      <c r="DP274" s="43" t="n">
        <f aca="false">DP236-$F225*DP18+$F265*DP18+(1-DP266)*DP159</f>
        <v>0</v>
      </c>
      <c r="DQ274" s="43" t="n">
        <f aca="false">DQ236-$F225*DQ18+$F265*DQ18+(1-DQ266)*DQ159</f>
        <v>0</v>
      </c>
      <c r="DR274" s="43" t="n">
        <f aca="false">DR236-$F225*DR18+$F265*DR18+(1-DR266)*DR159</f>
        <v>0</v>
      </c>
      <c r="DS274" s="43" t="n">
        <f aca="false">DS236-$F225*DS18+$F265*DS18+(1-DS266)*DS159</f>
        <v>0</v>
      </c>
      <c r="DT274" s="43" t="n">
        <f aca="false">DT236-$F225*DT18+$F265*DT18+(1-DT266)*DT159</f>
        <v>0</v>
      </c>
      <c r="DU274" s="43" t="n">
        <f aca="false">DU236-$F225*DU18+$F265*DU18+(1-DU266)*DU159</f>
        <v>0</v>
      </c>
      <c r="DV274" s="43" t="n">
        <f aca="false">DV236-$F225*DV18+$F265*DV18+(1-DV266)*DV159</f>
        <v>0</v>
      </c>
      <c r="DW274" s="43" t="n">
        <f aca="false">DW236-$F225*DW18+$F265*DW18+(1-DW266)*DW159</f>
        <v>0</v>
      </c>
      <c r="DX274" s="43" t="n">
        <f aca="false">DX236-$F225*DX18+$F265*DX18+(1-DX266)*DX159</f>
        <v>0</v>
      </c>
      <c r="DY274" s="43" t="n">
        <f aca="false">DY236-$F225*DY18+$F265*DY18+(1-DY266)*DY159</f>
        <v>0</v>
      </c>
      <c r="DZ274" s="43" t="n">
        <f aca="false">DZ236-$F225*DZ18+$F265*DZ18+(1-DZ266)*DZ159</f>
        <v>0</v>
      </c>
      <c r="EA274" s="43" t="n">
        <f aca="false">EA236-$F225*EA18+$F265*EA18+(1-EA266)*EA159</f>
        <v>0</v>
      </c>
      <c r="EB274" s="43" t="n">
        <f aca="false">EB236-$F225*EB18+$F265*EB18+(1-EB266)*EB159</f>
        <v>0</v>
      </c>
      <c r="EC274" s="43" t="n">
        <f aca="false">EC236-$F225*EC18+$F265*EC18+(1-EC266)*EC159</f>
        <v>0</v>
      </c>
      <c r="ED274" s="43" t="n">
        <f aca="false">ED236-$F225*ED18+$F265*ED18+(1-ED266)*ED159</f>
        <v>0</v>
      </c>
      <c r="EE274" s="43" t="n">
        <f aca="false">EE236-$F225*EE18+$F265*EE18+(1-EE266)*EE159</f>
        <v>0</v>
      </c>
      <c r="EF274" s="43" t="n">
        <f aca="false">EF236-$F225*EF18+$F265*EF18+(1-EF266)*EF159</f>
        <v>0</v>
      </c>
      <c r="EG274" s="43" t="n">
        <f aca="false">EG236-$F225*EG18+$F265*EG18+(1-EG266)*EG159</f>
        <v>0</v>
      </c>
      <c r="EH274" s="43" t="n">
        <f aca="false">EH236-$F225*EH18+$F265*EH18+(1-EH266)*EH159</f>
        <v>0</v>
      </c>
      <c r="EI274" s="43" t="n">
        <f aca="false">EI236-$F225*EI18+$F265*EI18+(1-EI266)*EI159</f>
        <v>0</v>
      </c>
      <c r="EJ274" s="43" t="n">
        <f aca="false">EJ236-$F225*EJ18+$F265*EJ18+(1-EJ266)*EJ159</f>
        <v>0</v>
      </c>
      <c r="EK274" s="43" t="n">
        <f aca="false">EK236-$F225*EK18+$F265*EK18+(1-EK266)*EK159</f>
        <v>0</v>
      </c>
      <c r="EL274" s="43" t="n">
        <f aca="false">EL236-$F225*EL18+$F265*EL18+(1-EL266)*EL159</f>
        <v>0</v>
      </c>
      <c r="EM274" s="43" t="n">
        <f aca="false">EM236-$F225*EM18+$F265*EM18+(1-EM266)*EM159</f>
        <v>0</v>
      </c>
      <c r="EN274" s="43" t="n">
        <f aca="false">EN236-$F225*EN18+$F265*EN18+(1-EN266)*EN159</f>
        <v>0</v>
      </c>
      <c r="EO274" s="43" t="n">
        <f aca="false">EO236-$F225*EO18+$F265*EO18+(1-EO266)*EO159</f>
        <v>0</v>
      </c>
      <c r="EP274" s="43" t="n">
        <f aca="false">EP236-$F225*EP18+$F265*EP18+(1-EP266)*EP159</f>
        <v>0</v>
      </c>
      <c r="EQ274" s="43" t="n">
        <f aca="false">EQ236-$F225*EQ18+$F265*EQ18+(1-EQ266)*EQ159</f>
        <v>0</v>
      </c>
      <c r="ER274" s="43" t="n">
        <f aca="false">ER236-$F225*ER18+$F265*ER18+(1-ER266)*ER159</f>
        <v>0</v>
      </c>
      <c r="ES274" s="43" t="n">
        <f aca="false">ES236-$F225*ES18+$F265*ES18+(1-ES266)*ES159</f>
        <v>0</v>
      </c>
      <c r="ET274" s="43" t="n">
        <f aca="false">ET236-$F225*ET18+$F265*ET18+(1-ET266)*ET159</f>
        <v>0</v>
      </c>
      <c r="EU274" s="43" t="n">
        <f aca="false">EU236-$F225*EU18+$F265*EU18+(1-EU266)*EU159</f>
        <v>0</v>
      </c>
      <c r="EV274" s="43" t="n">
        <f aca="false">EV236-$F225*EV18+$F265*EV18+(1-EV266)*EV159</f>
        <v>0</v>
      </c>
      <c r="EW274" s="43" t="n">
        <f aca="false">EW236-$F225*EW18+$F265*EW18+(1-EW266)*EW159</f>
        <v>0</v>
      </c>
      <c r="EX274" s="43" t="n">
        <f aca="false">EX236-$F225*EX18+$F265*EX18+(1-EX266)*EX159</f>
        <v>0</v>
      </c>
      <c r="EY274" s="43" t="n">
        <f aca="false">EY236-$F225*EY18+$F265*EY18+(1-EY266)*EY159</f>
        <v>0</v>
      </c>
      <c r="EZ274" s="43" t="n">
        <f aca="false">EZ236-$F225*EZ18+$F265*EZ18+(1-EZ266)*EZ159</f>
        <v>0</v>
      </c>
      <c r="FA274" s="43" t="n">
        <f aca="false">FA236-$F225*FA18+$F265*FA18+(1-FA266)*FA159</f>
        <v>0</v>
      </c>
      <c r="FB274" s="43" t="n">
        <f aca="false">FB236-$F225*FB18+$F265*FB18+(1-FB266)*FB159</f>
        <v>0</v>
      </c>
      <c r="FC274" s="43" t="n">
        <f aca="false">FC236-$F225*FC18+$F265*FC18+(1-FC266)*FC159</f>
        <v>0</v>
      </c>
      <c r="FD274" s="43" t="n">
        <f aca="false">FD236-$F225*FD18+$F265*FD18+(1-FD266)*FD159</f>
        <v>0</v>
      </c>
      <c r="FE274" s="43" t="n">
        <f aca="false">FE236-$F225*FE18+$F265*FE18+(1-FE266)*FE159</f>
        <v>0</v>
      </c>
      <c r="FF274" s="43" t="n">
        <f aca="false">FF236-$F225*FF18+$F265*FF18+(1-FF266)*FF159</f>
        <v>0</v>
      </c>
      <c r="FG274" s="43" t="n">
        <f aca="false">FG236-$F225*FG18+$F265*FG18+(1-FG266)*FG159</f>
        <v>0</v>
      </c>
      <c r="FH274" s="43" t="n">
        <f aca="false">FH236-$F225*FH18+$F265*FH18+(1-FH266)*FH159</f>
        <v>0</v>
      </c>
    </row>
    <row r="275" customFormat="false" ht="15" hidden="false" customHeight="false" outlineLevel="0" collapsed="false">
      <c r="C275" s="23" t="s">
        <v>845</v>
      </c>
      <c r="D275" s="11" t="s">
        <v>33</v>
      </c>
      <c r="E275" s="24" t="n">
        <f aca="false">IFERROR(XIRR($J274:$FH274,$J$4:$FH$4),"n/a")</f>
        <v>9.03569151582823</v>
      </c>
    </row>
    <row r="277" customFormat="false" ht="15" hidden="false" customHeight="false" outlineLevel="0" collapsed="false">
      <c r="C277" s="36" t="s">
        <v>189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H27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64" min="10" style="0" width="11"/>
    <col collapsed="false" customWidth="false" hidden="true" outlineLevel="1" max="16384" min="165" style="0" width="13"/>
  </cols>
  <sheetData>
    <row r="1" customFormat="false" ht="15" hidden="false" customHeight="false" outlineLevel="0" collapsed="false">
      <c r="A1" s="41" t="n">
        <v>2</v>
      </c>
      <c r="C1" s="12" t="s">
        <v>612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Zalahaláp – Calculations – Calc_2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</row>
    <row r="3" customFormat="false" ht="15" hidden="false" customHeight="false" outlineLevel="0" collapsed="false">
      <c r="C3" s="0" t="s">
        <v>613</v>
      </c>
      <c r="D3" s="11" t="s">
        <v>72</v>
      </c>
      <c r="J3" s="40" t="n">
        <f aca="false">I$4+1</f>
        <v>45931</v>
      </c>
      <c r="K3" s="40" t="n">
        <f aca="false">J$4+1</f>
        <v>46023</v>
      </c>
      <c r="L3" s="40" t="n">
        <f aca="false">K$4+1</f>
        <v>46113</v>
      </c>
      <c r="M3" s="40" t="n">
        <f aca="false">L$4+1</f>
        <v>46204</v>
      </c>
      <c r="N3" s="40" t="n">
        <f aca="false">M$4+1</f>
        <v>46296</v>
      </c>
      <c r="O3" s="40" t="n">
        <f aca="false">N$4+1</f>
        <v>46388</v>
      </c>
      <c r="P3" s="40" t="n">
        <f aca="false">O$4+1</f>
        <v>46478</v>
      </c>
      <c r="Q3" s="40" t="n">
        <f aca="false">P$4+1</f>
        <v>46569</v>
      </c>
      <c r="R3" s="40" t="n">
        <f aca="false">Q$4+1</f>
        <v>46661</v>
      </c>
      <c r="S3" s="40" t="n">
        <f aca="false">R$4+1</f>
        <v>46753</v>
      </c>
      <c r="T3" s="40" t="n">
        <f aca="false">S$4+1</f>
        <v>46844</v>
      </c>
      <c r="U3" s="40" t="n">
        <f aca="false">T$4+1</f>
        <v>46935</v>
      </c>
      <c r="V3" s="40" t="n">
        <f aca="false">U$4+1</f>
        <v>47027</v>
      </c>
      <c r="W3" s="40" t="n">
        <f aca="false">V$4+1</f>
        <v>47119</v>
      </c>
      <c r="X3" s="40" t="n">
        <f aca="false">W$4+1</f>
        <v>47209</v>
      </c>
      <c r="Y3" s="40" t="n">
        <f aca="false">X$4+1</f>
        <v>47300</v>
      </c>
      <c r="Z3" s="40" t="n">
        <f aca="false">Y$4+1</f>
        <v>47392</v>
      </c>
      <c r="AA3" s="40" t="n">
        <f aca="false">Z$4+1</f>
        <v>47484</v>
      </c>
      <c r="AB3" s="40" t="n">
        <f aca="false">AA$4+1</f>
        <v>47574</v>
      </c>
      <c r="AC3" s="40" t="n">
        <f aca="false">AB$4+1</f>
        <v>47665</v>
      </c>
      <c r="AD3" s="40" t="n">
        <f aca="false">AC$4+1</f>
        <v>47757</v>
      </c>
      <c r="AE3" s="40" t="n">
        <f aca="false">AD$4+1</f>
        <v>47849</v>
      </c>
      <c r="AF3" s="40" t="n">
        <f aca="false">AE$4+1</f>
        <v>47939</v>
      </c>
      <c r="AG3" s="40" t="n">
        <f aca="false">AF$4+1</f>
        <v>48030</v>
      </c>
      <c r="AH3" s="40" t="n">
        <f aca="false">AG$4+1</f>
        <v>48122</v>
      </c>
      <c r="AI3" s="40" t="n">
        <f aca="false">AH$4+1</f>
        <v>48214</v>
      </c>
      <c r="AJ3" s="40" t="n">
        <f aca="false">AI$4+1</f>
        <v>48305</v>
      </c>
      <c r="AK3" s="40" t="n">
        <f aca="false">AJ$4+1</f>
        <v>48396</v>
      </c>
      <c r="AL3" s="40" t="n">
        <f aca="false">AK$4+1</f>
        <v>48488</v>
      </c>
      <c r="AM3" s="40" t="n">
        <f aca="false">AL$4+1</f>
        <v>48580</v>
      </c>
      <c r="AN3" s="40" t="n">
        <f aca="false">AM$4+1</f>
        <v>48670</v>
      </c>
      <c r="AO3" s="40" t="n">
        <f aca="false">AN$4+1</f>
        <v>48761</v>
      </c>
      <c r="AP3" s="40" t="n">
        <f aca="false">AO$4+1</f>
        <v>48853</v>
      </c>
      <c r="AQ3" s="40" t="n">
        <f aca="false">AP$4+1</f>
        <v>48945</v>
      </c>
      <c r="AR3" s="40" t="n">
        <f aca="false">AQ$4+1</f>
        <v>49035</v>
      </c>
      <c r="AS3" s="40" t="n">
        <f aca="false">AR$4+1</f>
        <v>49126</v>
      </c>
      <c r="AT3" s="40" t="n">
        <f aca="false">AS$4+1</f>
        <v>49218</v>
      </c>
      <c r="AU3" s="40" t="n">
        <f aca="false">AT$4+1</f>
        <v>49310</v>
      </c>
      <c r="AV3" s="40" t="n">
        <f aca="false">AU$4+1</f>
        <v>49400</v>
      </c>
      <c r="AW3" s="40" t="n">
        <f aca="false">AV$4+1</f>
        <v>49491</v>
      </c>
      <c r="AX3" s="40" t="n">
        <f aca="false">AW$4+1</f>
        <v>49583</v>
      </c>
      <c r="AY3" s="40" t="n">
        <f aca="false">AX$4+1</f>
        <v>49675</v>
      </c>
      <c r="AZ3" s="40" t="n">
        <f aca="false">AY$4+1</f>
        <v>49766</v>
      </c>
      <c r="BA3" s="40" t="n">
        <f aca="false">AZ$4+1</f>
        <v>49857</v>
      </c>
      <c r="BB3" s="40" t="n">
        <f aca="false">BA$4+1</f>
        <v>49949</v>
      </c>
      <c r="BC3" s="40" t="n">
        <f aca="false">BB$4+1</f>
        <v>50041</v>
      </c>
      <c r="BD3" s="40" t="n">
        <f aca="false">BC$4+1</f>
        <v>50131</v>
      </c>
      <c r="BE3" s="40" t="n">
        <f aca="false">BD$4+1</f>
        <v>50222</v>
      </c>
      <c r="BF3" s="40" t="n">
        <f aca="false">BE$4+1</f>
        <v>50314</v>
      </c>
      <c r="BG3" s="40" t="n">
        <f aca="false">BF$4+1</f>
        <v>50406</v>
      </c>
      <c r="BH3" s="40" t="n">
        <f aca="false">BG$4+1</f>
        <v>50496</v>
      </c>
      <c r="BI3" s="40" t="n">
        <f aca="false">BH$4+1</f>
        <v>50587</v>
      </c>
      <c r="BJ3" s="40" t="n">
        <f aca="false">BI$4+1</f>
        <v>50679</v>
      </c>
      <c r="BK3" s="40" t="n">
        <f aca="false">BJ$4+1</f>
        <v>50771</v>
      </c>
      <c r="BL3" s="40" t="n">
        <f aca="false">BK$4+1</f>
        <v>50861</v>
      </c>
      <c r="BM3" s="40" t="n">
        <f aca="false">BL$4+1</f>
        <v>50952</v>
      </c>
      <c r="BN3" s="40" t="n">
        <f aca="false">BM$4+1</f>
        <v>51044</v>
      </c>
      <c r="BO3" s="40" t="n">
        <f aca="false">BN$4+1</f>
        <v>51136</v>
      </c>
      <c r="BP3" s="40" t="n">
        <f aca="false">BO$4+1</f>
        <v>51227</v>
      </c>
      <c r="BQ3" s="40" t="n">
        <f aca="false">BP$4+1</f>
        <v>51318</v>
      </c>
      <c r="BR3" s="40" t="n">
        <f aca="false">BQ$4+1</f>
        <v>51410</v>
      </c>
      <c r="BS3" s="40" t="n">
        <f aca="false">BR$4+1</f>
        <v>51502</v>
      </c>
      <c r="BT3" s="40" t="n">
        <f aca="false">BS$4+1</f>
        <v>51592</v>
      </c>
      <c r="BU3" s="40" t="n">
        <f aca="false">BT$4+1</f>
        <v>51683</v>
      </c>
      <c r="BV3" s="40" t="n">
        <f aca="false">BU$4+1</f>
        <v>51775</v>
      </c>
      <c r="BW3" s="40" t="n">
        <f aca="false">BV$4+1</f>
        <v>51867</v>
      </c>
      <c r="BX3" s="40" t="n">
        <f aca="false">BW$4+1</f>
        <v>51957</v>
      </c>
      <c r="BY3" s="40" t="n">
        <f aca="false">BX$4+1</f>
        <v>52048</v>
      </c>
      <c r="BZ3" s="40" t="n">
        <f aca="false">BY$4+1</f>
        <v>52140</v>
      </c>
      <c r="CA3" s="40" t="n">
        <f aca="false">BZ$4+1</f>
        <v>52232</v>
      </c>
      <c r="CB3" s="40" t="n">
        <f aca="false">CA$4+1</f>
        <v>52322</v>
      </c>
      <c r="CC3" s="40" t="n">
        <f aca="false">CB$4+1</f>
        <v>52413</v>
      </c>
      <c r="CD3" s="40" t="n">
        <f aca="false">CC$4+1</f>
        <v>52505</v>
      </c>
      <c r="CE3" s="40" t="n">
        <f aca="false">CD$4+1</f>
        <v>52597</v>
      </c>
      <c r="CF3" s="40" t="n">
        <f aca="false">CE$4+1</f>
        <v>52688</v>
      </c>
      <c r="CG3" s="40" t="n">
        <f aca="false">CF$4+1</f>
        <v>52779</v>
      </c>
      <c r="CH3" s="40" t="n">
        <f aca="false">CG$4+1</f>
        <v>52871</v>
      </c>
      <c r="CI3" s="40" t="n">
        <f aca="false">CH$4+1</f>
        <v>52963</v>
      </c>
      <c r="CJ3" s="40" t="n">
        <f aca="false">CI$4+1</f>
        <v>53053</v>
      </c>
      <c r="CK3" s="40" t="n">
        <f aca="false">CJ$4+1</f>
        <v>53144</v>
      </c>
      <c r="CL3" s="40" t="n">
        <f aca="false">CK$4+1</f>
        <v>53236</v>
      </c>
      <c r="CM3" s="40" t="n">
        <f aca="false">CL$4+1</f>
        <v>53328</v>
      </c>
      <c r="CN3" s="40" t="n">
        <f aca="false">CM$4+1</f>
        <v>53418</v>
      </c>
      <c r="CO3" s="40" t="n">
        <f aca="false">CN$4+1</f>
        <v>53509</v>
      </c>
      <c r="CP3" s="40" t="n">
        <f aca="false">CO$4+1</f>
        <v>53601</v>
      </c>
      <c r="CQ3" s="40" t="n">
        <f aca="false">CP$4+1</f>
        <v>53693</v>
      </c>
      <c r="CR3" s="40" t="n">
        <f aca="false">CQ$4+1</f>
        <v>53783</v>
      </c>
      <c r="CS3" s="40" t="n">
        <f aca="false">CR$4+1</f>
        <v>53874</v>
      </c>
      <c r="CT3" s="40" t="n">
        <f aca="false">CS$4+1</f>
        <v>53966</v>
      </c>
      <c r="CU3" s="40" t="n">
        <f aca="false">CT$4+1</f>
        <v>54058</v>
      </c>
      <c r="CV3" s="40" t="n">
        <f aca="false">CU$4+1</f>
        <v>54149</v>
      </c>
      <c r="CW3" s="40" t="n">
        <f aca="false">CV$4+1</f>
        <v>54240</v>
      </c>
      <c r="CX3" s="40" t="n">
        <f aca="false">CW$4+1</f>
        <v>54332</v>
      </c>
      <c r="CY3" s="40" t="n">
        <f aca="false">CX$4+1</f>
        <v>54424</v>
      </c>
      <c r="CZ3" s="40" t="n">
        <f aca="false">CY$4+1</f>
        <v>54514</v>
      </c>
      <c r="DA3" s="40" t="n">
        <f aca="false">CZ$4+1</f>
        <v>54605</v>
      </c>
      <c r="DB3" s="40" t="n">
        <f aca="false">DA$4+1</f>
        <v>54697</v>
      </c>
      <c r="DC3" s="40" t="n">
        <f aca="false">DB$4+1</f>
        <v>54789</v>
      </c>
      <c r="DD3" s="40" t="n">
        <f aca="false">DC$4+1</f>
        <v>54879</v>
      </c>
      <c r="DE3" s="40" t="n">
        <f aca="false">DD$4+1</f>
        <v>54970</v>
      </c>
      <c r="DF3" s="40" t="n">
        <f aca="false">DE$4+1</f>
        <v>55062</v>
      </c>
      <c r="DG3" s="40" t="n">
        <f aca="false">DF$4+1</f>
        <v>55154</v>
      </c>
      <c r="DH3" s="40" t="n">
        <f aca="false">DG$4+1</f>
        <v>55244</v>
      </c>
      <c r="DI3" s="40" t="n">
        <f aca="false">DH$4+1</f>
        <v>55335</v>
      </c>
      <c r="DJ3" s="40" t="n">
        <f aca="false">DI$4+1</f>
        <v>55427</v>
      </c>
      <c r="DK3" s="40" t="n">
        <f aca="false">DJ$4+1</f>
        <v>55519</v>
      </c>
      <c r="DL3" s="40" t="n">
        <f aca="false">DK$4+1</f>
        <v>55610</v>
      </c>
      <c r="DM3" s="40" t="n">
        <f aca="false">DL$4+1</f>
        <v>55701</v>
      </c>
      <c r="DN3" s="40" t="n">
        <f aca="false">DM$4+1</f>
        <v>55793</v>
      </c>
      <c r="DO3" s="40" t="n">
        <f aca="false">DN$4+1</f>
        <v>55885</v>
      </c>
      <c r="DP3" s="40" t="n">
        <f aca="false">DO$4+1</f>
        <v>55975</v>
      </c>
      <c r="DQ3" s="40" t="n">
        <f aca="false">DP$4+1</f>
        <v>56066</v>
      </c>
      <c r="DR3" s="40" t="n">
        <f aca="false">DQ$4+1</f>
        <v>56158</v>
      </c>
      <c r="DS3" s="40" t="n">
        <f aca="false">DR$4+1</f>
        <v>56250</v>
      </c>
      <c r="DT3" s="40" t="n">
        <f aca="false">DS$4+1</f>
        <v>56340</v>
      </c>
      <c r="DU3" s="40" t="n">
        <f aca="false">DT$4+1</f>
        <v>56431</v>
      </c>
      <c r="DV3" s="40" t="n">
        <f aca="false">DU$4+1</f>
        <v>56523</v>
      </c>
      <c r="DW3" s="40" t="n">
        <f aca="false">DV$4+1</f>
        <v>56615</v>
      </c>
      <c r="DX3" s="40" t="n">
        <f aca="false">DW$4+1</f>
        <v>56705</v>
      </c>
      <c r="DY3" s="40" t="n">
        <f aca="false">DX$4+1</f>
        <v>56796</v>
      </c>
      <c r="DZ3" s="40" t="n">
        <f aca="false">DY$4+1</f>
        <v>56888</v>
      </c>
      <c r="EA3" s="40" t="n">
        <f aca="false">DZ$4+1</f>
        <v>56980</v>
      </c>
      <c r="EB3" s="40" t="n">
        <f aca="false">EA$4+1</f>
        <v>57071</v>
      </c>
      <c r="EC3" s="40" t="n">
        <f aca="false">EB$4+1</f>
        <v>57162</v>
      </c>
      <c r="ED3" s="40" t="n">
        <f aca="false">EC$4+1</f>
        <v>57254</v>
      </c>
      <c r="EE3" s="40" t="n">
        <f aca="false">ED$4+1</f>
        <v>57346</v>
      </c>
      <c r="EF3" s="40" t="n">
        <f aca="false">EE$4+1</f>
        <v>57436</v>
      </c>
      <c r="EG3" s="40" t="n">
        <f aca="false">EF$4+1</f>
        <v>57527</v>
      </c>
      <c r="EH3" s="40" t="n">
        <f aca="false">EG$4+1</f>
        <v>57619</v>
      </c>
      <c r="EI3" s="40" t="n">
        <f aca="false">EH$4+1</f>
        <v>57711</v>
      </c>
      <c r="EJ3" s="40" t="n">
        <f aca="false">EI$4+1</f>
        <v>57801</v>
      </c>
      <c r="EK3" s="40" t="n">
        <f aca="false">EJ$4+1</f>
        <v>57892</v>
      </c>
      <c r="EL3" s="40" t="n">
        <f aca="false">EK$4+1</f>
        <v>57984</v>
      </c>
      <c r="EM3" s="40" t="n">
        <f aca="false">EL$4+1</f>
        <v>58076</v>
      </c>
      <c r="EN3" s="40" t="n">
        <f aca="false">EM$4+1</f>
        <v>58166</v>
      </c>
      <c r="EO3" s="40" t="n">
        <f aca="false">EN$4+1</f>
        <v>58257</v>
      </c>
      <c r="EP3" s="40" t="n">
        <f aca="false">EO$4+1</f>
        <v>58349</v>
      </c>
      <c r="EQ3" s="40" t="n">
        <f aca="false">EP$4+1</f>
        <v>58441</v>
      </c>
      <c r="ER3" s="40" t="n">
        <f aca="false">EQ$4+1</f>
        <v>58532</v>
      </c>
      <c r="ES3" s="40" t="n">
        <f aca="false">ER$4+1</f>
        <v>58623</v>
      </c>
      <c r="ET3" s="40" t="n">
        <f aca="false">ES$4+1</f>
        <v>58715</v>
      </c>
      <c r="EU3" s="40" t="n">
        <f aca="false">ET$4+1</f>
        <v>58807</v>
      </c>
      <c r="EV3" s="40" t="n">
        <f aca="false">EU$4+1</f>
        <v>58897</v>
      </c>
      <c r="EW3" s="40" t="n">
        <f aca="false">EV$4+1</f>
        <v>58988</v>
      </c>
      <c r="EX3" s="40" t="n">
        <f aca="false">EW$4+1</f>
        <v>59080</v>
      </c>
      <c r="EY3" s="40" t="n">
        <f aca="false">EX$4+1</f>
        <v>59172</v>
      </c>
      <c r="EZ3" s="40" t="n">
        <f aca="false">EY$4+1</f>
        <v>59262</v>
      </c>
      <c r="FA3" s="40" t="n">
        <f aca="false">EZ$4+1</f>
        <v>59353</v>
      </c>
      <c r="FB3" s="40" t="n">
        <f aca="false">FA$4+1</f>
        <v>59445</v>
      </c>
      <c r="FC3" s="40" t="n">
        <f aca="false">FB$4+1</f>
        <v>59537</v>
      </c>
      <c r="FD3" s="40" t="n">
        <f aca="false">FC$4+1</f>
        <v>59627</v>
      </c>
      <c r="FE3" s="40" t="n">
        <f aca="false">FD$4+1</f>
        <v>59718</v>
      </c>
      <c r="FF3" s="40" t="n">
        <f aca="false">FE$4+1</f>
        <v>59810</v>
      </c>
      <c r="FG3" s="40" t="n">
        <f aca="false">FF$4+1</f>
        <v>59902</v>
      </c>
      <c r="FH3" s="40" t="n">
        <f aca="false">FG$4+1</f>
        <v>59993</v>
      </c>
    </row>
    <row r="4" customFormat="false" ht="15" hidden="false" customHeight="false" outlineLevel="0" collapsed="false">
      <c r="C4" s="0" t="s">
        <v>614</v>
      </c>
      <c r="D4" s="11" t="s">
        <v>72</v>
      </c>
      <c r="I4" s="40" t="n">
        <f aca="false">In_Model_Start-1</f>
        <v>45930</v>
      </c>
      <c r="J4" s="59" t="n">
        <f aca="false">EOMONTH(J$3,Months_Per_Period-1)</f>
        <v>46022</v>
      </c>
      <c r="K4" s="59" t="n">
        <f aca="false">EOMONTH(K$3,Months_Per_Period-1)</f>
        <v>46112</v>
      </c>
      <c r="L4" s="59" t="n">
        <f aca="false">EOMONTH(L$3,Months_Per_Period-1)</f>
        <v>46203</v>
      </c>
      <c r="M4" s="59" t="n">
        <f aca="false">EOMONTH(M$3,Months_Per_Period-1)</f>
        <v>46295</v>
      </c>
      <c r="N4" s="59" t="n">
        <f aca="false">EOMONTH(N$3,Months_Per_Period-1)</f>
        <v>46387</v>
      </c>
      <c r="O4" s="59" t="n">
        <f aca="false">EOMONTH(O$3,Months_Per_Period-1)</f>
        <v>46477</v>
      </c>
      <c r="P4" s="59" t="n">
        <f aca="false">EOMONTH(P$3,Months_Per_Period-1)</f>
        <v>46568</v>
      </c>
      <c r="Q4" s="59" t="n">
        <f aca="false">EOMONTH(Q$3,Months_Per_Period-1)</f>
        <v>46660</v>
      </c>
      <c r="R4" s="59" t="n">
        <f aca="false">EOMONTH(R$3,Months_Per_Period-1)</f>
        <v>46752</v>
      </c>
      <c r="S4" s="59" t="n">
        <f aca="false">EOMONTH(S$3,Months_Per_Period-1)</f>
        <v>46843</v>
      </c>
      <c r="T4" s="59" t="n">
        <f aca="false">EOMONTH(T$3,Months_Per_Period-1)</f>
        <v>46934</v>
      </c>
      <c r="U4" s="59" t="n">
        <f aca="false">EOMONTH(U$3,Months_Per_Period-1)</f>
        <v>47026</v>
      </c>
      <c r="V4" s="59" t="n">
        <f aca="false">EOMONTH(V$3,Months_Per_Period-1)</f>
        <v>47118</v>
      </c>
      <c r="W4" s="59" t="n">
        <f aca="false">EOMONTH(W$3,Months_Per_Period-1)</f>
        <v>47208</v>
      </c>
      <c r="X4" s="59" t="n">
        <f aca="false">EOMONTH(X$3,Months_Per_Period-1)</f>
        <v>47299</v>
      </c>
      <c r="Y4" s="59" t="n">
        <f aca="false">EOMONTH(Y$3,Months_Per_Period-1)</f>
        <v>47391</v>
      </c>
      <c r="Z4" s="59" t="n">
        <f aca="false">EOMONTH(Z$3,Months_Per_Period-1)</f>
        <v>47483</v>
      </c>
      <c r="AA4" s="59" t="n">
        <f aca="false">EOMONTH(AA$3,Months_Per_Period-1)</f>
        <v>47573</v>
      </c>
      <c r="AB4" s="59" t="n">
        <f aca="false">EOMONTH(AB$3,Months_Per_Period-1)</f>
        <v>47664</v>
      </c>
      <c r="AC4" s="59" t="n">
        <f aca="false">EOMONTH(AC$3,Months_Per_Period-1)</f>
        <v>47756</v>
      </c>
      <c r="AD4" s="59" t="n">
        <f aca="false">EOMONTH(AD$3,Months_Per_Period-1)</f>
        <v>47848</v>
      </c>
      <c r="AE4" s="59" t="n">
        <f aca="false">EOMONTH(AE$3,Months_Per_Period-1)</f>
        <v>47938</v>
      </c>
      <c r="AF4" s="59" t="n">
        <f aca="false">EOMONTH(AF$3,Months_Per_Period-1)</f>
        <v>48029</v>
      </c>
      <c r="AG4" s="59" t="n">
        <f aca="false">EOMONTH(AG$3,Months_Per_Period-1)</f>
        <v>48121</v>
      </c>
      <c r="AH4" s="59" t="n">
        <f aca="false">EOMONTH(AH$3,Months_Per_Period-1)</f>
        <v>48213</v>
      </c>
      <c r="AI4" s="59" t="n">
        <f aca="false">EOMONTH(AI$3,Months_Per_Period-1)</f>
        <v>48304</v>
      </c>
      <c r="AJ4" s="59" t="n">
        <f aca="false">EOMONTH(AJ$3,Months_Per_Period-1)</f>
        <v>48395</v>
      </c>
      <c r="AK4" s="59" t="n">
        <f aca="false">EOMONTH(AK$3,Months_Per_Period-1)</f>
        <v>48487</v>
      </c>
      <c r="AL4" s="59" t="n">
        <f aca="false">EOMONTH(AL$3,Months_Per_Period-1)</f>
        <v>48579</v>
      </c>
      <c r="AM4" s="59" t="n">
        <f aca="false">EOMONTH(AM$3,Months_Per_Period-1)</f>
        <v>48669</v>
      </c>
      <c r="AN4" s="59" t="n">
        <f aca="false">EOMONTH(AN$3,Months_Per_Period-1)</f>
        <v>48760</v>
      </c>
      <c r="AO4" s="59" t="n">
        <f aca="false">EOMONTH(AO$3,Months_Per_Period-1)</f>
        <v>48852</v>
      </c>
      <c r="AP4" s="59" t="n">
        <f aca="false">EOMONTH(AP$3,Months_Per_Period-1)</f>
        <v>48944</v>
      </c>
      <c r="AQ4" s="59" t="n">
        <f aca="false">EOMONTH(AQ$3,Months_Per_Period-1)</f>
        <v>49034</v>
      </c>
      <c r="AR4" s="59" t="n">
        <f aca="false">EOMONTH(AR$3,Months_Per_Period-1)</f>
        <v>49125</v>
      </c>
      <c r="AS4" s="59" t="n">
        <f aca="false">EOMONTH(AS$3,Months_Per_Period-1)</f>
        <v>49217</v>
      </c>
      <c r="AT4" s="59" t="n">
        <f aca="false">EOMONTH(AT$3,Months_Per_Period-1)</f>
        <v>49309</v>
      </c>
      <c r="AU4" s="59" t="n">
        <f aca="false">EOMONTH(AU$3,Months_Per_Period-1)</f>
        <v>49399</v>
      </c>
      <c r="AV4" s="59" t="n">
        <f aca="false">EOMONTH(AV$3,Months_Per_Period-1)</f>
        <v>49490</v>
      </c>
      <c r="AW4" s="59" t="n">
        <f aca="false">EOMONTH(AW$3,Months_Per_Period-1)</f>
        <v>49582</v>
      </c>
      <c r="AX4" s="59" t="n">
        <f aca="false">EOMONTH(AX$3,Months_Per_Period-1)</f>
        <v>49674</v>
      </c>
      <c r="AY4" s="59" t="n">
        <f aca="false">EOMONTH(AY$3,Months_Per_Period-1)</f>
        <v>49765</v>
      </c>
      <c r="AZ4" s="59" t="n">
        <f aca="false">EOMONTH(AZ$3,Months_Per_Period-1)</f>
        <v>49856</v>
      </c>
      <c r="BA4" s="59" t="n">
        <f aca="false">EOMONTH(BA$3,Months_Per_Period-1)</f>
        <v>49948</v>
      </c>
      <c r="BB4" s="59" t="n">
        <f aca="false">EOMONTH(BB$3,Months_Per_Period-1)</f>
        <v>50040</v>
      </c>
      <c r="BC4" s="59" t="n">
        <f aca="false">EOMONTH(BC$3,Months_Per_Period-1)</f>
        <v>50130</v>
      </c>
      <c r="BD4" s="59" t="n">
        <f aca="false">EOMONTH(BD$3,Months_Per_Period-1)</f>
        <v>50221</v>
      </c>
      <c r="BE4" s="59" t="n">
        <f aca="false">EOMONTH(BE$3,Months_Per_Period-1)</f>
        <v>50313</v>
      </c>
      <c r="BF4" s="59" t="n">
        <f aca="false">EOMONTH(BF$3,Months_Per_Period-1)</f>
        <v>50405</v>
      </c>
      <c r="BG4" s="59" t="n">
        <f aca="false">EOMONTH(BG$3,Months_Per_Period-1)</f>
        <v>50495</v>
      </c>
      <c r="BH4" s="59" t="n">
        <f aca="false">EOMONTH(BH$3,Months_Per_Period-1)</f>
        <v>50586</v>
      </c>
      <c r="BI4" s="59" t="n">
        <f aca="false">EOMONTH(BI$3,Months_Per_Period-1)</f>
        <v>50678</v>
      </c>
      <c r="BJ4" s="59" t="n">
        <f aca="false">EOMONTH(BJ$3,Months_Per_Period-1)</f>
        <v>50770</v>
      </c>
      <c r="BK4" s="59" t="n">
        <f aca="false">EOMONTH(BK$3,Months_Per_Period-1)</f>
        <v>50860</v>
      </c>
      <c r="BL4" s="59" t="n">
        <f aca="false">EOMONTH(BL$3,Months_Per_Period-1)</f>
        <v>50951</v>
      </c>
      <c r="BM4" s="59" t="n">
        <f aca="false">EOMONTH(BM$3,Months_Per_Period-1)</f>
        <v>51043</v>
      </c>
      <c r="BN4" s="59" t="n">
        <f aca="false">EOMONTH(BN$3,Months_Per_Period-1)</f>
        <v>51135</v>
      </c>
      <c r="BO4" s="59" t="n">
        <f aca="false">EOMONTH(BO$3,Months_Per_Period-1)</f>
        <v>51226</v>
      </c>
      <c r="BP4" s="59" t="n">
        <f aca="false">EOMONTH(BP$3,Months_Per_Period-1)</f>
        <v>51317</v>
      </c>
      <c r="BQ4" s="59" t="n">
        <f aca="false">EOMONTH(BQ$3,Months_Per_Period-1)</f>
        <v>51409</v>
      </c>
      <c r="BR4" s="59" t="n">
        <f aca="false">EOMONTH(BR$3,Months_Per_Period-1)</f>
        <v>51501</v>
      </c>
      <c r="BS4" s="59" t="n">
        <f aca="false">EOMONTH(BS$3,Months_Per_Period-1)</f>
        <v>51591</v>
      </c>
      <c r="BT4" s="59" t="n">
        <f aca="false">EOMONTH(BT$3,Months_Per_Period-1)</f>
        <v>51682</v>
      </c>
      <c r="BU4" s="59" t="n">
        <f aca="false">EOMONTH(BU$3,Months_Per_Period-1)</f>
        <v>51774</v>
      </c>
      <c r="BV4" s="59" t="n">
        <f aca="false">EOMONTH(BV$3,Months_Per_Period-1)</f>
        <v>51866</v>
      </c>
      <c r="BW4" s="59" t="n">
        <f aca="false">EOMONTH(BW$3,Months_Per_Period-1)</f>
        <v>51956</v>
      </c>
      <c r="BX4" s="59" t="n">
        <f aca="false">EOMONTH(BX$3,Months_Per_Period-1)</f>
        <v>52047</v>
      </c>
      <c r="BY4" s="59" t="n">
        <f aca="false">EOMONTH(BY$3,Months_Per_Period-1)</f>
        <v>52139</v>
      </c>
      <c r="BZ4" s="59" t="n">
        <f aca="false">EOMONTH(BZ$3,Months_Per_Period-1)</f>
        <v>52231</v>
      </c>
      <c r="CA4" s="59" t="n">
        <f aca="false">EOMONTH(CA$3,Months_Per_Period-1)</f>
        <v>52321</v>
      </c>
      <c r="CB4" s="59" t="n">
        <f aca="false">EOMONTH(CB$3,Months_Per_Period-1)</f>
        <v>52412</v>
      </c>
      <c r="CC4" s="59" t="n">
        <f aca="false">EOMONTH(CC$3,Months_Per_Period-1)</f>
        <v>52504</v>
      </c>
      <c r="CD4" s="59" t="n">
        <f aca="false">EOMONTH(CD$3,Months_Per_Period-1)</f>
        <v>52596</v>
      </c>
      <c r="CE4" s="59" t="n">
        <f aca="false">EOMONTH(CE$3,Months_Per_Period-1)</f>
        <v>52687</v>
      </c>
      <c r="CF4" s="59" t="n">
        <f aca="false">EOMONTH(CF$3,Months_Per_Period-1)</f>
        <v>52778</v>
      </c>
      <c r="CG4" s="59" t="n">
        <f aca="false">EOMONTH(CG$3,Months_Per_Period-1)</f>
        <v>52870</v>
      </c>
      <c r="CH4" s="59" t="n">
        <f aca="false">EOMONTH(CH$3,Months_Per_Period-1)</f>
        <v>52962</v>
      </c>
      <c r="CI4" s="59" t="n">
        <f aca="false">EOMONTH(CI$3,Months_Per_Period-1)</f>
        <v>53052</v>
      </c>
      <c r="CJ4" s="59" t="n">
        <f aca="false">EOMONTH(CJ$3,Months_Per_Period-1)</f>
        <v>53143</v>
      </c>
      <c r="CK4" s="59" t="n">
        <f aca="false">EOMONTH(CK$3,Months_Per_Period-1)</f>
        <v>53235</v>
      </c>
      <c r="CL4" s="59" t="n">
        <f aca="false">EOMONTH(CL$3,Months_Per_Period-1)</f>
        <v>53327</v>
      </c>
      <c r="CM4" s="59" t="n">
        <f aca="false">EOMONTH(CM$3,Months_Per_Period-1)</f>
        <v>53417</v>
      </c>
      <c r="CN4" s="59" t="n">
        <f aca="false">EOMONTH(CN$3,Months_Per_Period-1)</f>
        <v>53508</v>
      </c>
      <c r="CO4" s="59" t="n">
        <f aca="false">EOMONTH(CO$3,Months_Per_Period-1)</f>
        <v>53600</v>
      </c>
      <c r="CP4" s="59" t="n">
        <f aca="false">EOMONTH(CP$3,Months_Per_Period-1)</f>
        <v>53692</v>
      </c>
      <c r="CQ4" s="59" t="n">
        <f aca="false">EOMONTH(CQ$3,Months_Per_Period-1)</f>
        <v>53782</v>
      </c>
      <c r="CR4" s="59" t="n">
        <f aca="false">EOMONTH(CR$3,Months_Per_Period-1)</f>
        <v>53873</v>
      </c>
      <c r="CS4" s="59" t="n">
        <f aca="false">EOMONTH(CS$3,Months_Per_Period-1)</f>
        <v>53965</v>
      </c>
      <c r="CT4" s="59" t="n">
        <f aca="false">EOMONTH(CT$3,Months_Per_Period-1)</f>
        <v>54057</v>
      </c>
      <c r="CU4" s="59" t="n">
        <f aca="false">EOMONTH(CU$3,Months_Per_Period-1)</f>
        <v>54148</v>
      </c>
      <c r="CV4" s="59" t="n">
        <f aca="false">EOMONTH(CV$3,Months_Per_Period-1)</f>
        <v>54239</v>
      </c>
      <c r="CW4" s="59" t="n">
        <f aca="false">EOMONTH(CW$3,Months_Per_Period-1)</f>
        <v>54331</v>
      </c>
      <c r="CX4" s="59" t="n">
        <f aca="false">EOMONTH(CX$3,Months_Per_Period-1)</f>
        <v>54423</v>
      </c>
      <c r="CY4" s="59" t="n">
        <f aca="false">EOMONTH(CY$3,Months_Per_Period-1)</f>
        <v>54513</v>
      </c>
      <c r="CZ4" s="59" t="n">
        <f aca="false">EOMONTH(CZ$3,Months_Per_Period-1)</f>
        <v>54604</v>
      </c>
      <c r="DA4" s="59" t="n">
        <f aca="false">EOMONTH(DA$3,Months_Per_Period-1)</f>
        <v>54696</v>
      </c>
      <c r="DB4" s="59" t="n">
        <f aca="false">EOMONTH(DB$3,Months_Per_Period-1)</f>
        <v>54788</v>
      </c>
      <c r="DC4" s="59" t="n">
        <f aca="false">EOMONTH(DC$3,Months_Per_Period-1)</f>
        <v>54878</v>
      </c>
      <c r="DD4" s="59" t="n">
        <f aca="false">EOMONTH(DD$3,Months_Per_Period-1)</f>
        <v>54969</v>
      </c>
      <c r="DE4" s="59" t="n">
        <f aca="false">EOMONTH(DE$3,Months_Per_Period-1)</f>
        <v>55061</v>
      </c>
      <c r="DF4" s="59" t="n">
        <f aca="false">EOMONTH(DF$3,Months_Per_Period-1)</f>
        <v>55153</v>
      </c>
      <c r="DG4" s="59" t="n">
        <f aca="false">EOMONTH(DG$3,Months_Per_Period-1)</f>
        <v>55243</v>
      </c>
      <c r="DH4" s="59" t="n">
        <f aca="false">EOMONTH(DH$3,Months_Per_Period-1)</f>
        <v>55334</v>
      </c>
      <c r="DI4" s="59" t="n">
        <f aca="false">EOMONTH(DI$3,Months_Per_Period-1)</f>
        <v>55426</v>
      </c>
      <c r="DJ4" s="59" t="n">
        <f aca="false">EOMONTH(DJ$3,Months_Per_Period-1)</f>
        <v>55518</v>
      </c>
      <c r="DK4" s="59" t="n">
        <f aca="false">EOMONTH(DK$3,Months_Per_Period-1)</f>
        <v>55609</v>
      </c>
      <c r="DL4" s="59" t="n">
        <f aca="false">EOMONTH(DL$3,Months_Per_Period-1)</f>
        <v>55700</v>
      </c>
      <c r="DM4" s="59" t="n">
        <f aca="false">EOMONTH(DM$3,Months_Per_Period-1)</f>
        <v>55792</v>
      </c>
      <c r="DN4" s="59" t="n">
        <f aca="false">EOMONTH(DN$3,Months_Per_Period-1)</f>
        <v>55884</v>
      </c>
      <c r="DO4" s="59" t="n">
        <f aca="false">EOMONTH(DO$3,Months_Per_Period-1)</f>
        <v>55974</v>
      </c>
      <c r="DP4" s="59" t="n">
        <f aca="false">EOMONTH(DP$3,Months_Per_Period-1)</f>
        <v>56065</v>
      </c>
      <c r="DQ4" s="59" t="n">
        <f aca="false">EOMONTH(DQ$3,Months_Per_Period-1)</f>
        <v>56157</v>
      </c>
      <c r="DR4" s="59" t="n">
        <f aca="false">EOMONTH(DR$3,Months_Per_Period-1)</f>
        <v>56249</v>
      </c>
      <c r="DS4" s="59" t="n">
        <f aca="false">EOMONTH(DS$3,Months_Per_Period-1)</f>
        <v>56339</v>
      </c>
      <c r="DT4" s="59" t="n">
        <f aca="false">EOMONTH(DT$3,Months_Per_Period-1)</f>
        <v>56430</v>
      </c>
      <c r="DU4" s="59" t="n">
        <f aca="false">EOMONTH(DU$3,Months_Per_Period-1)</f>
        <v>56522</v>
      </c>
      <c r="DV4" s="59" t="n">
        <f aca="false">EOMONTH(DV$3,Months_Per_Period-1)</f>
        <v>56614</v>
      </c>
      <c r="DW4" s="59" t="n">
        <f aca="false">EOMONTH(DW$3,Months_Per_Period-1)</f>
        <v>56704</v>
      </c>
      <c r="DX4" s="59" t="n">
        <f aca="false">EOMONTH(DX$3,Months_Per_Period-1)</f>
        <v>56795</v>
      </c>
      <c r="DY4" s="59" t="n">
        <f aca="false">EOMONTH(DY$3,Months_Per_Period-1)</f>
        <v>56887</v>
      </c>
      <c r="DZ4" s="59" t="n">
        <f aca="false">EOMONTH(DZ$3,Months_Per_Period-1)</f>
        <v>56979</v>
      </c>
      <c r="EA4" s="59" t="n">
        <f aca="false">EOMONTH(EA$3,Months_Per_Period-1)</f>
        <v>57070</v>
      </c>
      <c r="EB4" s="59" t="n">
        <f aca="false">EOMONTH(EB$3,Months_Per_Period-1)</f>
        <v>57161</v>
      </c>
      <c r="EC4" s="59" t="n">
        <f aca="false">EOMONTH(EC$3,Months_Per_Period-1)</f>
        <v>57253</v>
      </c>
      <c r="ED4" s="59" t="n">
        <f aca="false">EOMONTH(ED$3,Months_Per_Period-1)</f>
        <v>57345</v>
      </c>
      <c r="EE4" s="59" t="n">
        <f aca="false">EOMONTH(EE$3,Months_Per_Period-1)</f>
        <v>57435</v>
      </c>
      <c r="EF4" s="59" t="n">
        <f aca="false">EOMONTH(EF$3,Months_Per_Period-1)</f>
        <v>57526</v>
      </c>
      <c r="EG4" s="59" t="n">
        <f aca="false">EOMONTH(EG$3,Months_Per_Period-1)</f>
        <v>57618</v>
      </c>
      <c r="EH4" s="59" t="n">
        <f aca="false">EOMONTH(EH$3,Months_Per_Period-1)</f>
        <v>57710</v>
      </c>
      <c r="EI4" s="59" t="n">
        <f aca="false">EOMONTH(EI$3,Months_Per_Period-1)</f>
        <v>57800</v>
      </c>
      <c r="EJ4" s="59" t="n">
        <f aca="false">EOMONTH(EJ$3,Months_Per_Period-1)</f>
        <v>57891</v>
      </c>
      <c r="EK4" s="59" t="n">
        <f aca="false">EOMONTH(EK$3,Months_Per_Period-1)</f>
        <v>57983</v>
      </c>
      <c r="EL4" s="59" t="n">
        <f aca="false">EOMONTH(EL$3,Months_Per_Period-1)</f>
        <v>58075</v>
      </c>
      <c r="EM4" s="59" t="n">
        <f aca="false">EOMONTH(EM$3,Months_Per_Period-1)</f>
        <v>58165</v>
      </c>
      <c r="EN4" s="59" t="n">
        <f aca="false">EOMONTH(EN$3,Months_Per_Period-1)</f>
        <v>58256</v>
      </c>
      <c r="EO4" s="59" t="n">
        <f aca="false">EOMONTH(EO$3,Months_Per_Period-1)</f>
        <v>58348</v>
      </c>
      <c r="EP4" s="59" t="n">
        <f aca="false">EOMONTH(EP$3,Months_Per_Period-1)</f>
        <v>58440</v>
      </c>
      <c r="EQ4" s="59" t="n">
        <f aca="false">EOMONTH(EQ$3,Months_Per_Period-1)</f>
        <v>58531</v>
      </c>
      <c r="ER4" s="59" t="n">
        <f aca="false">EOMONTH(ER$3,Months_Per_Period-1)</f>
        <v>58622</v>
      </c>
      <c r="ES4" s="59" t="n">
        <f aca="false">EOMONTH(ES$3,Months_Per_Period-1)</f>
        <v>58714</v>
      </c>
      <c r="ET4" s="59" t="n">
        <f aca="false">EOMONTH(ET$3,Months_Per_Period-1)</f>
        <v>58806</v>
      </c>
      <c r="EU4" s="59" t="n">
        <f aca="false">EOMONTH(EU$3,Months_Per_Period-1)</f>
        <v>58896</v>
      </c>
      <c r="EV4" s="59" t="n">
        <f aca="false">EOMONTH(EV$3,Months_Per_Period-1)</f>
        <v>58987</v>
      </c>
      <c r="EW4" s="59" t="n">
        <f aca="false">EOMONTH(EW$3,Months_Per_Period-1)</f>
        <v>59079</v>
      </c>
      <c r="EX4" s="59" t="n">
        <f aca="false">EOMONTH(EX$3,Months_Per_Period-1)</f>
        <v>59171</v>
      </c>
      <c r="EY4" s="59" t="n">
        <f aca="false">EOMONTH(EY$3,Months_Per_Period-1)</f>
        <v>59261</v>
      </c>
      <c r="EZ4" s="59" t="n">
        <f aca="false">EOMONTH(EZ$3,Months_Per_Period-1)</f>
        <v>59352</v>
      </c>
      <c r="FA4" s="59" t="n">
        <f aca="false">EOMONTH(FA$3,Months_Per_Period-1)</f>
        <v>59444</v>
      </c>
      <c r="FB4" s="59" t="n">
        <f aca="false">EOMONTH(FB$3,Months_Per_Period-1)</f>
        <v>59536</v>
      </c>
      <c r="FC4" s="59" t="n">
        <f aca="false">EOMONTH(FC$3,Months_Per_Period-1)</f>
        <v>59626</v>
      </c>
      <c r="FD4" s="59" t="n">
        <f aca="false">EOMONTH(FD$3,Months_Per_Period-1)</f>
        <v>59717</v>
      </c>
      <c r="FE4" s="59" t="n">
        <f aca="false">EOMONTH(FE$3,Months_Per_Period-1)</f>
        <v>59809</v>
      </c>
      <c r="FF4" s="59" t="n">
        <f aca="false">EOMONTH(FF$3,Months_Per_Period-1)</f>
        <v>59901</v>
      </c>
      <c r="FG4" s="59" t="n">
        <f aca="false">EOMONTH(FG$3,Months_Per_Period-1)</f>
        <v>59992</v>
      </c>
      <c r="FH4" s="59" t="n">
        <f aca="false">EOMONTH(FH$3,Months_Per_Period-1)</f>
        <v>60083</v>
      </c>
    </row>
    <row r="5" customFormat="false" ht="15" hidden="false" customHeight="false" outlineLevel="0" collapsed="false">
      <c r="C5" s="0" t="s">
        <v>615</v>
      </c>
      <c r="D5" s="11" t="s">
        <v>217</v>
      </c>
      <c r="J5" s="38" t="n">
        <f aca="false">J$4-J$3+1</f>
        <v>92</v>
      </c>
      <c r="K5" s="38" t="n">
        <f aca="false">K$4-K$3+1</f>
        <v>90</v>
      </c>
      <c r="L5" s="38" t="n">
        <f aca="false">L$4-L$3+1</f>
        <v>91</v>
      </c>
      <c r="M5" s="38" t="n">
        <f aca="false">M$4-M$3+1</f>
        <v>92</v>
      </c>
      <c r="N5" s="38" t="n">
        <f aca="false">N$4-N$3+1</f>
        <v>92</v>
      </c>
      <c r="O5" s="38" t="n">
        <f aca="false">O$4-O$3+1</f>
        <v>90</v>
      </c>
      <c r="P5" s="38" t="n">
        <f aca="false">P$4-P$3+1</f>
        <v>91</v>
      </c>
      <c r="Q5" s="38" t="n">
        <f aca="false">Q$4-Q$3+1</f>
        <v>92</v>
      </c>
      <c r="R5" s="38" t="n">
        <f aca="false">R$4-R$3+1</f>
        <v>92</v>
      </c>
      <c r="S5" s="38" t="n">
        <f aca="false">S$4-S$3+1</f>
        <v>91</v>
      </c>
      <c r="T5" s="38" t="n">
        <f aca="false">T$4-T$3+1</f>
        <v>91</v>
      </c>
      <c r="U5" s="38" t="n">
        <f aca="false">U$4-U$3+1</f>
        <v>92</v>
      </c>
      <c r="V5" s="38" t="n">
        <f aca="false">V$4-V$3+1</f>
        <v>92</v>
      </c>
      <c r="W5" s="38" t="n">
        <f aca="false">W$4-W$3+1</f>
        <v>90</v>
      </c>
      <c r="X5" s="38" t="n">
        <f aca="false">X$4-X$3+1</f>
        <v>91</v>
      </c>
      <c r="Y5" s="38" t="n">
        <f aca="false">Y$4-Y$3+1</f>
        <v>92</v>
      </c>
      <c r="Z5" s="38" t="n">
        <f aca="false">Z$4-Z$3+1</f>
        <v>92</v>
      </c>
      <c r="AA5" s="38" t="n">
        <f aca="false">AA$4-AA$3+1</f>
        <v>90</v>
      </c>
      <c r="AB5" s="38" t="n">
        <f aca="false">AB$4-AB$3+1</f>
        <v>91</v>
      </c>
      <c r="AC5" s="38" t="n">
        <f aca="false">AC$4-AC$3+1</f>
        <v>92</v>
      </c>
      <c r="AD5" s="38" t="n">
        <f aca="false">AD$4-AD$3+1</f>
        <v>92</v>
      </c>
      <c r="AE5" s="38" t="n">
        <f aca="false">AE$4-AE$3+1</f>
        <v>90</v>
      </c>
      <c r="AF5" s="38" t="n">
        <f aca="false">AF$4-AF$3+1</f>
        <v>91</v>
      </c>
      <c r="AG5" s="38" t="n">
        <f aca="false">AG$4-AG$3+1</f>
        <v>92</v>
      </c>
      <c r="AH5" s="38" t="n">
        <f aca="false">AH$4-AH$3+1</f>
        <v>92</v>
      </c>
      <c r="AI5" s="38" t="n">
        <f aca="false">AI$4-AI$3+1</f>
        <v>91</v>
      </c>
      <c r="AJ5" s="38" t="n">
        <f aca="false">AJ$4-AJ$3+1</f>
        <v>91</v>
      </c>
      <c r="AK5" s="38" t="n">
        <f aca="false">AK$4-AK$3+1</f>
        <v>92</v>
      </c>
      <c r="AL5" s="38" t="n">
        <f aca="false">AL$4-AL$3+1</f>
        <v>92</v>
      </c>
      <c r="AM5" s="38" t="n">
        <f aca="false">AM$4-AM$3+1</f>
        <v>90</v>
      </c>
      <c r="AN5" s="38" t="n">
        <f aca="false">AN$4-AN$3+1</f>
        <v>91</v>
      </c>
      <c r="AO5" s="38" t="n">
        <f aca="false">AO$4-AO$3+1</f>
        <v>92</v>
      </c>
      <c r="AP5" s="38" t="n">
        <f aca="false">AP$4-AP$3+1</f>
        <v>92</v>
      </c>
      <c r="AQ5" s="38" t="n">
        <f aca="false">AQ$4-AQ$3+1</f>
        <v>90</v>
      </c>
      <c r="AR5" s="38" t="n">
        <f aca="false">AR$4-AR$3+1</f>
        <v>91</v>
      </c>
      <c r="AS5" s="38" t="n">
        <f aca="false">AS$4-AS$3+1</f>
        <v>92</v>
      </c>
      <c r="AT5" s="38" t="n">
        <f aca="false">AT$4-AT$3+1</f>
        <v>92</v>
      </c>
      <c r="AU5" s="38" t="n">
        <f aca="false">AU$4-AU$3+1</f>
        <v>90</v>
      </c>
      <c r="AV5" s="38" t="n">
        <f aca="false">AV$4-AV$3+1</f>
        <v>91</v>
      </c>
      <c r="AW5" s="38" t="n">
        <f aca="false">AW$4-AW$3+1</f>
        <v>92</v>
      </c>
      <c r="AX5" s="38" t="n">
        <f aca="false">AX$4-AX$3+1</f>
        <v>92</v>
      </c>
      <c r="AY5" s="38" t="n">
        <f aca="false">AY$4-AY$3+1</f>
        <v>91</v>
      </c>
      <c r="AZ5" s="38" t="n">
        <f aca="false">AZ$4-AZ$3+1</f>
        <v>91</v>
      </c>
      <c r="BA5" s="38" t="n">
        <f aca="false">BA$4-BA$3+1</f>
        <v>92</v>
      </c>
      <c r="BB5" s="38" t="n">
        <f aca="false">BB$4-BB$3+1</f>
        <v>92</v>
      </c>
      <c r="BC5" s="38" t="n">
        <f aca="false">BC$4-BC$3+1</f>
        <v>90</v>
      </c>
      <c r="BD5" s="38" t="n">
        <f aca="false">BD$4-BD$3+1</f>
        <v>91</v>
      </c>
      <c r="BE5" s="38" t="n">
        <f aca="false">BE$4-BE$3+1</f>
        <v>92</v>
      </c>
      <c r="BF5" s="38" t="n">
        <f aca="false">BF$4-BF$3+1</f>
        <v>92</v>
      </c>
      <c r="BG5" s="38" t="n">
        <f aca="false">BG$4-BG$3+1</f>
        <v>90</v>
      </c>
      <c r="BH5" s="38" t="n">
        <f aca="false">BH$4-BH$3+1</f>
        <v>91</v>
      </c>
      <c r="BI5" s="38" t="n">
        <f aca="false">BI$4-BI$3+1</f>
        <v>92</v>
      </c>
      <c r="BJ5" s="38" t="n">
        <f aca="false">BJ$4-BJ$3+1</f>
        <v>92</v>
      </c>
      <c r="BK5" s="38" t="n">
        <f aca="false">BK$4-BK$3+1</f>
        <v>90</v>
      </c>
      <c r="BL5" s="38" t="n">
        <f aca="false">BL$4-BL$3+1</f>
        <v>91</v>
      </c>
      <c r="BM5" s="38" t="n">
        <f aca="false">BM$4-BM$3+1</f>
        <v>92</v>
      </c>
      <c r="BN5" s="38" t="n">
        <f aca="false">BN$4-BN$3+1</f>
        <v>92</v>
      </c>
      <c r="BO5" s="38" t="n">
        <f aca="false">BO$4-BO$3+1</f>
        <v>91</v>
      </c>
      <c r="BP5" s="38" t="n">
        <f aca="false">BP$4-BP$3+1</f>
        <v>91</v>
      </c>
      <c r="BQ5" s="38" t="n">
        <f aca="false">BQ$4-BQ$3+1</f>
        <v>92</v>
      </c>
      <c r="BR5" s="38" t="n">
        <f aca="false">BR$4-BR$3+1</f>
        <v>92</v>
      </c>
      <c r="BS5" s="38" t="n">
        <f aca="false">BS$4-BS$3+1</f>
        <v>90</v>
      </c>
      <c r="BT5" s="38" t="n">
        <f aca="false">BT$4-BT$3+1</f>
        <v>91</v>
      </c>
      <c r="BU5" s="38" t="n">
        <f aca="false">BU$4-BU$3+1</f>
        <v>92</v>
      </c>
      <c r="BV5" s="38" t="n">
        <f aca="false">BV$4-BV$3+1</f>
        <v>92</v>
      </c>
      <c r="BW5" s="38" t="n">
        <f aca="false">BW$4-BW$3+1</f>
        <v>90</v>
      </c>
      <c r="BX5" s="38" t="n">
        <f aca="false">BX$4-BX$3+1</f>
        <v>91</v>
      </c>
      <c r="BY5" s="38" t="n">
        <f aca="false">BY$4-BY$3+1</f>
        <v>92</v>
      </c>
      <c r="BZ5" s="38" t="n">
        <f aca="false">BZ$4-BZ$3+1</f>
        <v>92</v>
      </c>
      <c r="CA5" s="38" t="n">
        <f aca="false">CA$4-CA$3+1</f>
        <v>90</v>
      </c>
      <c r="CB5" s="38" t="n">
        <f aca="false">CB$4-CB$3+1</f>
        <v>91</v>
      </c>
      <c r="CC5" s="38" t="n">
        <f aca="false">CC$4-CC$3+1</f>
        <v>92</v>
      </c>
      <c r="CD5" s="38" t="n">
        <f aca="false">CD$4-CD$3+1</f>
        <v>92</v>
      </c>
      <c r="CE5" s="38" t="n">
        <f aca="false">CE$4-CE$3+1</f>
        <v>91</v>
      </c>
      <c r="CF5" s="38" t="n">
        <f aca="false">CF$4-CF$3+1</f>
        <v>91</v>
      </c>
      <c r="CG5" s="38" t="n">
        <f aca="false">CG$4-CG$3+1</f>
        <v>92</v>
      </c>
      <c r="CH5" s="38" t="n">
        <f aca="false">CH$4-CH$3+1</f>
        <v>92</v>
      </c>
      <c r="CI5" s="38" t="n">
        <f aca="false">CI$4-CI$3+1</f>
        <v>90</v>
      </c>
      <c r="CJ5" s="38" t="n">
        <f aca="false">CJ$4-CJ$3+1</f>
        <v>91</v>
      </c>
      <c r="CK5" s="38" t="n">
        <f aca="false">CK$4-CK$3+1</f>
        <v>92</v>
      </c>
      <c r="CL5" s="38" t="n">
        <f aca="false">CL$4-CL$3+1</f>
        <v>92</v>
      </c>
      <c r="CM5" s="38" t="n">
        <f aca="false">CM$4-CM$3+1</f>
        <v>90</v>
      </c>
      <c r="CN5" s="38" t="n">
        <f aca="false">CN$4-CN$3+1</f>
        <v>91</v>
      </c>
      <c r="CO5" s="38" t="n">
        <f aca="false">CO$4-CO$3+1</f>
        <v>92</v>
      </c>
      <c r="CP5" s="38" t="n">
        <f aca="false">CP$4-CP$3+1</f>
        <v>92</v>
      </c>
      <c r="CQ5" s="38" t="n">
        <f aca="false">CQ$4-CQ$3+1</f>
        <v>90</v>
      </c>
      <c r="CR5" s="38" t="n">
        <f aca="false">CR$4-CR$3+1</f>
        <v>91</v>
      </c>
      <c r="CS5" s="38" t="n">
        <f aca="false">CS$4-CS$3+1</f>
        <v>92</v>
      </c>
      <c r="CT5" s="38" t="n">
        <f aca="false">CT$4-CT$3+1</f>
        <v>92</v>
      </c>
      <c r="CU5" s="38" t="n">
        <f aca="false">CU$4-CU$3+1</f>
        <v>91</v>
      </c>
      <c r="CV5" s="38" t="n">
        <f aca="false">CV$4-CV$3+1</f>
        <v>91</v>
      </c>
      <c r="CW5" s="38" t="n">
        <f aca="false">CW$4-CW$3+1</f>
        <v>92</v>
      </c>
      <c r="CX5" s="38" t="n">
        <f aca="false">CX$4-CX$3+1</f>
        <v>92</v>
      </c>
      <c r="CY5" s="38" t="n">
        <f aca="false">CY$4-CY$3+1</f>
        <v>90</v>
      </c>
      <c r="CZ5" s="38" t="n">
        <f aca="false">CZ$4-CZ$3+1</f>
        <v>91</v>
      </c>
      <c r="DA5" s="38" t="n">
        <f aca="false">DA$4-DA$3+1</f>
        <v>92</v>
      </c>
      <c r="DB5" s="38" t="n">
        <f aca="false">DB$4-DB$3+1</f>
        <v>92</v>
      </c>
      <c r="DC5" s="38" t="n">
        <f aca="false">DC$4-DC$3+1</f>
        <v>90</v>
      </c>
      <c r="DD5" s="38" t="n">
        <f aca="false">DD$4-DD$3+1</f>
        <v>91</v>
      </c>
      <c r="DE5" s="38" t="n">
        <f aca="false">DE$4-DE$3+1</f>
        <v>92</v>
      </c>
      <c r="DF5" s="38" t="n">
        <f aca="false">DF$4-DF$3+1</f>
        <v>92</v>
      </c>
      <c r="DG5" s="38" t="n">
        <f aca="false">DG$4-DG$3+1</f>
        <v>90</v>
      </c>
      <c r="DH5" s="38" t="n">
        <f aca="false">DH$4-DH$3+1</f>
        <v>91</v>
      </c>
      <c r="DI5" s="38" t="n">
        <f aca="false">DI$4-DI$3+1</f>
        <v>92</v>
      </c>
      <c r="DJ5" s="38" t="n">
        <f aca="false">DJ$4-DJ$3+1</f>
        <v>92</v>
      </c>
      <c r="DK5" s="38" t="n">
        <f aca="false">DK$4-DK$3+1</f>
        <v>91</v>
      </c>
      <c r="DL5" s="38" t="n">
        <f aca="false">DL$4-DL$3+1</f>
        <v>91</v>
      </c>
      <c r="DM5" s="38" t="n">
        <f aca="false">DM$4-DM$3+1</f>
        <v>92</v>
      </c>
      <c r="DN5" s="38" t="n">
        <f aca="false">DN$4-DN$3+1</f>
        <v>92</v>
      </c>
      <c r="DO5" s="38" t="n">
        <f aca="false">DO$4-DO$3+1</f>
        <v>90</v>
      </c>
      <c r="DP5" s="38" t="n">
        <f aca="false">DP$4-DP$3+1</f>
        <v>91</v>
      </c>
      <c r="DQ5" s="38" t="n">
        <f aca="false">DQ$4-DQ$3+1</f>
        <v>92</v>
      </c>
      <c r="DR5" s="38" t="n">
        <f aca="false">DR$4-DR$3+1</f>
        <v>92</v>
      </c>
      <c r="DS5" s="38" t="n">
        <f aca="false">DS$4-DS$3+1</f>
        <v>90</v>
      </c>
      <c r="DT5" s="38" t="n">
        <f aca="false">DT$4-DT$3+1</f>
        <v>91</v>
      </c>
      <c r="DU5" s="38" t="n">
        <f aca="false">DU$4-DU$3+1</f>
        <v>92</v>
      </c>
      <c r="DV5" s="38" t="n">
        <f aca="false">DV$4-DV$3+1</f>
        <v>92</v>
      </c>
      <c r="DW5" s="38" t="n">
        <f aca="false">DW$4-DW$3+1</f>
        <v>90</v>
      </c>
      <c r="DX5" s="38" t="n">
        <f aca="false">DX$4-DX$3+1</f>
        <v>91</v>
      </c>
      <c r="DY5" s="38" t="n">
        <f aca="false">DY$4-DY$3+1</f>
        <v>92</v>
      </c>
      <c r="DZ5" s="38" t="n">
        <f aca="false">DZ$4-DZ$3+1</f>
        <v>92</v>
      </c>
      <c r="EA5" s="38" t="n">
        <f aca="false">EA$4-EA$3+1</f>
        <v>91</v>
      </c>
      <c r="EB5" s="38" t="n">
        <f aca="false">EB$4-EB$3+1</f>
        <v>91</v>
      </c>
      <c r="EC5" s="38" t="n">
        <f aca="false">EC$4-EC$3+1</f>
        <v>92</v>
      </c>
      <c r="ED5" s="38" t="n">
        <f aca="false">ED$4-ED$3+1</f>
        <v>92</v>
      </c>
      <c r="EE5" s="38" t="n">
        <f aca="false">EE$4-EE$3+1</f>
        <v>90</v>
      </c>
      <c r="EF5" s="38" t="n">
        <f aca="false">EF$4-EF$3+1</f>
        <v>91</v>
      </c>
      <c r="EG5" s="38" t="n">
        <f aca="false">EG$4-EG$3+1</f>
        <v>92</v>
      </c>
      <c r="EH5" s="38" t="n">
        <f aca="false">EH$4-EH$3+1</f>
        <v>92</v>
      </c>
      <c r="EI5" s="38" t="n">
        <f aca="false">EI$4-EI$3+1</f>
        <v>90</v>
      </c>
      <c r="EJ5" s="38" t="n">
        <f aca="false">EJ$4-EJ$3+1</f>
        <v>91</v>
      </c>
      <c r="EK5" s="38" t="n">
        <f aca="false">EK$4-EK$3+1</f>
        <v>92</v>
      </c>
      <c r="EL5" s="38" t="n">
        <f aca="false">EL$4-EL$3+1</f>
        <v>92</v>
      </c>
      <c r="EM5" s="38" t="n">
        <f aca="false">EM$4-EM$3+1</f>
        <v>90</v>
      </c>
      <c r="EN5" s="38" t="n">
        <f aca="false">EN$4-EN$3+1</f>
        <v>91</v>
      </c>
      <c r="EO5" s="38" t="n">
        <f aca="false">EO$4-EO$3+1</f>
        <v>92</v>
      </c>
      <c r="EP5" s="38" t="n">
        <f aca="false">EP$4-EP$3+1</f>
        <v>92</v>
      </c>
      <c r="EQ5" s="38" t="n">
        <f aca="false">EQ$4-EQ$3+1</f>
        <v>91</v>
      </c>
      <c r="ER5" s="38" t="n">
        <f aca="false">ER$4-ER$3+1</f>
        <v>91</v>
      </c>
      <c r="ES5" s="38" t="n">
        <f aca="false">ES$4-ES$3+1</f>
        <v>92</v>
      </c>
      <c r="ET5" s="38" t="n">
        <f aca="false">ET$4-ET$3+1</f>
        <v>92</v>
      </c>
      <c r="EU5" s="38" t="n">
        <f aca="false">EU$4-EU$3+1</f>
        <v>90</v>
      </c>
      <c r="EV5" s="38" t="n">
        <f aca="false">EV$4-EV$3+1</f>
        <v>91</v>
      </c>
      <c r="EW5" s="38" t="n">
        <f aca="false">EW$4-EW$3+1</f>
        <v>92</v>
      </c>
      <c r="EX5" s="38" t="n">
        <f aca="false">EX$4-EX$3+1</f>
        <v>92</v>
      </c>
      <c r="EY5" s="38" t="n">
        <f aca="false">EY$4-EY$3+1</f>
        <v>90</v>
      </c>
      <c r="EZ5" s="38" t="n">
        <f aca="false">EZ$4-EZ$3+1</f>
        <v>91</v>
      </c>
      <c r="FA5" s="38" t="n">
        <f aca="false">FA$4-FA$3+1</f>
        <v>92</v>
      </c>
      <c r="FB5" s="38" t="n">
        <f aca="false">FB$4-FB$3+1</f>
        <v>92</v>
      </c>
      <c r="FC5" s="38" t="n">
        <f aca="false">FC$4-FC$3+1</f>
        <v>90</v>
      </c>
      <c r="FD5" s="38" t="n">
        <f aca="false">FD$4-FD$3+1</f>
        <v>91</v>
      </c>
      <c r="FE5" s="38" t="n">
        <f aca="false">FE$4-FE$3+1</f>
        <v>92</v>
      </c>
      <c r="FF5" s="38" t="n">
        <f aca="false">FF$4-FF$3+1</f>
        <v>92</v>
      </c>
      <c r="FG5" s="38" t="n">
        <f aca="false">FG$4-FG$3+1</f>
        <v>91</v>
      </c>
      <c r="FH5" s="38" t="n">
        <f aca="false">FH$4-FH$3+1</f>
        <v>91</v>
      </c>
    </row>
    <row r="6" customFormat="false" ht="15" hidden="false" customHeight="false" outlineLevel="0" collapsed="false">
      <c r="C6" s="0" t="s">
        <v>616</v>
      </c>
      <c r="D6" s="11" t="s">
        <v>617</v>
      </c>
      <c r="J6" s="60" t="n">
        <f aca="false">J$5/Days_In_Year</f>
        <v>0.252054794520548</v>
      </c>
      <c r="K6" s="60" t="n">
        <f aca="false">K$5/Days_In_Year</f>
        <v>0.246575342465753</v>
      </c>
      <c r="L6" s="60" t="n">
        <f aca="false">L$5/Days_In_Year</f>
        <v>0.249315068493151</v>
      </c>
      <c r="M6" s="60" t="n">
        <f aca="false">M$5/Days_In_Year</f>
        <v>0.252054794520548</v>
      </c>
      <c r="N6" s="60" t="n">
        <f aca="false">N$5/Days_In_Year</f>
        <v>0.252054794520548</v>
      </c>
      <c r="O6" s="60" t="n">
        <f aca="false">O$5/Days_In_Year</f>
        <v>0.246575342465753</v>
      </c>
      <c r="P6" s="60" t="n">
        <f aca="false">P$5/Days_In_Year</f>
        <v>0.249315068493151</v>
      </c>
      <c r="Q6" s="60" t="n">
        <f aca="false">Q$5/Days_In_Year</f>
        <v>0.252054794520548</v>
      </c>
      <c r="R6" s="60" t="n">
        <f aca="false">R$5/Days_In_Year</f>
        <v>0.252054794520548</v>
      </c>
      <c r="S6" s="60" t="n">
        <f aca="false">S$5/Days_In_Year</f>
        <v>0.249315068493151</v>
      </c>
      <c r="T6" s="60" t="n">
        <f aca="false">T$5/Days_In_Year</f>
        <v>0.249315068493151</v>
      </c>
      <c r="U6" s="60" t="n">
        <f aca="false">U$5/Days_In_Year</f>
        <v>0.252054794520548</v>
      </c>
      <c r="V6" s="60" t="n">
        <f aca="false">V$5/Days_In_Year</f>
        <v>0.252054794520548</v>
      </c>
      <c r="W6" s="60" t="n">
        <f aca="false">W$5/Days_In_Year</f>
        <v>0.246575342465753</v>
      </c>
      <c r="X6" s="60" t="n">
        <f aca="false">X$5/Days_In_Year</f>
        <v>0.249315068493151</v>
      </c>
      <c r="Y6" s="60" t="n">
        <f aca="false">Y$5/Days_In_Year</f>
        <v>0.252054794520548</v>
      </c>
      <c r="Z6" s="60" t="n">
        <f aca="false">Z$5/Days_In_Year</f>
        <v>0.252054794520548</v>
      </c>
      <c r="AA6" s="60" t="n">
        <f aca="false">AA$5/Days_In_Year</f>
        <v>0.246575342465753</v>
      </c>
      <c r="AB6" s="60" t="n">
        <f aca="false">AB$5/Days_In_Year</f>
        <v>0.249315068493151</v>
      </c>
      <c r="AC6" s="60" t="n">
        <f aca="false">AC$5/Days_In_Year</f>
        <v>0.252054794520548</v>
      </c>
      <c r="AD6" s="60" t="n">
        <f aca="false">AD$5/Days_In_Year</f>
        <v>0.252054794520548</v>
      </c>
      <c r="AE6" s="60" t="n">
        <f aca="false">AE$5/Days_In_Year</f>
        <v>0.246575342465753</v>
      </c>
      <c r="AF6" s="60" t="n">
        <f aca="false">AF$5/Days_In_Year</f>
        <v>0.249315068493151</v>
      </c>
      <c r="AG6" s="60" t="n">
        <f aca="false">AG$5/Days_In_Year</f>
        <v>0.252054794520548</v>
      </c>
      <c r="AH6" s="60" t="n">
        <f aca="false">AH$5/Days_In_Year</f>
        <v>0.252054794520548</v>
      </c>
      <c r="AI6" s="60" t="n">
        <f aca="false">AI$5/Days_In_Year</f>
        <v>0.249315068493151</v>
      </c>
      <c r="AJ6" s="60" t="n">
        <f aca="false">AJ$5/Days_In_Year</f>
        <v>0.249315068493151</v>
      </c>
      <c r="AK6" s="60" t="n">
        <f aca="false">AK$5/Days_In_Year</f>
        <v>0.252054794520548</v>
      </c>
      <c r="AL6" s="60" t="n">
        <f aca="false">AL$5/Days_In_Year</f>
        <v>0.252054794520548</v>
      </c>
      <c r="AM6" s="60" t="n">
        <f aca="false">AM$5/Days_In_Year</f>
        <v>0.246575342465753</v>
      </c>
      <c r="AN6" s="60" t="n">
        <f aca="false">AN$5/Days_In_Year</f>
        <v>0.249315068493151</v>
      </c>
      <c r="AO6" s="60" t="n">
        <f aca="false">AO$5/Days_In_Year</f>
        <v>0.252054794520548</v>
      </c>
      <c r="AP6" s="60" t="n">
        <f aca="false">AP$5/Days_In_Year</f>
        <v>0.252054794520548</v>
      </c>
      <c r="AQ6" s="60" t="n">
        <f aca="false">AQ$5/Days_In_Year</f>
        <v>0.246575342465753</v>
      </c>
      <c r="AR6" s="60" t="n">
        <f aca="false">AR$5/Days_In_Year</f>
        <v>0.249315068493151</v>
      </c>
      <c r="AS6" s="60" t="n">
        <f aca="false">AS$5/Days_In_Year</f>
        <v>0.252054794520548</v>
      </c>
      <c r="AT6" s="60" t="n">
        <f aca="false">AT$5/Days_In_Year</f>
        <v>0.252054794520548</v>
      </c>
      <c r="AU6" s="60" t="n">
        <f aca="false">AU$5/Days_In_Year</f>
        <v>0.246575342465753</v>
      </c>
      <c r="AV6" s="60" t="n">
        <f aca="false">AV$5/Days_In_Year</f>
        <v>0.249315068493151</v>
      </c>
      <c r="AW6" s="60" t="n">
        <f aca="false">AW$5/Days_In_Year</f>
        <v>0.252054794520548</v>
      </c>
      <c r="AX6" s="60" t="n">
        <f aca="false">AX$5/Days_In_Year</f>
        <v>0.252054794520548</v>
      </c>
      <c r="AY6" s="60" t="n">
        <f aca="false">AY$5/Days_In_Year</f>
        <v>0.249315068493151</v>
      </c>
      <c r="AZ6" s="60" t="n">
        <f aca="false">AZ$5/Days_In_Year</f>
        <v>0.249315068493151</v>
      </c>
      <c r="BA6" s="60" t="n">
        <f aca="false">BA$5/Days_In_Year</f>
        <v>0.252054794520548</v>
      </c>
      <c r="BB6" s="60" t="n">
        <f aca="false">BB$5/Days_In_Year</f>
        <v>0.252054794520548</v>
      </c>
      <c r="BC6" s="60" t="n">
        <f aca="false">BC$5/Days_In_Year</f>
        <v>0.246575342465753</v>
      </c>
      <c r="BD6" s="60" t="n">
        <f aca="false">BD$5/Days_In_Year</f>
        <v>0.249315068493151</v>
      </c>
      <c r="BE6" s="60" t="n">
        <f aca="false">BE$5/Days_In_Year</f>
        <v>0.252054794520548</v>
      </c>
      <c r="BF6" s="60" t="n">
        <f aca="false">BF$5/Days_In_Year</f>
        <v>0.252054794520548</v>
      </c>
      <c r="BG6" s="60" t="n">
        <f aca="false">BG$5/Days_In_Year</f>
        <v>0.246575342465753</v>
      </c>
      <c r="BH6" s="60" t="n">
        <f aca="false">BH$5/Days_In_Year</f>
        <v>0.249315068493151</v>
      </c>
      <c r="BI6" s="60" t="n">
        <f aca="false">BI$5/Days_In_Year</f>
        <v>0.252054794520548</v>
      </c>
      <c r="BJ6" s="60" t="n">
        <f aca="false">BJ$5/Days_In_Year</f>
        <v>0.252054794520548</v>
      </c>
      <c r="BK6" s="60" t="n">
        <f aca="false">BK$5/Days_In_Year</f>
        <v>0.246575342465753</v>
      </c>
      <c r="BL6" s="60" t="n">
        <f aca="false">BL$5/Days_In_Year</f>
        <v>0.249315068493151</v>
      </c>
      <c r="BM6" s="60" t="n">
        <f aca="false">BM$5/Days_In_Year</f>
        <v>0.252054794520548</v>
      </c>
      <c r="BN6" s="60" t="n">
        <f aca="false">BN$5/Days_In_Year</f>
        <v>0.252054794520548</v>
      </c>
      <c r="BO6" s="60" t="n">
        <f aca="false">BO$5/Days_In_Year</f>
        <v>0.249315068493151</v>
      </c>
      <c r="BP6" s="60" t="n">
        <f aca="false">BP$5/Days_In_Year</f>
        <v>0.249315068493151</v>
      </c>
      <c r="BQ6" s="60" t="n">
        <f aca="false">BQ$5/Days_In_Year</f>
        <v>0.252054794520548</v>
      </c>
      <c r="BR6" s="60" t="n">
        <f aca="false">BR$5/Days_In_Year</f>
        <v>0.252054794520548</v>
      </c>
      <c r="BS6" s="60" t="n">
        <f aca="false">BS$5/Days_In_Year</f>
        <v>0.246575342465753</v>
      </c>
      <c r="BT6" s="60" t="n">
        <f aca="false">BT$5/Days_In_Year</f>
        <v>0.249315068493151</v>
      </c>
      <c r="BU6" s="60" t="n">
        <f aca="false">BU$5/Days_In_Year</f>
        <v>0.252054794520548</v>
      </c>
      <c r="BV6" s="60" t="n">
        <f aca="false">BV$5/Days_In_Year</f>
        <v>0.252054794520548</v>
      </c>
      <c r="BW6" s="60" t="n">
        <f aca="false">BW$5/Days_In_Year</f>
        <v>0.246575342465753</v>
      </c>
      <c r="BX6" s="60" t="n">
        <f aca="false">BX$5/Days_In_Year</f>
        <v>0.249315068493151</v>
      </c>
      <c r="BY6" s="60" t="n">
        <f aca="false">BY$5/Days_In_Year</f>
        <v>0.252054794520548</v>
      </c>
      <c r="BZ6" s="60" t="n">
        <f aca="false">BZ$5/Days_In_Year</f>
        <v>0.252054794520548</v>
      </c>
      <c r="CA6" s="60" t="n">
        <f aca="false">CA$5/Days_In_Year</f>
        <v>0.246575342465753</v>
      </c>
      <c r="CB6" s="60" t="n">
        <f aca="false">CB$5/Days_In_Year</f>
        <v>0.249315068493151</v>
      </c>
      <c r="CC6" s="60" t="n">
        <f aca="false">CC$5/Days_In_Year</f>
        <v>0.252054794520548</v>
      </c>
      <c r="CD6" s="60" t="n">
        <f aca="false">CD$5/Days_In_Year</f>
        <v>0.252054794520548</v>
      </c>
      <c r="CE6" s="60" t="n">
        <f aca="false">CE$5/Days_In_Year</f>
        <v>0.249315068493151</v>
      </c>
      <c r="CF6" s="60" t="n">
        <f aca="false">CF$5/Days_In_Year</f>
        <v>0.249315068493151</v>
      </c>
      <c r="CG6" s="60" t="n">
        <f aca="false">CG$5/Days_In_Year</f>
        <v>0.252054794520548</v>
      </c>
      <c r="CH6" s="60" t="n">
        <f aca="false">CH$5/Days_In_Year</f>
        <v>0.252054794520548</v>
      </c>
      <c r="CI6" s="60" t="n">
        <f aca="false">CI$5/Days_In_Year</f>
        <v>0.246575342465753</v>
      </c>
      <c r="CJ6" s="60" t="n">
        <f aca="false">CJ$5/Days_In_Year</f>
        <v>0.249315068493151</v>
      </c>
      <c r="CK6" s="60" t="n">
        <f aca="false">CK$5/Days_In_Year</f>
        <v>0.252054794520548</v>
      </c>
      <c r="CL6" s="60" t="n">
        <f aca="false">CL$5/Days_In_Year</f>
        <v>0.252054794520548</v>
      </c>
      <c r="CM6" s="60" t="n">
        <f aca="false">CM$5/Days_In_Year</f>
        <v>0.246575342465753</v>
      </c>
      <c r="CN6" s="60" t="n">
        <f aca="false">CN$5/Days_In_Year</f>
        <v>0.249315068493151</v>
      </c>
      <c r="CO6" s="60" t="n">
        <f aca="false">CO$5/Days_In_Year</f>
        <v>0.252054794520548</v>
      </c>
      <c r="CP6" s="60" t="n">
        <f aca="false">CP$5/Days_In_Year</f>
        <v>0.252054794520548</v>
      </c>
      <c r="CQ6" s="60" t="n">
        <f aca="false">CQ$5/Days_In_Year</f>
        <v>0.246575342465753</v>
      </c>
      <c r="CR6" s="60" t="n">
        <f aca="false">CR$5/Days_In_Year</f>
        <v>0.249315068493151</v>
      </c>
      <c r="CS6" s="60" t="n">
        <f aca="false">CS$5/Days_In_Year</f>
        <v>0.252054794520548</v>
      </c>
      <c r="CT6" s="60" t="n">
        <f aca="false">CT$5/Days_In_Year</f>
        <v>0.252054794520548</v>
      </c>
      <c r="CU6" s="60" t="n">
        <f aca="false">CU$5/Days_In_Year</f>
        <v>0.249315068493151</v>
      </c>
      <c r="CV6" s="60" t="n">
        <f aca="false">CV$5/Days_In_Year</f>
        <v>0.249315068493151</v>
      </c>
      <c r="CW6" s="60" t="n">
        <f aca="false">CW$5/Days_In_Year</f>
        <v>0.252054794520548</v>
      </c>
      <c r="CX6" s="60" t="n">
        <f aca="false">CX$5/Days_In_Year</f>
        <v>0.252054794520548</v>
      </c>
      <c r="CY6" s="60" t="n">
        <f aca="false">CY$5/Days_In_Year</f>
        <v>0.246575342465753</v>
      </c>
      <c r="CZ6" s="60" t="n">
        <f aca="false">CZ$5/Days_In_Year</f>
        <v>0.249315068493151</v>
      </c>
      <c r="DA6" s="60" t="n">
        <f aca="false">DA$5/Days_In_Year</f>
        <v>0.252054794520548</v>
      </c>
      <c r="DB6" s="60" t="n">
        <f aca="false">DB$5/Days_In_Year</f>
        <v>0.252054794520548</v>
      </c>
      <c r="DC6" s="60" t="n">
        <f aca="false">DC$5/Days_In_Year</f>
        <v>0.246575342465753</v>
      </c>
      <c r="DD6" s="60" t="n">
        <f aca="false">DD$5/Days_In_Year</f>
        <v>0.249315068493151</v>
      </c>
      <c r="DE6" s="60" t="n">
        <f aca="false">DE$5/Days_In_Year</f>
        <v>0.252054794520548</v>
      </c>
      <c r="DF6" s="60" t="n">
        <f aca="false">DF$5/Days_In_Year</f>
        <v>0.252054794520548</v>
      </c>
      <c r="DG6" s="60" t="n">
        <f aca="false">DG$5/Days_In_Year</f>
        <v>0.246575342465753</v>
      </c>
      <c r="DH6" s="60" t="n">
        <f aca="false">DH$5/Days_In_Year</f>
        <v>0.249315068493151</v>
      </c>
      <c r="DI6" s="60" t="n">
        <f aca="false">DI$5/Days_In_Year</f>
        <v>0.252054794520548</v>
      </c>
      <c r="DJ6" s="60" t="n">
        <f aca="false">DJ$5/Days_In_Year</f>
        <v>0.252054794520548</v>
      </c>
      <c r="DK6" s="60" t="n">
        <f aca="false">DK$5/Days_In_Year</f>
        <v>0.249315068493151</v>
      </c>
      <c r="DL6" s="60" t="n">
        <f aca="false">DL$5/Days_In_Year</f>
        <v>0.249315068493151</v>
      </c>
      <c r="DM6" s="60" t="n">
        <f aca="false">DM$5/Days_In_Year</f>
        <v>0.252054794520548</v>
      </c>
      <c r="DN6" s="60" t="n">
        <f aca="false">DN$5/Days_In_Year</f>
        <v>0.252054794520548</v>
      </c>
      <c r="DO6" s="60" t="n">
        <f aca="false">DO$5/Days_In_Year</f>
        <v>0.246575342465753</v>
      </c>
      <c r="DP6" s="60" t="n">
        <f aca="false">DP$5/Days_In_Year</f>
        <v>0.249315068493151</v>
      </c>
      <c r="DQ6" s="60" t="n">
        <f aca="false">DQ$5/Days_In_Year</f>
        <v>0.252054794520548</v>
      </c>
      <c r="DR6" s="60" t="n">
        <f aca="false">DR$5/Days_In_Year</f>
        <v>0.252054794520548</v>
      </c>
      <c r="DS6" s="60" t="n">
        <f aca="false">DS$5/Days_In_Year</f>
        <v>0.246575342465753</v>
      </c>
      <c r="DT6" s="60" t="n">
        <f aca="false">DT$5/Days_In_Year</f>
        <v>0.249315068493151</v>
      </c>
      <c r="DU6" s="60" t="n">
        <f aca="false">DU$5/Days_In_Year</f>
        <v>0.252054794520548</v>
      </c>
      <c r="DV6" s="60" t="n">
        <f aca="false">DV$5/Days_In_Year</f>
        <v>0.252054794520548</v>
      </c>
      <c r="DW6" s="60" t="n">
        <f aca="false">DW$5/Days_In_Year</f>
        <v>0.246575342465753</v>
      </c>
      <c r="DX6" s="60" t="n">
        <f aca="false">DX$5/Days_In_Year</f>
        <v>0.249315068493151</v>
      </c>
      <c r="DY6" s="60" t="n">
        <f aca="false">DY$5/Days_In_Year</f>
        <v>0.252054794520548</v>
      </c>
      <c r="DZ6" s="60" t="n">
        <f aca="false">DZ$5/Days_In_Year</f>
        <v>0.252054794520548</v>
      </c>
      <c r="EA6" s="60" t="n">
        <f aca="false">EA$5/Days_In_Year</f>
        <v>0.249315068493151</v>
      </c>
      <c r="EB6" s="60" t="n">
        <f aca="false">EB$5/Days_In_Year</f>
        <v>0.249315068493151</v>
      </c>
      <c r="EC6" s="60" t="n">
        <f aca="false">EC$5/Days_In_Year</f>
        <v>0.252054794520548</v>
      </c>
      <c r="ED6" s="60" t="n">
        <f aca="false">ED$5/Days_In_Year</f>
        <v>0.252054794520548</v>
      </c>
      <c r="EE6" s="60" t="n">
        <f aca="false">EE$5/Days_In_Year</f>
        <v>0.246575342465753</v>
      </c>
      <c r="EF6" s="60" t="n">
        <f aca="false">EF$5/Days_In_Year</f>
        <v>0.249315068493151</v>
      </c>
      <c r="EG6" s="60" t="n">
        <f aca="false">EG$5/Days_In_Year</f>
        <v>0.252054794520548</v>
      </c>
      <c r="EH6" s="60" t="n">
        <f aca="false">EH$5/Days_In_Year</f>
        <v>0.252054794520548</v>
      </c>
      <c r="EI6" s="60" t="n">
        <f aca="false">EI$5/Days_In_Year</f>
        <v>0.246575342465753</v>
      </c>
      <c r="EJ6" s="60" t="n">
        <f aca="false">EJ$5/Days_In_Year</f>
        <v>0.249315068493151</v>
      </c>
      <c r="EK6" s="60" t="n">
        <f aca="false">EK$5/Days_In_Year</f>
        <v>0.252054794520548</v>
      </c>
      <c r="EL6" s="60" t="n">
        <f aca="false">EL$5/Days_In_Year</f>
        <v>0.252054794520548</v>
      </c>
      <c r="EM6" s="60" t="n">
        <f aca="false">EM$5/Days_In_Year</f>
        <v>0.246575342465753</v>
      </c>
      <c r="EN6" s="60" t="n">
        <f aca="false">EN$5/Days_In_Year</f>
        <v>0.249315068493151</v>
      </c>
      <c r="EO6" s="60" t="n">
        <f aca="false">EO$5/Days_In_Year</f>
        <v>0.252054794520548</v>
      </c>
      <c r="EP6" s="60" t="n">
        <f aca="false">EP$5/Days_In_Year</f>
        <v>0.252054794520548</v>
      </c>
      <c r="EQ6" s="60" t="n">
        <f aca="false">EQ$5/Days_In_Year</f>
        <v>0.249315068493151</v>
      </c>
      <c r="ER6" s="60" t="n">
        <f aca="false">ER$5/Days_In_Year</f>
        <v>0.249315068493151</v>
      </c>
      <c r="ES6" s="60" t="n">
        <f aca="false">ES$5/Days_In_Year</f>
        <v>0.252054794520548</v>
      </c>
      <c r="ET6" s="60" t="n">
        <f aca="false">ET$5/Days_In_Year</f>
        <v>0.252054794520548</v>
      </c>
      <c r="EU6" s="60" t="n">
        <f aca="false">EU$5/Days_In_Year</f>
        <v>0.246575342465753</v>
      </c>
      <c r="EV6" s="60" t="n">
        <f aca="false">EV$5/Days_In_Year</f>
        <v>0.249315068493151</v>
      </c>
      <c r="EW6" s="60" t="n">
        <f aca="false">EW$5/Days_In_Year</f>
        <v>0.252054794520548</v>
      </c>
      <c r="EX6" s="60" t="n">
        <f aca="false">EX$5/Days_In_Year</f>
        <v>0.252054794520548</v>
      </c>
      <c r="EY6" s="60" t="n">
        <f aca="false">EY$5/Days_In_Year</f>
        <v>0.246575342465753</v>
      </c>
      <c r="EZ6" s="60" t="n">
        <f aca="false">EZ$5/Days_In_Year</f>
        <v>0.249315068493151</v>
      </c>
      <c r="FA6" s="60" t="n">
        <f aca="false">FA$5/Days_In_Year</f>
        <v>0.252054794520548</v>
      </c>
      <c r="FB6" s="60" t="n">
        <f aca="false">FB$5/Days_In_Year</f>
        <v>0.252054794520548</v>
      </c>
      <c r="FC6" s="60" t="n">
        <f aca="false">FC$5/Days_In_Year</f>
        <v>0.246575342465753</v>
      </c>
      <c r="FD6" s="60" t="n">
        <f aca="false">FD$5/Days_In_Year</f>
        <v>0.249315068493151</v>
      </c>
      <c r="FE6" s="60" t="n">
        <f aca="false">FE$5/Days_In_Year</f>
        <v>0.252054794520548</v>
      </c>
      <c r="FF6" s="60" t="n">
        <f aca="false">FF$5/Days_In_Year</f>
        <v>0.252054794520548</v>
      </c>
      <c r="FG6" s="60" t="n">
        <f aca="false">FG$5/Days_In_Year</f>
        <v>0.249315068493151</v>
      </c>
      <c r="FH6" s="60" t="n">
        <f aca="false">FH$5/Days_In_Year</f>
        <v>0.249315068493151</v>
      </c>
    </row>
    <row r="7" customFormat="false" ht="15" hidden="false" customHeight="false" outlineLevel="0" collapsed="false">
      <c r="C7" s="0" t="s">
        <v>485</v>
      </c>
      <c r="D7" s="11" t="s">
        <v>290</v>
      </c>
      <c r="J7" s="38" t="n">
        <f aca="false">YEAR(J$4)</f>
        <v>2025</v>
      </c>
      <c r="K7" s="38" t="n">
        <f aca="false">YEAR(K$4)</f>
        <v>2026</v>
      </c>
      <c r="L7" s="38" t="n">
        <f aca="false">YEAR(L$4)</f>
        <v>2026</v>
      </c>
      <c r="M7" s="38" t="n">
        <f aca="false">YEAR(M$4)</f>
        <v>2026</v>
      </c>
      <c r="N7" s="38" t="n">
        <f aca="false">YEAR(N$4)</f>
        <v>2026</v>
      </c>
      <c r="O7" s="38" t="n">
        <f aca="false">YEAR(O$4)</f>
        <v>2027</v>
      </c>
      <c r="P7" s="38" t="n">
        <f aca="false">YEAR(P$4)</f>
        <v>2027</v>
      </c>
      <c r="Q7" s="38" t="n">
        <f aca="false">YEAR(Q$4)</f>
        <v>2027</v>
      </c>
      <c r="R7" s="38" t="n">
        <f aca="false">YEAR(R$4)</f>
        <v>2027</v>
      </c>
      <c r="S7" s="38" t="n">
        <f aca="false">YEAR(S$4)</f>
        <v>2028</v>
      </c>
      <c r="T7" s="38" t="n">
        <f aca="false">YEAR(T$4)</f>
        <v>2028</v>
      </c>
      <c r="U7" s="38" t="n">
        <f aca="false">YEAR(U$4)</f>
        <v>2028</v>
      </c>
      <c r="V7" s="38" t="n">
        <f aca="false">YEAR(V$4)</f>
        <v>2028</v>
      </c>
      <c r="W7" s="38" t="n">
        <f aca="false">YEAR(W$4)</f>
        <v>2029</v>
      </c>
      <c r="X7" s="38" t="n">
        <f aca="false">YEAR(X$4)</f>
        <v>2029</v>
      </c>
      <c r="Y7" s="38" t="n">
        <f aca="false">YEAR(Y$4)</f>
        <v>2029</v>
      </c>
      <c r="Z7" s="38" t="n">
        <f aca="false">YEAR(Z$4)</f>
        <v>2029</v>
      </c>
      <c r="AA7" s="38" t="n">
        <f aca="false">YEAR(AA$4)</f>
        <v>2030</v>
      </c>
      <c r="AB7" s="38" t="n">
        <f aca="false">YEAR(AB$4)</f>
        <v>2030</v>
      </c>
      <c r="AC7" s="38" t="n">
        <f aca="false">YEAR(AC$4)</f>
        <v>2030</v>
      </c>
      <c r="AD7" s="38" t="n">
        <f aca="false">YEAR(AD$4)</f>
        <v>2030</v>
      </c>
      <c r="AE7" s="38" t="n">
        <f aca="false">YEAR(AE$4)</f>
        <v>2031</v>
      </c>
      <c r="AF7" s="38" t="n">
        <f aca="false">YEAR(AF$4)</f>
        <v>2031</v>
      </c>
      <c r="AG7" s="38" t="n">
        <f aca="false">YEAR(AG$4)</f>
        <v>2031</v>
      </c>
      <c r="AH7" s="38" t="n">
        <f aca="false">YEAR(AH$4)</f>
        <v>2031</v>
      </c>
      <c r="AI7" s="38" t="n">
        <f aca="false">YEAR(AI$4)</f>
        <v>2032</v>
      </c>
      <c r="AJ7" s="38" t="n">
        <f aca="false">YEAR(AJ$4)</f>
        <v>2032</v>
      </c>
      <c r="AK7" s="38" t="n">
        <f aca="false">YEAR(AK$4)</f>
        <v>2032</v>
      </c>
      <c r="AL7" s="38" t="n">
        <f aca="false">YEAR(AL$4)</f>
        <v>2032</v>
      </c>
      <c r="AM7" s="38" t="n">
        <f aca="false">YEAR(AM$4)</f>
        <v>2033</v>
      </c>
      <c r="AN7" s="38" t="n">
        <f aca="false">YEAR(AN$4)</f>
        <v>2033</v>
      </c>
      <c r="AO7" s="38" t="n">
        <f aca="false">YEAR(AO$4)</f>
        <v>2033</v>
      </c>
      <c r="AP7" s="38" t="n">
        <f aca="false">YEAR(AP$4)</f>
        <v>2033</v>
      </c>
      <c r="AQ7" s="38" t="n">
        <f aca="false">YEAR(AQ$4)</f>
        <v>2034</v>
      </c>
      <c r="AR7" s="38" t="n">
        <f aca="false">YEAR(AR$4)</f>
        <v>2034</v>
      </c>
      <c r="AS7" s="38" t="n">
        <f aca="false">YEAR(AS$4)</f>
        <v>2034</v>
      </c>
      <c r="AT7" s="38" t="n">
        <f aca="false">YEAR(AT$4)</f>
        <v>2034</v>
      </c>
      <c r="AU7" s="38" t="n">
        <f aca="false">YEAR(AU$4)</f>
        <v>2035</v>
      </c>
      <c r="AV7" s="38" t="n">
        <f aca="false">YEAR(AV$4)</f>
        <v>2035</v>
      </c>
      <c r="AW7" s="38" t="n">
        <f aca="false">YEAR(AW$4)</f>
        <v>2035</v>
      </c>
      <c r="AX7" s="38" t="n">
        <f aca="false">YEAR(AX$4)</f>
        <v>2035</v>
      </c>
      <c r="AY7" s="38" t="n">
        <f aca="false">YEAR(AY$4)</f>
        <v>2036</v>
      </c>
      <c r="AZ7" s="38" t="n">
        <f aca="false">YEAR(AZ$4)</f>
        <v>2036</v>
      </c>
      <c r="BA7" s="38" t="n">
        <f aca="false">YEAR(BA$4)</f>
        <v>2036</v>
      </c>
      <c r="BB7" s="38" t="n">
        <f aca="false">YEAR(BB$4)</f>
        <v>2036</v>
      </c>
      <c r="BC7" s="38" t="n">
        <f aca="false">YEAR(BC$4)</f>
        <v>2037</v>
      </c>
      <c r="BD7" s="38" t="n">
        <f aca="false">YEAR(BD$4)</f>
        <v>2037</v>
      </c>
      <c r="BE7" s="38" t="n">
        <f aca="false">YEAR(BE$4)</f>
        <v>2037</v>
      </c>
      <c r="BF7" s="38" t="n">
        <f aca="false">YEAR(BF$4)</f>
        <v>2037</v>
      </c>
      <c r="BG7" s="38" t="n">
        <f aca="false">YEAR(BG$4)</f>
        <v>2038</v>
      </c>
      <c r="BH7" s="38" t="n">
        <f aca="false">YEAR(BH$4)</f>
        <v>2038</v>
      </c>
      <c r="BI7" s="38" t="n">
        <f aca="false">YEAR(BI$4)</f>
        <v>2038</v>
      </c>
      <c r="BJ7" s="38" t="n">
        <f aca="false">YEAR(BJ$4)</f>
        <v>2038</v>
      </c>
      <c r="BK7" s="38" t="n">
        <f aca="false">YEAR(BK$4)</f>
        <v>2039</v>
      </c>
      <c r="BL7" s="38" t="n">
        <f aca="false">YEAR(BL$4)</f>
        <v>2039</v>
      </c>
      <c r="BM7" s="38" t="n">
        <f aca="false">YEAR(BM$4)</f>
        <v>2039</v>
      </c>
      <c r="BN7" s="38" t="n">
        <f aca="false">YEAR(BN$4)</f>
        <v>2039</v>
      </c>
      <c r="BO7" s="38" t="n">
        <f aca="false">YEAR(BO$4)</f>
        <v>2040</v>
      </c>
      <c r="BP7" s="38" t="n">
        <f aca="false">YEAR(BP$4)</f>
        <v>2040</v>
      </c>
      <c r="BQ7" s="38" t="n">
        <f aca="false">YEAR(BQ$4)</f>
        <v>2040</v>
      </c>
      <c r="BR7" s="38" t="n">
        <f aca="false">YEAR(BR$4)</f>
        <v>2040</v>
      </c>
      <c r="BS7" s="38" t="n">
        <f aca="false">YEAR(BS$4)</f>
        <v>2041</v>
      </c>
      <c r="BT7" s="38" t="n">
        <f aca="false">YEAR(BT$4)</f>
        <v>2041</v>
      </c>
      <c r="BU7" s="38" t="n">
        <f aca="false">YEAR(BU$4)</f>
        <v>2041</v>
      </c>
      <c r="BV7" s="38" t="n">
        <f aca="false">YEAR(BV$4)</f>
        <v>2041</v>
      </c>
      <c r="BW7" s="38" t="n">
        <f aca="false">YEAR(BW$4)</f>
        <v>2042</v>
      </c>
      <c r="BX7" s="38" t="n">
        <f aca="false">YEAR(BX$4)</f>
        <v>2042</v>
      </c>
      <c r="BY7" s="38" t="n">
        <f aca="false">YEAR(BY$4)</f>
        <v>2042</v>
      </c>
      <c r="BZ7" s="38" t="n">
        <f aca="false">YEAR(BZ$4)</f>
        <v>2042</v>
      </c>
      <c r="CA7" s="38" t="n">
        <f aca="false">YEAR(CA$4)</f>
        <v>2043</v>
      </c>
      <c r="CB7" s="38" t="n">
        <f aca="false">YEAR(CB$4)</f>
        <v>2043</v>
      </c>
      <c r="CC7" s="38" t="n">
        <f aca="false">YEAR(CC$4)</f>
        <v>2043</v>
      </c>
      <c r="CD7" s="38" t="n">
        <f aca="false">YEAR(CD$4)</f>
        <v>2043</v>
      </c>
      <c r="CE7" s="38" t="n">
        <f aca="false">YEAR(CE$4)</f>
        <v>2044</v>
      </c>
      <c r="CF7" s="38" t="n">
        <f aca="false">YEAR(CF$4)</f>
        <v>2044</v>
      </c>
      <c r="CG7" s="38" t="n">
        <f aca="false">YEAR(CG$4)</f>
        <v>2044</v>
      </c>
      <c r="CH7" s="38" t="n">
        <f aca="false">YEAR(CH$4)</f>
        <v>2044</v>
      </c>
      <c r="CI7" s="38" t="n">
        <f aca="false">YEAR(CI$4)</f>
        <v>2045</v>
      </c>
      <c r="CJ7" s="38" t="n">
        <f aca="false">YEAR(CJ$4)</f>
        <v>2045</v>
      </c>
      <c r="CK7" s="38" t="n">
        <f aca="false">YEAR(CK$4)</f>
        <v>2045</v>
      </c>
      <c r="CL7" s="38" t="n">
        <f aca="false">YEAR(CL$4)</f>
        <v>2045</v>
      </c>
      <c r="CM7" s="38" t="n">
        <f aca="false">YEAR(CM$4)</f>
        <v>2046</v>
      </c>
      <c r="CN7" s="38" t="n">
        <f aca="false">YEAR(CN$4)</f>
        <v>2046</v>
      </c>
      <c r="CO7" s="38" t="n">
        <f aca="false">YEAR(CO$4)</f>
        <v>2046</v>
      </c>
      <c r="CP7" s="38" t="n">
        <f aca="false">YEAR(CP$4)</f>
        <v>2046</v>
      </c>
      <c r="CQ7" s="38" t="n">
        <f aca="false">YEAR(CQ$4)</f>
        <v>2047</v>
      </c>
      <c r="CR7" s="38" t="n">
        <f aca="false">YEAR(CR$4)</f>
        <v>2047</v>
      </c>
      <c r="CS7" s="38" t="n">
        <f aca="false">YEAR(CS$4)</f>
        <v>2047</v>
      </c>
      <c r="CT7" s="38" t="n">
        <f aca="false">YEAR(CT$4)</f>
        <v>2047</v>
      </c>
      <c r="CU7" s="38" t="n">
        <f aca="false">YEAR(CU$4)</f>
        <v>2048</v>
      </c>
      <c r="CV7" s="38" t="n">
        <f aca="false">YEAR(CV$4)</f>
        <v>2048</v>
      </c>
      <c r="CW7" s="38" t="n">
        <f aca="false">YEAR(CW$4)</f>
        <v>2048</v>
      </c>
      <c r="CX7" s="38" t="n">
        <f aca="false">YEAR(CX$4)</f>
        <v>2048</v>
      </c>
      <c r="CY7" s="38" t="n">
        <f aca="false">YEAR(CY$4)</f>
        <v>2049</v>
      </c>
      <c r="CZ7" s="38" t="n">
        <f aca="false">YEAR(CZ$4)</f>
        <v>2049</v>
      </c>
      <c r="DA7" s="38" t="n">
        <f aca="false">YEAR(DA$4)</f>
        <v>2049</v>
      </c>
      <c r="DB7" s="38" t="n">
        <f aca="false">YEAR(DB$4)</f>
        <v>2049</v>
      </c>
      <c r="DC7" s="38" t="n">
        <f aca="false">YEAR(DC$4)</f>
        <v>2050</v>
      </c>
      <c r="DD7" s="38" t="n">
        <f aca="false">YEAR(DD$4)</f>
        <v>2050</v>
      </c>
      <c r="DE7" s="38" t="n">
        <f aca="false">YEAR(DE$4)</f>
        <v>2050</v>
      </c>
      <c r="DF7" s="38" t="n">
        <f aca="false">YEAR(DF$4)</f>
        <v>2050</v>
      </c>
      <c r="DG7" s="38" t="n">
        <f aca="false">YEAR(DG$4)</f>
        <v>2051</v>
      </c>
      <c r="DH7" s="38" t="n">
        <f aca="false">YEAR(DH$4)</f>
        <v>2051</v>
      </c>
      <c r="DI7" s="38" t="n">
        <f aca="false">YEAR(DI$4)</f>
        <v>2051</v>
      </c>
      <c r="DJ7" s="38" t="n">
        <f aca="false">YEAR(DJ$4)</f>
        <v>2051</v>
      </c>
      <c r="DK7" s="38" t="n">
        <f aca="false">YEAR(DK$4)</f>
        <v>2052</v>
      </c>
      <c r="DL7" s="38" t="n">
        <f aca="false">YEAR(DL$4)</f>
        <v>2052</v>
      </c>
      <c r="DM7" s="38" t="n">
        <f aca="false">YEAR(DM$4)</f>
        <v>2052</v>
      </c>
      <c r="DN7" s="38" t="n">
        <f aca="false">YEAR(DN$4)</f>
        <v>2052</v>
      </c>
      <c r="DO7" s="38" t="n">
        <f aca="false">YEAR(DO$4)</f>
        <v>2053</v>
      </c>
      <c r="DP7" s="38" t="n">
        <f aca="false">YEAR(DP$4)</f>
        <v>2053</v>
      </c>
      <c r="DQ7" s="38" t="n">
        <f aca="false">YEAR(DQ$4)</f>
        <v>2053</v>
      </c>
      <c r="DR7" s="38" t="n">
        <f aca="false">YEAR(DR$4)</f>
        <v>2053</v>
      </c>
      <c r="DS7" s="38" t="n">
        <f aca="false">YEAR(DS$4)</f>
        <v>2054</v>
      </c>
      <c r="DT7" s="38" t="n">
        <f aca="false">YEAR(DT$4)</f>
        <v>2054</v>
      </c>
      <c r="DU7" s="38" t="n">
        <f aca="false">YEAR(DU$4)</f>
        <v>2054</v>
      </c>
      <c r="DV7" s="38" t="n">
        <f aca="false">YEAR(DV$4)</f>
        <v>2054</v>
      </c>
      <c r="DW7" s="38" t="n">
        <f aca="false">YEAR(DW$4)</f>
        <v>2055</v>
      </c>
      <c r="DX7" s="38" t="n">
        <f aca="false">YEAR(DX$4)</f>
        <v>2055</v>
      </c>
      <c r="DY7" s="38" t="n">
        <f aca="false">YEAR(DY$4)</f>
        <v>2055</v>
      </c>
      <c r="DZ7" s="38" t="n">
        <f aca="false">YEAR(DZ$4)</f>
        <v>2055</v>
      </c>
      <c r="EA7" s="38" t="n">
        <f aca="false">YEAR(EA$4)</f>
        <v>2056</v>
      </c>
      <c r="EB7" s="38" t="n">
        <f aca="false">YEAR(EB$4)</f>
        <v>2056</v>
      </c>
      <c r="EC7" s="38" t="n">
        <f aca="false">YEAR(EC$4)</f>
        <v>2056</v>
      </c>
      <c r="ED7" s="38" t="n">
        <f aca="false">YEAR(ED$4)</f>
        <v>2056</v>
      </c>
      <c r="EE7" s="38" t="n">
        <f aca="false">YEAR(EE$4)</f>
        <v>2057</v>
      </c>
      <c r="EF7" s="38" t="n">
        <f aca="false">YEAR(EF$4)</f>
        <v>2057</v>
      </c>
      <c r="EG7" s="38" t="n">
        <f aca="false">YEAR(EG$4)</f>
        <v>2057</v>
      </c>
      <c r="EH7" s="38" t="n">
        <f aca="false">YEAR(EH$4)</f>
        <v>2057</v>
      </c>
      <c r="EI7" s="38" t="n">
        <f aca="false">YEAR(EI$4)</f>
        <v>2058</v>
      </c>
      <c r="EJ7" s="38" t="n">
        <f aca="false">YEAR(EJ$4)</f>
        <v>2058</v>
      </c>
      <c r="EK7" s="38" t="n">
        <f aca="false">YEAR(EK$4)</f>
        <v>2058</v>
      </c>
      <c r="EL7" s="38" t="n">
        <f aca="false">YEAR(EL$4)</f>
        <v>2058</v>
      </c>
      <c r="EM7" s="38" t="n">
        <f aca="false">YEAR(EM$4)</f>
        <v>2059</v>
      </c>
      <c r="EN7" s="38" t="n">
        <f aca="false">YEAR(EN$4)</f>
        <v>2059</v>
      </c>
      <c r="EO7" s="38" t="n">
        <f aca="false">YEAR(EO$4)</f>
        <v>2059</v>
      </c>
      <c r="EP7" s="38" t="n">
        <f aca="false">YEAR(EP$4)</f>
        <v>2059</v>
      </c>
      <c r="EQ7" s="38" t="n">
        <f aca="false">YEAR(EQ$4)</f>
        <v>2060</v>
      </c>
      <c r="ER7" s="38" t="n">
        <f aca="false">YEAR(ER$4)</f>
        <v>2060</v>
      </c>
      <c r="ES7" s="38" t="n">
        <f aca="false">YEAR(ES$4)</f>
        <v>2060</v>
      </c>
      <c r="ET7" s="38" t="n">
        <f aca="false">YEAR(ET$4)</f>
        <v>2060</v>
      </c>
      <c r="EU7" s="38" t="n">
        <f aca="false">YEAR(EU$4)</f>
        <v>2061</v>
      </c>
      <c r="EV7" s="38" t="n">
        <f aca="false">YEAR(EV$4)</f>
        <v>2061</v>
      </c>
      <c r="EW7" s="38" t="n">
        <f aca="false">YEAR(EW$4)</f>
        <v>2061</v>
      </c>
      <c r="EX7" s="38" t="n">
        <f aca="false">YEAR(EX$4)</f>
        <v>2061</v>
      </c>
      <c r="EY7" s="38" t="n">
        <f aca="false">YEAR(EY$4)</f>
        <v>2062</v>
      </c>
      <c r="EZ7" s="38" t="n">
        <f aca="false">YEAR(EZ$4)</f>
        <v>2062</v>
      </c>
      <c r="FA7" s="38" t="n">
        <f aca="false">YEAR(FA$4)</f>
        <v>2062</v>
      </c>
      <c r="FB7" s="38" t="n">
        <f aca="false">YEAR(FB$4)</f>
        <v>2062</v>
      </c>
      <c r="FC7" s="38" t="n">
        <f aca="false">YEAR(FC$4)</f>
        <v>2063</v>
      </c>
      <c r="FD7" s="38" t="n">
        <f aca="false">YEAR(FD$4)</f>
        <v>2063</v>
      </c>
      <c r="FE7" s="38" t="n">
        <f aca="false">YEAR(FE$4)</f>
        <v>2063</v>
      </c>
      <c r="FF7" s="38" t="n">
        <f aca="false">YEAR(FF$4)</f>
        <v>2063</v>
      </c>
      <c r="FG7" s="38" t="n">
        <f aca="false">YEAR(FG$4)</f>
        <v>2064</v>
      </c>
      <c r="FH7" s="38" t="n">
        <f aca="false">YEAR(FH$4)</f>
        <v>2064</v>
      </c>
    </row>
    <row r="8" customFormat="false" ht="15" hidden="false" customHeight="false" outlineLevel="0" collapsed="false">
      <c r="C8" s="0" t="s">
        <v>618</v>
      </c>
      <c r="D8" s="11" t="s">
        <v>79</v>
      </c>
      <c r="J8" s="38" t="n">
        <f aca="false">I$8+1</f>
        <v>1</v>
      </c>
      <c r="K8" s="38" t="n">
        <f aca="false">J$8+1</f>
        <v>2</v>
      </c>
      <c r="L8" s="38" t="n">
        <f aca="false">K$8+1</f>
        <v>3</v>
      </c>
      <c r="M8" s="38" t="n">
        <f aca="false">L$8+1</f>
        <v>4</v>
      </c>
      <c r="N8" s="38" t="n">
        <f aca="false">M$8+1</f>
        <v>5</v>
      </c>
      <c r="O8" s="38" t="n">
        <f aca="false">N$8+1</f>
        <v>6</v>
      </c>
      <c r="P8" s="38" t="n">
        <f aca="false">O$8+1</f>
        <v>7</v>
      </c>
      <c r="Q8" s="38" t="n">
        <f aca="false">P$8+1</f>
        <v>8</v>
      </c>
      <c r="R8" s="38" t="n">
        <f aca="false">Q$8+1</f>
        <v>9</v>
      </c>
      <c r="S8" s="38" t="n">
        <f aca="false">R$8+1</f>
        <v>10</v>
      </c>
      <c r="T8" s="38" t="n">
        <f aca="false">S$8+1</f>
        <v>11</v>
      </c>
      <c r="U8" s="38" t="n">
        <f aca="false">T$8+1</f>
        <v>12</v>
      </c>
      <c r="V8" s="38" t="n">
        <f aca="false">U$8+1</f>
        <v>13</v>
      </c>
      <c r="W8" s="38" t="n">
        <f aca="false">V$8+1</f>
        <v>14</v>
      </c>
      <c r="X8" s="38" t="n">
        <f aca="false">W$8+1</f>
        <v>15</v>
      </c>
      <c r="Y8" s="38" t="n">
        <f aca="false">X$8+1</f>
        <v>16</v>
      </c>
      <c r="Z8" s="38" t="n">
        <f aca="false">Y$8+1</f>
        <v>17</v>
      </c>
      <c r="AA8" s="38" t="n">
        <f aca="false">Z$8+1</f>
        <v>18</v>
      </c>
      <c r="AB8" s="38" t="n">
        <f aca="false">AA$8+1</f>
        <v>19</v>
      </c>
      <c r="AC8" s="38" t="n">
        <f aca="false">AB$8+1</f>
        <v>20</v>
      </c>
      <c r="AD8" s="38" t="n">
        <f aca="false">AC$8+1</f>
        <v>21</v>
      </c>
      <c r="AE8" s="38" t="n">
        <f aca="false">AD$8+1</f>
        <v>22</v>
      </c>
      <c r="AF8" s="38" t="n">
        <f aca="false">AE$8+1</f>
        <v>23</v>
      </c>
      <c r="AG8" s="38" t="n">
        <f aca="false">AF$8+1</f>
        <v>24</v>
      </c>
      <c r="AH8" s="38" t="n">
        <f aca="false">AG$8+1</f>
        <v>25</v>
      </c>
      <c r="AI8" s="38" t="n">
        <f aca="false">AH$8+1</f>
        <v>26</v>
      </c>
      <c r="AJ8" s="38" t="n">
        <f aca="false">AI$8+1</f>
        <v>27</v>
      </c>
      <c r="AK8" s="38" t="n">
        <f aca="false">AJ$8+1</f>
        <v>28</v>
      </c>
      <c r="AL8" s="38" t="n">
        <f aca="false">AK$8+1</f>
        <v>29</v>
      </c>
      <c r="AM8" s="38" t="n">
        <f aca="false">AL$8+1</f>
        <v>30</v>
      </c>
      <c r="AN8" s="38" t="n">
        <f aca="false">AM$8+1</f>
        <v>31</v>
      </c>
      <c r="AO8" s="38" t="n">
        <f aca="false">AN$8+1</f>
        <v>32</v>
      </c>
      <c r="AP8" s="38" t="n">
        <f aca="false">AO$8+1</f>
        <v>33</v>
      </c>
      <c r="AQ8" s="38" t="n">
        <f aca="false">AP$8+1</f>
        <v>34</v>
      </c>
      <c r="AR8" s="38" t="n">
        <f aca="false">AQ$8+1</f>
        <v>35</v>
      </c>
      <c r="AS8" s="38" t="n">
        <f aca="false">AR$8+1</f>
        <v>36</v>
      </c>
      <c r="AT8" s="38" t="n">
        <f aca="false">AS$8+1</f>
        <v>37</v>
      </c>
      <c r="AU8" s="38" t="n">
        <f aca="false">AT$8+1</f>
        <v>38</v>
      </c>
      <c r="AV8" s="38" t="n">
        <f aca="false">AU$8+1</f>
        <v>39</v>
      </c>
      <c r="AW8" s="38" t="n">
        <f aca="false">AV$8+1</f>
        <v>40</v>
      </c>
      <c r="AX8" s="38" t="n">
        <f aca="false">AW$8+1</f>
        <v>41</v>
      </c>
      <c r="AY8" s="38" t="n">
        <f aca="false">AX$8+1</f>
        <v>42</v>
      </c>
      <c r="AZ8" s="38" t="n">
        <f aca="false">AY$8+1</f>
        <v>43</v>
      </c>
      <c r="BA8" s="38" t="n">
        <f aca="false">AZ$8+1</f>
        <v>44</v>
      </c>
      <c r="BB8" s="38" t="n">
        <f aca="false">BA$8+1</f>
        <v>45</v>
      </c>
      <c r="BC8" s="38" t="n">
        <f aca="false">BB$8+1</f>
        <v>46</v>
      </c>
      <c r="BD8" s="38" t="n">
        <f aca="false">BC$8+1</f>
        <v>47</v>
      </c>
      <c r="BE8" s="38" t="n">
        <f aca="false">BD$8+1</f>
        <v>48</v>
      </c>
      <c r="BF8" s="38" t="n">
        <f aca="false">BE$8+1</f>
        <v>49</v>
      </c>
      <c r="BG8" s="38" t="n">
        <f aca="false">BF$8+1</f>
        <v>50</v>
      </c>
      <c r="BH8" s="38" t="n">
        <f aca="false">BG$8+1</f>
        <v>51</v>
      </c>
      <c r="BI8" s="38" t="n">
        <f aca="false">BH$8+1</f>
        <v>52</v>
      </c>
      <c r="BJ8" s="38" t="n">
        <f aca="false">BI$8+1</f>
        <v>53</v>
      </c>
      <c r="BK8" s="38" t="n">
        <f aca="false">BJ$8+1</f>
        <v>54</v>
      </c>
      <c r="BL8" s="38" t="n">
        <f aca="false">BK$8+1</f>
        <v>55</v>
      </c>
      <c r="BM8" s="38" t="n">
        <f aca="false">BL$8+1</f>
        <v>56</v>
      </c>
      <c r="BN8" s="38" t="n">
        <f aca="false">BM$8+1</f>
        <v>57</v>
      </c>
      <c r="BO8" s="38" t="n">
        <f aca="false">BN$8+1</f>
        <v>58</v>
      </c>
      <c r="BP8" s="38" t="n">
        <f aca="false">BO$8+1</f>
        <v>59</v>
      </c>
      <c r="BQ8" s="38" t="n">
        <f aca="false">BP$8+1</f>
        <v>60</v>
      </c>
      <c r="BR8" s="38" t="n">
        <f aca="false">BQ$8+1</f>
        <v>61</v>
      </c>
      <c r="BS8" s="38" t="n">
        <f aca="false">BR$8+1</f>
        <v>62</v>
      </c>
      <c r="BT8" s="38" t="n">
        <f aca="false">BS$8+1</f>
        <v>63</v>
      </c>
      <c r="BU8" s="38" t="n">
        <f aca="false">BT$8+1</f>
        <v>64</v>
      </c>
      <c r="BV8" s="38" t="n">
        <f aca="false">BU$8+1</f>
        <v>65</v>
      </c>
      <c r="BW8" s="38" t="n">
        <f aca="false">BV$8+1</f>
        <v>66</v>
      </c>
      <c r="BX8" s="38" t="n">
        <f aca="false">BW$8+1</f>
        <v>67</v>
      </c>
      <c r="BY8" s="38" t="n">
        <f aca="false">BX$8+1</f>
        <v>68</v>
      </c>
      <c r="BZ8" s="38" t="n">
        <f aca="false">BY$8+1</f>
        <v>69</v>
      </c>
      <c r="CA8" s="38" t="n">
        <f aca="false">BZ$8+1</f>
        <v>70</v>
      </c>
      <c r="CB8" s="38" t="n">
        <f aca="false">CA$8+1</f>
        <v>71</v>
      </c>
      <c r="CC8" s="38" t="n">
        <f aca="false">CB$8+1</f>
        <v>72</v>
      </c>
      <c r="CD8" s="38" t="n">
        <f aca="false">CC$8+1</f>
        <v>73</v>
      </c>
      <c r="CE8" s="38" t="n">
        <f aca="false">CD$8+1</f>
        <v>74</v>
      </c>
      <c r="CF8" s="38" t="n">
        <f aca="false">CE$8+1</f>
        <v>75</v>
      </c>
      <c r="CG8" s="38" t="n">
        <f aca="false">CF$8+1</f>
        <v>76</v>
      </c>
      <c r="CH8" s="38" t="n">
        <f aca="false">CG$8+1</f>
        <v>77</v>
      </c>
      <c r="CI8" s="38" t="n">
        <f aca="false">CH$8+1</f>
        <v>78</v>
      </c>
      <c r="CJ8" s="38" t="n">
        <f aca="false">CI$8+1</f>
        <v>79</v>
      </c>
      <c r="CK8" s="38" t="n">
        <f aca="false">CJ$8+1</f>
        <v>80</v>
      </c>
      <c r="CL8" s="38" t="n">
        <f aca="false">CK$8+1</f>
        <v>81</v>
      </c>
      <c r="CM8" s="38" t="n">
        <f aca="false">CL$8+1</f>
        <v>82</v>
      </c>
      <c r="CN8" s="38" t="n">
        <f aca="false">CM$8+1</f>
        <v>83</v>
      </c>
      <c r="CO8" s="38" t="n">
        <f aca="false">CN$8+1</f>
        <v>84</v>
      </c>
      <c r="CP8" s="38" t="n">
        <f aca="false">CO$8+1</f>
        <v>85</v>
      </c>
      <c r="CQ8" s="38" t="n">
        <f aca="false">CP$8+1</f>
        <v>86</v>
      </c>
      <c r="CR8" s="38" t="n">
        <f aca="false">CQ$8+1</f>
        <v>87</v>
      </c>
      <c r="CS8" s="38" t="n">
        <f aca="false">CR$8+1</f>
        <v>88</v>
      </c>
      <c r="CT8" s="38" t="n">
        <f aca="false">CS$8+1</f>
        <v>89</v>
      </c>
      <c r="CU8" s="38" t="n">
        <f aca="false">CT$8+1</f>
        <v>90</v>
      </c>
      <c r="CV8" s="38" t="n">
        <f aca="false">CU$8+1</f>
        <v>91</v>
      </c>
      <c r="CW8" s="38" t="n">
        <f aca="false">CV$8+1</f>
        <v>92</v>
      </c>
      <c r="CX8" s="38" t="n">
        <f aca="false">CW$8+1</f>
        <v>93</v>
      </c>
      <c r="CY8" s="38" t="n">
        <f aca="false">CX$8+1</f>
        <v>94</v>
      </c>
      <c r="CZ8" s="38" t="n">
        <f aca="false">CY$8+1</f>
        <v>95</v>
      </c>
      <c r="DA8" s="38" t="n">
        <f aca="false">CZ$8+1</f>
        <v>96</v>
      </c>
      <c r="DB8" s="38" t="n">
        <f aca="false">DA$8+1</f>
        <v>97</v>
      </c>
      <c r="DC8" s="38" t="n">
        <f aca="false">DB$8+1</f>
        <v>98</v>
      </c>
      <c r="DD8" s="38" t="n">
        <f aca="false">DC$8+1</f>
        <v>99</v>
      </c>
      <c r="DE8" s="38" t="n">
        <f aca="false">DD$8+1</f>
        <v>100</v>
      </c>
      <c r="DF8" s="38" t="n">
        <f aca="false">DE$8+1</f>
        <v>101</v>
      </c>
      <c r="DG8" s="38" t="n">
        <f aca="false">DF$8+1</f>
        <v>102</v>
      </c>
      <c r="DH8" s="38" t="n">
        <f aca="false">DG$8+1</f>
        <v>103</v>
      </c>
      <c r="DI8" s="38" t="n">
        <f aca="false">DH$8+1</f>
        <v>104</v>
      </c>
      <c r="DJ8" s="38" t="n">
        <f aca="false">DI$8+1</f>
        <v>105</v>
      </c>
      <c r="DK8" s="38" t="n">
        <f aca="false">DJ$8+1</f>
        <v>106</v>
      </c>
      <c r="DL8" s="38" t="n">
        <f aca="false">DK$8+1</f>
        <v>107</v>
      </c>
      <c r="DM8" s="38" t="n">
        <f aca="false">DL$8+1</f>
        <v>108</v>
      </c>
      <c r="DN8" s="38" t="n">
        <f aca="false">DM$8+1</f>
        <v>109</v>
      </c>
      <c r="DO8" s="38" t="n">
        <f aca="false">DN$8+1</f>
        <v>110</v>
      </c>
      <c r="DP8" s="38" t="n">
        <f aca="false">DO$8+1</f>
        <v>111</v>
      </c>
      <c r="DQ8" s="38" t="n">
        <f aca="false">DP$8+1</f>
        <v>112</v>
      </c>
      <c r="DR8" s="38" t="n">
        <f aca="false">DQ$8+1</f>
        <v>113</v>
      </c>
      <c r="DS8" s="38" t="n">
        <f aca="false">DR$8+1</f>
        <v>114</v>
      </c>
      <c r="DT8" s="38" t="n">
        <f aca="false">DS$8+1</f>
        <v>115</v>
      </c>
      <c r="DU8" s="38" t="n">
        <f aca="false">DT$8+1</f>
        <v>116</v>
      </c>
      <c r="DV8" s="38" t="n">
        <f aca="false">DU$8+1</f>
        <v>117</v>
      </c>
      <c r="DW8" s="38" t="n">
        <f aca="false">DV$8+1</f>
        <v>118</v>
      </c>
      <c r="DX8" s="38" t="n">
        <f aca="false">DW$8+1</f>
        <v>119</v>
      </c>
      <c r="DY8" s="38" t="n">
        <f aca="false">DX$8+1</f>
        <v>120</v>
      </c>
      <c r="DZ8" s="38" t="n">
        <f aca="false">DY$8+1</f>
        <v>121</v>
      </c>
      <c r="EA8" s="38" t="n">
        <f aca="false">DZ$8+1</f>
        <v>122</v>
      </c>
      <c r="EB8" s="38" t="n">
        <f aca="false">EA$8+1</f>
        <v>123</v>
      </c>
      <c r="EC8" s="38" t="n">
        <f aca="false">EB$8+1</f>
        <v>124</v>
      </c>
      <c r="ED8" s="38" t="n">
        <f aca="false">EC$8+1</f>
        <v>125</v>
      </c>
      <c r="EE8" s="38" t="n">
        <f aca="false">ED$8+1</f>
        <v>126</v>
      </c>
      <c r="EF8" s="38" t="n">
        <f aca="false">EE$8+1</f>
        <v>127</v>
      </c>
      <c r="EG8" s="38" t="n">
        <f aca="false">EF$8+1</f>
        <v>128</v>
      </c>
      <c r="EH8" s="38" t="n">
        <f aca="false">EG$8+1</f>
        <v>129</v>
      </c>
      <c r="EI8" s="38" t="n">
        <f aca="false">EH$8+1</f>
        <v>130</v>
      </c>
      <c r="EJ8" s="38" t="n">
        <f aca="false">EI$8+1</f>
        <v>131</v>
      </c>
      <c r="EK8" s="38" t="n">
        <f aca="false">EJ$8+1</f>
        <v>132</v>
      </c>
      <c r="EL8" s="38" t="n">
        <f aca="false">EK$8+1</f>
        <v>133</v>
      </c>
      <c r="EM8" s="38" t="n">
        <f aca="false">EL$8+1</f>
        <v>134</v>
      </c>
      <c r="EN8" s="38" t="n">
        <f aca="false">EM$8+1</f>
        <v>135</v>
      </c>
      <c r="EO8" s="38" t="n">
        <f aca="false">EN$8+1</f>
        <v>136</v>
      </c>
      <c r="EP8" s="38" t="n">
        <f aca="false">EO$8+1</f>
        <v>137</v>
      </c>
      <c r="EQ8" s="38" t="n">
        <f aca="false">EP$8+1</f>
        <v>138</v>
      </c>
      <c r="ER8" s="38" t="n">
        <f aca="false">EQ$8+1</f>
        <v>139</v>
      </c>
      <c r="ES8" s="38" t="n">
        <f aca="false">ER$8+1</f>
        <v>140</v>
      </c>
      <c r="ET8" s="38" t="n">
        <f aca="false">ES$8+1</f>
        <v>141</v>
      </c>
      <c r="EU8" s="38" t="n">
        <f aca="false">ET$8+1</f>
        <v>142</v>
      </c>
      <c r="EV8" s="38" t="n">
        <f aca="false">EU$8+1</f>
        <v>143</v>
      </c>
      <c r="EW8" s="38" t="n">
        <f aca="false">EV$8+1</f>
        <v>144</v>
      </c>
      <c r="EX8" s="38" t="n">
        <f aca="false">EW$8+1</f>
        <v>145</v>
      </c>
      <c r="EY8" s="38" t="n">
        <f aca="false">EX$8+1</f>
        <v>146</v>
      </c>
      <c r="EZ8" s="38" t="n">
        <f aca="false">EY$8+1</f>
        <v>147</v>
      </c>
      <c r="FA8" s="38" t="n">
        <f aca="false">EZ$8+1</f>
        <v>148</v>
      </c>
      <c r="FB8" s="38" t="n">
        <f aca="false">FA$8+1</f>
        <v>149</v>
      </c>
      <c r="FC8" s="38" t="n">
        <f aca="false">FB$8+1</f>
        <v>150</v>
      </c>
      <c r="FD8" s="38" t="n">
        <f aca="false">FC$8+1</f>
        <v>151</v>
      </c>
      <c r="FE8" s="38" t="n">
        <f aca="false">FD$8+1</f>
        <v>152</v>
      </c>
      <c r="FF8" s="38" t="n">
        <f aca="false">FE$8+1</f>
        <v>153</v>
      </c>
      <c r="FG8" s="38" t="n">
        <f aca="false">FF$8+1</f>
        <v>154</v>
      </c>
      <c r="FH8" s="38" t="n">
        <f aca="false">FG$8+1</f>
        <v>155</v>
      </c>
    </row>
    <row r="11" customFormat="false" ht="15" hidden="false" customHeight="false" outlineLevel="0" collapsed="false">
      <c r="A11" s="9" t="s">
        <v>14</v>
      </c>
      <c r="B11" s="9"/>
      <c r="C11" s="9" t="s">
        <v>619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</row>
    <row r="12" customFormat="false" ht="15" hidden="false" customHeight="false" outlineLevel="0" collapsed="false">
      <c r="C12" s="0" t="s">
        <v>620</v>
      </c>
      <c r="D12" s="11" t="s">
        <v>17</v>
      </c>
      <c r="E12" s="14" t="str">
        <f aca="false">INDEX(Dash_Case,1,$A$1)</f>
        <v>B</v>
      </c>
      <c r="F12" s="38" t="n">
        <f aca="false">MATCH($E12,Case_Names,0)</f>
        <v>2</v>
      </c>
    </row>
    <row r="13" customFormat="false" ht="15" hidden="false" customHeight="false" outlineLevel="0" collapsed="false">
      <c r="C13" s="0" t="s">
        <v>621</v>
      </c>
      <c r="D13" s="11" t="s">
        <v>31</v>
      </c>
      <c r="E13" s="29" t="n">
        <f aca="false">INDEX(Case_MWp,1,$F12)</f>
        <v>63</v>
      </c>
      <c r="F13" s="29" t="n">
        <f aca="false">INDEX(Case_MVA,1,$F12)</f>
        <v>49.9</v>
      </c>
    </row>
    <row r="14" customFormat="false" ht="15" hidden="false" customHeight="false" outlineLevel="0" collapsed="false">
      <c r="C14" s="0" t="s">
        <v>622</v>
      </c>
      <c r="D14" s="11" t="s">
        <v>43</v>
      </c>
      <c r="E14" s="43" t="n">
        <f aca="false">INDEX(Case_Yield,1,$F12)</f>
        <v>1265</v>
      </c>
      <c r="F14" s="43" t="n">
        <f aca="false">$E14*(1+In_Yield_Adj)</f>
        <v>1265</v>
      </c>
    </row>
    <row r="15" customFormat="false" ht="15" hidden="false" customHeight="false" outlineLevel="0" collapsed="false">
      <c r="C15" s="0" t="s">
        <v>623</v>
      </c>
      <c r="D15" s="11" t="s">
        <v>72</v>
      </c>
      <c r="E15" s="40" t="n">
        <f aca="false">INDEX(Case_RtB,1,$F12)</f>
        <v>46387</v>
      </c>
      <c r="F15" s="40" t="n">
        <f aca="false">INDEX(Case_Exit,1,$F12)</f>
        <v>46477</v>
      </c>
    </row>
    <row r="16" customFormat="false" ht="15" hidden="false" customHeight="false" outlineLevel="0" collapsed="false">
      <c r="C16" s="0" t="s">
        <v>624</v>
      </c>
      <c r="D16" s="11" t="s">
        <v>72</v>
      </c>
      <c r="E16" s="40" t="n">
        <f aca="false">INDEX(Case_NTP,1,$F12)</f>
        <v>46568</v>
      </c>
      <c r="F16" s="40" t="n">
        <f aca="false">EOMONTH(INDEX(Case_COD,1,$F12),In_COD_Delay)</f>
        <v>46843</v>
      </c>
    </row>
    <row r="17" customFormat="false" ht="15" hidden="false" customHeight="false" outlineLevel="0" collapsed="false">
      <c r="C17" s="0" t="s">
        <v>625</v>
      </c>
      <c r="D17" s="11" t="s">
        <v>39</v>
      </c>
      <c r="E17" s="27" t="n">
        <f aca="false">In_Acq</f>
        <v>45991</v>
      </c>
      <c r="I17" s="49" t="n">
        <f aca="false">SUM(J17:FH17)</f>
        <v>1</v>
      </c>
      <c r="J17" s="49" t="n">
        <f aca="false">N(AND(J$3&lt;=$E17,J$4&gt;=$E17))</f>
        <v>1</v>
      </c>
      <c r="K17" s="49" t="n">
        <f aca="false">N(AND(K$3&lt;=$E17,K$4&gt;=$E17))</f>
        <v>0</v>
      </c>
      <c r="L17" s="49" t="n">
        <f aca="false">N(AND(L$3&lt;=$E17,L$4&gt;=$E17))</f>
        <v>0</v>
      </c>
      <c r="M17" s="49" t="n">
        <f aca="false">N(AND(M$3&lt;=$E17,M$4&gt;=$E17))</f>
        <v>0</v>
      </c>
      <c r="N17" s="49" t="n">
        <f aca="false">N(AND(N$3&lt;=$E17,N$4&gt;=$E17))</f>
        <v>0</v>
      </c>
      <c r="O17" s="49" t="n">
        <f aca="false">N(AND(O$3&lt;=$E17,O$4&gt;=$E17))</f>
        <v>0</v>
      </c>
      <c r="P17" s="49" t="n">
        <f aca="false">N(AND(P$3&lt;=$E17,P$4&gt;=$E17))</f>
        <v>0</v>
      </c>
      <c r="Q17" s="49" t="n">
        <f aca="false">N(AND(Q$3&lt;=$E17,Q$4&gt;=$E17))</f>
        <v>0</v>
      </c>
      <c r="R17" s="49" t="n">
        <f aca="false">N(AND(R$3&lt;=$E17,R$4&gt;=$E17))</f>
        <v>0</v>
      </c>
      <c r="S17" s="49" t="n">
        <f aca="false">N(AND(S$3&lt;=$E17,S$4&gt;=$E17))</f>
        <v>0</v>
      </c>
      <c r="T17" s="49" t="n">
        <f aca="false">N(AND(T$3&lt;=$E17,T$4&gt;=$E17))</f>
        <v>0</v>
      </c>
      <c r="U17" s="49" t="n">
        <f aca="false">N(AND(U$3&lt;=$E17,U$4&gt;=$E17))</f>
        <v>0</v>
      </c>
      <c r="V17" s="49" t="n">
        <f aca="false">N(AND(V$3&lt;=$E17,V$4&gt;=$E17))</f>
        <v>0</v>
      </c>
      <c r="W17" s="49" t="n">
        <f aca="false">N(AND(W$3&lt;=$E17,W$4&gt;=$E17))</f>
        <v>0</v>
      </c>
      <c r="X17" s="49" t="n">
        <f aca="false">N(AND(X$3&lt;=$E17,X$4&gt;=$E17))</f>
        <v>0</v>
      </c>
      <c r="Y17" s="49" t="n">
        <f aca="false">N(AND(Y$3&lt;=$E17,Y$4&gt;=$E17))</f>
        <v>0</v>
      </c>
      <c r="Z17" s="49" t="n">
        <f aca="false">N(AND(Z$3&lt;=$E17,Z$4&gt;=$E17))</f>
        <v>0</v>
      </c>
      <c r="AA17" s="49" t="n">
        <f aca="false">N(AND(AA$3&lt;=$E17,AA$4&gt;=$E17))</f>
        <v>0</v>
      </c>
      <c r="AB17" s="49" t="n">
        <f aca="false">N(AND(AB$3&lt;=$E17,AB$4&gt;=$E17))</f>
        <v>0</v>
      </c>
      <c r="AC17" s="49" t="n">
        <f aca="false">N(AND(AC$3&lt;=$E17,AC$4&gt;=$E17))</f>
        <v>0</v>
      </c>
      <c r="AD17" s="49" t="n">
        <f aca="false">N(AND(AD$3&lt;=$E17,AD$4&gt;=$E17))</f>
        <v>0</v>
      </c>
      <c r="AE17" s="49" t="n">
        <f aca="false">N(AND(AE$3&lt;=$E17,AE$4&gt;=$E17))</f>
        <v>0</v>
      </c>
      <c r="AF17" s="49" t="n">
        <f aca="false">N(AND(AF$3&lt;=$E17,AF$4&gt;=$E17))</f>
        <v>0</v>
      </c>
      <c r="AG17" s="49" t="n">
        <f aca="false">N(AND(AG$3&lt;=$E17,AG$4&gt;=$E17))</f>
        <v>0</v>
      </c>
      <c r="AH17" s="49" t="n">
        <f aca="false">N(AND(AH$3&lt;=$E17,AH$4&gt;=$E17))</f>
        <v>0</v>
      </c>
      <c r="AI17" s="49" t="n">
        <f aca="false">N(AND(AI$3&lt;=$E17,AI$4&gt;=$E17))</f>
        <v>0</v>
      </c>
      <c r="AJ17" s="49" t="n">
        <f aca="false">N(AND(AJ$3&lt;=$E17,AJ$4&gt;=$E17))</f>
        <v>0</v>
      </c>
      <c r="AK17" s="49" t="n">
        <f aca="false">N(AND(AK$3&lt;=$E17,AK$4&gt;=$E17))</f>
        <v>0</v>
      </c>
      <c r="AL17" s="49" t="n">
        <f aca="false">N(AND(AL$3&lt;=$E17,AL$4&gt;=$E17))</f>
        <v>0</v>
      </c>
      <c r="AM17" s="49" t="n">
        <f aca="false">N(AND(AM$3&lt;=$E17,AM$4&gt;=$E17))</f>
        <v>0</v>
      </c>
      <c r="AN17" s="49" t="n">
        <f aca="false">N(AND(AN$3&lt;=$E17,AN$4&gt;=$E17))</f>
        <v>0</v>
      </c>
      <c r="AO17" s="49" t="n">
        <f aca="false">N(AND(AO$3&lt;=$E17,AO$4&gt;=$E17))</f>
        <v>0</v>
      </c>
      <c r="AP17" s="49" t="n">
        <f aca="false">N(AND(AP$3&lt;=$E17,AP$4&gt;=$E17))</f>
        <v>0</v>
      </c>
      <c r="AQ17" s="49" t="n">
        <f aca="false">N(AND(AQ$3&lt;=$E17,AQ$4&gt;=$E17))</f>
        <v>0</v>
      </c>
      <c r="AR17" s="49" t="n">
        <f aca="false">N(AND(AR$3&lt;=$E17,AR$4&gt;=$E17))</f>
        <v>0</v>
      </c>
      <c r="AS17" s="49" t="n">
        <f aca="false">N(AND(AS$3&lt;=$E17,AS$4&gt;=$E17))</f>
        <v>0</v>
      </c>
      <c r="AT17" s="49" t="n">
        <f aca="false">N(AND(AT$3&lt;=$E17,AT$4&gt;=$E17))</f>
        <v>0</v>
      </c>
      <c r="AU17" s="49" t="n">
        <f aca="false">N(AND(AU$3&lt;=$E17,AU$4&gt;=$E17))</f>
        <v>0</v>
      </c>
      <c r="AV17" s="49" t="n">
        <f aca="false">N(AND(AV$3&lt;=$E17,AV$4&gt;=$E17))</f>
        <v>0</v>
      </c>
      <c r="AW17" s="49" t="n">
        <f aca="false">N(AND(AW$3&lt;=$E17,AW$4&gt;=$E17))</f>
        <v>0</v>
      </c>
      <c r="AX17" s="49" t="n">
        <f aca="false">N(AND(AX$3&lt;=$E17,AX$4&gt;=$E17))</f>
        <v>0</v>
      </c>
      <c r="AY17" s="49" t="n">
        <f aca="false">N(AND(AY$3&lt;=$E17,AY$4&gt;=$E17))</f>
        <v>0</v>
      </c>
      <c r="AZ17" s="49" t="n">
        <f aca="false">N(AND(AZ$3&lt;=$E17,AZ$4&gt;=$E17))</f>
        <v>0</v>
      </c>
      <c r="BA17" s="49" t="n">
        <f aca="false">N(AND(BA$3&lt;=$E17,BA$4&gt;=$E17))</f>
        <v>0</v>
      </c>
      <c r="BB17" s="49" t="n">
        <f aca="false">N(AND(BB$3&lt;=$E17,BB$4&gt;=$E17))</f>
        <v>0</v>
      </c>
      <c r="BC17" s="49" t="n">
        <f aca="false">N(AND(BC$3&lt;=$E17,BC$4&gt;=$E17))</f>
        <v>0</v>
      </c>
      <c r="BD17" s="49" t="n">
        <f aca="false">N(AND(BD$3&lt;=$E17,BD$4&gt;=$E17))</f>
        <v>0</v>
      </c>
      <c r="BE17" s="49" t="n">
        <f aca="false">N(AND(BE$3&lt;=$E17,BE$4&gt;=$E17))</f>
        <v>0</v>
      </c>
      <c r="BF17" s="49" t="n">
        <f aca="false">N(AND(BF$3&lt;=$E17,BF$4&gt;=$E17))</f>
        <v>0</v>
      </c>
      <c r="BG17" s="49" t="n">
        <f aca="false">N(AND(BG$3&lt;=$E17,BG$4&gt;=$E17))</f>
        <v>0</v>
      </c>
      <c r="BH17" s="49" t="n">
        <f aca="false">N(AND(BH$3&lt;=$E17,BH$4&gt;=$E17))</f>
        <v>0</v>
      </c>
      <c r="BI17" s="49" t="n">
        <f aca="false">N(AND(BI$3&lt;=$E17,BI$4&gt;=$E17))</f>
        <v>0</v>
      </c>
      <c r="BJ17" s="49" t="n">
        <f aca="false">N(AND(BJ$3&lt;=$E17,BJ$4&gt;=$E17))</f>
        <v>0</v>
      </c>
      <c r="BK17" s="49" t="n">
        <f aca="false">N(AND(BK$3&lt;=$E17,BK$4&gt;=$E17))</f>
        <v>0</v>
      </c>
      <c r="BL17" s="49" t="n">
        <f aca="false">N(AND(BL$3&lt;=$E17,BL$4&gt;=$E17))</f>
        <v>0</v>
      </c>
      <c r="BM17" s="49" t="n">
        <f aca="false">N(AND(BM$3&lt;=$E17,BM$4&gt;=$E17))</f>
        <v>0</v>
      </c>
      <c r="BN17" s="49" t="n">
        <f aca="false">N(AND(BN$3&lt;=$E17,BN$4&gt;=$E17))</f>
        <v>0</v>
      </c>
      <c r="BO17" s="49" t="n">
        <f aca="false">N(AND(BO$3&lt;=$E17,BO$4&gt;=$E17))</f>
        <v>0</v>
      </c>
      <c r="BP17" s="49" t="n">
        <f aca="false">N(AND(BP$3&lt;=$E17,BP$4&gt;=$E17))</f>
        <v>0</v>
      </c>
      <c r="BQ17" s="49" t="n">
        <f aca="false">N(AND(BQ$3&lt;=$E17,BQ$4&gt;=$E17))</f>
        <v>0</v>
      </c>
      <c r="BR17" s="49" t="n">
        <f aca="false">N(AND(BR$3&lt;=$E17,BR$4&gt;=$E17))</f>
        <v>0</v>
      </c>
      <c r="BS17" s="49" t="n">
        <f aca="false">N(AND(BS$3&lt;=$E17,BS$4&gt;=$E17))</f>
        <v>0</v>
      </c>
      <c r="BT17" s="49" t="n">
        <f aca="false">N(AND(BT$3&lt;=$E17,BT$4&gt;=$E17))</f>
        <v>0</v>
      </c>
      <c r="BU17" s="49" t="n">
        <f aca="false">N(AND(BU$3&lt;=$E17,BU$4&gt;=$E17))</f>
        <v>0</v>
      </c>
      <c r="BV17" s="49" t="n">
        <f aca="false">N(AND(BV$3&lt;=$E17,BV$4&gt;=$E17))</f>
        <v>0</v>
      </c>
      <c r="BW17" s="49" t="n">
        <f aca="false">N(AND(BW$3&lt;=$E17,BW$4&gt;=$E17))</f>
        <v>0</v>
      </c>
      <c r="BX17" s="49" t="n">
        <f aca="false">N(AND(BX$3&lt;=$E17,BX$4&gt;=$E17))</f>
        <v>0</v>
      </c>
      <c r="BY17" s="49" t="n">
        <f aca="false">N(AND(BY$3&lt;=$E17,BY$4&gt;=$E17))</f>
        <v>0</v>
      </c>
      <c r="BZ17" s="49" t="n">
        <f aca="false">N(AND(BZ$3&lt;=$E17,BZ$4&gt;=$E17))</f>
        <v>0</v>
      </c>
      <c r="CA17" s="49" t="n">
        <f aca="false">N(AND(CA$3&lt;=$E17,CA$4&gt;=$E17))</f>
        <v>0</v>
      </c>
      <c r="CB17" s="49" t="n">
        <f aca="false">N(AND(CB$3&lt;=$E17,CB$4&gt;=$E17))</f>
        <v>0</v>
      </c>
      <c r="CC17" s="49" t="n">
        <f aca="false">N(AND(CC$3&lt;=$E17,CC$4&gt;=$E17))</f>
        <v>0</v>
      </c>
      <c r="CD17" s="49" t="n">
        <f aca="false">N(AND(CD$3&lt;=$E17,CD$4&gt;=$E17))</f>
        <v>0</v>
      </c>
      <c r="CE17" s="49" t="n">
        <f aca="false">N(AND(CE$3&lt;=$E17,CE$4&gt;=$E17))</f>
        <v>0</v>
      </c>
      <c r="CF17" s="49" t="n">
        <f aca="false">N(AND(CF$3&lt;=$E17,CF$4&gt;=$E17))</f>
        <v>0</v>
      </c>
      <c r="CG17" s="49" t="n">
        <f aca="false">N(AND(CG$3&lt;=$E17,CG$4&gt;=$E17))</f>
        <v>0</v>
      </c>
      <c r="CH17" s="49" t="n">
        <f aca="false">N(AND(CH$3&lt;=$E17,CH$4&gt;=$E17))</f>
        <v>0</v>
      </c>
      <c r="CI17" s="49" t="n">
        <f aca="false">N(AND(CI$3&lt;=$E17,CI$4&gt;=$E17))</f>
        <v>0</v>
      </c>
      <c r="CJ17" s="49" t="n">
        <f aca="false">N(AND(CJ$3&lt;=$E17,CJ$4&gt;=$E17))</f>
        <v>0</v>
      </c>
      <c r="CK17" s="49" t="n">
        <f aca="false">N(AND(CK$3&lt;=$E17,CK$4&gt;=$E17))</f>
        <v>0</v>
      </c>
      <c r="CL17" s="49" t="n">
        <f aca="false">N(AND(CL$3&lt;=$E17,CL$4&gt;=$E17))</f>
        <v>0</v>
      </c>
      <c r="CM17" s="49" t="n">
        <f aca="false">N(AND(CM$3&lt;=$E17,CM$4&gt;=$E17))</f>
        <v>0</v>
      </c>
      <c r="CN17" s="49" t="n">
        <f aca="false">N(AND(CN$3&lt;=$E17,CN$4&gt;=$E17))</f>
        <v>0</v>
      </c>
      <c r="CO17" s="49" t="n">
        <f aca="false">N(AND(CO$3&lt;=$E17,CO$4&gt;=$E17))</f>
        <v>0</v>
      </c>
      <c r="CP17" s="49" t="n">
        <f aca="false">N(AND(CP$3&lt;=$E17,CP$4&gt;=$E17))</f>
        <v>0</v>
      </c>
      <c r="CQ17" s="49" t="n">
        <f aca="false">N(AND(CQ$3&lt;=$E17,CQ$4&gt;=$E17))</f>
        <v>0</v>
      </c>
      <c r="CR17" s="49" t="n">
        <f aca="false">N(AND(CR$3&lt;=$E17,CR$4&gt;=$E17))</f>
        <v>0</v>
      </c>
      <c r="CS17" s="49" t="n">
        <f aca="false">N(AND(CS$3&lt;=$E17,CS$4&gt;=$E17))</f>
        <v>0</v>
      </c>
      <c r="CT17" s="49" t="n">
        <f aca="false">N(AND(CT$3&lt;=$E17,CT$4&gt;=$E17))</f>
        <v>0</v>
      </c>
      <c r="CU17" s="49" t="n">
        <f aca="false">N(AND(CU$3&lt;=$E17,CU$4&gt;=$E17))</f>
        <v>0</v>
      </c>
      <c r="CV17" s="49" t="n">
        <f aca="false">N(AND(CV$3&lt;=$E17,CV$4&gt;=$E17))</f>
        <v>0</v>
      </c>
      <c r="CW17" s="49" t="n">
        <f aca="false">N(AND(CW$3&lt;=$E17,CW$4&gt;=$E17))</f>
        <v>0</v>
      </c>
      <c r="CX17" s="49" t="n">
        <f aca="false">N(AND(CX$3&lt;=$E17,CX$4&gt;=$E17))</f>
        <v>0</v>
      </c>
      <c r="CY17" s="49" t="n">
        <f aca="false">N(AND(CY$3&lt;=$E17,CY$4&gt;=$E17))</f>
        <v>0</v>
      </c>
      <c r="CZ17" s="49" t="n">
        <f aca="false">N(AND(CZ$3&lt;=$E17,CZ$4&gt;=$E17))</f>
        <v>0</v>
      </c>
      <c r="DA17" s="49" t="n">
        <f aca="false">N(AND(DA$3&lt;=$E17,DA$4&gt;=$E17))</f>
        <v>0</v>
      </c>
      <c r="DB17" s="49" t="n">
        <f aca="false">N(AND(DB$3&lt;=$E17,DB$4&gt;=$E17))</f>
        <v>0</v>
      </c>
      <c r="DC17" s="49" t="n">
        <f aca="false">N(AND(DC$3&lt;=$E17,DC$4&gt;=$E17))</f>
        <v>0</v>
      </c>
      <c r="DD17" s="49" t="n">
        <f aca="false">N(AND(DD$3&lt;=$E17,DD$4&gt;=$E17))</f>
        <v>0</v>
      </c>
      <c r="DE17" s="49" t="n">
        <f aca="false">N(AND(DE$3&lt;=$E17,DE$4&gt;=$E17))</f>
        <v>0</v>
      </c>
      <c r="DF17" s="49" t="n">
        <f aca="false">N(AND(DF$3&lt;=$E17,DF$4&gt;=$E17))</f>
        <v>0</v>
      </c>
      <c r="DG17" s="49" t="n">
        <f aca="false">N(AND(DG$3&lt;=$E17,DG$4&gt;=$E17))</f>
        <v>0</v>
      </c>
      <c r="DH17" s="49" t="n">
        <f aca="false">N(AND(DH$3&lt;=$E17,DH$4&gt;=$E17))</f>
        <v>0</v>
      </c>
      <c r="DI17" s="49" t="n">
        <f aca="false">N(AND(DI$3&lt;=$E17,DI$4&gt;=$E17))</f>
        <v>0</v>
      </c>
      <c r="DJ17" s="49" t="n">
        <f aca="false">N(AND(DJ$3&lt;=$E17,DJ$4&gt;=$E17))</f>
        <v>0</v>
      </c>
      <c r="DK17" s="49" t="n">
        <f aca="false">N(AND(DK$3&lt;=$E17,DK$4&gt;=$E17))</f>
        <v>0</v>
      </c>
      <c r="DL17" s="49" t="n">
        <f aca="false">N(AND(DL$3&lt;=$E17,DL$4&gt;=$E17))</f>
        <v>0</v>
      </c>
      <c r="DM17" s="49" t="n">
        <f aca="false">N(AND(DM$3&lt;=$E17,DM$4&gt;=$E17))</f>
        <v>0</v>
      </c>
      <c r="DN17" s="49" t="n">
        <f aca="false">N(AND(DN$3&lt;=$E17,DN$4&gt;=$E17))</f>
        <v>0</v>
      </c>
      <c r="DO17" s="49" t="n">
        <f aca="false">N(AND(DO$3&lt;=$E17,DO$4&gt;=$E17))</f>
        <v>0</v>
      </c>
      <c r="DP17" s="49" t="n">
        <f aca="false">N(AND(DP$3&lt;=$E17,DP$4&gt;=$E17))</f>
        <v>0</v>
      </c>
      <c r="DQ17" s="49" t="n">
        <f aca="false">N(AND(DQ$3&lt;=$E17,DQ$4&gt;=$E17))</f>
        <v>0</v>
      </c>
      <c r="DR17" s="49" t="n">
        <f aca="false">N(AND(DR$3&lt;=$E17,DR$4&gt;=$E17))</f>
        <v>0</v>
      </c>
      <c r="DS17" s="49" t="n">
        <f aca="false">N(AND(DS$3&lt;=$E17,DS$4&gt;=$E17))</f>
        <v>0</v>
      </c>
      <c r="DT17" s="49" t="n">
        <f aca="false">N(AND(DT$3&lt;=$E17,DT$4&gt;=$E17))</f>
        <v>0</v>
      </c>
      <c r="DU17" s="49" t="n">
        <f aca="false">N(AND(DU$3&lt;=$E17,DU$4&gt;=$E17))</f>
        <v>0</v>
      </c>
      <c r="DV17" s="49" t="n">
        <f aca="false">N(AND(DV$3&lt;=$E17,DV$4&gt;=$E17))</f>
        <v>0</v>
      </c>
      <c r="DW17" s="49" t="n">
        <f aca="false">N(AND(DW$3&lt;=$E17,DW$4&gt;=$E17))</f>
        <v>0</v>
      </c>
      <c r="DX17" s="49" t="n">
        <f aca="false">N(AND(DX$3&lt;=$E17,DX$4&gt;=$E17))</f>
        <v>0</v>
      </c>
      <c r="DY17" s="49" t="n">
        <f aca="false">N(AND(DY$3&lt;=$E17,DY$4&gt;=$E17))</f>
        <v>0</v>
      </c>
      <c r="DZ17" s="49" t="n">
        <f aca="false">N(AND(DZ$3&lt;=$E17,DZ$4&gt;=$E17))</f>
        <v>0</v>
      </c>
      <c r="EA17" s="49" t="n">
        <f aca="false">N(AND(EA$3&lt;=$E17,EA$4&gt;=$E17))</f>
        <v>0</v>
      </c>
      <c r="EB17" s="49" t="n">
        <f aca="false">N(AND(EB$3&lt;=$E17,EB$4&gt;=$E17))</f>
        <v>0</v>
      </c>
      <c r="EC17" s="49" t="n">
        <f aca="false">N(AND(EC$3&lt;=$E17,EC$4&gt;=$E17))</f>
        <v>0</v>
      </c>
      <c r="ED17" s="49" t="n">
        <f aca="false">N(AND(ED$3&lt;=$E17,ED$4&gt;=$E17))</f>
        <v>0</v>
      </c>
      <c r="EE17" s="49" t="n">
        <f aca="false">N(AND(EE$3&lt;=$E17,EE$4&gt;=$E17))</f>
        <v>0</v>
      </c>
      <c r="EF17" s="49" t="n">
        <f aca="false">N(AND(EF$3&lt;=$E17,EF$4&gt;=$E17))</f>
        <v>0</v>
      </c>
      <c r="EG17" s="49" t="n">
        <f aca="false">N(AND(EG$3&lt;=$E17,EG$4&gt;=$E17))</f>
        <v>0</v>
      </c>
      <c r="EH17" s="49" t="n">
        <f aca="false">N(AND(EH$3&lt;=$E17,EH$4&gt;=$E17))</f>
        <v>0</v>
      </c>
      <c r="EI17" s="49" t="n">
        <f aca="false">N(AND(EI$3&lt;=$E17,EI$4&gt;=$E17))</f>
        <v>0</v>
      </c>
      <c r="EJ17" s="49" t="n">
        <f aca="false">N(AND(EJ$3&lt;=$E17,EJ$4&gt;=$E17))</f>
        <v>0</v>
      </c>
      <c r="EK17" s="49" t="n">
        <f aca="false">N(AND(EK$3&lt;=$E17,EK$4&gt;=$E17))</f>
        <v>0</v>
      </c>
      <c r="EL17" s="49" t="n">
        <f aca="false">N(AND(EL$3&lt;=$E17,EL$4&gt;=$E17))</f>
        <v>0</v>
      </c>
      <c r="EM17" s="49" t="n">
        <f aca="false">N(AND(EM$3&lt;=$E17,EM$4&gt;=$E17))</f>
        <v>0</v>
      </c>
      <c r="EN17" s="49" t="n">
        <f aca="false">N(AND(EN$3&lt;=$E17,EN$4&gt;=$E17))</f>
        <v>0</v>
      </c>
      <c r="EO17" s="49" t="n">
        <f aca="false">N(AND(EO$3&lt;=$E17,EO$4&gt;=$E17))</f>
        <v>0</v>
      </c>
      <c r="EP17" s="49" t="n">
        <f aca="false">N(AND(EP$3&lt;=$E17,EP$4&gt;=$E17))</f>
        <v>0</v>
      </c>
      <c r="EQ17" s="49" t="n">
        <f aca="false">N(AND(EQ$3&lt;=$E17,EQ$4&gt;=$E17))</f>
        <v>0</v>
      </c>
      <c r="ER17" s="49" t="n">
        <f aca="false">N(AND(ER$3&lt;=$E17,ER$4&gt;=$E17))</f>
        <v>0</v>
      </c>
      <c r="ES17" s="49" t="n">
        <f aca="false">N(AND(ES$3&lt;=$E17,ES$4&gt;=$E17))</f>
        <v>0</v>
      </c>
      <c r="ET17" s="49" t="n">
        <f aca="false">N(AND(ET$3&lt;=$E17,ET$4&gt;=$E17))</f>
        <v>0</v>
      </c>
      <c r="EU17" s="49" t="n">
        <f aca="false">N(AND(EU$3&lt;=$E17,EU$4&gt;=$E17))</f>
        <v>0</v>
      </c>
      <c r="EV17" s="49" t="n">
        <f aca="false">N(AND(EV$3&lt;=$E17,EV$4&gt;=$E17))</f>
        <v>0</v>
      </c>
      <c r="EW17" s="49" t="n">
        <f aca="false">N(AND(EW$3&lt;=$E17,EW$4&gt;=$E17))</f>
        <v>0</v>
      </c>
      <c r="EX17" s="49" t="n">
        <f aca="false">N(AND(EX$3&lt;=$E17,EX$4&gt;=$E17))</f>
        <v>0</v>
      </c>
      <c r="EY17" s="49" t="n">
        <f aca="false">N(AND(EY$3&lt;=$E17,EY$4&gt;=$E17))</f>
        <v>0</v>
      </c>
      <c r="EZ17" s="49" t="n">
        <f aca="false">N(AND(EZ$3&lt;=$E17,EZ$4&gt;=$E17))</f>
        <v>0</v>
      </c>
      <c r="FA17" s="49" t="n">
        <f aca="false">N(AND(FA$3&lt;=$E17,FA$4&gt;=$E17))</f>
        <v>0</v>
      </c>
      <c r="FB17" s="49" t="n">
        <f aca="false">N(AND(FB$3&lt;=$E17,FB$4&gt;=$E17))</f>
        <v>0</v>
      </c>
      <c r="FC17" s="49" t="n">
        <f aca="false">N(AND(FC$3&lt;=$E17,FC$4&gt;=$E17))</f>
        <v>0</v>
      </c>
      <c r="FD17" s="49" t="n">
        <f aca="false">N(AND(FD$3&lt;=$E17,FD$4&gt;=$E17))</f>
        <v>0</v>
      </c>
      <c r="FE17" s="49" t="n">
        <f aca="false">N(AND(FE$3&lt;=$E17,FE$4&gt;=$E17))</f>
        <v>0</v>
      </c>
      <c r="FF17" s="49" t="n">
        <f aca="false">N(AND(FF$3&lt;=$E17,FF$4&gt;=$E17))</f>
        <v>0</v>
      </c>
      <c r="FG17" s="49" t="n">
        <f aca="false">N(AND(FG$3&lt;=$E17,FG$4&gt;=$E17))</f>
        <v>0</v>
      </c>
      <c r="FH17" s="49" t="n">
        <f aca="false">N(AND(FH$3&lt;=$E17,FH$4&gt;=$E17))</f>
        <v>0</v>
      </c>
    </row>
    <row r="18" customFormat="false" ht="15" hidden="false" customHeight="false" outlineLevel="0" collapsed="false">
      <c r="C18" s="0" t="s">
        <v>626</v>
      </c>
      <c r="D18" s="11" t="s">
        <v>39</v>
      </c>
      <c r="E18" s="40" t="n">
        <f aca="false">$F15</f>
        <v>46477</v>
      </c>
      <c r="I18" s="49" t="n">
        <f aca="false">SUM(J18:FH18)</f>
        <v>1</v>
      </c>
      <c r="J18" s="49" t="n">
        <f aca="false">N(AND(J$3&lt;=$E18,J$4&gt;=$E18))</f>
        <v>0</v>
      </c>
      <c r="K18" s="49" t="n">
        <f aca="false">N(AND(K$3&lt;=$E18,K$4&gt;=$E18))</f>
        <v>0</v>
      </c>
      <c r="L18" s="49" t="n">
        <f aca="false">N(AND(L$3&lt;=$E18,L$4&gt;=$E18))</f>
        <v>0</v>
      </c>
      <c r="M18" s="49" t="n">
        <f aca="false">N(AND(M$3&lt;=$E18,M$4&gt;=$E18))</f>
        <v>0</v>
      </c>
      <c r="N18" s="49" t="n">
        <f aca="false">N(AND(N$3&lt;=$E18,N$4&gt;=$E18))</f>
        <v>0</v>
      </c>
      <c r="O18" s="49" t="n">
        <f aca="false">N(AND(O$3&lt;=$E18,O$4&gt;=$E18))</f>
        <v>1</v>
      </c>
      <c r="P18" s="49" t="n">
        <f aca="false">N(AND(P$3&lt;=$E18,P$4&gt;=$E18))</f>
        <v>0</v>
      </c>
      <c r="Q18" s="49" t="n">
        <f aca="false">N(AND(Q$3&lt;=$E18,Q$4&gt;=$E18))</f>
        <v>0</v>
      </c>
      <c r="R18" s="49" t="n">
        <f aca="false">N(AND(R$3&lt;=$E18,R$4&gt;=$E18))</f>
        <v>0</v>
      </c>
      <c r="S18" s="49" t="n">
        <f aca="false">N(AND(S$3&lt;=$E18,S$4&gt;=$E18))</f>
        <v>0</v>
      </c>
      <c r="T18" s="49" t="n">
        <f aca="false">N(AND(T$3&lt;=$E18,T$4&gt;=$E18))</f>
        <v>0</v>
      </c>
      <c r="U18" s="49" t="n">
        <f aca="false">N(AND(U$3&lt;=$E18,U$4&gt;=$E18))</f>
        <v>0</v>
      </c>
      <c r="V18" s="49" t="n">
        <f aca="false">N(AND(V$3&lt;=$E18,V$4&gt;=$E18))</f>
        <v>0</v>
      </c>
      <c r="W18" s="49" t="n">
        <f aca="false">N(AND(W$3&lt;=$E18,W$4&gt;=$E18))</f>
        <v>0</v>
      </c>
      <c r="X18" s="49" t="n">
        <f aca="false">N(AND(X$3&lt;=$E18,X$4&gt;=$E18))</f>
        <v>0</v>
      </c>
      <c r="Y18" s="49" t="n">
        <f aca="false">N(AND(Y$3&lt;=$E18,Y$4&gt;=$E18))</f>
        <v>0</v>
      </c>
      <c r="Z18" s="49" t="n">
        <f aca="false">N(AND(Z$3&lt;=$E18,Z$4&gt;=$E18))</f>
        <v>0</v>
      </c>
      <c r="AA18" s="49" t="n">
        <f aca="false">N(AND(AA$3&lt;=$E18,AA$4&gt;=$E18))</f>
        <v>0</v>
      </c>
      <c r="AB18" s="49" t="n">
        <f aca="false">N(AND(AB$3&lt;=$E18,AB$4&gt;=$E18))</f>
        <v>0</v>
      </c>
      <c r="AC18" s="49" t="n">
        <f aca="false">N(AND(AC$3&lt;=$E18,AC$4&gt;=$E18))</f>
        <v>0</v>
      </c>
      <c r="AD18" s="49" t="n">
        <f aca="false">N(AND(AD$3&lt;=$E18,AD$4&gt;=$E18))</f>
        <v>0</v>
      </c>
      <c r="AE18" s="49" t="n">
        <f aca="false">N(AND(AE$3&lt;=$E18,AE$4&gt;=$E18))</f>
        <v>0</v>
      </c>
      <c r="AF18" s="49" t="n">
        <f aca="false">N(AND(AF$3&lt;=$E18,AF$4&gt;=$E18))</f>
        <v>0</v>
      </c>
      <c r="AG18" s="49" t="n">
        <f aca="false">N(AND(AG$3&lt;=$E18,AG$4&gt;=$E18))</f>
        <v>0</v>
      </c>
      <c r="AH18" s="49" t="n">
        <f aca="false">N(AND(AH$3&lt;=$E18,AH$4&gt;=$E18))</f>
        <v>0</v>
      </c>
      <c r="AI18" s="49" t="n">
        <f aca="false">N(AND(AI$3&lt;=$E18,AI$4&gt;=$E18))</f>
        <v>0</v>
      </c>
      <c r="AJ18" s="49" t="n">
        <f aca="false">N(AND(AJ$3&lt;=$E18,AJ$4&gt;=$E18))</f>
        <v>0</v>
      </c>
      <c r="AK18" s="49" t="n">
        <f aca="false">N(AND(AK$3&lt;=$E18,AK$4&gt;=$E18))</f>
        <v>0</v>
      </c>
      <c r="AL18" s="49" t="n">
        <f aca="false">N(AND(AL$3&lt;=$E18,AL$4&gt;=$E18))</f>
        <v>0</v>
      </c>
      <c r="AM18" s="49" t="n">
        <f aca="false">N(AND(AM$3&lt;=$E18,AM$4&gt;=$E18))</f>
        <v>0</v>
      </c>
      <c r="AN18" s="49" t="n">
        <f aca="false">N(AND(AN$3&lt;=$E18,AN$4&gt;=$E18))</f>
        <v>0</v>
      </c>
      <c r="AO18" s="49" t="n">
        <f aca="false">N(AND(AO$3&lt;=$E18,AO$4&gt;=$E18))</f>
        <v>0</v>
      </c>
      <c r="AP18" s="49" t="n">
        <f aca="false">N(AND(AP$3&lt;=$E18,AP$4&gt;=$E18))</f>
        <v>0</v>
      </c>
      <c r="AQ18" s="49" t="n">
        <f aca="false">N(AND(AQ$3&lt;=$E18,AQ$4&gt;=$E18))</f>
        <v>0</v>
      </c>
      <c r="AR18" s="49" t="n">
        <f aca="false">N(AND(AR$3&lt;=$E18,AR$4&gt;=$E18))</f>
        <v>0</v>
      </c>
      <c r="AS18" s="49" t="n">
        <f aca="false">N(AND(AS$3&lt;=$E18,AS$4&gt;=$E18))</f>
        <v>0</v>
      </c>
      <c r="AT18" s="49" t="n">
        <f aca="false">N(AND(AT$3&lt;=$E18,AT$4&gt;=$E18))</f>
        <v>0</v>
      </c>
      <c r="AU18" s="49" t="n">
        <f aca="false">N(AND(AU$3&lt;=$E18,AU$4&gt;=$E18))</f>
        <v>0</v>
      </c>
      <c r="AV18" s="49" t="n">
        <f aca="false">N(AND(AV$3&lt;=$E18,AV$4&gt;=$E18))</f>
        <v>0</v>
      </c>
      <c r="AW18" s="49" t="n">
        <f aca="false">N(AND(AW$3&lt;=$E18,AW$4&gt;=$E18))</f>
        <v>0</v>
      </c>
      <c r="AX18" s="49" t="n">
        <f aca="false">N(AND(AX$3&lt;=$E18,AX$4&gt;=$E18))</f>
        <v>0</v>
      </c>
      <c r="AY18" s="49" t="n">
        <f aca="false">N(AND(AY$3&lt;=$E18,AY$4&gt;=$E18))</f>
        <v>0</v>
      </c>
      <c r="AZ18" s="49" t="n">
        <f aca="false">N(AND(AZ$3&lt;=$E18,AZ$4&gt;=$E18))</f>
        <v>0</v>
      </c>
      <c r="BA18" s="49" t="n">
        <f aca="false">N(AND(BA$3&lt;=$E18,BA$4&gt;=$E18))</f>
        <v>0</v>
      </c>
      <c r="BB18" s="49" t="n">
        <f aca="false">N(AND(BB$3&lt;=$E18,BB$4&gt;=$E18))</f>
        <v>0</v>
      </c>
      <c r="BC18" s="49" t="n">
        <f aca="false">N(AND(BC$3&lt;=$E18,BC$4&gt;=$E18))</f>
        <v>0</v>
      </c>
      <c r="BD18" s="49" t="n">
        <f aca="false">N(AND(BD$3&lt;=$E18,BD$4&gt;=$E18))</f>
        <v>0</v>
      </c>
      <c r="BE18" s="49" t="n">
        <f aca="false">N(AND(BE$3&lt;=$E18,BE$4&gt;=$E18))</f>
        <v>0</v>
      </c>
      <c r="BF18" s="49" t="n">
        <f aca="false">N(AND(BF$3&lt;=$E18,BF$4&gt;=$E18))</f>
        <v>0</v>
      </c>
      <c r="BG18" s="49" t="n">
        <f aca="false">N(AND(BG$3&lt;=$E18,BG$4&gt;=$E18))</f>
        <v>0</v>
      </c>
      <c r="BH18" s="49" t="n">
        <f aca="false">N(AND(BH$3&lt;=$E18,BH$4&gt;=$E18))</f>
        <v>0</v>
      </c>
      <c r="BI18" s="49" t="n">
        <f aca="false">N(AND(BI$3&lt;=$E18,BI$4&gt;=$E18))</f>
        <v>0</v>
      </c>
      <c r="BJ18" s="49" t="n">
        <f aca="false">N(AND(BJ$3&lt;=$E18,BJ$4&gt;=$E18))</f>
        <v>0</v>
      </c>
      <c r="BK18" s="49" t="n">
        <f aca="false">N(AND(BK$3&lt;=$E18,BK$4&gt;=$E18))</f>
        <v>0</v>
      </c>
      <c r="BL18" s="49" t="n">
        <f aca="false">N(AND(BL$3&lt;=$E18,BL$4&gt;=$E18))</f>
        <v>0</v>
      </c>
      <c r="BM18" s="49" t="n">
        <f aca="false">N(AND(BM$3&lt;=$E18,BM$4&gt;=$E18))</f>
        <v>0</v>
      </c>
      <c r="BN18" s="49" t="n">
        <f aca="false">N(AND(BN$3&lt;=$E18,BN$4&gt;=$E18))</f>
        <v>0</v>
      </c>
      <c r="BO18" s="49" t="n">
        <f aca="false">N(AND(BO$3&lt;=$E18,BO$4&gt;=$E18))</f>
        <v>0</v>
      </c>
      <c r="BP18" s="49" t="n">
        <f aca="false">N(AND(BP$3&lt;=$E18,BP$4&gt;=$E18))</f>
        <v>0</v>
      </c>
      <c r="BQ18" s="49" t="n">
        <f aca="false">N(AND(BQ$3&lt;=$E18,BQ$4&gt;=$E18))</f>
        <v>0</v>
      </c>
      <c r="BR18" s="49" t="n">
        <f aca="false">N(AND(BR$3&lt;=$E18,BR$4&gt;=$E18))</f>
        <v>0</v>
      </c>
      <c r="BS18" s="49" t="n">
        <f aca="false">N(AND(BS$3&lt;=$E18,BS$4&gt;=$E18))</f>
        <v>0</v>
      </c>
      <c r="BT18" s="49" t="n">
        <f aca="false">N(AND(BT$3&lt;=$E18,BT$4&gt;=$E18))</f>
        <v>0</v>
      </c>
      <c r="BU18" s="49" t="n">
        <f aca="false">N(AND(BU$3&lt;=$E18,BU$4&gt;=$E18))</f>
        <v>0</v>
      </c>
      <c r="BV18" s="49" t="n">
        <f aca="false">N(AND(BV$3&lt;=$E18,BV$4&gt;=$E18))</f>
        <v>0</v>
      </c>
      <c r="BW18" s="49" t="n">
        <f aca="false">N(AND(BW$3&lt;=$E18,BW$4&gt;=$E18))</f>
        <v>0</v>
      </c>
      <c r="BX18" s="49" t="n">
        <f aca="false">N(AND(BX$3&lt;=$E18,BX$4&gt;=$E18))</f>
        <v>0</v>
      </c>
      <c r="BY18" s="49" t="n">
        <f aca="false">N(AND(BY$3&lt;=$E18,BY$4&gt;=$E18))</f>
        <v>0</v>
      </c>
      <c r="BZ18" s="49" t="n">
        <f aca="false">N(AND(BZ$3&lt;=$E18,BZ$4&gt;=$E18))</f>
        <v>0</v>
      </c>
      <c r="CA18" s="49" t="n">
        <f aca="false">N(AND(CA$3&lt;=$E18,CA$4&gt;=$E18))</f>
        <v>0</v>
      </c>
      <c r="CB18" s="49" t="n">
        <f aca="false">N(AND(CB$3&lt;=$E18,CB$4&gt;=$E18))</f>
        <v>0</v>
      </c>
      <c r="CC18" s="49" t="n">
        <f aca="false">N(AND(CC$3&lt;=$E18,CC$4&gt;=$E18))</f>
        <v>0</v>
      </c>
      <c r="CD18" s="49" t="n">
        <f aca="false">N(AND(CD$3&lt;=$E18,CD$4&gt;=$E18))</f>
        <v>0</v>
      </c>
      <c r="CE18" s="49" t="n">
        <f aca="false">N(AND(CE$3&lt;=$E18,CE$4&gt;=$E18))</f>
        <v>0</v>
      </c>
      <c r="CF18" s="49" t="n">
        <f aca="false">N(AND(CF$3&lt;=$E18,CF$4&gt;=$E18))</f>
        <v>0</v>
      </c>
      <c r="CG18" s="49" t="n">
        <f aca="false">N(AND(CG$3&lt;=$E18,CG$4&gt;=$E18))</f>
        <v>0</v>
      </c>
      <c r="CH18" s="49" t="n">
        <f aca="false">N(AND(CH$3&lt;=$E18,CH$4&gt;=$E18))</f>
        <v>0</v>
      </c>
      <c r="CI18" s="49" t="n">
        <f aca="false">N(AND(CI$3&lt;=$E18,CI$4&gt;=$E18))</f>
        <v>0</v>
      </c>
      <c r="CJ18" s="49" t="n">
        <f aca="false">N(AND(CJ$3&lt;=$E18,CJ$4&gt;=$E18))</f>
        <v>0</v>
      </c>
      <c r="CK18" s="49" t="n">
        <f aca="false">N(AND(CK$3&lt;=$E18,CK$4&gt;=$E18))</f>
        <v>0</v>
      </c>
      <c r="CL18" s="49" t="n">
        <f aca="false">N(AND(CL$3&lt;=$E18,CL$4&gt;=$E18))</f>
        <v>0</v>
      </c>
      <c r="CM18" s="49" t="n">
        <f aca="false">N(AND(CM$3&lt;=$E18,CM$4&gt;=$E18))</f>
        <v>0</v>
      </c>
      <c r="CN18" s="49" t="n">
        <f aca="false">N(AND(CN$3&lt;=$E18,CN$4&gt;=$E18))</f>
        <v>0</v>
      </c>
      <c r="CO18" s="49" t="n">
        <f aca="false">N(AND(CO$3&lt;=$E18,CO$4&gt;=$E18))</f>
        <v>0</v>
      </c>
      <c r="CP18" s="49" t="n">
        <f aca="false">N(AND(CP$3&lt;=$E18,CP$4&gt;=$E18))</f>
        <v>0</v>
      </c>
      <c r="CQ18" s="49" t="n">
        <f aca="false">N(AND(CQ$3&lt;=$E18,CQ$4&gt;=$E18))</f>
        <v>0</v>
      </c>
      <c r="CR18" s="49" t="n">
        <f aca="false">N(AND(CR$3&lt;=$E18,CR$4&gt;=$E18))</f>
        <v>0</v>
      </c>
      <c r="CS18" s="49" t="n">
        <f aca="false">N(AND(CS$3&lt;=$E18,CS$4&gt;=$E18))</f>
        <v>0</v>
      </c>
      <c r="CT18" s="49" t="n">
        <f aca="false">N(AND(CT$3&lt;=$E18,CT$4&gt;=$E18))</f>
        <v>0</v>
      </c>
      <c r="CU18" s="49" t="n">
        <f aca="false">N(AND(CU$3&lt;=$E18,CU$4&gt;=$E18))</f>
        <v>0</v>
      </c>
      <c r="CV18" s="49" t="n">
        <f aca="false">N(AND(CV$3&lt;=$E18,CV$4&gt;=$E18))</f>
        <v>0</v>
      </c>
      <c r="CW18" s="49" t="n">
        <f aca="false">N(AND(CW$3&lt;=$E18,CW$4&gt;=$E18))</f>
        <v>0</v>
      </c>
      <c r="CX18" s="49" t="n">
        <f aca="false">N(AND(CX$3&lt;=$E18,CX$4&gt;=$E18))</f>
        <v>0</v>
      </c>
      <c r="CY18" s="49" t="n">
        <f aca="false">N(AND(CY$3&lt;=$E18,CY$4&gt;=$E18))</f>
        <v>0</v>
      </c>
      <c r="CZ18" s="49" t="n">
        <f aca="false">N(AND(CZ$3&lt;=$E18,CZ$4&gt;=$E18))</f>
        <v>0</v>
      </c>
      <c r="DA18" s="49" t="n">
        <f aca="false">N(AND(DA$3&lt;=$E18,DA$4&gt;=$E18))</f>
        <v>0</v>
      </c>
      <c r="DB18" s="49" t="n">
        <f aca="false">N(AND(DB$3&lt;=$E18,DB$4&gt;=$E18))</f>
        <v>0</v>
      </c>
      <c r="DC18" s="49" t="n">
        <f aca="false">N(AND(DC$3&lt;=$E18,DC$4&gt;=$E18))</f>
        <v>0</v>
      </c>
      <c r="DD18" s="49" t="n">
        <f aca="false">N(AND(DD$3&lt;=$E18,DD$4&gt;=$E18))</f>
        <v>0</v>
      </c>
      <c r="DE18" s="49" t="n">
        <f aca="false">N(AND(DE$3&lt;=$E18,DE$4&gt;=$E18))</f>
        <v>0</v>
      </c>
      <c r="DF18" s="49" t="n">
        <f aca="false">N(AND(DF$3&lt;=$E18,DF$4&gt;=$E18))</f>
        <v>0</v>
      </c>
      <c r="DG18" s="49" t="n">
        <f aca="false">N(AND(DG$3&lt;=$E18,DG$4&gt;=$E18))</f>
        <v>0</v>
      </c>
      <c r="DH18" s="49" t="n">
        <f aca="false">N(AND(DH$3&lt;=$E18,DH$4&gt;=$E18))</f>
        <v>0</v>
      </c>
      <c r="DI18" s="49" t="n">
        <f aca="false">N(AND(DI$3&lt;=$E18,DI$4&gt;=$E18))</f>
        <v>0</v>
      </c>
      <c r="DJ18" s="49" t="n">
        <f aca="false">N(AND(DJ$3&lt;=$E18,DJ$4&gt;=$E18))</f>
        <v>0</v>
      </c>
      <c r="DK18" s="49" t="n">
        <f aca="false">N(AND(DK$3&lt;=$E18,DK$4&gt;=$E18))</f>
        <v>0</v>
      </c>
      <c r="DL18" s="49" t="n">
        <f aca="false">N(AND(DL$3&lt;=$E18,DL$4&gt;=$E18))</f>
        <v>0</v>
      </c>
      <c r="DM18" s="49" t="n">
        <f aca="false">N(AND(DM$3&lt;=$E18,DM$4&gt;=$E18))</f>
        <v>0</v>
      </c>
      <c r="DN18" s="49" t="n">
        <f aca="false">N(AND(DN$3&lt;=$E18,DN$4&gt;=$E18))</f>
        <v>0</v>
      </c>
      <c r="DO18" s="49" t="n">
        <f aca="false">N(AND(DO$3&lt;=$E18,DO$4&gt;=$E18))</f>
        <v>0</v>
      </c>
      <c r="DP18" s="49" t="n">
        <f aca="false">N(AND(DP$3&lt;=$E18,DP$4&gt;=$E18))</f>
        <v>0</v>
      </c>
      <c r="DQ18" s="49" t="n">
        <f aca="false">N(AND(DQ$3&lt;=$E18,DQ$4&gt;=$E18))</f>
        <v>0</v>
      </c>
      <c r="DR18" s="49" t="n">
        <f aca="false">N(AND(DR$3&lt;=$E18,DR$4&gt;=$E18))</f>
        <v>0</v>
      </c>
      <c r="DS18" s="49" t="n">
        <f aca="false">N(AND(DS$3&lt;=$E18,DS$4&gt;=$E18))</f>
        <v>0</v>
      </c>
      <c r="DT18" s="49" t="n">
        <f aca="false">N(AND(DT$3&lt;=$E18,DT$4&gt;=$E18))</f>
        <v>0</v>
      </c>
      <c r="DU18" s="49" t="n">
        <f aca="false">N(AND(DU$3&lt;=$E18,DU$4&gt;=$E18))</f>
        <v>0</v>
      </c>
      <c r="DV18" s="49" t="n">
        <f aca="false">N(AND(DV$3&lt;=$E18,DV$4&gt;=$E18))</f>
        <v>0</v>
      </c>
      <c r="DW18" s="49" t="n">
        <f aca="false">N(AND(DW$3&lt;=$E18,DW$4&gt;=$E18))</f>
        <v>0</v>
      </c>
      <c r="DX18" s="49" t="n">
        <f aca="false">N(AND(DX$3&lt;=$E18,DX$4&gt;=$E18))</f>
        <v>0</v>
      </c>
      <c r="DY18" s="49" t="n">
        <f aca="false">N(AND(DY$3&lt;=$E18,DY$4&gt;=$E18))</f>
        <v>0</v>
      </c>
      <c r="DZ18" s="49" t="n">
        <f aca="false">N(AND(DZ$3&lt;=$E18,DZ$4&gt;=$E18))</f>
        <v>0</v>
      </c>
      <c r="EA18" s="49" t="n">
        <f aca="false">N(AND(EA$3&lt;=$E18,EA$4&gt;=$E18))</f>
        <v>0</v>
      </c>
      <c r="EB18" s="49" t="n">
        <f aca="false">N(AND(EB$3&lt;=$E18,EB$4&gt;=$E18))</f>
        <v>0</v>
      </c>
      <c r="EC18" s="49" t="n">
        <f aca="false">N(AND(EC$3&lt;=$E18,EC$4&gt;=$E18))</f>
        <v>0</v>
      </c>
      <c r="ED18" s="49" t="n">
        <f aca="false">N(AND(ED$3&lt;=$E18,ED$4&gt;=$E18))</f>
        <v>0</v>
      </c>
      <c r="EE18" s="49" t="n">
        <f aca="false">N(AND(EE$3&lt;=$E18,EE$4&gt;=$E18))</f>
        <v>0</v>
      </c>
      <c r="EF18" s="49" t="n">
        <f aca="false">N(AND(EF$3&lt;=$E18,EF$4&gt;=$E18))</f>
        <v>0</v>
      </c>
      <c r="EG18" s="49" t="n">
        <f aca="false">N(AND(EG$3&lt;=$E18,EG$4&gt;=$E18))</f>
        <v>0</v>
      </c>
      <c r="EH18" s="49" t="n">
        <f aca="false">N(AND(EH$3&lt;=$E18,EH$4&gt;=$E18))</f>
        <v>0</v>
      </c>
      <c r="EI18" s="49" t="n">
        <f aca="false">N(AND(EI$3&lt;=$E18,EI$4&gt;=$E18))</f>
        <v>0</v>
      </c>
      <c r="EJ18" s="49" t="n">
        <f aca="false">N(AND(EJ$3&lt;=$E18,EJ$4&gt;=$E18))</f>
        <v>0</v>
      </c>
      <c r="EK18" s="49" t="n">
        <f aca="false">N(AND(EK$3&lt;=$E18,EK$4&gt;=$E18))</f>
        <v>0</v>
      </c>
      <c r="EL18" s="49" t="n">
        <f aca="false">N(AND(EL$3&lt;=$E18,EL$4&gt;=$E18))</f>
        <v>0</v>
      </c>
      <c r="EM18" s="49" t="n">
        <f aca="false">N(AND(EM$3&lt;=$E18,EM$4&gt;=$E18))</f>
        <v>0</v>
      </c>
      <c r="EN18" s="49" t="n">
        <f aca="false">N(AND(EN$3&lt;=$E18,EN$4&gt;=$E18))</f>
        <v>0</v>
      </c>
      <c r="EO18" s="49" t="n">
        <f aca="false">N(AND(EO$3&lt;=$E18,EO$4&gt;=$E18))</f>
        <v>0</v>
      </c>
      <c r="EP18" s="49" t="n">
        <f aca="false">N(AND(EP$3&lt;=$E18,EP$4&gt;=$E18))</f>
        <v>0</v>
      </c>
      <c r="EQ18" s="49" t="n">
        <f aca="false">N(AND(EQ$3&lt;=$E18,EQ$4&gt;=$E18))</f>
        <v>0</v>
      </c>
      <c r="ER18" s="49" t="n">
        <f aca="false">N(AND(ER$3&lt;=$E18,ER$4&gt;=$E18))</f>
        <v>0</v>
      </c>
      <c r="ES18" s="49" t="n">
        <f aca="false">N(AND(ES$3&lt;=$E18,ES$4&gt;=$E18))</f>
        <v>0</v>
      </c>
      <c r="ET18" s="49" t="n">
        <f aca="false">N(AND(ET$3&lt;=$E18,ET$4&gt;=$E18))</f>
        <v>0</v>
      </c>
      <c r="EU18" s="49" t="n">
        <f aca="false">N(AND(EU$3&lt;=$E18,EU$4&gt;=$E18))</f>
        <v>0</v>
      </c>
      <c r="EV18" s="49" t="n">
        <f aca="false">N(AND(EV$3&lt;=$E18,EV$4&gt;=$E18))</f>
        <v>0</v>
      </c>
      <c r="EW18" s="49" t="n">
        <f aca="false">N(AND(EW$3&lt;=$E18,EW$4&gt;=$E18))</f>
        <v>0</v>
      </c>
      <c r="EX18" s="49" t="n">
        <f aca="false">N(AND(EX$3&lt;=$E18,EX$4&gt;=$E18))</f>
        <v>0</v>
      </c>
      <c r="EY18" s="49" t="n">
        <f aca="false">N(AND(EY$3&lt;=$E18,EY$4&gt;=$E18))</f>
        <v>0</v>
      </c>
      <c r="EZ18" s="49" t="n">
        <f aca="false">N(AND(EZ$3&lt;=$E18,EZ$4&gt;=$E18))</f>
        <v>0</v>
      </c>
      <c r="FA18" s="49" t="n">
        <f aca="false">N(AND(FA$3&lt;=$E18,FA$4&gt;=$E18))</f>
        <v>0</v>
      </c>
      <c r="FB18" s="49" t="n">
        <f aca="false">N(AND(FB$3&lt;=$E18,FB$4&gt;=$E18))</f>
        <v>0</v>
      </c>
      <c r="FC18" s="49" t="n">
        <f aca="false">N(AND(FC$3&lt;=$E18,FC$4&gt;=$E18))</f>
        <v>0</v>
      </c>
      <c r="FD18" s="49" t="n">
        <f aca="false">N(AND(FD$3&lt;=$E18,FD$4&gt;=$E18))</f>
        <v>0</v>
      </c>
      <c r="FE18" s="49" t="n">
        <f aca="false">N(AND(FE$3&lt;=$E18,FE$4&gt;=$E18))</f>
        <v>0</v>
      </c>
      <c r="FF18" s="49" t="n">
        <f aca="false">N(AND(FF$3&lt;=$E18,FF$4&gt;=$E18))</f>
        <v>0</v>
      </c>
      <c r="FG18" s="49" t="n">
        <f aca="false">N(AND(FG$3&lt;=$E18,FG$4&gt;=$E18))</f>
        <v>0</v>
      </c>
      <c r="FH18" s="49" t="n">
        <f aca="false">N(AND(FH$3&lt;=$E18,FH$4&gt;=$E18))</f>
        <v>0</v>
      </c>
    </row>
    <row r="19" customFormat="false" ht="15" hidden="false" customHeight="false" outlineLevel="0" collapsed="false">
      <c r="C19" s="0" t="s">
        <v>627</v>
      </c>
      <c r="D19" s="11" t="s">
        <v>39</v>
      </c>
      <c r="E19" s="40" t="n">
        <f aca="false">$E16</f>
        <v>46568</v>
      </c>
      <c r="I19" s="49" t="n">
        <f aca="false">SUM(J19:FH19)</f>
        <v>1</v>
      </c>
      <c r="J19" s="49" t="n">
        <f aca="false">N(AND(J$3&lt;=$E19,J$4&gt;=$E19))</f>
        <v>0</v>
      </c>
      <c r="K19" s="49" t="n">
        <f aca="false">N(AND(K$3&lt;=$E19,K$4&gt;=$E19))</f>
        <v>0</v>
      </c>
      <c r="L19" s="49" t="n">
        <f aca="false">N(AND(L$3&lt;=$E19,L$4&gt;=$E19))</f>
        <v>0</v>
      </c>
      <c r="M19" s="49" t="n">
        <f aca="false">N(AND(M$3&lt;=$E19,M$4&gt;=$E19))</f>
        <v>0</v>
      </c>
      <c r="N19" s="49" t="n">
        <f aca="false">N(AND(N$3&lt;=$E19,N$4&gt;=$E19))</f>
        <v>0</v>
      </c>
      <c r="O19" s="49" t="n">
        <f aca="false">N(AND(O$3&lt;=$E19,O$4&gt;=$E19))</f>
        <v>0</v>
      </c>
      <c r="P19" s="49" t="n">
        <f aca="false">N(AND(P$3&lt;=$E19,P$4&gt;=$E19))</f>
        <v>1</v>
      </c>
      <c r="Q19" s="49" t="n">
        <f aca="false">N(AND(Q$3&lt;=$E19,Q$4&gt;=$E19))</f>
        <v>0</v>
      </c>
      <c r="R19" s="49" t="n">
        <f aca="false">N(AND(R$3&lt;=$E19,R$4&gt;=$E19))</f>
        <v>0</v>
      </c>
      <c r="S19" s="49" t="n">
        <f aca="false">N(AND(S$3&lt;=$E19,S$4&gt;=$E19))</f>
        <v>0</v>
      </c>
      <c r="T19" s="49" t="n">
        <f aca="false">N(AND(T$3&lt;=$E19,T$4&gt;=$E19))</f>
        <v>0</v>
      </c>
      <c r="U19" s="49" t="n">
        <f aca="false">N(AND(U$3&lt;=$E19,U$4&gt;=$E19))</f>
        <v>0</v>
      </c>
      <c r="V19" s="49" t="n">
        <f aca="false">N(AND(V$3&lt;=$E19,V$4&gt;=$E19))</f>
        <v>0</v>
      </c>
      <c r="W19" s="49" t="n">
        <f aca="false">N(AND(W$3&lt;=$E19,W$4&gt;=$E19))</f>
        <v>0</v>
      </c>
      <c r="X19" s="49" t="n">
        <f aca="false">N(AND(X$3&lt;=$E19,X$4&gt;=$E19))</f>
        <v>0</v>
      </c>
      <c r="Y19" s="49" t="n">
        <f aca="false">N(AND(Y$3&lt;=$E19,Y$4&gt;=$E19))</f>
        <v>0</v>
      </c>
      <c r="Z19" s="49" t="n">
        <f aca="false">N(AND(Z$3&lt;=$E19,Z$4&gt;=$E19))</f>
        <v>0</v>
      </c>
      <c r="AA19" s="49" t="n">
        <f aca="false">N(AND(AA$3&lt;=$E19,AA$4&gt;=$E19))</f>
        <v>0</v>
      </c>
      <c r="AB19" s="49" t="n">
        <f aca="false">N(AND(AB$3&lt;=$E19,AB$4&gt;=$E19))</f>
        <v>0</v>
      </c>
      <c r="AC19" s="49" t="n">
        <f aca="false">N(AND(AC$3&lt;=$E19,AC$4&gt;=$E19))</f>
        <v>0</v>
      </c>
      <c r="AD19" s="49" t="n">
        <f aca="false">N(AND(AD$3&lt;=$E19,AD$4&gt;=$E19))</f>
        <v>0</v>
      </c>
      <c r="AE19" s="49" t="n">
        <f aca="false">N(AND(AE$3&lt;=$E19,AE$4&gt;=$E19))</f>
        <v>0</v>
      </c>
      <c r="AF19" s="49" t="n">
        <f aca="false">N(AND(AF$3&lt;=$E19,AF$4&gt;=$E19))</f>
        <v>0</v>
      </c>
      <c r="AG19" s="49" t="n">
        <f aca="false">N(AND(AG$3&lt;=$E19,AG$4&gt;=$E19))</f>
        <v>0</v>
      </c>
      <c r="AH19" s="49" t="n">
        <f aca="false">N(AND(AH$3&lt;=$E19,AH$4&gt;=$E19))</f>
        <v>0</v>
      </c>
      <c r="AI19" s="49" t="n">
        <f aca="false">N(AND(AI$3&lt;=$E19,AI$4&gt;=$E19))</f>
        <v>0</v>
      </c>
      <c r="AJ19" s="49" t="n">
        <f aca="false">N(AND(AJ$3&lt;=$E19,AJ$4&gt;=$E19))</f>
        <v>0</v>
      </c>
      <c r="AK19" s="49" t="n">
        <f aca="false">N(AND(AK$3&lt;=$E19,AK$4&gt;=$E19))</f>
        <v>0</v>
      </c>
      <c r="AL19" s="49" t="n">
        <f aca="false">N(AND(AL$3&lt;=$E19,AL$4&gt;=$E19))</f>
        <v>0</v>
      </c>
      <c r="AM19" s="49" t="n">
        <f aca="false">N(AND(AM$3&lt;=$E19,AM$4&gt;=$E19))</f>
        <v>0</v>
      </c>
      <c r="AN19" s="49" t="n">
        <f aca="false">N(AND(AN$3&lt;=$E19,AN$4&gt;=$E19))</f>
        <v>0</v>
      </c>
      <c r="AO19" s="49" t="n">
        <f aca="false">N(AND(AO$3&lt;=$E19,AO$4&gt;=$E19))</f>
        <v>0</v>
      </c>
      <c r="AP19" s="49" t="n">
        <f aca="false">N(AND(AP$3&lt;=$E19,AP$4&gt;=$E19))</f>
        <v>0</v>
      </c>
      <c r="AQ19" s="49" t="n">
        <f aca="false">N(AND(AQ$3&lt;=$E19,AQ$4&gt;=$E19))</f>
        <v>0</v>
      </c>
      <c r="AR19" s="49" t="n">
        <f aca="false">N(AND(AR$3&lt;=$E19,AR$4&gt;=$E19))</f>
        <v>0</v>
      </c>
      <c r="AS19" s="49" t="n">
        <f aca="false">N(AND(AS$3&lt;=$E19,AS$4&gt;=$E19))</f>
        <v>0</v>
      </c>
      <c r="AT19" s="49" t="n">
        <f aca="false">N(AND(AT$3&lt;=$E19,AT$4&gt;=$E19))</f>
        <v>0</v>
      </c>
      <c r="AU19" s="49" t="n">
        <f aca="false">N(AND(AU$3&lt;=$E19,AU$4&gt;=$E19))</f>
        <v>0</v>
      </c>
      <c r="AV19" s="49" t="n">
        <f aca="false">N(AND(AV$3&lt;=$E19,AV$4&gt;=$E19))</f>
        <v>0</v>
      </c>
      <c r="AW19" s="49" t="n">
        <f aca="false">N(AND(AW$3&lt;=$E19,AW$4&gt;=$E19))</f>
        <v>0</v>
      </c>
      <c r="AX19" s="49" t="n">
        <f aca="false">N(AND(AX$3&lt;=$E19,AX$4&gt;=$E19))</f>
        <v>0</v>
      </c>
      <c r="AY19" s="49" t="n">
        <f aca="false">N(AND(AY$3&lt;=$E19,AY$4&gt;=$E19))</f>
        <v>0</v>
      </c>
      <c r="AZ19" s="49" t="n">
        <f aca="false">N(AND(AZ$3&lt;=$E19,AZ$4&gt;=$E19))</f>
        <v>0</v>
      </c>
      <c r="BA19" s="49" t="n">
        <f aca="false">N(AND(BA$3&lt;=$E19,BA$4&gt;=$E19))</f>
        <v>0</v>
      </c>
      <c r="BB19" s="49" t="n">
        <f aca="false">N(AND(BB$3&lt;=$E19,BB$4&gt;=$E19))</f>
        <v>0</v>
      </c>
      <c r="BC19" s="49" t="n">
        <f aca="false">N(AND(BC$3&lt;=$E19,BC$4&gt;=$E19))</f>
        <v>0</v>
      </c>
      <c r="BD19" s="49" t="n">
        <f aca="false">N(AND(BD$3&lt;=$E19,BD$4&gt;=$E19))</f>
        <v>0</v>
      </c>
      <c r="BE19" s="49" t="n">
        <f aca="false">N(AND(BE$3&lt;=$E19,BE$4&gt;=$E19))</f>
        <v>0</v>
      </c>
      <c r="BF19" s="49" t="n">
        <f aca="false">N(AND(BF$3&lt;=$E19,BF$4&gt;=$E19))</f>
        <v>0</v>
      </c>
      <c r="BG19" s="49" t="n">
        <f aca="false">N(AND(BG$3&lt;=$E19,BG$4&gt;=$E19))</f>
        <v>0</v>
      </c>
      <c r="BH19" s="49" t="n">
        <f aca="false">N(AND(BH$3&lt;=$E19,BH$4&gt;=$E19))</f>
        <v>0</v>
      </c>
      <c r="BI19" s="49" t="n">
        <f aca="false">N(AND(BI$3&lt;=$E19,BI$4&gt;=$E19))</f>
        <v>0</v>
      </c>
      <c r="BJ19" s="49" t="n">
        <f aca="false">N(AND(BJ$3&lt;=$E19,BJ$4&gt;=$E19))</f>
        <v>0</v>
      </c>
      <c r="BK19" s="49" t="n">
        <f aca="false">N(AND(BK$3&lt;=$E19,BK$4&gt;=$E19))</f>
        <v>0</v>
      </c>
      <c r="BL19" s="49" t="n">
        <f aca="false">N(AND(BL$3&lt;=$E19,BL$4&gt;=$E19))</f>
        <v>0</v>
      </c>
      <c r="BM19" s="49" t="n">
        <f aca="false">N(AND(BM$3&lt;=$E19,BM$4&gt;=$E19))</f>
        <v>0</v>
      </c>
      <c r="BN19" s="49" t="n">
        <f aca="false">N(AND(BN$3&lt;=$E19,BN$4&gt;=$E19))</f>
        <v>0</v>
      </c>
      <c r="BO19" s="49" t="n">
        <f aca="false">N(AND(BO$3&lt;=$E19,BO$4&gt;=$E19))</f>
        <v>0</v>
      </c>
      <c r="BP19" s="49" t="n">
        <f aca="false">N(AND(BP$3&lt;=$E19,BP$4&gt;=$E19))</f>
        <v>0</v>
      </c>
      <c r="BQ19" s="49" t="n">
        <f aca="false">N(AND(BQ$3&lt;=$E19,BQ$4&gt;=$E19))</f>
        <v>0</v>
      </c>
      <c r="BR19" s="49" t="n">
        <f aca="false">N(AND(BR$3&lt;=$E19,BR$4&gt;=$E19))</f>
        <v>0</v>
      </c>
      <c r="BS19" s="49" t="n">
        <f aca="false">N(AND(BS$3&lt;=$E19,BS$4&gt;=$E19))</f>
        <v>0</v>
      </c>
      <c r="BT19" s="49" t="n">
        <f aca="false">N(AND(BT$3&lt;=$E19,BT$4&gt;=$E19))</f>
        <v>0</v>
      </c>
      <c r="BU19" s="49" t="n">
        <f aca="false">N(AND(BU$3&lt;=$E19,BU$4&gt;=$E19))</f>
        <v>0</v>
      </c>
      <c r="BV19" s="49" t="n">
        <f aca="false">N(AND(BV$3&lt;=$E19,BV$4&gt;=$E19))</f>
        <v>0</v>
      </c>
      <c r="BW19" s="49" t="n">
        <f aca="false">N(AND(BW$3&lt;=$E19,BW$4&gt;=$E19))</f>
        <v>0</v>
      </c>
      <c r="BX19" s="49" t="n">
        <f aca="false">N(AND(BX$3&lt;=$E19,BX$4&gt;=$E19))</f>
        <v>0</v>
      </c>
      <c r="BY19" s="49" t="n">
        <f aca="false">N(AND(BY$3&lt;=$E19,BY$4&gt;=$E19))</f>
        <v>0</v>
      </c>
      <c r="BZ19" s="49" t="n">
        <f aca="false">N(AND(BZ$3&lt;=$E19,BZ$4&gt;=$E19))</f>
        <v>0</v>
      </c>
      <c r="CA19" s="49" t="n">
        <f aca="false">N(AND(CA$3&lt;=$E19,CA$4&gt;=$E19))</f>
        <v>0</v>
      </c>
      <c r="CB19" s="49" t="n">
        <f aca="false">N(AND(CB$3&lt;=$E19,CB$4&gt;=$E19))</f>
        <v>0</v>
      </c>
      <c r="CC19" s="49" t="n">
        <f aca="false">N(AND(CC$3&lt;=$E19,CC$4&gt;=$E19))</f>
        <v>0</v>
      </c>
      <c r="CD19" s="49" t="n">
        <f aca="false">N(AND(CD$3&lt;=$E19,CD$4&gt;=$E19))</f>
        <v>0</v>
      </c>
      <c r="CE19" s="49" t="n">
        <f aca="false">N(AND(CE$3&lt;=$E19,CE$4&gt;=$E19))</f>
        <v>0</v>
      </c>
      <c r="CF19" s="49" t="n">
        <f aca="false">N(AND(CF$3&lt;=$E19,CF$4&gt;=$E19))</f>
        <v>0</v>
      </c>
      <c r="CG19" s="49" t="n">
        <f aca="false">N(AND(CG$3&lt;=$E19,CG$4&gt;=$E19))</f>
        <v>0</v>
      </c>
      <c r="CH19" s="49" t="n">
        <f aca="false">N(AND(CH$3&lt;=$E19,CH$4&gt;=$E19))</f>
        <v>0</v>
      </c>
      <c r="CI19" s="49" t="n">
        <f aca="false">N(AND(CI$3&lt;=$E19,CI$4&gt;=$E19))</f>
        <v>0</v>
      </c>
      <c r="CJ19" s="49" t="n">
        <f aca="false">N(AND(CJ$3&lt;=$E19,CJ$4&gt;=$E19))</f>
        <v>0</v>
      </c>
      <c r="CK19" s="49" t="n">
        <f aca="false">N(AND(CK$3&lt;=$E19,CK$4&gt;=$E19))</f>
        <v>0</v>
      </c>
      <c r="CL19" s="49" t="n">
        <f aca="false">N(AND(CL$3&lt;=$E19,CL$4&gt;=$E19))</f>
        <v>0</v>
      </c>
      <c r="CM19" s="49" t="n">
        <f aca="false">N(AND(CM$3&lt;=$E19,CM$4&gt;=$E19))</f>
        <v>0</v>
      </c>
      <c r="CN19" s="49" t="n">
        <f aca="false">N(AND(CN$3&lt;=$E19,CN$4&gt;=$E19))</f>
        <v>0</v>
      </c>
      <c r="CO19" s="49" t="n">
        <f aca="false">N(AND(CO$3&lt;=$E19,CO$4&gt;=$E19))</f>
        <v>0</v>
      </c>
      <c r="CP19" s="49" t="n">
        <f aca="false">N(AND(CP$3&lt;=$E19,CP$4&gt;=$E19))</f>
        <v>0</v>
      </c>
      <c r="CQ19" s="49" t="n">
        <f aca="false">N(AND(CQ$3&lt;=$E19,CQ$4&gt;=$E19))</f>
        <v>0</v>
      </c>
      <c r="CR19" s="49" t="n">
        <f aca="false">N(AND(CR$3&lt;=$E19,CR$4&gt;=$E19))</f>
        <v>0</v>
      </c>
      <c r="CS19" s="49" t="n">
        <f aca="false">N(AND(CS$3&lt;=$E19,CS$4&gt;=$E19))</f>
        <v>0</v>
      </c>
      <c r="CT19" s="49" t="n">
        <f aca="false">N(AND(CT$3&lt;=$E19,CT$4&gt;=$E19))</f>
        <v>0</v>
      </c>
      <c r="CU19" s="49" t="n">
        <f aca="false">N(AND(CU$3&lt;=$E19,CU$4&gt;=$E19))</f>
        <v>0</v>
      </c>
      <c r="CV19" s="49" t="n">
        <f aca="false">N(AND(CV$3&lt;=$E19,CV$4&gt;=$E19))</f>
        <v>0</v>
      </c>
      <c r="CW19" s="49" t="n">
        <f aca="false">N(AND(CW$3&lt;=$E19,CW$4&gt;=$E19))</f>
        <v>0</v>
      </c>
      <c r="CX19" s="49" t="n">
        <f aca="false">N(AND(CX$3&lt;=$E19,CX$4&gt;=$E19))</f>
        <v>0</v>
      </c>
      <c r="CY19" s="49" t="n">
        <f aca="false">N(AND(CY$3&lt;=$E19,CY$4&gt;=$E19))</f>
        <v>0</v>
      </c>
      <c r="CZ19" s="49" t="n">
        <f aca="false">N(AND(CZ$3&lt;=$E19,CZ$4&gt;=$E19))</f>
        <v>0</v>
      </c>
      <c r="DA19" s="49" t="n">
        <f aca="false">N(AND(DA$3&lt;=$E19,DA$4&gt;=$E19))</f>
        <v>0</v>
      </c>
      <c r="DB19" s="49" t="n">
        <f aca="false">N(AND(DB$3&lt;=$E19,DB$4&gt;=$E19))</f>
        <v>0</v>
      </c>
      <c r="DC19" s="49" t="n">
        <f aca="false">N(AND(DC$3&lt;=$E19,DC$4&gt;=$E19))</f>
        <v>0</v>
      </c>
      <c r="DD19" s="49" t="n">
        <f aca="false">N(AND(DD$3&lt;=$E19,DD$4&gt;=$E19))</f>
        <v>0</v>
      </c>
      <c r="DE19" s="49" t="n">
        <f aca="false">N(AND(DE$3&lt;=$E19,DE$4&gt;=$E19))</f>
        <v>0</v>
      </c>
      <c r="DF19" s="49" t="n">
        <f aca="false">N(AND(DF$3&lt;=$E19,DF$4&gt;=$E19))</f>
        <v>0</v>
      </c>
      <c r="DG19" s="49" t="n">
        <f aca="false">N(AND(DG$3&lt;=$E19,DG$4&gt;=$E19))</f>
        <v>0</v>
      </c>
      <c r="DH19" s="49" t="n">
        <f aca="false">N(AND(DH$3&lt;=$E19,DH$4&gt;=$E19))</f>
        <v>0</v>
      </c>
      <c r="DI19" s="49" t="n">
        <f aca="false">N(AND(DI$3&lt;=$E19,DI$4&gt;=$E19))</f>
        <v>0</v>
      </c>
      <c r="DJ19" s="49" t="n">
        <f aca="false">N(AND(DJ$3&lt;=$E19,DJ$4&gt;=$E19))</f>
        <v>0</v>
      </c>
      <c r="DK19" s="49" t="n">
        <f aca="false">N(AND(DK$3&lt;=$E19,DK$4&gt;=$E19))</f>
        <v>0</v>
      </c>
      <c r="DL19" s="49" t="n">
        <f aca="false">N(AND(DL$3&lt;=$E19,DL$4&gt;=$E19))</f>
        <v>0</v>
      </c>
      <c r="DM19" s="49" t="n">
        <f aca="false">N(AND(DM$3&lt;=$E19,DM$4&gt;=$E19))</f>
        <v>0</v>
      </c>
      <c r="DN19" s="49" t="n">
        <f aca="false">N(AND(DN$3&lt;=$E19,DN$4&gt;=$E19))</f>
        <v>0</v>
      </c>
      <c r="DO19" s="49" t="n">
        <f aca="false">N(AND(DO$3&lt;=$E19,DO$4&gt;=$E19))</f>
        <v>0</v>
      </c>
      <c r="DP19" s="49" t="n">
        <f aca="false">N(AND(DP$3&lt;=$E19,DP$4&gt;=$E19))</f>
        <v>0</v>
      </c>
      <c r="DQ19" s="49" t="n">
        <f aca="false">N(AND(DQ$3&lt;=$E19,DQ$4&gt;=$E19))</f>
        <v>0</v>
      </c>
      <c r="DR19" s="49" t="n">
        <f aca="false">N(AND(DR$3&lt;=$E19,DR$4&gt;=$E19))</f>
        <v>0</v>
      </c>
      <c r="DS19" s="49" t="n">
        <f aca="false">N(AND(DS$3&lt;=$E19,DS$4&gt;=$E19))</f>
        <v>0</v>
      </c>
      <c r="DT19" s="49" t="n">
        <f aca="false">N(AND(DT$3&lt;=$E19,DT$4&gt;=$E19))</f>
        <v>0</v>
      </c>
      <c r="DU19" s="49" t="n">
        <f aca="false">N(AND(DU$3&lt;=$E19,DU$4&gt;=$E19))</f>
        <v>0</v>
      </c>
      <c r="DV19" s="49" t="n">
        <f aca="false">N(AND(DV$3&lt;=$E19,DV$4&gt;=$E19))</f>
        <v>0</v>
      </c>
      <c r="DW19" s="49" t="n">
        <f aca="false">N(AND(DW$3&lt;=$E19,DW$4&gt;=$E19))</f>
        <v>0</v>
      </c>
      <c r="DX19" s="49" t="n">
        <f aca="false">N(AND(DX$3&lt;=$E19,DX$4&gt;=$E19))</f>
        <v>0</v>
      </c>
      <c r="DY19" s="49" t="n">
        <f aca="false">N(AND(DY$3&lt;=$E19,DY$4&gt;=$E19))</f>
        <v>0</v>
      </c>
      <c r="DZ19" s="49" t="n">
        <f aca="false">N(AND(DZ$3&lt;=$E19,DZ$4&gt;=$E19))</f>
        <v>0</v>
      </c>
      <c r="EA19" s="49" t="n">
        <f aca="false">N(AND(EA$3&lt;=$E19,EA$4&gt;=$E19))</f>
        <v>0</v>
      </c>
      <c r="EB19" s="49" t="n">
        <f aca="false">N(AND(EB$3&lt;=$E19,EB$4&gt;=$E19))</f>
        <v>0</v>
      </c>
      <c r="EC19" s="49" t="n">
        <f aca="false">N(AND(EC$3&lt;=$E19,EC$4&gt;=$E19))</f>
        <v>0</v>
      </c>
      <c r="ED19" s="49" t="n">
        <f aca="false">N(AND(ED$3&lt;=$E19,ED$4&gt;=$E19))</f>
        <v>0</v>
      </c>
      <c r="EE19" s="49" t="n">
        <f aca="false">N(AND(EE$3&lt;=$E19,EE$4&gt;=$E19))</f>
        <v>0</v>
      </c>
      <c r="EF19" s="49" t="n">
        <f aca="false">N(AND(EF$3&lt;=$E19,EF$4&gt;=$E19))</f>
        <v>0</v>
      </c>
      <c r="EG19" s="49" t="n">
        <f aca="false">N(AND(EG$3&lt;=$E19,EG$4&gt;=$E19))</f>
        <v>0</v>
      </c>
      <c r="EH19" s="49" t="n">
        <f aca="false">N(AND(EH$3&lt;=$E19,EH$4&gt;=$E19))</f>
        <v>0</v>
      </c>
      <c r="EI19" s="49" t="n">
        <f aca="false">N(AND(EI$3&lt;=$E19,EI$4&gt;=$E19))</f>
        <v>0</v>
      </c>
      <c r="EJ19" s="49" t="n">
        <f aca="false">N(AND(EJ$3&lt;=$E19,EJ$4&gt;=$E19))</f>
        <v>0</v>
      </c>
      <c r="EK19" s="49" t="n">
        <f aca="false">N(AND(EK$3&lt;=$E19,EK$4&gt;=$E19))</f>
        <v>0</v>
      </c>
      <c r="EL19" s="49" t="n">
        <f aca="false">N(AND(EL$3&lt;=$E19,EL$4&gt;=$E19))</f>
        <v>0</v>
      </c>
      <c r="EM19" s="49" t="n">
        <f aca="false">N(AND(EM$3&lt;=$E19,EM$4&gt;=$E19))</f>
        <v>0</v>
      </c>
      <c r="EN19" s="49" t="n">
        <f aca="false">N(AND(EN$3&lt;=$E19,EN$4&gt;=$E19))</f>
        <v>0</v>
      </c>
      <c r="EO19" s="49" t="n">
        <f aca="false">N(AND(EO$3&lt;=$E19,EO$4&gt;=$E19))</f>
        <v>0</v>
      </c>
      <c r="EP19" s="49" t="n">
        <f aca="false">N(AND(EP$3&lt;=$E19,EP$4&gt;=$E19))</f>
        <v>0</v>
      </c>
      <c r="EQ19" s="49" t="n">
        <f aca="false">N(AND(EQ$3&lt;=$E19,EQ$4&gt;=$E19))</f>
        <v>0</v>
      </c>
      <c r="ER19" s="49" t="n">
        <f aca="false">N(AND(ER$3&lt;=$E19,ER$4&gt;=$E19))</f>
        <v>0</v>
      </c>
      <c r="ES19" s="49" t="n">
        <f aca="false">N(AND(ES$3&lt;=$E19,ES$4&gt;=$E19))</f>
        <v>0</v>
      </c>
      <c r="ET19" s="49" t="n">
        <f aca="false">N(AND(ET$3&lt;=$E19,ET$4&gt;=$E19))</f>
        <v>0</v>
      </c>
      <c r="EU19" s="49" t="n">
        <f aca="false">N(AND(EU$3&lt;=$E19,EU$4&gt;=$E19))</f>
        <v>0</v>
      </c>
      <c r="EV19" s="49" t="n">
        <f aca="false">N(AND(EV$3&lt;=$E19,EV$4&gt;=$E19))</f>
        <v>0</v>
      </c>
      <c r="EW19" s="49" t="n">
        <f aca="false">N(AND(EW$3&lt;=$E19,EW$4&gt;=$E19))</f>
        <v>0</v>
      </c>
      <c r="EX19" s="49" t="n">
        <f aca="false">N(AND(EX$3&lt;=$E19,EX$4&gt;=$E19))</f>
        <v>0</v>
      </c>
      <c r="EY19" s="49" t="n">
        <f aca="false">N(AND(EY$3&lt;=$E19,EY$4&gt;=$E19))</f>
        <v>0</v>
      </c>
      <c r="EZ19" s="49" t="n">
        <f aca="false">N(AND(EZ$3&lt;=$E19,EZ$4&gt;=$E19))</f>
        <v>0</v>
      </c>
      <c r="FA19" s="49" t="n">
        <f aca="false">N(AND(FA$3&lt;=$E19,FA$4&gt;=$E19))</f>
        <v>0</v>
      </c>
      <c r="FB19" s="49" t="n">
        <f aca="false">N(AND(FB$3&lt;=$E19,FB$4&gt;=$E19))</f>
        <v>0</v>
      </c>
      <c r="FC19" s="49" t="n">
        <f aca="false">N(AND(FC$3&lt;=$E19,FC$4&gt;=$E19))</f>
        <v>0</v>
      </c>
      <c r="FD19" s="49" t="n">
        <f aca="false">N(AND(FD$3&lt;=$E19,FD$4&gt;=$E19))</f>
        <v>0</v>
      </c>
      <c r="FE19" s="49" t="n">
        <f aca="false">N(AND(FE$3&lt;=$E19,FE$4&gt;=$E19))</f>
        <v>0</v>
      </c>
      <c r="FF19" s="49" t="n">
        <f aca="false">N(AND(FF$3&lt;=$E19,FF$4&gt;=$E19))</f>
        <v>0</v>
      </c>
      <c r="FG19" s="49" t="n">
        <f aca="false">N(AND(FG$3&lt;=$E19,FG$4&gt;=$E19))</f>
        <v>0</v>
      </c>
      <c r="FH19" s="49" t="n">
        <f aca="false">N(AND(FH$3&lt;=$E19,FH$4&gt;=$E19))</f>
        <v>0</v>
      </c>
    </row>
    <row r="20" customFormat="false" ht="15" hidden="false" customHeight="false" outlineLevel="0" collapsed="false">
      <c r="C20" s="0" t="s">
        <v>628</v>
      </c>
      <c r="D20" s="11" t="s">
        <v>39</v>
      </c>
      <c r="E20" s="40" t="n">
        <f aca="false">$F16</f>
        <v>46843</v>
      </c>
      <c r="I20" s="49" t="n">
        <f aca="false">SUM(J20:FH20)</f>
        <v>1</v>
      </c>
      <c r="J20" s="49" t="n">
        <f aca="false">N(AND(J$3&lt;=$E20,J$4&gt;=$E20))</f>
        <v>0</v>
      </c>
      <c r="K20" s="49" t="n">
        <f aca="false">N(AND(K$3&lt;=$E20,K$4&gt;=$E20))</f>
        <v>0</v>
      </c>
      <c r="L20" s="49" t="n">
        <f aca="false">N(AND(L$3&lt;=$E20,L$4&gt;=$E20))</f>
        <v>0</v>
      </c>
      <c r="M20" s="49" t="n">
        <f aca="false">N(AND(M$3&lt;=$E20,M$4&gt;=$E20))</f>
        <v>0</v>
      </c>
      <c r="N20" s="49" t="n">
        <f aca="false">N(AND(N$3&lt;=$E20,N$4&gt;=$E20))</f>
        <v>0</v>
      </c>
      <c r="O20" s="49" t="n">
        <f aca="false">N(AND(O$3&lt;=$E20,O$4&gt;=$E20))</f>
        <v>0</v>
      </c>
      <c r="P20" s="49" t="n">
        <f aca="false">N(AND(P$3&lt;=$E20,P$4&gt;=$E20))</f>
        <v>0</v>
      </c>
      <c r="Q20" s="49" t="n">
        <f aca="false">N(AND(Q$3&lt;=$E20,Q$4&gt;=$E20))</f>
        <v>0</v>
      </c>
      <c r="R20" s="49" t="n">
        <f aca="false">N(AND(R$3&lt;=$E20,R$4&gt;=$E20))</f>
        <v>0</v>
      </c>
      <c r="S20" s="49" t="n">
        <f aca="false">N(AND(S$3&lt;=$E20,S$4&gt;=$E20))</f>
        <v>1</v>
      </c>
      <c r="T20" s="49" t="n">
        <f aca="false">N(AND(T$3&lt;=$E20,T$4&gt;=$E20))</f>
        <v>0</v>
      </c>
      <c r="U20" s="49" t="n">
        <f aca="false">N(AND(U$3&lt;=$E20,U$4&gt;=$E20))</f>
        <v>0</v>
      </c>
      <c r="V20" s="49" t="n">
        <f aca="false">N(AND(V$3&lt;=$E20,V$4&gt;=$E20))</f>
        <v>0</v>
      </c>
      <c r="W20" s="49" t="n">
        <f aca="false">N(AND(W$3&lt;=$E20,W$4&gt;=$E20))</f>
        <v>0</v>
      </c>
      <c r="X20" s="49" t="n">
        <f aca="false">N(AND(X$3&lt;=$E20,X$4&gt;=$E20))</f>
        <v>0</v>
      </c>
      <c r="Y20" s="49" t="n">
        <f aca="false">N(AND(Y$3&lt;=$E20,Y$4&gt;=$E20))</f>
        <v>0</v>
      </c>
      <c r="Z20" s="49" t="n">
        <f aca="false">N(AND(Z$3&lt;=$E20,Z$4&gt;=$E20))</f>
        <v>0</v>
      </c>
      <c r="AA20" s="49" t="n">
        <f aca="false">N(AND(AA$3&lt;=$E20,AA$4&gt;=$E20))</f>
        <v>0</v>
      </c>
      <c r="AB20" s="49" t="n">
        <f aca="false">N(AND(AB$3&lt;=$E20,AB$4&gt;=$E20))</f>
        <v>0</v>
      </c>
      <c r="AC20" s="49" t="n">
        <f aca="false">N(AND(AC$3&lt;=$E20,AC$4&gt;=$E20))</f>
        <v>0</v>
      </c>
      <c r="AD20" s="49" t="n">
        <f aca="false">N(AND(AD$3&lt;=$E20,AD$4&gt;=$E20))</f>
        <v>0</v>
      </c>
      <c r="AE20" s="49" t="n">
        <f aca="false">N(AND(AE$3&lt;=$E20,AE$4&gt;=$E20))</f>
        <v>0</v>
      </c>
      <c r="AF20" s="49" t="n">
        <f aca="false">N(AND(AF$3&lt;=$E20,AF$4&gt;=$E20))</f>
        <v>0</v>
      </c>
      <c r="AG20" s="49" t="n">
        <f aca="false">N(AND(AG$3&lt;=$E20,AG$4&gt;=$E20))</f>
        <v>0</v>
      </c>
      <c r="AH20" s="49" t="n">
        <f aca="false">N(AND(AH$3&lt;=$E20,AH$4&gt;=$E20))</f>
        <v>0</v>
      </c>
      <c r="AI20" s="49" t="n">
        <f aca="false">N(AND(AI$3&lt;=$E20,AI$4&gt;=$E20))</f>
        <v>0</v>
      </c>
      <c r="AJ20" s="49" t="n">
        <f aca="false">N(AND(AJ$3&lt;=$E20,AJ$4&gt;=$E20))</f>
        <v>0</v>
      </c>
      <c r="AK20" s="49" t="n">
        <f aca="false">N(AND(AK$3&lt;=$E20,AK$4&gt;=$E20))</f>
        <v>0</v>
      </c>
      <c r="AL20" s="49" t="n">
        <f aca="false">N(AND(AL$3&lt;=$E20,AL$4&gt;=$E20))</f>
        <v>0</v>
      </c>
      <c r="AM20" s="49" t="n">
        <f aca="false">N(AND(AM$3&lt;=$E20,AM$4&gt;=$E20))</f>
        <v>0</v>
      </c>
      <c r="AN20" s="49" t="n">
        <f aca="false">N(AND(AN$3&lt;=$E20,AN$4&gt;=$E20))</f>
        <v>0</v>
      </c>
      <c r="AO20" s="49" t="n">
        <f aca="false">N(AND(AO$3&lt;=$E20,AO$4&gt;=$E20))</f>
        <v>0</v>
      </c>
      <c r="AP20" s="49" t="n">
        <f aca="false">N(AND(AP$3&lt;=$E20,AP$4&gt;=$E20))</f>
        <v>0</v>
      </c>
      <c r="AQ20" s="49" t="n">
        <f aca="false">N(AND(AQ$3&lt;=$E20,AQ$4&gt;=$E20))</f>
        <v>0</v>
      </c>
      <c r="AR20" s="49" t="n">
        <f aca="false">N(AND(AR$3&lt;=$E20,AR$4&gt;=$E20))</f>
        <v>0</v>
      </c>
      <c r="AS20" s="49" t="n">
        <f aca="false">N(AND(AS$3&lt;=$E20,AS$4&gt;=$E20))</f>
        <v>0</v>
      </c>
      <c r="AT20" s="49" t="n">
        <f aca="false">N(AND(AT$3&lt;=$E20,AT$4&gt;=$E20))</f>
        <v>0</v>
      </c>
      <c r="AU20" s="49" t="n">
        <f aca="false">N(AND(AU$3&lt;=$E20,AU$4&gt;=$E20))</f>
        <v>0</v>
      </c>
      <c r="AV20" s="49" t="n">
        <f aca="false">N(AND(AV$3&lt;=$E20,AV$4&gt;=$E20))</f>
        <v>0</v>
      </c>
      <c r="AW20" s="49" t="n">
        <f aca="false">N(AND(AW$3&lt;=$E20,AW$4&gt;=$E20))</f>
        <v>0</v>
      </c>
      <c r="AX20" s="49" t="n">
        <f aca="false">N(AND(AX$3&lt;=$E20,AX$4&gt;=$E20))</f>
        <v>0</v>
      </c>
      <c r="AY20" s="49" t="n">
        <f aca="false">N(AND(AY$3&lt;=$E20,AY$4&gt;=$E20))</f>
        <v>0</v>
      </c>
      <c r="AZ20" s="49" t="n">
        <f aca="false">N(AND(AZ$3&lt;=$E20,AZ$4&gt;=$E20))</f>
        <v>0</v>
      </c>
      <c r="BA20" s="49" t="n">
        <f aca="false">N(AND(BA$3&lt;=$E20,BA$4&gt;=$E20))</f>
        <v>0</v>
      </c>
      <c r="BB20" s="49" t="n">
        <f aca="false">N(AND(BB$3&lt;=$E20,BB$4&gt;=$E20))</f>
        <v>0</v>
      </c>
      <c r="BC20" s="49" t="n">
        <f aca="false">N(AND(BC$3&lt;=$E20,BC$4&gt;=$E20))</f>
        <v>0</v>
      </c>
      <c r="BD20" s="49" t="n">
        <f aca="false">N(AND(BD$3&lt;=$E20,BD$4&gt;=$E20))</f>
        <v>0</v>
      </c>
      <c r="BE20" s="49" t="n">
        <f aca="false">N(AND(BE$3&lt;=$E20,BE$4&gt;=$E20))</f>
        <v>0</v>
      </c>
      <c r="BF20" s="49" t="n">
        <f aca="false">N(AND(BF$3&lt;=$E20,BF$4&gt;=$E20))</f>
        <v>0</v>
      </c>
      <c r="BG20" s="49" t="n">
        <f aca="false">N(AND(BG$3&lt;=$E20,BG$4&gt;=$E20))</f>
        <v>0</v>
      </c>
      <c r="BH20" s="49" t="n">
        <f aca="false">N(AND(BH$3&lt;=$E20,BH$4&gt;=$E20))</f>
        <v>0</v>
      </c>
      <c r="BI20" s="49" t="n">
        <f aca="false">N(AND(BI$3&lt;=$E20,BI$4&gt;=$E20))</f>
        <v>0</v>
      </c>
      <c r="BJ20" s="49" t="n">
        <f aca="false">N(AND(BJ$3&lt;=$E20,BJ$4&gt;=$E20))</f>
        <v>0</v>
      </c>
      <c r="BK20" s="49" t="n">
        <f aca="false">N(AND(BK$3&lt;=$E20,BK$4&gt;=$E20))</f>
        <v>0</v>
      </c>
      <c r="BL20" s="49" t="n">
        <f aca="false">N(AND(BL$3&lt;=$E20,BL$4&gt;=$E20))</f>
        <v>0</v>
      </c>
      <c r="BM20" s="49" t="n">
        <f aca="false">N(AND(BM$3&lt;=$E20,BM$4&gt;=$E20))</f>
        <v>0</v>
      </c>
      <c r="BN20" s="49" t="n">
        <f aca="false">N(AND(BN$3&lt;=$E20,BN$4&gt;=$E20))</f>
        <v>0</v>
      </c>
      <c r="BO20" s="49" t="n">
        <f aca="false">N(AND(BO$3&lt;=$E20,BO$4&gt;=$E20))</f>
        <v>0</v>
      </c>
      <c r="BP20" s="49" t="n">
        <f aca="false">N(AND(BP$3&lt;=$E20,BP$4&gt;=$E20))</f>
        <v>0</v>
      </c>
      <c r="BQ20" s="49" t="n">
        <f aca="false">N(AND(BQ$3&lt;=$E20,BQ$4&gt;=$E20))</f>
        <v>0</v>
      </c>
      <c r="BR20" s="49" t="n">
        <f aca="false">N(AND(BR$3&lt;=$E20,BR$4&gt;=$E20))</f>
        <v>0</v>
      </c>
      <c r="BS20" s="49" t="n">
        <f aca="false">N(AND(BS$3&lt;=$E20,BS$4&gt;=$E20))</f>
        <v>0</v>
      </c>
      <c r="BT20" s="49" t="n">
        <f aca="false">N(AND(BT$3&lt;=$E20,BT$4&gt;=$E20))</f>
        <v>0</v>
      </c>
      <c r="BU20" s="49" t="n">
        <f aca="false">N(AND(BU$3&lt;=$E20,BU$4&gt;=$E20))</f>
        <v>0</v>
      </c>
      <c r="BV20" s="49" t="n">
        <f aca="false">N(AND(BV$3&lt;=$E20,BV$4&gt;=$E20))</f>
        <v>0</v>
      </c>
      <c r="BW20" s="49" t="n">
        <f aca="false">N(AND(BW$3&lt;=$E20,BW$4&gt;=$E20))</f>
        <v>0</v>
      </c>
      <c r="BX20" s="49" t="n">
        <f aca="false">N(AND(BX$3&lt;=$E20,BX$4&gt;=$E20))</f>
        <v>0</v>
      </c>
      <c r="BY20" s="49" t="n">
        <f aca="false">N(AND(BY$3&lt;=$E20,BY$4&gt;=$E20))</f>
        <v>0</v>
      </c>
      <c r="BZ20" s="49" t="n">
        <f aca="false">N(AND(BZ$3&lt;=$E20,BZ$4&gt;=$E20))</f>
        <v>0</v>
      </c>
      <c r="CA20" s="49" t="n">
        <f aca="false">N(AND(CA$3&lt;=$E20,CA$4&gt;=$E20))</f>
        <v>0</v>
      </c>
      <c r="CB20" s="49" t="n">
        <f aca="false">N(AND(CB$3&lt;=$E20,CB$4&gt;=$E20))</f>
        <v>0</v>
      </c>
      <c r="CC20" s="49" t="n">
        <f aca="false">N(AND(CC$3&lt;=$E20,CC$4&gt;=$E20))</f>
        <v>0</v>
      </c>
      <c r="CD20" s="49" t="n">
        <f aca="false">N(AND(CD$3&lt;=$E20,CD$4&gt;=$E20))</f>
        <v>0</v>
      </c>
      <c r="CE20" s="49" t="n">
        <f aca="false">N(AND(CE$3&lt;=$E20,CE$4&gt;=$E20))</f>
        <v>0</v>
      </c>
      <c r="CF20" s="49" t="n">
        <f aca="false">N(AND(CF$3&lt;=$E20,CF$4&gt;=$E20))</f>
        <v>0</v>
      </c>
      <c r="CG20" s="49" t="n">
        <f aca="false">N(AND(CG$3&lt;=$E20,CG$4&gt;=$E20))</f>
        <v>0</v>
      </c>
      <c r="CH20" s="49" t="n">
        <f aca="false">N(AND(CH$3&lt;=$E20,CH$4&gt;=$E20))</f>
        <v>0</v>
      </c>
      <c r="CI20" s="49" t="n">
        <f aca="false">N(AND(CI$3&lt;=$E20,CI$4&gt;=$E20))</f>
        <v>0</v>
      </c>
      <c r="CJ20" s="49" t="n">
        <f aca="false">N(AND(CJ$3&lt;=$E20,CJ$4&gt;=$E20))</f>
        <v>0</v>
      </c>
      <c r="CK20" s="49" t="n">
        <f aca="false">N(AND(CK$3&lt;=$E20,CK$4&gt;=$E20))</f>
        <v>0</v>
      </c>
      <c r="CL20" s="49" t="n">
        <f aca="false">N(AND(CL$3&lt;=$E20,CL$4&gt;=$E20))</f>
        <v>0</v>
      </c>
      <c r="CM20" s="49" t="n">
        <f aca="false">N(AND(CM$3&lt;=$E20,CM$4&gt;=$E20))</f>
        <v>0</v>
      </c>
      <c r="CN20" s="49" t="n">
        <f aca="false">N(AND(CN$3&lt;=$E20,CN$4&gt;=$E20))</f>
        <v>0</v>
      </c>
      <c r="CO20" s="49" t="n">
        <f aca="false">N(AND(CO$3&lt;=$E20,CO$4&gt;=$E20))</f>
        <v>0</v>
      </c>
      <c r="CP20" s="49" t="n">
        <f aca="false">N(AND(CP$3&lt;=$E20,CP$4&gt;=$E20))</f>
        <v>0</v>
      </c>
      <c r="CQ20" s="49" t="n">
        <f aca="false">N(AND(CQ$3&lt;=$E20,CQ$4&gt;=$E20))</f>
        <v>0</v>
      </c>
      <c r="CR20" s="49" t="n">
        <f aca="false">N(AND(CR$3&lt;=$E20,CR$4&gt;=$E20))</f>
        <v>0</v>
      </c>
      <c r="CS20" s="49" t="n">
        <f aca="false">N(AND(CS$3&lt;=$E20,CS$4&gt;=$E20))</f>
        <v>0</v>
      </c>
      <c r="CT20" s="49" t="n">
        <f aca="false">N(AND(CT$3&lt;=$E20,CT$4&gt;=$E20))</f>
        <v>0</v>
      </c>
      <c r="CU20" s="49" t="n">
        <f aca="false">N(AND(CU$3&lt;=$E20,CU$4&gt;=$E20))</f>
        <v>0</v>
      </c>
      <c r="CV20" s="49" t="n">
        <f aca="false">N(AND(CV$3&lt;=$E20,CV$4&gt;=$E20))</f>
        <v>0</v>
      </c>
      <c r="CW20" s="49" t="n">
        <f aca="false">N(AND(CW$3&lt;=$E20,CW$4&gt;=$E20))</f>
        <v>0</v>
      </c>
      <c r="CX20" s="49" t="n">
        <f aca="false">N(AND(CX$3&lt;=$E20,CX$4&gt;=$E20))</f>
        <v>0</v>
      </c>
      <c r="CY20" s="49" t="n">
        <f aca="false">N(AND(CY$3&lt;=$E20,CY$4&gt;=$E20))</f>
        <v>0</v>
      </c>
      <c r="CZ20" s="49" t="n">
        <f aca="false">N(AND(CZ$3&lt;=$E20,CZ$4&gt;=$E20))</f>
        <v>0</v>
      </c>
      <c r="DA20" s="49" t="n">
        <f aca="false">N(AND(DA$3&lt;=$E20,DA$4&gt;=$E20))</f>
        <v>0</v>
      </c>
      <c r="DB20" s="49" t="n">
        <f aca="false">N(AND(DB$3&lt;=$E20,DB$4&gt;=$E20))</f>
        <v>0</v>
      </c>
      <c r="DC20" s="49" t="n">
        <f aca="false">N(AND(DC$3&lt;=$E20,DC$4&gt;=$E20))</f>
        <v>0</v>
      </c>
      <c r="DD20" s="49" t="n">
        <f aca="false">N(AND(DD$3&lt;=$E20,DD$4&gt;=$E20))</f>
        <v>0</v>
      </c>
      <c r="DE20" s="49" t="n">
        <f aca="false">N(AND(DE$3&lt;=$E20,DE$4&gt;=$E20))</f>
        <v>0</v>
      </c>
      <c r="DF20" s="49" t="n">
        <f aca="false">N(AND(DF$3&lt;=$E20,DF$4&gt;=$E20))</f>
        <v>0</v>
      </c>
      <c r="DG20" s="49" t="n">
        <f aca="false">N(AND(DG$3&lt;=$E20,DG$4&gt;=$E20))</f>
        <v>0</v>
      </c>
      <c r="DH20" s="49" t="n">
        <f aca="false">N(AND(DH$3&lt;=$E20,DH$4&gt;=$E20))</f>
        <v>0</v>
      </c>
      <c r="DI20" s="49" t="n">
        <f aca="false">N(AND(DI$3&lt;=$E20,DI$4&gt;=$E20))</f>
        <v>0</v>
      </c>
      <c r="DJ20" s="49" t="n">
        <f aca="false">N(AND(DJ$3&lt;=$E20,DJ$4&gt;=$E20))</f>
        <v>0</v>
      </c>
      <c r="DK20" s="49" t="n">
        <f aca="false">N(AND(DK$3&lt;=$E20,DK$4&gt;=$E20))</f>
        <v>0</v>
      </c>
      <c r="DL20" s="49" t="n">
        <f aca="false">N(AND(DL$3&lt;=$E20,DL$4&gt;=$E20))</f>
        <v>0</v>
      </c>
      <c r="DM20" s="49" t="n">
        <f aca="false">N(AND(DM$3&lt;=$E20,DM$4&gt;=$E20))</f>
        <v>0</v>
      </c>
      <c r="DN20" s="49" t="n">
        <f aca="false">N(AND(DN$3&lt;=$E20,DN$4&gt;=$E20))</f>
        <v>0</v>
      </c>
      <c r="DO20" s="49" t="n">
        <f aca="false">N(AND(DO$3&lt;=$E20,DO$4&gt;=$E20))</f>
        <v>0</v>
      </c>
      <c r="DP20" s="49" t="n">
        <f aca="false">N(AND(DP$3&lt;=$E20,DP$4&gt;=$E20))</f>
        <v>0</v>
      </c>
      <c r="DQ20" s="49" t="n">
        <f aca="false">N(AND(DQ$3&lt;=$E20,DQ$4&gt;=$E20))</f>
        <v>0</v>
      </c>
      <c r="DR20" s="49" t="n">
        <f aca="false">N(AND(DR$3&lt;=$E20,DR$4&gt;=$E20))</f>
        <v>0</v>
      </c>
      <c r="DS20" s="49" t="n">
        <f aca="false">N(AND(DS$3&lt;=$E20,DS$4&gt;=$E20))</f>
        <v>0</v>
      </c>
      <c r="DT20" s="49" t="n">
        <f aca="false">N(AND(DT$3&lt;=$E20,DT$4&gt;=$E20))</f>
        <v>0</v>
      </c>
      <c r="DU20" s="49" t="n">
        <f aca="false">N(AND(DU$3&lt;=$E20,DU$4&gt;=$E20))</f>
        <v>0</v>
      </c>
      <c r="DV20" s="49" t="n">
        <f aca="false">N(AND(DV$3&lt;=$E20,DV$4&gt;=$E20))</f>
        <v>0</v>
      </c>
      <c r="DW20" s="49" t="n">
        <f aca="false">N(AND(DW$3&lt;=$E20,DW$4&gt;=$E20))</f>
        <v>0</v>
      </c>
      <c r="DX20" s="49" t="n">
        <f aca="false">N(AND(DX$3&lt;=$E20,DX$4&gt;=$E20))</f>
        <v>0</v>
      </c>
      <c r="DY20" s="49" t="n">
        <f aca="false">N(AND(DY$3&lt;=$E20,DY$4&gt;=$E20))</f>
        <v>0</v>
      </c>
      <c r="DZ20" s="49" t="n">
        <f aca="false">N(AND(DZ$3&lt;=$E20,DZ$4&gt;=$E20))</f>
        <v>0</v>
      </c>
      <c r="EA20" s="49" t="n">
        <f aca="false">N(AND(EA$3&lt;=$E20,EA$4&gt;=$E20))</f>
        <v>0</v>
      </c>
      <c r="EB20" s="49" t="n">
        <f aca="false">N(AND(EB$3&lt;=$E20,EB$4&gt;=$E20))</f>
        <v>0</v>
      </c>
      <c r="EC20" s="49" t="n">
        <f aca="false">N(AND(EC$3&lt;=$E20,EC$4&gt;=$E20))</f>
        <v>0</v>
      </c>
      <c r="ED20" s="49" t="n">
        <f aca="false">N(AND(ED$3&lt;=$E20,ED$4&gt;=$E20))</f>
        <v>0</v>
      </c>
      <c r="EE20" s="49" t="n">
        <f aca="false">N(AND(EE$3&lt;=$E20,EE$4&gt;=$E20))</f>
        <v>0</v>
      </c>
      <c r="EF20" s="49" t="n">
        <f aca="false">N(AND(EF$3&lt;=$E20,EF$4&gt;=$E20))</f>
        <v>0</v>
      </c>
      <c r="EG20" s="49" t="n">
        <f aca="false">N(AND(EG$3&lt;=$E20,EG$4&gt;=$E20))</f>
        <v>0</v>
      </c>
      <c r="EH20" s="49" t="n">
        <f aca="false">N(AND(EH$3&lt;=$E20,EH$4&gt;=$E20))</f>
        <v>0</v>
      </c>
      <c r="EI20" s="49" t="n">
        <f aca="false">N(AND(EI$3&lt;=$E20,EI$4&gt;=$E20))</f>
        <v>0</v>
      </c>
      <c r="EJ20" s="49" t="n">
        <f aca="false">N(AND(EJ$3&lt;=$E20,EJ$4&gt;=$E20))</f>
        <v>0</v>
      </c>
      <c r="EK20" s="49" t="n">
        <f aca="false">N(AND(EK$3&lt;=$E20,EK$4&gt;=$E20))</f>
        <v>0</v>
      </c>
      <c r="EL20" s="49" t="n">
        <f aca="false">N(AND(EL$3&lt;=$E20,EL$4&gt;=$E20))</f>
        <v>0</v>
      </c>
      <c r="EM20" s="49" t="n">
        <f aca="false">N(AND(EM$3&lt;=$E20,EM$4&gt;=$E20))</f>
        <v>0</v>
      </c>
      <c r="EN20" s="49" t="n">
        <f aca="false">N(AND(EN$3&lt;=$E20,EN$4&gt;=$E20))</f>
        <v>0</v>
      </c>
      <c r="EO20" s="49" t="n">
        <f aca="false">N(AND(EO$3&lt;=$E20,EO$4&gt;=$E20))</f>
        <v>0</v>
      </c>
      <c r="EP20" s="49" t="n">
        <f aca="false">N(AND(EP$3&lt;=$E20,EP$4&gt;=$E20))</f>
        <v>0</v>
      </c>
      <c r="EQ20" s="49" t="n">
        <f aca="false">N(AND(EQ$3&lt;=$E20,EQ$4&gt;=$E20))</f>
        <v>0</v>
      </c>
      <c r="ER20" s="49" t="n">
        <f aca="false">N(AND(ER$3&lt;=$E20,ER$4&gt;=$E20))</f>
        <v>0</v>
      </c>
      <c r="ES20" s="49" t="n">
        <f aca="false">N(AND(ES$3&lt;=$E20,ES$4&gt;=$E20))</f>
        <v>0</v>
      </c>
      <c r="ET20" s="49" t="n">
        <f aca="false">N(AND(ET$3&lt;=$E20,ET$4&gt;=$E20))</f>
        <v>0</v>
      </c>
      <c r="EU20" s="49" t="n">
        <f aca="false">N(AND(EU$3&lt;=$E20,EU$4&gt;=$E20))</f>
        <v>0</v>
      </c>
      <c r="EV20" s="49" t="n">
        <f aca="false">N(AND(EV$3&lt;=$E20,EV$4&gt;=$E20))</f>
        <v>0</v>
      </c>
      <c r="EW20" s="49" t="n">
        <f aca="false">N(AND(EW$3&lt;=$E20,EW$4&gt;=$E20))</f>
        <v>0</v>
      </c>
      <c r="EX20" s="49" t="n">
        <f aca="false">N(AND(EX$3&lt;=$E20,EX$4&gt;=$E20))</f>
        <v>0</v>
      </c>
      <c r="EY20" s="49" t="n">
        <f aca="false">N(AND(EY$3&lt;=$E20,EY$4&gt;=$E20))</f>
        <v>0</v>
      </c>
      <c r="EZ20" s="49" t="n">
        <f aca="false">N(AND(EZ$3&lt;=$E20,EZ$4&gt;=$E20))</f>
        <v>0</v>
      </c>
      <c r="FA20" s="49" t="n">
        <f aca="false">N(AND(FA$3&lt;=$E20,FA$4&gt;=$E20))</f>
        <v>0</v>
      </c>
      <c r="FB20" s="49" t="n">
        <f aca="false">N(AND(FB$3&lt;=$E20,FB$4&gt;=$E20))</f>
        <v>0</v>
      </c>
      <c r="FC20" s="49" t="n">
        <f aca="false">N(AND(FC$3&lt;=$E20,FC$4&gt;=$E20))</f>
        <v>0</v>
      </c>
      <c r="FD20" s="49" t="n">
        <f aca="false">N(AND(FD$3&lt;=$E20,FD$4&gt;=$E20))</f>
        <v>0</v>
      </c>
      <c r="FE20" s="49" t="n">
        <f aca="false">N(AND(FE$3&lt;=$E20,FE$4&gt;=$E20))</f>
        <v>0</v>
      </c>
      <c r="FF20" s="49" t="n">
        <f aca="false">N(AND(FF$3&lt;=$E20,FF$4&gt;=$E20))</f>
        <v>0</v>
      </c>
      <c r="FG20" s="49" t="n">
        <f aca="false">N(AND(FG$3&lt;=$E20,FG$4&gt;=$E20))</f>
        <v>0</v>
      </c>
      <c r="FH20" s="49" t="n">
        <f aca="false">N(AND(FH$3&lt;=$E20,FH$4&gt;=$E20))</f>
        <v>0</v>
      </c>
    </row>
    <row r="21" customFormat="false" ht="15" hidden="false" customHeight="false" outlineLevel="0" collapsed="false">
      <c r="C21" s="0" t="s">
        <v>629</v>
      </c>
      <c r="D21" s="11" t="s">
        <v>79</v>
      </c>
      <c r="E21" s="38" t="n">
        <f aca="false">MATCH($E18-1,$J$4:$FH$4,1)+1</f>
        <v>6</v>
      </c>
    </row>
    <row r="22" customFormat="false" ht="15" hidden="false" customHeight="false" outlineLevel="0" collapsed="false">
      <c r="C22" s="0" t="s">
        <v>630</v>
      </c>
      <c r="D22" s="11" t="s">
        <v>79</v>
      </c>
      <c r="E22" s="38" t="n">
        <f aca="false">MATCH($E20,$J$4:$FH$4,0)</f>
        <v>10</v>
      </c>
    </row>
    <row r="23" customFormat="false" ht="15" hidden="false" customHeight="false" outlineLevel="0" collapsed="false">
      <c r="C23" s="0" t="s">
        <v>631</v>
      </c>
      <c r="D23" s="11" t="s">
        <v>39</v>
      </c>
      <c r="J23" s="49" t="n">
        <f aca="false">N(J$3&gt;$E18)</f>
        <v>0</v>
      </c>
      <c r="K23" s="49" t="n">
        <f aca="false">N(K$3&gt;$E18)</f>
        <v>0</v>
      </c>
      <c r="L23" s="49" t="n">
        <f aca="false">N(L$3&gt;$E18)</f>
        <v>0</v>
      </c>
      <c r="M23" s="49" t="n">
        <f aca="false">N(M$3&gt;$E18)</f>
        <v>0</v>
      </c>
      <c r="N23" s="49" t="n">
        <f aca="false">N(N$3&gt;$E18)</f>
        <v>0</v>
      </c>
      <c r="O23" s="49" t="n">
        <f aca="false">N(O$3&gt;$E18)</f>
        <v>0</v>
      </c>
      <c r="P23" s="49" t="n">
        <f aca="false">N(P$3&gt;$E18)</f>
        <v>1</v>
      </c>
      <c r="Q23" s="49" t="n">
        <f aca="false">N(Q$3&gt;$E18)</f>
        <v>1</v>
      </c>
      <c r="R23" s="49" t="n">
        <f aca="false">N(R$3&gt;$E18)</f>
        <v>1</v>
      </c>
      <c r="S23" s="49" t="n">
        <f aca="false">N(S$3&gt;$E18)</f>
        <v>1</v>
      </c>
      <c r="T23" s="49" t="n">
        <f aca="false">N(T$3&gt;$E18)</f>
        <v>1</v>
      </c>
      <c r="U23" s="49" t="n">
        <f aca="false">N(U$3&gt;$E18)</f>
        <v>1</v>
      </c>
      <c r="V23" s="49" t="n">
        <f aca="false">N(V$3&gt;$E18)</f>
        <v>1</v>
      </c>
      <c r="W23" s="49" t="n">
        <f aca="false">N(W$3&gt;$E18)</f>
        <v>1</v>
      </c>
      <c r="X23" s="49" t="n">
        <f aca="false">N(X$3&gt;$E18)</f>
        <v>1</v>
      </c>
      <c r="Y23" s="49" t="n">
        <f aca="false">N(Y$3&gt;$E18)</f>
        <v>1</v>
      </c>
      <c r="Z23" s="49" t="n">
        <f aca="false">N(Z$3&gt;$E18)</f>
        <v>1</v>
      </c>
      <c r="AA23" s="49" t="n">
        <f aca="false">N(AA$3&gt;$E18)</f>
        <v>1</v>
      </c>
      <c r="AB23" s="49" t="n">
        <f aca="false">N(AB$3&gt;$E18)</f>
        <v>1</v>
      </c>
      <c r="AC23" s="49" t="n">
        <f aca="false">N(AC$3&gt;$E18)</f>
        <v>1</v>
      </c>
      <c r="AD23" s="49" t="n">
        <f aca="false">N(AD$3&gt;$E18)</f>
        <v>1</v>
      </c>
      <c r="AE23" s="49" t="n">
        <f aca="false">N(AE$3&gt;$E18)</f>
        <v>1</v>
      </c>
      <c r="AF23" s="49" t="n">
        <f aca="false">N(AF$3&gt;$E18)</f>
        <v>1</v>
      </c>
      <c r="AG23" s="49" t="n">
        <f aca="false">N(AG$3&gt;$E18)</f>
        <v>1</v>
      </c>
      <c r="AH23" s="49" t="n">
        <f aca="false">N(AH$3&gt;$E18)</f>
        <v>1</v>
      </c>
      <c r="AI23" s="49" t="n">
        <f aca="false">N(AI$3&gt;$E18)</f>
        <v>1</v>
      </c>
      <c r="AJ23" s="49" t="n">
        <f aca="false">N(AJ$3&gt;$E18)</f>
        <v>1</v>
      </c>
      <c r="AK23" s="49" t="n">
        <f aca="false">N(AK$3&gt;$E18)</f>
        <v>1</v>
      </c>
      <c r="AL23" s="49" t="n">
        <f aca="false">N(AL$3&gt;$E18)</f>
        <v>1</v>
      </c>
      <c r="AM23" s="49" t="n">
        <f aca="false">N(AM$3&gt;$E18)</f>
        <v>1</v>
      </c>
      <c r="AN23" s="49" t="n">
        <f aca="false">N(AN$3&gt;$E18)</f>
        <v>1</v>
      </c>
      <c r="AO23" s="49" t="n">
        <f aca="false">N(AO$3&gt;$E18)</f>
        <v>1</v>
      </c>
      <c r="AP23" s="49" t="n">
        <f aca="false">N(AP$3&gt;$E18)</f>
        <v>1</v>
      </c>
      <c r="AQ23" s="49" t="n">
        <f aca="false">N(AQ$3&gt;$E18)</f>
        <v>1</v>
      </c>
      <c r="AR23" s="49" t="n">
        <f aca="false">N(AR$3&gt;$E18)</f>
        <v>1</v>
      </c>
      <c r="AS23" s="49" t="n">
        <f aca="false">N(AS$3&gt;$E18)</f>
        <v>1</v>
      </c>
      <c r="AT23" s="49" t="n">
        <f aca="false">N(AT$3&gt;$E18)</f>
        <v>1</v>
      </c>
      <c r="AU23" s="49" t="n">
        <f aca="false">N(AU$3&gt;$E18)</f>
        <v>1</v>
      </c>
      <c r="AV23" s="49" t="n">
        <f aca="false">N(AV$3&gt;$E18)</f>
        <v>1</v>
      </c>
      <c r="AW23" s="49" t="n">
        <f aca="false">N(AW$3&gt;$E18)</f>
        <v>1</v>
      </c>
      <c r="AX23" s="49" t="n">
        <f aca="false">N(AX$3&gt;$E18)</f>
        <v>1</v>
      </c>
      <c r="AY23" s="49" t="n">
        <f aca="false">N(AY$3&gt;$E18)</f>
        <v>1</v>
      </c>
      <c r="AZ23" s="49" t="n">
        <f aca="false">N(AZ$3&gt;$E18)</f>
        <v>1</v>
      </c>
      <c r="BA23" s="49" t="n">
        <f aca="false">N(BA$3&gt;$E18)</f>
        <v>1</v>
      </c>
      <c r="BB23" s="49" t="n">
        <f aca="false">N(BB$3&gt;$E18)</f>
        <v>1</v>
      </c>
      <c r="BC23" s="49" t="n">
        <f aca="false">N(BC$3&gt;$E18)</f>
        <v>1</v>
      </c>
      <c r="BD23" s="49" t="n">
        <f aca="false">N(BD$3&gt;$E18)</f>
        <v>1</v>
      </c>
      <c r="BE23" s="49" t="n">
        <f aca="false">N(BE$3&gt;$E18)</f>
        <v>1</v>
      </c>
      <c r="BF23" s="49" t="n">
        <f aca="false">N(BF$3&gt;$E18)</f>
        <v>1</v>
      </c>
      <c r="BG23" s="49" t="n">
        <f aca="false">N(BG$3&gt;$E18)</f>
        <v>1</v>
      </c>
      <c r="BH23" s="49" t="n">
        <f aca="false">N(BH$3&gt;$E18)</f>
        <v>1</v>
      </c>
      <c r="BI23" s="49" t="n">
        <f aca="false">N(BI$3&gt;$E18)</f>
        <v>1</v>
      </c>
      <c r="BJ23" s="49" t="n">
        <f aca="false">N(BJ$3&gt;$E18)</f>
        <v>1</v>
      </c>
      <c r="BK23" s="49" t="n">
        <f aca="false">N(BK$3&gt;$E18)</f>
        <v>1</v>
      </c>
      <c r="BL23" s="49" t="n">
        <f aca="false">N(BL$3&gt;$E18)</f>
        <v>1</v>
      </c>
      <c r="BM23" s="49" t="n">
        <f aca="false">N(BM$3&gt;$E18)</f>
        <v>1</v>
      </c>
      <c r="BN23" s="49" t="n">
        <f aca="false">N(BN$3&gt;$E18)</f>
        <v>1</v>
      </c>
      <c r="BO23" s="49" t="n">
        <f aca="false">N(BO$3&gt;$E18)</f>
        <v>1</v>
      </c>
      <c r="BP23" s="49" t="n">
        <f aca="false">N(BP$3&gt;$E18)</f>
        <v>1</v>
      </c>
      <c r="BQ23" s="49" t="n">
        <f aca="false">N(BQ$3&gt;$E18)</f>
        <v>1</v>
      </c>
      <c r="BR23" s="49" t="n">
        <f aca="false">N(BR$3&gt;$E18)</f>
        <v>1</v>
      </c>
      <c r="BS23" s="49" t="n">
        <f aca="false">N(BS$3&gt;$E18)</f>
        <v>1</v>
      </c>
      <c r="BT23" s="49" t="n">
        <f aca="false">N(BT$3&gt;$E18)</f>
        <v>1</v>
      </c>
      <c r="BU23" s="49" t="n">
        <f aca="false">N(BU$3&gt;$E18)</f>
        <v>1</v>
      </c>
      <c r="BV23" s="49" t="n">
        <f aca="false">N(BV$3&gt;$E18)</f>
        <v>1</v>
      </c>
      <c r="BW23" s="49" t="n">
        <f aca="false">N(BW$3&gt;$E18)</f>
        <v>1</v>
      </c>
      <c r="BX23" s="49" t="n">
        <f aca="false">N(BX$3&gt;$E18)</f>
        <v>1</v>
      </c>
      <c r="BY23" s="49" t="n">
        <f aca="false">N(BY$3&gt;$E18)</f>
        <v>1</v>
      </c>
      <c r="BZ23" s="49" t="n">
        <f aca="false">N(BZ$3&gt;$E18)</f>
        <v>1</v>
      </c>
      <c r="CA23" s="49" t="n">
        <f aca="false">N(CA$3&gt;$E18)</f>
        <v>1</v>
      </c>
      <c r="CB23" s="49" t="n">
        <f aca="false">N(CB$3&gt;$E18)</f>
        <v>1</v>
      </c>
      <c r="CC23" s="49" t="n">
        <f aca="false">N(CC$3&gt;$E18)</f>
        <v>1</v>
      </c>
      <c r="CD23" s="49" t="n">
        <f aca="false">N(CD$3&gt;$E18)</f>
        <v>1</v>
      </c>
      <c r="CE23" s="49" t="n">
        <f aca="false">N(CE$3&gt;$E18)</f>
        <v>1</v>
      </c>
      <c r="CF23" s="49" t="n">
        <f aca="false">N(CF$3&gt;$E18)</f>
        <v>1</v>
      </c>
      <c r="CG23" s="49" t="n">
        <f aca="false">N(CG$3&gt;$E18)</f>
        <v>1</v>
      </c>
      <c r="CH23" s="49" t="n">
        <f aca="false">N(CH$3&gt;$E18)</f>
        <v>1</v>
      </c>
      <c r="CI23" s="49" t="n">
        <f aca="false">N(CI$3&gt;$E18)</f>
        <v>1</v>
      </c>
      <c r="CJ23" s="49" t="n">
        <f aca="false">N(CJ$3&gt;$E18)</f>
        <v>1</v>
      </c>
      <c r="CK23" s="49" t="n">
        <f aca="false">N(CK$3&gt;$E18)</f>
        <v>1</v>
      </c>
      <c r="CL23" s="49" t="n">
        <f aca="false">N(CL$3&gt;$E18)</f>
        <v>1</v>
      </c>
      <c r="CM23" s="49" t="n">
        <f aca="false">N(CM$3&gt;$E18)</f>
        <v>1</v>
      </c>
      <c r="CN23" s="49" t="n">
        <f aca="false">N(CN$3&gt;$E18)</f>
        <v>1</v>
      </c>
      <c r="CO23" s="49" t="n">
        <f aca="false">N(CO$3&gt;$E18)</f>
        <v>1</v>
      </c>
      <c r="CP23" s="49" t="n">
        <f aca="false">N(CP$3&gt;$E18)</f>
        <v>1</v>
      </c>
      <c r="CQ23" s="49" t="n">
        <f aca="false">N(CQ$3&gt;$E18)</f>
        <v>1</v>
      </c>
      <c r="CR23" s="49" t="n">
        <f aca="false">N(CR$3&gt;$E18)</f>
        <v>1</v>
      </c>
      <c r="CS23" s="49" t="n">
        <f aca="false">N(CS$3&gt;$E18)</f>
        <v>1</v>
      </c>
      <c r="CT23" s="49" t="n">
        <f aca="false">N(CT$3&gt;$E18)</f>
        <v>1</v>
      </c>
      <c r="CU23" s="49" t="n">
        <f aca="false">N(CU$3&gt;$E18)</f>
        <v>1</v>
      </c>
      <c r="CV23" s="49" t="n">
        <f aca="false">N(CV$3&gt;$E18)</f>
        <v>1</v>
      </c>
      <c r="CW23" s="49" t="n">
        <f aca="false">N(CW$3&gt;$E18)</f>
        <v>1</v>
      </c>
      <c r="CX23" s="49" t="n">
        <f aca="false">N(CX$3&gt;$E18)</f>
        <v>1</v>
      </c>
      <c r="CY23" s="49" t="n">
        <f aca="false">N(CY$3&gt;$E18)</f>
        <v>1</v>
      </c>
      <c r="CZ23" s="49" t="n">
        <f aca="false">N(CZ$3&gt;$E18)</f>
        <v>1</v>
      </c>
      <c r="DA23" s="49" t="n">
        <f aca="false">N(DA$3&gt;$E18)</f>
        <v>1</v>
      </c>
      <c r="DB23" s="49" t="n">
        <f aca="false">N(DB$3&gt;$E18)</f>
        <v>1</v>
      </c>
      <c r="DC23" s="49" t="n">
        <f aca="false">N(DC$3&gt;$E18)</f>
        <v>1</v>
      </c>
      <c r="DD23" s="49" t="n">
        <f aca="false">N(DD$3&gt;$E18)</f>
        <v>1</v>
      </c>
      <c r="DE23" s="49" t="n">
        <f aca="false">N(DE$3&gt;$E18)</f>
        <v>1</v>
      </c>
      <c r="DF23" s="49" t="n">
        <f aca="false">N(DF$3&gt;$E18)</f>
        <v>1</v>
      </c>
      <c r="DG23" s="49" t="n">
        <f aca="false">N(DG$3&gt;$E18)</f>
        <v>1</v>
      </c>
      <c r="DH23" s="49" t="n">
        <f aca="false">N(DH$3&gt;$E18)</f>
        <v>1</v>
      </c>
      <c r="DI23" s="49" t="n">
        <f aca="false">N(DI$3&gt;$E18)</f>
        <v>1</v>
      </c>
      <c r="DJ23" s="49" t="n">
        <f aca="false">N(DJ$3&gt;$E18)</f>
        <v>1</v>
      </c>
      <c r="DK23" s="49" t="n">
        <f aca="false">N(DK$3&gt;$E18)</f>
        <v>1</v>
      </c>
      <c r="DL23" s="49" t="n">
        <f aca="false">N(DL$3&gt;$E18)</f>
        <v>1</v>
      </c>
      <c r="DM23" s="49" t="n">
        <f aca="false">N(DM$3&gt;$E18)</f>
        <v>1</v>
      </c>
      <c r="DN23" s="49" t="n">
        <f aca="false">N(DN$3&gt;$E18)</f>
        <v>1</v>
      </c>
      <c r="DO23" s="49" t="n">
        <f aca="false">N(DO$3&gt;$E18)</f>
        <v>1</v>
      </c>
      <c r="DP23" s="49" t="n">
        <f aca="false">N(DP$3&gt;$E18)</f>
        <v>1</v>
      </c>
      <c r="DQ23" s="49" t="n">
        <f aca="false">N(DQ$3&gt;$E18)</f>
        <v>1</v>
      </c>
      <c r="DR23" s="49" t="n">
        <f aca="false">N(DR$3&gt;$E18)</f>
        <v>1</v>
      </c>
      <c r="DS23" s="49" t="n">
        <f aca="false">N(DS$3&gt;$E18)</f>
        <v>1</v>
      </c>
      <c r="DT23" s="49" t="n">
        <f aca="false">N(DT$3&gt;$E18)</f>
        <v>1</v>
      </c>
      <c r="DU23" s="49" t="n">
        <f aca="false">N(DU$3&gt;$E18)</f>
        <v>1</v>
      </c>
      <c r="DV23" s="49" t="n">
        <f aca="false">N(DV$3&gt;$E18)</f>
        <v>1</v>
      </c>
      <c r="DW23" s="49" t="n">
        <f aca="false">N(DW$3&gt;$E18)</f>
        <v>1</v>
      </c>
      <c r="DX23" s="49" t="n">
        <f aca="false">N(DX$3&gt;$E18)</f>
        <v>1</v>
      </c>
      <c r="DY23" s="49" t="n">
        <f aca="false">N(DY$3&gt;$E18)</f>
        <v>1</v>
      </c>
      <c r="DZ23" s="49" t="n">
        <f aca="false">N(DZ$3&gt;$E18)</f>
        <v>1</v>
      </c>
      <c r="EA23" s="49" t="n">
        <f aca="false">N(EA$3&gt;$E18)</f>
        <v>1</v>
      </c>
      <c r="EB23" s="49" t="n">
        <f aca="false">N(EB$3&gt;$E18)</f>
        <v>1</v>
      </c>
      <c r="EC23" s="49" t="n">
        <f aca="false">N(EC$3&gt;$E18)</f>
        <v>1</v>
      </c>
      <c r="ED23" s="49" t="n">
        <f aca="false">N(ED$3&gt;$E18)</f>
        <v>1</v>
      </c>
      <c r="EE23" s="49" t="n">
        <f aca="false">N(EE$3&gt;$E18)</f>
        <v>1</v>
      </c>
      <c r="EF23" s="49" t="n">
        <f aca="false">N(EF$3&gt;$E18)</f>
        <v>1</v>
      </c>
      <c r="EG23" s="49" t="n">
        <f aca="false">N(EG$3&gt;$E18)</f>
        <v>1</v>
      </c>
      <c r="EH23" s="49" t="n">
        <f aca="false">N(EH$3&gt;$E18)</f>
        <v>1</v>
      </c>
      <c r="EI23" s="49" t="n">
        <f aca="false">N(EI$3&gt;$E18)</f>
        <v>1</v>
      </c>
      <c r="EJ23" s="49" t="n">
        <f aca="false">N(EJ$3&gt;$E18)</f>
        <v>1</v>
      </c>
      <c r="EK23" s="49" t="n">
        <f aca="false">N(EK$3&gt;$E18)</f>
        <v>1</v>
      </c>
      <c r="EL23" s="49" t="n">
        <f aca="false">N(EL$3&gt;$E18)</f>
        <v>1</v>
      </c>
      <c r="EM23" s="49" t="n">
        <f aca="false">N(EM$3&gt;$E18)</f>
        <v>1</v>
      </c>
      <c r="EN23" s="49" t="n">
        <f aca="false">N(EN$3&gt;$E18)</f>
        <v>1</v>
      </c>
      <c r="EO23" s="49" t="n">
        <f aca="false">N(EO$3&gt;$E18)</f>
        <v>1</v>
      </c>
      <c r="EP23" s="49" t="n">
        <f aca="false">N(EP$3&gt;$E18)</f>
        <v>1</v>
      </c>
      <c r="EQ23" s="49" t="n">
        <f aca="false">N(EQ$3&gt;$E18)</f>
        <v>1</v>
      </c>
      <c r="ER23" s="49" t="n">
        <f aca="false">N(ER$3&gt;$E18)</f>
        <v>1</v>
      </c>
      <c r="ES23" s="49" t="n">
        <f aca="false">N(ES$3&gt;$E18)</f>
        <v>1</v>
      </c>
      <c r="ET23" s="49" t="n">
        <f aca="false">N(ET$3&gt;$E18)</f>
        <v>1</v>
      </c>
      <c r="EU23" s="49" t="n">
        <f aca="false">N(EU$3&gt;$E18)</f>
        <v>1</v>
      </c>
      <c r="EV23" s="49" t="n">
        <f aca="false">N(EV$3&gt;$E18)</f>
        <v>1</v>
      </c>
      <c r="EW23" s="49" t="n">
        <f aca="false">N(EW$3&gt;$E18)</f>
        <v>1</v>
      </c>
      <c r="EX23" s="49" t="n">
        <f aca="false">N(EX$3&gt;$E18)</f>
        <v>1</v>
      </c>
      <c r="EY23" s="49" t="n">
        <f aca="false">N(EY$3&gt;$E18)</f>
        <v>1</v>
      </c>
      <c r="EZ23" s="49" t="n">
        <f aca="false">N(EZ$3&gt;$E18)</f>
        <v>1</v>
      </c>
      <c r="FA23" s="49" t="n">
        <f aca="false">N(FA$3&gt;$E18)</f>
        <v>1</v>
      </c>
      <c r="FB23" s="49" t="n">
        <f aca="false">N(FB$3&gt;$E18)</f>
        <v>1</v>
      </c>
      <c r="FC23" s="49" t="n">
        <f aca="false">N(FC$3&gt;$E18)</f>
        <v>1</v>
      </c>
      <c r="FD23" s="49" t="n">
        <f aca="false">N(FD$3&gt;$E18)</f>
        <v>1</v>
      </c>
      <c r="FE23" s="49" t="n">
        <f aca="false">N(FE$3&gt;$E18)</f>
        <v>1</v>
      </c>
      <c r="FF23" s="49" t="n">
        <f aca="false">N(FF$3&gt;$E18)</f>
        <v>1</v>
      </c>
      <c r="FG23" s="49" t="n">
        <f aca="false">N(FG$3&gt;$E18)</f>
        <v>1</v>
      </c>
      <c r="FH23" s="49" t="n">
        <f aca="false">N(FH$3&gt;$E18)</f>
        <v>1</v>
      </c>
    </row>
    <row r="24" customFormat="false" ht="15" hidden="false" customHeight="false" outlineLevel="0" collapsed="false">
      <c r="C24" s="0" t="s">
        <v>632</v>
      </c>
      <c r="D24" s="11" t="s">
        <v>39</v>
      </c>
      <c r="J24" s="49" t="n">
        <f aca="false">N(J$4&gt;$E20)</f>
        <v>0</v>
      </c>
      <c r="K24" s="49" t="n">
        <f aca="false">N(K$4&gt;$E20)</f>
        <v>0</v>
      </c>
      <c r="L24" s="49" t="n">
        <f aca="false">N(L$4&gt;$E20)</f>
        <v>0</v>
      </c>
      <c r="M24" s="49" t="n">
        <f aca="false">N(M$4&gt;$E20)</f>
        <v>0</v>
      </c>
      <c r="N24" s="49" t="n">
        <f aca="false">N(N$4&gt;$E20)</f>
        <v>0</v>
      </c>
      <c r="O24" s="49" t="n">
        <f aca="false">N(O$4&gt;$E20)</f>
        <v>0</v>
      </c>
      <c r="P24" s="49" t="n">
        <f aca="false">N(P$4&gt;$E20)</f>
        <v>0</v>
      </c>
      <c r="Q24" s="49" t="n">
        <f aca="false">N(Q$4&gt;$E20)</f>
        <v>0</v>
      </c>
      <c r="R24" s="49" t="n">
        <f aca="false">N(R$4&gt;$E20)</f>
        <v>0</v>
      </c>
      <c r="S24" s="49" t="n">
        <f aca="false">N(S$4&gt;$E20)</f>
        <v>0</v>
      </c>
      <c r="T24" s="49" t="n">
        <f aca="false">N(T$4&gt;$E20)</f>
        <v>1</v>
      </c>
      <c r="U24" s="49" t="n">
        <f aca="false">N(U$4&gt;$E20)</f>
        <v>1</v>
      </c>
      <c r="V24" s="49" t="n">
        <f aca="false">N(V$4&gt;$E20)</f>
        <v>1</v>
      </c>
      <c r="W24" s="49" t="n">
        <f aca="false">N(W$4&gt;$E20)</f>
        <v>1</v>
      </c>
      <c r="X24" s="49" t="n">
        <f aca="false">N(X$4&gt;$E20)</f>
        <v>1</v>
      </c>
      <c r="Y24" s="49" t="n">
        <f aca="false">N(Y$4&gt;$E20)</f>
        <v>1</v>
      </c>
      <c r="Z24" s="49" t="n">
        <f aca="false">N(Z$4&gt;$E20)</f>
        <v>1</v>
      </c>
      <c r="AA24" s="49" t="n">
        <f aca="false">N(AA$4&gt;$E20)</f>
        <v>1</v>
      </c>
      <c r="AB24" s="49" t="n">
        <f aca="false">N(AB$4&gt;$E20)</f>
        <v>1</v>
      </c>
      <c r="AC24" s="49" t="n">
        <f aca="false">N(AC$4&gt;$E20)</f>
        <v>1</v>
      </c>
      <c r="AD24" s="49" t="n">
        <f aca="false">N(AD$4&gt;$E20)</f>
        <v>1</v>
      </c>
      <c r="AE24" s="49" t="n">
        <f aca="false">N(AE$4&gt;$E20)</f>
        <v>1</v>
      </c>
      <c r="AF24" s="49" t="n">
        <f aca="false">N(AF$4&gt;$E20)</f>
        <v>1</v>
      </c>
      <c r="AG24" s="49" t="n">
        <f aca="false">N(AG$4&gt;$E20)</f>
        <v>1</v>
      </c>
      <c r="AH24" s="49" t="n">
        <f aca="false">N(AH$4&gt;$E20)</f>
        <v>1</v>
      </c>
      <c r="AI24" s="49" t="n">
        <f aca="false">N(AI$4&gt;$E20)</f>
        <v>1</v>
      </c>
      <c r="AJ24" s="49" t="n">
        <f aca="false">N(AJ$4&gt;$E20)</f>
        <v>1</v>
      </c>
      <c r="AK24" s="49" t="n">
        <f aca="false">N(AK$4&gt;$E20)</f>
        <v>1</v>
      </c>
      <c r="AL24" s="49" t="n">
        <f aca="false">N(AL$4&gt;$E20)</f>
        <v>1</v>
      </c>
      <c r="AM24" s="49" t="n">
        <f aca="false">N(AM$4&gt;$E20)</f>
        <v>1</v>
      </c>
      <c r="AN24" s="49" t="n">
        <f aca="false">N(AN$4&gt;$E20)</f>
        <v>1</v>
      </c>
      <c r="AO24" s="49" t="n">
        <f aca="false">N(AO$4&gt;$E20)</f>
        <v>1</v>
      </c>
      <c r="AP24" s="49" t="n">
        <f aca="false">N(AP$4&gt;$E20)</f>
        <v>1</v>
      </c>
      <c r="AQ24" s="49" t="n">
        <f aca="false">N(AQ$4&gt;$E20)</f>
        <v>1</v>
      </c>
      <c r="AR24" s="49" t="n">
        <f aca="false">N(AR$4&gt;$E20)</f>
        <v>1</v>
      </c>
      <c r="AS24" s="49" t="n">
        <f aca="false">N(AS$4&gt;$E20)</f>
        <v>1</v>
      </c>
      <c r="AT24" s="49" t="n">
        <f aca="false">N(AT$4&gt;$E20)</f>
        <v>1</v>
      </c>
      <c r="AU24" s="49" t="n">
        <f aca="false">N(AU$4&gt;$E20)</f>
        <v>1</v>
      </c>
      <c r="AV24" s="49" t="n">
        <f aca="false">N(AV$4&gt;$E20)</f>
        <v>1</v>
      </c>
      <c r="AW24" s="49" t="n">
        <f aca="false">N(AW$4&gt;$E20)</f>
        <v>1</v>
      </c>
      <c r="AX24" s="49" t="n">
        <f aca="false">N(AX$4&gt;$E20)</f>
        <v>1</v>
      </c>
      <c r="AY24" s="49" t="n">
        <f aca="false">N(AY$4&gt;$E20)</f>
        <v>1</v>
      </c>
      <c r="AZ24" s="49" t="n">
        <f aca="false">N(AZ$4&gt;$E20)</f>
        <v>1</v>
      </c>
      <c r="BA24" s="49" t="n">
        <f aca="false">N(BA$4&gt;$E20)</f>
        <v>1</v>
      </c>
      <c r="BB24" s="49" t="n">
        <f aca="false">N(BB$4&gt;$E20)</f>
        <v>1</v>
      </c>
      <c r="BC24" s="49" t="n">
        <f aca="false">N(BC$4&gt;$E20)</f>
        <v>1</v>
      </c>
      <c r="BD24" s="49" t="n">
        <f aca="false">N(BD$4&gt;$E20)</f>
        <v>1</v>
      </c>
      <c r="BE24" s="49" t="n">
        <f aca="false">N(BE$4&gt;$E20)</f>
        <v>1</v>
      </c>
      <c r="BF24" s="49" t="n">
        <f aca="false">N(BF$4&gt;$E20)</f>
        <v>1</v>
      </c>
      <c r="BG24" s="49" t="n">
        <f aca="false">N(BG$4&gt;$E20)</f>
        <v>1</v>
      </c>
      <c r="BH24" s="49" t="n">
        <f aca="false">N(BH$4&gt;$E20)</f>
        <v>1</v>
      </c>
      <c r="BI24" s="49" t="n">
        <f aca="false">N(BI$4&gt;$E20)</f>
        <v>1</v>
      </c>
      <c r="BJ24" s="49" t="n">
        <f aca="false">N(BJ$4&gt;$E20)</f>
        <v>1</v>
      </c>
      <c r="BK24" s="49" t="n">
        <f aca="false">N(BK$4&gt;$E20)</f>
        <v>1</v>
      </c>
      <c r="BL24" s="49" t="n">
        <f aca="false">N(BL$4&gt;$E20)</f>
        <v>1</v>
      </c>
      <c r="BM24" s="49" t="n">
        <f aca="false">N(BM$4&gt;$E20)</f>
        <v>1</v>
      </c>
      <c r="BN24" s="49" t="n">
        <f aca="false">N(BN$4&gt;$E20)</f>
        <v>1</v>
      </c>
      <c r="BO24" s="49" t="n">
        <f aca="false">N(BO$4&gt;$E20)</f>
        <v>1</v>
      </c>
      <c r="BP24" s="49" t="n">
        <f aca="false">N(BP$4&gt;$E20)</f>
        <v>1</v>
      </c>
      <c r="BQ24" s="49" t="n">
        <f aca="false">N(BQ$4&gt;$E20)</f>
        <v>1</v>
      </c>
      <c r="BR24" s="49" t="n">
        <f aca="false">N(BR$4&gt;$E20)</f>
        <v>1</v>
      </c>
      <c r="BS24" s="49" t="n">
        <f aca="false">N(BS$4&gt;$E20)</f>
        <v>1</v>
      </c>
      <c r="BT24" s="49" t="n">
        <f aca="false">N(BT$4&gt;$E20)</f>
        <v>1</v>
      </c>
      <c r="BU24" s="49" t="n">
        <f aca="false">N(BU$4&gt;$E20)</f>
        <v>1</v>
      </c>
      <c r="BV24" s="49" t="n">
        <f aca="false">N(BV$4&gt;$E20)</f>
        <v>1</v>
      </c>
      <c r="BW24" s="49" t="n">
        <f aca="false">N(BW$4&gt;$E20)</f>
        <v>1</v>
      </c>
      <c r="BX24" s="49" t="n">
        <f aca="false">N(BX$4&gt;$E20)</f>
        <v>1</v>
      </c>
      <c r="BY24" s="49" t="n">
        <f aca="false">N(BY$4&gt;$E20)</f>
        <v>1</v>
      </c>
      <c r="BZ24" s="49" t="n">
        <f aca="false">N(BZ$4&gt;$E20)</f>
        <v>1</v>
      </c>
      <c r="CA24" s="49" t="n">
        <f aca="false">N(CA$4&gt;$E20)</f>
        <v>1</v>
      </c>
      <c r="CB24" s="49" t="n">
        <f aca="false">N(CB$4&gt;$E20)</f>
        <v>1</v>
      </c>
      <c r="CC24" s="49" t="n">
        <f aca="false">N(CC$4&gt;$E20)</f>
        <v>1</v>
      </c>
      <c r="CD24" s="49" t="n">
        <f aca="false">N(CD$4&gt;$E20)</f>
        <v>1</v>
      </c>
      <c r="CE24" s="49" t="n">
        <f aca="false">N(CE$4&gt;$E20)</f>
        <v>1</v>
      </c>
      <c r="CF24" s="49" t="n">
        <f aca="false">N(CF$4&gt;$E20)</f>
        <v>1</v>
      </c>
      <c r="CG24" s="49" t="n">
        <f aca="false">N(CG$4&gt;$E20)</f>
        <v>1</v>
      </c>
      <c r="CH24" s="49" t="n">
        <f aca="false">N(CH$4&gt;$E20)</f>
        <v>1</v>
      </c>
      <c r="CI24" s="49" t="n">
        <f aca="false">N(CI$4&gt;$E20)</f>
        <v>1</v>
      </c>
      <c r="CJ24" s="49" t="n">
        <f aca="false">N(CJ$4&gt;$E20)</f>
        <v>1</v>
      </c>
      <c r="CK24" s="49" t="n">
        <f aca="false">N(CK$4&gt;$E20)</f>
        <v>1</v>
      </c>
      <c r="CL24" s="49" t="n">
        <f aca="false">N(CL$4&gt;$E20)</f>
        <v>1</v>
      </c>
      <c r="CM24" s="49" t="n">
        <f aca="false">N(CM$4&gt;$E20)</f>
        <v>1</v>
      </c>
      <c r="CN24" s="49" t="n">
        <f aca="false">N(CN$4&gt;$E20)</f>
        <v>1</v>
      </c>
      <c r="CO24" s="49" t="n">
        <f aca="false">N(CO$4&gt;$E20)</f>
        <v>1</v>
      </c>
      <c r="CP24" s="49" t="n">
        <f aca="false">N(CP$4&gt;$E20)</f>
        <v>1</v>
      </c>
      <c r="CQ24" s="49" t="n">
        <f aca="false">N(CQ$4&gt;$E20)</f>
        <v>1</v>
      </c>
      <c r="CR24" s="49" t="n">
        <f aca="false">N(CR$4&gt;$E20)</f>
        <v>1</v>
      </c>
      <c r="CS24" s="49" t="n">
        <f aca="false">N(CS$4&gt;$E20)</f>
        <v>1</v>
      </c>
      <c r="CT24" s="49" t="n">
        <f aca="false">N(CT$4&gt;$E20)</f>
        <v>1</v>
      </c>
      <c r="CU24" s="49" t="n">
        <f aca="false">N(CU$4&gt;$E20)</f>
        <v>1</v>
      </c>
      <c r="CV24" s="49" t="n">
        <f aca="false">N(CV$4&gt;$E20)</f>
        <v>1</v>
      </c>
      <c r="CW24" s="49" t="n">
        <f aca="false">N(CW$4&gt;$E20)</f>
        <v>1</v>
      </c>
      <c r="CX24" s="49" t="n">
        <f aca="false">N(CX$4&gt;$E20)</f>
        <v>1</v>
      </c>
      <c r="CY24" s="49" t="n">
        <f aca="false">N(CY$4&gt;$E20)</f>
        <v>1</v>
      </c>
      <c r="CZ24" s="49" t="n">
        <f aca="false">N(CZ$4&gt;$E20)</f>
        <v>1</v>
      </c>
      <c r="DA24" s="49" t="n">
        <f aca="false">N(DA$4&gt;$E20)</f>
        <v>1</v>
      </c>
      <c r="DB24" s="49" t="n">
        <f aca="false">N(DB$4&gt;$E20)</f>
        <v>1</v>
      </c>
      <c r="DC24" s="49" t="n">
        <f aca="false">N(DC$4&gt;$E20)</f>
        <v>1</v>
      </c>
      <c r="DD24" s="49" t="n">
        <f aca="false">N(DD$4&gt;$E20)</f>
        <v>1</v>
      </c>
      <c r="DE24" s="49" t="n">
        <f aca="false">N(DE$4&gt;$E20)</f>
        <v>1</v>
      </c>
      <c r="DF24" s="49" t="n">
        <f aca="false">N(DF$4&gt;$E20)</f>
        <v>1</v>
      </c>
      <c r="DG24" s="49" t="n">
        <f aca="false">N(DG$4&gt;$E20)</f>
        <v>1</v>
      </c>
      <c r="DH24" s="49" t="n">
        <f aca="false">N(DH$4&gt;$E20)</f>
        <v>1</v>
      </c>
      <c r="DI24" s="49" t="n">
        <f aca="false">N(DI$4&gt;$E20)</f>
        <v>1</v>
      </c>
      <c r="DJ24" s="49" t="n">
        <f aca="false">N(DJ$4&gt;$E20)</f>
        <v>1</v>
      </c>
      <c r="DK24" s="49" t="n">
        <f aca="false">N(DK$4&gt;$E20)</f>
        <v>1</v>
      </c>
      <c r="DL24" s="49" t="n">
        <f aca="false">N(DL$4&gt;$E20)</f>
        <v>1</v>
      </c>
      <c r="DM24" s="49" t="n">
        <f aca="false">N(DM$4&gt;$E20)</f>
        <v>1</v>
      </c>
      <c r="DN24" s="49" t="n">
        <f aca="false">N(DN$4&gt;$E20)</f>
        <v>1</v>
      </c>
      <c r="DO24" s="49" t="n">
        <f aca="false">N(DO$4&gt;$E20)</f>
        <v>1</v>
      </c>
      <c r="DP24" s="49" t="n">
        <f aca="false">N(DP$4&gt;$E20)</f>
        <v>1</v>
      </c>
      <c r="DQ24" s="49" t="n">
        <f aca="false">N(DQ$4&gt;$E20)</f>
        <v>1</v>
      </c>
      <c r="DR24" s="49" t="n">
        <f aca="false">N(DR$4&gt;$E20)</f>
        <v>1</v>
      </c>
      <c r="DS24" s="49" t="n">
        <f aca="false">N(DS$4&gt;$E20)</f>
        <v>1</v>
      </c>
      <c r="DT24" s="49" t="n">
        <f aca="false">N(DT$4&gt;$E20)</f>
        <v>1</v>
      </c>
      <c r="DU24" s="49" t="n">
        <f aca="false">N(DU$4&gt;$E20)</f>
        <v>1</v>
      </c>
      <c r="DV24" s="49" t="n">
        <f aca="false">N(DV$4&gt;$E20)</f>
        <v>1</v>
      </c>
      <c r="DW24" s="49" t="n">
        <f aca="false">N(DW$4&gt;$E20)</f>
        <v>1</v>
      </c>
      <c r="DX24" s="49" t="n">
        <f aca="false">N(DX$4&gt;$E20)</f>
        <v>1</v>
      </c>
      <c r="DY24" s="49" t="n">
        <f aca="false">N(DY$4&gt;$E20)</f>
        <v>1</v>
      </c>
      <c r="DZ24" s="49" t="n">
        <f aca="false">N(DZ$4&gt;$E20)</f>
        <v>1</v>
      </c>
      <c r="EA24" s="49" t="n">
        <f aca="false">N(EA$4&gt;$E20)</f>
        <v>1</v>
      </c>
      <c r="EB24" s="49" t="n">
        <f aca="false">N(EB$4&gt;$E20)</f>
        <v>1</v>
      </c>
      <c r="EC24" s="49" t="n">
        <f aca="false">N(EC$4&gt;$E20)</f>
        <v>1</v>
      </c>
      <c r="ED24" s="49" t="n">
        <f aca="false">N(ED$4&gt;$E20)</f>
        <v>1</v>
      </c>
      <c r="EE24" s="49" t="n">
        <f aca="false">N(EE$4&gt;$E20)</f>
        <v>1</v>
      </c>
      <c r="EF24" s="49" t="n">
        <f aca="false">N(EF$4&gt;$E20)</f>
        <v>1</v>
      </c>
      <c r="EG24" s="49" t="n">
        <f aca="false">N(EG$4&gt;$E20)</f>
        <v>1</v>
      </c>
      <c r="EH24" s="49" t="n">
        <f aca="false">N(EH$4&gt;$E20)</f>
        <v>1</v>
      </c>
      <c r="EI24" s="49" t="n">
        <f aca="false">N(EI$4&gt;$E20)</f>
        <v>1</v>
      </c>
      <c r="EJ24" s="49" t="n">
        <f aca="false">N(EJ$4&gt;$E20)</f>
        <v>1</v>
      </c>
      <c r="EK24" s="49" t="n">
        <f aca="false">N(EK$4&gt;$E20)</f>
        <v>1</v>
      </c>
      <c r="EL24" s="49" t="n">
        <f aca="false">N(EL$4&gt;$E20)</f>
        <v>1</v>
      </c>
      <c r="EM24" s="49" t="n">
        <f aca="false">N(EM$4&gt;$E20)</f>
        <v>1</v>
      </c>
      <c r="EN24" s="49" t="n">
        <f aca="false">N(EN$4&gt;$E20)</f>
        <v>1</v>
      </c>
      <c r="EO24" s="49" t="n">
        <f aca="false">N(EO$4&gt;$E20)</f>
        <v>1</v>
      </c>
      <c r="EP24" s="49" t="n">
        <f aca="false">N(EP$4&gt;$E20)</f>
        <v>1</v>
      </c>
      <c r="EQ24" s="49" t="n">
        <f aca="false">N(EQ$4&gt;$E20)</f>
        <v>1</v>
      </c>
      <c r="ER24" s="49" t="n">
        <f aca="false">N(ER$4&gt;$E20)</f>
        <v>1</v>
      </c>
      <c r="ES24" s="49" t="n">
        <f aca="false">N(ES$4&gt;$E20)</f>
        <v>1</v>
      </c>
      <c r="ET24" s="49" t="n">
        <f aca="false">N(ET$4&gt;$E20)</f>
        <v>1</v>
      </c>
      <c r="EU24" s="49" t="n">
        <f aca="false">N(EU$4&gt;$E20)</f>
        <v>1</v>
      </c>
      <c r="EV24" s="49" t="n">
        <f aca="false">N(EV$4&gt;$E20)</f>
        <v>1</v>
      </c>
      <c r="EW24" s="49" t="n">
        <f aca="false">N(EW$4&gt;$E20)</f>
        <v>1</v>
      </c>
      <c r="EX24" s="49" t="n">
        <f aca="false">N(EX$4&gt;$E20)</f>
        <v>1</v>
      </c>
      <c r="EY24" s="49" t="n">
        <f aca="false">N(EY$4&gt;$E20)</f>
        <v>1</v>
      </c>
      <c r="EZ24" s="49" t="n">
        <f aca="false">N(EZ$4&gt;$E20)</f>
        <v>1</v>
      </c>
      <c r="FA24" s="49" t="n">
        <f aca="false">N(FA$4&gt;$E20)</f>
        <v>1</v>
      </c>
      <c r="FB24" s="49" t="n">
        <f aca="false">N(FB$4&gt;$E20)</f>
        <v>1</v>
      </c>
      <c r="FC24" s="49" t="n">
        <f aca="false">N(FC$4&gt;$E20)</f>
        <v>1</v>
      </c>
      <c r="FD24" s="49" t="n">
        <f aca="false">N(FD$4&gt;$E20)</f>
        <v>1</v>
      </c>
      <c r="FE24" s="49" t="n">
        <f aca="false">N(FE$4&gt;$E20)</f>
        <v>1</v>
      </c>
      <c r="FF24" s="49" t="n">
        <f aca="false">N(FF$4&gt;$E20)</f>
        <v>1</v>
      </c>
      <c r="FG24" s="49" t="n">
        <f aca="false">N(FG$4&gt;$E20)</f>
        <v>1</v>
      </c>
      <c r="FH24" s="49" t="n">
        <f aca="false">N(FH$4&gt;$E20)</f>
        <v>1</v>
      </c>
    </row>
    <row r="25" customFormat="false" ht="15" hidden="false" customHeight="false" outlineLevel="0" collapsed="false">
      <c r="C25" s="0" t="s">
        <v>633</v>
      </c>
      <c r="D25" s="11" t="s">
        <v>617</v>
      </c>
      <c r="E25" s="40" t="n">
        <f aca="false">$E16+1</f>
        <v>46569</v>
      </c>
      <c r="F25" s="40" t="n">
        <f aca="false">$F16</f>
        <v>46843</v>
      </c>
      <c r="I25" s="60" t="n">
        <f aca="false">SUM(J25:FH25)</f>
        <v>1</v>
      </c>
      <c r="J25" s="60" t="n">
        <f aca="false">MAX(0,MIN($F25,J$4)-MAX($E25,J$3)+1)/($F25-$E25+1)</f>
        <v>0</v>
      </c>
      <c r="K25" s="60" t="n">
        <f aca="false">MAX(0,MIN($F25,K$4)-MAX($E25,K$3)+1)/($F25-$E25+1)</f>
        <v>0</v>
      </c>
      <c r="L25" s="60" t="n">
        <f aca="false">MAX(0,MIN($F25,L$4)-MAX($E25,L$3)+1)/($F25-$E25+1)</f>
        <v>0</v>
      </c>
      <c r="M25" s="60" t="n">
        <f aca="false">MAX(0,MIN($F25,M$4)-MAX($E25,M$3)+1)/($F25-$E25+1)</f>
        <v>0</v>
      </c>
      <c r="N25" s="60" t="n">
        <f aca="false">MAX(0,MIN($F25,N$4)-MAX($E25,N$3)+1)/($F25-$E25+1)</f>
        <v>0</v>
      </c>
      <c r="O25" s="60" t="n">
        <f aca="false">MAX(0,MIN($F25,O$4)-MAX($E25,O$3)+1)/($F25-$E25+1)</f>
        <v>0</v>
      </c>
      <c r="P25" s="60" t="n">
        <f aca="false">MAX(0,MIN($F25,P$4)-MAX($E25,P$3)+1)/($F25-$E25+1)</f>
        <v>0</v>
      </c>
      <c r="Q25" s="60" t="n">
        <f aca="false">MAX(0,MIN($F25,Q$4)-MAX($E25,Q$3)+1)/($F25-$E25+1)</f>
        <v>0.334545454545455</v>
      </c>
      <c r="R25" s="60" t="n">
        <f aca="false">MAX(0,MIN($F25,R$4)-MAX($E25,R$3)+1)/($F25-$E25+1)</f>
        <v>0.334545454545455</v>
      </c>
      <c r="S25" s="60" t="n">
        <f aca="false">MAX(0,MIN($F25,S$4)-MAX($E25,S$3)+1)/($F25-$E25+1)</f>
        <v>0.330909090909091</v>
      </c>
      <c r="T25" s="60" t="n">
        <f aca="false">MAX(0,MIN($F25,T$4)-MAX($E25,T$3)+1)/($F25-$E25+1)</f>
        <v>0</v>
      </c>
      <c r="U25" s="60" t="n">
        <f aca="false">MAX(0,MIN($F25,U$4)-MAX($E25,U$3)+1)/($F25-$E25+1)</f>
        <v>0</v>
      </c>
      <c r="V25" s="60" t="n">
        <f aca="false">MAX(0,MIN($F25,V$4)-MAX($E25,V$3)+1)/($F25-$E25+1)</f>
        <v>0</v>
      </c>
      <c r="W25" s="60" t="n">
        <f aca="false">MAX(0,MIN($F25,W$4)-MAX($E25,W$3)+1)/($F25-$E25+1)</f>
        <v>0</v>
      </c>
      <c r="X25" s="60" t="n">
        <f aca="false">MAX(0,MIN($F25,X$4)-MAX($E25,X$3)+1)/($F25-$E25+1)</f>
        <v>0</v>
      </c>
      <c r="Y25" s="60" t="n">
        <f aca="false">MAX(0,MIN($F25,Y$4)-MAX($E25,Y$3)+1)/($F25-$E25+1)</f>
        <v>0</v>
      </c>
      <c r="Z25" s="60" t="n">
        <f aca="false">MAX(0,MIN($F25,Z$4)-MAX($E25,Z$3)+1)/($F25-$E25+1)</f>
        <v>0</v>
      </c>
      <c r="AA25" s="60" t="n">
        <f aca="false">MAX(0,MIN($F25,AA$4)-MAX($E25,AA$3)+1)/($F25-$E25+1)</f>
        <v>0</v>
      </c>
      <c r="AB25" s="60" t="n">
        <f aca="false">MAX(0,MIN($F25,AB$4)-MAX($E25,AB$3)+1)/($F25-$E25+1)</f>
        <v>0</v>
      </c>
      <c r="AC25" s="60" t="n">
        <f aca="false">MAX(0,MIN($F25,AC$4)-MAX($E25,AC$3)+1)/($F25-$E25+1)</f>
        <v>0</v>
      </c>
      <c r="AD25" s="60" t="n">
        <f aca="false">MAX(0,MIN($F25,AD$4)-MAX($E25,AD$3)+1)/($F25-$E25+1)</f>
        <v>0</v>
      </c>
      <c r="AE25" s="60" t="n">
        <f aca="false">MAX(0,MIN($F25,AE$4)-MAX($E25,AE$3)+1)/($F25-$E25+1)</f>
        <v>0</v>
      </c>
      <c r="AF25" s="60" t="n">
        <f aca="false">MAX(0,MIN($F25,AF$4)-MAX($E25,AF$3)+1)/($F25-$E25+1)</f>
        <v>0</v>
      </c>
      <c r="AG25" s="60" t="n">
        <f aca="false">MAX(0,MIN($F25,AG$4)-MAX($E25,AG$3)+1)/($F25-$E25+1)</f>
        <v>0</v>
      </c>
      <c r="AH25" s="60" t="n">
        <f aca="false">MAX(0,MIN($F25,AH$4)-MAX($E25,AH$3)+1)/($F25-$E25+1)</f>
        <v>0</v>
      </c>
      <c r="AI25" s="60" t="n">
        <f aca="false">MAX(0,MIN($F25,AI$4)-MAX($E25,AI$3)+1)/($F25-$E25+1)</f>
        <v>0</v>
      </c>
      <c r="AJ25" s="60" t="n">
        <f aca="false">MAX(0,MIN($F25,AJ$4)-MAX($E25,AJ$3)+1)/($F25-$E25+1)</f>
        <v>0</v>
      </c>
      <c r="AK25" s="60" t="n">
        <f aca="false">MAX(0,MIN($F25,AK$4)-MAX($E25,AK$3)+1)/($F25-$E25+1)</f>
        <v>0</v>
      </c>
      <c r="AL25" s="60" t="n">
        <f aca="false">MAX(0,MIN($F25,AL$4)-MAX($E25,AL$3)+1)/($F25-$E25+1)</f>
        <v>0</v>
      </c>
      <c r="AM25" s="60" t="n">
        <f aca="false">MAX(0,MIN($F25,AM$4)-MAX($E25,AM$3)+1)/($F25-$E25+1)</f>
        <v>0</v>
      </c>
      <c r="AN25" s="60" t="n">
        <f aca="false">MAX(0,MIN($F25,AN$4)-MAX($E25,AN$3)+1)/($F25-$E25+1)</f>
        <v>0</v>
      </c>
      <c r="AO25" s="60" t="n">
        <f aca="false">MAX(0,MIN($F25,AO$4)-MAX($E25,AO$3)+1)/($F25-$E25+1)</f>
        <v>0</v>
      </c>
      <c r="AP25" s="60" t="n">
        <f aca="false">MAX(0,MIN($F25,AP$4)-MAX($E25,AP$3)+1)/($F25-$E25+1)</f>
        <v>0</v>
      </c>
      <c r="AQ25" s="60" t="n">
        <f aca="false">MAX(0,MIN($F25,AQ$4)-MAX($E25,AQ$3)+1)/($F25-$E25+1)</f>
        <v>0</v>
      </c>
      <c r="AR25" s="60" t="n">
        <f aca="false">MAX(0,MIN($F25,AR$4)-MAX($E25,AR$3)+1)/($F25-$E25+1)</f>
        <v>0</v>
      </c>
      <c r="AS25" s="60" t="n">
        <f aca="false">MAX(0,MIN($F25,AS$4)-MAX($E25,AS$3)+1)/($F25-$E25+1)</f>
        <v>0</v>
      </c>
      <c r="AT25" s="60" t="n">
        <f aca="false">MAX(0,MIN($F25,AT$4)-MAX($E25,AT$3)+1)/($F25-$E25+1)</f>
        <v>0</v>
      </c>
      <c r="AU25" s="60" t="n">
        <f aca="false">MAX(0,MIN($F25,AU$4)-MAX($E25,AU$3)+1)/($F25-$E25+1)</f>
        <v>0</v>
      </c>
      <c r="AV25" s="60" t="n">
        <f aca="false">MAX(0,MIN($F25,AV$4)-MAX($E25,AV$3)+1)/($F25-$E25+1)</f>
        <v>0</v>
      </c>
      <c r="AW25" s="60" t="n">
        <f aca="false">MAX(0,MIN($F25,AW$4)-MAX($E25,AW$3)+1)/($F25-$E25+1)</f>
        <v>0</v>
      </c>
      <c r="AX25" s="60" t="n">
        <f aca="false">MAX(0,MIN($F25,AX$4)-MAX($E25,AX$3)+1)/($F25-$E25+1)</f>
        <v>0</v>
      </c>
      <c r="AY25" s="60" t="n">
        <f aca="false">MAX(0,MIN($F25,AY$4)-MAX($E25,AY$3)+1)/($F25-$E25+1)</f>
        <v>0</v>
      </c>
      <c r="AZ25" s="60" t="n">
        <f aca="false">MAX(0,MIN($F25,AZ$4)-MAX($E25,AZ$3)+1)/($F25-$E25+1)</f>
        <v>0</v>
      </c>
      <c r="BA25" s="60" t="n">
        <f aca="false">MAX(0,MIN($F25,BA$4)-MAX($E25,BA$3)+1)/($F25-$E25+1)</f>
        <v>0</v>
      </c>
      <c r="BB25" s="60" t="n">
        <f aca="false">MAX(0,MIN($F25,BB$4)-MAX($E25,BB$3)+1)/($F25-$E25+1)</f>
        <v>0</v>
      </c>
      <c r="BC25" s="60" t="n">
        <f aca="false">MAX(0,MIN($F25,BC$4)-MAX($E25,BC$3)+1)/($F25-$E25+1)</f>
        <v>0</v>
      </c>
      <c r="BD25" s="60" t="n">
        <f aca="false">MAX(0,MIN($F25,BD$4)-MAX($E25,BD$3)+1)/($F25-$E25+1)</f>
        <v>0</v>
      </c>
      <c r="BE25" s="60" t="n">
        <f aca="false">MAX(0,MIN($F25,BE$4)-MAX($E25,BE$3)+1)/($F25-$E25+1)</f>
        <v>0</v>
      </c>
      <c r="BF25" s="60" t="n">
        <f aca="false">MAX(0,MIN($F25,BF$4)-MAX($E25,BF$3)+1)/($F25-$E25+1)</f>
        <v>0</v>
      </c>
      <c r="BG25" s="60" t="n">
        <f aca="false">MAX(0,MIN($F25,BG$4)-MAX($E25,BG$3)+1)/($F25-$E25+1)</f>
        <v>0</v>
      </c>
      <c r="BH25" s="60" t="n">
        <f aca="false">MAX(0,MIN($F25,BH$4)-MAX($E25,BH$3)+1)/($F25-$E25+1)</f>
        <v>0</v>
      </c>
      <c r="BI25" s="60" t="n">
        <f aca="false">MAX(0,MIN($F25,BI$4)-MAX($E25,BI$3)+1)/($F25-$E25+1)</f>
        <v>0</v>
      </c>
      <c r="BJ25" s="60" t="n">
        <f aca="false">MAX(0,MIN($F25,BJ$4)-MAX($E25,BJ$3)+1)/($F25-$E25+1)</f>
        <v>0</v>
      </c>
      <c r="BK25" s="60" t="n">
        <f aca="false">MAX(0,MIN($F25,BK$4)-MAX($E25,BK$3)+1)/($F25-$E25+1)</f>
        <v>0</v>
      </c>
      <c r="BL25" s="60" t="n">
        <f aca="false">MAX(0,MIN($F25,BL$4)-MAX($E25,BL$3)+1)/($F25-$E25+1)</f>
        <v>0</v>
      </c>
      <c r="BM25" s="60" t="n">
        <f aca="false">MAX(0,MIN($F25,BM$4)-MAX($E25,BM$3)+1)/($F25-$E25+1)</f>
        <v>0</v>
      </c>
      <c r="BN25" s="60" t="n">
        <f aca="false">MAX(0,MIN($F25,BN$4)-MAX($E25,BN$3)+1)/($F25-$E25+1)</f>
        <v>0</v>
      </c>
      <c r="BO25" s="60" t="n">
        <f aca="false">MAX(0,MIN($F25,BO$4)-MAX($E25,BO$3)+1)/($F25-$E25+1)</f>
        <v>0</v>
      </c>
      <c r="BP25" s="60" t="n">
        <f aca="false">MAX(0,MIN($F25,BP$4)-MAX($E25,BP$3)+1)/($F25-$E25+1)</f>
        <v>0</v>
      </c>
      <c r="BQ25" s="60" t="n">
        <f aca="false">MAX(0,MIN($F25,BQ$4)-MAX($E25,BQ$3)+1)/($F25-$E25+1)</f>
        <v>0</v>
      </c>
      <c r="BR25" s="60" t="n">
        <f aca="false">MAX(0,MIN($F25,BR$4)-MAX($E25,BR$3)+1)/($F25-$E25+1)</f>
        <v>0</v>
      </c>
      <c r="BS25" s="60" t="n">
        <f aca="false">MAX(0,MIN($F25,BS$4)-MAX($E25,BS$3)+1)/($F25-$E25+1)</f>
        <v>0</v>
      </c>
      <c r="BT25" s="60" t="n">
        <f aca="false">MAX(0,MIN($F25,BT$4)-MAX($E25,BT$3)+1)/($F25-$E25+1)</f>
        <v>0</v>
      </c>
      <c r="BU25" s="60" t="n">
        <f aca="false">MAX(0,MIN($F25,BU$4)-MAX($E25,BU$3)+1)/($F25-$E25+1)</f>
        <v>0</v>
      </c>
      <c r="BV25" s="60" t="n">
        <f aca="false">MAX(0,MIN($F25,BV$4)-MAX($E25,BV$3)+1)/($F25-$E25+1)</f>
        <v>0</v>
      </c>
      <c r="BW25" s="60" t="n">
        <f aca="false">MAX(0,MIN($F25,BW$4)-MAX($E25,BW$3)+1)/($F25-$E25+1)</f>
        <v>0</v>
      </c>
      <c r="BX25" s="60" t="n">
        <f aca="false">MAX(0,MIN($F25,BX$4)-MAX($E25,BX$3)+1)/($F25-$E25+1)</f>
        <v>0</v>
      </c>
      <c r="BY25" s="60" t="n">
        <f aca="false">MAX(0,MIN($F25,BY$4)-MAX($E25,BY$3)+1)/($F25-$E25+1)</f>
        <v>0</v>
      </c>
      <c r="BZ25" s="60" t="n">
        <f aca="false">MAX(0,MIN($F25,BZ$4)-MAX($E25,BZ$3)+1)/($F25-$E25+1)</f>
        <v>0</v>
      </c>
      <c r="CA25" s="60" t="n">
        <f aca="false">MAX(0,MIN($F25,CA$4)-MAX($E25,CA$3)+1)/($F25-$E25+1)</f>
        <v>0</v>
      </c>
      <c r="CB25" s="60" t="n">
        <f aca="false">MAX(0,MIN($F25,CB$4)-MAX($E25,CB$3)+1)/($F25-$E25+1)</f>
        <v>0</v>
      </c>
      <c r="CC25" s="60" t="n">
        <f aca="false">MAX(0,MIN($F25,CC$4)-MAX($E25,CC$3)+1)/($F25-$E25+1)</f>
        <v>0</v>
      </c>
      <c r="CD25" s="60" t="n">
        <f aca="false">MAX(0,MIN($F25,CD$4)-MAX($E25,CD$3)+1)/($F25-$E25+1)</f>
        <v>0</v>
      </c>
      <c r="CE25" s="60" t="n">
        <f aca="false">MAX(0,MIN($F25,CE$4)-MAX($E25,CE$3)+1)/($F25-$E25+1)</f>
        <v>0</v>
      </c>
      <c r="CF25" s="60" t="n">
        <f aca="false">MAX(0,MIN($F25,CF$4)-MAX($E25,CF$3)+1)/($F25-$E25+1)</f>
        <v>0</v>
      </c>
      <c r="CG25" s="60" t="n">
        <f aca="false">MAX(0,MIN($F25,CG$4)-MAX($E25,CG$3)+1)/($F25-$E25+1)</f>
        <v>0</v>
      </c>
      <c r="CH25" s="60" t="n">
        <f aca="false">MAX(0,MIN($F25,CH$4)-MAX($E25,CH$3)+1)/($F25-$E25+1)</f>
        <v>0</v>
      </c>
      <c r="CI25" s="60" t="n">
        <f aca="false">MAX(0,MIN($F25,CI$4)-MAX($E25,CI$3)+1)/($F25-$E25+1)</f>
        <v>0</v>
      </c>
      <c r="CJ25" s="60" t="n">
        <f aca="false">MAX(0,MIN($F25,CJ$4)-MAX($E25,CJ$3)+1)/($F25-$E25+1)</f>
        <v>0</v>
      </c>
      <c r="CK25" s="60" t="n">
        <f aca="false">MAX(0,MIN($F25,CK$4)-MAX($E25,CK$3)+1)/($F25-$E25+1)</f>
        <v>0</v>
      </c>
      <c r="CL25" s="60" t="n">
        <f aca="false">MAX(0,MIN($F25,CL$4)-MAX($E25,CL$3)+1)/($F25-$E25+1)</f>
        <v>0</v>
      </c>
      <c r="CM25" s="60" t="n">
        <f aca="false">MAX(0,MIN($F25,CM$4)-MAX($E25,CM$3)+1)/($F25-$E25+1)</f>
        <v>0</v>
      </c>
      <c r="CN25" s="60" t="n">
        <f aca="false">MAX(0,MIN($F25,CN$4)-MAX($E25,CN$3)+1)/($F25-$E25+1)</f>
        <v>0</v>
      </c>
      <c r="CO25" s="60" t="n">
        <f aca="false">MAX(0,MIN($F25,CO$4)-MAX($E25,CO$3)+1)/($F25-$E25+1)</f>
        <v>0</v>
      </c>
      <c r="CP25" s="60" t="n">
        <f aca="false">MAX(0,MIN($F25,CP$4)-MAX($E25,CP$3)+1)/($F25-$E25+1)</f>
        <v>0</v>
      </c>
      <c r="CQ25" s="60" t="n">
        <f aca="false">MAX(0,MIN($F25,CQ$4)-MAX($E25,CQ$3)+1)/($F25-$E25+1)</f>
        <v>0</v>
      </c>
      <c r="CR25" s="60" t="n">
        <f aca="false">MAX(0,MIN($F25,CR$4)-MAX($E25,CR$3)+1)/($F25-$E25+1)</f>
        <v>0</v>
      </c>
      <c r="CS25" s="60" t="n">
        <f aca="false">MAX(0,MIN($F25,CS$4)-MAX($E25,CS$3)+1)/($F25-$E25+1)</f>
        <v>0</v>
      </c>
      <c r="CT25" s="60" t="n">
        <f aca="false">MAX(0,MIN($F25,CT$4)-MAX($E25,CT$3)+1)/($F25-$E25+1)</f>
        <v>0</v>
      </c>
      <c r="CU25" s="60" t="n">
        <f aca="false">MAX(0,MIN($F25,CU$4)-MAX($E25,CU$3)+1)/($F25-$E25+1)</f>
        <v>0</v>
      </c>
      <c r="CV25" s="60" t="n">
        <f aca="false">MAX(0,MIN($F25,CV$4)-MAX($E25,CV$3)+1)/($F25-$E25+1)</f>
        <v>0</v>
      </c>
      <c r="CW25" s="60" t="n">
        <f aca="false">MAX(0,MIN($F25,CW$4)-MAX($E25,CW$3)+1)/($F25-$E25+1)</f>
        <v>0</v>
      </c>
      <c r="CX25" s="60" t="n">
        <f aca="false">MAX(0,MIN($F25,CX$4)-MAX($E25,CX$3)+1)/($F25-$E25+1)</f>
        <v>0</v>
      </c>
      <c r="CY25" s="60" t="n">
        <f aca="false">MAX(0,MIN($F25,CY$4)-MAX($E25,CY$3)+1)/($F25-$E25+1)</f>
        <v>0</v>
      </c>
      <c r="CZ25" s="60" t="n">
        <f aca="false">MAX(0,MIN($F25,CZ$4)-MAX($E25,CZ$3)+1)/($F25-$E25+1)</f>
        <v>0</v>
      </c>
      <c r="DA25" s="60" t="n">
        <f aca="false">MAX(0,MIN($F25,DA$4)-MAX($E25,DA$3)+1)/($F25-$E25+1)</f>
        <v>0</v>
      </c>
      <c r="DB25" s="60" t="n">
        <f aca="false">MAX(0,MIN($F25,DB$4)-MAX($E25,DB$3)+1)/($F25-$E25+1)</f>
        <v>0</v>
      </c>
      <c r="DC25" s="60" t="n">
        <f aca="false">MAX(0,MIN($F25,DC$4)-MAX($E25,DC$3)+1)/($F25-$E25+1)</f>
        <v>0</v>
      </c>
      <c r="DD25" s="60" t="n">
        <f aca="false">MAX(0,MIN($F25,DD$4)-MAX($E25,DD$3)+1)/($F25-$E25+1)</f>
        <v>0</v>
      </c>
      <c r="DE25" s="60" t="n">
        <f aca="false">MAX(0,MIN($F25,DE$4)-MAX($E25,DE$3)+1)/($F25-$E25+1)</f>
        <v>0</v>
      </c>
      <c r="DF25" s="60" t="n">
        <f aca="false">MAX(0,MIN($F25,DF$4)-MAX($E25,DF$3)+1)/($F25-$E25+1)</f>
        <v>0</v>
      </c>
      <c r="DG25" s="60" t="n">
        <f aca="false">MAX(0,MIN($F25,DG$4)-MAX($E25,DG$3)+1)/($F25-$E25+1)</f>
        <v>0</v>
      </c>
      <c r="DH25" s="60" t="n">
        <f aca="false">MAX(0,MIN($F25,DH$4)-MAX($E25,DH$3)+1)/($F25-$E25+1)</f>
        <v>0</v>
      </c>
      <c r="DI25" s="60" t="n">
        <f aca="false">MAX(0,MIN($F25,DI$4)-MAX($E25,DI$3)+1)/($F25-$E25+1)</f>
        <v>0</v>
      </c>
      <c r="DJ25" s="60" t="n">
        <f aca="false">MAX(0,MIN($F25,DJ$4)-MAX($E25,DJ$3)+1)/($F25-$E25+1)</f>
        <v>0</v>
      </c>
      <c r="DK25" s="60" t="n">
        <f aca="false">MAX(0,MIN($F25,DK$4)-MAX($E25,DK$3)+1)/($F25-$E25+1)</f>
        <v>0</v>
      </c>
      <c r="DL25" s="60" t="n">
        <f aca="false">MAX(0,MIN($F25,DL$4)-MAX($E25,DL$3)+1)/($F25-$E25+1)</f>
        <v>0</v>
      </c>
      <c r="DM25" s="60" t="n">
        <f aca="false">MAX(0,MIN($F25,DM$4)-MAX($E25,DM$3)+1)/($F25-$E25+1)</f>
        <v>0</v>
      </c>
      <c r="DN25" s="60" t="n">
        <f aca="false">MAX(0,MIN($F25,DN$4)-MAX($E25,DN$3)+1)/($F25-$E25+1)</f>
        <v>0</v>
      </c>
      <c r="DO25" s="60" t="n">
        <f aca="false">MAX(0,MIN($F25,DO$4)-MAX($E25,DO$3)+1)/($F25-$E25+1)</f>
        <v>0</v>
      </c>
      <c r="DP25" s="60" t="n">
        <f aca="false">MAX(0,MIN($F25,DP$4)-MAX($E25,DP$3)+1)/($F25-$E25+1)</f>
        <v>0</v>
      </c>
      <c r="DQ25" s="60" t="n">
        <f aca="false">MAX(0,MIN($F25,DQ$4)-MAX($E25,DQ$3)+1)/($F25-$E25+1)</f>
        <v>0</v>
      </c>
      <c r="DR25" s="60" t="n">
        <f aca="false">MAX(0,MIN($F25,DR$4)-MAX($E25,DR$3)+1)/($F25-$E25+1)</f>
        <v>0</v>
      </c>
      <c r="DS25" s="60" t="n">
        <f aca="false">MAX(0,MIN($F25,DS$4)-MAX($E25,DS$3)+1)/($F25-$E25+1)</f>
        <v>0</v>
      </c>
      <c r="DT25" s="60" t="n">
        <f aca="false">MAX(0,MIN($F25,DT$4)-MAX($E25,DT$3)+1)/($F25-$E25+1)</f>
        <v>0</v>
      </c>
      <c r="DU25" s="60" t="n">
        <f aca="false">MAX(0,MIN($F25,DU$4)-MAX($E25,DU$3)+1)/($F25-$E25+1)</f>
        <v>0</v>
      </c>
      <c r="DV25" s="60" t="n">
        <f aca="false">MAX(0,MIN($F25,DV$4)-MAX($E25,DV$3)+1)/($F25-$E25+1)</f>
        <v>0</v>
      </c>
      <c r="DW25" s="60" t="n">
        <f aca="false">MAX(0,MIN($F25,DW$4)-MAX($E25,DW$3)+1)/($F25-$E25+1)</f>
        <v>0</v>
      </c>
      <c r="DX25" s="60" t="n">
        <f aca="false">MAX(0,MIN($F25,DX$4)-MAX($E25,DX$3)+1)/($F25-$E25+1)</f>
        <v>0</v>
      </c>
      <c r="DY25" s="60" t="n">
        <f aca="false">MAX(0,MIN($F25,DY$4)-MAX($E25,DY$3)+1)/($F25-$E25+1)</f>
        <v>0</v>
      </c>
      <c r="DZ25" s="60" t="n">
        <f aca="false">MAX(0,MIN($F25,DZ$4)-MAX($E25,DZ$3)+1)/($F25-$E25+1)</f>
        <v>0</v>
      </c>
      <c r="EA25" s="60" t="n">
        <f aca="false">MAX(0,MIN($F25,EA$4)-MAX($E25,EA$3)+1)/($F25-$E25+1)</f>
        <v>0</v>
      </c>
      <c r="EB25" s="60" t="n">
        <f aca="false">MAX(0,MIN($F25,EB$4)-MAX($E25,EB$3)+1)/($F25-$E25+1)</f>
        <v>0</v>
      </c>
      <c r="EC25" s="60" t="n">
        <f aca="false">MAX(0,MIN($F25,EC$4)-MAX($E25,EC$3)+1)/($F25-$E25+1)</f>
        <v>0</v>
      </c>
      <c r="ED25" s="60" t="n">
        <f aca="false">MAX(0,MIN($F25,ED$4)-MAX($E25,ED$3)+1)/($F25-$E25+1)</f>
        <v>0</v>
      </c>
      <c r="EE25" s="60" t="n">
        <f aca="false">MAX(0,MIN($F25,EE$4)-MAX($E25,EE$3)+1)/($F25-$E25+1)</f>
        <v>0</v>
      </c>
      <c r="EF25" s="60" t="n">
        <f aca="false">MAX(0,MIN($F25,EF$4)-MAX($E25,EF$3)+1)/($F25-$E25+1)</f>
        <v>0</v>
      </c>
      <c r="EG25" s="60" t="n">
        <f aca="false">MAX(0,MIN($F25,EG$4)-MAX($E25,EG$3)+1)/($F25-$E25+1)</f>
        <v>0</v>
      </c>
      <c r="EH25" s="60" t="n">
        <f aca="false">MAX(0,MIN($F25,EH$4)-MAX($E25,EH$3)+1)/($F25-$E25+1)</f>
        <v>0</v>
      </c>
      <c r="EI25" s="60" t="n">
        <f aca="false">MAX(0,MIN($F25,EI$4)-MAX($E25,EI$3)+1)/($F25-$E25+1)</f>
        <v>0</v>
      </c>
      <c r="EJ25" s="60" t="n">
        <f aca="false">MAX(0,MIN($F25,EJ$4)-MAX($E25,EJ$3)+1)/($F25-$E25+1)</f>
        <v>0</v>
      </c>
      <c r="EK25" s="60" t="n">
        <f aca="false">MAX(0,MIN($F25,EK$4)-MAX($E25,EK$3)+1)/($F25-$E25+1)</f>
        <v>0</v>
      </c>
      <c r="EL25" s="60" t="n">
        <f aca="false">MAX(0,MIN($F25,EL$4)-MAX($E25,EL$3)+1)/($F25-$E25+1)</f>
        <v>0</v>
      </c>
      <c r="EM25" s="60" t="n">
        <f aca="false">MAX(0,MIN($F25,EM$4)-MAX($E25,EM$3)+1)/($F25-$E25+1)</f>
        <v>0</v>
      </c>
      <c r="EN25" s="60" t="n">
        <f aca="false">MAX(0,MIN($F25,EN$4)-MAX($E25,EN$3)+1)/($F25-$E25+1)</f>
        <v>0</v>
      </c>
      <c r="EO25" s="60" t="n">
        <f aca="false">MAX(0,MIN($F25,EO$4)-MAX($E25,EO$3)+1)/($F25-$E25+1)</f>
        <v>0</v>
      </c>
      <c r="EP25" s="60" t="n">
        <f aca="false">MAX(0,MIN($F25,EP$4)-MAX($E25,EP$3)+1)/($F25-$E25+1)</f>
        <v>0</v>
      </c>
      <c r="EQ25" s="60" t="n">
        <f aca="false">MAX(0,MIN($F25,EQ$4)-MAX($E25,EQ$3)+1)/($F25-$E25+1)</f>
        <v>0</v>
      </c>
      <c r="ER25" s="60" t="n">
        <f aca="false">MAX(0,MIN($F25,ER$4)-MAX($E25,ER$3)+1)/($F25-$E25+1)</f>
        <v>0</v>
      </c>
      <c r="ES25" s="60" t="n">
        <f aca="false">MAX(0,MIN($F25,ES$4)-MAX($E25,ES$3)+1)/($F25-$E25+1)</f>
        <v>0</v>
      </c>
      <c r="ET25" s="60" t="n">
        <f aca="false">MAX(0,MIN($F25,ET$4)-MAX($E25,ET$3)+1)/($F25-$E25+1)</f>
        <v>0</v>
      </c>
      <c r="EU25" s="60" t="n">
        <f aca="false">MAX(0,MIN($F25,EU$4)-MAX($E25,EU$3)+1)/($F25-$E25+1)</f>
        <v>0</v>
      </c>
      <c r="EV25" s="60" t="n">
        <f aca="false">MAX(0,MIN($F25,EV$4)-MAX($E25,EV$3)+1)/($F25-$E25+1)</f>
        <v>0</v>
      </c>
      <c r="EW25" s="60" t="n">
        <f aca="false">MAX(0,MIN($F25,EW$4)-MAX($E25,EW$3)+1)/($F25-$E25+1)</f>
        <v>0</v>
      </c>
      <c r="EX25" s="60" t="n">
        <f aca="false">MAX(0,MIN($F25,EX$4)-MAX($E25,EX$3)+1)/($F25-$E25+1)</f>
        <v>0</v>
      </c>
      <c r="EY25" s="60" t="n">
        <f aca="false">MAX(0,MIN($F25,EY$4)-MAX($E25,EY$3)+1)/($F25-$E25+1)</f>
        <v>0</v>
      </c>
      <c r="EZ25" s="60" t="n">
        <f aca="false">MAX(0,MIN($F25,EZ$4)-MAX($E25,EZ$3)+1)/($F25-$E25+1)</f>
        <v>0</v>
      </c>
      <c r="FA25" s="60" t="n">
        <f aca="false">MAX(0,MIN($F25,FA$4)-MAX($E25,FA$3)+1)/($F25-$E25+1)</f>
        <v>0</v>
      </c>
      <c r="FB25" s="60" t="n">
        <f aca="false">MAX(0,MIN($F25,FB$4)-MAX($E25,FB$3)+1)/($F25-$E25+1)</f>
        <v>0</v>
      </c>
      <c r="FC25" s="60" t="n">
        <f aca="false">MAX(0,MIN($F25,FC$4)-MAX($E25,FC$3)+1)/($F25-$E25+1)</f>
        <v>0</v>
      </c>
      <c r="FD25" s="60" t="n">
        <f aca="false">MAX(0,MIN($F25,FD$4)-MAX($E25,FD$3)+1)/($F25-$E25+1)</f>
        <v>0</v>
      </c>
      <c r="FE25" s="60" t="n">
        <f aca="false">MAX(0,MIN($F25,FE$4)-MAX($E25,FE$3)+1)/($F25-$E25+1)</f>
        <v>0</v>
      </c>
      <c r="FF25" s="60" t="n">
        <f aca="false">MAX(0,MIN($F25,FF$4)-MAX($E25,FF$3)+1)/($F25-$E25+1)</f>
        <v>0</v>
      </c>
      <c r="FG25" s="60" t="n">
        <f aca="false">MAX(0,MIN($F25,FG$4)-MAX($E25,FG$3)+1)/($F25-$E25+1)</f>
        <v>0</v>
      </c>
      <c r="FH25" s="60" t="n">
        <f aca="false">MAX(0,MIN($F25,FH$4)-MAX($E25,FH$3)+1)/($F25-$E25+1)</f>
        <v>0</v>
      </c>
    </row>
    <row r="26" customFormat="false" ht="15" hidden="false" customHeight="false" outlineLevel="0" collapsed="false">
      <c r="C26" s="0" t="s">
        <v>634</v>
      </c>
      <c r="D26" s="11" t="s">
        <v>39</v>
      </c>
      <c r="E26" s="40" t="n">
        <f aca="false">$F16+1</f>
        <v>46844</v>
      </c>
      <c r="F26" s="40" t="n">
        <f aca="false">EDATE($F16,In_Life*Months_In_Year)</f>
        <v>59626</v>
      </c>
      <c r="J26" s="60" t="n">
        <f aca="false">MAX(0,(MIN($F26,J$4)-MAX($E26,J$3)+1)/J$5)</f>
        <v>0</v>
      </c>
      <c r="K26" s="60" t="n">
        <f aca="false">MAX(0,(MIN($F26,K$4)-MAX($E26,K$3)+1)/K$5)</f>
        <v>0</v>
      </c>
      <c r="L26" s="60" t="n">
        <f aca="false">MAX(0,(MIN($F26,L$4)-MAX($E26,L$3)+1)/L$5)</f>
        <v>0</v>
      </c>
      <c r="M26" s="60" t="n">
        <f aca="false">MAX(0,(MIN($F26,M$4)-MAX($E26,M$3)+1)/M$5)</f>
        <v>0</v>
      </c>
      <c r="N26" s="60" t="n">
        <f aca="false">MAX(0,(MIN($F26,N$4)-MAX($E26,N$3)+1)/N$5)</f>
        <v>0</v>
      </c>
      <c r="O26" s="60" t="n">
        <f aca="false">MAX(0,(MIN($F26,O$4)-MAX($E26,O$3)+1)/O$5)</f>
        <v>0</v>
      </c>
      <c r="P26" s="60" t="n">
        <f aca="false">MAX(0,(MIN($F26,P$4)-MAX($E26,P$3)+1)/P$5)</f>
        <v>0</v>
      </c>
      <c r="Q26" s="60" t="n">
        <f aca="false">MAX(0,(MIN($F26,Q$4)-MAX($E26,Q$3)+1)/Q$5)</f>
        <v>0</v>
      </c>
      <c r="R26" s="60" t="n">
        <f aca="false">MAX(0,(MIN($F26,R$4)-MAX($E26,R$3)+1)/R$5)</f>
        <v>0</v>
      </c>
      <c r="S26" s="60" t="n">
        <f aca="false">MAX(0,(MIN($F26,S$4)-MAX($E26,S$3)+1)/S$5)</f>
        <v>0</v>
      </c>
      <c r="T26" s="60" t="n">
        <f aca="false">MAX(0,(MIN($F26,T$4)-MAX($E26,T$3)+1)/T$5)</f>
        <v>1</v>
      </c>
      <c r="U26" s="60" t="n">
        <f aca="false">MAX(0,(MIN($F26,U$4)-MAX($E26,U$3)+1)/U$5)</f>
        <v>1</v>
      </c>
      <c r="V26" s="60" t="n">
        <f aca="false">MAX(0,(MIN($F26,V$4)-MAX($E26,V$3)+1)/V$5)</f>
        <v>1</v>
      </c>
      <c r="W26" s="60" t="n">
        <f aca="false">MAX(0,(MIN($F26,W$4)-MAX($E26,W$3)+1)/W$5)</f>
        <v>1</v>
      </c>
      <c r="X26" s="60" t="n">
        <f aca="false">MAX(0,(MIN($F26,X$4)-MAX($E26,X$3)+1)/X$5)</f>
        <v>1</v>
      </c>
      <c r="Y26" s="60" t="n">
        <f aca="false">MAX(0,(MIN($F26,Y$4)-MAX($E26,Y$3)+1)/Y$5)</f>
        <v>1</v>
      </c>
      <c r="Z26" s="60" t="n">
        <f aca="false">MAX(0,(MIN($F26,Z$4)-MAX($E26,Z$3)+1)/Z$5)</f>
        <v>1</v>
      </c>
      <c r="AA26" s="60" t="n">
        <f aca="false">MAX(0,(MIN($F26,AA$4)-MAX($E26,AA$3)+1)/AA$5)</f>
        <v>1</v>
      </c>
      <c r="AB26" s="60" t="n">
        <f aca="false">MAX(0,(MIN($F26,AB$4)-MAX($E26,AB$3)+1)/AB$5)</f>
        <v>1</v>
      </c>
      <c r="AC26" s="60" t="n">
        <f aca="false">MAX(0,(MIN($F26,AC$4)-MAX($E26,AC$3)+1)/AC$5)</f>
        <v>1</v>
      </c>
      <c r="AD26" s="60" t="n">
        <f aca="false">MAX(0,(MIN($F26,AD$4)-MAX($E26,AD$3)+1)/AD$5)</f>
        <v>1</v>
      </c>
      <c r="AE26" s="60" t="n">
        <f aca="false">MAX(0,(MIN($F26,AE$4)-MAX($E26,AE$3)+1)/AE$5)</f>
        <v>1</v>
      </c>
      <c r="AF26" s="60" t="n">
        <f aca="false">MAX(0,(MIN($F26,AF$4)-MAX($E26,AF$3)+1)/AF$5)</f>
        <v>1</v>
      </c>
      <c r="AG26" s="60" t="n">
        <f aca="false">MAX(0,(MIN($F26,AG$4)-MAX($E26,AG$3)+1)/AG$5)</f>
        <v>1</v>
      </c>
      <c r="AH26" s="60" t="n">
        <f aca="false">MAX(0,(MIN($F26,AH$4)-MAX($E26,AH$3)+1)/AH$5)</f>
        <v>1</v>
      </c>
      <c r="AI26" s="60" t="n">
        <f aca="false">MAX(0,(MIN($F26,AI$4)-MAX($E26,AI$3)+1)/AI$5)</f>
        <v>1</v>
      </c>
      <c r="AJ26" s="60" t="n">
        <f aca="false">MAX(0,(MIN($F26,AJ$4)-MAX($E26,AJ$3)+1)/AJ$5)</f>
        <v>1</v>
      </c>
      <c r="AK26" s="60" t="n">
        <f aca="false">MAX(0,(MIN($F26,AK$4)-MAX($E26,AK$3)+1)/AK$5)</f>
        <v>1</v>
      </c>
      <c r="AL26" s="60" t="n">
        <f aca="false">MAX(0,(MIN($F26,AL$4)-MAX($E26,AL$3)+1)/AL$5)</f>
        <v>1</v>
      </c>
      <c r="AM26" s="60" t="n">
        <f aca="false">MAX(0,(MIN($F26,AM$4)-MAX($E26,AM$3)+1)/AM$5)</f>
        <v>1</v>
      </c>
      <c r="AN26" s="60" t="n">
        <f aca="false">MAX(0,(MIN($F26,AN$4)-MAX($E26,AN$3)+1)/AN$5)</f>
        <v>1</v>
      </c>
      <c r="AO26" s="60" t="n">
        <f aca="false">MAX(0,(MIN($F26,AO$4)-MAX($E26,AO$3)+1)/AO$5)</f>
        <v>1</v>
      </c>
      <c r="AP26" s="60" t="n">
        <f aca="false">MAX(0,(MIN($F26,AP$4)-MAX($E26,AP$3)+1)/AP$5)</f>
        <v>1</v>
      </c>
      <c r="AQ26" s="60" t="n">
        <f aca="false">MAX(0,(MIN($F26,AQ$4)-MAX($E26,AQ$3)+1)/AQ$5)</f>
        <v>1</v>
      </c>
      <c r="AR26" s="60" t="n">
        <f aca="false">MAX(0,(MIN($F26,AR$4)-MAX($E26,AR$3)+1)/AR$5)</f>
        <v>1</v>
      </c>
      <c r="AS26" s="60" t="n">
        <f aca="false">MAX(0,(MIN($F26,AS$4)-MAX($E26,AS$3)+1)/AS$5)</f>
        <v>1</v>
      </c>
      <c r="AT26" s="60" t="n">
        <f aca="false">MAX(0,(MIN($F26,AT$4)-MAX($E26,AT$3)+1)/AT$5)</f>
        <v>1</v>
      </c>
      <c r="AU26" s="60" t="n">
        <f aca="false">MAX(0,(MIN($F26,AU$4)-MAX($E26,AU$3)+1)/AU$5)</f>
        <v>1</v>
      </c>
      <c r="AV26" s="60" t="n">
        <f aca="false">MAX(0,(MIN($F26,AV$4)-MAX($E26,AV$3)+1)/AV$5)</f>
        <v>1</v>
      </c>
      <c r="AW26" s="60" t="n">
        <f aca="false">MAX(0,(MIN($F26,AW$4)-MAX($E26,AW$3)+1)/AW$5)</f>
        <v>1</v>
      </c>
      <c r="AX26" s="60" t="n">
        <f aca="false">MAX(0,(MIN($F26,AX$4)-MAX($E26,AX$3)+1)/AX$5)</f>
        <v>1</v>
      </c>
      <c r="AY26" s="60" t="n">
        <f aca="false">MAX(0,(MIN($F26,AY$4)-MAX($E26,AY$3)+1)/AY$5)</f>
        <v>1</v>
      </c>
      <c r="AZ26" s="60" t="n">
        <f aca="false">MAX(0,(MIN($F26,AZ$4)-MAX($E26,AZ$3)+1)/AZ$5)</f>
        <v>1</v>
      </c>
      <c r="BA26" s="60" t="n">
        <f aca="false">MAX(0,(MIN($F26,BA$4)-MAX($E26,BA$3)+1)/BA$5)</f>
        <v>1</v>
      </c>
      <c r="BB26" s="60" t="n">
        <f aca="false">MAX(0,(MIN($F26,BB$4)-MAX($E26,BB$3)+1)/BB$5)</f>
        <v>1</v>
      </c>
      <c r="BC26" s="60" t="n">
        <f aca="false">MAX(0,(MIN($F26,BC$4)-MAX($E26,BC$3)+1)/BC$5)</f>
        <v>1</v>
      </c>
      <c r="BD26" s="60" t="n">
        <f aca="false">MAX(0,(MIN($F26,BD$4)-MAX($E26,BD$3)+1)/BD$5)</f>
        <v>1</v>
      </c>
      <c r="BE26" s="60" t="n">
        <f aca="false">MAX(0,(MIN($F26,BE$4)-MAX($E26,BE$3)+1)/BE$5)</f>
        <v>1</v>
      </c>
      <c r="BF26" s="60" t="n">
        <f aca="false">MAX(0,(MIN($F26,BF$4)-MAX($E26,BF$3)+1)/BF$5)</f>
        <v>1</v>
      </c>
      <c r="BG26" s="60" t="n">
        <f aca="false">MAX(0,(MIN($F26,BG$4)-MAX($E26,BG$3)+1)/BG$5)</f>
        <v>1</v>
      </c>
      <c r="BH26" s="60" t="n">
        <f aca="false">MAX(0,(MIN($F26,BH$4)-MAX($E26,BH$3)+1)/BH$5)</f>
        <v>1</v>
      </c>
      <c r="BI26" s="60" t="n">
        <f aca="false">MAX(0,(MIN($F26,BI$4)-MAX($E26,BI$3)+1)/BI$5)</f>
        <v>1</v>
      </c>
      <c r="BJ26" s="60" t="n">
        <f aca="false">MAX(0,(MIN($F26,BJ$4)-MAX($E26,BJ$3)+1)/BJ$5)</f>
        <v>1</v>
      </c>
      <c r="BK26" s="60" t="n">
        <f aca="false">MAX(0,(MIN($F26,BK$4)-MAX($E26,BK$3)+1)/BK$5)</f>
        <v>1</v>
      </c>
      <c r="BL26" s="60" t="n">
        <f aca="false">MAX(0,(MIN($F26,BL$4)-MAX($E26,BL$3)+1)/BL$5)</f>
        <v>1</v>
      </c>
      <c r="BM26" s="60" t="n">
        <f aca="false">MAX(0,(MIN($F26,BM$4)-MAX($E26,BM$3)+1)/BM$5)</f>
        <v>1</v>
      </c>
      <c r="BN26" s="60" t="n">
        <f aca="false">MAX(0,(MIN($F26,BN$4)-MAX($E26,BN$3)+1)/BN$5)</f>
        <v>1</v>
      </c>
      <c r="BO26" s="60" t="n">
        <f aca="false">MAX(0,(MIN($F26,BO$4)-MAX($E26,BO$3)+1)/BO$5)</f>
        <v>1</v>
      </c>
      <c r="BP26" s="60" t="n">
        <f aca="false">MAX(0,(MIN($F26,BP$4)-MAX($E26,BP$3)+1)/BP$5)</f>
        <v>1</v>
      </c>
      <c r="BQ26" s="60" t="n">
        <f aca="false">MAX(0,(MIN($F26,BQ$4)-MAX($E26,BQ$3)+1)/BQ$5)</f>
        <v>1</v>
      </c>
      <c r="BR26" s="60" t="n">
        <f aca="false">MAX(0,(MIN($F26,BR$4)-MAX($E26,BR$3)+1)/BR$5)</f>
        <v>1</v>
      </c>
      <c r="BS26" s="60" t="n">
        <f aca="false">MAX(0,(MIN($F26,BS$4)-MAX($E26,BS$3)+1)/BS$5)</f>
        <v>1</v>
      </c>
      <c r="BT26" s="60" t="n">
        <f aca="false">MAX(0,(MIN($F26,BT$4)-MAX($E26,BT$3)+1)/BT$5)</f>
        <v>1</v>
      </c>
      <c r="BU26" s="60" t="n">
        <f aca="false">MAX(0,(MIN($F26,BU$4)-MAX($E26,BU$3)+1)/BU$5)</f>
        <v>1</v>
      </c>
      <c r="BV26" s="60" t="n">
        <f aca="false">MAX(0,(MIN($F26,BV$4)-MAX($E26,BV$3)+1)/BV$5)</f>
        <v>1</v>
      </c>
      <c r="BW26" s="60" t="n">
        <f aca="false">MAX(0,(MIN($F26,BW$4)-MAX($E26,BW$3)+1)/BW$5)</f>
        <v>1</v>
      </c>
      <c r="BX26" s="60" t="n">
        <f aca="false">MAX(0,(MIN($F26,BX$4)-MAX($E26,BX$3)+1)/BX$5)</f>
        <v>1</v>
      </c>
      <c r="BY26" s="60" t="n">
        <f aca="false">MAX(0,(MIN($F26,BY$4)-MAX($E26,BY$3)+1)/BY$5)</f>
        <v>1</v>
      </c>
      <c r="BZ26" s="60" t="n">
        <f aca="false">MAX(0,(MIN($F26,BZ$4)-MAX($E26,BZ$3)+1)/BZ$5)</f>
        <v>1</v>
      </c>
      <c r="CA26" s="60" t="n">
        <f aca="false">MAX(0,(MIN($F26,CA$4)-MAX($E26,CA$3)+1)/CA$5)</f>
        <v>1</v>
      </c>
      <c r="CB26" s="60" t="n">
        <f aca="false">MAX(0,(MIN($F26,CB$4)-MAX($E26,CB$3)+1)/CB$5)</f>
        <v>1</v>
      </c>
      <c r="CC26" s="60" t="n">
        <f aca="false">MAX(0,(MIN($F26,CC$4)-MAX($E26,CC$3)+1)/CC$5)</f>
        <v>1</v>
      </c>
      <c r="CD26" s="60" t="n">
        <f aca="false">MAX(0,(MIN($F26,CD$4)-MAX($E26,CD$3)+1)/CD$5)</f>
        <v>1</v>
      </c>
      <c r="CE26" s="60" t="n">
        <f aca="false">MAX(0,(MIN($F26,CE$4)-MAX($E26,CE$3)+1)/CE$5)</f>
        <v>1</v>
      </c>
      <c r="CF26" s="60" t="n">
        <f aca="false">MAX(0,(MIN($F26,CF$4)-MAX($E26,CF$3)+1)/CF$5)</f>
        <v>1</v>
      </c>
      <c r="CG26" s="60" t="n">
        <f aca="false">MAX(0,(MIN($F26,CG$4)-MAX($E26,CG$3)+1)/CG$5)</f>
        <v>1</v>
      </c>
      <c r="CH26" s="60" t="n">
        <f aca="false">MAX(0,(MIN($F26,CH$4)-MAX($E26,CH$3)+1)/CH$5)</f>
        <v>1</v>
      </c>
      <c r="CI26" s="60" t="n">
        <f aca="false">MAX(0,(MIN($F26,CI$4)-MAX($E26,CI$3)+1)/CI$5)</f>
        <v>1</v>
      </c>
      <c r="CJ26" s="60" t="n">
        <f aca="false">MAX(0,(MIN($F26,CJ$4)-MAX($E26,CJ$3)+1)/CJ$5)</f>
        <v>1</v>
      </c>
      <c r="CK26" s="60" t="n">
        <f aca="false">MAX(0,(MIN($F26,CK$4)-MAX($E26,CK$3)+1)/CK$5)</f>
        <v>1</v>
      </c>
      <c r="CL26" s="60" t="n">
        <f aca="false">MAX(0,(MIN($F26,CL$4)-MAX($E26,CL$3)+1)/CL$5)</f>
        <v>1</v>
      </c>
      <c r="CM26" s="60" t="n">
        <f aca="false">MAX(0,(MIN($F26,CM$4)-MAX($E26,CM$3)+1)/CM$5)</f>
        <v>1</v>
      </c>
      <c r="CN26" s="60" t="n">
        <f aca="false">MAX(0,(MIN($F26,CN$4)-MAX($E26,CN$3)+1)/CN$5)</f>
        <v>1</v>
      </c>
      <c r="CO26" s="60" t="n">
        <f aca="false">MAX(0,(MIN($F26,CO$4)-MAX($E26,CO$3)+1)/CO$5)</f>
        <v>1</v>
      </c>
      <c r="CP26" s="60" t="n">
        <f aca="false">MAX(0,(MIN($F26,CP$4)-MAX($E26,CP$3)+1)/CP$5)</f>
        <v>1</v>
      </c>
      <c r="CQ26" s="60" t="n">
        <f aca="false">MAX(0,(MIN($F26,CQ$4)-MAX($E26,CQ$3)+1)/CQ$5)</f>
        <v>1</v>
      </c>
      <c r="CR26" s="60" t="n">
        <f aca="false">MAX(0,(MIN($F26,CR$4)-MAX($E26,CR$3)+1)/CR$5)</f>
        <v>1</v>
      </c>
      <c r="CS26" s="60" t="n">
        <f aca="false">MAX(0,(MIN($F26,CS$4)-MAX($E26,CS$3)+1)/CS$5)</f>
        <v>1</v>
      </c>
      <c r="CT26" s="60" t="n">
        <f aca="false">MAX(0,(MIN($F26,CT$4)-MAX($E26,CT$3)+1)/CT$5)</f>
        <v>1</v>
      </c>
      <c r="CU26" s="60" t="n">
        <f aca="false">MAX(0,(MIN($F26,CU$4)-MAX($E26,CU$3)+1)/CU$5)</f>
        <v>1</v>
      </c>
      <c r="CV26" s="60" t="n">
        <f aca="false">MAX(0,(MIN($F26,CV$4)-MAX($E26,CV$3)+1)/CV$5)</f>
        <v>1</v>
      </c>
      <c r="CW26" s="60" t="n">
        <f aca="false">MAX(0,(MIN($F26,CW$4)-MAX($E26,CW$3)+1)/CW$5)</f>
        <v>1</v>
      </c>
      <c r="CX26" s="60" t="n">
        <f aca="false">MAX(0,(MIN($F26,CX$4)-MAX($E26,CX$3)+1)/CX$5)</f>
        <v>1</v>
      </c>
      <c r="CY26" s="60" t="n">
        <f aca="false">MAX(0,(MIN($F26,CY$4)-MAX($E26,CY$3)+1)/CY$5)</f>
        <v>1</v>
      </c>
      <c r="CZ26" s="60" t="n">
        <f aca="false">MAX(0,(MIN($F26,CZ$4)-MAX($E26,CZ$3)+1)/CZ$5)</f>
        <v>1</v>
      </c>
      <c r="DA26" s="60" t="n">
        <f aca="false">MAX(0,(MIN($F26,DA$4)-MAX($E26,DA$3)+1)/DA$5)</f>
        <v>1</v>
      </c>
      <c r="DB26" s="60" t="n">
        <f aca="false">MAX(0,(MIN($F26,DB$4)-MAX($E26,DB$3)+1)/DB$5)</f>
        <v>1</v>
      </c>
      <c r="DC26" s="60" t="n">
        <f aca="false">MAX(0,(MIN($F26,DC$4)-MAX($E26,DC$3)+1)/DC$5)</f>
        <v>1</v>
      </c>
      <c r="DD26" s="60" t="n">
        <f aca="false">MAX(0,(MIN($F26,DD$4)-MAX($E26,DD$3)+1)/DD$5)</f>
        <v>1</v>
      </c>
      <c r="DE26" s="60" t="n">
        <f aca="false">MAX(0,(MIN($F26,DE$4)-MAX($E26,DE$3)+1)/DE$5)</f>
        <v>1</v>
      </c>
      <c r="DF26" s="60" t="n">
        <f aca="false">MAX(0,(MIN($F26,DF$4)-MAX($E26,DF$3)+1)/DF$5)</f>
        <v>1</v>
      </c>
      <c r="DG26" s="60" t="n">
        <f aca="false">MAX(0,(MIN($F26,DG$4)-MAX($E26,DG$3)+1)/DG$5)</f>
        <v>1</v>
      </c>
      <c r="DH26" s="60" t="n">
        <f aca="false">MAX(0,(MIN($F26,DH$4)-MAX($E26,DH$3)+1)/DH$5)</f>
        <v>1</v>
      </c>
      <c r="DI26" s="60" t="n">
        <f aca="false">MAX(0,(MIN($F26,DI$4)-MAX($E26,DI$3)+1)/DI$5)</f>
        <v>1</v>
      </c>
      <c r="DJ26" s="60" t="n">
        <f aca="false">MAX(0,(MIN($F26,DJ$4)-MAX($E26,DJ$3)+1)/DJ$5)</f>
        <v>1</v>
      </c>
      <c r="DK26" s="60" t="n">
        <f aca="false">MAX(0,(MIN($F26,DK$4)-MAX($E26,DK$3)+1)/DK$5)</f>
        <v>1</v>
      </c>
      <c r="DL26" s="60" t="n">
        <f aca="false">MAX(0,(MIN($F26,DL$4)-MAX($E26,DL$3)+1)/DL$5)</f>
        <v>1</v>
      </c>
      <c r="DM26" s="60" t="n">
        <f aca="false">MAX(0,(MIN($F26,DM$4)-MAX($E26,DM$3)+1)/DM$5)</f>
        <v>1</v>
      </c>
      <c r="DN26" s="60" t="n">
        <f aca="false">MAX(0,(MIN($F26,DN$4)-MAX($E26,DN$3)+1)/DN$5)</f>
        <v>1</v>
      </c>
      <c r="DO26" s="60" t="n">
        <f aca="false">MAX(0,(MIN($F26,DO$4)-MAX($E26,DO$3)+1)/DO$5)</f>
        <v>1</v>
      </c>
      <c r="DP26" s="60" t="n">
        <f aca="false">MAX(0,(MIN($F26,DP$4)-MAX($E26,DP$3)+1)/DP$5)</f>
        <v>1</v>
      </c>
      <c r="DQ26" s="60" t="n">
        <f aca="false">MAX(0,(MIN($F26,DQ$4)-MAX($E26,DQ$3)+1)/DQ$5)</f>
        <v>1</v>
      </c>
      <c r="DR26" s="60" t="n">
        <f aca="false">MAX(0,(MIN($F26,DR$4)-MAX($E26,DR$3)+1)/DR$5)</f>
        <v>1</v>
      </c>
      <c r="DS26" s="60" t="n">
        <f aca="false">MAX(0,(MIN($F26,DS$4)-MAX($E26,DS$3)+1)/DS$5)</f>
        <v>1</v>
      </c>
      <c r="DT26" s="60" t="n">
        <f aca="false">MAX(0,(MIN($F26,DT$4)-MAX($E26,DT$3)+1)/DT$5)</f>
        <v>1</v>
      </c>
      <c r="DU26" s="60" t="n">
        <f aca="false">MAX(0,(MIN($F26,DU$4)-MAX($E26,DU$3)+1)/DU$5)</f>
        <v>1</v>
      </c>
      <c r="DV26" s="60" t="n">
        <f aca="false">MAX(0,(MIN($F26,DV$4)-MAX($E26,DV$3)+1)/DV$5)</f>
        <v>1</v>
      </c>
      <c r="DW26" s="60" t="n">
        <f aca="false">MAX(0,(MIN($F26,DW$4)-MAX($E26,DW$3)+1)/DW$5)</f>
        <v>1</v>
      </c>
      <c r="DX26" s="60" t="n">
        <f aca="false">MAX(0,(MIN($F26,DX$4)-MAX($E26,DX$3)+1)/DX$5)</f>
        <v>1</v>
      </c>
      <c r="DY26" s="60" t="n">
        <f aca="false">MAX(0,(MIN($F26,DY$4)-MAX($E26,DY$3)+1)/DY$5)</f>
        <v>1</v>
      </c>
      <c r="DZ26" s="60" t="n">
        <f aca="false">MAX(0,(MIN($F26,DZ$4)-MAX($E26,DZ$3)+1)/DZ$5)</f>
        <v>1</v>
      </c>
      <c r="EA26" s="60" t="n">
        <f aca="false">MAX(0,(MIN($F26,EA$4)-MAX($E26,EA$3)+1)/EA$5)</f>
        <v>1</v>
      </c>
      <c r="EB26" s="60" t="n">
        <f aca="false">MAX(0,(MIN($F26,EB$4)-MAX($E26,EB$3)+1)/EB$5)</f>
        <v>1</v>
      </c>
      <c r="EC26" s="60" t="n">
        <f aca="false">MAX(0,(MIN($F26,EC$4)-MAX($E26,EC$3)+1)/EC$5)</f>
        <v>1</v>
      </c>
      <c r="ED26" s="60" t="n">
        <f aca="false">MAX(0,(MIN($F26,ED$4)-MAX($E26,ED$3)+1)/ED$5)</f>
        <v>1</v>
      </c>
      <c r="EE26" s="60" t="n">
        <f aca="false">MAX(0,(MIN($F26,EE$4)-MAX($E26,EE$3)+1)/EE$5)</f>
        <v>1</v>
      </c>
      <c r="EF26" s="60" t="n">
        <f aca="false">MAX(0,(MIN($F26,EF$4)-MAX($E26,EF$3)+1)/EF$5)</f>
        <v>1</v>
      </c>
      <c r="EG26" s="60" t="n">
        <f aca="false">MAX(0,(MIN($F26,EG$4)-MAX($E26,EG$3)+1)/EG$5)</f>
        <v>1</v>
      </c>
      <c r="EH26" s="60" t="n">
        <f aca="false">MAX(0,(MIN($F26,EH$4)-MAX($E26,EH$3)+1)/EH$5)</f>
        <v>1</v>
      </c>
      <c r="EI26" s="60" t="n">
        <f aca="false">MAX(0,(MIN($F26,EI$4)-MAX($E26,EI$3)+1)/EI$5)</f>
        <v>1</v>
      </c>
      <c r="EJ26" s="60" t="n">
        <f aca="false">MAX(0,(MIN($F26,EJ$4)-MAX($E26,EJ$3)+1)/EJ$5)</f>
        <v>1</v>
      </c>
      <c r="EK26" s="60" t="n">
        <f aca="false">MAX(0,(MIN($F26,EK$4)-MAX($E26,EK$3)+1)/EK$5)</f>
        <v>1</v>
      </c>
      <c r="EL26" s="60" t="n">
        <f aca="false">MAX(0,(MIN($F26,EL$4)-MAX($E26,EL$3)+1)/EL$5)</f>
        <v>1</v>
      </c>
      <c r="EM26" s="60" t="n">
        <f aca="false">MAX(0,(MIN($F26,EM$4)-MAX($E26,EM$3)+1)/EM$5)</f>
        <v>1</v>
      </c>
      <c r="EN26" s="60" t="n">
        <f aca="false">MAX(0,(MIN($F26,EN$4)-MAX($E26,EN$3)+1)/EN$5)</f>
        <v>1</v>
      </c>
      <c r="EO26" s="60" t="n">
        <f aca="false">MAX(0,(MIN($F26,EO$4)-MAX($E26,EO$3)+1)/EO$5)</f>
        <v>1</v>
      </c>
      <c r="EP26" s="60" t="n">
        <f aca="false">MAX(0,(MIN($F26,EP$4)-MAX($E26,EP$3)+1)/EP$5)</f>
        <v>1</v>
      </c>
      <c r="EQ26" s="60" t="n">
        <f aca="false">MAX(0,(MIN($F26,EQ$4)-MAX($E26,EQ$3)+1)/EQ$5)</f>
        <v>1</v>
      </c>
      <c r="ER26" s="60" t="n">
        <f aca="false">MAX(0,(MIN($F26,ER$4)-MAX($E26,ER$3)+1)/ER$5)</f>
        <v>1</v>
      </c>
      <c r="ES26" s="60" t="n">
        <f aca="false">MAX(0,(MIN($F26,ES$4)-MAX($E26,ES$3)+1)/ES$5)</f>
        <v>1</v>
      </c>
      <c r="ET26" s="60" t="n">
        <f aca="false">MAX(0,(MIN($F26,ET$4)-MAX($E26,ET$3)+1)/ET$5)</f>
        <v>1</v>
      </c>
      <c r="EU26" s="60" t="n">
        <f aca="false">MAX(0,(MIN($F26,EU$4)-MAX($E26,EU$3)+1)/EU$5)</f>
        <v>1</v>
      </c>
      <c r="EV26" s="60" t="n">
        <f aca="false">MAX(0,(MIN($F26,EV$4)-MAX($E26,EV$3)+1)/EV$5)</f>
        <v>1</v>
      </c>
      <c r="EW26" s="60" t="n">
        <f aca="false">MAX(0,(MIN($F26,EW$4)-MAX($E26,EW$3)+1)/EW$5)</f>
        <v>1</v>
      </c>
      <c r="EX26" s="60" t="n">
        <f aca="false">MAX(0,(MIN($F26,EX$4)-MAX($E26,EX$3)+1)/EX$5)</f>
        <v>1</v>
      </c>
      <c r="EY26" s="60" t="n">
        <f aca="false">MAX(0,(MIN($F26,EY$4)-MAX($E26,EY$3)+1)/EY$5)</f>
        <v>1</v>
      </c>
      <c r="EZ26" s="60" t="n">
        <f aca="false">MAX(0,(MIN($F26,EZ$4)-MAX($E26,EZ$3)+1)/EZ$5)</f>
        <v>1</v>
      </c>
      <c r="FA26" s="60" t="n">
        <f aca="false">MAX(0,(MIN($F26,FA$4)-MAX($E26,FA$3)+1)/FA$5)</f>
        <v>1</v>
      </c>
      <c r="FB26" s="60" t="n">
        <f aca="false">MAX(0,(MIN($F26,FB$4)-MAX($E26,FB$3)+1)/FB$5)</f>
        <v>1</v>
      </c>
      <c r="FC26" s="60" t="n">
        <f aca="false">MAX(0,(MIN($F26,FC$4)-MAX($E26,FC$3)+1)/FC$5)</f>
        <v>1</v>
      </c>
      <c r="FD26" s="60" t="n">
        <f aca="false">MAX(0,(MIN($F26,FD$4)-MAX($E26,FD$3)+1)/FD$5)</f>
        <v>0</v>
      </c>
      <c r="FE26" s="60" t="n">
        <f aca="false">MAX(0,(MIN($F26,FE$4)-MAX($E26,FE$3)+1)/FE$5)</f>
        <v>0</v>
      </c>
      <c r="FF26" s="60" t="n">
        <f aca="false">MAX(0,(MIN($F26,FF$4)-MAX($E26,FF$3)+1)/FF$5)</f>
        <v>0</v>
      </c>
      <c r="FG26" s="60" t="n">
        <f aca="false">MAX(0,(MIN($F26,FG$4)-MAX($E26,FG$3)+1)/FG$5)</f>
        <v>0</v>
      </c>
      <c r="FH26" s="60" t="n">
        <f aca="false">MAX(0,(MIN($F26,FH$4)-MAX($E26,FH$3)+1)/FH$5)</f>
        <v>0</v>
      </c>
    </row>
    <row r="27" customFormat="false" ht="15" hidden="false" customHeight="false" outlineLevel="0" collapsed="false">
      <c r="C27" s="0" t="s">
        <v>635</v>
      </c>
      <c r="D27" s="11" t="s">
        <v>247</v>
      </c>
      <c r="J27" s="60" t="n">
        <f aca="false">MAX(0,J$3-1-$F16)/Days_In_Year</f>
        <v>0</v>
      </c>
      <c r="K27" s="60" t="n">
        <f aca="false">MAX(0,K$3-1-$F16)/Days_In_Year</f>
        <v>0</v>
      </c>
      <c r="L27" s="60" t="n">
        <f aca="false">MAX(0,L$3-1-$F16)/Days_In_Year</f>
        <v>0</v>
      </c>
      <c r="M27" s="60" t="n">
        <f aca="false">MAX(0,M$3-1-$F16)/Days_In_Year</f>
        <v>0</v>
      </c>
      <c r="N27" s="60" t="n">
        <f aca="false">MAX(0,N$3-1-$F16)/Days_In_Year</f>
        <v>0</v>
      </c>
      <c r="O27" s="60" t="n">
        <f aca="false">MAX(0,O$3-1-$F16)/Days_In_Year</f>
        <v>0</v>
      </c>
      <c r="P27" s="60" t="n">
        <f aca="false">MAX(0,P$3-1-$F16)/Days_In_Year</f>
        <v>0</v>
      </c>
      <c r="Q27" s="60" t="n">
        <f aca="false">MAX(0,Q$3-1-$F16)/Days_In_Year</f>
        <v>0</v>
      </c>
      <c r="R27" s="60" t="n">
        <f aca="false">MAX(0,R$3-1-$F16)/Days_In_Year</f>
        <v>0</v>
      </c>
      <c r="S27" s="60" t="n">
        <f aca="false">MAX(0,S$3-1-$F16)/Days_In_Year</f>
        <v>0</v>
      </c>
      <c r="T27" s="60" t="n">
        <f aca="false">MAX(0,T$3-1-$F16)/Days_In_Year</f>
        <v>0</v>
      </c>
      <c r="U27" s="60" t="n">
        <f aca="false">MAX(0,U$3-1-$F16)/Days_In_Year</f>
        <v>0.249315068493151</v>
      </c>
      <c r="V27" s="60" t="n">
        <f aca="false">MAX(0,V$3-1-$F16)/Days_In_Year</f>
        <v>0.501369863013699</v>
      </c>
      <c r="W27" s="60" t="n">
        <f aca="false">MAX(0,W$3-1-$F16)/Days_In_Year</f>
        <v>0.753424657534247</v>
      </c>
      <c r="X27" s="60" t="n">
        <f aca="false">MAX(0,X$3-1-$F16)/Days_In_Year</f>
        <v>1</v>
      </c>
      <c r="Y27" s="60" t="n">
        <f aca="false">MAX(0,Y$3-1-$F16)/Days_In_Year</f>
        <v>1.24931506849315</v>
      </c>
      <c r="Z27" s="60" t="n">
        <f aca="false">MAX(0,Z$3-1-$F16)/Days_In_Year</f>
        <v>1.5013698630137</v>
      </c>
      <c r="AA27" s="60" t="n">
        <f aca="false">MAX(0,AA$3-1-$F16)/Days_In_Year</f>
        <v>1.75342465753425</v>
      </c>
      <c r="AB27" s="60" t="n">
        <f aca="false">MAX(0,AB$3-1-$F16)/Days_In_Year</f>
        <v>2</v>
      </c>
      <c r="AC27" s="60" t="n">
        <f aca="false">MAX(0,AC$3-1-$F16)/Days_In_Year</f>
        <v>2.24931506849315</v>
      </c>
      <c r="AD27" s="60" t="n">
        <f aca="false">MAX(0,AD$3-1-$F16)/Days_In_Year</f>
        <v>2.5013698630137</v>
      </c>
      <c r="AE27" s="60" t="n">
        <f aca="false">MAX(0,AE$3-1-$F16)/Days_In_Year</f>
        <v>2.75342465753425</v>
      </c>
      <c r="AF27" s="60" t="n">
        <f aca="false">MAX(0,AF$3-1-$F16)/Days_In_Year</f>
        <v>3</v>
      </c>
      <c r="AG27" s="60" t="n">
        <f aca="false">MAX(0,AG$3-1-$F16)/Days_In_Year</f>
        <v>3.24931506849315</v>
      </c>
      <c r="AH27" s="60" t="n">
        <f aca="false">MAX(0,AH$3-1-$F16)/Days_In_Year</f>
        <v>3.5013698630137</v>
      </c>
      <c r="AI27" s="60" t="n">
        <f aca="false">MAX(0,AI$3-1-$F16)/Days_In_Year</f>
        <v>3.75342465753425</v>
      </c>
      <c r="AJ27" s="60" t="n">
        <f aca="false">MAX(0,AJ$3-1-$F16)/Days_In_Year</f>
        <v>4.0027397260274</v>
      </c>
      <c r="AK27" s="60" t="n">
        <f aca="false">MAX(0,AK$3-1-$F16)/Days_In_Year</f>
        <v>4.25205479452055</v>
      </c>
      <c r="AL27" s="60" t="n">
        <f aca="false">MAX(0,AL$3-1-$F16)/Days_In_Year</f>
        <v>4.5041095890411</v>
      </c>
      <c r="AM27" s="60" t="n">
        <f aca="false">MAX(0,AM$3-1-$F16)/Days_In_Year</f>
        <v>4.75616438356164</v>
      </c>
      <c r="AN27" s="60" t="n">
        <f aca="false">MAX(0,AN$3-1-$F16)/Days_In_Year</f>
        <v>5.0027397260274</v>
      </c>
      <c r="AO27" s="60" t="n">
        <f aca="false">MAX(0,AO$3-1-$F16)/Days_In_Year</f>
        <v>5.25205479452055</v>
      </c>
      <c r="AP27" s="60" t="n">
        <f aca="false">MAX(0,AP$3-1-$F16)/Days_In_Year</f>
        <v>5.5041095890411</v>
      </c>
      <c r="AQ27" s="60" t="n">
        <f aca="false">MAX(0,AQ$3-1-$F16)/Days_In_Year</f>
        <v>5.75616438356164</v>
      </c>
      <c r="AR27" s="60" t="n">
        <f aca="false">MAX(0,AR$3-1-$F16)/Days_In_Year</f>
        <v>6.0027397260274</v>
      </c>
      <c r="AS27" s="60" t="n">
        <f aca="false">MAX(0,AS$3-1-$F16)/Days_In_Year</f>
        <v>6.25205479452055</v>
      </c>
      <c r="AT27" s="60" t="n">
        <f aca="false">MAX(0,AT$3-1-$F16)/Days_In_Year</f>
        <v>6.5041095890411</v>
      </c>
      <c r="AU27" s="60" t="n">
        <f aca="false">MAX(0,AU$3-1-$F16)/Days_In_Year</f>
        <v>6.75616438356164</v>
      </c>
      <c r="AV27" s="60" t="n">
        <f aca="false">MAX(0,AV$3-1-$F16)/Days_In_Year</f>
        <v>7.0027397260274</v>
      </c>
      <c r="AW27" s="60" t="n">
        <f aca="false">MAX(0,AW$3-1-$F16)/Days_In_Year</f>
        <v>7.25205479452055</v>
      </c>
      <c r="AX27" s="60" t="n">
        <f aca="false">MAX(0,AX$3-1-$F16)/Days_In_Year</f>
        <v>7.5041095890411</v>
      </c>
      <c r="AY27" s="60" t="n">
        <f aca="false">MAX(0,AY$3-1-$F16)/Days_In_Year</f>
        <v>7.75616438356164</v>
      </c>
      <c r="AZ27" s="60" t="n">
        <f aca="false">MAX(0,AZ$3-1-$F16)/Days_In_Year</f>
        <v>8.0054794520548</v>
      </c>
      <c r="BA27" s="60" t="n">
        <f aca="false">MAX(0,BA$3-1-$F16)/Days_In_Year</f>
        <v>8.25479452054795</v>
      </c>
      <c r="BB27" s="60" t="n">
        <f aca="false">MAX(0,BB$3-1-$F16)/Days_In_Year</f>
        <v>8.50684931506849</v>
      </c>
      <c r="BC27" s="60" t="n">
        <f aca="false">MAX(0,BC$3-1-$F16)/Days_In_Year</f>
        <v>8.75890410958904</v>
      </c>
      <c r="BD27" s="60" t="n">
        <f aca="false">MAX(0,BD$3-1-$F16)/Days_In_Year</f>
        <v>9.0054794520548</v>
      </c>
      <c r="BE27" s="60" t="n">
        <f aca="false">MAX(0,BE$3-1-$F16)/Days_In_Year</f>
        <v>9.25479452054795</v>
      </c>
      <c r="BF27" s="60" t="n">
        <f aca="false">MAX(0,BF$3-1-$F16)/Days_In_Year</f>
        <v>9.50684931506849</v>
      </c>
      <c r="BG27" s="60" t="n">
        <f aca="false">MAX(0,BG$3-1-$F16)/Days_In_Year</f>
        <v>9.75890410958904</v>
      </c>
      <c r="BH27" s="60" t="n">
        <f aca="false">MAX(0,BH$3-1-$F16)/Days_In_Year</f>
        <v>10.0054794520548</v>
      </c>
      <c r="BI27" s="60" t="n">
        <f aca="false">MAX(0,BI$3-1-$F16)/Days_In_Year</f>
        <v>10.2547945205479</v>
      </c>
      <c r="BJ27" s="60" t="n">
        <f aca="false">MAX(0,BJ$3-1-$F16)/Days_In_Year</f>
        <v>10.5068493150685</v>
      </c>
      <c r="BK27" s="60" t="n">
        <f aca="false">MAX(0,BK$3-1-$F16)/Days_In_Year</f>
        <v>10.758904109589</v>
      </c>
      <c r="BL27" s="60" t="n">
        <f aca="false">MAX(0,BL$3-1-$F16)/Days_In_Year</f>
        <v>11.0054794520548</v>
      </c>
      <c r="BM27" s="60" t="n">
        <f aca="false">MAX(0,BM$3-1-$F16)/Days_In_Year</f>
        <v>11.2547945205479</v>
      </c>
      <c r="BN27" s="60" t="n">
        <f aca="false">MAX(0,BN$3-1-$F16)/Days_In_Year</f>
        <v>11.5068493150685</v>
      </c>
      <c r="BO27" s="60" t="n">
        <f aca="false">MAX(0,BO$3-1-$F16)/Days_In_Year</f>
        <v>11.758904109589</v>
      </c>
      <c r="BP27" s="60" t="n">
        <f aca="false">MAX(0,BP$3-1-$F16)/Days_In_Year</f>
        <v>12.0082191780822</v>
      </c>
      <c r="BQ27" s="60" t="n">
        <f aca="false">MAX(0,BQ$3-1-$F16)/Days_In_Year</f>
        <v>12.2575342465753</v>
      </c>
      <c r="BR27" s="60" t="n">
        <f aca="false">MAX(0,BR$3-1-$F16)/Days_In_Year</f>
        <v>12.5095890410959</v>
      </c>
      <c r="BS27" s="60" t="n">
        <f aca="false">MAX(0,BS$3-1-$F16)/Days_In_Year</f>
        <v>12.7616438356164</v>
      </c>
      <c r="BT27" s="60" t="n">
        <f aca="false">MAX(0,BT$3-1-$F16)/Days_In_Year</f>
        <v>13.0082191780822</v>
      </c>
      <c r="BU27" s="60" t="n">
        <f aca="false">MAX(0,BU$3-1-$F16)/Days_In_Year</f>
        <v>13.2575342465753</v>
      </c>
      <c r="BV27" s="60" t="n">
        <f aca="false">MAX(0,BV$3-1-$F16)/Days_In_Year</f>
        <v>13.5095890410959</v>
      </c>
      <c r="BW27" s="60" t="n">
        <f aca="false">MAX(0,BW$3-1-$F16)/Days_In_Year</f>
        <v>13.7616438356164</v>
      </c>
      <c r="BX27" s="60" t="n">
        <f aca="false">MAX(0,BX$3-1-$F16)/Days_In_Year</f>
        <v>14.0082191780822</v>
      </c>
      <c r="BY27" s="60" t="n">
        <f aca="false">MAX(0,BY$3-1-$F16)/Days_In_Year</f>
        <v>14.2575342465753</v>
      </c>
      <c r="BZ27" s="60" t="n">
        <f aca="false">MAX(0,BZ$3-1-$F16)/Days_In_Year</f>
        <v>14.5095890410959</v>
      </c>
      <c r="CA27" s="60" t="n">
        <f aca="false">MAX(0,CA$3-1-$F16)/Days_In_Year</f>
        <v>14.7616438356164</v>
      </c>
      <c r="CB27" s="60" t="n">
        <f aca="false">MAX(0,CB$3-1-$F16)/Days_In_Year</f>
        <v>15.0082191780822</v>
      </c>
      <c r="CC27" s="60" t="n">
        <f aca="false">MAX(0,CC$3-1-$F16)/Days_In_Year</f>
        <v>15.2575342465753</v>
      </c>
      <c r="CD27" s="60" t="n">
        <f aca="false">MAX(0,CD$3-1-$F16)/Days_In_Year</f>
        <v>15.5095890410959</v>
      </c>
      <c r="CE27" s="60" t="n">
        <f aca="false">MAX(0,CE$3-1-$F16)/Days_In_Year</f>
        <v>15.7616438356164</v>
      </c>
      <c r="CF27" s="60" t="n">
        <f aca="false">MAX(0,CF$3-1-$F16)/Days_In_Year</f>
        <v>16.0109589041096</v>
      </c>
      <c r="CG27" s="60" t="n">
        <f aca="false">MAX(0,CG$3-1-$F16)/Days_In_Year</f>
        <v>16.2602739726027</v>
      </c>
      <c r="CH27" s="60" t="n">
        <f aca="false">MAX(0,CH$3-1-$F16)/Days_In_Year</f>
        <v>16.5123287671233</v>
      </c>
      <c r="CI27" s="60" t="n">
        <f aca="false">MAX(0,CI$3-1-$F16)/Days_In_Year</f>
        <v>16.7643835616438</v>
      </c>
      <c r="CJ27" s="60" t="n">
        <f aca="false">MAX(0,CJ$3-1-$F16)/Days_In_Year</f>
        <v>17.0109589041096</v>
      </c>
      <c r="CK27" s="60" t="n">
        <f aca="false">MAX(0,CK$3-1-$F16)/Days_In_Year</f>
        <v>17.2602739726027</v>
      </c>
      <c r="CL27" s="60" t="n">
        <f aca="false">MAX(0,CL$3-1-$F16)/Days_In_Year</f>
        <v>17.5123287671233</v>
      </c>
      <c r="CM27" s="60" t="n">
        <f aca="false">MAX(0,CM$3-1-$F16)/Days_In_Year</f>
        <v>17.7643835616438</v>
      </c>
      <c r="CN27" s="60" t="n">
        <f aca="false">MAX(0,CN$3-1-$F16)/Days_In_Year</f>
        <v>18.0109589041096</v>
      </c>
      <c r="CO27" s="60" t="n">
        <f aca="false">MAX(0,CO$3-1-$F16)/Days_In_Year</f>
        <v>18.2602739726027</v>
      </c>
      <c r="CP27" s="60" t="n">
        <f aca="false">MAX(0,CP$3-1-$F16)/Days_In_Year</f>
        <v>18.5123287671233</v>
      </c>
      <c r="CQ27" s="60" t="n">
        <f aca="false">MAX(0,CQ$3-1-$F16)/Days_In_Year</f>
        <v>18.7643835616438</v>
      </c>
      <c r="CR27" s="60" t="n">
        <f aca="false">MAX(0,CR$3-1-$F16)/Days_In_Year</f>
        <v>19.0109589041096</v>
      </c>
      <c r="CS27" s="60" t="n">
        <f aca="false">MAX(0,CS$3-1-$F16)/Days_In_Year</f>
        <v>19.2602739726027</v>
      </c>
      <c r="CT27" s="60" t="n">
        <f aca="false">MAX(0,CT$3-1-$F16)/Days_In_Year</f>
        <v>19.5123287671233</v>
      </c>
      <c r="CU27" s="60" t="n">
        <f aca="false">MAX(0,CU$3-1-$F16)/Days_In_Year</f>
        <v>19.7643835616438</v>
      </c>
      <c r="CV27" s="60" t="n">
        <f aca="false">MAX(0,CV$3-1-$F16)/Days_In_Year</f>
        <v>20.013698630137</v>
      </c>
      <c r="CW27" s="60" t="n">
        <f aca="false">MAX(0,CW$3-1-$F16)/Days_In_Year</f>
        <v>20.2630136986301</v>
      </c>
      <c r="CX27" s="60" t="n">
        <f aca="false">MAX(0,CX$3-1-$F16)/Days_In_Year</f>
        <v>20.5150684931507</v>
      </c>
      <c r="CY27" s="60" t="n">
        <f aca="false">MAX(0,CY$3-1-$F16)/Days_In_Year</f>
        <v>20.7671232876712</v>
      </c>
      <c r="CZ27" s="60" t="n">
        <f aca="false">MAX(0,CZ$3-1-$F16)/Days_In_Year</f>
        <v>21.013698630137</v>
      </c>
      <c r="DA27" s="60" t="n">
        <f aca="false">MAX(0,DA$3-1-$F16)/Days_In_Year</f>
        <v>21.2630136986301</v>
      </c>
      <c r="DB27" s="60" t="n">
        <f aca="false">MAX(0,DB$3-1-$F16)/Days_In_Year</f>
        <v>21.5150684931507</v>
      </c>
      <c r="DC27" s="60" t="n">
        <f aca="false">MAX(0,DC$3-1-$F16)/Days_In_Year</f>
        <v>21.7671232876712</v>
      </c>
      <c r="DD27" s="60" t="n">
        <f aca="false">MAX(0,DD$3-1-$F16)/Days_In_Year</f>
        <v>22.013698630137</v>
      </c>
      <c r="DE27" s="60" t="n">
        <f aca="false">MAX(0,DE$3-1-$F16)/Days_In_Year</f>
        <v>22.2630136986301</v>
      </c>
      <c r="DF27" s="60" t="n">
        <f aca="false">MAX(0,DF$3-1-$F16)/Days_In_Year</f>
        <v>22.5150684931507</v>
      </c>
      <c r="DG27" s="60" t="n">
        <f aca="false">MAX(0,DG$3-1-$F16)/Days_In_Year</f>
        <v>22.7671232876712</v>
      </c>
      <c r="DH27" s="60" t="n">
        <f aca="false">MAX(0,DH$3-1-$F16)/Days_In_Year</f>
        <v>23.013698630137</v>
      </c>
      <c r="DI27" s="60" t="n">
        <f aca="false">MAX(0,DI$3-1-$F16)/Days_In_Year</f>
        <v>23.2630136986301</v>
      </c>
      <c r="DJ27" s="60" t="n">
        <f aca="false">MAX(0,DJ$3-1-$F16)/Days_In_Year</f>
        <v>23.5150684931507</v>
      </c>
      <c r="DK27" s="60" t="n">
        <f aca="false">MAX(0,DK$3-1-$F16)/Days_In_Year</f>
        <v>23.7671232876712</v>
      </c>
      <c r="DL27" s="60" t="n">
        <f aca="false">MAX(0,DL$3-1-$F16)/Days_In_Year</f>
        <v>24.0164383561644</v>
      </c>
      <c r="DM27" s="60" t="n">
        <f aca="false">MAX(0,DM$3-1-$F16)/Days_In_Year</f>
        <v>24.2657534246575</v>
      </c>
      <c r="DN27" s="60" t="n">
        <f aca="false">MAX(0,DN$3-1-$F16)/Days_In_Year</f>
        <v>24.5178082191781</v>
      </c>
      <c r="DO27" s="60" t="n">
        <f aca="false">MAX(0,DO$3-1-$F16)/Days_In_Year</f>
        <v>24.7698630136986</v>
      </c>
      <c r="DP27" s="60" t="n">
        <f aca="false">MAX(0,DP$3-1-$F16)/Days_In_Year</f>
        <v>25.0164383561644</v>
      </c>
      <c r="DQ27" s="60" t="n">
        <f aca="false">MAX(0,DQ$3-1-$F16)/Days_In_Year</f>
        <v>25.2657534246575</v>
      </c>
      <c r="DR27" s="60" t="n">
        <f aca="false">MAX(0,DR$3-1-$F16)/Days_In_Year</f>
        <v>25.5178082191781</v>
      </c>
      <c r="DS27" s="60" t="n">
        <f aca="false">MAX(0,DS$3-1-$F16)/Days_In_Year</f>
        <v>25.7698630136986</v>
      </c>
      <c r="DT27" s="60" t="n">
        <f aca="false">MAX(0,DT$3-1-$F16)/Days_In_Year</f>
        <v>26.0164383561644</v>
      </c>
      <c r="DU27" s="60" t="n">
        <f aca="false">MAX(0,DU$3-1-$F16)/Days_In_Year</f>
        <v>26.2657534246575</v>
      </c>
      <c r="DV27" s="60" t="n">
        <f aca="false">MAX(0,DV$3-1-$F16)/Days_In_Year</f>
        <v>26.5178082191781</v>
      </c>
      <c r="DW27" s="60" t="n">
        <f aca="false">MAX(0,DW$3-1-$F16)/Days_In_Year</f>
        <v>26.7698630136986</v>
      </c>
      <c r="DX27" s="60" t="n">
        <f aca="false">MAX(0,DX$3-1-$F16)/Days_In_Year</f>
        <v>27.0164383561644</v>
      </c>
      <c r="DY27" s="60" t="n">
        <f aca="false">MAX(0,DY$3-1-$F16)/Days_In_Year</f>
        <v>27.2657534246575</v>
      </c>
      <c r="DZ27" s="60" t="n">
        <f aca="false">MAX(0,DZ$3-1-$F16)/Days_In_Year</f>
        <v>27.5178082191781</v>
      </c>
      <c r="EA27" s="60" t="n">
        <f aca="false">MAX(0,EA$3-1-$F16)/Days_In_Year</f>
        <v>27.7698630136986</v>
      </c>
      <c r="EB27" s="60" t="n">
        <f aca="false">MAX(0,EB$3-1-$F16)/Days_In_Year</f>
        <v>28.0191780821918</v>
      </c>
      <c r="EC27" s="60" t="n">
        <f aca="false">MAX(0,EC$3-1-$F16)/Days_In_Year</f>
        <v>28.2684931506849</v>
      </c>
      <c r="ED27" s="60" t="n">
        <f aca="false">MAX(0,ED$3-1-$F16)/Days_In_Year</f>
        <v>28.5205479452055</v>
      </c>
      <c r="EE27" s="60" t="n">
        <f aca="false">MAX(0,EE$3-1-$F16)/Days_In_Year</f>
        <v>28.772602739726</v>
      </c>
      <c r="EF27" s="60" t="n">
        <f aca="false">MAX(0,EF$3-1-$F16)/Days_In_Year</f>
        <v>29.0191780821918</v>
      </c>
      <c r="EG27" s="60" t="n">
        <f aca="false">MAX(0,EG$3-1-$F16)/Days_In_Year</f>
        <v>29.2684931506849</v>
      </c>
      <c r="EH27" s="60" t="n">
        <f aca="false">MAX(0,EH$3-1-$F16)/Days_In_Year</f>
        <v>29.5205479452055</v>
      </c>
      <c r="EI27" s="60" t="n">
        <f aca="false">MAX(0,EI$3-1-$F16)/Days_In_Year</f>
        <v>29.772602739726</v>
      </c>
      <c r="EJ27" s="60" t="n">
        <f aca="false">MAX(0,EJ$3-1-$F16)/Days_In_Year</f>
        <v>30.0191780821918</v>
      </c>
      <c r="EK27" s="60" t="n">
        <f aca="false">MAX(0,EK$3-1-$F16)/Days_In_Year</f>
        <v>30.2684931506849</v>
      </c>
      <c r="EL27" s="60" t="n">
        <f aca="false">MAX(0,EL$3-1-$F16)/Days_In_Year</f>
        <v>30.5205479452055</v>
      </c>
      <c r="EM27" s="60" t="n">
        <f aca="false">MAX(0,EM$3-1-$F16)/Days_In_Year</f>
        <v>30.772602739726</v>
      </c>
      <c r="EN27" s="60" t="n">
        <f aca="false">MAX(0,EN$3-1-$F16)/Days_In_Year</f>
        <v>31.0191780821918</v>
      </c>
      <c r="EO27" s="60" t="n">
        <f aca="false">MAX(0,EO$3-1-$F16)/Days_In_Year</f>
        <v>31.2684931506849</v>
      </c>
      <c r="EP27" s="60" t="n">
        <f aca="false">MAX(0,EP$3-1-$F16)/Days_In_Year</f>
        <v>31.5205479452055</v>
      </c>
      <c r="EQ27" s="60" t="n">
        <f aca="false">MAX(0,EQ$3-1-$F16)/Days_In_Year</f>
        <v>31.772602739726</v>
      </c>
      <c r="ER27" s="60" t="n">
        <f aca="false">MAX(0,ER$3-1-$F16)/Days_In_Year</f>
        <v>32.0219178082192</v>
      </c>
      <c r="ES27" s="60" t="n">
        <f aca="false">MAX(0,ES$3-1-$F16)/Days_In_Year</f>
        <v>32.2712328767123</v>
      </c>
      <c r="ET27" s="60" t="n">
        <f aca="false">MAX(0,ET$3-1-$F16)/Days_In_Year</f>
        <v>32.5232876712329</v>
      </c>
      <c r="EU27" s="60" t="n">
        <f aca="false">MAX(0,EU$3-1-$F16)/Days_In_Year</f>
        <v>32.7753424657534</v>
      </c>
      <c r="EV27" s="60" t="n">
        <f aca="false">MAX(0,EV$3-1-$F16)/Days_In_Year</f>
        <v>33.0219178082192</v>
      </c>
      <c r="EW27" s="60" t="n">
        <f aca="false">MAX(0,EW$3-1-$F16)/Days_In_Year</f>
        <v>33.2712328767123</v>
      </c>
      <c r="EX27" s="60" t="n">
        <f aca="false">MAX(0,EX$3-1-$F16)/Days_In_Year</f>
        <v>33.5232876712329</v>
      </c>
      <c r="EY27" s="60" t="n">
        <f aca="false">MAX(0,EY$3-1-$F16)/Days_In_Year</f>
        <v>33.7753424657534</v>
      </c>
      <c r="EZ27" s="60" t="n">
        <f aca="false">MAX(0,EZ$3-1-$F16)/Days_In_Year</f>
        <v>34.0219178082192</v>
      </c>
      <c r="FA27" s="60" t="n">
        <f aca="false">MAX(0,FA$3-1-$F16)/Days_In_Year</f>
        <v>34.2712328767123</v>
      </c>
      <c r="FB27" s="60" t="n">
        <f aca="false">MAX(0,FB$3-1-$F16)/Days_In_Year</f>
        <v>34.5232876712329</v>
      </c>
      <c r="FC27" s="60" t="n">
        <f aca="false">MAX(0,FC$3-1-$F16)/Days_In_Year</f>
        <v>34.7753424657534</v>
      </c>
      <c r="FD27" s="60" t="n">
        <f aca="false">MAX(0,FD$3-1-$F16)/Days_In_Year</f>
        <v>35.0219178082192</v>
      </c>
      <c r="FE27" s="60" t="n">
        <f aca="false">MAX(0,FE$3-1-$F16)/Days_In_Year</f>
        <v>35.2712328767123</v>
      </c>
      <c r="FF27" s="60" t="n">
        <f aca="false">MAX(0,FF$3-1-$F16)/Days_In_Year</f>
        <v>35.5232876712329</v>
      </c>
      <c r="FG27" s="60" t="n">
        <f aca="false">MAX(0,FG$3-1-$F16)/Days_In_Year</f>
        <v>35.7753424657534</v>
      </c>
      <c r="FH27" s="60" t="n">
        <f aca="false">MAX(0,FH$3-1-$F16)/Days_In_Year</f>
        <v>36.0246575342466</v>
      </c>
    </row>
    <row r="28" customFormat="false" ht="15" hidden="false" customHeight="false" outlineLevel="0" collapsed="false">
      <c r="C28" s="0" t="s">
        <v>636</v>
      </c>
      <c r="D28" s="11" t="s">
        <v>617</v>
      </c>
      <c r="E28" s="40" t="n">
        <f aca="false">In_Acq+1</f>
        <v>45992</v>
      </c>
      <c r="F28" s="40" t="n">
        <f aca="false">$E15</f>
        <v>46387</v>
      </c>
      <c r="I28" s="60" t="n">
        <f aca="false">SUM(J28:FH28)</f>
        <v>1</v>
      </c>
      <c r="J28" s="60" t="n">
        <f aca="false">MAX(0,MIN($F28,J$4)-MAX($E28,J$3)+1)/($F28-$E28+1)</f>
        <v>0.0782828282828283</v>
      </c>
      <c r="K28" s="60" t="n">
        <f aca="false">MAX(0,MIN($F28,K$4)-MAX($E28,K$3)+1)/($F28-$E28+1)</f>
        <v>0.227272727272727</v>
      </c>
      <c r="L28" s="60" t="n">
        <f aca="false">MAX(0,MIN($F28,L$4)-MAX($E28,L$3)+1)/($F28-$E28+1)</f>
        <v>0.22979797979798</v>
      </c>
      <c r="M28" s="60" t="n">
        <f aca="false">MAX(0,MIN($F28,M$4)-MAX($E28,M$3)+1)/($F28-$E28+1)</f>
        <v>0.232323232323232</v>
      </c>
      <c r="N28" s="60" t="n">
        <f aca="false">MAX(0,MIN($F28,N$4)-MAX($E28,N$3)+1)/($F28-$E28+1)</f>
        <v>0.232323232323232</v>
      </c>
      <c r="O28" s="60" t="n">
        <f aca="false">MAX(0,MIN($F28,O$4)-MAX($E28,O$3)+1)/($F28-$E28+1)</f>
        <v>0</v>
      </c>
      <c r="P28" s="60" t="n">
        <f aca="false">MAX(0,MIN($F28,P$4)-MAX($E28,P$3)+1)/($F28-$E28+1)</f>
        <v>0</v>
      </c>
      <c r="Q28" s="60" t="n">
        <f aca="false">MAX(0,MIN($F28,Q$4)-MAX($E28,Q$3)+1)/($F28-$E28+1)</f>
        <v>0</v>
      </c>
      <c r="R28" s="60" t="n">
        <f aca="false">MAX(0,MIN($F28,R$4)-MAX($E28,R$3)+1)/($F28-$E28+1)</f>
        <v>0</v>
      </c>
      <c r="S28" s="60" t="n">
        <f aca="false">MAX(0,MIN($F28,S$4)-MAX($E28,S$3)+1)/($F28-$E28+1)</f>
        <v>0</v>
      </c>
      <c r="T28" s="60" t="n">
        <f aca="false">MAX(0,MIN($F28,T$4)-MAX($E28,T$3)+1)/($F28-$E28+1)</f>
        <v>0</v>
      </c>
      <c r="U28" s="60" t="n">
        <f aca="false">MAX(0,MIN($F28,U$4)-MAX($E28,U$3)+1)/($F28-$E28+1)</f>
        <v>0</v>
      </c>
      <c r="V28" s="60" t="n">
        <f aca="false">MAX(0,MIN($F28,V$4)-MAX($E28,V$3)+1)/($F28-$E28+1)</f>
        <v>0</v>
      </c>
      <c r="W28" s="60" t="n">
        <f aca="false">MAX(0,MIN($F28,W$4)-MAX($E28,W$3)+1)/($F28-$E28+1)</f>
        <v>0</v>
      </c>
      <c r="X28" s="60" t="n">
        <f aca="false">MAX(0,MIN($F28,X$4)-MAX($E28,X$3)+1)/($F28-$E28+1)</f>
        <v>0</v>
      </c>
      <c r="Y28" s="60" t="n">
        <f aca="false">MAX(0,MIN($F28,Y$4)-MAX($E28,Y$3)+1)/($F28-$E28+1)</f>
        <v>0</v>
      </c>
      <c r="Z28" s="60" t="n">
        <f aca="false">MAX(0,MIN($F28,Z$4)-MAX($E28,Z$3)+1)/($F28-$E28+1)</f>
        <v>0</v>
      </c>
      <c r="AA28" s="60" t="n">
        <f aca="false">MAX(0,MIN($F28,AA$4)-MAX($E28,AA$3)+1)/($F28-$E28+1)</f>
        <v>0</v>
      </c>
      <c r="AB28" s="60" t="n">
        <f aca="false">MAX(0,MIN($F28,AB$4)-MAX($E28,AB$3)+1)/($F28-$E28+1)</f>
        <v>0</v>
      </c>
      <c r="AC28" s="60" t="n">
        <f aca="false">MAX(0,MIN($F28,AC$4)-MAX($E28,AC$3)+1)/($F28-$E28+1)</f>
        <v>0</v>
      </c>
      <c r="AD28" s="60" t="n">
        <f aca="false">MAX(0,MIN($F28,AD$4)-MAX($E28,AD$3)+1)/($F28-$E28+1)</f>
        <v>0</v>
      </c>
      <c r="AE28" s="60" t="n">
        <f aca="false">MAX(0,MIN($F28,AE$4)-MAX($E28,AE$3)+1)/($F28-$E28+1)</f>
        <v>0</v>
      </c>
      <c r="AF28" s="60" t="n">
        <f aca="false">MAX(0,MIN($F28,AF$4)-MAX($E28,AF$3)+1)/($F28-$E28+1)</f>
        <v>0</v>
      </c>
      <c r="AG28" s="60" t="n">
        <f aca="false">MAX(0,MIN($F28,AG$4)-MAX($E28,AG$3)+1)/($F28-$E28+1)</f>
        <v>0</v>
      </c>
      <c r="AH28" s="60" t="n">
        <f aca="false">MAX(0,MIN($F28,AH$4)-MAX($E28,AH$3)+1)/($F28-$E28+1)</f>
        <v>0</v>
      </c>
      <c r="AI28" s="60" t="n">
        <f aca="false">MAX(0,MIN($F28,AI$4)-MAX($E28,AI$3)+1)/($F28-$E28+1)</f>
        <v>0</v>
      </c>
      <c r="AJ28" s="60" t="n">
        <f aca="false">MAX(0,MIN($F28,AJ$4)-MAX($E28,AJ$3)+1)/($F28-$E28+1)</f>
        <v>0</v>
      </c>
      <c r="AK28" s="60" t="n">
        <f aca="false">MAX(0,MIN($F28,AK$4)-MAX($E28,AK$3)+1)/($F28-$E28+1)</f>
        <v>0</v>
      </c>
      <c r="AL28" s="60" t="n">
        <f aca="false">MAX(0,MIN($F28,AL$4)-MAX($E28,AL$3)+1)/($F28-$E28+1)</f>
        <v>0</v>
      </c>
      <c r="AM28" s="60" t="n">
        <f aca="false">MAX(0,MIN($F28,AM$4)-MAX($E28,AM$3)+1)/($F28-$E28+1)</f>
        <v>0</v>
      </c>
      <c r="AN28" s="60" t="n">
        <f aca="false">MAX(0,MIN($F28,AN$4)-MAX($E28,AN$3)+1)/($F28-$E28+1)</f>
        <v>0</v>
      </c>
      <c r="AO28" s="60" t="n">
        <f aca="false">MAX(0,MIN($F28,AO$4)-MAX($E28,AO$3)+1)/($F28-$E28+1)</f>
        <v>0</v>
      </c>
      <c r="AP28" s="60" t="n">
        <f aca="false">MAX(0,MIN($F28,AP$4)-MAX($E28,AP$3)+1)/($F28-$E28+1)</f>
        <v>0</v>
      </c>
      <c r="AQ28" s="60" t="n">
        <f aca="false">MAX(0,MIN($F28,AQ$4)-MAX($E28,AQ$3)+1)/($F28-$E28+1)</f>
        <v>0</v>
      </c>
      <c r="AR28" s="60" t="n">
        <f aca="false">MAX(0,MIN($F28,AR$4)-MAX($E28,AR$3)+1)/($F28-$E28+1)</f>
        <v>0</v>
      </c>
      <c r="AS28" s="60" t="n">
        <f aca="false">MAX(0,MIN($F28,AS$4)-MAX($E28,AS$3)+1)/($F28-$E28+1)</f>
        <v>0</v>
      </c>
      <c r="AT28" s="60" t="n">
        <f aca="false">MAX(0,MIN($F28,AT$4)-MAX($E28,AT$3)+1)/($F28-$E28+1)</f>
        <v>0</v>
      </c>
      <c r="AU28" s="60" t="n">
        <f aca="false">MAX(0,MIN($F28,AU$4)-MAX($E28,AU$3)+1)/($F28-$E28+1)</f>
        <v>0</v>
      </c>
      <c r="AV28" s="60" t="n">
        <f aca="false">MAX(0,MIN($F28,AV$4)-MAX($E28,AV$3)+1)/($F28-$E28+1)</f>
        <v>0</v>
      </c>
      <c r="AW28" s="60" t="n">
        <f aca="false">MAX(0,MIN($F28,AW$4)-MAX($E28,AW$3)+1)/($F28-$E28+1)</f>
        <v>0</v>
      </c>
      <c r="AX28" s="60" t="n">
        <f aca="false">MAX(0,MIN($F28,AX$4)-MAX($E28,AX$3)+1)/($F28-$E28+1)</f>
        <v>0</v>
      </c>
      <c r="AY28" s="60" t="n">
        <f aca="false">MAX(0,MIN($F28,AY$4)-MAX($E28,AY$3)+1)/($F28-$E28+1)</f>
        <v>0</v>
      </c>
      <c r="AZ28" s="60" t="n">
        <f aca="false">MAX(0,MIN($F28,AZ$4)-MAX($E28,AZ$3)+1)/($F28-$E28+1)</f>
        <v>0</v>
      </c>
      <c r="BA28" s="60" t="n">
        <f aca="false">MAX(0,MIN($F28,BA$4)-MAX($E28,BA$3)+1)/($F28-$E28+1)</f>
        <v>0</v>
      </c>
      <c r="BB28" s="60" t="n">
        <f aca="false">MAX(0,MIN($F28,BB$4)-MAX($E28,BB$3)+1)/($F28-$E28+1)</f>
        <v>0</v>
      </c>
      <c r="BC28" s="60" t="n">
        <f aca="false">MAX(0,MIN($F28,BC$4)-MAX($E28,BC$3)+1)/($F28-$E28+1)</f>
        <v>0</v>
      </c>
      <c r="BD28" s="60" t="n">
        <f aca="false">MAX(0,MIN($F28,BD$4)-MAX($E28,BD$3)+1)/($F28-$E28+1)</f>
        <v>0</v>
      </c>
      <c r="BE28" s="60" t="n">
        <f aca="false">MAX(0,MIN($F28,BE$4)-MAX($E28,BE$3)+1)/($F28-$E28+1)</f>
        <v>0</v>
      </c>
      <c r="BF28" s="60" t="n">
        <f aca="false">MAX(0,MIN($F28,BF$4)-MAX($E28,BF$3)+1)/($F28-$E28+1)</f>
        <v>0</v>
      </c>
      <c r="BG28" s="60" t="n">
        <f aca="false">MAX(0,MIN($F28,BG$4)-MAX($E28,BG$3)+1)/($F28-$E28+1)</f>
        <v>0</v>
      </c>
      <c r="BH28" s="60" t="n">
        <f aca="false">MAX(0,MIN($F28,BH$4)-MAX($E28,BH$3)+1)/($F28-$E28+1)</f>
        <v>0</v>
      </c>
      <c r="BI28" s="60" t="n">
        <f aca="false">MAX(0,MIN($F28,BI$4)-MAX($E28,BI$3)+1)/($F28-$E28+1)</f>
        <v>0</v>
      </c>
      <c r="BJ28" s="60" t="n">
        <f aca="false">MAX(0,MIN($F28,BJ$4)-MAX($E28,BJ$3)+1)/($F28-$E28+1)</f>
        <v>0</v>
      </c>
      <c r="BK28" s="60" t="n">
        <f aca="false">MAX(0,MIN($F28,BK$4)-MAX($E28,BK$3)+1)/($F28-$E28+1)</f>
        <v>0</v>
      </c>
      <c r="BL28" s="60" t="n">
        <f aca="false">MAX(0,MIN($F28,BL$4)-MAX($E28,BL$3)+1)/($F28-$E28+1)</f>
        <v>0</v>
      </c>
      <c r="BM28" s="60" t="n">
        <f aca="false">MAX(0,MIN($F28,BM$4)-MAX($E28,BM$3)+1)/($F28-$E28+1)</f>
        <v>0</v>
      </c>
      <c r="BN28" s="60" t="n">
        <f aca="false">MAX(0,MIN($F28,BN$4)-MAX($E28,BN$3)+1)/($F28-$E28+1)</f>
        <v>0</v>
      </c>
      <c r="BO28" s="60" t="n">
        <f aca="false">MAX(0,MIN($F28,BO$4)-MAX($E28,BO$3)+1)/($F28-$E28+1)</f>
        <v>0</v>
      </c>
      <c r="BP28" s="60" t="n">
        <f aca="false">MAX(0,MIN($F28,BP$4)-MAX($E28,BP$3)+1)/($F28-$E28+1)</f>
        <v>0</v>
      </c>
      <c r="BQ28" s="60" t="n">
        <f aca="false">MAX(0,MIN($F28,BQ$4)-MAX($E28,BQ$3)+1)/($F28-$E28+1)</f>
        <v>0</v>
      </c>
      <c r="BR28" s="60" t="n">
        <f aca="false">MAX(0,MIN($F28,BR$4)-MAX($E28,BR$3)+1)/($F28-$E28+1)</f>
        <v>0</v>
      </c>
      <c r="BS28" s="60" t="n">
        <f aca="false">MAX(0,MIN($F28,BS$4)-MAX($E28,BS$3)+1)/($F28-$E28+1)</f>
        <v>0</v>
      </c>
      <c r="BT28" s="60" t="n">
        <f aca="false">MAX(0,MIN($F28,BT$4)-MAX($E28,BT$3)+1)/($F28-$E28+1)</f>
        <v>0</v>
      </c>
      <c r="BU28" s="60" t="n">
        <f aca="false">MAX(0,MIN($F28,BU$4)-MAX($E28,BU$3)+1)/($F28-$E28+1)</f>
        <v>0</v>
      </c>
      <c r="BV28" s="60" t="n">
        <f aca="false">MAX(0,MIN($F28,BV$4)-MAX($E28,BV$3)+1)/($F28-$E28+1)</f>
        <v>0</v>
      </c>
      <c r="BW28" s="60" t="n">
        <f aca="false">MAX(0,MIN($F28,BW$4)-MAX($E28,BW$3)+1)/($F28-$E28+1)</f>
        <v>0</v>
      </c>
      <c r="BX28" s="60" t="n">
        <f aca="false">MAX(0,MIN($F28,BX$4)-MAX($E28,BX$3)+1)/($F28-$E28+1)</f>
        <v>0</v>
      </c>
      <c r="BY28" s="60" t="n">
        <f aca="false">MAX(0,MIN($F28,BY$4)-MAX($E28,BY$3)+1)/($F28-$E28+1)</f>
        <v>0</v>
      </c>
      <c r="BZ28" s="60" t="n">
        <f aca="false">MAX(0,MIN($F28,BZ$4)-MAX($E28,BZ$3)+1)/($F28-$E28+1)</f>
        <v>0</v>
      </c>
      <c r="CA28" s="60" t="n">
        <f aca="false">MAX(0,MIN($F28,CA$4)-MAX($E28,CA$3)+1)/($F28-$E28+1)</f>
        <v>0</v>
      </c>
      <c r="CB28" s="60" t="n">
        <f aca="false">MAX(0,MIN($F28,CB$4)-MAX($E28,CB$3)+1)/($F28-$E28+1)</f>
        <v>0</v>
      </c>
      <c r="CC28" s="60" t="n">
        <f aca="false">MAX(0,MIN($F28,CC$4)-MAX($E28,CC$3)+1)/($F28-$E28+1)</f>
        <v>0</v>
      </c>
      <c r="CD28" s="60" t="n">
        <f aca="false">MAX(0,MIN($F28,CD$4)-MAX($E28,CD$3)+1)/($F28-$E28+1)</f>
        <v>0</v>
      </c>
      <c r="CE28" s="60" t="n">
        <f aca="false">MAX(0,MIN($F28,CE$4)-MAX($E28,CE$3)+1)/($F28-$E28+1)</f>
        <v>0</v>
      </c>
      <c r="CF28" s="60" t="n">
        <f aca="false">MAX(0,MIN($F28,CF$4)-MAX($E28,CF$3)+1)/($F28-$E28+1)</f>
        <v>0</v>
      </c>
      <c r="CG28" s="60" t="n">
        <f aca="false">MAX(0,MIN($F28,CG$4)-MAX($E28,CG$3)+1)/($F28-$E28+1)</f>
        <v>0</v>
      </c>
      <c r="CH28" s="60" t="n">
        <f aca="false">MAX(0,MIN($F28,CH$4)-MAX($E28,CH$3)+1)/($F28-$E28+1)</f>
        <v>0</v>
      </c>
      <c r="CI28" s="60" t="n">
        <f aca="false">MAX(0,MIN($F28,CI$4)-MAX($E28,CI$3)+1)/($F28-$E28+1)</f>
        <v>0</v>
      </c>
      <c r="CJ28" s="60" t="n">
        <f aca="false">MAX(0,MIN($F28,CJ$4)-MAX($E28,CJ$3)+1)/($F28-$E28+1)</f>
        <v>0</v>
      </c>
      <c r="CK28" s="60" t="n">
        <f aca="false">MAX(0,MIN($F28,CK$4)-MAX($E28,CK$3)+1)/($F28-$E28+1)</f>
        <v>0</v>
      </c>
      <c r="CL28" s="60" t="n">
        <f aca="false">MAX(0,MIN($F28,CL$4)-MAX($E28,CL$3)+1)/($F28-$E28+1)</f>
        <v>0</v>
      </c>
      <c r="CM28" s="60" t="n">
        <f aca="false">MAX(0,MIN($F28,CM$4)-MAX($E28,CM$3)+1)/($F28-$E28+1)</f>
        <v>0</v>
      </c>
      <c r="CN28" s="60" t="n">
        <f aca="false">MAX(0,MIN($F28,CN$4)-MAX($E28,CN$3)+1)/($F28-$E28+1)</f>
        <v>0</v>
      </c>
      <c r="CO28" s="60" t="n">
        <f aca="false">MAX(0,MIN($F28,CO$4)-MAX($E28,CO$3)+1)/($F28-$E28+1)</f>
        <v>0</v>
      </c>
      <c r="CP28" s="60" t="n">
        <f aca="false">MAX(0,MIN($F28,CP$4)-MAX($E28,CP$3)+1)/($F28-$E28+1)</f>
        <v>0</v>
      </c>
      <c r="CQ28" s="60" t="n">
        <f aca="false">MAX(0,MIN($F28,CQ$4)-MAX($E28,CQ$3)+1)/($F28-$E28+1)</f>
        <v>0</v>
      </c>
      <c r="CR28" s="60" t="n">
        <f aca="false">MAX(0,MIN($F28,CR$4)-MAX($E28,CR$3)+1)/($F28-$E28+1)</f>
        <v>0</v>
      </c>
      <c r="CS28" s="60" t="n">
        <f aca="false">MAX(0,MIN($F28,CS$4)-MAX($E28,CS$3)+1)/($F28-$E28+1)</f>
        <v>0</v>
      </c>
      <c r="CT28" s="60" t="n">
        <f aca="false">MAX(0,MIN($F28,CT$4)-MAX($E28,CT$3)+1)/($F28-$E28+1)</f>
        <v>0</v>
      </c>
      <c r="CU28" s="60" t="n">
        <f aca="false">MAX(0,MIN($F28,CU$4)-MAX($E28,CU$3)+1)/($F28-$E28+1)</f>
        <v>0</v>
      </c>
      <c r="CV28" s="60" t="n">
        <f aca="false">MAX(0,MIN($F28,CV$4)-MAX($E28,CV$3)+1)/($F28-$E28+1)</f>
        <v>0</v>
      </c>
      <c r="CW28" s="60" t="n">
        <f aca="false">MAX(0,MIN($F28,CW$4)-MAX($E28,CW$3)+1)/($F28-$E28+1)</f>
        <v>0</v>
      </c>
      <c r="CX28" s="60" t="n">
        <f aca="false">MAX(0,MIN($F28,CX$4)-MAX($E28,CX$3)+1)/($F28-$E28+1)</f>
        <v>0</v>
      </c>
      <c r="CY28" s="60" t="n">
        <f aca="false">MAX(0,MIN($F28,CY$4)-MAX($E28,CY$3)+1)/($F28-$E28+1)</f>
        <v>0</v>
      </c>
      <c r="CZ28" s="60" t="n">
        <f aca="false">MAX(0,MIN($F28,CZ$4)-MAX($E28,CZ$3)+1)/($F28-$E28+1)</f>
        <v>0</v>
      </c>
      <c r="DA28" s="60" t="n">
        <f aca="false">MAX(0,MIN($F28,DA$4)-MAX($E28,DA$3)+1)/($F28-$E28+1)</f>
        <v>0</v>
      </c>
      <c r="DB28" s="60" t="n">
        <f aca="false">MAX(0,MIN($F28,DB$4)-MAX($E28,DB$3)+1)/($F28-$E28+1)</f>
        <v>0</v>
      </c>
      <c r="DC28" s="60" t="n">
        <f aca="false">MAX(0,MIN($F28,DC$4)-MAX($E28,DC$3)+1)/($F28-$E28+1)</f>
        <v>0</v>
      </c>
      <c r="DD28" s="60" t="n">
        <f aca="false">MAX(0,MIN($F28,DD$4)-MAX($E28,DD$3)+1)/($F28-$E28+1)</f>
        <v>0</v>
      </c>
      <c r="DE28" s="60" t="n">
        <f aca="false">MAX(0,MIN($F28,DE$4)-MAX($E28,DE$3)+1)/($F28-$E28+1)</f>
        <v>0</v>
      </c>
      <c r="DF28" s="60" t="n">
        <f aca="false">MAX(0,MIN($F28,DF$4)-MAX($E28,DF$3)+1)/($F28-$E28+1)</f>
        <v>0</v>
      </c>
      <c r="DG28" s="60" t="n">
        <f aca="false">MAX(0,MIN($F28,DG$4)-MAX($E28,DG$3)+1)/($F28-$E28+1)</f>
        <v>0</v>
      </c>
      <c r="DH28" s="60" t="n">
        <f aca="false">MAX(0,MIN($F28,DH$4)-MAX($E28,DH$3)+1)/($F28-$E28+1)</f>
        <v>0</v>
      </c>
      <c r="DI28" s="60" t="n">
        <f aca="false">MAX(0,MIN($F28,DI$4)-MAX($E28,DI$3)+1)/($F28-$E28+1)</f>
        <v>0</v>
      </c>
      <c r="DJ28" s="60" t="n">
        <f aca="false">MAX(0,MIN($F28,DJ$4)-MAX($E28,DJ$3)+1)/($F28-$E28+1)</f>
        <v>0</v>
      </c>
      <c r="DK28" s="60" t="n">
        <f aca="false">MAX(0,MIN($F28,DK$4)-MAX($E28,DK$3)+1)/($F28-$E28+1)</f>
        <v>0</v>
      </c>
      <c r="DL28" s="60" t="n">
        <f aca="false">MAX(0,MIN($F28,DL$4)-MAX($E28,DL$3)+1)/($F28-$E28+1)</f>
        <v>0</v>
      </c>
      <c r="DM28" s="60" t="n">
        <f aca="false">MAX(0,MIN($F28,DM$4)-MAX($E28,DM$3)+1)/($F28-$E28+1)</f>
        <v>0</v>
      </c>
      <c r="DN28" s="60" t="n">
        <f aca="false">MAX(0,MIN($F28,DN$4)-MAX($E28,DN$3)+1)/($F28-$E28+1)</f>
        <v>0</v>
      </c>
      <c r="DO28" s="60" t="n">
        <f aca="false">MAX(0,MIN($F28,DO$4)-MAX($E28,DO$3)+1)/($F28-$E28+1)</f>
        <v>0</v>
      </c>
      <c r="DP28" s="60" t="n">
        <f aca="false">MAX(0,MIN($F28,DP$4)-MAX($E28,DP$3)+1)/($F28-$E28+1)</f>
        <v>0</v>
      </c>
      <c r="DQ28" s="60" t="n">
        <f aca="false">MAX(0,MIN($F28,DQ$4)-MAX($E28,DQ$3)+1)/($F28-$E28+1)</f>
        <v>0</v>
      </c>
      <c r="DR28" s="60" t="n">
        <f aca="false">MAX(0,MIN($F28,DR$4)-MAX($E28,DR$3)+1)/($F28-$E28+1)</f>
        <v>0</v>
      </c>
      <c r="DS28" s="60" t="n">
        <f aca="false">MAX(0,MIN($F28,DS$4)-MAX($E28,DS$3)+1)/($F28-$E28+1)</f>
        <v>0</v>
      </c>
      <c r="DT28" s="60" t="n">
        <f aca="false">MAX(0,MIN($F28,DT$4)-MAX($E28,DT$3)+1)/($F28-$E28+1)</f>
        <v>0</v>
      </c>
      <c r="DU28" s="60" t="n">
        <f aca="false">MAX(0,MIN($F28,DU$4)-MAX($E28,DU$3)+1)/($F28-$E28+1)</f>
        <v>0</v>
      </c>
      <c r="DV28" s="60" t="n">
        <f aca="false">MAX(0,MIN($F28,DV$4)-MAX($E28,DV$3)+1)/($F28-$E28+1)</f>
        <v>0</v>
      </c>
      <c r="DW28" s="60" t="n">
        <f aca="false">MAX(0,MIN($F28,DW$4)-MAX($E28,DW$3)+1)/($F28-$E28+1)</f>
        <v>0</v>
      </c>
      <c r="DX28" s="60" t="n">
        <f aca="false">MAX(0,MIN($F28,DX$4)-MAX($E28,DX$3)+1)/($F28-$E28+1)</f>
        <v>0</v>
      </c>
      <c r="DY28" s="60" t="n">
        <f aca="false">MAX(0,MIN($F28,DY$4)-MAX($E28,DY$3)+1)/($F28-$E28+1)</f>
        <v>0</v>
      </c>
      <c r="DZ28" s="60" t="n">
        <f aca="false">MAX(0,MIN($F28,DZ$4)-MAX($E28,DZ$3)+1)/($F28-$E28+1)</f>
        <v>0</v>
      </c>
      <c r="EA28" s="60" t="n">
        <f aca="false">MAX(0,MIN($F28,EA$4)-MAX($E28,EA$3)+1)/($F28-$E28+1)</f>
        <v>0</v>
      </c>
      <c r="EB28" s="60" t="n">
        <f aca="false">MAX(0,MIN($F28,EB$4)-MAX($E28,EB$3)+1)/($F28-$E28+1)</f>
        <v>0</v>
      </c>
      <c r="EC28" s="60" t="n">
        <f aca="false">MAX(0,MIN($F28,EC$4)-MAX($E28,EC$3)+1)/($F28-$E28+1)</f>
        <v>0</v>
      </c>
      <c r="ED28" s="60" t="n">
        <f aca="false">MAX(0,MIN($F28,ED$4)-MAX($E28,ED$3)+1)/($F28-$E28+1)</f>
        <v>0</v>
      </c>
      <c r="EE28" s="60" t="n">
        <f aca="false">MAX(0,MIN($F28,EE$4)-MAX($E28,EE$3)+1)/($F28-$E28+1)</f>
        <v>0</v>
      </c>
      <c r="EF28" s="60" t="n">
        <f aca="false">MAX(0,MIN($F28,EF$4)-MAX($E28,EF$3)+1)/($F28-$E28+1)</f>
        <v>0</v>
      </c>
      <c r="EG28" s="60" t="n">
        <f aca="false">MAX(0,MIN($F28,EG$4)-MAX($E28,EG$3)+1)/($F28-$E28+1)</f>
        <v>0</v>
      </c>
      <c r="EH28" s="60" t="n">
        <f aca="false">MAX(0,MIN($F28,EH$4)-MAX($E28,EH$3)+1)/($F28-$E28+1)</f>
        <v>0</v>
      </c>
      <c r="EI28" s="60" t="n">
        <f aca="false">MAX(0,MIN($F28,EI$4)-MAX($E28,EI$3)+1)/($F28-$E28+1)</f>
        <v>0</v>
      </c>
      <c r="EJ28" s="60" t="n">
        <f aca="false">MAX(0,MIN($F28,EJ$4)-MAX($E28,EJ$3)+1)/($F28-$E28+1)</f>
        <v>0</v>
      </c>
      <c r="EK28" s="60" t="n">
        <f aca="false">MAX(0,MIN($F28,EK$4)-MAX($E28,EK$3)+1)/($F28-$E28+1)</f>
        <v>0</v>
      </c>
      <c r="EL28" s="60" t="n">
        <f aca="false">MAX(0,MIN($F28,EL$4)-MAX($E28,EL$3)+1)/($F28-$E28+1)</f>
        <v>0</v>
      </c>
      <c r="EM28" s="60" t="n">
        <f aca="false">MAX(0,MIN($F28,EM$4)-MAX($E28,EM$3)+1)/($F28-$E28+1)</f>
        <v>0</v>
      </c>
      <c r="EN28" s="60" t="n">
        <f aca="false">MAX(0,MIN($F28,EN$4)-MAX($E28,EN$3)+1)/($F28-$E28+1)</f>
        <v>0</v>
      </c>
      <c r="EO28" s="60" t="n">
        <f aca="false">MAX(0,MIN($F28,EO$4)-MAX($E28,EO$3)+1)/($F28-$E28+1)</f>
        <v>0</v>
      </c>
      <c r="EP28" s="60" t="n">
        <f aca="false">MAX(0,MIN($F28,EP$4)-MAX($E28,EP$3)+1)/($F28-$E28+1)</f>
        <v>0</v>
      </c>
      <c r="EQ28" s="60" t="n">
        <f aca="false">MAX(0,MIN($F28,EQ$4)-MAX($E28,EQ$3)+1)/($F28-$E28+1)</f>
        <v>0</v>
      </c>
      <c r="ER28" s="60" t="n">
        <f aca="false">MAX(0,MIN($F28,ER$4)-MAX($E28,ER$3)+1)/($F28-$E28+1)</f>
        <v>0</v>
      </c>
      <c r="ES28" s="60" t="n">
        <f aca="false">MAX(0,MIN($F28,ES$4)-MAX($E28,ES$3)+1)/($F28-$E28+1)</f>
        <v>0</v>
      </c>
      <c r="ET28" s="60" t="n">
        <f aca="false">MAX(0,MIN($F28,ET$4)-MAX($E28,ET$3)+1)/($F28-$E28+1)</f>
        <v>0</v>
      </c>
      <c r="EU28" s="60" t="n">
        <f aca="false">MAX(0,MIN($F28,EU$4)-MAX($E28,EU$3)+1)/($F28-$E28+1)</f>
        <v>0</v>
      </c>
      <c r="EV28" s="60" t="n">
        <f aca="false">MAX(0,MIN($F28,EV$4)-MAX($E28,EV$3)+1)/($F28-$E28+1)</f>
        <v>0</v>
      </c>
      <c r="EW28" s="60" t="n">
        <f aca="false">MAX(0,MIN($F28,EW$4)-MAX($E28,EW$3)+1)/($F28-$E28+1)</f>
        <v>0</v>
      </c>
      <c r="EX28" s="60" t="n">
        <f aca="false">MAX(0,MIN($F28,EX$4)-MAX($E28,EX$3)+1)/($F28-$E28+1)</f>
        <v>0</v>
      </c>
      <c r="EY28" s="60" t="n">
        <f aca="false">MAX(0,MIN($F28,EY$4)-MAX($E28,EY$3)+1)/($F28-$E28+1)</f>
        <v>0</v>
      </c>
      <c r="EZ28" s="60" t="n">
        <f aca="false">MAX(0,MIN($F28,EZ$4)-MAX($E28,EZ$3)+1)/($F28-$E28+1)</f>
        <v>0</v>
      </c>
      <c r="FA28" s="60" t="n">
        <f aca="false">MAX(0,MIN($F28,FA$4)-MAX($E28,FA$3)+1)/($F28-$E28+1)</f>
        <v>0</v>
      </c>
      <c r="FB28" s="60" t="n">
        <f aca="false">MAX(0,MIN($F28,FB$4)-MAX($E28,FB$3)+1)/($F28-$E28+1)</f>
        <v>0</v>
      </c>
      <c r="FC28" s="60" t="n">
        <f aca="false">MAX(0,MIN($F28,FC$4)-MAX($E28,FC$3)+1)/($F28-$E28+1)</f>
        <v>0</v>
      </c>
      <c r="FD28" s="60" t="n">
        <f aca="false">MAX(0,MIN($F28,FD$4)-MAX($E28,FD$3)+1)/($F28-$E28+1)</f>
        <v>0</v>
      </c>
      <c r="FE28" s="60" t="n">
        <f aca="false">MAX(0,MIN($F28,FE$4)-MAX($E28,FE$3)+1)/($F28-$E28+1)</f>
        <v>0</v>
      </c>
      <c r="FF28" s="60" t="n">
        <f aca="false">MAX(0,MIN($F28,FF$4)-MAX($E28,FF$3)+1)/($F28-$E28+1)</f>
        <v>0</v>
      </c>
      <c r="FG28" s="60" t="n">
        <f aca="false">MAX(0,MIN($F28,FG$4)-MAX($E28,FG$3)+1)/($F28-$E28+1)</f>
        <v>0</v>
      </c>
      <c r="FH28" s="60" t="n">
        <f aca="false">MAX(0,MIN($F28,FH$4)-MAX($E28,FH$3)+1)/($F28-$E28+1)</f>
        <v>0</v>
      </c>
    </row>
    <row r="29" customFormat="false" ht="15" hidden="false" customHeight="false" outlineLevel="0" collapsed="false">
      <c r="C29" s="0" t="s">
        <v>637</v>
      </c>
      <c r="D29" s="11" t="s">
        <v>617</v>
      </c>
      <c r="E29" s="40" t="n">
        <f aca="false">EOMONTH(In_PreRtB_First,-1)+1</f>
        <v>46296</v>
      </c>
      <c r="F29" s="27" t="n">
        <f aca="false">In_PreRtB_Last</f>
        <v>46477</v>
      </c>
      <c r="I29" s="60" t="n">
        <f aca="false">SUM(J29:FH29)</f>
        <v>1</v>
      </c>
      <c r="J29" s="60" t="n">
        <f aca="false">MAX(0,MIN($F29,J$4)-MAX($E29,J$3)+1)/($F29-$E29+1)</f>
        <v>0</v>
      </c>
      <c r="K29" s="60" t="n">
        <f aca="false">MAX(0,MIN($F29,K$4)-MAX($E29,K$3)+1)/($F29-$E29+1)</f>
        <v>0</v>
      </c>
      <c r="L29" s="60" t="n">
        <f aca="false">MAX(0,MIN($F29,L$4)-MAX($E29,L$3)+1)/($F29-$E29+1)</f>
        <v>0</v>
      </c>
      <c r="M29" s="60" t="n">
        <f aca="false">MAX(0,MIN($F29,M$4)-MAX($E29,M$3)+1)/($F29-$E29+1)</f>
        <v>0</v>
      </c>
      <c r="N29" s="60" t="n">
        <f aca="false">MAX(0,MIN($F29,N$4)-MAX($E29,N$3)+1)/($F29-$E29+1)</f>
        <v>0.505494505494506</v>
      </c>
      <c r="O29" s="60" t="n">
        <f aca="false">MAX(0,MIN($F29,O$4)-MAX($E29,O$3)+1)/($F29-$E29+1)</f>
        <v>0.494505494505495</v>
      </c>
      <c r="P29" s="60" t="n">
        <f aca="false">MAX(0,MIN($F29,P$4)-MAX($E29,P$3)+1)/($F29-$E29+1)</f>
        <v>0</v>
      </c>
      <c r="Q29" s="60" t="n">
        <f aca="false">MAX(0,MIN($F29,Q$4)-MAX($E29,Q$3)+1)/($F29-$E29+1)</f>
        <v>0</v>
      </c>
      <c r="R29" s="60" t="n">
        <f aca="false">MAX(0,MIN($F29,R$4)-MAX($E29,R$3)+1)/($F29-$E29+1)</f>
        <v>0</v>
      </c>
      <c r="S29" s="60" t="n">
        <f aca="false">MAX(0,MIN($F29,S$4)-MAX($E29,S$3)+1)/($F29-$E29+1)</f>
        <v>0</v>
      </c>
      <c r="T29" s="60" t="n">
        <f aca="false">MAX(0,MIN($F29,T$4)-MAX($E29,T$3)+1)/($F29-$E29+1)</f>
        <v>0</v>
      </c>
      <c r="U29" s="60" t="n">
        <f aca="false">MAX(0,MIN($F29,U$4)-MAX($E29,U$3)+1)/($F29-$E29+1)</f>
        <v>0</v>
      </c>
      <c r="V29" s="60" t="n">
        <f aca="false">MAX(0,MIN($F29,V$4)-MAX($E29,V$3)+1)/($F29-$E29+1)</f>
        <v>0</v>
      </c>
      <c r="W29" s="60" t="n">
        <f aca="false">MAX(0,MIN($F29,W$4)-MAX($E29,W$3)+1)/($F29-$E29+1)</f>
        <v>0</v>
      </c>
      <c r="X29" s="60" t="n">
        <f aca="false">MAX(0,MIN($F29,X$4)-MAX($E29,X$3)+1)/($F29-$E29+1)</f>
        <v>0</v>
      </c>
      <c r="Y29" s="60" t="n">
        <f aca="false">MAX(0,MIN($F29,Y$4)-MAX($E29,Y$3)+1)/($F29-$E29+1)</f>
        <v>0</v>
      </c>
      <c r="Z29" s="60" t="n">
        <f aca="false">MAX(0,MIN($F29,Z$4)-MAX($E29,Z$3)+1)/($F29-$E29+1)</f>
        <v>0</v>
      </c>
      <c r="AA29" s="60" t="n">
        <f aca="false">MAX(0,MIN($F29,AA$4)-MAX($E29,AA$3)+1)/($F29-$E29+1)</f>
        <v>0</v>
      </c>
      <c r="AB29" s="60" t="n">
        <f aca="false">MAX(0,MIN($F29,AB$4)-MAX($E29,AB$3)+1)/($F29-$E29+1)</f>
        <v>0</v>
      </c>
      <c r="AC29" s="60" t="n">
        <f aca="false">MAX(0,MIN($F29,AC$4)-MAX($E29,AC$3)+1)/($F29-$E29+1)</f>
        <v>0</v>
      </c>
      <c r="AD29" s="60" t="n">
        <f aca="false">MAX(0,MIN($F29,AD$4)-MAX($E29,AD$3)+1)/($F29-$E29+1)</f>
        <v>0</v>
      </c>
      <c r="AE29" s="60" t="n">
        <f aca="false">MAX(0,MIN($F29,AE$4)-MAX($E29,AE$3)+1)/($F29-$E29+1)</f>
        <v>0</v>
      </c>
      <c r="AF29" s="60" t="n">
        <f aca="false">MAX(0,MIN($F29,AF$4)-MAX($E29,AF$3)+1)/($F29-$E29+1)</f>
        <v>0</v>
      </c>
      <c r="AG29" s="60" t="n">
        <f aca="false">MAX(0,MIN($F29,AG$4)-MAX($E29,AG$3)+1)/($F29-$E29+1)</f>
        <v>0</v>
      </c>
      <c r="AH29" s="60" t="n">
        <f aca="false">MAX(0,MIN($F29,AH$4)-MAX($E29,AH$3)+1)/($F29-$E29+1)</f>
        <v>0</v>
      </c>
      <c r="AI29" s="60" t="n">
        <f aca="false">MAX(0,MIN($F29,AI$4)-MAX($E29,AI$3)+1)/($F29-$E29+1)</f>
        <v>0</v>
      </c>
      <c r="AJ29" s="60" t="n">
        <f aca="false">MAX(0,MIN($F29,AJ$4)-MAX($E29,AJ$3)+1)/($F29-$E29+1)</f>
        <v>0</v>
      </c>
      <c r="AK29" s="60" t="n">
        <f aca="false">MAX(0,MIN($F29,AK$4)-MAX($E29,AK$3)+1)/($F29-$E29+1)</f>
        <v>0</v>
      </c>
      <c r="AL29" s="60" t="n">
        <f aca="false">MAX(0,MIN($F29,AL$4)-MAX($E29,AL$3)+1)/($F29-$E29+1)</f>
        <v>0</v>
      </c>
      <c r="AM29" s="60" t="n">
        <f aca="false">MAX(0,MIN($F29,AM$4)-MAX($E29,AM$3)+1)/($F29-$E29+1)</f>
        <v>0</v>
      </c>
      <c r="AN29" s="60" t="n">
        <f aca="false">MAX(0,MIN($F29,AN$4)-MAX($E29,AN$3)+1)/($F29-$E29+1)</f>
        <v>0</v>
      </c>
      <c r="AO29" s="60" t="n">
        <f aca="false">MAX(0,MIN($F29,AO$4)-MAX($E29,AO$3)+1)/($F29-$E29+1)</f>
        <v>0</v>
      </c>
      <c r="AP29" s="60" t="n">
        <f aca="false">MAX(0,MIN($F29,AP$4)-MAX($E29,AP$3)+1)/($F29-$E29+1)</f>
        <v>0</v>
      </c>
      <c r="AQ29" s="60" t="n">
        <f aca="false">MAX(0,MIN($F29,AQ$4)-MAX($E29,AQ$3)+1)/($F29-$E29+1)</f>
        <v>0</v>
      </c>
      <c r="AR29" s="60" t="n">
        <f aca="false">MAX(0,MIN($F29,AR$4)-MAX($E29,AR$3)+1)/($F29-$E29+1)</f>
        <v>0</v>
      </c>
      <c r="AS29" s="60" t="n">
        <f aca="false">MAX(0,MIN($F29,AS$4)-MAX($E29,AS$3)+1)/($F29-$E29+1)</f>
        <v>0</v>
      </c>
      <c r="AT29" s="60" t="n">
        <f aca="false">MAX(0,MIN($F29,AT$4)-MAX($E29,AT$3)+1)/($F29-$E29+1)</f>
        <v>0</v>
      </c>
      <c r="AU29" s="60" t="n">
        <f aca="false">MAX(0,MIN($F29,AU$4)-MAX($E29,AU$3)+1)/($F29-$E29+1)</f>
        <v>0</v>
      </c>
      <c r="AV29" s="60" t="n">
        <f aca="false">MAX(0,MIN($F29,AV$4)-MAX($E29,AV$3)+1)/($F29-$E29+1)</f>
        <v>0</v>
      </c>
      <c r="AW29" s="60" t="n">
        <f aca="false">MAX(0,MIN($F29,AW$4)-MAX($E29,AW$3)+1)/($F29-$E29+1)</f>
        <v>0</v>
      </c>
      <c r="AX29" s="60" t="n">
        <f aca="false">MAX(0,MIN($F29,AX$4)-MAX($E29,AX$3)+1)/($F29-$E29+1)</f>
        <v>0</v>
      </c>
      <c r="AY29" s="60" t="n">
        <f aca="false">MAX(0,MIN($F29,AY$4)-MAX($E29,AY$3)+1)/($F29-$E29+1)</f>
        <v>0</v>
      </c>
      <c r="AZ29" s="60" t="n">
        <f aca="false">MAX(0,MIN($F29,AZ$4)-MAX($E29,AZ$3)+1)/($F29-$E29+1)</f>
        <v>0</v>
      </c>
      <c r="BA29" s="60" t="n">
        <f aca="false">MAX(0,MIN($F29,BA$4)-MAX($E29,BA$3)+1)/($F29-$E29+1)</f>
        <v>0</v>
      </c>
      <c r="BB29" s="60" t="n">
        <f aca="false">MAX(0,MIN($F29,BB$4)-MAX($E29,BB$3)+1)/($F29-$E29+1)</f>
        <v>0</v>
      </c>
      <c r="BC29" s="60" t="n">
        <f aca="false">MAX(0,MIN($F29,BC$4)-MAX($E29,BC$3)+1)/($F29-$E29+1)</f>
        <v>0</v>
      </c>
      <c r="BD29" s="60" t="n">
        <f aca="false">MAX(0,MIN($F29,BD$4)-MAX($E29,BD$3)+1)/($F29-$E29+1)</f>
        <v>0</v>
      </c>
      <c r="BE29" s="60" t="n">
        <f aca="false">MAX(0,MIN($F29,BE$4)-MAX($E29,BE$3)+1)/($F29-$E29+1)</f>
        <v>0</v>
      </c>
      <c r="BF29" s="60" t="n">
        <f aca="false">MAX(0,MIN($F29,BF$4)-MAX($E29,BF$3)+1)/($F29-$E29+1)</f>
        <v>0</v>
      </c>
      <c r="BG29" s="60" t="n">
        <f aca="false">MAX(0,MIN($F29,BG$4)-MAX($E29,BG$3)+1)/($F29-$E29+1)</f>
        <v>0</v>
      </c>
      <c r="BH29" s="60" t="n">
        <f aca="false">MAX(0,MIN($F29,BH$4)-MAX($E29,BH$3)+1)/($F29-$E29+1)</f>
        <v>0</v>
      </c>
      <c r="BI29" s="60" t="n">
        <f aca="false">MAX(0,MIN($F29,BI$4)-MAX($E29,BI$3)+1)/($F29-$E29+1)</f>
        <v>0</v>
      </c>
      <c r="BJ29" s="60" t="n">
        <f aca="false">MAX(0,MIN($F29,BJ$4)-MAX($E29,BJ$3)+1)/($F29-$E29+1)</f>
        <v>0</v>
      </c>
      <c r="BK29" s="60" t="n">
        <f aca="false">MAX(0,MIN($F29,BK$4)-MAX($E29,BK$3)+1)/($F29-$E29+1)</f>
        <v>0</v>
      </c>
      <c r="BL29" s="60" t="n">
        <f aca="false">MAX(0,MIN($F29,BL$4)-MAX($E29,BL$3)+1)/($F29-$E29+1)</f>
        <v>0</v>
      </c>
      <c r="BM29" s="60" t="n">
        <f aca="false">MAX(0,MIN($F29,BM$4)-MAX($E29,BM$3)+1)/($F29-$E29+1)</f>
        <v>0</v>
      </c>
      <c r="BN29" s="60" t="n">
        <f aca="false">MAX(0,MIN($F29,BN$4)-MAX($E29,BN$3)+1)/($F29-$E29+1)</f>
        <v>0</v>
      </c>
      <c r="BO29" s="60" t="n">
        <f aca="false">MAX(0,MIN($F29,BO$4)-MAX($E29,BO$3)+1)/($F29-$E29+1)</f>
        <v>0</v>
      </c>
      <c r="BP29" s="60" t="n">
        <f aca="false">MAX(0,MIN($F29,BP$4)-MAX($E29,BP$3)+1)/($F29-$E29+1)</f>
        <v>0</v>
      </c>
      <c r="BQ29" s="60" t="n">
        <f aca="false">MAX(0,MIN($F29,BQ$4)-MAX($E29,BQ$3)+1)/($F29-$E29+1)</f>
        <v>0</v>
      </c>
      <c r="BR29" s="60" t="n">
        <f aca="false">MAX(0,MIN($F29,BR$4)-MAX($E29,BR$3)+1)/($F29-$E29+1)</f>
        <v>0</v>
      </c>
      <c r="BS29" s="60" t="n">
        <f aca="false">MAX(0,MIN($F29,BS$4)-MAX($E29,BS$3)+1)/($F29-$E29+1)</f>
        <v>0</v>
      </c>
      <c r="BT29" s="60" t="n">
        <f aca="false">MAX(0,MIN($F29,BT$4)-MAX($E29,BT$3)+1)/($F29-$E29+1)</f>
        <v>0</v>
      </c>
      <c r="BU29" s="60" t="n">
        <f aca="false">MAX(0,MIN($F29,BU$4)-MAX($E29,BU$3)+1)/($F29-$E29+1)</f>
        <v>0</v>
      </c>
      <c r="BV29" s="60" t="n">
        <f aca="false">MAX(0,MIN($F29,BV$4)-MAX($E29,BV$3)+1)/($F29-$E29+1)</f>
        <v>0</v>
      </c>
      <c r="BW29" s="60" t="n">
        <f aca="false">MAX(0,MIN($F29,BW$4)-MAX($E29,BW$3)+1)/($F29-$E29+1)</f>
        <v>0</v>
      </c>
      <c r="BX29" s="60" t="n">
        <f aca="false">MAX(0,MIN($F29,BX$4)-MAX($E29,BX$3)+1)/($F29-$E29+1)</f>
        <v>0</v>
      </c>
      <c r="BY29" s="60" t="n">
        <f aca="false">MAX(0,MIN($F29,BY$4)-MAX($E29,BY$3)+1)/($F29-$E29+1)</f>
        <v>0</v>
      </c>
      <c r="BZ29" s="60" t="n">
        <f aca="false">MAX(0,MIN($F29,BZ$4)-MAX($E29,BZ$3)+1)/($F29-$E29+1)</f>
        <v>0</v>
      </c>
      <c r="CA29" s="60" t="n">
        <f aca="false">MAX(0,MIN($F29,CA$4)-MAX($E29,CA$3)+1)/($F29-$E29+1)</f>
        <v>0</v>
      </c>
      <c r="CB29" s="60" t="n">
        <f aca="false">MAX(0,MIN($F29,CB$4)-MAX($E29,CB$3)+1)/($F29-$E29+1)</f>
        <v>0</v>
      </c>
      <c r="CC29" s="60" t="n">
        <f aca="false">MAX(0,MIN($F29,CC$4)-MAX($E29,CC$3)+1)/($F29-$E29+1)</f>
        <v>0</v>
      </c>
      <c r="CD29" s="60" t="n">
        <f aca="false">MAX(0,MIN($F29,CD$4)-MAX($E29,CD$3)+1)/($F29-$E29+1)</f>
        <v>0</v>
      </c>
      <c r="CE29" s="60" t="n">
        <f aca="false">MAX(0,MIN($F29,CE$4)-MAX($E29,CE$3)+1)/($F29-$E29+1)</f>
        <v>0</v>
      </c>
      <c r="CF29" s="60" t="n">
        <f aca="false">MAX(0,MIN($F29,CF$4)-MAX($E29,CF$3)+1)/($F29-$E29+1)</f>
        <v>0</v>
      </c>
      <c r="CG29" s="60" t="n">
        <f aca="false">MAX(0,MIN($F29,CG$4)-MAX($E29,CG$3)+1)/($F29-$E29+1)</f>
        <v>0</v>
      </c>
      <c r="CH29" s="60" t="n">
        <f aca="false">MAX(0,MIN($F29,CH$4)-MAX($E29,CH$3)+1)/($F29-$E29+1)</f>
        <v>0</v>
      </c>
      <c r="CI29" s="60" t="n">
        <f aca="false">MAX(0,MIN($F29,CI$4)-MAX($E29,CI$3)+1)/($F29-$E29+1)</f>
        <v>0</v>
      </c>
      <c r="CJ29" s="60" t="n">
        <f aca="false">MAX(0,MIN($F29,CJ$4)-MAX($E29,CJ$3)+1)/($F29-$E29+1)</f>
        <v>0</v>
      </c>
      <c r="CK29" s="60" t="n">
        <f aca="false">MAX(0,MIN($F29,CK$4)-MAX($E29,CK$3)+1)/($F29-$E29+1)</f>
        <v>0</v>
      </c>
      <c r="CL29" s="60" t="n">
        <f aca="false">MAX(0,MIN($F29,CL$4)-MAX($E29,CL$3)+1)/($F29-$E29+1)</f>
        <v>0</v>
      </c>
      <c r="CM29" s="60" t="n">
        <f aca="false">MAX(0,MIN($F29,CM$4)-MAX($E29,CM$3)+1)/($F29-$E29+1)</f>
        <v>0</v>
      </c>
      <c r="CN29" s="60" t="n">
        <f aca="false">MAX(0,MIN($F29,CN$4)-MAX($E29,CN$3)+1)/($F29-$E29+1)</f>
        <v>0</v>
      </c>
      <c r="CO29" s="60" t="n">
        <f aca="false">MAX(0,MIN($F29,CO$4)-MAX($E29,CO$3)+1)/($F29-$E29+1)</f>
        <v>0</v>
      </c>
      <c r="CP29" s="60" t="n">
        <f aca="false">MAX(0,MIN($F29,CP$4)-MAX($E29,CP$3)+1)/($F29-$E29+1)</f>
        <v>0</v>
      </c>
      <c r="CQ29" s="60" t="n">
        <f aca="false">MAX(0,MIN($F29,CQ$4)-MAX($E29,CQ$3)+1)/($F29-$E29+1)</f>
        <v>0</v>
      </c>
      <c r="CR29" s="60" t="n">
        <f aca="false">MAX(0,MIN($F29,CR$4)-MAX($E29,CR$3)+1)/($F29-$E29+1)</f>
        <v>0</v>
      </c>
      <c r="CS29" s="60" t="n">
        <f aca="false">MAX(0,MIN($F29,CS$4)-MAX($E29,CS$3)+1)/($F29-$E29+1)</f>
        <v>0</v>
      </c>
      <c r="CT29" s="60" t="n">
        <f aca="false">MAX(0,MIN($F29,CT$4)-MAX($E29,CT$3)+1)/($F29-$E29+1)</f>
        <v>0</v>
      </c>
      <c r="CU29" s="60" t="n">
        <f aca="false">MAX(0,MIN($F29,CU$4)-MAX($E29,CU$3)+1)/($F29-$E29+1)</f>
        <v>0</v>
      </c>
      <c r="CV29" s="60" t="n">
        <f aca="false">MAX(0,MIN($F29,CV$4)-MAX($E29,CV$3)+1)/($F29-$E29+1)</f>
        <v>0</v>
      </c>
      <c r="CW29" s="60" t="n">
        <f aca="false">MAX(0,MIN($F29,CW$4)-MAX($E29,CW$3)+1)/($F29-$E29+1)</f>
        <v>0</v>
      </c>
      <c r="CX29" s="60" t="n">
        <f aca="false">MAX(0,MIN($F29,CX$4)-MAX($E29,CX$3)+1)/($F29-$E29+1)</f>
        <v>0</v>
      </c>
      <c r="CY29" s="60" t="n">
        <f aca="false">MAX(0,MIN($F29,CY$4)-MAX($E29,CY$3)+1)/($F29-$E29+1)</f>
        <v>0</v>
      </c>
      <c r="CZ29" s="60" t="n">
        <f aca="false">MAX(0,MIN($F29,CZ$4)-MAX($E29,CZ$3)+1)/($F29-$E29+1)</f>
        <v>0</v>
      </c>
      <c r="DA29" s="60" t="n">
        <f aca="false">MAX(0,MIN($F29,DA$4)-MAX($E29,DA$3)+1)/($F29-$E29+1)</f>
        <v>0</v>
      </c>
      <c r="DB29" s="60" t="n">
        <f aca="false">MAX(0,MIN($F29,DB$4)-MAX($E29,DB$3)+1)/($F29-$E29+1)</f>
        <v>0</v>
      </c>
      <c r="DC29" s="60" t="n">
        <f aca="false">MAX(0,MIN($F29,DC$4)-MAX($E29,DC$3)+1)/($F29-$E29+1)</f>
        <v>0</v>
      </c>
      <c r="DD29" s="60" t="n">
        <f aca="false">MAX(0,MIN($F29,DD$4)-MAX($E29,DD$3)+1)/($F29-$E29+1)</f>
        <v>0</v>
      </c>
      <c r="DE29" s="60" t="n">
        <f aca="false">MAX(0,MIN($F29,DE$4)-MAX($E29,DE$3)+1)/($F29-$E29+1)</f>
        <v>0</v>
      </c>
      <c r="DF29" s="60" t="n">
        <f aca="false">MAX(0,MIN($F29,DF$4)-MAX($E29,DF$3)+1)/($F29-$E29+1)</f>
        <v>0</v>
      </c>
      <c r="DG29" s="60" t="n">
        <f aca="false">MAX(0,MIN($F29,DG$4)-MAX($E29,DG$3)+1)/($F29-$E29+1)</f>
        <v>0</v>
      </c>
      <c r="DH29" s="60" t="n">
        <f aca="false">MAX(0,MIN($F29,DH$4)-MAX($E29,DH$3)+1)/($F29-$E29+1)</f>
        <v>0</v>
      </c>
      <c r="DI29" s="60" t="n">
        <f aca="false">MAX(0,MIN($F29,DI$4)-MAX($E29,DI$3)+1)/($F29-$E29+1)</f>
        <v>0</v>
      </c>
      <c r="DJ29" s="60" t="n">
        <f aca="false">MAX(0,MIN($F29,DJ$4)-MAX($E29,DJ$3)+1)/($F29-$E29+1)</f>
        <v>0</v>
      </c>
      <c r="DK29" s="60" t="n">
        <f aca="false">MAX(0,MIN($F29,DK$4)-MAX($E29,DK$3)+1)/($F29-$E29+1)</f>
        <v>0</v>
      </c>
      <c r="DL29" s="60" t="n">
        <f aca="false">MAX(0,MIN($F29,DL$4)-MAX($E29,DL$3)+1)/($F29-$E29+1)</f>
        <v>0</v>
      </c>
      <c r="DM29" s="60" t="n">
        <f aca="false">MAX(0,MIN($F29,DM$4)-MAX($E29,DM$3)+1)/($F29-$E29+1)</f>
        <v>0</v>
      </c>
      <c r="DN29" s="60" t="n">
        <f aca="false">MAX(0,MIN($F29,DN$4)-MAX($E29,DN$3)+1)/($F29-$E29+1)</f>
        <v>0</v>
      </c>
      <c r="DO29" s="60" t="n">
        <f aca="false">MAX(0,MIN($F29,DO$4)-MAX($E29,DO$3)+1)/($F29-$E29+1)</f>
        <v>0</v>
      </c>
      <c r="DP29" s="60" t="n">
        <f aca="false">MAX(0,MIN($F29,DP$4)-MAX($E29,DP$3)+1)/($F29-$E29+1)</f>
        <v>0</v>
      </c>
      <c r="DQ29" s="60" t="n">
        <f aca="false">MAX(0,MIN($F29,DQ$4)-MAX($E29,DQ$3)+1)/($F29-$E29+1)</f>
        <v>0</v>
      </c>
      <c r="DR29" s="60" t="n">
        <f aca="false">MAX(0,MIN($F29,DR$4)-MAX($E29,DR$3)+1)/($F29-$E29+1)</f>
        <v>0</v>
      </c>
      <c r="DS29" s="60" t="n">
        <f aca="false">MAX(0,MIN($F29,DS$4)-MAX($E29,DS$3)+1)/($F29-$E29+1)</f>
        <v>0</v>
      </c>
      <c r="DT29" s="60" t="n">
        <f aca="false">MAX(0,MIN($F29,DT$4)-MAX($E29,DT$3)+1)/($F29-$E29+1)</f>
        <v>0</v>
      </c>
      <c r="DU29" s="60" t="n">
        <f aca="false">MAX(0,MIN($F29,DU$4)-MAX($E29,DU$3)+1)/($F29-$E29+1)</f>
        <v>0</v>
      </c>
      <c r="DV29" s="60" t="n">
        <f aca="false">MAX(0,MIN($F29,DV$4)-MAX($E29,DV$3)+1)/($F29-$E29+1)</f>
        <v>0</v>
      </c>
      <c r="DW29" s="60" t="n">
        <f aca="false">MAX(0,MIN($F29,DW$4)-MAX($E29,DW$3)+1)/($F29-$E29+1)</f>
        <v>0</v>
      </c>
      <c r="DX29" s="60" t="n">
        <f aca="false">MAX(0,MIN($F29,DX$4)-MAX($E29,DX$3)+1)/($F29-$E29+1)</f>
        <v>0</v>
      </c>
      <c r="DY29" s="60" t="n">
        <f aca="false">MAX(0,MIN($F29,DY$4)-MAX($E29,DY$3)+1)/($F29-$E29+1)</f>
        <v>0</v>
      </c>
      <c r="DZ29" s="60" t="n">
        <f aca="false">MAX(0,MIN($F29,DZ$4)-MAX($E29,DZ$3)+1)/($F29-$E29+1)</f>
        <v>0</v>
      </c>
      <c r="EA29" s="60" t="n">
        <f aca="false">MAX(0,MIN($F29,EA$4)-MAX($E29,EA$3)+1)/($F29-$E29+1)</f>
        <v>0</v>
      </c>
      <c r="EB29" s="60" t="n">
        <f aca="false">MAX(0,MIN($F29,EB$4)-MAX($E29,EB$3)+1)/($F29-$E29+1)</f>
        <v>0</v>
      </c>
      <c r="EC29" s="60" t="n">
        <f aca="false">MAX(0,MIN($F29,EC$4)-MAX($E29,EC$3)+1)/($F29-$E29+1)</f>
        <v>0</v>
      </c>
      <c r="ED29" s="60" t="n">
        <f aca="false">MAX(0,MIN($F29,ED$4)-MAX($E29,ED$3)+1)/($F29-$E29+1)</f>
        <v>0</v>
      </c>
      <c r="EE29" s="60" t="n">
        <f aca="false">MAX(0,MIN($F29,EE$4)-MAX($E29,EE$3)+1)/($F29-$E29+1)</f>
        <v>0</v>
      </c>
      <c r="EF29" s="60" t="n">
        <f aca="false">MAX(0,MIN($F29,EF$4)-MAX($E29,EF$3)+1)/($F29-$E29+1)</f>
        <v>0</v>
      </c>
      <c r="EG29" s="60" t="n">
        <f aca="false">MAX(0,MIN($F29,EG$4)-MAX($E29,EG$3)+1)/($F29-$E29+1)</f>
        <v>0</v>
      </c>
      <c r="EH29" s="60" t="n">
        <f aca="false">MAX(0,MIN($F29,EH$4)-MAX($E29,EH$3)+1)/($F29-$E29+1)</f>
        <v>0</v>
      </c>
      <c r="EI29" s="60" t="n">
        <f aca="false">MAX(0,MIN($F29,EI$4)-MAX($E29,EI$3)+1)/($F29-$E29+1)</f>
        <v>0</v>
      </c>
      <c r="EJ29" s="60" t="n">
        <f aca="false">MAX(0,MIN($F29,EJ$4)-MAX($E29,EJ$3)+1)/($F29-$E29+1)</f>
        <v>0</v>
      </c>
      <c r="EK29" s="60" t="n">
        <f aca="false">MAX(0,MIN($F29,EK$4)-MAX($E29,EK$3)+1)/($F29-$E29+1)</f>
        <v>0</v>
      </c>
      <c r="EL29" s="60" t="n">
        <f aca="false">MAX(0,MIN($F29,EL$4)-MAX($E29,EL$3)+1)/($F29-$E29+1)</f>
        <v>0</v>
      </c>
      <c r="EM29" s="60" t="n">
        <f aca="false">MAX(0,MIN($F29,EM$4)-MAX($E29,EM$3)+1)/($F29-$E29+1)</f>
        <v>0</v>
      </c>
      <c r="EN29" s="60" t="n">
        <f aca="false">MAX(0,MIN($F29,EN$4)-MAX($E29,EN$3)+1)/($F29-$E29+1)</f>
        <v>0</v>
      </c>
      <c r="EO29" s="60" t="n">
        <f aca="false">MAX(0,MIN($F29,EO$4)-MAX($E29,EO$3)+1)/($F29-$E29+1)</f>
        <v>0</v>
      </c>
      <c r="EP29" s="60" t="n">
        <f aca="false">MAX(0,MIN($F29,EP$4)-MAX($E29,EP$3)+1)/($F29-$E29+1)</f>
        <v>0</v>
      </c>
      <c r="EQ29" s="60" t="n">
        <f aca="false">MAX(0,MIN($F29,EQ$4)-MAX($E29,EQ$3)+1)/($F29-$E29+1)</f>
        <v>0</v>
      </c>
      <c r="ER29" s="60" t="n">
        <f aca="false">MAX(0,MIN($F29,ER$4)-MAX($E29,ER$3)+1)/($F29-$E29+1)</f>
        <v>0</v>
      </c>
      <c r="ES29" s="60" t="n">
        <f aca="false">MAX(0,MIN($F29,ES$4)-MAX($E29,ES$3)+1)/($F29-$E29+1)</f>
        <v>0</v>
      </c>
      <c r="ET29" s="60" t="n">
        <f aca="false">MAX(0,MIN($F29,ET$4)-MAX($E29,ET$3)+1)/($F29-$E29+1)</f>
        <v>0</v>
      </c>
      <c r="EU29" s="60" t="n">
        <f aca="false">MAX(0,MIN($F29,EU$4)-MAX($E29,EU$3)+1)/($F29-$E29+1)</f>
        <v>0</v>
      </c>
      <c r="EV29" s="60" t="n">
        <f aca="false">MAX(0,MIN($F29,EV$4)-MAX($E29,EV$3)+1)/($F29-$E29+1)</f>
        <v>0</v>
      </c>
      <c r="EW29" s="60" t="n">
        <f aca="false">MAX(0,MIN($F29,EW$4)-MAX($E29,EW$3)+1)/($F29-$E29+1)</f>
        <v>0</v>
      </c>
      <c r="EX29" s="60" t="n">
        <f aca="false">MAX(0,MIN($F29,EX$4)-MAX($E29,EX$3)+1)/($F29-$E29+1)</f>
        <v>0</v>
      </c>
      <c r="EY29" s="60" t="n">
        <f aca="false">MAX(0,MIN($F29,EY$4)-MAX($E29,EY$3)+1)/($F29-$E29+1)</f>
        <v>0</v>
      </c>
      <c r="EZ29" s="60" t="n">
        <f aca="false">MAX(0,MIN($F29,EZ$4)-MAX($E29,EZ$3)+1)/($F29-$E29+1)</f>
        <v>0</v>
      </c>
      <c r="FA29" s="60" t="n">
        <f aca="false">MAX(0,MIN($F29,FA$4)-MAX($E29,FA$3)+1)/($F29-$E29+1)</f>
        <v>0</v>
      </c>
      <c r="FB29" s="60" t="n">
        <f aca="false">MAX(0,MIN($F29,FB$4)-MAX($E29,FB$3)+1)/($F29-$E29+1)</f>
        <v>0</v>
      </c>
      <c r="FC29" s="60" t="n">
        <f aca="false">MAX(0,MIN($F29,FC$4)-MAX($E29,FC$3)+1)/($F29-$E29+1)</f>
        <v>0</v>
      </c>
      <c r="FD29" s="60" t="n">
        <f aca="false">MAX(0,MIN($F29,FD$4)-MAX($E29,FD$3)+1)/($F29-$E29+1)</f>
        <v>0</v>
      </c>
      <c r="FE29" s="60" t="n">
        <f aca="false">MAX(0,MIN($F29,FE$4)-MAX($E29,FE$3)+1)/($F29-$E29+1)</f>
        <v>0</v>
      </c>
      <c r="FF29" s="60" t="n">
        <f aca="false">MAX(0,MIN($F29,FF$4)-MAX($E29,FF$3)+1)/($F29-$E29+1)</f>
        <v>0</v>
      </c>
      <c r="FG29" s="60" t="n">
        <f aca="false">MAX(0,MIN($F29,FG$4)-MAX($E29,FG$3)+1)/($F29-$E29+1)</f>
        <v>0</v>
      </c>
      <c r="FH29" s="60" t="n">
        <f aca="false">MAX(0,MIN($F29,FH$4)-MAX($E29,FH$3)+1)/($F29-$E29+1)</f>
        <v>0</v>
      </c>
    </row>
    <row r="30" customFormat="false" ht="15" hidden="false" customHeight="false" outlineLevel="0" collapsed="false">
      <c r="C30" s="0" t="s">
        <v>638</v>
      </c>
      <c r="D30" s="11" t="s">
        <v>39</v>
      </c>
      <c r="E30" s="40" t="n">
        <f aca="false">$F16+1</f>
        <v>46844</v>
      </c>
      <c r="F30" s="40" t="n">
        <f aca="false">EDATE($F16,In_Debt_Tenor*Months_In_Year)</f>
        <v>52321</v>
      </c>
      <c r="J30" s="60" t="n">
        <f aca="false">MAX(0,(MIN($F30,J$4)-MAX($E30,J$3)+1)/J$5)</f>
        <v>0</v>
      </c>
      <c r="K30" s="60" t="n">
        <f aca="false">MAX(0,(MIN($F30,K$4)-MAX($E30,K$3)+1)/K$5)</f>
        <v>0</v>
      </c>
      <c r="L30" s="60" t="n">
        <f aca="false">MAX(0,(MIN($F30,L$4)-MAX($E30,L$3)+1)/L$5)</f>
        <v>0</v>
      </c>
      <c r="M30" s="60" t="n">
        <f aca="false">MAX(0,(MIN($F30,M$4)-MAX($E30,M$3)+1)/M$5)</f>
        <v>0</v>
      </c>
      <c r="N30" s="60" t="n">
        <f aca="false">MAX(0,(MIN($F30,N$4)-MAX($E30,N$3)+1)/N$5)</f>
        <v>0</v>
      </c>
      <c r="O30" s="60" t="n">
        <f aca="false">MAX(0,(MIN($F30,O$4)-MAX($E30,O$3)+1)/O$5)</f>
        <v>0</v>
      </c>
      <c r="P30" s="60" t="n">
        <f aca="false">MAX(0,(MIN($F30,P$4)-MAX($E30,P$3)+1)/P$5)</f>
        <v>0</v>
      </c>
      <c r="Q30" s="60" t="n">
        <f aca="false">MAX(0,(MIN($F30,Q$4)-MAX($E30,Q$3)+1)/Q$5)</f>
        <v>0</v>
      </c>
      <c r="R30" s="60" t="n">
        <f aca="false">MAX(0,(MIN($F30,R$4)-MAX($E30,R$3)+1)/R$5)</f>
        <v>0</v>
      </c>
      <c r="S30" s="60" t="n">
        <f aca="false">MAX(0,(MIN($F30,S$4)-MAX($E30,S$3)+1)/S$5)</f>
        <v>0</v>
      </c>
      <c r="T30" s="60" t="n">
        <f aca="false">MAX(0,(MIN($F30,T$4)-MAX($E30,T$3)+1)/T$5)</f>
        <v>1</v>
      </c>
      <c r="U30" s="60" t="n">
        <f aca="false">MAX(0,(MIN($F30,U$4)-MAX($E30,U$3)+1)/U$5)</f>
        <v>1</v>
      </c>
      <c r="V30" s="60" t="n">
        <f aca="false">MAX(0,(MIN($F30,V$4)-MAX($E30,V$3)+1)/V$5)</f>
        <v>1</v>
      </c>
      <c r="W30" s="60" t="n">
        <f aca="false">MAX(0,(MIN($F30,W$4)-MAX($E30,W$3)+1)/W$5)</f>
        <v>1</v>
      </c>
      <c r="X30" s="60" t="n">
        <f aca="false">MAX(0,(MIN($F30,X$4)-MAX($E30,X$3)+1)/X$5)</f>
        <v>1</v>
      </c>
      <c r="Y30" s="60" t="n">
        <f aca="false">MAX(0,(MIN($F30,Y$4)-MAX($E30,Y$3)+1)/Y$5)</f>
        <v>1</v>
      </c>
      <c r="Z30" s="60" t="n">
        <f aca="false">MAX(0,(MIN($F30,Z$4)-MAX($E30,Z$3)+1)/Z$5)</f>
        <v>1</v>
      </c>
      <c r="AA30" s="60" t="n">
        <f aca="false">MAX(0,(MIN($F30,AA$4)-MAX($E30,AA$3)+1)/AA$5)</f>
        <v>1</v>
      </c>
      <c r="AB30" s="60" t="n">
        <f aca="false">MAX(0,(MIN($F30,AB$4)-MAX($E30,AB$3)+1)/AB$5)</f>
        <v>1</v>
      </c>
      <c r="AC30" s="60" t="n">
        <f aca="false">MAX(0,(MIN($F30,AC$4)-MAX($E30,AC$3)+1)/AC$5)</f>
        <v>1</v>
      </c>
      <c r="AD30" s="60" t="n">
        <f aca="false">MAX(0,(MIN($F30,AD$4)-MAX($E30,AD$3)+1)/AD$5)</f>
        <v>1</v>
      </c>
      <c r="AE30" s="60" t="n">
        <f aca="false">MAX(0,(MIN($F30,AE$4)-MAX($E30,AE$3)+1)/AE$5)</f>
        <v>1</v>
      </c>
      <c r="AF30" s="60" t="n">
        <f aca="false">MAX(0,(MIN($F30,AF$4)-MAX($E30,AF$3)+1)/AF$5)</f>
        <v>1</v>
      </c>
      <c r="AG30" s="60" t="n">
        <f aca="false">MAX(0,(MIN($F30,AG$4)-MAX($E30,AG$3)+1)/AG$5)</f>
        <v>1</v>
      </c>
      <c r="AH30" s="60" t="n">
        <f aca="false">MAX(0,(MIN($F30,AH$4)-MAX($E30,AH$3)+1)/AH$5)</f>
        <v>1</v>
      </c>
      <c r="AI30" s="60" t="n">
        <f aca="false">MAX(0,(MIN($F30,AI$4)-MAX($E30,AI$3)+1)/AI$5)</f>
        <v>1</v>
      </c>
      <c r="AJ30" s="60" t="n">
        <f aca="false">MAX(0,(MIN($F30,AJ$4)-MAX($E30,AJ$3)+1)/AJ$5)</f>
        <v>1</v>
      </c>
      <c r="AK30" s="60" t="n">
        <f aca="false">MAX(0,(MIN($F30,AK$4)-MAX($E30,AK$3)+1)/AK$5)</f>
        <v>1</v>
      </c>
      <c r="AL30" s="60" t="n">
        <f aca="false">MAX(0,(MIN($F30,AL$4)-MAX($E30,AL$3)+1)/AL$5)</f>
        <v>1</v>
      </c>
      <c r="AM30" s="60" t="n">
        <f aca="false">MAX(0,(MIN($F30,AM$4)-MAX($E30,AM$3)+1)/AM$5)</f>
        <v>1</v>
      </c>
      <c r="AN30" s="60" t="n">
        <f aca="false">MAX(0,(MIN($F30,AN$4)-MAX($E30,AN$3)+1)/AN$5)</f>
        <v>1</v>
      </c>
      <c r="AO30" s="60" t="n">
        <f aca="false">MAX(0,(MIN($F30,AO$4)-MAX($E30,AO$3)+1)/AO$5)</f>
        <v>1</v>
      </c>
      <c r="AP30" s="60" t="n">
        <f aca="false">MAX(0,(MIN($F30,AP$4)-MAX($E30,AP$3)+1)/AP$5)</f>
        <v>1</v>
      </c>
      <c r="AQ30" s="60" t="n">
        <f aca="false">MAX(0,(MIN($F30,AQ$4)-MAX($E30,AQ$3)+1)/AQ$5)</f>
        <v>1</v>
      </c>
      <c r="AR30" s="60" t="n">
        <f aca="false">MAX(0,(MIN($F30,AR$4)-MAX($E30,AR$3)+1)/AR$5)</f>
        <v>1</v>
      </c>
      <c r="AS30" s="60" t="n">
        <f aca="false">MAX(0,(MIN($F30,AS$4)-MAX($E30,AS$3)+1)/AS$5)</f>
        <v>1</v>
      </c>
      <c r="AT30" s="60" t="n">
        <f aca="false">MAX(0,(MIN($F30,AT$4)-MAX($E30,AT$3)+1)/AT$5)</f>
        <v>1</v>
      </c>
      <c r="AU30" s="60" t="n">
        <f aca="false">MAX(0,(MIN($F30,AU$4)-MAX($E30,AU$3)+1)/AU$5)</f>
        <v>1</v>
      </c>
      <c r="AV30" s="60" t="n">
        <f aca="false">MAX(0,(MIN($F30,AV$4)-MAX($E30,AV$3)+1)/AV$5)</f>
        <v>1</v>
      </c>
      <c r="AW30" s="60" t="n">
        <f aca="false">MAX(0,(MIN($F30,AW$4)-MAX($E30,AW$3)+1)/AW$5)</f>
        <v>1</v>
      </c>
      <c r="AX30" s="60" t="n">
        <f aca="false">MAX(0,(MIN($F30,AX$4)-MAX($E30,AX$3)+1)/AX$5)</f>
        <v>1</v>
      </c>
      <c r="AY30" s="60" t="n">
        <f aca="false">MAX(0,(MIN($F30,AY$4)-MAX($E30,AY$3)+1)/AY$5)</f>
        <v>1</v>
      </c>
      <c r="AZ30" s="60" t="n">
        <f aca="false">MAX(0,(MIN($F30,AZ$4)-MAX($E30,AZ$3)+1)/AZ$5)</f>
        <v>1</v>
      </c>
      <c r="BA30" s="60" t="n">
        <f aca="false">MAX(0,(MIN($F30,BA$4)-MAX($E30,BA$3)+1)/BA$5)</f>
        <v>1</v>
      </c>
      <c r="BB30" s="60" t="n">
        <f aca="false">MAX(0,(MIN($F30,BB$4)-MAX($E30,BB$3)+1)/BB$5)</f>
        <v>1</v>
      </c>
      <c r="BC30" s="60" t="n">
        <f aca="false">MAX(0,(MIN($F30,BC$4)-MAX($E30,BC$3)+1)/BC$5)</f>
        <v>1</v>
      </c>
      <c r="BD30" s="60" t="n">
        <f aca="false">MAX(0,(MIN($F30,BD$4)-MAX($E30,BD$3)+1)/BD$5)</f>
        <v>1</v>
      </c>
      <c r="BE30" s="60" t="n">
        <f aca="false">MAX(0,(MIN($F30,BE$4)-MAX($E30,BE$3)+1)/BE$5)</f>
        <v>1</v>
      </c>
      <c r="BF30" s="60" t="n">
        <f aca="false">MAX(0,(MIN($F30,BF$4)-MAX($E30,BF$3)+1)/BF$5)</f>
        <v>1</v>
      </c>
      <c r="BG30" s="60" t="n">
        <f aca="false">MAX(0,(MIN($F30,BG$4)-MAX($E30,BG$3)+1)/BG$5)</f>
        <v>1</v>
      </c>
      <c r="BH30" s="60" t="n">
        <f aca="false">MAX(0,(MIN($F30,BH$4)-MAX($E30,BH$3)+1)/BH$5)</f>
        <v>1</v>
      </c>
      <c r="BI30" s="60" t="n">
        <f aca="false">MAX(0,(MIN($F30,BI$4)-MAX($E30,BI$3)+1)/BI$5)</f>
        <v>1</v>
      </c>
      <c r="BJ30" s="60" t="n">
        <f aca="false">MAX(0,(MIN($F30,BJ$4)-MAX($E30,BJ$3)+1)/BJ$5)</f>
        <v>1</v>
      </c>
      <c r="BK30" s="60" t="n">
        <f aca="false">MAX(0,(MIN($F30,BK$4)-MAX($E30,BK$3)+1)/BK$5)</f>
        <v>1</v>
      </c>
      <c r="BL30" s="60" t="n">
        <f aca="false">MAX(0,(MIN($F30,BL$4)-MAX($E30,BL$3)+1)/BL$5)</f>
        <v>1</v>
      </c>
      <c r="BM30" s="60" t="n">
        <f aca="false">MAX(0,(MIN($F30,BM$4)-MAX($E30,BM$3)+1)/BM$5)</f>
        <v>1</v>
      </c>
      <c r="BN30" s="60" t="n">
        <f aca="false">MAX(0,(MIN($F30,BN$4)-MAX($E30,BN$3)+1)/BN$5)</f>
        <v>1</v>
      </c>
      <c r="BO30" s="60" t="n">
        <f aca="false">MAX(0,(MIN($F30,BO$4)-MAX($E30,BO$3)+1)/BO$5)</f>
        <v>1</v>
      </c>
      <c r="BP30" s="60" t="n">
        <f aca="false">MAX(0,(MIN($F30,BP$4)-MAX($E30,BP$3)+1)/BP$5)</f>
        <v>1</v>
      </c>
      <c r="BQ30" s="60" t="n">
        <f aca="false">MAX(0,(MIN($F30,BQ$4)-MAX($E30,BQ$3)+1)/BQ$5)</f>
        <v>1</v>
      </c>
      <c r="BR30" s="60" t="n">
        <f aca="false">MAX(0,(MIN($F30,BR$4)-MAX($E30,BR$3)+1)/BR$5)</f>
        <v>1</v>
      </c>
      <c r="BS30" s="60" t="n">
        <f aca="false">MAX(0,(MIN($F30,BS$4)-MAX($E30,BS$3)+1)/BS$5)</f>
        <v>1</v>
      </c>
      <c r="BT30" s="60" t="n">
        <f aca="false">MAX(0,(MIN($F30,BT$4)-MAX($E30,BT$3)+1)/BT$5)</f>
        <v>1</v>
      </c>
      <c r="BU30" s="60" t="n">
        <f aca="false">MAX(0,(MIN($F30,BU$4)-MAX($E30,BU$3)+1)/BU$5)</f>
        <v>1</v>
      </c>
      <c r="BV30" s="60" t="n">
        <f aca="false">MAX(0,(MIN($F30,BV$4)-MAX($E30,BV$3)+1)/BV$5)</f>
        <v>1</v>
      </c>
      <c r="BW30" s="60" t="n">
        <f aca="false">MAX(0,(MIN($F30,BW$4)-MAX($E30,BW$3)+1)/BW$5)</f>
        <v>1</v>
      </c>
      <c r="BX30" s="60" t="n">
        <f aca="false">MAX(0,(MIN($F30,BX$4)-MAX($E30,BX$3)+1)/BX$5)</f>
        <v>1</v>
      </c>
      <c r="BY30" s="60" t="n">
        <f aca="false">MAX(0,(MIN($F30,BY$4)-MAX($E30,BY$3)+1)/BY$5)</f>
        <v>1</v>
      </c>
      <c r="BZ30" s="60" t="n">
        <f aca="false">MAX(0,(MIN($F30,BZ$4)-MAX($E30,BZ$3)+1)/BZ$5)</f>
        <v>1</v>
      </c>
      <c r="CA30" s="60" t="n">
        <f aca="false">MAX(0,(MIN($F30,CA$4)-MAX($E30,CA$3)+1)/CA$5)</f>
        <v>1</v>
      </c>
      <c r="CB30" s="60" t="n">
        <f aca="false">MAX(0,(MIN($F30,CB$4)-MAX($E30,CB$3)+1)/CB$5)</f>
        <v>0</v>
      </c>
      <c r="CC30" s="60" t="n">
        <f aca="false">MAX(0,(MIN($F30,CC$4)-MAX($E30,CC$3)+1)/CC$5)</f>
        <v>0</v>
      </c>
      <c r="CD30" s="60" t="n">
        <f aca="false">MAX(0,(MIN($F30,CD$4)-MAX($E30,CD$3)+1)/CD$5)</f>
        <v>0</v>
      </c>
      <c r="CE30" s="60" t="n">
        <f aca="false">MAX(0,(MIN($F30,CE$4)-MAX($E30,CE$3)+1)/CE$5)</f>
        <v>0</v>
      </c>
      <c r="CF30" s="60" t="n">
        <f aca="false">MAX(0,(MIN($F30,CF$4)-MAX($E30,CF$3)+1)/CF$5)</f>
        <v>0</v>
      </c>
      <c r="CG30" s="60" t="n">
        <f aca="false">MAX(0,(MIN($F30,CG$4)-MAX($E30,CG$3)+1)/CG$5)</f>
        <v>0</v>
      </c>
      <c r="CH30" s="60" t="n">
        <f aca="false">MAX(0,(MIN($F30,CH$4)-MAX($E30,CH$3)+1)/CH$5)</f>
        <v>0</v>
      </c>
      <c r="CI30" s="60" t="n">
        <f aca="false">MAX(0,(MIN($F30,CI$4)-MAX($E30,CI$3)+1)/CI$5)</f>
        <v>0</v>
      </c>
      <c r="CJ30" s="60" t="n">
        <f aca="false">MAX(0,(MIN($F30,CJ$4)-MAX($E30,CJ$3)+1)/CJ$5)</f>
        <v>0</v>
      </c>
      <c r="CK30" s="60" t="n">
        <f aca="false">MAX(0,(MIN($F30,CK$4)-MAX($E30,CK$3)+1)/CK$5)</f>
        <v>0</v>
      </c>
      <c r="CL30" s="60" t="n">
        <f aca="false">MAX(0,(MIN($F30,CL$4)-MAX($E30,CL$3)+1)/CL$5)</f>
        <v>0</v>
      </c>
      <c r="CM30" s="60" t="n">
        <f aca="false">MAX(0,(MIN($F30,CM$4)-MAX($E30,CM$3)+1)/CM$5)</f>
        <v>0</v>
      </c>
      <c r="CN30" s="60" t="n">
        <f aca="false">MAX(0,(MIN($F30,CN$4)-MAX($E30,CN$3)+1)/CN$5)</f>
        <v>0</v>
      </c>
      <c r="CO30" s="60" t="n">
        <f aca="false">MAX(0,(MIN($F30,CO$4)-MAX($E30,CO$3)+1)/CO$5)</f>
        <v>0</v>
      </c>
      <c r="CP30" s="60" t="n">
        <f aca="false">MAX(0,(MIN($F30,CP$4)-MAX($E30,CP$3)+1)/CP$5)</f>
        <v>0</v>
      </c>
      <c r="CQ30" s="60" t="n">
        <f aca="false">MAX(0,(MIN($F30,CQ$4)-MAX($E30,CQ$3)+1)/CQ$5)</f>
        <v>0</v>
      </c>
      <c r="CR30" s="60" t="n">
        <f aca="false">MAX(0,(MIN($F30,CR$4)-MAX($E30,CR$3)+1)/CR$5)</f>
        <v>0</v>
      </c>
      <c r="CS30" s="60" t="n">
        <f aca="false">MAX(0,(MIN($F30,CS$4)-MAX($E30,CS$3)+1)/CS$5)</f>
        <v>0</v>
      </c>
      <c r="CT30" s="60" t="n">
        <f aca="false">MAX(0,(MIN($F30,CT$4)-MAX($E30,CT$3)+1)/CT$5)</f>
        <v>0</v>
      </c>
      <c r="CU30" s="60" t="n">
        <f aca="false">MAX(0,(MIN($F30,CU$4)-MAX($E30,CU$3)+1)/CU$5)</f>
        <v>0</v>
      </c>
      <c r="CV30" s="60" t="n">
        <f aca="false">MAX(0,(MIN($F30,CV$4)-MAX($E30,CV$3)+1)/CV$5)</f>
        <v>0</v>
      </c>
      <c r="CW30" s="60" t="n">
        <f aca="false">MAX(0,(MIN($F30,CW$4)-MAX($E30,CW$3)+1)/CW$5)</f>
        <v>0</v>
      </c>
      <c r="CX30" s="60" t="n">
        <f aca="false">MAX(0,(MIN($F30,CX$4)-MAX($E30,CX$3)+1)/CX$5)</f>
        <v>0</v>
      </c>
      <c r="CY30" s="60" t="n">
        <f aca="false">MAX(0,(MIN($F30,CY$4)-MAX($E30,CY$3)+1)/CY$5)</f>
        <v>0</v>
      </c>
      <c r="CZ30" s="60" t="n">
        <f aca="false">MAX(0,(MIN($F30,CZ$4)-MAX($E30,CZ$3)+1)/CZ$5)</f>
        <v>0</v>
      </c>
      <c r="DA30" s="60" t="n">
        <f aca="false">MAX(0,(MIN($F30,DA$4)-MAX($E30,DA$3)+1)/DA$5)</f>
        <v>0</v>
      </c>
      <c r="DB30" s="60" t="n">
        <f aca="false">MAX(0,(MIN($F30,DB$4)-MAX($E30,DB$3)+1)/DB$5)</f>
        <v>0</v>
      </c>
      <c r="DC30" s="60" t="n">
        <f aca="false">MAX(0,(MIN($F30,DC$4)-MAX($E30,DC$3)+1)/DC$5)</f>
        <v>0</v>
      </c>
      <c r="DD30" s="60" t="n">
        <f aca="false">MAX(0,(MIN($F30,DD$4)-MAX($E30,DD$3)+1)/DD$5)</f>
        <v>0</v>
      </c>
      <c r="DE30" s="60" t="n">
        <f aca="false">MAX(0,(MIN($F30,DE$4)-MAX($E30,DE$3)+1)/DE$5)</f>
        <v>0</v>
      </c>
      <c r="DF30" s="60" t="n">
        <f aca="false">MAX(0,(MIN($F30,DF$4)-MAX($E30,DF$3)+1)/DF$5)</f>
        <v>0</v>
      </c>
      <c r="DG30" s="60" t="n">
        <f aca="false">MAX(0,(MIN($F30,DG$4)-MAX($E30,DG$3)+1)/DG$5)</f>
        <v>0</v>
      </c>
      <c r="DH30" s="60" t="n">
        <f aca="false">MAX(0,(MIN($F30,DH$4)-MAX($E30,DH$3)+1)/DH$5)</f>
        <v>0</v>
      </c>
      <c r="DI30" s="60" t="n">
        <f aca="false">MAX(0,(MIN($F30,DI$4)-MAX($E30,DI$3)+1)/DI$5)</f>
        <v>0</v>
      </c>
      <c r="DJ30" s="60" t="n">
        <f aca="false">MAX(0,(MIN($F30,DJ$4)-MAX($E30,DJ$3)+1)/DJ$5)</f>
        <v>0</v>
      </c>
      <c r="DK30" s="60" t="n">
        <f aca="false">MAX(0,(MIN($F30,DK$4)-MAX($E30,DK$3)+1)/DK$5)</f>
        <v>0</v>
      </c>
      <c r="DL30" s="60" t="n">
        <f aca="false">MAX(0,(MIN($F30,DL$4)-MAX($E30,DL$3)+1)/DL$5)</f>
        <v>0</v>
      </c>
      <c r="DM30" s="60" t="n">
        <f aca="false">MAX(0,(MIN($F30,DM$4)-MAX($E30,DM$3)+1)/DM$5)</f>
        <v>0</v>
      </c>
      <c r="DN30" s="60" t="n">
        <f aca="false">MAX(0,(MIN($F30,DN$4)-MAX($E30,DN$3)+1)/DN$5)</f>
        <v>0</v>
      </c>
      <c r="DO30" s="60" t="n">
        <f aca="false">MAX(0,(MIN($F30,DO$4)-MAX($E30,DO$3)+1)/DO$5)</f>
        <v>0</v>
      </c>
      <c r="DP30" s="60" t="n">
        <f aca="false">MAX(0,(MIN($F30,DP$4)-MAX($E30,DP$3)+1)/DP$5)</f>
        <v>0</v>
      </c>
      <c r="DQ30" s="60" t="n">
        <f aca="false">MAX(0,(MIN($F30,DQ$4)-MAX($E30,DQ$3)+1)/DQ$5)</f>
        <v>0</v>
      </c>
      <c r="DR30" s="60" t="n">
        <f aca="false">MAX(0,(MIN($F30,DR$4)-MAX($E30,DR$3)+1)/DR$5)</f>
        <v>0</v>
      </c>
      <c r="DS30" s="60" t="n">
        <f aca="false">MAX(0,(MIN($F30,DS$4)-MAX($E30,DS$3)+1)/DS$5)</f>
        <v>0</v>
      </c>
      <c r="DT30" s="60" t="n">
        <f aca="false">MAX(0,(MIN($F30,DT$4)-MAX($E30,DT$3)+1)/DT$5)</f>
        <v>0</v>
      </c>
      <c r="DU30" s="60" t="n">
        <f aca="false">MAX(0,(MIN($F30,DU$4)-MAX($E30,DU$3)+1)/DU$5)</f>
        <v>0</v>
      </c>
      <c r="DV30" s="60" t="n">
        <f aca="false">MAX(0,(MIN($F30,DV$4)-MAX($E30,DV$3)+1)/DV$5)</f>
        <v>0</v>
      </c>
      <c r="DW30" s="60" t="n">
        <f aca="false">MAX(0,(MIN($F30,DW$4)-MAX($E30,DW$3)+1)/DW$5)</f>
        <v>0</v>
      </c>
      <c r="DX30" s="60" t="n">
        <f aca="false">MAX(0,(MIN($F30,DX$4)-MAX($E30,DX$3)+1)/DX$5)</f>
        <v>0</v>
      </c>
      <c r="DY30" s="60" t="n">
        <f aca="false">MAX(0,(MIN($F30,DY$4)-MAX($E30,DY$3)+1)/DY$5)</f>
        <v>0</v>
      </c>
      <c r="DZ30" s="60" t="n">
        <f aca="false">MAX(0,(MIN($F30,DZ$4)-MAX($E30,DZ$3)+1)/DZ$5)</f>
        <v>0</v>
      </c>
      <c r="EA30" s="60" t="n">
        <f aca="false">MAX(0,(MIN($F30,EA$4)-MAX($E30,EA$3)+1)/EA$5)</f>
        <v>0</v>
      </c>
      <c r="EB30" s="60" t="n">
        <f aca="false">MAX(0,(MIN($F30,EB$4)-MAX($E30,EB$3)+1)/EB$5)</f>
        <v>0</v>
      </c>
      <c r="EC30" s="60" t="n">
        <f aca="false">MAX(0,(MIN($F30,EC$4)-MAX($E30,EC$3)+1)/EC$5)</f>
        <v>0</v>
      </c>
      <c r="ED30" s="60" t="n">
        <f aca="false">MAX(0,(MIN($F30,ED$4)-MAX($E30,ED$3)+1)/ED$5)</f>
        <v>0</v>
      </c>
      <c r="EE30" s="60" t="n">
        <f aca="false">MAX(0,(MIN($F30,EE$4)-MAX($E30,EE$3)+1)/EE$5)</f>
        <v>0</v>
      </c>
      <c r="EF30" s="60" t="n">
        <f aca="false">MAX(0,(MIN($F30,EF$4)-MAX($E30,EF$3)+1)/EF$5)</f>
        <v>0</v>
      </c>
      <c r="EG30" s="60" t="n">
        <f aca="false">MAX(0,(MIN($F30,EG$4)-MAX($E30,EG$3)+1)/EG$5)</f>
        <v>0</v>
      </c>
      <c r="EH30" s="60" t="n">
        <f aca="false">MAX(0,(MIN($F30,EH$4)-MAX($E30,EH$3)+1)/EH$5)</f>
        <v>0</v>
      </c>
      <c r="EI30" s="60" t="n">
        <f aca="false">MAX(0,(MIN($F30,EI$4)-MAX($E30,EI$3)+1)/EI$5)</f>
        <v>0</v>
      </c>
      <c r="EJ30" s="60" t="n">
        <f aca="false">MAX(0,(MIN($F30,EJ$4)-MAX($E30,EJ$3)+1)/EJ$5)</f>
        <v>0</v>
      </c>
      <c r="EK30" s="60" t="n">
        <f aca="false">MAX(0,(MIN($F30,EK$4)-MAX($E30,EK$3)+1)/EK$5)</f>
        <v>0</v>
      </c>
      <c r="EL30" s="60" t="n">
        <f aca="false">MAX(0,(MIN($F30,EL$4)-MAX($E30,EL$3)+1)/EL$5)</f>
        <v>0</v>
      </c>
      <c r="EM30" s="60" t="n">
        <f aca="false">MAX(0,(MIN($F30,EM$4)-MAX($E30,EM$3)+1)/EM$5)</f>
        <v>0</v>
      </c>
      <c r="EN30" s="60" t="n">
        <f aca="false">MAX(0,(MIN($F30,EN$4)-MAX($E30,EN$3)+1)/EN$5)</f>
        <v>0</v>
      </c>
      <c r="EO30" s="60" t="n">
        <f aca="false">MAX(0,(MIN($F30,EO$4)-MAX($E30,EO$3)+1)/EO$5)</f>
        <v>0</v>
      </c>
      <c r="EP30" s="60" t="n">
        <f aca="false">MAX(0,(MIN($F30,EP$4)-MAX($E30,EP$3)+1)/EP$5)</f>
        <v>0</v>
      </c>
      <c r="EQ30" s="60" t="n">
        <f aca="false">MAX(0,(MIN($F30,EQ$4)-MAX($E30,EQ$3)+1)/EQ$5)</f>
        <v>0</v>
      </c>
      <c r="ER30" s="60" t="n">
        <f aca="false">MAX(0,(MIN($F30,ER$4)-MAX($E30,ER$3)+1)/ER$5)</f>
        <v>0</v>
      </c>
      <c r="ES30" s="60" t="n">
        <f aca="false">MAX(0,(MIN($F30,ES$4)-MAX($E30,ES$3)+1)/ES$5)</f>
        <v>0</v>
      </c>
      <c r="ET30" s="60" t="n">
        <f aca="false">MAX(0,(MIN($F30,ET$4)-MAX($E30,ET$3)+1)/ET$5)</f>
        <v>0</v>
      </c>
      <c r="EU30" s="60" t="n">
        <f aca="false">MAX(0,(MIN($F30,EU$4)-MAX($E30,EU$3)+1)/EU$5)</f>
        <v>0</v>
      </c>
      <c r="EV30" s="60" t="n">
        <f aca="false">MAX(0,(MIN($F30,EV$4)-MAX($E30,EV$3)+1)/EV$5)</f>
        <v>0</v>
      </c>
      <c r="EW30" s="60" t="n">
        <f aca="false">MAX(0,(MIN($F30,EW$4)-MAX($E30,EW$3)+1)/EW$5)</f>
        <v>0</v>
      </c>
      <c r="EX30" s="60" t="n">
        <f aca="false">MAX(0,(MIN($F30,EX$4)-MAX($E30,EX$3)+1)/EX$5)</f>
        <v>0</v>
      </c>
      <c r="EY30" s="60" t="n">
        <f aca="false">MAX(0,(MIN($F30,EY$4)-MAX($E30,EY$3)+1)/EY$5)</f>
        <v>0</v>
      </c>
      <c r="EZ30" s="60" t="n">
        <f aca="false">MAX(0,(MIN($F30,EZ$4)-MAX($E30,EZ$3)+1)/EZ$5)</f>
        <v>0</v>
      </c>
      <c r="FA30" s="60" t="n">
        <f aca="false">MAX(0,(MIN($F30,FA$4)-MAX($E30,FA$3)+1)/FA$5)</f>
        <v>0</v>
      </c>
      <c r="FB30" s="60" t="n">
        <f aca="false">MAX(0,(MIN($F30,FB$4)-MAX($E30,FB$3)+1)/FB$5)</f>
        <v>0</v>
      </c>
      <c r="FC30" s="60" t="n">
        <f aca="false">MAX(0,(MIN($F30,FC$4)-MAX($E30,FC$3)+1)/FC$5)</f>
        <v>0</v>
      </c>
      <c r="FD30" s="60" t="n">
        <f aca="false">MAX(0,(MIN($F30,FD$4)-MAX($E30,FD$3)+1)/FD$5)</f>
        <v>0</v>
      </c>
      <c r="FE30" s="60" t="n">
        <f aca="false">MAX(0,(MIN($F30,FE$4)-MAX($E30,FE$3)+1)/FE$5)</f>
        <v>0</v>
      </c>
      <c r="FF30" s="60" t="n">
        <f aca="false">MAX(0,(MIN($F30,FF$4)-MAX($E30,FF$3)+1)/FF$5)</f>
        <v>0</v>
      </c>
      <c r="FG30" s="60" t="n">
        <f aca="false">MAX(0,(MIN($F30,FG$4)-MAX($E30,FG$3)+1)/FG$5)</f>
        <v>0</v>
      </c>
      <c r="FH30" s="60" t="n">
        <f aca="false">MAX(0,(MIN($F30,FH$4)-MAX($E30,FH$3)+1)/FH$5)</f>
        <v>0</v>
      </c>
    </row>
    <row r="31" customFormat="false" ht="15" hidden="false" customHeight="false" outlineLevel="0" collapsed="false">
      <c r="C31" s="0" t="s">
        <v>639</v>
      </c>
      <c r="D31" s="11" t="s">
        <v>39</v>
      </c>
      <c r="E31" s="40" t="n">
        <f aca="false">EDATE($F16,In_Debt_Tenor*Months_In_Year)</f>
        <v>52321</v>
      </c>
      <c r="I31" s="49" t="n">
        <f aca="false">SUM(J31:FH31)</f>
        <v>1</v>
      </c>
      <c r="J31" s="49" t="n">
        <f aca="false">N(AND(J$3&lt;=$E31,J$4&gt;=$E31))</f>
        <v>0</v>
      </c>
      <c r="K31" s="49" t="n">
        <f aca="false">N(AND(K$3&lt;=$E31,K$4&gt;=$E31))</f>
        <v>0</v>
      </c>
      <c r="L31" s="49" t="n">
        <f aca="false">N(AND(L$3&lt;=$E31,L$4&gt;=$E31))</f>
        <v>0</v>
      </c>
      <c r="M31" s="49" t="n">
        <f aca="false">N(AND(M$3&lt;=$E31,M$4&gt;=$E31))</f>
        <v>0</v>
      </c>
      <c r="N31" s="49" t="n">
        <f aca="false">N(AND(N$3&lt;=$E31,N$4&gt;=$E31))</f>
        <v>0</v>
      </c>
      <c r="O31" s="49" t="n">
        <f aca="false">N(AND(O$3&lt;=$E31,O$4&gt;=$E31))</f>
        <v>0</v>
      </c>
      <c r="P31" s="49" t="n">
        <f aca="false">N(AND(P$3&lt;=$E31,P$4&gt;=$E31))</f>
        <v>0</v>
      </c>
      <c r="Q31" s="49" t="n">
        <f aca="false">N(AND(Q$3&lt;=$E31,Q$4&gt;=$E31))</f>
        <v>0</v>
      </c>
      <c r="R31" s="49" t="n">
        <f aca="false">N(AND(R$3&lt;=$E31,R$4&gt;=$E31))</f>
        <v>0</v>
      </c>
      <c r="S31" s="49" t="n">
        <f aca="false">N(AND(S$3&lt;=$E31,S$4&gt;=$E31))</f>
        <v>0</v>
      </c>
      <c r="T31" s="49" t="n">
        <f aca="false">N(AND(T$3&lt;=$E31,T$4&gt;=$E31))</f>
        <v>0</v>
      </c>
      <c r="U31" s="49" t="n">
        <f aca="false">N(AND(U$3&lt;=$E31,U$4&gt;=$E31))</f>
        <v>0</v>
      </c>
      <c r="V31" s="49" t="n">
        <f aca="false">N(AND(V$3&lt;=$E31,V$4&gt;=$E31))</f>
        <v>0</v>
      </c>
      <c r="W31" s="49" t="n">
        <f aca="false">N(AND(W$3&lt;=$E31,W$4&gt;=$E31))</f>
        <v>0</v>
      </c>
      <c r="X31" s="49" t="n">
        <f aca="false">N(AND(X$3&lt;=$E31,X$4&gt;=$E31))</f>
        <v>0</v>
      </c>
      <c r="Y31" s="49" t="n">
        <f aca="false">N(AND(Y$3&lt;=$E31,Y$4&gt;=$E31))</f>
        <v>0</v>
      </c>
      <c r="Z31" s="49" t="n">
        <f aca="false">N(AND(Z$3&lt;=$E31,Z$4&gt;=$E31))</f>
        <v>0</v>
      </c>
      <c r="AA31" s="49" t="n">
        <f aca="false">N(AND(AA$3&lt;=$E31,AA$4&gt;=$E31))</f>
        <v>0</v>
      </c>
      <c r="AB31" s="49" t="n">
        <f aca="false">N(AND(AB$3&lt;=$E31,AB$4&gt;=$E31))</f>
        <v>0</v>
      </c>
      <c r="AC31" s="49" t="n">
        <f aca="false">N(AND(AC$3&lt;=$E31,AC$4&gt;=$E31))</f>
        <v>0</v>
      </c>
      <c r="AD31" s="49" t="n">
        <f aca="false">N(AND(AD$3&lt;=$E31,AD$4&gt;=$E31))</f>
        <v>0</v>
      </c>
      <c r="AE31" s="49" t="n">
        <f aca="false">N(AND(AE$3&lt;=$E31,AE$4&gt;=$E31))</f>
        <v>0</v>
      </c>
      <c r="AF31" s="49" t="n">
        <f aca="false">N(AND(AF$3&lt;=$E31,AF$4&gt;=$E31))</f>
        <v>0</v>
      </c>
      <c r="AG31" s="49" t="n">
        <f aca="false">N(AND(AG$3&lt;=$E31,AG$4&gt;=$E31))</f>
        <v>0</v>
      </c>
      <c r="AH31" s="49" t="n">
        <f aca="false">N(AND(AH$3&lt;=$E31,AH$4&gt;=$E31))</f>
        <v>0</v>
      </c>
      <c r="AI31" s="49" t="n">
        <f aca="false">N(AND(AI$3&lt;=$E31,AI$4&gt;=$E31))</f>
        <v>0</v>
      </c>
      <c r="AJ31" s="49" t="n">
        <f aca="false">N(AND(AJ$3&lt;=$E31,AJ$4&gt;=$E31))</f>
        <v>0</v>
      </c>
      <c r="AK31" s="49" t="n">
        <f aca="false">N(AND(AK$3&lt;=$E31,AK$4&gt;=$E31))</f>
        <v>0</v>
      </c>
      <c r="AL31" s="49" t="n">
        <f aca="false">N(AND(AL$3&lt;=$E31,AL$4&gt;=$E31))</f>
        <v>0</v>
      </c>
      <c r="AM31" s="49" t="n">
        <f aca="false">N(AND(AM$3&lt;=$E31,AM$4&gt;=$E31))</f>
        <v>0</v>
      </c>
      <c r="AN31" s="49" t="n">
        <f aca="false">N(AND(AN$3&lt;=$E31,AN$4&gt;=$E31))</f>
        <v>0</v>
      </c>
      <c r="AO31" s="49" t="n">
        <f aca="false">N(AND(AO$3&lt;=$E31,AO$4&gt;=$E31))</f>
        <v>0</v>
      </c>
      <c r="AP31" s="49" t="n">
        <f aca="false">N(AND(AP$3&lt;=$E31,AP$4&gt;=$E31))</f>
        <v>0</v>
      </c>
      <c r="AQ31" s="49" t="n">
        <f aca="false">N(AND(AQ$3&lt;=$E31,AQ$4&gt;=$E31))</f>
        <v>0</v>
      </c>
      <c r="AR31" s="49" t="n">
        <f aca="false">N(AND(AR$3&lt;=$E31,AR$4&gt;=$E31))</f>
        <v>0</v>
      </c>
      <c r="AS31" s="49" t="n">
        <f aca="false">N(AND(AS$3&lt;=$E31,AS$4&gt;=$E31))</f>
        <v>0</v>
      </c>
      <c r="AT31" s="49" t="n">
        <f aca="false">N(AND(AT$3&lt;=$E31,AT$4&gt;=$E31))</f>
        <v>0</v>
      </c>
      <c r="AU31" s="49" t="n">
        <f aca="false">N(AND(AU$3&lt;=$E31,AU$4&gt;=$E31))</f>
        <v>0</v>
      </c>
      <c r="AV31" s="49" t="n">
        <f aca="false">N(AND(AV$3&lt;=$E31,AV$4&gt;=$E31))</f>
        <v>0</v>
      </c>
      <c r="AW31" s="49" t="n">
        <f aca="false">N(AND(AW$3&lt;=$E31,AW$4&gt;=$E31))</f>
        <v>0</v>
      </c>
      <c r="AX31" s="49" t="n">
        <f aca="false">N(AND(AX$3&lt;=$E31,AX$4&gt;=$E31))</f>
        <v>0</v>
      </c>
      <c r="AY31" s="49" t="n">
        <f aca="false">N(AND(AY$3&lt;=$E31,AY$4&gt;=$E31))</f>
        <v>0</v>
      </c>
      <c r="AZ31" s="49" t="n">
        <f aca="false">N(AND(AZ$3&lt;=$E31,AZ$4&gt;=$E31))</f>
        <v>0</v>
      </c>
      <c r="BA31" s="49" t="n">
        <f aca="false">N(AND(BA$3&lt;=$E31,BA$4&gt;=$E31))</f>
        <v>0</v>
      </c>
      <c r="BB31" s="49" t="n">
        <f aca="false">N(AND(BB$3&lt;=$E31,BB$4&gt;=$E31))</f>
        <v>0</v>
      </c>
      <c r="BC31" s="49" t="n">
        <f aca="false">N(AND(BC$3&lt;=$E31,BC$4&gt;=$E31))</f>
        <v>0</v>
      </c>
      <c r="BD31" s="49" t="n">
        <f aca="false">N(AND(BD$3&lt;=$E31,BD$4&gt;=$E31))</f>
        <v>0</v>
      </c>
      <c r="BE31" s="49" t="n">
        <f aca="false">N(AND(BE$3&lt;=$E31,BE$4&gt;=$E31))</f>
        <v>0</v>
      </c>
      <c r="BF31" s="49" t="n">
        <f aca="false">N(AND(BF$3&lt;=$E31,BF$4&gt;=$E31))</f>
        <v>0</v>
      </c>
      <c r="BG31" s="49" t="n">
        <f aca="false">N(AND(BG$3&lt;=$E31,BG$4&gt;=$E31))</f>
        <v>0</v>
      </c>
      <c r="BH31" s="49" t="n">
        <f aca="false">N(AND(BH$3&lt;=$E31,BH$4&gt;=$E31))</f>
        <v>0</v>
      </c>
      <c r="BI31" s="49" t="n">
        <f aca="false">N(AND(BI$3&lt;=$E31,BI$4&gt;=$E31))</f>
        <v>0</v>
      </c>
      <c r="BJ31" s="49" t="n">
        <f aca="false">N(AND(BJ$3&lt;=$E31,BJ$4&gt;=$E31))</f>
        <v>0</v>
      </c>
      <c r="BK31" s="49" t="n">
        <f aca="false">N(AND(BK$3&lt;=$E31,BK$4&gt;=$E31))</f>
        <v>0</v>
      </c>
      <c r="BL31" s="49" t="n">
        <f aca="false">N(AND(BL$3&lt;=$E31,BL$4&gt;=$E31))</f>
        <v>0</v>
      </c>
      <c r="BM31" s="49" t="n">
        <f aca="false">N(AND(BM$3&lt;=$E31,BM$4&gt;=$E31))</f>
        <v>0</v>
      </c>
      <c r="BN31" s="49" t="n">
        <f aca="false">N(AND(BN$3&lt;=$E31,BN$4&gt;=$E31))</f>
        <v>0</v>
      </c>
      <c r="BO31" s="49" t="n">
        <f aca="false">N(AND(BO$3&lt;=$E31,BO$4&gt;=$E31))</f>
        <v>0</v>
      </c>
      <c r="BP31" s="49" t="n">
        <f aca="false">N(AND(BP$3&lt;=$E31,BP$4&gt;=$E31))</f>
        <v>0</v>
      </c>
      <c r="BQ31" s="49" t="n">
        <f aca="false">N(AND(BQ$3&lt;=$E31,BQ$4&gt;=$E31))</f>
        <v>0</v>
      </c>
      <c r="BR31" s="49" t="n">
        <f aca="false">N(AND(BR$3&lt;=$E31,BR$4&gt;=$E31))</f>
        <v>0</v>
      </c>
      <c r="BS31" s="49" t="n">
        <f aca="false">N(AND(BS$3&lt;=$E31,BS$4&gt;=$E31))</f>
        <v>0</v>
      </c>
      <c r="BT31" s="49" t="n">
        <f aca="false">N(AND(BT$3&lt;=$E31,BT$4&gt;=$E31))</f>
        <v>0</v>
      </c>
      <c r="BU31" s="49" t="n">
        <f aca="false">N(AND(BU$3&lt;=$E31,BU$4&gt;=$E31))</f>
        <v>0</v>
      </c>
      <c r="BV31" s="49" t="n">
        <f aca="false">N(AND(BV$3&lt;=$E31,BV$4&gt;=$E31))</f>
        <v>0</v>
      </c>
      <c r="BW31" s="49" t="n">
        <f aca="false">N(AND(BW$3&lt;=$E31,BW$4&gt;=$E31))</f>
        <v>0</v>
      </c>
      <c r="BX31" s="49" t="n">
        <f aca="false">N(AND(BX$3&lt;=$E31,BX$4&gt;=$E31))</f>
        <v>0</v>
      </c>
      <c r="BY31" s="49" t="n">
        <f aca="false">N(AND(BY$3&lt;=$E31,BY$4&gt;=$E31))</f>
        <v>0</v>
      </c>
      <c r="BZ31" s="49" t="n">
        <f aca="false">N(AND(BZ$3&lt;=$E31,BZ$4&gt;=$E31))</f>
        <v>0</v>
      </c>
      <c r="CA31" s="49" t="n">
        <f aca="false">N(AND(CA$3&lt;=$E31,CA$4&gt;=$E31))</f>
        <v>1</v>
      </c>
      <c r="CB31" s="49" t="n">
        <f aca="false">N(AND(CB$3&lt;=$E31,CB$4&gt;=$E31))</f>
        <v>0</v>
      </c>
      <c r="CC31" s="49" t="n">
        <f aca="false">N(AND(CC$3&lt;=$E31,CC$4&gt;=$E31))</f>
        <v>0</v>
      </c>
      <c r="CD31" s="49" t="n">
        <f aca="false">N(AND(CD$3&lt;=$E31,CD$4&gt;=$E31))</f>
        <v>0</v>
      </c>
      <c r="CE31" s="49" t="n">
        <f aca="false">N(AND(CE$3&lt;=$E31,CE$4&gt;=$E31))</f>
        <v>0</v>
      </c>
      <c r="CF31" s="49" t="n">
        <f aca="false">N(AND(CF$3&lt;=$E31,CF$4&gt;=$E31))</f>
        <v>0</v>
      </c>
      <c r="CG31" s="49" t="n">
        <f aca="false">N(AND(CG$3&lt;=$E31,CG$4&gt;=$E31))</f>
        <v>0</v>
      </c>
      <c r="CH31" s="49" t="n">
        <f aca="false">N(AND(CH$3&lt;=$E31,CH$4&gt;=$E31))</f>
        <v>0</v>
      </c>
      <c r="CI31" s="49" t="n">
        <f aca="false">N(AND(CI$3&lt;=$E31,CI$4&gt;=$E31))</f>
        <v>0</v>
      </c>
      <c r="CJ31" s="49" t="n">
        <f aca="false">N(AND(CJ$3&lt;=$E31,CJ$4&gt;=$E31))</f>
        <v>0</v>
      </c>
      <c r="CK31" s="49" t="n">
        <f aca="false">N(AND(CK$3&lt;=$E31,CK$4&gt;=$E31))</f>
        <v>0</v>
      </c>
      <c r="CL31" s="49" t="n">
        <f aca="false">N(AND(CL$3&lt;=$E31,CL$4&gt;=$E31))</f>
        <v>0</v>
      </c>
      <c r="CM31" s="49" t="n">
        <f aca="false">N(AND(CM$3&lt;=$E31,CM$4&gt;=$E31))</f>
        <v>0</v>
      </c>
      <c r="CN31" s="49" t="n">
        <f aca="false">N(AND(CN$3&lt;=$E31,CN$4&gt;=$E31))</f>
        <v>0</v>
      </c>
      <c r="CO31" s="49" t="n">
        <f aca="false">N(AND(CO$3&lt;=$E31,CO$4&gt;=$E31))</f>
        <v>0</v>
      </c>
      <c r="CP31" s="49" t="n">
        <f aca="false">N(AND(CP$3&lt;=$E31,CP$4&gt;=$E31))</f>
        <v>0</v>
      </c>
      <c r="CQ31" s="49" t="n">
        <f aca="false">N(AND(CQ$3&lt;=$E31,CQ$4&gt;=$E31))</f>
        <v>0</v>
      </c>
      <c r="CR31" s="49" t="n">
        <f aca="false">N(AND(CR$3&lt;=$E31,CR$4&gt;=$E31))</f>
        <v>0</v>
      </c>
      <c r="CS31" s="49" t="n">
        <f aca="false">N(AND(CS$3&lt;=$E31,CS$4&gt;=$E31))</f>
        <v>0</v>
      </c>
      <c r="CT31" s="49" t="n">
        <f aca="false">N(AND(CT$3&lt;=$E31,CT$4&gt;=$E31))</f>
        <v>0</v>
      </c>
      <c r="CU31" s="49" t="n">
        <f aca="false">N(AND(CU$3&lt;=$E31,CU$4&gt;=$E31))</f>
        <v>0</v>
      </c>
      <c r="CV31" s="49" t="n">
        <f aca="false">N(AND(CV$3&lt;=$E31,CV$4&gt;=$E31))</f>
        <v>0</v>
      </c>
      <c r="CW31" s="49" t="n">
        <f aca="false">N(AND(CW$3&lt;=$E31,CW$4&gt;=$E31))</f>
        <v>0</v>
      </c>
      <c r="CX31" s="49" t="n">
        <f aca="false">N(AND(CX$3&lt;=$E31,CX$4&gt;=$E31))</f>
        <v>0</v>
      </c>
      <c r="CY31" s="49" t="n">
        <f aca="false">N(AND(CY$3&lt;=$E31,CY$4&gt;=$E31))</f>
        <v>0</v>
      </c>
      <c r="CZ31" s="49" t="n">
        <f aca="false">N(AND(CZ$3&lt;=$E31,CZ$4&gt;=$E31))</f>
        <v>0</v>
      </c>
      <c r="DA31" s="49" t="n">
        <f aca="false">N(AND(DA$3&lt;=$E31,DA$4&gt;=$E31))</f>
        <v>0</v>
      </c>
      <c r="DB31" s="49" t="n">
        <f aca="false">N(AND(DB$3&lt;=$E31,DB$4&gt;=$E31))</f>
        <v>0</v>
      </c>
      <c r="DC31" s="49" t="n">
        <f aca="false">N(AND(DC$3&lt;=$E31,DC$4&gt;=$E31))</f>
        <v>0</v>
      </c>
      <c r="DD31" s="49" t="n">
        <f aca="false">N(AND(DD$3&lt;=$E31,DD$4&gt;=$E31))</f>
        <v>0</v>
      </c>
      <c r="DE31" s="49" t="n">
        <f aca="false">N(AND(DE$3&lt;=$E31,DE$4&gt;=$E31))</f>
        <v>0</v>
      </c>
      <c r="DF31" s="49" t="n">
        <f aca="false">N(AND(DF$3&lt;=$E31,DF$4&gt;=$E31))</f>
        <v>0</v>
      </c>
      <c r="DG31" s="49" t="n">
        <f aca="false">N(AND(DG$3&lt;=$E31,DG$4&gt;=$E31))</f>
        <v>0</v>
      </c>
      <c r="DH31" s="49" t="n">
        <f aca="false">N(AND(DH$3&lt;=$E31,DH$4&gt;=$E31))</f>
        <v>0</v>
      </c>
      <c r="DI31" s="49" t="n">
        <f aca="false">N(AND(DI$3&lt;=$E31,DI$4&gt;=$E31))</f>
        <v>0</v>
      </c>
      <c r="DJ31" s="49" t="n">
        <f aca="false">N(AND(DJ$3&lt;=$E31,DJ$4&gt;=$E31))</f>
        <v>0</v>
      </c>
      <c r="DK31" s="49" t="n">
        <f aca="false">N(AND(DK$3&lt;=$E31,DK$4&gt;=$E31))</f>
        <v>0</v>
      </c>
      <c r="DL31" s="49" t="n">
        <f aca="false">N(AND(DL$3&lt;=$E31,DL$4&gt;=$E31))</f>
        <v>0</v>
      </c>
      <c r="DM31" s="49" t="n">
        <f aca="false">N(AND(DM$3&lt;=$E31,DM$4&gt;=$E31))</f>
        <v>0</v>
      </c>
      <c r="DN31" s="49" t="n">
        <f aca="false">N(AND(DN$3&lt;=$E31,DN$4&gt;=$E31))</f>
        <v>0</v>
      </c>
      <c r="DO31" s="49" t="n">
        <f aca="false">N(AND(DO$3&lt;=$E31,DO$4&gt;=$E31))</f>
        <v>0</v>
      </c>
      <c r="DP31" s="49" t="n">
        <f aca="false">N(AND(DP$3&lt;=$E31,DP$4&gt;=$E31))</f>
        <v>0</v>
      </c>
      <c r="DQ31" s="49" t="n">
        <f aca="false">N(AND(DQ$3&lt;=$E31,DQ$4&gt;=$E31))</f>
        <v>0</v>
      </c>
      <c r="DR31" s="49" t="n">
        <f aca="false">N(AND(DR$3&lt;=$E31,DR$4&gt;=$E31))</f>
        <v>0</v>
      </c>
      <c r="DS31" s="49" t="n">
        <f aca="false">N(AND(DS$3&lt;=$E31,DS$4&gt;=$E31))</f>
        <v>0</v>
      </c>
      <c r="DT31" s="49" t="n">
        <f aca="false">N(AND(DT$3&lt;=$E31,DT$4&gt;=$E31))</f>
        <v>0</v>
      </c>
      <c r="DU31" s="49" t="n">
        <f aca="false">N(AND(DU$3&lt;=$E31,DU$4&gt;=$E31))</f>
        <v>0</v>
      </c>
      <c r="DV31" s="49" t="n">
        <f aca="false">N(AND(DV$3&lt;=$E31,DV$4&gt;=$E31))</f>
        <v>0</v>
      </c>
      <c r="DW31" s="49" t="n">
        <f aca="false">N(AND(DW$3&lt;=$E31,DW$4&gt;=$E31))</f>
        <v>0</v>
      </c>
      <c r="DX31" s="49" t="n">
        <f aca="false">N(AND(DX$3&lt;=$E31,DX$4&gt;=$E31))</f>
        <v>0</v>
      </c>
      <c r="DY31" s="49" t="n">
        <f aca="false">N(AND(DY$3&lt;=$E31,DY$4&gt;=$E31))</f>
        <v>0</v>
      </c>
      <c r="DZ31" s="49" t="n">
        <f aca="false">N(AND(DZ$3&lt;=$E31,DZ$4&gt;=$E31))</f>
        <v>0</v>
      </c>
      <c r="EA31" s="49" t="n">
        <f aca="false">N(AND(EA$3&lt;=$E31,EA$4&gt;=$E31))</f>
        <v>0</v>
      </c>
      <c r="EB31" s="49" t="n">
        <f aca="false">N(AND(EB$3&lt;=$E31,EB$4&gt;=$E31))</f>
        <v>0</v>
      </c>
      <c r="EC31" s="49" t="n">
        <f aca="false">N(AND(EC$3&lt;=$E31,EC$4&gt;=$E31))</f>
        <v>0</v>
      </c>
      <c r="ED31" s="49" t="n">
        <f aca="false">N(AND(ED$3&lt;=$E31,ED$4&gt;=$E31))</f>
        <v>0</v>
      </c>
      <c r="EE31" s="49" t="n">
        <f aca="false">N(AND(EE$3&lt;=$E31,EE$4&gt;=$E31))</f>
        <v>0</v>
      </c>
      <c r="EF31" s="49" t="n">
        <f aca="false">N(AND(EF$3&lt;=$E31,EF$4&gt;=$E31))</f>
        <v>0</v>
      </c>
      <c r="EG31" s="49" t="n">
        <f aca="false">N(AND(EG$3&lt;=$E31,EG$4&gt;=$E31))</f>
        <v>0</v>
      </c>
      <c r="EH31" s="49" t="n">
        <f aca="false">N(AND(EH$3&lt;=$E31,EH$4&gt;=$E31))</f>
        <v>0</v>
      </c>
      <c r="EI31" s="49" t="n">
        <f aca="false">N(AND(EI$3&lt;=$E31,EI$4&gt;=$E31))</f>
        <v>0</v>
      </c>
      <c r="EJ31" s="49" t="n">
        <f aca="false">N(AND(EJ$3&lt;=$E31,EJ$4&gt;=$E31))</f>
        <v>0</v>
      </c>
      <c r="EK31" s="49" t="n">
        <f aca="false">N(AND(EK$3&lt;=$E31,EK$4&gt;=$E31))</f>
        <v>0</v>
      </c>
      <c r="EL31" s="49" t="n">
        <f aca="false">N(AND(EL$3&lt;=$E31,EL$4&gt;=$E31))</f>
        <v>0</v>
      </c>
      <c r="EM31" s="49" t="n">
        <f aca="false">N(AND(EM$3&lt;=$E31,EM$4&gt;=$E31))</f>
        <v>0</v>
      </c>
      <c r="EN31" s="49" t="n">
        <f aca="false">N(AND(EN$3&lt;=$E31,EN$4&gt;=$E31))</f>
        <v>0</v>
      </c>
      <c r="EO31" s="49" t="n">
        <f aca="false">N(AND(EO$3&lt;=$E31,EO$4&gt;=$E31))</f>
        <v>0</v>
      </c>
      <c r="EP31" s="49" t="n">
        <f aca="false">N(AND(EP$3&lt;=$E31,EP$4&gt;=$E31))</f>
        <v>0</v>
      </c>
      <c r="EQ31" s="49" t="n">
        <f aca="false">N(AND(EQ$3&lt;=$E31,EQ$4&gt;=$E31))</f>
        <v>0</v>
      </c>
      <c r="ER31" s="49" t="n">
        <f aca="false">N(AND(ER$3&lt;=$E31,ER$4&gt;=$E31))</f>
        <v>0</v>
      </c>
      <c r="ES31" s="49" t="n">
        <f aca="false">N(AND(ES$3&lt;=$E31,ES$4&gt;=$E31))</f>
        <v>0</v>
      </c>
      <c r="ET31" s="49" t="n">
        <f aca="false">N(AND(ET$3&lt;=$E31,ET$4&gt;=$E31))</f>
        <v>0</v>
      </c>
      <c r="EU31" s="49" t="n">
        <f aca="false">N(AND(EU$3&lt;=$E31,EU$4&gt;=$E31))</f>
        <v>0</v>
      </c>
      <c r="EV31" s="49" t="n">
        <f aca="false">N(AND(EV$3&lt;=$E31,EV$4&gt;=$E31))</f>
        <v>0</v>
      </c>
      <c r="EW31" s="49" t="n">
        <f aca="false">N(AND(EW$3&lt;=$E31,EW$4&gt;=$E31))</f>
        <v>0</v>
      </c>
      <c r="EX31" s="49" t="n">
        <f aca="false">N(AND(EX$3&lt;=$E31,EX$4&gt;=$E31))</f>
        <v>0</v>
      </c>
      <c r="EY31" s="49" t="n">
        <f aca="false">N(AND(EY$3&lt;=$E31,EY$4&gt;=$E31))</f>
        <v>0</v>
      </c>
      <c r="EZ31" s="49" t="n">
        <f aca="false">N(AND(EZ$3&lt;=$E31,EZ$4&gt;=$E31))</f>
        <v>0</v>
      </c>
      <c r="FA31" s="49" t="n">
        <f aca="false">N(AND(FA$3&lt;=$E31,FA$4&gt;=$E31))</f>
        <v>0</v>
      </c>
      <c r="FB31" s="49" t="n">
        <f aca="false">N(AND(FB$3&lt;=$E31,FB$4&gt;=$E31))</f>
        <v>0</v>
      </c>
      <c r="FC31" s="49" t="n">
        <f aca="false">N(AND(FC$3&lt;=$E31,FC$4&gt;=$E31))</f>
        <v>0</v>
      </c>
      <c r="FD31" s="49" t="n">
        <f aca="false">N(AND(FD$3&lt;=$E31,FD$4&gt;=$E31))</f>
        <v>0</v>
      </c>
      <c r="FE31" s="49" t="n">
        <f aca="false">N(AND(FE$3&lt;=$E31,FE$4&gt;=$E31))</f>
        <v>0</v>
      </c>
      <c r="FF31" s="49" t="n">
        <f aca="false">N(AND(FF$3&lt;=$E31,FF$4&gt;=$E31))</f>
        <v>0</v>
      </c>
      <c r="FG31" s="49" t="n">
        <f aca="false">N(AND(FG$3&lt;=$E31,FG$4&gt;=$E31))</f>
        <v>0</v>
      </c>
      <c r="FH31" s="49" t="n">
        <f aca="false">N(AND(FH$3&lt;=$E31,FH$4&gt;=$E31))</f>
        <v>0</v>
      </c>
    </row>
    <row r="32" customFormat="false" ht="15" hidden="false" customHeight="false" outlineLevel="0" collapsed="false">
      <c r="C32" s="0" t="s">
        <v>640</v>
      </c>
      <c r="D32" s="11" t="s">
        <v>617</v>
      </c>
      <c r="E32" s="40" t="n">
        <f aca="false">$F16+1</f>
        <v>46844</v>
      </c>
      <c r="F32" s="40" t="n">
        <f aca="false">EDATE($F16,In_Dep_Years*Months_In_Year)</f>
        <v>57800</v>
      </c>
      <c r="I32" s="60" t="n">
        <f aca="false">SUM(J32:FH32)</f>
        <v>1</v>
      </c>
      <c r="J32" s="60" t="n">
        <f aca="false">MAX(0,MIN($F32,J$4)-MAX($E32,J$3)+1)/($F32-$E32+1)</f>
        <v>0</v>
      </c>
      <c r="K32" s="60" t="n">
        <f aca="false">MAX(0,MIN($F32,K$4)-MAX($E32,K$3)+1)/($F32-$E32+1)</f>
        <v>0</v>
      </c>
      <c r="L32" s="60" t="n">
        <f aca="false">MAX(0,MIN($F32,L$4)-MAX($E32,L$3)+1)/($F32-$E32+1)</f>
        <v>0</v>
      </c>
      <c r="M32" s="60" t="n">
        <f aca="false">MAX(0,MIN($F32,M$4)-MAX($E32,M$3)+1)/($F32-$E32+1)</f>
        <v>0</v>
      </c>
      <c r="N32" s="60" t="n">
        <f aca="false">MAX(0,MIN($F32,N$4)-MAX($E32,N$3)+1)/($F32-$E32+1)</f>
        <v>0</v>
      </c>
      <c r="O32" s="60" t="n">
        <f aca="false">MAX(0,MIN($F32,O$4)-MAX($E32,O$3)+1)/($F32-$E32+1)</f>
        <v>0</v>
      </c>
      <c r="P32" s="60" t="n">
        <f aca="false">MAX(0,MIN($F32,P$4)-MAX($E32,P$3)+1)/($F32-$E32+1)</f>
        <v>0</v>
      </c>
      <c r="Q32" s="60" t="n">
        <f aca="false">MAX(0,MIN($F32,Q$4)-MAX($E32,Q$3)+1)/($F32-$E32+1)</f>
        <v>0</v>
      </c>
      <c r="R32" s="60" t="n">
        <f aca="false">MAX(0,MIN($F32,R$4)-MAX($E32,R$3)+1)/($F32-$E32+1)</f>
        <v>0</v>
      </c>
      <c r="S32" s="60" t="n">
        <f aca="false">MAX(0,MIN($F32,S$4)-MAX($E32,S$3)+1)/($F32-$E32+1)</f>
        <v>0</v>
      </c>
      <c r="T32" s="60" t="n">
        <f aca="false">MAX(0,MIN($F32,T$4)-MAX($E32,T$3)+1)/($F32-$E32+1)</f>
        <v>0.00830519302728849</v>
      </c>
      <c r="U32" s="60" t="n">
        <f aca="false">MAX(0,MIN($F32,U$4)-MAX($E32,U$3)+1)/($F32-$E32+1)</f>
        <v>0.00839645888473122</v>
      </c>
      <c r="V32" s="60" t="n">
        <f aca="false">MAX(0,MIN($F32,V$4)-MAX($E32,V$3)+1)/($F32-$E32+1)</f>
        <v>0.00839645888473122</v>
      </c>
      <c r="W32" s="60" t="n">
        <f aca="false">MAX(0,MIN($F32,W$4)-MAX($E32,W$3)+1)/($F32-$E32+1)</f>
        <v>0.00821392716984576</v>
      </c>
      <c r="X32" s="60" t="n">
        <f aca="false">MAX(0,MIN($F32,X$4)-MAX($E32,X$3)+1)/($F32-$E32+1)</f>
        <v>0.00830519302728849</v>
      </c>
      <c r="Y32" s="60" t="n">
        <f aca="false">MAX(0,MIN($F32,Y$4)-MAX($E32,Y$3)+1)/($F32-$E32+1)</f>
        <v>0.00839645888473122</v>
      </c>
      <c r="Z32" s="60" t="n">
        <f aca="false">MAX(0,MIN($F32,Z$4)-MAX($E32,Z$3)+1)/($F32-$E32+1)</f>
        <v>0.00839645888473122</v>
      </c>
      <c r="AA32" s="60" t="n">
        <f aca="false">MAX(0,MIN($F32,AA$4)-MAX($E32,AA$3)+1)/($F32-$E32+1)</f>
        <v>0.00821392716984576</v>
      </c>
      <c r="AB32" s="60" t="n">
        <f aca="false">MAX(0,MIN($F32,AB$4)-MAX($E32,AB$3)+1)/($F32-$E32+1)</f>
        <v>0.00830519302728849</v>
      </c>
      <c r="AC32" s="60" t="n">
        <f aca="false">MAX(0,MIN($F32,AC$4)-MAX($E32,AC$3)+1)/($F32-$E32+1)</f>
        <v>0.00839645888473122</v>
      </c>
      <c r="AD32" s="60" t="n">
        <f aca="false">MAX(0,MIN($F32,AD$4)-MAX($E32,AD$3)+1)/($F32-$E32+1)</f>
        <v>0.00839645888473122</v>
      </c>
      <c r="AE32" s="60" t="n">
        <f aca="false">MAX(0,MIN($F32,AE$4)-MAX($E32,AE$3)+1)/($F32-$E32+1)</f>
        <v>0.00821392716984576</v>
      </c>
      <c r="AF32" s="60" t="n">
        <f aca="false">MAX(0,MIN($F32,AF$4)-MAX($E32,AF$3)+1)/($F32-$E32+1)</f>
        <v>0.00830519302728849</v>
      </c>
      <c r="AG32" s="60" t="n">
        <f aca="false">MAX(0,MIN($F32,AG$4)-MAX($E32,AG$3)+1)/($F32-$E32+1)</f>
        <v>0.00839645888473122</v>
      </c>
      <c r="AH32" s="60" t="n">
        <f aca="false">MAX(0,MIN($F32,AH$4)-MAX($E32,AH$3)+1)/($F32-$E32+1)</f>
        <v>0.00839645888473122</v>
      </c>
      <c r="AI32" s="60" t="n">
        <f aca="false">MAX(0,MIN($F32,AI$4)-MAX($E32,AI$3)+1)/($F32-$E32+1)</f>
        <v>0.00830519302728849</v>
      </c>
      <c r="AJ32" s="60" t="n">
        <f aca="false">MAX(0,MIN($F32,AJ$4)-MAX($E32,AJ$3)+1)/($F32-$E32+1)</f>
        <v>0.00830519302728849</v>
      </c>
      <c r="AK32" s="60" t="n">
        <f aca="false">MAX(0,MIN($F32,AK$4)-MAX($E32,AK$3)+1)/($F32-$E32+1)</f>
        <v>0.00839645888473122</v>
      </c>
      <c r="AL32" s="60" t="n">
        <f aca="false">MAX(0,MIN($F32,AL$4)-MAX($E32,AL$3)+1)/($F32-$E32+1)</f>
        <v>0.00839645888473122</v>
      </c>
      <c r="AM32" s="60" t="n">
        <f aca="false">MAX(0,MIN($F32,AM$4)-MAX($E32,AM$3)+1)/($F32-$E32+1)</f>
        <v>0.00821392716984576</v>
      </c>
      <c r="AN32" s="60" t="n">
        <f aca="false">MAX(0,MIN($F32,AN$4)-MAX($E32,AN$3)+1)/($F32-$E32+1)</f>
        <v>0.00830519302728849</v>
      </c>
      <c r="AO32" s="60" t="n">
        <f aca="false">MAX(0,MIN($F32,AO$4)-MAX($E32,AO$3)+1)/($F32-$E32+1)</f>
        <v>0.00839645888473122</v>
      </c>
      <c r="AP32" s="60" t="n">
        <f aca="false">MAX(0,MIN($F32,AP$4)-MAX($E32,AP$3)+1)/($F32-$E32+1)</f>
        <v>0.00839645888473122</v>
      </c>
      <c r="AQ32" s="60" t="n">
        <f aca="false">MAX(0,MIN($F32,AQ$4)-MAX($E32,AQ$3)+1)/($F32-$E32+1)</f>
        <v>0.00821392716984576</v>
      </c>
      <c r="AR32" s="60" t="n">
        <f aca="false">MAX(0,MIN($F32,AR$4)-MAX($E32,AR$3)+1)/($F32-$E32+1)</f>
        <v>0.00830519302728849</v>
      </c>
      <c r="AS32" s="60" t="n">
        <f aca="false">MAX(0,MIN($F32,AS$4)-MAX($E32,AS$3)+1)/($F32-$E32+1)</f>
        <v>0.00839645888473122</v>
      </c>
      <c r="AT32" s="60" t="n">
        <f aca="false">MAX(0,MIN($F32,AT$4)-MAX($E32,AT$3)+1)/($F32-$E32+1)</f>
        <v>0.00839645888473122</v>
      </c>
      <c r="AU32" s="60" t="n">
        <f aca="false">MAX(0,MIN($F32,AU$4)-MAX($E32,AU$3)+1)/($F32-$E32+1)</f>
        <v>0.00821392716984576</v>
      </c>
      <c r="AV32" s="60" t="n">
        <f aca="false">MAX(0,MIN($F32,AV$4)-MAX($E32,AV$3)+1)/($F32-$E32+1)</f>
        <v>0.00830519302728849</v>
      </c>
      <c r="AW32" s="60" t="n">
        <f aca="false">MAX(0,MIN($F32,AW$4)-MAX($E32,AW$3)+1)/($F32-$E32+1)</f>
        <v>0.00839645888473122</v>
      </c>
      <c r="AX32" s="60" t="n">
        <f aca="false">MAX(0,MIN($F32,AX$4)-MAX($E32,AX$3)+1)/($F32-$E32+1)</f>
        <v>0.00839645888473122</v>
      </c>
      <c r="AY32" s="60" t="n">
        <f aca="false">MAX(0,MIN($F32,AY$4)-MAX($E32,AY$3)+1)/($F32-$E32+1)</f>
        <v>0.00830519302728849</v>
      </c>
      <c r="AZ32" s="60" t="n">
        <f aca="false">MAX(0,MIN($F32,AZ$4)-MAX($E32,AZ$3)+1)/($F32-$E32+1)</f>
        <v>0.00830519302728849</v>
      </c>
      <c r="BA32" s="60" t="n">
        <f aca="false">MAX(0,MIN($F32,BA$4)-MAX($E32,BA$3)+1)/($F32-$E32+1)</f>
        <v>0.00839645888473122</v>
      </c>
      <c r="BB32" s="60" t="n">
        <f aca="false">MAX(0,MIN($F32,BB$4)-MAX($E32,BB$3)+1)/($F32-$E32+1)</f>
        <v>0.00839645888473122</v>
      </c>
      <c r="BC32" s="60" t="n">
        <f aca="false">MAX(0,MIN($F32,BC$4)-MAX($E32,BC$3)+1)/($F32-$E32+1)</f>
        <v>0.00821392716984576</v>
      </c>
      <c r="BD32" s="60" t="n">
        <f aca="false">MAX(0,MIN($F32,BD$4)-MAX($E32,BD$3)+1)/($F32-$E32+1)</f>
        <v>0.00830519302728849</v>
      </c>
      <c r="BE32" s="60" t="n">
        <f aca="false">MAX(0,MIN($F32,BE$4)-MAX($E32,BE$3)+1)/($F32-$E32+1)</f>
        <v>0.00839645888473122</v>
      </c>
      <c r="BF32" s="60" t="n">
        <f aca="false">MAX(0,MIN($F32,BF$4)-MAX($E32,BF$3)+1)/($F32-$E32+1)</f>
        <v>0.00839645888473122</v>
      </c>
      <c r="BG32" s="60" t="n">
        <f aca="false">MAX(0,MIN($F32,BG$4)-MAX($E32,BG$3)+1)/($F32-$E32+1)</f>
        <v>0.00821392716984576</v>
      </c>
      <c r="BH32" s="60" t="n">
        <f aca="false">MAX(0,MIN($F32,BH$4)-MAX($E32,BH$3)+1)/($F32-$E32+1)</f>
        <v>0.00830519302728849</v>
      </c>
      <c r="BI32" s="60" t="n">
        <f aca="false">MAX(0,MIN($F32,BI$4)-MAX($E32,BI$3)+1)/($F32-$E32+1)</f>
        <v>0.00839645888473122</v>
      </c>
      <c r="BJ32" s="60" t="n">
        <f aca="false">MAX(0,MIN($F32,BJ$4)-MAX($E32,BJ$3)+1)/($F32-$E32+1)</f>
        <v>0.00839645888473122</v>
      </c>
      <c r="BK32" s="60" t="n">
        <f aca="false">MAX(0,MIN($F32,BK$4)-MAX($E32,BK$3)+1)/($F32-$E32+1)</f>
        <v>0.00821392716984576</v>
      </c>
      <c r="BL32" s="60" t="n">
        <f aca="false">MAX(0,MIN($F32,BL$4)-MAX($E32,BL$3)+1)/($F32-$E32+1)</f>
        <v>0.00830519302728849</v>
      </c>
      <c r="BM32" s="60" t="n">
        <f aca="false">MAX(0,MIN($F32,BM$4)-MAX($E32,BM$3)+1)/($F32-$E32+1)</f>
        <v>0.00839645888473122</v>
      </c>
      <c r="BN32" s="60" t="n">
        <f aca="false">MAX(0,MIN($F32,BN$4)-MAX($E32,BN$3)+1)/($F32-$E32+1)</f>
        <v>0.00839645888473122</v>
      </c>
      <c r="BO32" s="60" t="n">
        <f aca="false">MAX(0,MIN($F32,BO$4)-MAX($E32,BO$3)+1)/($F32-$E32+1)</f>
        <v>0.00830519302728849</v>
      </c>
      <c r="BP32" s="60" t="n">
        <f aca="false">MAX(0,MIN($F32,BP$4)-MAX($E32,BP$3)+1)/($F32-$E32+1)</f>
        <v>0.00830519302728849</v>
      </c>
      <c r="BQ32" s="60" t="n">
        <f aca="false">MAX(0,MIN($F32,BQ$4)-MAX($E32,BQ$3)+1)/($F32-$E32+1)</f>
        <v>0.00839645888473122</v>
      </c>
      <c r="BR32" s="60" t="n">
        <f aca="false">MAX(0,MIN($F32,BR$4)-MAX($E32,BR$3)+1)/($F32-$E32+1)</f>
        <v>0.00839645888473122</v>
      </c>
      <c r="BS32" s="60" t="n">
        <f aca="false">MAX(0,MIN($F32,BS$4)-MAX($E32,BS$3)+1)/($F32-$E32+1)</f>
        <v>0.00821392716984576</v>
      </c>
      <c r="BT32" s="60" t="n">
        <f aca="false">MAX(0,MIN($F32,BT$4)-MAX($E32,BT$3)+1)/($F32-$E32+1)</f>
        <v>0.00830519302728849</v>
      </c>
      <c r="BU32" s="60" t="n">
        <f aca="false">MAX(0,MIN($F32,BU$4)-MAX($E32,BU$3)+1)/($F32-$E32+1)</f>
        <v>0.00839645888473122</v>
      </c>
      <c r="BV32" s="60" t="n">
        <f aca="false">MAX(0,MIN($F32,BV$4)-MAX($E32,BV$3)+1)/($F32-$E32+1)</f>
        <v>0.00839645888473122</v>
      </c>
      <c r="BW32" s="60" t="n">
        <f aca="false">MAX(0,MIN($F32,BW$4)-MAX($E32,BW$3)+1)/($F32-$E32+1)</f>
        <v>0.00821392716984576</v>
      </c>
      <c r="BX32" s="60" t="n">
        <f aca="false">MAX(0,MIN($F32,BX$4)-MAX($E32,BX$3)+1)/($F32-$E32+1)</f>
        <v>0.00830519302728849</v>
      </c>
      <c r="BY32" s="60" t="n">
        <f aca="false">MAX(0,MIN($F32,BY$4)-MAX($E32,BY$3)+1)/($F32-$E32+1)</f>
        <v>0.00839645888473122</v>
      </c>
      <c r="BZ32" s="60" t="n">
        <f aca="false">MAX(0,MIN($F32,BZ$4)-MAX($E32,BZ$3)+1)/($F32-$E32+1)</f>
        <v>0.00839645888473122</v>
      </c>
      <c r="CA32" s="60" t="n">
        <f aca="false">MAX(0,MIN($F32,CA$4)-MAX($E32,CA$3)+1)/($F32-$E32+1)</f>
        <v>0.00821392716984576</v>
      </c>
      <c r="CB32" s="60" t="n">
        <f aca="false">MAX(0,MIN($F32,CB$4)-MAX($E32,CB$3)+1)/($F32-$E32+1)</f>
        <v>0.00830519302728849</v>
      </c>
      <c r="CC32" s="60" t="n">
        <f aca="false">MAX(0,MIN($F32,CC$4)-MAX($E32,CC$3)+1)/($F32-$E32+1)</f>
        <v>0.00839645888473122</v>
      </c>
      <c r="CD32" s="60" t="n">
        <f aca="false">MAX(0,MIN($F32,CD$4)-MAX($E32,CD$3)+1)/($F32-$E32+1)</f>
        <v>0.00839645888473122</v>
      </c>
      <c r="CE32" s="60" t="n">
        <f aca="false">MAX(0,MIN($F32,CE$4)-MAX($E32,CE$3)+1)/($F32-$E32+1)</f>
        <v>0.00830519302728849</v>
      </c>
      <c r="CF32" s="60" t="n">
        <f aca="false">MAX(0,MIN($F32,CF$4)-MAX($E32,CF$3)+1)/($F32-$E32+1)</f>
        <v>0.00830519302728849</v>
      </c>
      <c r="CG32" s="60" t="n">
        <f aca="false">MAX(0,MIN($F32,CG$4)-MAX($E32,CG$3)+1)/($F32-$E32+1)</f>
        <v>0.00839645888473122</v>
      </c>
      <c r="CH32" s="60" t="n">
        <f aca="false">MAX(0,MIN($F32,CH$4)-MAX($E32,CH$3)+1)/($F32-$E32+1)</f>
        <v>0.00839645888473122</v>
      </c>
      <c r="CI32" s="60" t="n">
        <f aca="false">MAX(0,MIN($F32,CI$4)-MAX($E32,CI$3)+1)/($F32-$E32+1)</f>
        <v>0.00821392716984576</v>
      </c>
      <c r="CJ32" s="60" t="n">
        <f aca="false">MAX(0,MIN($F32,CJ$4)-MAX($E32,CJ$3)+1)/($F32-$E32+1)</f>
        <v>0.00830519302728849</v>
      </c>
      <c r="CK32" s="60" t="n">
        <f aca="false">MAX(0,MIN($F32,CK$4)-MAX($E32,CK$3)+1)/($F32-$E32+1)</f>
        <v>0.00839645888473122</v>
      </c>
      <c r="CL32" s="60" t="n">
        <f aca="false">MAX(0,MIN($F32,CL$4)-MAX($E32,CL$3)+1)/($F32-$E32+1)</f>
        <v>0.00839645888473122</v>
      </c>
      <c r="CM32" s="60" t="n">
        <f aca="false">MAX(0,MIN($F32,CM$4)-MAX($E32,CM$3)+1)/($F32-$E32+1)</f>
        <v>0.00821392716984576</v>
      </c>
      <c r="CN32" s="60" t="n">
        <f aca="false">MAX(0,MIN($F32,CN$4)-MAX($E32,CN$3)+1)/($F32-$E32+1)</f>
        <v>0.00830519302728849</v>
      </c>
      <c r="CO32" s="60" t="n">
        <f aca="false">MAX(0,MIN($F32,CO$4)-MAX($E32,CO$3)+1)/($F32-$E32+1)</f>
        <v>0.00839645888473122</v>
      </c>
      <c r="CP32" s="60" t="n">
        <f aca="false">MAX(0,MIN($F32,CP$4)-MAX($E32,CP$3)+1)/($F32-$E32+1)</f>
        <v>0.00839645888473122</v>
      </c>
      <c r="CQ32" s="60" t="n">
        <f aca="false">MAX(0,MIN($F32,CQ$4)-MAX($E32,CQ$3)+1)/($F32-$E32+1)</f>
        <v>0.00821392716984576</v>
      </c>
      <c r="CR32" s="60" t="n">
        <f aca="false">MAX(0,MIN($F32,CR$4)-MAX($E32,CR$3)+1)/($F32-$E32+1)</f>
        <v>0.00830519302728849</v>
      </c>
      <c r="CS32" s="60" t="n">
        <f aca="false">MAX(0,MIN($F32,CS$4)-MAX($E32,CS$3)+1)/($F32-$E32+1)</f>
        <v>0.00839645888473122</v>
      </c>
      <c r="CT32" s="60" t="n">
        <f aca="false">MAX(0,MIN($F32,CT$4)-MAX($E32,CT$3)+1)/($F32-$E32+1)</f>
        <v>0.00839645888473122</v>
      </c>
      <c r="CU32" s="60" t="n">
        <f aca="false">MAX(0,MIN($F32,CU$4)-MAX($E32,CU$3)+1)/($F32-$E32+1)</f>
        <v>0.00830519302728849</v>
      </c>
      <c r="CV32" s="60" t="n">
        <f aca="false">MAX(0,MIN($F32,CV$4)-MAX($E32,CV$3)+1)/($F32-$E32+1)</f>
        <v>0.00830519302728849</v>
      </c>
      <c r="CW32" s="60" t="n">
        <f aca="false">MAX(0,MIN($F32,CW$4)-MAX($E32,CW$3)+1)/($F32-$E32+1)</f>
        <v>0.00839645888473122</v>
      </c>
      <c r="CX32" s="60" t="n">
        <f aca="false">MAX(0,MIN($F32,CX$4)-MAX($E32,CX$3)+1)/($F32-$E32+1)</f>
        <v>0.00839645888473122</v>
      </c>
      <c r="CY32" s="60" t="n">
        <f aca="false">MAX(0,MIN($F32,CY$4)-MAX($E32,CY$3)+1)/($F32-$E32+1)</f>
        <v>0.00821392716984576</v>
      </c>
      <c r="CZ32" s="60" t="n">
        <f aca="false">MAX(0,MIN($F32,CZ$4)-MAX($E32,CZ$3)+1)/($F32-$E32+1)</f>
        <v>0.00830519302728849</v>
      </c>
      <c r="DA32" s="60" t="n">
        <f aca="false">MAX(0,MIN($F32,DA$4)-MAX($E32,DA$3)+1)/($F32-$E32+1)</f>
        <v>0.00839645888473122</v>
      </c>
      <c r="DB32" s="60" t="n">
        <f aca="false">MAX(0,MIN($F32,DB$4)-MAX($E32,DB$3)+1)/($F32-$E32+1)</f>
        <v>0.00839645888473122</v>
      </c>
      <c r="DC32" s="60" t="n">
        <f aca="false">MAX(0,MIN($F32,DC$4)-MAX($E32,DC$3)+1)/($F32-$E32+1)</f>
        <v>0.00821392716984576</v>
      </c>
      <c r="DD32" s="60" t="n">
        <f aca="false">MAX(0,MIN($F32,DD$4)-MAX($E32,DD$3)+1)/($F32-$E32+1)</f>
        <v>0.00830519302728849</v>
      </c>
      <c r="DE32" s="60" t="n">
        <f aca="false">MAX(0,MIN($F32,DE$4)-MAX($E32,DE$3)+1)/($F32-$E32+1)</f>
        <v>0.00839645888473122</v>
      </c>
      <c r="DF32" s="60" t="n">
        <f aca="false">MAX(0,MIN($F32,DF$4)-MAX($E32,DF$3)+1)/($F32-$E32+1)</f>
        <v>0.00839645888473122</v>
      </c>
      <c r="DG32" s="60" t="n">
        <f aca="false">MAX(0,MIN($F32,DG$4)-MAX($E32,DG$3)+1)/($F32-$E32+1)</f>
        <v>0.00821392716984576</v>
      </c>
      <c r="DH32" s="60" t="n">
        <f aca="false">MAX(0,MIN($F32,DH$4)-MAX($E32,DH$3)+1)/($F32-$E32+1)</f>
        <v>0.00830519302728849</v>
      </c>
      <c r="DI32" s="60" t="n">
        <f aca="false">MAX(0,MIN($F32,DI$4)-MAX($E32,DI$3)+1)/($F32-$E32+1)</f>
        <v>0.00839645888473122</v>
      </c>
      <c r="DJ32" s="60" t="n">
        <f aca="false">MAX(0,MIN($F32,DJ$4)-MAX($E32,DJ$3)+1)/($F32-$E32+1)</f>
        <v>0.00839645888473122</v>
      </c>
      <c r="DK32" s="60" t="n">
        <f aca="false">MAX(0,MIN($F32,DK$4)-MAX($E32,DK$3)+1)/($F32-$E32+1)</f>
        <v>0.00830519302728849</v>
      </c>
      <c r="DL32" s="60" t="n">
        <f aca="false">MAX(0,MIN($F32,DL$4)-MAX($E32,DL$3)+1)/($F32-$E32+1)</f>
        <v>0.00830519302728849</v>
      </c>
      <c r="DM32" s="60" t="n">
        <f aca="false">MAX(0,MIN($F32,DM$4)-MAX($E32,DM$3)+1)/($F32-$E32+1)</f>
        <v>0.00839645888473122</v>
      </c>
      <c r="DN32" s="60" t="n">
        <f aca="false">MAX(0,MIN($F32,DN$4)-MAX($E32,DN$3)+1)/($F32-$E32+1)</f>
        <v>0.00839645888473122</v>
      </c>
      <c r="DO32" s="60" t="n">
        <f aca="false">MAX(0,MIN($F32,DO$4)-MAX($E32,DO$3)+1)/($F32-$E32+1)</f>
        <v>0.00821392716984576</v>
      </c>
      <c r="DP32" s="60" t="n">
        <f aca="false">MAX(0,MIN($F32,DP$4)-MAX($E32,DP$3)+1)/($F32-$E32+1)</f>
        <v>0.00830519302728849</v>
      </c>
      <c r="DQ32" s="60" t="n">
        <f aca="false">MAX(0,MIN($F32,DQ$4)-MAX($E32,DQ$3)+1)/($F32-$E32+1)</f>
        <v>0.00839645888473122</v>
      </c>
      <c r="DR32" s="60" t="n">
        <f aca="false">MAX(0,MIN($F32,DR$4)-MAX($E32,DR$3)+1)/($F32-$E32+1)</f>
        <v>0.00839645888473122</v>
      </c>
      <c r="DS32" s="60" t="n">
        <f aca="false">MAX(0,MIN($F32,DS$4)-MAX($E32,DS$3)+1)/($F32-$E32+1)</f>
        <v>0.00821392716984576</v>
      </c>
      <c r="DT32" s="60" t="n">
        <f aca="false">MAX(0,MIN($F32,DT$4)-MAX($E32,DT$3)+1)/($F32-$E32+1)</f>
        <v>0.00830519302728849</v>
      </c>
      <c r="DU32" s="60" t="n">
        <f aca="false">MAX(0,MIN($F32,DU$4)-MAX($E32,DU$3)+1)/($F32-$E32+1)</f>
        <v>0.00839645888473122</v>
      </c>
      <c r="DV32" s="60" t="n">
        <f aca="false">MAX(0,MIN($F32,DV$4)-MAX($E32,DV$3)+1)/($F32-$E32+1)</f>
        <v>0.00839645888473122</v>
      </c>
      <c r="DW32" s="60" t="n">
        <f aca="false">MAX(0,MIN($F32,DW$4)-MAX($E32,DW$3)+1)/($F32-$E32+1)</f>
        <v>0.00821392716984576</v>
      </c>
      <c r="DX32" s="60" t="n">
        <f aca="false">MAX(0,MIN($F32,DX$4)-MAX($E32,DX$3)+1)/($F32-$E32+1)</f>
        <v>0.00830519302728849</v>
      </c>
      <c r="DY32" s="60" t="n">
        <f aca="false">MAX(0,MIN($F32,DY$4)-MAX($E32,DY$3)+1)/($F32-$E32+1)</f>
        <v>0.00839645888473122</v>
      </c>
      <c r="DZ32" s="60" t="n">
        <f aca="false">MAX(0,MIN($F32,DZ$4)-MAX($E32,DZ$3)+1)/($F32-$E32+1)</f>
        <v>0.00839645888473122</v>
      </c>
      <c r="EA32" s="60" t="n">
        <f aca="false">MAX(0,MIN($F32,EA$4)-MAX($E32,EA$3)+1)/($F32-$E32+1)</f>
        <v>0.00830519302728849</v>
      </c>
      <c r="EB32" s="60" t="n">
        <f aca="false">MAX(0,MIN($F32,EB$4)-MAX($E32,EB$3)+1)/($F32-$E32+1)</f>
        <v>0.00830519302728849</v>
      </c>
      <c r="EC32" s="60" t="n">
        <f aca="false">MAX(0,MIN($F32,EC$4)-MAX($E32,EC$3)+1)/($F32-$E32+1)</f>
        <v>0.00839645888473122</v>
      </c>
      <c r="ED32" s="60" t="n">
        <f aca="false">MAX(0,MIN($F32,ED$4)-MAX($E32,ED$3)+1)/($F32-$E32+1)</f>
        <v>0.00839645888473122</v>
      </c>
      <c r="EE32" s="60" t="n">
        <f aca="false">MAX(0,MIN($F32,EE$4)-MAX($E32,EE$3)+1)/($F32-$E32+1)</f>
        <v>0.00821392716984576</v>
      </c>
      <c r="EF32" s="60" t="n">
        <f aca="false">MAX(0,MIN($F32,EF$4)-MAX($E32,EF$3)+1)/($F32-$E32+1)</f>
        <v>0.00830519302728849</v>
      </c>
      <c r="EG32" s="60" t="n">
        <f aca="false">MAX(0,MIN($F32,EG$4)-MAX($E32,EG$3)+1)/($F32-$E32+1)</f>
        <v>0.00839645888473122</v>
      </c>
      <c r="EH32" s="60" t="n">
        <f aca="false">MAX(0,MIN($F32,EH$4)-MAX($E32,EH$3)+1)/($F32-$E32+1)</f>
        <v>0.00839645888473122</v>
      </c>
      <c r="EI32" s="60" t="n">
        <f aca="false">MAX(0,MIN($F32,EI$4)-MAX($E32,EI$3)+1)/($F32-$E32+1)</f>
        <v>0.00821392716984576</v>
      </c>
      <c r="EJ32" s="60" t="n">
        <f aca="false">MAX(0,MIN($F32,EJ$4)-MAX($E32,EJ$3)+1)/($F32-$E32+1)</f>
        <v>0</v>
      </c>
      <c r="EK32" s="60" t="n">
        <f aca="false">MAX(0,MIN($F32,EK$4)-MAX($E32,EK$3)+1)/($F32-$E32+1)</f>
        <v>0</v>
      </c>
      <c r="EL32" s="60" t="n">
        <f aca="false">MAX(0,MIN($F32,EL$4)-MAX($E32,EL$3)+1)/($F32-$E32+1)</f>
        <v>0</v>
      </c>
      <c r="EM32" s="60" t="n">
        <f aca="false">MAX(0,MIN($F32,EM$4)-MAX($E32,EM$3)+1)/($F32-$E32+1)</f>
        <v>0</v>
      </c>
      <c r="EN32" s="60" t="n">
        <f aca="false">MAX(0,MIN($F32,EN$4)-MAX($E32,EN$3)+1)/($F32-$E32+1)</f>
        <v>0</v>
      </c>
      <c r="EO32" s="60" t="n">
        <f aca="false">MAX(0,MIN($F32,EO$4)-MAX($E32,EO$3)+1)/($F32-$E32+1)</f>
        <v>0</v>
      </c>
      <c r="EP32" s="60" t="n">
        <f aca="false">MAX(0,MIN($F32,EP$4)-MAX($E32,EP$3)+1)/($F32-$E32+1)</f>
        <v>0</v>
      </c>
      <c r="EQ32" s="60" t="n">
        <f aca="false">MAX(0,MIN($F32,EQ$4)-MAX($E32,EQ$3)+1)/($F32-$E32+1)</f>
        <v>0</v>
      </c>
      <c r="ER32" s="60" t="n">
        <f aca="false">MAX(0,MIN($F32,ER$4)-MAX($E32,ER$3)+1)/($F32-$E32+1)</f>
        <v>0</v>
      </c>
      <c r="ES32" s="60" t="n">
        <f aca="false">MAX(0,MIN($F32,ES$4)-MAX($E32,ES$3)+1)/($F32-$E32+1)</f>
        <v>0</v>
      </c>
      <c r="ET32" s="60" t="n">
        <f aca="false">MAX(0,MIN($F32,ET$4)-MAX($E32,ET$3)+1)/($F32-$E32+1)</f>
        <v>0</v>
      </c>
      <c r="EU32" s="60" t="n">
        <f aca="false">MAX(0,MIN($F32,EU$4)-MAX($E32,EU$3)+1)/($F32-$E32+1)</f>
        <v>0</v>
      </c>
      <c r="EV32" s="60" t="n">
        <f aca="false">MAX(0,MIN($F32,EV$4)-MAX($E32,EV$3)+1)/($F32-$E32+1)</f>
        <v>0</v>
      </c>
      <c r="EW32" s="60" t="n">
        <f aca="false">MAX(0,MIN($F32,EW$4)-MAX($E32,EW$3)+1)/($F32-$E32+1)</f>
        <v>0</v>
      </c>
      <c r="EX32" s="60" t="n">
        <f aca="false">MAX(0,MIN($F32,EX$4)-MAX($E32,EX$3)+1)/($F32-$E32+1)</f>
        <v>0</v>
      </c>
      <c r="EY32" s="60" t="n">
        <f aca="false">MAX(0,MIN($F32,EY$4)-MAX($E32,EY$3)+1)/($F32-$E32+1)</f>
        <v>0</v>
      </c>
      <c r="EZ32" s="60" t="n">
        <f aca="false">MAX(0,MIN($F32,EZ$4)-MAX($E32,EZ$3)+1)/($F32-$E32+1)</f>
        <v>0</v>
      </c>
      <c r="FA32" s="60" t="n">
        <f aca="false">MAX(0,MIN($F32,FA$4)-MAX($E32,FA$3)+1)/($F32-$E32+1)</f>
        <v>0</v>
      </c>
      <c r="FB32" s="60" t="n">
        <f aca="false">MAX(0,MIN($F32,FB$4)-MAX($E32,FB$3)+1)/($F32-$E32+1)</f>
        <v>0</v>
      </c>
      <c r="FC32" s="60" t="n">
        <f aca="false">MAX(0,MIN($F32,FC$4)-MAX($E32,FC$3)+1)/($F32-$E32+1)</f>
        <v>0</v>
      </c>
      <c r="FD32" s="60" t="n">
        <f aca="false">MAX(0,MIN($F32,FD$4)-MAX($E32,FD$3)+1)/($F32-$E32+1)</f>
        <v>0</v>
      </c>
      <c r="FE32" s="60" t="n">
        <f aca="false">MAX(0,MIN($F32,FE$4)-MAX($E32,FE$3)+1)/($F32-$E32+1)</f>
        <v>0</v>
      </c>
      <c r="FF32" s="60" t="n">
        <f aca="false">MAX(0,MIN($F32,FF$4)-MAX($E32,FF$3)+1)/($F32-$E32+1)</f>
        <v>0</v>
      </c>
      <c r="FG32" s="60" t="n">
        <f aca="false">MAX(0,MIN($F32,FG$4)-MAX($E32,FG$3)+1)/($F32-$E32+1)</f>
        <v>0</v>
      </c>
      <c r="FH32" s="60" t="n">
        <f aca="false">MAX(0,MIN($F32,FH$4)-MAX($E32,FH$3)+1)/($F32-$E32+1)</f>
        <v>0</v>
      </c>
    </row>
    <row r="33" customFormat="false" ht="15" hidden="false" customHeight="false" outlineLevel="0" collapsed="false">
      <c r="C33" s="0" t="s">
        <v>641</v>
      </c>
      <c r="D33" s="11" t="s">
        <v>617</v>
      </c>
      <c r="E33" s="40" t="n">
        <f aca="false">$F16+1</f>
        <v>46844</v>
      </c>
      <c r="F33" s="40" t="n">
        <f aca="false">EDATE($F16,In_Dep_BESS_Years*Months_In_Year)</f>
        <v>50495</v>
      </c>
      <c r="I33" s="60" t="n">
        <f aca="false">SUM(J33:FH33)</f>
        <v>1</v>
      </c>
      <c r="J33" s="60" t="n">
        <f aca="false">MAX(0,MIN($F33,J$4)-MAX($E33,J$3)+1)/($F33-$E33+1)</f>
        <v>0</v>
      </c>
      <c r="K33" s="60" t="n">
        <f aca="false">MAX(0,MIN($F33,K$4)-MAX($E33,K$3)+1)/($F33-$E33+1)</f>
        <v>0</v>
      </c>
      <c r="L33" s="60" t="n">
        <f aca="false">MAX(0,MIN($F33,L$4)-MAX($E33,L$3)+1)/($F33-$E33+1)</f>
        <v>0</v>
      </c>
      <c r="M33" s="60" t="n">
        <f aca="false">MAX(0,MIN($F33,M$4)-MAX($E33,M$3)+1)/($F33-$E33+1)</f>
        <v>0</v>
      </c>
      <c r="N33" s="60" t="n">
        <f aca="false">MAX(0,MIN($F33,N$4)-MAX($E33,N$3)+1)/($F33-$E33+1)</f>
        <v>0</v>
      </c>
      <c r="O33" s="60" t="n">
        <f aca="false">MAX(0,MIN($F33,O$4)-MAX($E33,O$3)+1)/($F33-$E33+1)</f>
        <v>0</v>
      </c>
      <c r="P33" s="60" t="n">
        <f aca="false">MAX(0,MIN($F33,P$4)-MAX($E33,P$3)+1)/($F33-$E33+1)</f>
        <v>0</v>
      </c>
      <c r="Q33" s="60" t="n">
        <f aca="false">MAX(0,MIN($F33,Q$4)-MAX($E33,Q$3)+1)/($F33-$E33+1)</f>
        <v>0</v>
      </c>
      <c r="R33" s="60" t="n">
        <f aca="false">MAX(0,MIN($F33,R$4)-MAX($E33,R$3)+1)/($F33-$E33+1)</f>
        <v>0</v>
      </c>
      <c r="S33" s="60" t="n">
        <f aca="false">MAX(0,MIN($F33,S$4)-MAX($E33,S$3)+1)/($F33-$E33+1)</f>
        <v>0</v>
      </c>
      <c r="T33" s="60" t="n">
        <f aca="false">MAX(0,MIN($F33,T$4)-MAX($E33,T$3)+1)/($F33-$E33+1)</f>
        <v>0.0249178532311062</v>
      </c>
      <c r="U33" s="60" t="n">
        <f aca="false">MAX(0,MIN($F33,U$4)-MAX($E33,U$3)+1)/($F33-$E33+1)</f>
        <v>0.0251916757940854</v>
      </c>
      <c r="V33" s="60" t="n">
        <f aca="false">MAX(0,MIN($F33,V$4)-MAX($E33,V$3)+1)/($F33-$E33+1)</f>
        <v>0.0251916757940854</v>
      </c>
      <c r="W33" s="60" t="n">
        <f aca="false">MAX(0,MIN($F33,W$4)-MAX($E33,W$3)+1)/($F33-$E33+1)</f>
        <v>0.0246440306681271</v>
      </c>
      <c r="X33" s="60" t="n">
        <f aca="false">MAX(0,MIN($F33,X$4)-MAX($E33,X$3)+1)/($F33-$E33+1)</f>
        <v>0.0249178532311062</v>
      </c>
      <c r="Y33" s="60" t="n">
        <f aca="false">MAX(0,MIN($F33,Y$4)-MAX($E33,Y$3)+1)/($F33-$E33+1)</f>
        <v>0.0251916757940854</v>
      </c>
      <c r="Z33" s="60" t="n">
        <f aca="false">MAX(0,MIN($F33,Z$4)-MAX($E33,Z$3)+1)/($F33-$E33+1)</f>
        <v>0.0251916757940854</v>
      </c>
      <c r="AA33" s="60" t="n">
        <f aca="false">MAX(0,MIN($F33,AA$4)-MAX($E33,AA$3)+1)/($F33-$E33+1)</f>
        <v>0.0246440306681271</v>
      </c>
      <c r="AB33" s="60" t="n">
        <f aca="false">MAX(0,MIN($F33,AB$4)-MAX($E33,AB$3)+1)/($F33-$E33+1)</f>
        <v>0.0249178532311062</v>
      </c>
      <c r="AC33" s="60" t="n">
        <f aca="false">MAX(0,MIN($F33,AC$4)-MAX($E33,AC$3)+1)/($F33-$E33+1)</f>
        <v>0.0251916757940854</v>
      </c>
      <c r="AD33" s="60" t="n">
        <f aca="false">MAX(0,MIN($F33,AD$4)-MAX($E33,AD$3)+1)/($F33-$E33+1)</f>
        <v>0.0251916757940854</v>
      </c>
      <c r="AE33" s="60" t="n">
        <f aca="false">MAX(0,MIN($F33,AE$4)-MAX($E33,AE$3)+1)/($F33-$E33+1)</f>
        <v>0.0246440306681271</v>
      </c>
      <c r="AF33" s="60" t="n">
        <f aca="false">MAX(0,MIN($F33,AF$4)-MAX($E33,AF$3)+1)/($F33-$E33+1)</f>
        <v>0.0249178532311062</v>
      </c>
      <c r="AG33" s="60" t="n">
        <f aca="false">MAX(0,MIN($F33,AG$4)-MAX($E33,AG$3)+1)/($F33-$E33+1)</f>
        <v>0.0251916757940854</v>
      </c>
      <c r="AH33" s="60" t="n">
        <f aca="false">MAX(0,MIN($F33,AH$4)-MAX($E33,AH$3)+1)/($F33-$E33+1)</f>
        <v>0.0251916757940854</v>
      </c>
      <c r="AI33" s="60" t="n">
        <f aca="false">MAX(0,MIN($F33,AI$4)-MAX($E33,AI$3)+1)/($F33-$E33+1)</f>
        <v>0.0249178532311062</v>
      </c>
      <c r="AJ33" s="60" t="n">
        <f aca="false">MAX(0,MIN($F33,AJ$4)-MAX($E33,AJ$3)+1)/($F33-$E33+1)</f>
        <v>0.0249178532311062</v>
      </c>
      <c r="AK33" s="60" t="n">
        <f aca="false">MAX(0,MIN($F33,AK$4)-MAX($E33,AK$3)+1)/($F33-$E33+1)</f>
        <v>0.0251916757940854</v>
      </c>
      <c r="AL33" s="60" t="n">
        <f aca="false">MAX(0,MIN($F33,AL$4)-MAX($E33,AL$3)+1)/($F33-$E33+1)</f>
        <v>0.0251916757940854</v>
      </c>
      <c r="AM33" s="60" t="n">
        <f aca="false">MAX(0,MIN($F33,AM$4)-MAX($E33,AM$3)+1)/($F33-$E33+1)</f>
        <v>0.0246440306681271</v>
      </c>
      <c r="AN33" s="60" t="n">
        <f aca="false">MAX(0,MIN($F33,AN$4)-MAX($E33,AN$3)+1)/($F33-$E33+1)</f>
        <v>0.0249178532311062</v>
      </c>
      <c r="AO33" s="60" t="n">
        <f aca="false">MAX(0,MIN($F33,AO$4)-MAX($E33,AO$3)+1)/($F33-$E33+1)</f>
        <v>0.0251916757940854</v>
      </c>
      <c r="AP33" s="60" t="n">
        <f aca="false">MAX(0,MIN($F33,AP$4)-MAX($E33,AP$3)+1)/($F33-$E33+1)</f>
        <v>0.0251916757940854</v>
      </c>
      <c r="AQ33" s="60" t="n">
        <f aca="false">MAX(0,MIN($F33,AQ$4)-MAX($E33,AQ$3)+1)/($F33-$E33+1)</f>
        <v>0.0246440306681271</v>
      </c>
      <c r="AR33" s="60" t="n">
        <f aca="false">MAX(0,MIN($F33,AR$4)-MAX($E33,AR$3)+1)/($F33-$E33+1)</f>
        <v>0.0249178532311062</v>
      </c>
      <c r="AS33" s="60" t="n">
        <f aca="false">MAX(0,MIN($F33,AS$4)-MAX($E33,AS$3)+1)/($F33-$E33+1)</f>
        <v>0.0251916757940854</v>
      </c>
      <c r="AT33" s="60" t="n">
        <f aca="false">MAX(0,MIN($F33,AT$4)-MAX($E33,AT$3)+1)/($F33-$E33+1)</f>
        <v>0.0251916757940854</v>
      </c>
      <c r="AU33" s="60" t="n">
        <f aca="false">MAX(0,MIN($F33,AU$4)-MAX($E33,AU$3)+1)/($F33-$E33+1)</f>
        <v>0.0246440306681271</v>
      </c>
      <c r="AV33" s="60" t="n">
        <f aca="false">MAX(0,MIN($F33,AV$4)-MAX($E33,AV$3)+1)/($F33-$E33+1)</f>
        <v>0.0249178532311062</v>
      </c>
      <c r="AW33" s="60" t="n">
        <f aca="false">MAX(0,MIN($F33,AW$4)-MAX($E33,AW$3)+1)/($F33-$E33+1)</f>
        <v>0.0251916757940854</v>
      </c>
      <c r="AX33" s="60" t="n">
        <f aca="false">MAX(0,MIN($F33,AX$4)-MAX($E33,AX$3)+1)/($F33-$E33+1)</f>
        <v>0.0251916757940854</v>
      </c>
      <c r="AY33" s="60" t="n">
        <f aca="false">MAX(0,MIN($F33,AY$4)-MAX($E33,AY$3)+1)/($F33-$E33+1)</f>
        <v>0.0249178532311062</v>
      </c>
      <c r="AZ33" s="60" t="n">
        <f aca="false">MAX(0,MIN($F33,AZ$4)-MAX($E33,AZ$3)+1)/($F33-$E33+1)</f>
        <v>0.0249178532311062</v>
      </c>
      <c r="BA33" s="60" t="n">
        <f aca="false">MAX(0,MIN($F33,BA$4)-MAX($E33,BA$3)+1)/($F33-$E33+1)</f>
        <v>0.0251916757940854</v>
      </c>
      <c r="BB33" s="60" t="n">
        <f aca="false">MAX(0,MIN($F33,BB$4)-MAX($E33,BB$3)+1)/($F33-$E33+1)</f>
        <v>0.0251916757940854</v>
      </c>
      <c r="BC33" s="60" t="n">
        <f aca="false">MAX(0,MIN($F33,BC$4)-MAX($E33,BC$3)+1)/($F33-$E33+1)</f>
        <v>0.0246440306681271</v>
      </c>
      <c r="BD33" s="60" t="n">
        <f aca="false">MAX(0,MIN($F33,BD$4)-MAX($E33,BD$3)+1)/($F33-$E33+1)</f>
        <v>0.0249178532311062</v>
      </c>
      <c r="BE33" s="60" t="n">
        <f aca="false">MAX(0,MIN($F33,BE$4)-MAX($E33,BE$3)+1)/($F33-$E33+1)</f>
        <v>0.0251916757940854</v>
      </c>
      <c r="BF33" s="60" t="n">
        <f aca="false">MAX(0,MIN($F33,BF$4)-MAX($E33,BF$3)+1)/($F33-$E33+1)</f>
        <v>0.0251916757940854</v>
      </c>
      <c r="BG33" s="60" t="n">
        <f aca="false">MAX(0,MIN($F33,BG$4)-MAX($E33,BG$3)+1)/($F33-$E33+1)</f>
        <v>0.0246440306681271</v>
      </c>
      <c r="BH33" s="60" t="n">
        <f aca="false">MAX(0,MIN($F33,BH$4)-MAX($E33,BH$3)+1)/($F33-$E33+1)</f>
        <v>0</v>
      </c>
      <c r="BI33" s="60" t="n">
        <f aca="false">MAX(0,MIN($F33,BI$4)-MAX($E33,BI$3)+1)/($F33-$E33+1)</f>
        <v>0</v>
      </c>
      <c r="BJ33" s="60" t="n">
        <f aca="false">MAX(0,MIN($F33,BJ$4)-MAX($E33,BJ$3)+1)/($F33-$E33+1)</f>
        <v>0</v>
      </c>
      <c r="BK33" s="60" t="n">
        <f aca="false">MAX(0,MIN($F33,BK$4)-MAX($E33,BK$3)+1)/($F33-$E33+1)</f>
        <v>0</v>
      </c>
      <c r="BL33" s="60" t="n">
        <f aca="false">MAX(0,MIN($F33,BL$4)-MAX($E33,BL$3)+1)/($F33-$E33+1)</f>
        <v>0</v>
      </c>
      <c r="BM33" s="60" t="n">
        <f aca="false">MAX(0,MIN($F33,BM$4)-MAX($E33,BM$3)+1)/($F33-$E33+1)</f>
        <v>0</v>
      </c>
      <c r="BN33" s="60" t="n">
        <f aca="false">MAX(0,MIN($F33,BN$4)-MAX($E33,BN$3)+1)/($F33-$E33+1)</f>
        <v>0</v>
      </c>
      <c r="BO33" s="60" t="n">
        <f aca="false">MAX(0,MIN($F33,BO$4)-MAX($E33,BO$3)+1)/($F33-$E33+1)</f>
        <v>0</v>
      </c>
      <c r="BP33" s="60" t="n">
        <f aca="false">MAX(0,MIN($F33,BP$4)-MAX($E33,BP$3)+1)/($F33-$E33+1)</f>
        <v>0</v>
      </c>
      <c r="BQ33" s="60" t="n">
        <f aca="false">MAX(0,MIN($F33,BQ$4)-MAX($E33,BQ$3)+1)/($F33-$E33+1)</f>
        <v>0</v>
      </c>
      <c r="BR33" s="60" t="n">
        <f aca="false">MAX(0,MIN($F33,BR$4)-MAX($E33,BR$3)+1)/($F33-$E33+1)</f>
        <v>0</v>
      </c>
      <c r="BS33" s="60" t="n">
        <f aca="false">MAX(0,MIN($F33,BS$4)-MAX($E33,BS$3)+1)/($F33-$E33+1)</f>
        <v>0</v>
      </c>
      <c r="BT33" s="60" t="n">
        <f aca="false">MAX(0,MIN($F33,BT$4)-MAX($E33,BT$3)+1)/($F33-$E33+1)</f>
        <v>0</v>
      </c>
      <c r="BU33" s="60" t="n">
        <f aca="false">MAX(0,MIN($F33,BU$4)-MAX($E33,BU$3)+1)/($F33-$E33+1)</f>
        <v>0</v>
      </c>
      <c r="BV33" s="60" t="n">
        <f aca="false">MAX(0,MIN($F33,BV$4)-MAX($E33,BV$3)+1)/($F33-$E33+1)</f>
        <v>0</v>
      </c>
      <c r="BW33" s="60" t="n">
        <f aca="false">MAX(0,MIN($F33,BW$4)-MAX($E33,BW$3)+1)/($F33-$E33+1)</f>
        <v>0</v>
      </c>
      <c r="BX33" s="60" t="n">
        <f aca="false">MAX(0,MIN($F33,BX$4)-MAX($E33,BX$3)+1)/($F33-$E33+1)</f>
        <v>0</v>
      </c>
      <c r="BY33" s="60" t="n">
        <f aca="false">MAX(0,MIN($F33,BY$4)-MAX($E33,BY$3)+1)/($F33-$E33+1)</f>
        <v>0</v>
      </c>
      <c r="BZ33" s="60" t="n">
        <f aca="false">MAX(0,MIN($F33,BZ$4)-MAX($E33,BZ$3)+1)/($F33-$E33+1)</f>
        <v>0</v>
      </c>
      <c r="CA33" s="60" t="n">
        <f aca="false">MAX(0,MIN($F33,CA$4)-MAX($E33,CA$3)+1)/($F33-$E33+1)</f>
        <v>0</v>
      </c>
      <c r="CB33" s="60" t="n">
        <f aca="false">MAX(0,MIN($F33,CB$4)-MAX($E33,CB$3)+1)/($F33-$E33+1)</f>
        <v>0</v>
      </c>
      <c r="CC33" s="60" t="n">
        <f aca="false">MAX(0,MIN($F33,CC$4)-MAX($E33,CC$3)+1)/($F33-$E33+1)</f>
        <v>0</v>
      </c>
      <c r="CD33" s="60" t="n">
        <f aca="false">MAX(0,MIN($F33,CD$4)-MAX($E33,CD$3)+1)/($F33-$E33+1)</f>
        <v>0</v>
      </c>
      <c r="CE33" s="60" t="n">
        <f aca="false">MAX(0,MIN($F33,CE$4)-MAX($E33,CE$3)+1)/($F33-$E33+1)</f>
        <v>0</v>
      </c>
      <c r="CF33" s="60" t="n">
        <f aca="false">MAX(0,MIN($F33,CF$4)-MAX($E33,CF$3)+1)/($F33-$E33+1)</f>
        <v>0</v>
      </c>
      <c r="CG33" s="60" t="n">
        <f aca="false">MAX(0,MIN($F33,CG$4)-MAX($E33,CG$3)+1)/($F33-$E33+1)</f>
        <v>0</v>
      </c>
      <c r="CH33" s="60" t="n">
        <f aca="false">MAX(0,MIN($F33,CH$4)-MAX($E33,CH$3)+1)/($F33-$E33+1)</f>
        <v>0</v>
      </c>
      <c r="CI33" s="60" t="n">
        <f aca="false">MAX(0,MIN($F33,CI$4)-MAX($E33,CI$3)+1)/($F33-$E33+1)</f>
        <v>0</v>
      </c>
      <c r="CJ33" s="60" t="n">
        <f aca="false">MAX(0,MIN($F33,CJ$4)-MAX($E33,CJ$3)+1)/($F33-$E33+1)</f>
        <v>0</v>
      </c>
      <c r="CK33" s="60" t="n">
        <f aca="false">MAX(0,MIN($F33,CK$4)-MAX($E33,CK$3)+1)/($F33-$E33+1)</f>
        <v>0</v>
      </c>
      <c r="CL33" s="60" t="n">
        <f aca="false">MAX(0,MIN($F33,CL$4)-MAX($E33,CL$3)+1)/($F33-$E33+1)</f>
        <v>0</v>
      </c>
      <c r="CM33" s="60" t="n">
        <f aca="false">MAX(0,MIN($F33,CM$4)-MAX($E33,CM$3)+1)/($F33-$E33+1)</f>
        <v>0</v>
      </c>
      <c r="CN33" s="60" t="n">
        <f aca="false">MAX(0,MIN($F33,CN$4)-MAX($E33,CN$3)+1)/($F33-$E33+1)</f>
        <v>0</v>
      </c>
      <c r="CO33" s="60" t="n">
        <f aca="false">MAX(0,MIN($F33,CO$4)-MAX($E33,CO$3)+1)/($F33-$E33+1)</f>
        <v>0</v>
      </c>
      <c r="CP33" s="60" t="n">
        <f aca="false">MAX(0,MIN($F33,CP$4)-MAX($E33,CP$3)+1)/($F33-$E33+1)</f>
        <v>0</v>
      </c>
      <c r="CQ33" s="60" t="n">
        <f aca="false">MAX(0,MIN($F33,CQ$4)-MAX($E33,CQ$3)+1)/($F33-$E33+1)</f>
        <v>0</v>
      </c>
      <c r="CR33" s="60" t="n">
        <f aca="false">MAX(0,MIN($F33,CR$4)-MAX($E33,CR$3)+1)/($F33-$E33+1)</f>
        <v>0</v>
      </c>
      <c r="CS33" s="60" t="n">
        <f aca="false">MAX(0,MIN($F33,CS$4)-MAX($E33,CS$3)+1)/($F33-$E33+1)</f>
        <v>0</v>
      </c>
      <c r="CT33" s="60" t="n">
        <f aca="false">MAX(0,MIN($F33,CT$4)-MAX($E33,CT$3)+1)/($F33-$E33+1)</f>
        <v>0</v>
      </c>
      <c r="CU33" s="60" t="n">
        <f aca="false">MAX(0,MIN($F33,CU$4)-MAX($E33,CU$3)+1)/($F33-$E33+1)</f>
        <v>0</v>
      </c>
      <c r="CV33" s="60" t="n">
        <f aca="false">MAX(0,MIN($F33,CV$4)-MAX($E33,CV$3)+1)/($F33-$E33+1)</f>
        <v>0</v>
      </c>
      <c r="CW33" s="60" t="n">
        <f aca="false">MAX(0,MIN($F33,CW$4)-MAX($E33,CW$3)+1)/($F33-$E33+1)</f>
        <v>0</v>
      </c>
      <c r="CX33" s="60" t="n">
        <f aca="false">MAX(0,MIN($F33,CX$4)-MAX($E33,CX$3)+1)/($F33-$E33+1)</f>
        <v>0</v>
      </c>
      <c r="CY33" s="60" t="n">
        <f aca="false">MAX(0,MIN($F33,CY$4)-MAX($E33,CY$3)+1)/($F33-$E33+1)</f>
        <v>0</v>
      </c>
      <c r="CZ33" s="60" t="n">
        <f aca="false">MAX(0,MIN($F33,CZ$4)-MAX($E33,CZ$3)+1)/($F33-$E33+1)</f>
        <v>0</v>
      </c>
      <c r="DA33" s="60" t="n">
        <f aca="false">MAX(0,MIN($F33,DA$4)-MAX($E33,DA$3)+1)/($F33-$E33+1)</f>
        <v>0</v>
      </c>
      <c r="DB33" s="60" t="n">
        <f aca="false">MAX(0,MIN($F33,DB$4)-MAX($E33,DB$3)+1)/($F33-$E33+1)</f>
        <v>0</v>
      </c>
      <c r="DC33" s="60" t="n">
        <f aca="false">MAX(0,MIN($F33,DC$4)-MAX($E33,DC$3)+1)/($F33-$E33+1)</f>
        <v>0</v>
      </c>
      <c r="DD33" s="60" t="n">
        <f aca="false">MAX(0,MIN($F33,DD$4)-MAX($E33,DD$3)+1)/($F33-$E33+1)</f>
        <v>0</v>
      </c>
      <c r="DE33" s="60" t="n">
        <f aca="false">MAX(0,MIN($F33,DE$4)-MAX($E33,DE$3)+1)/($F33-$E33+1)</f>
        <v>0</v>
      </c>
      <c r="DF33" s="60" t="n">
        <f aca="false">MAX(0,MIN($F33,DF$4)-MAX($E33,DF$3)+1)/($F33-$E33+1)</f>
        <v>0</v>
      </c>
      <c r="DG33" s="60" t="n">
        <f aca="false">MAX(0,MIN($F33,DG$4)-MAX($E33,DG$3)+1)/($F33-$E33+1)</f>
        <v>0</v>
      </c>
      <c r="DH33" s="60" t="n">
        <f aca="false">MAX(0,MIN($F33,DH$4)-MAX($E33,DH$3)+1)/($F33-$E33+1)</f>
        <v>0</v>
      </c>
      <c r="DI33" s="60" t="n">
        <f aca="false">MAX(0,MIN($F33,DI$4)-MAX($E33,DI$3)+1)/($F33-$E33+1)</f>
        <v>0</v>
      </c>
      <c r="DJ33" s="60" t="n">
        <f aca="false">MAX(0,MIN($F33,DJ$4)-MAX($E33,DJ$3)+1)/($F33-$E33+1)</f>
        <v>0</v>
      </c>
      <c r="DK33" s="60" t="n">
        <f aca="false">MAX(0,MIN($F33,DK$4)-MAX($E33,DK$3)+1)/($F33-$E33+1)</f>
        <v>0</v>
      </c>
      <c r="DL33" s="60" t="n">
        <f aca="false">MAX(0,MIN($F33,DL$4)-MAX($E33,DL$3)+1)/($F33-$E33+1)</f>
        <v>0</v>
      </c>
      <c r="DM33" s="60" t="n">
        <f aca="false">MAX(0,MIN($F33,DM$4)-MAX($E33,DM$3)+1)/($F33-$E33+1)</f>
        <v>0</v>
      </c>
      <c r="DN33" s="60" t="n">
        <f aca="false">MAX(0,MIN($F33,DN$4)-MAX($E33,DN$3)+1)/($F33-$E33+1)</f>
        <v>0</v>
      </c>
      <c r="DO33" s="60" t="n">
        <f aca="false">MAX(0,MIN($F33,DO$4)-MAX($E33,DO$3)+1)/($F33-$E33+1)</f>
        <v>0</v>
      </c>
      <c r="DP33" s="60" t="n">
        <f aca="false">MAX(0,MIN($F33,DP$4)-MAX($E33,DP$3)+1)/($F33-$E33+1)</f>
        <v>0</v>
      </c>
      <c r="DQ33" s="60" t="n">
        <f aca="false">MAX(0,MIN($F33,DQ$4)-MAX($E33,DQ$3)+1)/($F33-$E33+1)</f>
        <v>0</v>
      </c>
      <c r="DR33" s="60" t="n">
        <f aca="false">MAX(0,MIN($F33,DR$4)-MAX($E33,DR$3)+1)/($F33-$E33+1)</f>
        <v>0</v>
      </c>
      <c r="DS33" s="60" t="n">
        <f aca="false">MAX(0,MIN($F33,DS$4)-MAX($E33,DS$3)+1)/($F33-$E33+1)</f>
        <v>0</v>
      </c>
      <c r="DT33" s="60" t="n">
        <f aca="false">MAX(0,MIN($F33,DT$4)-MAX($E33,DT$3)+1)/($F33-$E33+1)</f>
        <v>0</v>
      </c>
      <c r="DU33" s="60" t="n">
        <f aca="false">MAX(0,MIN($F33,DU$4)-MAX($E33,DU$3)+1)/($F33-$E33+1)</f>
        <v>0</v>
      </c>
      <c r="DV33" s="60" t="n">
        <f aca="false">MAX(0,MIN($F33,DV$4)-MAX($E33,DV$3)+1)/($F33-$E33+1)</f>
        <v>0</v>
      </c>
      <c r="DW33" s="60" t="n">
        <f aca="false">MAX(0,MIN($F33,DW$4)-MAX($E33,DW$3)+1)/($F33-$E33+1)</f>
        <v>0</v>
      </c>
      <c r="DX33" s="60" t="n">
        <f aca="false">MAX(0,MIN($F33,DX$4)-MAX($E33,DX$3)+1)/($F33-$E33+1)</f>
        <v>0</v>
      </c>
      <c r="DY33" s="60" t="n">
        <f aca="false">MAX(0,MIN($F33,DY$4)-MAX($E33,DY$3)+1)/($F33-$E33+1)</f>
        <v>0</v>
      </c>
      <c r="DZ33" s="60" t="n">
        <f aca="false">MAX(0,MIN($F33,DZ$4)-MAX($E33,DZ$3)+1)/($F33-$E33+1)</f>
        <v>0</v>
      </c>
      <c r="EA33" s="60" t="n">
        <f aca="false">MAX(0,MIN($F33,EA$4)-MAX($E33,EA$3)+1)/($F33-$E33+1)</f>
        <v>0</v>
      </c>
      <c r="EB33" s="60" t="n">
        <f aca="false">MAX(0,MIN($F33,EB$4)-MAX($E33,EB$3)+1)/($F33-$E33+1)</f>
        <v>0</v>
      </c>
      <c r="EC33" s="60" t="n">
        <f aca="false">MAX(0,MIN($F33,EC$4)-MAX($E33,EC$3)+1)/($F33-$E33+1)</f>
        <v>0</v>
      </c>
      <c r="ED33" s="60" t="n">
        <f aca="false">MAX(0,MIN($F33,ED$4)-MAX($E33,ED$3)+1)/($F33-$E33+1)</f>
        <v>0</v>
      </c>
      <c r="EE33" s="60" t="n">
        <f aca="false">MAX(0,MIN($F33,EE$4)-MAX($E33,EE$3)+1)/($F33-$E33+1)</f>
        <v>0</v>
      </c>
      <c r="EF33" s="60" t="n">
        <f aca="false">MAX(0,MIN($F33,EF$4)-MAX($E33,EF$3)+1)/($F33-$E33+1)</f>
        <v>0</v>
      </c>
      <c r="EG33" s="60" t="n">
        <f aca="false">MAX(0,MIN($F33,EG$4)-MAX($E33,EG$3)+1)/($F33-$E33+1)</f>
        <v>0</v>
      </c>
      <c r="EH33" s="60" t="n">
        <f aca="false">MAX(0,MIN($F33,EH$4)-MAX($E33,EH$3)+1)/($F33-$E33+1)</f>
        <v>0</v>
      </c>
      <c r="EI33" s="60" t="n">
        <f aca="false">MAX(0,MIN($F33,EI$4)-MAX($E33,EI$3)+1)/($F33-$E33+1)</f>
        <v>0</v>
      </c>
      <c r="EJ33" s="60" t="n">
        <f aca="false">MAX(0,MIN($F33,EJ$4)-MAX($E33,EJ$3)+1)/($F33-$E33+1)</f>
        <v>0</v>
      </c>
      <c r="EK33" s="60" t="n">
        <f aca="false">MAX(0,MIN($F33,EK$4)-MAX($E33,EK$3)+1)/($F33-$E33+1)</f>
        <v>0</v>
      </c>
      <c r="EL33" s="60" t="n">
        <f aca="false">MAX(0,MIN($F33,EL$4)-MAX($E33,EL$3)+1)/($F33-$E33+1)</f>
        <v>0</v>
      </c>
      <c r="EM33" s="60" t="n">
        <f aca="false">MAX(0,MIN($F33,EM$4)-MAX($E33,EM$3)+1)/($F33-$E33+1)</f>
        <v>0</v>
      </c>
      <c r="EN33" s="60" t="n">
        <f aca="false">MAX(0,MIN($F33,EN$4)-MAX($E33,EN$3)+1)/($F33-$E33+1)</f>
        <v>0</v>
      </c>
      <c r="EO33" s="60" t="n">
        <f aca="false">MAX(0,MIN($F33,EO$4)-MAX($E33,EO$3)+1)/($F33-$E33+1)</f>
        <v>0</v>
      </c>
      <c r="EP33" s="60" t="n">
        <f aca="false">MAX(0,MIN($F33,EP$4)-MAX($E33,EP$3)+1)/($F33-$E33+1)</f>
        <v>0</v>
      </c>
      <c r="EQ33" s="60" t="n">
        <f aca="false">MAX(0,MIN($F33,EQ$4)-MAX($E33,EQ$3)+1)/($F33-$E33+1)</f>
        <v>0</v>
      </c>
      <c r="ER33" s="60" t="n">
        <f aca="false">MAX(0,MIN($F33,ER$4)-MAX($E33,ER$3)+1)/($F33-$E33+1)</f>
        <v>0</v>
      </c>
      <c r="ES33" s="60" t="n">
        <f aca="false">MAX(0,MIN($F33,ES$4)-MAX($E33,ES$3)+1)/($F33-$E33+1)</f>
        <v>0</v>
      </c>
      <c r="ET33" s="60" t="n">
        <f aca="false">MAX(0,MIN($F33,ET$4)-MAX($E33,ET$3)+1)/($F33-$E33+1)</f>
        <v>0</v>
      </c>
      <c r="EU33" s="60" t="n">
        <f aca="false">MAX(0,MIN($F33,EU$4)-MAX($E33,EU$3)+1)/($F33-$E33+1)</f>
        <v>0</v>
      </c>
      <c r="EV33" s="60" t="n">
        <f aca="false">MAX(0,MIN($F33,EV$4)-MAX($E33,EV$3)+1)/($F33-$E33+1)</f>
        <v>0</v>
      </c>
      <c r="EW33" s="60" t="n">
        <f aca="false">MAX(0,MIN($F33,EW$4)-MAX($E33,EW$3)+1)/($F33-$E33+1)</f>
        <v>0</v>
      </c>
      <c r="EX33" s="60" t="n">
        <f aca="false">MAX(0,MIN($F33,EX$4)-MAX($E33,EX$3)+1)/($F33-$E33+1)</f>
        <v>0</v>
      </c>
      <c r="EY33" s="60" t="n">
        <f aca="false">MAX(0,MIN($F33,EY$4)-MAX($E33,EY$3)+1)/($F33-$E33+1)</f>
        <v>0</v>
      </c>
      <c r="EZ33" s="60" t="n">
        <f aca="false">MAX(0,MIN($F33,EZ$4)-MAX($E33,EZ$3)+1)/($F33-$E33+1)</f>
        <v>0</v>
      </c>
      <c r="FA33" s="60" t="n">
        <f aca="false">MAX(0,MIN($F33,FA$4)-MAX($E33,FA$3)+1)/($F33-$E33+1)</f>
        <v>0</v>
      </c>
      <c r="FB33" s="60" t="n">
        <f aca="false">MAX(0,MIN($F33,FB$4)-MAX($E33,FB$3)+1)/($F33-$E33+1)</f>
        <v>0</v>
      </c>
      <c r="FC33" s="60" t="n">
        <f aca="false">MAX(0,MIN($F33,FC$4)-MAX($E33,FC$3)+1)/($F33-$E33+1)</f>
        <v>0</v>
      </c>
      <c r="FD33" s="60" t="n">
        <f aca="false">MAX(0,MIN($F33,FD$4)-MAX($E33,FD$3)+1)/($F33-$E33+1)</f>
        <v>0</v>
      </c>
      <c r="FE33" s="60" t="n">
        <f aca="false">MAX(0,MIN($F33,FE$4)-MAX($E33,FE$3)+1)/($F33-$E33+1)</f>
        <v>0</v>
      </c>
      <c r="FF33" s="60" t="n">
        <f aca="false">MAX(0,MIN($F33,FF$4)-MAX($E33,FF$3)+1)/($F33-$E33+1)</f>
        <v>0</v>
      </c>
      <c r="FG33" s="60" t="n">
        <f aca="false">MAX(0,MIN($F33,FG$4)-MAX($E33,FG$3)+1)/($F33-$E33+1)</f>
        <v>0</v>
      </c>
      <c r="FH33" s="60" t="n">
        <f aca="false">MAX(0,MIN($F33,FH$4)-MAX($E33,FH$3)+1)/($F33-$E33+1)</f>
        <v>0</v>
      </c>
    </row>
    <row r="34" customFormat="false" ht="15" hidden="false" customHeight="false" outlineLevel="0" collapsed="false">
      <c r="C34" s="0" t="s">
        <v>642</v>
      </c>
      <c r="D34" s="11" t="s">
        <v>617</v>
      </c>
      <c r="E34" s="60" t="n">
        <f aca="false">SUMIF($J$4:$FH$4,$F16,$J34:$FH34)</f>
        <v>1.13227082966426</v>
      </c>
      <c r="F34" s="61" t="n">
        <f aca="false">In_Debt_Rate*Months_Per_Period/Months_In_Year</f>
        <v>0.0125</v>
      </c>
      <c r="J34" s="60" t="n">
        <f aca="false">(1+$F34)^J$8</f>
        <v>1.0125</v>
      </c>
      <c r="K34" s="60" t="n">
        <f aca="false">(1+$F34)^K$8</f>
        <v>1.02515625</v>
      </c>
      <c r="L34" s="60" t="n">
        <f aca="false">(1+$F34)^L$8</f>
        <v>1.037970703125</v>
      </c>
      <c r="M34" s="60" t="n">
        <f aca="false">(1+$F34)^M$8</f>
        <v>1.05094533691406</v>
      </c>
      <c r="N34" s="60" t="n">
        <f aca="false">(1+$F34)^N$8</f>
        <v>1.06408215362549</v>
      </c>
      <c r="O34" s="60" t="n">
        <f aca="false">(1+$F34)^O$8</f>
        <v>1.07738318054581</v>
      </c>
      <c r="P34" s="60" t="n">
        <f aca="false">(1+$F34)^P$8</f>
        <v>1.09085047030263</v>
      </c>
      <c r="Q34" s="60" t="n">
        <f aca="false">(1+$F34)^Q$8</f>
        <v>1.10448610118141</v>
      </c>
      <c r="R34" s="60" t="n">
        <f aca="false">(1+$F34)^R$8</f>
        <v>1.11829217744618</v>
      </c>
      <c r="S34" s="60" t="n">
        <f aca="false">(1+$F34)^S$8</f>
        <v>1.13227082966426</v>
      </c>
      <c r="T34" s="60" t="n">
        <f aca="false">(1+$F34)^T$8</f>
        <v>1.14642421503506</v>
      </c>
      <c r="U34" s="60" t="n">
        <f aca="false">(1+$F34)^U$8</f>
        <v>1.160754517723</v>
      </c>
      <c r="V34" s="60" t="n">
        <f aca="false">(1+$F34)^V$8</f>
        <v>1.17526394919454</v>
      </c>
      <c r="W34" s="60" t="n">
        <f aca="false">(1+$F34)^W$8</f>
        <v>1.18995474855947</v>
      </c>
      <c r="X34" s="60" t="n">
        <f aca="false">(1+$F34)^X$8</f>
        <v>1.20482918291646</v>
      </c>
      <c r="Y34" s="60" t="n">
        <f aca="false">(1+$F34)^Y$8</f>
        <v>1.21988954770292</v>
      </c>
      <c r="Z34" s="60" t="n">
        <f aca="false">(1+$F34)^Z$8</f>
        <v>1.2351381670492</v>
      </c>
      <c r="AA34" s="60" t="n">
        <f aca="false">(1+$F34)^AA$8</f>
        <v>1.25057739413732</v>
      </c>
      <c r="AB34" s="60" t="n">
        <f aca="false">(1+$F34)^AB$8</f>
        <v>1.26620961156403</v>
      </c>
      <c r="AC34" s="60" t="n">
        <f aca="false">(1+$F34)^AC$8</f>
        <v>1.28203723170858</v>
      </c>
      <c r="AD34" s="60" t="n">
        <f aca="false">(1+$F34)^AD$8</f>
        <v>1.29806269710494</v>
      </c>
      <c r="AE34" s="60" t="n">
        <f aca="false">(1+$F34)^AE$8</f>
        <v>1.31428848081875</v>
      </c>
      <c r="AF34" s="60" t="n">
        <f aca="false">(1+$F34)^AF$8</f>
        <v>1.33071708682899</v>
      </c>
      <c r="AG34" s="60" t="n">
        <f aca="false">(1+$F34)^AG$8</f>
        <v>1.34735105041435</v>
      </c>
      <c r="AH34" s="60" t="n">
        <f aca="false">(1+$F34)^AH$8</f>
        <v>1.36419293854453</v>
      </c>
      <c r="AI34" s="60" t="n">
        <f aca="false">(1+$F34)^AI$8</f>
        <v>1.38124535027634</v>
      </c>
      <c r="AJ34" s="60" t="n">
        <f aca="false">(1+$F34)^AJ$8</f>
        <v>1.39851091715479</v>
      </c>
      <c r="AK34" s="60" t="n">
        <f aca="false">(1+$F34)^AK$8</f>
        <v>1.41599230361922</v>
      </c>
      <c r="AL34" s="60" t="n">
        <f aca="false">(1+$F34)^AL$8</f>
        <v>1.43369220741447</v>
      </c>
      <c r="AM34" s="60" t="n">
        <f aca="false">(1+$F34)^AM$8</f>
        <v>1.45161336000715</v>
      </c>
      <c r="AN34" s="60" t="n">
        <f aca="false">(1+$F34)^AN$8</f>
        <v>1.46975852700724</v>
      </c>
      <c r="AO34" s="60" t="n">
        <f aca="false">(1+$F34)^AO$8</f>
        <v>1.48813050859483</v>
      </c>
      <c r="AP34" s="60" t="n">
        <f aca="false">(1+$F34)^AP$8</f>
        <v>1.50673213995226</v>
      </c>
      <c r="AQ34" s="60" t="n">
        <f aca="false">(1+$F34)^AQ$8</f>
        <v>1.52556629170166</v>
      </c>
      <c r="AR34" s="60" t="n">
        <f aca="false">(1+$F34)^AR$8</f>
        <v>1.54463587034793</v>
      </c>
      <c r="AS34" s="60" t="n">
        <f aca="false">(1+$F34)^AS$8</f>
        <v>1.56394381872728</v>
      </c>
      <c r="AT34" s="60" t="n">
        <f aca="false">(1+$F34)^AT$8</f>
        <v>1.58349311646137</v>
      </c>
      <c r="AU34" s="60" t="n">
        <f aca="false">(1+$F34)^AU$8</f>
        <v>1.60328678041714</v>
      </c>
      <c r="AV34" s="60" t="n">
        <f aca="false">(1+$F34)^AV$8</f>
        <v>1.62332786517236</v>
      </c>
      <c r="AW34" s="60" t="n">
        <f aca="false">(1+$F34)^AW$8</f>
        <v>1.64361946348701</v>
      </c>
      <c r="AX34" s="60" t="n">
        <f aca="false">(1+$F34)^AX$8</f>
        <v>1.6641647067806</v>
      </c>
      <c r="AY34" s="60" t="n">
        <f aca="false">(1+$F34)^AY$8</f>
        <v>1.68496676561536</v>
      </c>
      <c r="AZ34" s="60" t="n">
        <f aca="false">(1+$F34)^AZ$8</f>
        <v>1.70602885018555</v>
      </c>
      <c r="BA34" s="60" t="n">
        <f aca="false">(1+$F34)^BA$8</f>
        <v>1.72735421081287</v>
      </c>
      <c r="BB34" s="60" t="n">
        <f aca="false">(1+$F34)^BB$8</f>
        <v>1.74894613844803</v>
      </c>
      <c r="BC34" s="60" t="n">
        <f aca="false">(1+$F34)^BC$8</f>
        <v>1.77080796517863</v>
      </c>
      <c r="BD34" s="60" t="n">
        <f aca="false">(1+$F34)^BD$8</f>
        <v>1.79294306474336</v>
      </c>
      <c r="BE34" s="60" t="n">
        <f aca="false">(1+$F34)^BE$8</f>
        <v>1.81535485305265</v>
      </c>
      <c r="BF34" s="60" t="n">
        <f aca="false">(1+$F34)^BF$8</f>
        <v>1.83804678871581</v>
      </c>
      <c r="BG34" s="60" t="n">
        <f aca="false">(1+$F34)^BG$8</f>
        <v>1.86102237357476</v>
      </c>
      <c r="BH34" s="60" t="n">
        <f aca="false">(1+$F34)^BH$8</f>
        <v>1.88428515324444</v>
      </c>
      <c r="BI34" s="60" t="n">
        <f aca="false">(1+$F34)^BI$8</f>
        <v>1.90783871766</v>
      </c>
      <c r="BJ34" s="60" t="n">
        <f aca="false">(1+$F34)^BJ$8</f>
        <v>1.93168670163075</v>
      </c>
      <c r="BK34" s="60" t="n">
        <f aca="false">(1+$F34)^BK$8</f>
        <v>1.95583278540113</v>
      </c>
      <c r="BL34" s="60" t="n">
        <f aca="false">(1+$F34)^BL$8</f>
        <v>1.98028069521865</v>
      </c>
      <c r="BM34" s="60" t="n">
        <f aca="false">(1+$F34)^BM$8</f>
        <v>2.00503420390888</v>
      </c>
      <c r="BN34" s="60" t="n">
        <f aca="false">(1+$F34)^BN$8</f>
        <v>2.03009713145774</v>
      </c>
      <c r="BO34" s="60" t="n">
        <f aca="false">(1+$F34)^BO$8</f>
        <v>2.05547334560096</v>
      </c>
      <c r="BP34" s="60" t="n">
        <f aca="false">(1+$F34)^BP$8</f>
        <v>2.08116676242097</v>
      </c>
      <c r="BQ34" s="60" t="n">
        <f aca="false">(1+$F34)^BQ$8</f>
        <v>2.10718134695124</v>
      </c>
      <c r="BR34" s="60" t="n">
        <f aca="false">(1+$F34)^BR$8</f>
        <v>2.13352111378813</v>
      </c>
      <c r="BS34" s="60" t="n">
        <f aca="false">(1+$F34)^BS$8</f>
        <v>2.16019012771048</v>
      </c>
      <c r="BT34" s="60" t="n">
        <f aca="false">(1+$F34)^BT$8</f>
        <v>2.18719250430686</v>
      </c>
      <c r="BU34" s="60" t="n">
        <f aca="false">(1+$F34)^BU$8</f>
        <v>2.21453241061069</v>
      </c>
      <c r="BV34" s="60" t="n">
        <f aca="false">(1+$F34)^BV$8</f>
        <v>2.24221406574333</v>
      </c>
      <c r="BW34" s="60" t="n">
        <f aca="false">(1+$F34)^BW$8</f>
        <v>2.27024174156512</v>
      </c>
      <c r="BX34" s="60" t="n">
        <f aca="false">(1+$F34)^BX$8</f>
        <v>2.29861976333468</v>
      </c>
      <c r="BY34" s="60" t="n">
        <f aca="false">(1+$F34)^BY$8</f>
        <v>2.32735251037637</v>
      </c>
      <c r="BZ34" s="60" t="n">
        <f aca="false">(1+$F34)^BZ$8</f>
        <v>2.35644441675607</v>
      </c>
      <c r="CA34" s="60" t="n">
        <f aca="false">(1+$F34)^CA$8</f>
        <v>2.38589997196552</v>
      </c>
      <c r="CB34" s="60" t="n">
        <f aca="false">(1+$F34)^CB$8</f>
        <v>2.41572372161509</v>
      </c>
      <c r="CC34" s="60" t="n">
        <f aca="false">(1+$F34)^CC$8</f>
        <v>2.44592026813528</v>
      </c>
      <c r="CD34" s="60" t="n">
        <f aca="false">(1+$F34)^CD$8</f>
        <v>2.47649427148697</v>
      </c>
      <c r="CE34" s="60" t="n">
        <f aca="false">(1+$F34)^CE$8</f>
        <v>2.50745044988056</v>
      </c>
      <c r="CF34" s="60" t="n">
        <f aca="false">(1+$F34)^CF$8</f>
        <v>2.53879358050406</v>
      </c>
      <c r="CG34" s="60" t="n">
        <f aca="false">(1+$F34)^CG$8</f>
        <v>2.57052850026036</v>
      </c>
      <c r="CH34" s="60" t="n">
        <f aca="false">(1+$F34)^CH$8</f>
        <v>2.60266010651362</v>
      </c>
      <c r="CI34" s="60" t="n">
        <f aca="false">(1+$F34)^CI$8</f>
        <v>2.63519335784504</v>
      </c>
      <c r="CJ34" s="60" t="n">
        <f aca="false">(1+$F34)^CJ$8</f>
        <v>2.6681332748181</v>
      </c>
      <c r="CK34" s="60" t="n">
        <f aca="false">(1+$F34)^CK$8</f>
        <v>2.70148494075333</v>
      </c>
      <c r="CL34" s="60" t="n">
        <f aca="false">(1+$F34)^CL$8</f>
        <v>2.73525350251274</v>
      </c>
      <c r="CM34" s="60" t="n">
        <f aca="false">(1+$F34)^CM$8</f>
        <v>2.76944417129415</v>
      </c>
      <c r="CN34" s="60" t="n">
        <f aca="false">(1+$F34)^CN$8</f>
        <v>2.80406222343533</v>
      </c>
      <c r="CO34" s="60" t="n">
        <f aca="false">(1+$F34)^CO$8</f>
        <v>2.83911300122827</v>
      </c>
      <c r="CP34" s="60" t="n">
        <f aca="false">(1+$F34)^CP$8</f>
        <v>2.87460191374363</v>
      </c>
      <c r="CQ34" s="60" t="n">
        <f aca="false">(1+$F34)^CQ$8</f>
        <v>2.91053443766542</v>
      </c>
      <c r="CR34" s="60" t="n">
        <f aca="false">(1+$F34)^CR$8</f>
        <v>2.94691611813624</v>
      </c>
      <c r="CS34" s="60" t="n">
        <f aca="false">(1+$F34)^CS$8</f>
        <v>2.98375256961294</v>
      </c>
      <c r="CT34" s="60" t="n">
        <f aca="false">(1+$F34)^CT$8</f>
        <v>3.0210494767331</v>
      </c>
      <c r="CU34" s="60" t="n">
        <f aca="false">(1+$F34)^CU$8</f>
        <v>3.05881259519227</v>
      </c>
      <c r="CV34" s="60" t="n">
        <f aca="false">(1+$F34)^CV$8</f>
        <v>3.09704775263217</v>
      </c>
      <c r="CW34" s="60" t="n">
        <f aca="false">(1+$F34)^CW$8</f>
        <v>3.13576084954007</v>
      </c>
      <c r="CX34" s="60" t="n">
        <f aca="false">(1+$F34)^CX$8</f>
        <v>3.17495786015932</v>
      </c>
      <c r="CY34" s="60" t="n">
        <f aca="false">(1+$F34)^CY$8</f>
        <v>3.21464483341131</v>
      </c>
      <c r="CZ34" s="60" t="n">
        <f aca="false">(1+$F34)^CZ$8</f>
        <v>3.25482789382895</v>
      </c>
      <c r="DA34" s="60" t="n">
        <f aca="false">(1+$F34)^DA$8</f>
        <v>3.29551324250182</v>
      </c>
      <c r="DB34" s="60" t="n">
        <f aca="false">(1+$F34)^DB$8</f>
        <v>3.33670715803309</v>
      </c>
      <c r="DC34" s="60" t="n">
        <f aca="false">(1+$F34)^DC$8</f>
        <v>3.3784159975085</v>
      </c>
      <c r="DD34" s="60" t="n">
        <f aca="false">(1+$F34)^DD$8</f>
        <v>3.42064619747736</v>
      </c>
      <c r="DE34" s="60" t="n">
        <f aca="false">(1+$F34)^DE$8</f>
        <v>3.46340427494583</v>
      </c>
      <c r="DF34" s="60" t="n">
        <f aca="false">(1+$F34)^DF$8</f>
        <v>3.50669682838265</v>
      </c>
      <c r="DG34" s="60" t="n">
        <f aca="false">(1+$F34)^DG$8</f>
        <v>3.55053053873743</v>
      </c>
      <c r="DH34" s="60" t="n">
        <f aca="false">(1+$F34)^DH$8</f>
        <v>3.59491217047165</v>
      </c>
      <c r="DI34" s="60" t="n">
        <f aca="false">(1+$F34)^DI$8</f>
        <v>3.63984857260254</v>
      </c>
      <c r="DJ34" s="60" t="n">
        <f aca="false">(1+$F34)^DJ$8</f>
        <v>3.68534667976008</v>
      </c>
      <c r="DK34" s="60" t="n">
        <f aca="false">(1+$F34)^DK$8</f>
        <v>3.73141351325708</v>
      </c>
      <c r="DL34" s="60" t="n">
        <f aca="false">(1+$F34)^DL$8</f>
        <v>3.77805618217279</v>
      </c>
      <c r="DM34" s="60" t="n">
        <f aca="false">(1+$F34)^DM$8</f>
        <v>3.82528188444995</v>
      </c>
      <c r="DN34" s="60" t="n">
        <f aca="false">(1+$F34)^DN$8</f>
        <v>3.87309790800557</v>
      </c>
      <c r="DO34" s="60" t="n">
        <f aca="false">(1+$F34)^DO$8</f>
        <v>3.92151163185564</v>
      </c>
      <c r="DP34" s="60" t="n">
        <f aca="false">(1+$F34)^DP$8</f>
        <v>3.97053052725384</v>
      </c>
      <c r="DQ34" s="60" t="n">
        <f aca="false">(1+$F34)^DQ$8</f>
        <v>4.02016215884451</v>
      </c>
      <c r="DR34" s="60" t="n">
        <f aca="false">(1+$F34)^DR$8</f>
        <v>4.07041418583007</v>
      </c>
      <c r="DS34" s="60" t="n">
        <f aca="false">(1+$F34)^DS$8</f>
        <v>4.12129436315294</v>
      </c>
      <c r="DT34" s="60" t="n">
        <f aca="false">(1+$F34)^DT$8</f>
        <v>4.17281054269235</v>
      </c>
      <c r="DU34" s="60" t="n">
        <f aca="false">(1+$F34)^DU$8</f>
        <v>4.22497067447601</v>
      </c>
      <c r="DV34" s="60" t="n">
        <f aca="false">(1+$F34)^DV$8</f>
        <v>4.27778280790696</v>
      </c>
      <c r="DW34" s="60" t="n">
        <f aca="false">(1+$F34)^DW$8</f>
        <v>4.3312550930058</v>
      </c>
      <c r="DX34" s="60" t="n">
        <f aca="false">(1+$F34)^DX$8</f>
        <v>4.38539578166837</v>
      </c>
      <c r="DY34" s="60" t="n">
        <f aca="false">(1+$F34)^DY$8</f>
        <v>4.44021322893922</v>
      </c>
      <c r="DZ34" s="60" t="n">
        <f aca="false">(1+$F34)^DZ$8</f>
        <v>4.49571589430096</v>
      </c>
      <c r="EA34" s="60" t="n">
        <f aca="false">(1+$F34)^EA$8</f>
        <v>4.55191234297972</v>
      </c>
      <c r="EB34" s="60" t="n">
        <f aca="false">(1+$F34)^EB$8</f>
        <v>4.60881124726697</v>
      </c>
      <c r="EC34" s="60" t="n">
        <f aca="false">(1+$F34)^EC$8</f>
        <v>4.66642138785781</v>
      </c>
      <c r="ED34" s="60" t="n">
        <f aca="false">(1+$F34)^ED$8</f>
        <v>4.72475165520603</v>
      </c>
      <c r="EE34" s="60" t="n">
        <f aca="false">(1+$F34)^EE$8</f>
        <v>4.78381105089611</v>
      </c>
      <c r="EF34" s="60" t="n">
        <f aca="false">(1+$F34)^EF$8</f>
        <v>4.84360868903231</v>
      </c>
      <c r="EG34" s="60" t="n">
        <f aca="false">(1+$F34)^EG$8</f>
        <v>4.90415379764521</v>
      </c>
      <c r="EH34" s="60" t="n">
        <f aca="false">(1+$F34)^EH$8</f>
        <v>4.96545572011577</v>
      </c>
      <c r="EI34" s="60" t="n">
        <f aca="false">(1+$F34)^EI$8</f>
        <v>5.02752391661722</v>
      </c>
      <c r="EJ34" s="60" t="n">
        <f aca="false">(1+$F34)^EJ$8</f>
        <v>5.09036796557494</v>
      </c>
      <c r="EK34" s="60" t="n">
        <f aca="false">(1+$F34)^EK$8</f>
        <v>5.15399756514462</v>
      </c>
      <c r="EL34" s="60" t="n">
        <f aca="false">(1+$F34)^EL$8</f>
        <v>5.21842253470893</v>
      </c>
      <c r="EM34" s="60" t="n">
        <f aca="false">(1+$F34)^EM$8</f>
        <v>5.28365281639279</v>
      </c>
      <c r="EN34" s="60" t="n">
        <f aca="false">(1+$F34)^EN$8</f>
        <v>5.3496984765977</v>
      </c>
      <c r="EO34" s="60" t="n">
        <f aca="false">(1+$F34)^EO$8</f>
        <v>5.41656970755517</v>
      </c>
      <c r="EP34" s="60" t="n">
        <f aca="false">(1+$F34)^EP$8</f>
        <v>5.48427682889961</v>
      </c>
      <c r="EQ34" s="60" t="n">
        <f aca="false">(1+$F34)^EQ$8</f>
        <v>5.55283028926086</v>
      </c>
      <c r="ER34" s="60" t="n">
        <f aca="false">(1+$F34)^ER$8</f>
        <v>5.62224066787662</v>
      </c>
      <c r="ES34" s="60" t="n">
        <f aca="false">(1+$F34)^ES$8</f>
        <v>5.69251867622508</v>
      </c>
      <c r="ET34" s="60" t="n">
        <f aca="false">(1+$F34)^ET$8</f>
        <v>5.76367515967789</v>
      </c>
      <c r="EU34" s="60" t="n">
        <f aca="false">(1+$F34)^EU$8</f>
        <v>5.83572109917386</v>
      </c>
      <c r="EV34" s="60" t="n">
        <f aca="false">(1+$F34)^EV$8</f>
        <v>5.90866761291353</v>
      </c>
      <c r="EW34" s="60" t="n">
        <f aca="false">(1+$F34)^EW$8</f>
        <v>5.98252595807495</v>
      </c>
      <c r="EX34" s="60" t="n">
        <f aca="false">(1+$F34)^EX$8</f>
        <v>6.05730753255089</v>
      </c>
      <c r="EY34" s="60" t="n">
        <f aca="false">(1+$F34)^EY$8</f>
        <v>6.13302387670778</v>
      </c>
      <c r="EZ34" s="60" t="n">
        <f aca="false">(1+$F34)^EZ$8</f>
        <v>6.20968667516662</v>
      </c>
      <c r="FA34" s="60" t="n">
        <f aca="false">(1+$F34)^FA$8</f>
        <v>6.28730775860621</v>
      </c>
      <c r="FB34" s="60" t="n">
        <f aca="false">(1+$F34)^FB$8</f>
        <v>6.36589910558878</v>
      </c>
      <c r="FC34" s="60" t="n">
        <f aca="false">(1+$F34)^FC$8</f>
        <v>6.44547284440864</v>
      </c>
      <c r="FD34" s="60" t="n">
        <f aca="false">(1+$F34)^FD$8</f>
        <v>6.52604125496375</v>
      </c>
      <c r="FE34" s="60" t="n">
        <f aca="false">(1+$F34)^FE$8</f>
        <v>6.6076167706508</v>
      </c>
      <c r="FF34" s="60" t="n">
        <f aca="false">(1+$F34)^FF$8</f>
        <v>6.69021198028393</v>
      </c>
      <c r="FG34" s="60" t="n">
        <f aca="false">(1+$F34)^FG$8</f>
        <v>6.77383963003748</v>
      </c>
      <c r="FH34" s="60" t="n">
        <f aca="false">(1+$F34)^FH$8</f>
        <v>6.85851262541295</v>
      </c>
    </row>
    <row r="35" customFormat="false" ht="15" hidden="false" customHeight="false" outlineLevel="0" collapsed="false">
      <c r="C35" s="0" t="s">
        <v>643</v>
      </c>
      <c r="D35" s="11" t="s">
        <v>39</v>
      </c>
      <c r="J35" s="49" t="n">
        <f aca="false">N(MONTH(J$4)=Months_In_Year)</f>
        <v>1</v>
      </c>
      <c r="K35" s="49" t="n">
        <f aca="false">N(MONTH(K$4)=Months_In_Year)</f>
        <v>0</v>
      </c>
      <c r="L35" s="49" t="n">
        <f aca="false">N(MONTH(L$4)=Months_In_Year)</f>
        <v>0</v>
      </c>
      <c r="M35" s="49" t="n">
        <f aca="false">N(MONTH(M$4)=Months_In_Year)</f>
        <v>0</v>
      </c>
      <c r="N35" s="49" t="n">
        <f aca="false">N(MONTH(N$4)=Months_In_Year)</f>
        <v>1</v>
      </c>
      <c r="O35" s="49" t="n">
        <f aca="false">N(MONTH(O$4)=Months_In_Year)</f>
        <v>0</v>
      </c>
      <c r="P35" s="49" t="n">
        <f aca="false">N(MONTH(P$4)=Months_In_Year)</f>
        <v>0</v>
      </c>
      <c r="Q35" s="49" t="n">
        <f aca="false">N(MONTH(Q$4)=Months_In_Year)</f>
        <v>0</v>
      </c>
      <c r="R35" s="49" t="n">
        <f aca="false">N(MONTH(R$4)=Months_In_Year)</f>
        <v>1</v>
      </c>
      <c r="S35" s="49" t="n">
        <f aca="false">N(MONTH(S$4)=Months_In_Year)</f>
        <v>0</v>
      </c>
      <c r="T35" s="49" t="n">
        <f aca="false">N(MONTH(T$4)=Months_In_Year)</f>
        <v>0</v>
      </c>
      <c r="U35" s="49" t="n">
        <f aca="false">N(MONTH(U$4)=Months_In_Year)</f>
        <v>0</v>
      </c>
      <c r="V35" s="49" t="n">
        <f aca="false">N(MONTH(V$4)=Months_In_Year)</f>
        <v>1</v>
      </c>
      <c r="W35" s="49" t="n">
        <f aca="false">N(MONTH(W$4)=Months_In_Year)</f>
        <v>0</v>
      </c>
      <c r="X35" s="49" t="n">
        <f aca="false">N(MONTH(X$4)=Months_In_Year)</f>
        <v>0</v>
      </c>
      <c r="Y35" s="49" t="n">
        <f aca="false">N(MONTH(Y$4)=Months_In_Year)</f>
        <v>0</v>
      </c>
      <c r="Z35" s="49" t="n">
        <f aca="false">N(MONTH(Z$4)=Months_In_Year)</f>
        <v>1</v>
      </c>
      <c r="AA35" s="49" t="n">
        <f aca="false">N(MONTH(AA$4)=Months_In_Year)</f>
        <v>0</v>
      </c>
      <c r="AB35" s="49" t="n">
        <f aca="false">N(MONTH(AB$4)=Months_In_Year)</f>
        <v>0</v>
      </c>
      <c r="AC35" s="49" t="n">
        <f aca="false">N(MONTH(AC$4)=Months_In_Year)</f>
        <v>0</v>
      </c>
      <c r="AD35" s="49" t="n">
        <f aca="false">N(MONTH(AD$4)=Months_In_Year)</f>
        <v>1</v>
      </c>
      <c r="AE35" s="49" t="n">
        <f aca="false">N(MONTH(AE$4)=Months_In_Year)</f>
        <v>0</v>
      </c>
      <c r="AF35" s="49" t="n">
        <f aca="false">N(MONTH(AF$4)=Months_In_Year)</f>
        <v>0</v>
      </c>
      <c r="AG35" s="49" t="n">
        <f aca="false">N(MONTH(AG$4)=Months_In_Year)</f>
        <v>0</v>
      </c>
      <c r="AH35" s="49" t="n">
        <f aca="false">N(MONTH(AH$4)=Months_In_Year)</f>
        <v>1</v>
      </c>
      <c r="AI35" s="49" t="n">
        <f aca="false">N(MONTH(AI$4)=Months_In_Year)</f>
        <v>0</v>
      </c>
      <c r="AJ35" s="49" t="n">
        <f aca="false">N(MONTH(AJ$4)=Months_In_Year)</f>
        <v>0</v>
      </c>
      <c r="AK35" s="49" t="n">
        <f aca="false">N(MONTH(AK$4)=Months_In_Year)</f>
        <v>0</v>
      </c>
      <c r="AL35" s="49" t="n">
        <f aca="false">N(MONTH(AL$4)=Months_In_Year)</f>
        <v>1</v>
      </c>
      <c r="AM35" s="49" t="n">
        <f aca="false">N(MONTH(AM$4)=Months_In_Year)</f>
        <v>0</v>
      </c>
      <c r="AN35" s="49" t="n">
        <f aca="false">N(MONTH(AN$4)=Months_In_Year)</f>
        <v>0</v>
      </c>
      <c r="AO35" s="49" t="n">
        <f aca="false">N(MONTH(AO$4)=Months_In_Year)</f>
        <v>0</v>
      </c>
      <c r="AP35" s="49" t="n">
        <f aca="false">N(MONTH(AP$4)=Months_In_Year)</f>
        <v>1</v>
      </c>
      <c r="AQ35" s="49" t="n">
        <f aca="false">N(MONTH(AQ$4)=Months_In_Year)</f>
        <v>0</v>
      </c>
      <c r="AR35" s="49" t="n">
        <f aca="false">N(MONTH(AR$4)=Months_In_Year)</f>
        <v>0</v>
      </c>
      <c r="AS35" s="49" t="n">
        <f aca="false">N(MONTH(AS$4)=Months_In_Year)</f>
        <v>0</v>
      </c>
      <c r="AT35" s="49" t="n">
        <f aca="false">N(MONTH(AT$4)=Months_In_Year)</f>
        <v>1</v>
      </c>
      <c r="AU35" s="49" t="n">
        <f aca="false">N(MONTH(AU$4)=Months_In_Year)</f>
        <v>0</v>
      </c>
      <c r="AV35" s="49" t="n">
        <f aca="false">N(MONTH(AV$4)=Months_In_Year)</f>
        <v>0</v>
      </c>
      <c r="AW35" s="49" t="n">
        <f aca="false">N(MONTH(AW$4)=Months_In_Year)</f>
        <v>0</v>
      </c>
      <c r="AX35" s="49" t="n">
        <f aca="false">N(MONTH(AX$4)=Months_In_Year)</f>
        <v>1</v>
      </c>
      <c r="AY35" s="49" t="n">
        <f aca="false">N(MONTH(AY$4)=Months_In_Year)</f>
        <v>0</v>
      </c>
      <c r="AZ35" s="49" t="n">
        <f aca="false">N(MONTH(AZ$4)=Months_In_Year)</f>
        <v>0</v>
      </c>
      <c r="BA35" s="49" t="n">
        <f aca="false">N(MONTH(BA$4)=Months_In_Year)</f>
        <v>0</v>
      </c>
      <c r="BB35" s="49" t="n">
        <f aca="false">N(MONTH(BB$4)=Months_In_Year)</f>
        <v>1</v>
      </c>
      <c r="BC35" s="49" t="n">
        <f aca="false">N(MONTH(BC$4)=Months_In_Year)</f>
        <v>0</v>
      </c>
      <c r="BD35" s="49" t="n">
        <f aca="false">N(MONTH(BD$4)=Months_In_Year)</f>
        <v>0</v>
      </c>
      <c r="BE35" s="49" t="n">
        <f aca="false">N(MONTH(BE$4)=Months_In_Year)</f>
        <v>0</v>
      </c>
      <c r="BF35" s="49" t="n">
        <f aca="false">N(MONTH(BF$4)=Months_In_Year)</f>
        <v>1</v>
      </c>
      <c r="BG35" s="49" t="n">
        <f aca="false">N(MONTH(BG$4)=Months_In_Year)</f>
        <v>0</v>
      </c>
      <c r="BH35" s="49" t="n">
        <f aca="false">N(MONTH(BH$4)=Months_In_Year)</f>
        <v>0</v>
      </c>
      <c r="BI35" s="49" t="n">
        <f aca="false">N(MONTH(BI$4)=Months_In_Year)</f>
        <v>0</v>
      </c>
      <c r="BJ35" s="49" t="n">
        <f aca="false">N(MONTH(BJ$4)=Months_In_Year)</f>
        <v>1</v>
      </c>
      <c r="BK35" s="49" t="n">
        <f aca="false">N(MONTH(BK$4)=Months_In_Year)</f>
        <v>0</v>
      </c>
      <c r="BL35" s="49" t="n">
        <f aca="false">N(MONTH(BL$4)=Months_In_Year)</f>
        <v>0</v>
      </c>
      <c r="BM35" s="49" t="n">
        <f aca="false">N(MONTH(BM$4)=Months_In_Year)</f>
        <v>0</v>
      </c>
      <c r="BN35" s="49" t="n">
        <f aca="false">N(MONTH(BN$4)=Months_In_Year)</f>
        <v>1</v>
      </c>
      <c r="BO35" s="49" t="n">
        <f aca="false">N(MONTH(BO$4)=Months_In_Year)</f>
        <v>0</v>
      </c>
      <c r="BP35" s="49" t="n">
        <f aca="false">N(MONTH(BP$4)=Months_In_Year)</f>
        <v>0</v>
      </c>
      <c r="BQ35" s="49" t="n">
        <f aca="false">N(MONTH(BQ$4)=Months_In_Year)</f>
        <v>0</v>
      </c>
      <c r="BR35" s="49" t="n">
        <f aca="false">N(MONTH(BR$4)=Months_In_Year)</f>
        <v>1</v>
      </c>
      <c r="BS35" s="49" t="n">
        <f aca="false">N(MONTH(BS$4)=Months_In_Year)</f>
        <v>0</v>
      </c>
      <c r="BT35" s="49" t="n">
        <f aca="false">N(MONTH(BT$4)=Months_In_Year)</f>
        <v>0</v>
      </c>
      <c r="BU35" s="49" t="n">
        <f aca="false">N(MONTH(BU$4)=Months_In_Year)</f>
        <v>0</v>
      </c>
      <c r="BV35" s="49" t="n">
        <f aca="false">N(MONTH(BV$4)=Months_In_Year)</f>
        <v>1</v>
      </c>
      <c r="BW35" s="49" t="n">
        <f aca="false">N(MONTH(BW$4)=Months_In_Year)</f>
        <v>0</v>
      </c>
      <c r="BX35" s="49" t="n">
        <f aca="false">N(MONTH(BX$4)=Months_In_Year)</f>
        <v>0</v>
      </c>
      <c r="BY35" s="49" t="n">
        <f aca="false">N(MONTH(BY$4)=Months_In_Year)</f>
        <v>0</v>
      </c>
      <c r="BZ35" s="49" t="n">
        <f aca="false">N(MONTH(BZ$4)=Months_In_Year)</f>
        <v>1</v>
      </c>
      <c r="CA35" s="49" t="n">
        <f aca="false">N(MONTH(CA$4)=Months_In_Year)</f>
        <v>0</v>
      </c>
      <c r="CB35" s="49" t="n">
        <f aca="false">N(MONTH(CB$4)=Months_In_Year)</f>
        <v>0</v>
      </c>
      <c r="CC35" s="49" t="n">
        <f aca="false">N(MONTH(CC$4)=Months_In_Year)</f>
        <v>0</v>
      </c>
      <c r="CD35" s="49" t="n">
        <f aca="false">N(MONTH(CD$4)=Months_In_Year)</f>
        <v>1</v>
      </c>
      <c r="CE35" s="49" t="n">
        <f aca="false">N(MONTH(CE$4)=Months_In_Year)</f>
        <v>0</v>
      </c>
      <c r="CF35" s="49" t="n">
        <f aca="false">N(MONTH(CF$4)=Months_In_Year)</f>
        <v>0</v>
      </c>
      <c r="CG35" s="49" t="n">
        <f aca="false">N(MONTH(CG$4)=Months_In_Year)</f>
        <v>0</v>
      </c>
      <c r="CH35" s="49" t="n">
        <f aca="false">N(MONTH(CH$4)=Months_In_Year)</f>
        <v>1</v>
      </c>
      <c r="CI35" s="49" t="n">
        <f aca="false">N(MONTH(CI$4)=Months_In_Year)</f>
        <v>0</v>
      </c>
      <c r="CJ35" s="49" t="n">
        <f aca="false">N(MONTH(CJ$4)=Months_In_Year)</f>
        <v>0</v>
      </c>
      <c r="CK35" s="49" t="n">
        <f aca="false">N(MONTH(CK$4)=Months_In_Year)</f>
        <v>0</v>
      </c>
      <c r="CL35" s="49" t="n">
        <f aca="false">N(MONTH(CL$4)=Months_In_Year)</f>
        <v>1</v>
      </c>
      <c r="CM35" s="49" t="n">
        <f aca="false">N(MONTH(CM$4)=Months_In_Year)</f>
        <v>0</v>
      </c>
      <c r="CN35" s="49" t="n">
        <f aca="false">N(MONTH(CN$4)=Months_In_Year)</f>
        <v>0</v>
      </c>
      <c r="CO35" s="49" t="n">
        <f aca="false">N(MONTH(CO$4)=Months_In_Year)</f>
        <v>0</v>
      </c>
      <c r="CP35" s="49" t="n">
        <f aca="false">N(MONTH(CP$4)=Months_In_Year)</f>
        <v>1</v>
      </c>
      <c r="CQ35" s="49" t="n">
        <f aca="false">N(MONTH(CQ$4)=Months_In_Year)</f>
        <v>0</v>
      </c>
      <c r="CR35" s="49" t="n">
        <f aca="false">N(MONTH(CR$4)=Months_In_Year)</f>
        <v>0</v>
      </c>
      <c r="CS35" s="49" t="n">
        <f aca="false">N(MONTH(CS$4)=Months_In_Year)</f>
        <v>0</v>
      </c>
      <c r="CT35" s="49" t="n">
        <f aca="false">N(MONTH(CT$4)=Months_In_Year)</f>
        <v>1</v>
      </c>
      <c r="CU35" s="49" t="n">
        <f aca="false">N(MONTH(CU$4)=Months_In_Year)</f>
        <v>0</v>
      </c>
      <c r="CV35" s="49" t="n">
        <f aca="false">N(MONTH(CV$4)=Months_In_Year)</f>
        <v>0</v>
      </c>
      <c r="CW35" s="49" t="n">
        <f aca="false">N(MONTH(CW$4)=Months_In_Year)</f>
        <v>0</v>
      </c>
      <c r="CX35" s="49" t="n">
        <f aca="false">N(MONTH(CX$4)=Months_In_Year)</f>
        <v>1</v>
      </c>
      <c r="CY35" s="49" t="n">
        <f aca="false">N(MONTH(CY$4)=Months_In_Year)</f>
        <v>0</v>
      </c>
      <c r="CZ35" s="49" t="n">
        <f aca="false">N(MONTH(CZ$4)=Months_In_Year)</f>
        <v>0</v>
      </c>
      <c r="DA35" s="49" t="n">
        <f aca="false">N(MONTH(DA$4)=Months_In_Year)</f>
        <v>0</v>
      </c>
      <c r="DB35" s="49" t="n">
        <f aca="false">N(MONTH(DB$4)=Months_In_Year)</f>
        <v>1</v>
      </c>
      <c r="DC35" s="49" t="n">
        <f aca="false">N(MONTH(DC$4)=Months_In_Year)</f>
        <v>0</v>
      </c>
      <c r="DD35" s="49" t="n">
        <f aca="false">N(MONTH(DD$4)=Months_In_Year)</f>
        <v>0</v>
      </c>
      <c r="DE35" s="49" t="n">
        <f aca="false">N(MONTH(DE$4)=Months_In_Year)</f>
        <v>0</v>
      </c>
      <c r="DF35" s="49" t="n">
        <f aca="false">N(MONTH(DF$4)=Months_In_Year)</f>
        <v>1</v>
      </c>
      <c r="DG35" s="49" t="n">
        <f aca="false">N(MONTH(DG$4)=Months_In_Year)</f>
        <v>0</v>
      </c>
      <c r="DH35" s="49" t="n">
        <f aca="false">N(MONTH(DH$4)=Months_In_Year)</f>
        <v>0</v>
      </c>
      <c r="DI35" s="49" t="n">
        <f aca="false">N(MONTH(DI$4)=Months_In_Year)</f>
        <v>0</v>
      </c>
      <c r="DJ35" s="49" t="n">
        <f aca="false">N(MONTH(DJ$4)=Months_In_Year)</f>
        <v>1</v>
      </c>
      <c r="DK35" s="49" t="n">
        <f aca="false">N(MONTH(DK$4)=Months_In_Year)</f>
        <v>0</v>
      </c>
      <c r="DL35" s="49" t="n">
        <f aca="false">N(MONTH(DL$4)=Months_In_Year)</f>
        <v>0</v>
      </c>
      <c r="DM35" s="49" t="n">
        <f aca="false">N(MONTH(DM$4)=Months_In_Year)</f>
        <v>0</v>
      </c>
      <c r="DN35" s="49" t="n">
        <f aca="false">N(MONTH(DN$4)=Months_In_Year)</f>
        <v>1</v>
      </c>
      <c r="DO35" s="49" t="n">
        <f aca="false">N(MONTH(DO$4)=Months_In_Year)</f>
        <v>0</v>
      </c>
      <c r="DP35" s="49" t="n">
        <f aca="false">N(MONTH(DP$4)=Months_In_Year)</f>
        <v>0</v>
      </c>
      <c r="DQ35" s="49" t="n">
        <f aca="false">N(MONTH(DQ$4)=Months_In_Year)</f>
        <v>0</v>
      </c>
      <c r="DR35" s="49" t="n">
        <f aca="false">N(MONTH(DR$4)=Months_In_Year)</f>
        <v>1</v>
      </c>
      <c r="DS35" s="49" t="n">
        <f aca="false">N(MONTH(DS$4)=Months_In_Year)</f>
        <v>0</v>
      </c>
      <c r="DT35" s="49" t="n">
        <f aca="false">N(MONTH(DT$4)=Months_In_Year)</f>
        <v>0</v>
      </c>
      <c r="DU35" s="49" t="n">
        <f aca="false">N(MONTH(DU$4)=Months_In_Year)</f>
        <v>0</v>
      </c>
      <c r="DV35" s="49" t="n">
        <f aca="false">N(MONTH(DV$4)=Months_In_Year)</f>
        <v>1</v>
      </c>
      <c r="DW35" s="49" t="n">
        <f aca="false">N(MONTH(DW$4)=Months_In_Year)</f>
        <v>0</v>
      </c>
      <c r="DX35" s="49" t="n">
        <f aca="false">N(MONTH(DX$4)=Months_In_Year)</f>
        <v>0</v>
      </c>
      <c r="DY35" s="49" t="n">
        <f aca="false">N(MONTH(DY$4)=Months_In_Year)</f>
        <v>0</v>
      </c>
      <c r="DZ35" s="49" t="n">
        <f aca="false">N(MONTH(DZ$4)=Months_In_Year)</f>
        <v>1</v>
      </c>
      <c r="EA35" s="49" t="n">
        <f aca="false">N(MONTH(EA$4)=Months_In_Year)</f>
        <v>0</v>
      </c>
      <c r="EB35" s="49" t="n">
        <f aca="false">N(MONTH(EB$4)=Months_In_Year)</f>
        <v>0</v>
      </c>
      <c r="EC35" s="49" t="n">
        <f aca="false">N(MONTH(EC$4)=Months_In_Year)</f>
        <v>0</v>
      </c>
      <c r="ED35" s="49" t="n">
        <f aca="false">N(MONTH(ED$4)=Months_In_Year)</f>
        <v>1</v>
      </c>
      <c r="EE35" s="49" t="n">
        <f aca="false">N(MONTH(EE$4)=Months_In_Year)</f>
        <v>0</v>
      </c>
      <c r="EF35" s="49" t="n">
        <f aca="false">N(MONTH(EF$4)=Months_In_Year)</f>
        <v>0</v>
      </c>
      <c r="EG35" s="49" t="n">
        <f aca="false">N(MONTH(EG$4)=Months_In_Year)</f>
        <v>0</v>
      </c>
      <c r="EH35" s="49" t="n">
        <f aca="false">N(MONTH(EH$4)=Months_In_Year)</f>
        <v>1</v>
      </c>
      <c r="EI35" s="49" t="n">
        <f aca="false">N(MONTH(EI$4)=Months_In_Year)</f>
        <v>0</v>
      </c>
      <c r="EJ35" s="49" t="n">
        <f aca="false">N(MONTH(EJ$4)=Months_In_Year)</f>
        <v>0</v>
      </c>
      <c r="EK35" s="49" t="n">
        <f aca="false">N(MONTH(EK$4)=Months_In_Year)</f>
        <v>0</v>
      </c>
      <c r="EL35" s="49" t="n">
        <f aca="false">N(MONTH(EL$4)=Months_In_Year)</f>
        <v>1</v>
      </c>
      <c r="EM35" s="49" t="n">
        <f aca="false">N(MONTH(EM$4)=Months_In_Year)</f>
        <v>0</v>
      </c>
      <c r="EN35" s="49" t="n">
        <f aca="false">N(MONTH(EN$4)=Months_In_Year)</f>
        <v>0</v>
      </c>
      <c r="EO35" s="49" t="n">
        <f aca="false">N(MONTH(EO$4)=Months_In_Year)</f>
        <v>0</v>
      </c>
      <c r="EP35" s="49" t="n">
        <f aca="false">N(MONTH(EP$4)=Months_In_Year)</f>
        <v>1</v>
      </c>
      <c r="EQ35" s="49" t="n">
        <f aca="false">N(MONTH(EQ$4)=Months_In_Year)</f>
        <v>0</v>
      </c>
      <c r="ER35" s="49" t="n">
        <f aca="false">N(MONTH(ER$4)=Months_In_Year)</f>
        <v>0</v>
      </c>
      <c r="ES35" s="49" t="n">
        <f aca="false">N(MONTH(ES$4)=Months_In_Year)</f>
        <v>0</v>
      </c>
      <c r="ET35" s="49" t="n">
        <f aca="false">N(MONTH(ET$4)=Months_In_Year)</f>
        <v>1</v>
      </c>
      <c r="EU35" s="49" t="n">
        <f aca="false">N(MONTH(EU$4)=Months_In_Year)</f>
        <v>0</v>
      </c>
      <c r="EV35" s="49" t="n">
        <f aca="false">N(MONTH(EV$4)=Months_In_Year)</f>
        <v>0</v>
      </c>
      <c r="EW35" s="49" t="n">
        <f aca="false">N(MONTH(EW$4)=Months_In_Year)</f>
        <v>0</v>
      </c>
      <c r="EX35" s="49" t="n">
        <f aca="false">N(MONTH(EX$4)=Months_In_Year)</f>
        <v>1</v>
      </c>
      <c r="EY35" s="49" t="n">
        <f aca="false">N(MONTH(EY$4)=Months_In_Year)</f>
        <v>0</v>
      </c>
      <c r="EZ35" s="49" t="n">
        <f aca="false">N(MONTH(EZ$4)=Months_In_Year)</f>
        <v>0</v>
      </c>
      <c r="FA35" s="49" t="n">
        <f aca="false">N(MONTH(FA$4)=Months_In_Year)</f>
        <v>0</v>
      </c>
      <c r="FB35" s="49" t="n">
        <f aca="false">N(MONTH(FB$4)=Months_In_Year)</f>
        <v>1</v>
      </c>
      <c r="FC35" s="49" t="n">
        <f aca="false">N(MONTH(FC$4)=Months_In_Year)</f>
        <v>0</v>
      </c>
      <c r="FD35" s="49" t="n">
        <f aca="false">N(MONTH(FD$4)=Months_In_Year)</f>
        <v>0</v>
      </c>
      <c r="FE35" s="49" t="n">
        <f aca="false">N(MONTH(FE$4)=Months_In_Year)</f>
        <v>0</v>
      </c>
      <c r="FF35" s="49" t="n">
        <f aca="false">N(MONTH(FF$4)=Months_In_Year)</f>
        <v>1</v>
      </c>
      <c r="FG35" s="49" t="n">
        <f aca="false">N(MONTH(FG$4)=Months_In_Year)</f>
        <v>0</v>
      </c>
      <c r="FH35" s="49" t="n">
        <f aca="false">N(MONTH(FH$4)=Months_In_Year)</f>
        <v>0</v>
      </c>
    </row>
    <row r="36" customFormat="false" ht="15" hidden="false" customHeight="false" outlineLevel="0" collapsed="false">
      <c r="C36" s="0" t="s">
        <v>644</v>
      </c>
      <c r="D36" s="11" t="s">
        <v>39</v>
      </c>
      <c r="J36" s="49" t="n">
        <f aca="false">N(MONTH(J$4)&lt;=Months_Per_Period)</f>
        <v>0</v>
      </c>
      <c r="K36" s="49" t="n">
        <f aca="false">N(MONTH(K$4)&lt;=Months_Per_Period)</f>
        <v>1</v>
      </c>
      <c r="L36" s="49" t="n">
        <f aca="false">N(MONTH(L$4)&lt;=Months_Per_Period)</f>
        <v>0</v>
      </c>
      <c r="M36" s="49" t="n">
        <f aca="false">N(MONTH(M$4)&lt;=Months_Per_Period)</f>
        <v>0</v>
      </c>
      <c r="N36" s="49" t="n">
        <f aca="false">N(MONTH(N$4)&lt;=Months_Per_Period)</f>
        <v>0</v>
      </c>
      <c r="O36" s="49" t="n">
        <f aca="false">N(MONTH(O$4)&lt;=Months_Per_Period)</f>
        <v>1</v>
      </c>
      <c r="P36" s="49" t="n">
        <f aca="false">N(MONTH(P$4)&lt;=Months_Per_Period)</f>
        <v>0</v>
      </c>
      <c r="Q36" s="49" t="n">
        <f aca="false">N(MONTH(Q$4)&lt;=Months_Per_Period)</f>
        <v>0</v>
      </c>
      <c r="R36" s="49" t="n">
        <f aca="false">N(MONTH(R$4)&lt;=Months_Per_Period)</f>
        <v>0</v>
      </c>
      <c r="S36" s="49" t="n">
        <f aca="false">N(MONTH(S$4)&lt;=Months_Per_Period)</f>
        <v>1</v>
      </c>
      <c r="T36" s="49" t="n">
        <f aca="false">N(MONTH(T$4)&lt;=Months_Per_Period)</f>
        <v>0</v>
      </c>
      <c r="U36" s="49" t="n">
        <f aca="false">N(MONTH(U$4)&lt;=Months_Per_Period)</f>
        <v>0</v>
      </c>
      <c r="V36" s="49" t="n">
        <f aca="false">N(MONTH(V$4)&lt;=Months_Per_Period)</f>
        <v>0</v>
      </c>
      <c r="W36" s="49" t="n">
        <f aca="false">N(MONTH(W$4)&lt;=Months_Per_Period)</f>
        <v>1</v>
      </c>
      <c r="X36" s="49" t="n">
        <f aca="false">N(MONTH(X$4)&lt;=Months_Per_Period)</f>
        <v>0</v>
      </c>
      <c r="Y36" s="49" t="n">
        <f aca="false">N(MONTH(Y$4)&lt;=Months_Per_Period)</f>
        <v>0</v>
      </c>
      <c r="Z36" s="49" t="n">
        <f aca="false">N(MONTH(Z$4)&lt;=Months_Per_Period)</f>
        <v>0</v>
      </c>
      <c r="AA36" s="49" t="n">
        <f aca="false">N(MONTH(AA$4)&lt;=Months_Per_Period)</f>
        <v>1</v>
      </c>
      <c r="AB36" s="49" t="n">
        <f aca="false">N(MONTH(AB$4)&lt;=Months_Per_Period)</f>
        <v>0</v>
      </c>
      <c r="AC36" s="49" t="n">
        <f aca="false">N(MONTH(AC$4)&lt;=Months_Per_Period)</f>
        <v>0</v>
      </c>
      <c r="AD36" s="49" t="n">
        <f aca="false">N(MONTH(AD$4)&lt;=Months_Per_Period)</f>
        <v>0</v>
      </c>
      <c r="AE36" s="49" t="n">
        <f aca="false">N(MONTH(AE$4)&lt;=Months_Per_Period)</f>
        <v>1</v>
      </c>
      <c r="AF36" s="49" t="n">
        <f aca="false">N(MONTH(AF$4)&lt;=Months_Per_Period)</f>
        <v>0</v>
      </c>
      <c r="AG36" s="49" t="n">
        <f aca="false">N(MONTH(AG$4)&lt;=Months_Per_Period)</f>
        <v>0</v>
      </c>
      <c r="AH36" s="49" t="n">
        <f aca="false">N(MONTH(AH$4)&lt;=Months_Per_Period)</f>
        <v>0</v>
      </c>
      <c r="AI36" s="49" t="n">
        <f aca="false">N(MONTH(AI$4)&lt;=Months_Per_Period)</f>
        <v>1</v>
      </c>
      <c r="AJ36" s="49" t="n">
        <f aca="false">N(MONTH(AJ$4)&lt;=Months_Per_Period)</f>
        <v>0</v>
      </c>
      <c r="AK36" s="49" t="n">
        <f aca="false">N(MONTH(AK$4)&lt;=Months_Per_Period)</f>
        <v>0</v>
      </c>
      <c r="AL36" s="49" t="n">
        <f aca="false">N(MONTH(AL$4)&lt;=Months_Per_Period)</f>
        <v>0</v>
      </c>
      <c r="AM36" s="49" t="n">
        <f aca="false">N(MONTH(AM$4)&lt;=Months_Per_Period)</f>
        <v>1</v>
      </c>
      <c r="AN36" s="49" t="n">
        <f aca="false">N(MONTH(AN$4)&lt;=Months_Per_Period)</f>
        <v>0</v>
      </c>
      <c r="AO36" s="49" t="n">
        <f aca="false">N(MONTH(AO$4)&lt;=Months_Per_Period)</f>
        <v>0</v>
      </c>
      <c r="AP36" s="49" t="n">
        <f aca="false">N(MONTH(AP$4)&lt;=Months_Per_Period)</f>
        <v>0</v>
      </c>
      <c r="AQ36" s="49" t="n">
        <f aca="false">N(MONTH(AQ$4)&lt;=Months_Per_Period)</f>
        <v>1</v>
      </c>
      <c r="AR36" s="49" t="n">
        <f aca="false">N(MONTH(AR$4)&lt;=Months_Per_Period)</f>
        <v>0</v>
      </c>
      <c r="AS36" s="49" t="n">
        <f aca="false">N(MONTH(AS$4)&lt;=Months_Per_Period)</f>
        <v>0</v>
      </c>
      <c r="AT36" s="49" t="n">
        <f aca="false">N(MONTH(AT$4)&lt;=Months_Per_Period)</f>
        <v>0</v>
      </c>
      <c r="AU36" s="49" t="n">
        <f aca="false">N(MONTH(AU$4)&lt;=Months_Per_Period)</f>
        <v>1</v>
      </c>
      <c r="AV36" s="49" t="n">
        <f aca="false">N(MONTH(AV$4)&lt;=Months_Per_Period)</f>
        <v>0</v>
      </c>
      <c r="AW36" s="49" t="n">
        <f aca="false">N(MONTH(AW$4)&lt;=Months_Per_Period)</f>
        <v>0</v>
      </c>
      <c r="AX36" s="49" t="n">
        <f aca="false">N(MONTH(AX$4)&lt;=Months_Per_Period)</f>
        <v>0</v>
      </c>
      <c r="AY36" s="49" t="n">
        <f aca="false">N(MONTH(AY$4)&lt;=Months_Per_Period)</f>
        <v>1</v>
      </c>
      <c r="AZ36" s="49" t="n">
        <f aca="false">N(MONTH(AZ$4)&lt;=Months_Per_Period)</f>
        <v>0</v>
      </c>
      <c r="BA36" s="49" t="n">
        <f aca="false">N(MONTH(BA$4)&lt;=Months_Per_Period)</f>
        <v>0</v>
      </c>
      <c r="BB36" s="49" t="n">
        <f aca="false">N(MONTH(BB$4)&lt;=Months_Per_Period)</f>
        <v>0</v>
      </c>
      <c r="BC36" s="49" t="n">
        <f aca="false">N(MONTH(BC$4)&lt;=Months_Per_Period)</f>
        <v>1</v>
      </c>
      <c r="BD36" s="49" t="n">
        <f aca="false">N(MONTH(BD$4)&lt;=Months_Per_Period)</f>
        <v>0</v>
      </c>
      <c r="BE36" s="49" t="n">
        <f aca="false">N(MONTH(BE$4)&lt;=Months_Per_Period)</f>
        <v>0</v>
      </c>
      <c r="BF36" s="49" t="n">
        <f aca="false">N(MONTH(BF$4)&lt;=Months_Per_Period)</f>
        <v>0</v>
      </c>
      <c r="BG36" s="49" t="n">
        <f aca="false">N(MONTH(BG$4)&lt;=Months_Per_Period)</f>
        <v>1</v>
      </c>
      <c r="BH36" s="49" t="n">
        <f aca="false">N(MONTH(BH$4)&lt;=Months_Per_Period)</f>
        <v>0</v>
      </c>
      <c r="BI36" s="49" t="n">
        <f aca="false">N(MONTH(BI$4)&lt;=Months_Per_Period)</f>
        <v>0</v>
      </c>
      <c r="BJ36" s="49" t="n">
        <f aca="false">N(MONTH(BJ$4)&lt;=Months_Per_Period)</f>
        <v>0</v>
      </c>
      <c r="BK36" s="49" t="n">
        <f aca="false">N(MONTH(BK$4)&lt;=Months_Per_Period)</f>
        <v>1</v>
      </c>
      <c r="BL36" s="49" t="n">
        <f aca="false">N(MONTH(BL$4)&lt;=Months_Per_Period)</f>
        <v>0</v>
      </c>
      <c r="BM36" s="49" t="n">
        <f aca="false">N(MONTH(BM$4)&lt;=Months_Per_Period)</f>
        <v>0</v>
      </c>
      <c r="BN36" s="49" t="n">
        <f aca="false">N(MONTH(BN$4)&lt;=Months_Per_Period)</f>
        <v>0</v>
      </c>
      <c r="BO36" s="49" t="n">
        <f aca="false">N(MONTH(BO$4)&lt;=Months_Per_Period)</f>
        <v>1</v>
      </c>
      <c r="BP36" s="49" t="n">
        <f aca="false">N(MONTH(BP$4)&lt;=Months_Per_Period)</f>
        <v>0</v>
      </c>
      <c r="BQ36" s="49" t="n">
        <f aca="false">N(MONTH(BQ$4)&lt;=Months_Per_Period)</f>
        <v>0</v>
      </c>
      <c r="BR36" s="49" t="n">
        <f aca="false">N(MONTH(BR$4)&lt;=Months_Per_Period)</f>
        <v>0</v>
      </c>
      <c r="BS36" s="49" t="n">
        <f aca="false">N(MONTH(BS$4)&lt;=Months_Per_Period)</f>
        <v>1</v>
      </c>
      <c r="BT36" s="49" t="n">
        <f aca="false">N(MONTH(BT$4)&lt;=Months_Per_Period)</f>
        <v>0</v>
      </c>
      <c r="BU36" s="49" t="n">
        <f aca="false">N(MONTH(BU$4)&lt;=Months_Per_Period)</f>
        <v>0</v>
      </c>
      <c r="BV36" s="49" t="n">
        <f aca="false">N(MONTH(BV$4)&lt;=Months_Per_Period)</f>
        <v>0</v>
      </c>
      <c r="BW36" s="49" t="n">
        <f aca="false">N(MONTH(BW$4)&lt;=Months_Per_Period)</f>
        <v>1</v>
      </c>
      <c r="BX36" s="49" t="n">
        <f aca="false">N(MONTH(BX$4)&lt;=Months_Per_Period)</f>
        <v>0</v>
      </c>
      <c r="BY36" s="49" t="n">
        <f aca="false">N(MONTH(BY$4)&lt;=Months_Per_Period)</f>
        <v>0</v>
      </c>
      <c r="BZ36" s="49" t="n">
        <f aca="false">N(MONTH(BZ$4)&lt;=Months_Per_Period)</f>
        <v>0</v>
      </c>
      <c r="CA36" s="49" t="n">
        <f aca="false">N(MONTH(CA$4)&lt;=Months_Per_Period)</f>
        <v>1</v>
      </c>
      <c r="CB36" s="49" t="n">
        <f aca="false">N(MONTH(CB$4)&lt;=Months_Per_Period)</f>
        <v>0</v>
      </c>
      <c r="CC36" s="49" t="n">
        <f aca="false">N(MONTH(CC$4)&lt;=Months_Per_Period)</f>
        <v>0</v>
      </c>
      <c r="CD36" s="49" t="n">
        <f aca="false">N(MONTH(CD$4)&lt;=Months_Per_Period)</f>
        <v>0</v>
      </c>
      <c r="CE36" s="49" t="n">
        <f aca="false">N(MONTH(CE$4)&lt;=Months_Per_Period)</f>
        <v>1</v>
      </c>
      <c r="CF36" s="49" t="n">
        <f aca="false">N(MONTH(CF$4)&lt;=Months_Per_Period)</f>
        <v>0</v>
      </c>
      <c r="CG36" s="49" t="n">
        <f aca="false">N(MONTH(CG$4)&lt;=Months_Per_Period)</f>
        <v>0</v>
      </c>
      <c r="CH36" s="49" t="n">
        <f aca="false">N(MONTH(CH$4)&lt;=Months_Per_Period)</f>
        <v>0</v>
      </c>
      <c r="CI36" s="49" t="n">
        <f aca="false">N(MONTH(CI$4)&lt;=Months_Per_Period)</f>
        <v>1</v>
      </c>
      <c r="CJ36" s="49" t="n">
        <f aca="false">N(MONTH(CJ$4)&lt;=Months_Per_Period)</f>
        <v>0</v>
      </c>
      <c r="CK36" s="49" t="n">
        <f aca="false">N(MONTH(CK$4)&lt;=Months_Per_Period)</f>
        <v>0</v>
      </c>
      <c r="CL36" s="49" t="n">
        <f aca="false">N(MONTH(CL$4)&lt;=Months_Per_Period)</f>
        <v>0</v>
      </c>
      <c r="CM36" s="49" t="n">
        <f aca="false">N(MONTH(CM$4)&lt;=Months_Per_Period)</f>
        <v>1</v>
      </c>
      <c r="CN36" s="49" t="n">
        <f aca="false">N(MONTH(CN$4)&lt;=Months_Per_Period)</f>
        <v>0</v>
      </c>
      <c r="CO36" s="49" t="n">
        <f aca="false">N(MONTH(CO$4)&lt;=Months_Per_Period)</f>
        <v>0</v>
      </c>
      <c r="CP36" s="49" t="n">
        <f aca="false">N(MONTH(CP$4)&lt;=Months_Per_Period)</f>
        <v>0</v>
      </c>
      <c r="CQ36" s="49" t="n">
        <f aca="false">N(MONTH(CQ$4)&lt;=Months_Per_Period)</f>
        <v>1</v>
      </c>
      <c r="CR36" s="49" t="n">
        <f aca="false">N(MONTH(CR$4)&lt;=Months_Per_Period)</f>
        <v>0</v>
      </c>
      <c r="CS36" s="49" t="n">
        <f aca="false">N(MONTH(CS$4)&lt;=Months_Per_Period)</f>
        <v>0</v>
      </c>
      <c r="CT36" s="49" t="n">
        <f aca="false">N(MONTH(CT$4)&lt;=Months_Per_Period)</f>
        <v>0</v>
      </c>
      <c r="CU36" s="49" t="n">
        <f aca="false">N(MONTH(CU$4)&lt;=Months_Per_Period)</f>
        <v>1</v>
      </c>
      <c r="CV36" s="49" t="n">
        <f aca="false">N(MONTH(CV$4)&lt;=Months_Per_Period)</f>
        <v>0</v>
      </c>
      <c r="CW36" s="49" t="n">
        <f aca="false">N(MONTH(CW$4)&lt;=Months_Per_Period)</f>
        <v>0</v>
      </c>
      <c r="CX36" s="49" t="n">
        <f aca="false">N(MONTH(CX$4)&lt;=Months_Per_Period)</f>
        <v>0</v>
      </c>
      <c r="CY36" s="49" t="n">
        <f aca="false">N(MONTH(CY$4)&lt;=Months_Per_Period)</f>
        <v>1</v>
      </c>
      <c r="CZ36" s="49" t="n">
        <f aca="false">N(MONTH(CZ$4)&lt;=Months_Per_Period)</f>
        <v>0</v>
      </c>
      <c r="DA36" s="49" t="n">
        <f aca="false">N(MONTH(DA$4)&lt;=Months_Per_Period)</f>
        <v>0</v>
      </c>
      <c r="DB36" s="49" t="n">
        <f aca="false">N(MONTH(DB$4)&lt;=Months_Per_Period)</f>
        <v>0</v>
      </c>
      <c r="DC36" s="49" t="n">
        <f aca="false">N(MONTH(DC$4)&lt;=Months_Per_Period)</f>
        <v>1</v>
      </c>
      <c r="DD36" s="49" t="n">
        <f aca="false">N(MONTH(DD$4)&lt;=Months_Per_Period)</f>
        <v>0</v>
      </c>
      <c r="DE36" s="49" t="n">
        <f aca="false">N(MONTH(DE$4)&lt;=Months_Per_Period)</f>
        <v>0</v>
      </c>
      <c r="DF36" s="49" t="n">
        <f aca="false">N(MONTH(DF$4)&lt;=Months_Per_Period)</f>
        <v>0</v>
      </c>
      <c r="DG36" s="49" t="n">
        <f aca="false">N(MONTH(DG$4)&lt;=Months_Per_Period)</f>
        <v>1</v>
      </c>
      <c r="DH36" s="49" t="n">
        <f aca="false">N(MONTH(DH$4)&lt;=Months_Per_Period)</f>
        <v>0</v>
      </c>
      <c r="DI36" s="49" t="n">
        <f aca="false">N(MONTH(DI$4)&lt;=Months_Per_Period)</f>
        <v>0</v>
      </c>
      <c r="DJ36" s="49" t="n">
        <f aca="false">N(MONTH(DJ$4)&lt;=Months_Per_Period)</f>
        <v>0</v>
      </c>
      <c r="DK36" s="49" t="n">
        <f aca="false">N(MONTH(DK$4)&lt;=Months_Per_Period)</f>
        <v>1</v>
      </c>
      <c r="DL36" s="49" t="n">
        <f aca="false">N(MONTH(DL$4)&lt;=Months_Per_Period)</f>
        <v>0</v>
      </c>
      <c r="DM36" s="49" t="n">
        <f aca="false">N(MONTH(DM$4)&lt;=Months_Per_Period)</f>
        <v>0</v>
      </c>
      <c r="DN36" s="49" t="n">
        <f aca="false">N(MONTH(DN$4)&lt;=Months_Per_Period)</f>
        <v>0</v>
      </c>
      <c r="DO36" s="49" t="n">
        <f aca="false">N(MONTH(DO$4)&lt;=Months_Per_Period)</f>
        <v>1</v>
      </c>
      <c r="DP36" s="49" t="n">
        <f aca="false">N(MONTH(DP$4)&lt;=Months_Per_Period)</f>
        <v>0</v>
      </c>
      <c r="DQ36" s="49" t="n">
        <f aca="false">N(MONTH(DQ$4)&lt;=Months_Per_Period)</f>
        <v>0</v>
      </c>
      <c r="DR36" s="49" t="n">
        <f aca="false">N(MONTH(DR$4)&lt;=Months_Per_Period)</f>
        <v>0</v>
      </c>
      <c r="DS36" s="49" t="n">
        <f aca="false">N(MONTH(DS$4)&lt;=Months_Per_Period)</f>
        <v>1</v>
      </c>
      <c r="DT36" s="49" t="n">
        <f aca="false">N(MONTH(DT$4)&lt;=Months_Per_Period)</f>
        <v>0</v>
      </c>
      <c r="DU36" s="49" t="n">
        <f aca="false">N(MONTH(DU$4)&lt;=Months_Per_Period)</f>
        <v>0</v>
      </c>
      <c r="DV36" s="49" t="n">
        <f aca="false">N(MONTH(DV$4)&lt;=Months_Per_Period)</f>
        <v>0</v>
      </c>
      <c r="DW36" s="49" t="n">
        <f aca="false">N(MONTH(DW$4)&lt;=Months_Per_Period)</f>
        <v>1</v>
      </c>
      <c r="DX36" s="49" t="n">
        <f aca="false">N(MONTH(DX$4)&lt;=Months_Per_Period)</f>
        <v>0</v>
      </c>
      <c r="DY36" s="49" t="n">
        <f aca="false">N(MONTH(DY$4)&lt;=Months_Per_Period)</f>
        <v>0</v>
      </c>
      <c r="DZ36" s="49" t="n">
        <f aca="false">N(MONTH(DZ$4)&lt;=Months_Per_Period)</f>
        <v>0</v>
      </c>
      <c r="EA36" s="49" t="n">
        <f aca="false">N(MONTH(EA$4)&lt;=Months_Per_Period)</f>
        <v>1</v>
      </c>
      <c r="EB36" s="49" t="n">
        <f aca="false">N(MONTH(EB$4)&lt;=Months_Per_Period)</f>
        <v>0</v>
      </c>
      <c r="EC36" s="49" t="n">
        <f aca="false">N(MONTH(EC$4)&lt;=Months_Per_Period)</f>
        <v>0</v>
      </c>
      <c r="ED36" s="49" t="n">
        <f aca="false">N(MONTH(ED$4)&lt;=Months_Per_Period)</f>
        <v>0</v>
      </c>
      <c r="EE36" s="49" t="n">
        <f aca="false">N(MONTH(EE$4)&lt;=Months_Per_Period)</f>
        <v>1</v>
      </c>
      <c r="EF36" s="49" t="n">
        <f aca="false">N(MONTH(EF$4)&lt;=Months_Per_Period)</f>
        <v>0</v>
      </c>
      <c r="EG36" s="49" t="n">
        <f aca="false">N(MONTH(EG$4)&lt;=Months_Per_Period)</f>
        <v>0</v>
      </c>
      <c r="EH36" s="49" t="n">
        <f aca="false">N(MONTH(EH$4)&lt;=Months_Per_Period)</f>
        <v>0</v>
      </c>
      <c r="EI36" s="49" t="n">
        <f aca="false">N(MONTH(EI$4)&lt;=Months_Per_Period)</f>
        <v>1</v>
      </c>
      <c r="EJ36" s="49" t="n">
        <f aca="false">N(MONTH(EJ$4)&lt;=Months_Per_Period)</f>
        <v>0</v>
      </c>
      <c r="EK36" s="49" t="n">
        <f aca="false">N(MONTH(EK$4)&lt;=Months_Per_Period)</f>
        <v>0</v>
      </c>
      <c r="EL36" s="49" t="n">
        <f aca="false">N(MONTH(EL$4)&lt;=Months_Per_Period)</f>
        <v>0</v>
      </c>
      <c r="EM36" s="49" t="n">
        <f aca="false">N(MONTH(EM$4)&lt;=Months_Per_Period)</f>
        <v>1</v>
      </c>
      <c r="EN36" s="49" t="n">
        <f aca="false">N(MONTH(EN$4)&lt;=Months_Per_Period)</f>
        <v>0</v>
      </c>
      <c r="EO36" s="49" t="n">
        <f aca="false">N(MONTH(EO$4)&lt;=Months_Per_Period)</f>
        <v>0</v>
      </c>
      <c r="EP36" s="49" t="n">
        <f aca="false">N(MONTH(EP$4)&lt;=Months_Per_Period)</f>
        <v>0</v>
      </c>
      <c r="EQ36" s="49" t="n">
        <f aca="false">N(MONTH(EQ$4)&lt;=Months_Per_Period)</f>
        <v>1</v>
      </c>
      <c r="ER36" s="49" t="n">
        <f aca="false">N(MONTH(ER$4)&lt;=Months_Per_Period)</f>
        <v>0</v>
      </c>
      <c r="ES36" s="49" t="n">
        <f aca="false">N(MONTH(ES$4)&lt;=Months_Per_Period)</f>
        <v>0</v>
      </c>
      <c r="ET36" s="49" t="n">
        <f aca="false">N(MONTH(ET$4)&lt;=Months_Per_Period)</f>
        <v>0</v>
      </c>
      <c r="EU36" s="49" t="n">
        <f aca="false">N(MONTH(EU$4)&lt;=Months_Per_Period)</f>
        <v>1</v>
      </c>
      <c r="EV36" s="49" t="n">
        <f aca="false">N(MONTH(EV$4)&lt;=Months_Per_Period)</f>
        <v>0</v>
      </c>
      <c r="EW36" s="49" t="n">
        <f aca="false">N(MONTH(EW$4)&lt;=Months_Per_Period)</f>
        <v>0</v>
      </c>
      <c r="EX36" s="49" t="n">
        <f aca="false">N(MONTH(EX$4)&lt;=Months_Per_Period)</f>
        <v>0</v>
      </c>
      <c r="EY36" s="49" t="n">
        <f aca="false">N(MONTH(EY$4)&lt;=Months_Per_Period)</f>
        <v>1</v>
      </c>
      <c r="EZ36" s="49" t="n">
        <f aca="false">N(MONTH(EZ$4)&lt;=Months_Per_Period)</f>
        <v>0</v>
      </c>
      <c r="FA36" s="49" t="n">
        <f aca="false">N(MONTH(FA$4)&lt;=Months_Per_Period)</f>
        <v>0</v>
      </c>
      <c r="FB36" s="49" t="n">
        <f aca="false">N(MONTH(FB$4)&lt;=Months_Per_Period)</f>
        <v>0</v>
      </c>
      <c r="FC36" s="49" t="n">
        <f aca="false">N(MONTH(FC$4)&lt;=Months_Per_Period)</f>
        <v>1</v>
      </c>
      <c r="FD36" s="49" t="n">
        <f aca="false">N(MONTH(FD$4)&lt;=Months_Per_Period)</f>
        <v>0</v>
      </c>
      <c r="FE36" s="49" t="n">
        <f aca="false">N(MONTH(FE$4)&lt;=Months_Per_Period)</f>
        <v>0</v>
      </c>
      <c r="FF36" s="49" t="n">
        <f aca="false">N(MONTH(FF$4)&lt;=Months_Per_Period)</f>
        <v>0</v>
      </c>
      <c r="FG36" s="49" t="n">
        <f aca="false">N(MONTH(FG$4)&lt;=Months_Per_Period)</f>
        <v>1</v>
      </c>
      <c r="FH36" s="49" t="n">
        <f aca="false">N(MONTH(FH$4)&lt;=Months_Per_Period)</f>
        <v>0</v>
      </c>
    </row>
    <row r="38" customFormat="false" ht="15" hidden="false" customHeight="false" outlineLevel="0" collapsed="false">
      <c r="A38" s="9" t="s">
        <v>14</v>
      </c>
      <c r="B38" s="9"/>
      <c r="C38" s="9" t="s">
        <v>645</v>
      </c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</row>
    <row r="39" customFormat="false" ht="15" hidden="false" customHeight="false" outlineLevel="0" collapsed="false">
      <c r="C39" s="0" t="s">
        <v>646</v>
      </c>
      <c r="D39" s="11" t="s">
        <v>617</v>
      </c>
      <c r="J39" s="60" t="n">
        <f aca="false">INDEX(Euro_Index,MATCH(J$7,Price_Years,0))</f>
        <v>1</v>
      </c>
      <c r="K39" s="60" t="n">
        <f aca="false">INDEX(Euro_Index,MATCH(K$7,Price_Years,0))</f>
        <v>1.01897</v>
      </c>
      <c r="L39" s="60" t="n">
        <f aca="false">INDEX(Euro_Index,MATCH(L$7,Price_Years,0))</f>
        <v>1.01897</v>
      </c>
      <c r="M39" s="60" t="n">
        <f aca="false">INDEX(Euro_Index,MATCH(M$7,Price_Years,0))</f>
        <v>1.01897</v>
      </c>
      <c r="N39" s="60" t="n">
        <f aca="false">INDEX(Euro_Index,MATCH(N$7,Price_Years,0))</f>
        <v>1.01897</v>
      </c>
      <c r="O39" s="60" t="n">
        <f aca="false">INDEX(Euro_Index,MATCH(O$7,Price_Years,0))</f>
        <v>1.040399</v>
      </c>
      <c r="P39" s="60" t="n">
        <f aca="false">INDEX(Euro_Index,MATCH(P$7,Price_Years,0))</f>
        <v>1.040399</v>
      </c>
      <c r="Q39" s="60" t="n">
        <f aca="false">INDEX(Euro_Index,MATCH(Q$7,Price_Years,0))</f>
        <v>1.040399</v>
      </c>
      <c r="R39" s="60" t="n">
        <f aca="false">INDEX(Euro_Index,MATCH(R$7,Price_Years,0))</f>
        <v>1.040399</v>
      </c>
      <c r="S39" s="60" t="n">
        <f aca="false">INDEX(Euro_Index,MATCH(S$7,Price_Years,0))</f>
        <v>1.061363</v>
      </c>
      <c r="T39" s="60" t="n">
        <f aca="false">INDEX(Euro_Index,MATCH(T$7,Price_Years,0))</f>
        <v>1.061363</v>
      </c>
      <c r="U39" s="60" t="n">
        <f aca="false">INDEX(Euro_Index,MATCH(U$7,Price_Years,0))</f>
        <v>1.061363</v>
      </c>
      <c r="V39" s="60" t="n">
        <f aca="false">INDEX(Euro_Index,MATCH(V$7,Price_Years,0))</f>
        <v>1.061363</v>
      </c>
      <c r="W39" s="60" t="n">
        <f aca="false">INDEX(Euro_Index,MATCH(W$7,Price_Years,0))</f>
        <v>1.083026</v>
      </c>
      <c r="X39" s="60" t="n">
        <f aca="false">INDEX(Euro_Index,MATCH(X$7,Price_Years,0))</f>
        <v>1.083026</v>
      </c>
      <c r="Y39" s="60" t="n">
        <f aca="false">INDEX(Euro_Index,MATCH(Y$7,Price_Years,0))</f>
        <v>1.083026</v>
      </c>
      <c r="Z39" s="60" t="n">
        <f aca="false">INDEX(Euro_Index,MATCH(Z$7,Price_Years,0))</f>
        <v>1.083026</v>
      </c>
      <c r="AA39" s="60" t="n">
        <f aca="false">INDEX(Euro_Index,MATCH(AA$7,Price_Years,0))</f>
        <v>1.105173</v>
      </c>
      <c r="AB39" s="60" t="n">
        <f aca="false">INDEX(Euro_Index,MATCH(AB$7,Price_Years,0))</f>
        <v>1.105173</v>
      </c>
      <c r="AC39" s="60" t="n">
        <f aca="false">INDEX(Euro_Index,MATCH(AC$7,Price_Years,0))</f>
        <v>1.105173</v>
      </c>
      <c r="AD39" s="60" t="n">
        <f aca="false">INDEX(Euro_Index,MATCH(AD$7,Price_Years,0))</f>
        <v>1.105173</v>
      </c>
      <c r="AE39" s="60" t="n">
        <f aca="false">INDEX(Euro_Index,MATCH(AE$7,Price_Years,0))</f>
        <v>1.127276</v>
      </c>
      <c r="AF39" s="60" t="n">
        <f aca="false">INDEX(Euro_Index,MATCH(AF$7,Price_Years,0))</f>
        <v>1.127276</v>
      </c>
      <c r="AG39" s="60" t="n">
        <f aca="false">INDEX(Euro_Index,MATCH(AG$7,Price_Years,0))</f>
        <v>1.127276</v>
      </c>
      <c r="AH39" s="60" t="n">
        <f aca="false">INDEX(Euro_Index,MATCH(AH$7,Price_Years,0))</f>
        <v>1.127276</v>
      </c>
      <c r="AI39" s="60" t="n">
        <f aca="false">INDEX(Euro_Index,MATCH(AI$7,Price_Years,0))</f>
        <v>1.149822</v>
      </c>
      <c r="AJ39" s="60" t="n">
        <f aca="false">INDEX(Euro_Index,MATCH(AJ$7,Price_Years,0))</f>
        <v>1.149822</v>
      </c>
      <c r="AK39" s="60" t="n">
        <f aca="false">INDEX(Euro_Index,MATCH(AK$7,Price_Years,0))</f>
        <v>1.149822</v>
      </c>
      <c r="AL39" s="60" t="n">
        <f aca="false">INDEX(Euro_Index,MATCH(AL$7,Price_Years,0))</f>
        <v>1.149822</v>
      </c>
      <c r="AM39" s="60" t="n">
        <f aca="false">INDEX(Euro_Index,MATCH(AM$7,Price_Years,0))</f>
        <v>1.172818</v>
      </c>
      <c r="AN39" s="60" t="n">
        <f aca="false">INDEX(Euro_Index,MATCH(AN$7,Price_Years,0))</f>
        <v>1.172818</v>
      </c>
      <c r="AO39" s="60" t="n">
        <f aca="false">INDEX(Euro_Index,MATCH(AO$7,Price_Years,0))</f>
        <v>1.172818</v>
      </c>
      <c r="AP39" s="60" t="n">
        <f aca="false">INDEX(Euro_Index,MATCH(AP$7,Price_Years,0))</f>
        <v>1.172818</v>
      </c>
      <c r="AQ39" s="60" t="n">
        <f aca="false">INDEX(Euro_Index,MATCH(AQ$7,Price_Years,0))</f>
        <v>1.196275</v>
      </c>
      <c r="AR39" s="60" t="n">
        <f aca="false">INDEX(Euro_Index,MATCH(AR$7,Price_Years,0))</f>
        <v>1.196275</v>
      </c>
      <c r="AS39" s="60" t="n">
        <f aca="false">INDEX(Euro_Index,MATCH(AS$7,Price_Years,0))</f>
        <v>1.196275</v>
      </c>
      <c r="AT39" s="60" t="n">
        <f aca="false">INDEX(Euro_Index,MATCH(AT$7,Price_Years,0))</f>
        <v>1.196275</v>
      </c>
      <c r="AU39" s="60" t="n">
        <f aca="false">INDEX(Euro_Index,MATCH(AU$7,Price_Years,0))</f>
        <v>1.2202</v>
      </c>
      <c r="AV39" s="60" t="n">
        <f aca="false">INDEX(Euro_Index,MATCH(AV$7,Price_Years,0))</f>
        <v>1.2202</v>
      </c>
      <c r="AW39" s="60" t="n">
        <f aca="false">INDEX(Euro_Index,MATCH(AW$7,Price_Years,0))</f>
        <v>1.2202</v>
      </c>
      <c r="AX39" s="60" t="n">
        <f aca="false">INDEX(Euro_Index,MATCH(AX$7,Price_Years,0))</f>
        <v>1.2202</v>
      </c>
      <c r="AY39" s="60" t="n">
        <f aca="false">INDEX(Euro_Index,MATCH(AY$7,Price_Years,0))</f>
        <v>1.244604</v>
      </c>
      <c r="AZ39" s="60" t="n">
        <f aca="false">INDEX(Euro_Index,MATCH(AZ$7,Price_Years,0))</f>
        <v>1.244604</v>
      </c>
      <c r="BA39" s="60" t="n">
        <f aca="false">INDEX(Euro_Index,MATCH(BA$7,Price_Years,0))</f>
        <v>1.244604</v>
      </c>
      <c r="BB39" s="60" t="n">
        <f aca="false">INDEX(Euro_Index,MATCH(BB$7,Price_Years,0))</f>
        <v>1.244604</v>
      </c>
      <c r="BC39" s="60" t="n">
        <f aca="false">INDEX(Euro_Index,MATCH(BC$7,Price_Years,0))</f>
        <v>1.269496</v>
      </c>
      <c r="BD39" s="60" t="n">
        <f aca="false">INDEX(Euro_Index,MATCH(BD$7,Price_Years,0))</f>
        <v>1.269496</v>
      </c>
      <c r="BE39" s="60" t="n">
        <f aca="false">INDEX(Euro_Index,MATCH(BE$7,Price_Years,0))</f>
        <v>1.269496</v>
      </c>
      <c r="BF39" s="60" t="n">
        <f aca="false">INDEX(Euro_Index,MATCH(BF$7,Price_Years,0))</f>
        <v>1.269496</v>
      </c>
      <c r="BG39" s="60" t="n">
        <f aca="false">INDEX(Euro_Index,MATCH(BG$7,Price_Years,0))</f>
        <v>1.294886</v>
      </c>
      <c r="BH39" s="60" t="n">
        <f aca="false">INDEX(Euro_Index,MATCH(BH$7,Price_Years,0))</f>
        <v>1.294886</v>
      </c>
      <c r="BI39" s="60" t="n">
        <f aca="false">INDEX(Euro_Index,MATCH(BI$7,Price_Years,0))</f>
        <v>1.294886</v>
      </c>
      <c r="BJ39" s="60" t="n">
        <f aca="false">INDEX(Euro_Index,MATCH(BJ$7,Price_Years,0))</f>
        <v>1.294886</v>
      </c>
      <c r="BK39" s="60" t="n">
        <f aca="false">INDEX(Euro_Index,MATCH(BK$7,Price_Years,0))</f>
        <v>1.320784</v>
      </c>
      <c r="BL39" s="60" t="n">
        <f aca="false">INDEX(Euro_Index,MATCH(BL$7,Price_Years,0))</f>
        <v>1.320784</v>
      </c>
      <c r="BM39" s="60" t="n">
        <f aca="false">INDEX(Euro_Index,MATCH(BM$7,Price_Years,0))</f>
        <v>1.320784</v>
      </c>
      <c r="BN39" s="60" t="n">
        <f aca="false">INDEX(Euro_Index,MATCH(BN$7,Price_Years,0))</f>
        <v>1.320784</v>
      </c>
      <c r="BO39" s="60" t="n">
        <f aca="false">INDEX(Euro_Index,MATCH(BO$7,Price_Years,0))</f>
        <v>1.3472</v>
      </c>
      <c r="BP39" s="60" t="n">
        <f aca="false">INDEX(Euro_Index,MATCH(BP$7,Price_Years,0))</f>
        <v>1.3472</v>
      </c>
      <c r="BQ39" s="60" t="n">
        <f aca="false">INDEX(Euro_Index,MATCH(BQ$7,Price_Years,0))</f>
        <v>1.3472</v>
      </c>
      <c r="BR39" s="60" t="n">
        <f aca="false">INDEX(Euro_Index,MATCH(BR$7,Price_Years,0))</f>
        <v>1.3472</v>
      </c>
      <c r="BS39" s="60" t="n">
        <f aca="false">INDEX(Euro_Index,MATCH(BS$7,Price_Years,0))</f>
        <v>1.374144</v>
      </c>
      <c r="BT39" s="60" t="n">
        <f aca="false">INDEX(Euro_Index,MATCH(BT$7,Price_Years,0))</f>
        <v>1.374144</v>
      </c>
      <c r="BU39" s="60" t="n">
        <f aca="false">INDEX(Euro_Index,MATCH(BU$7,Price_Years,0))</f>
        <v>1.374144</v>
      </c>
      <c r="BV39" s="60" t="n">
        <f aca="false">INDEX(Euro_Index,MATCH(BV$7,Price_Years,0))</f>
        <v>1.374144</v>
      </c>
      <c r="BW39" s="60" t="n">
        <f aca="false">INDEX(Euro_Index,MATCH(BW$7,Price_Years,0))</f>
        <v>1.401627</v>
      </c>
      <c r="BX39" s="60" t="n">
        <f aca="false">INDEX(Euro_Index,MATCH(BX$7,Price_Years,0))</f>
        <v>1.401627</v>
      </c>
      <c r="BY39" s="60" t="n">
        <f aca="false">INDEX(Euro_Index,MATCH(BY$7,Price_Years,0))</f>
        <v>1.401627</v>
      </c>
      <c r="BZ39" s="60" t="n">
        <f aca="false">INDEX(Euro_Index,MATCH(BZ$7,Price_Years,0))</f>
        <v>1.401627</v>
      </c>
      <c r="CA39" s="60" t="n">
        <f aca="false">INDEX(Euro_Index,MATCH(CA$7,Price_Years,0))</f>
        <v>1.429659</v>
      </c>
      <c r="CB39" s="60" t="n">
        <f aca="false">INDEX(Euro_Index,MATCH(CB$7,Price_Years,0))</f>
        <v>1.429659</v>
      </c>
      <c r="CC39" s="60" t="n">
        <f aca="false">INDEX(Euro_Index,MATCH(CC$7,Price_Years,0))</f>
        <v>1.429659</v>
      </c>
      <c r="CD39" s="60" t="n">
        <f aca="false">INDEX(Euro_Index,MATCH(CD$7,Price_Years,0))</f>
        <v>1.429659</v>
      </c>
      <c r="CE39" s="60" t="n">
        <f aca="false">INDEX(Euro_Index,MATCH(CE$7,Price_Years,0))</f>
        <v>1.458252</v>
      </c>
      <c r="CF39" s="60" t="n">
        <f aca="false">INDEX(Euro_Index,MATCH(CF$7,Price_Years,0))</f>
        <v>1.458252</v>
      </c>
      <c r="CG39" s="60" t="n">
        <f aca="false">INDEX(Euro_Index,MATCH(CG$7,Price_Years,0))</f>
        <v>1.458252</v>
      </c>
      <c r="CH39" s="60" t="n">
        <f aca="false">INDEX(Euro_Index,MATCH(CH$7,Price_Years,0))</f>
        <v>1.458252</v>
      </c>
      <c r="CI39" s="60" t="n">
        <f aca="false">INDEX(Euro_Index,MATCH(CI$7,Price_Years,0))</f>
        <v>1.487417</v>
      </c>
      <c r="CJ39" s="60" t="n">
        <f aca="false">INDEX(Euro_Index,MATCH(CJ$7,Price_Years,0))</f>
        <v>1.487417</v>
      </c>
      <c r="CK39" s="60" t="n">
        <f aca="false">INDEX(Euro_Index,MATCH(CK$7,Price_Years,0))</f>
        <v>1.487417</v>
      </c>
      <c r="CL39" s="60" t="n">
        <f aca="false">INDEX(Euro_Index,MATCH(CL$7,Price_Years,0))</f>
        <v>1.487417</v>
      </c>
      <c r="CM39" s="60" t="n">
        <f aca="false">INDEX(Euro_Index,MATCH(CM$7,Price_Years,0))</f>
        <v>1.517166</v>
      </c>
      <c r="CN39" s="60" t="n">
        <f aca="false">INDEX(Euro_Index,MATCH(CN$7,Price_Years,0))</f>
        <v>1.517166</v>
      </c>
      <c r="CO39" s="60" t="n">
        <f aca="false">INDEX(Euro_Index,MATCH(CO$7,Price_Years,0))</f>
        <v>1.517166</v>
      </c>
      <c r="CP39" s="60" t="n">
        <f aca="false">INDEX(Euro_Index,MATCH(CP$7,Price_Years,0))</f>
        <v>1.517166</v>
      </c>
      <c r="CQ39" s="60" t="n">
        <f aca="false">INDEX(Euro_Index,MATCH(CQ$7,Price_Years,0))</f>
        <v>1.547509</v>
      </c>
      <c r="CR39" s="60" t="n">
        <f aca="false">INDEX(Euro_Index,MATCH(CR$7,Price_Years,0))</f>
        <v>1.547509</v>
      </c>
      <c r="CS39" s="60" t="n">
        <f aca="false">INDEX(Euro_Index,MATCH(CS$7,Price_Years,0))</f>
        <v>1.547509</v>
      </c>
      <c r="CT39" s="60" t="n">
        <f aca="false">INDEX(Euro_Index,MATCH(CT$7,Price_Years,0))</f>
        <v>1.547509</v>
      </c>
      <c r="CU39" s="60" t="n">
        <f aca="false">INDEX(Euro_Index,MATCH(CU$7,Price_Years,0))</f>
        <v>1.578459</v>
      </c>
      <c r="CV39" s="60" t="n">
        <f aca="false">INDEX(Euro_Index,MATCH(CV$7,Price_Years,0))</f>
        <v>1.578459</v>
      </c>
      <c r="CW39" s="60" t="n">
        <f aca="false">INDEX(Euro_Index,MATCH(CW$7,Price_Years,0))</f>
        <v>1.578459</v>
      </c>
      <c r="CX39" s="60" t="n">
        <f aca="false">INDEX(Euro_Index,MATCH(CX$7,Price_Years,0))</f>
        <v>1.578459</v>
      </c>
      <c r="CY39" s="60" t="n">
        <f aca="false">INDEX(Euro_Index,MATCH(CY$7,Price_Years,0))</f>
        <v>1.610028</v>
      </c>
      <c r="CZ39" s="60" t="n">
        <f aca="false">INDEX(Euro_Index,MATCH(CZ$7,Price_Years,0))</f>
        <v>1.610028</v>
      </c>
      <c r="DA39" s="60" t="n">
        <f aca="false">INDEX(Euro_Index,MATCH(DA$7,Price_Years,0))</f>
        <v>1.610028</v>
      </c>
      <c r="DB39" s="60" t="n">
        <f aca="false">INDEX(Euro_Index,MATCH(DB$7,Price_Years,0))</f>
        <v>1.610028</v>
      </c>
      <c r="DC39" s="60" t="n">
        <f aca="false">INDEX(Euro_Index,MATCH(DC$7,Price_Years,0))</f>
        <v>1.642229</v>
      </c>
      <c r="DD39" s="60" t="n">
        <f aca="false">INDEX(Euro_Index,MATCH(DD$7,Price_Years,0))</f>
        <v>1.642229</v>
      </c>
      <c r="DE39" s="60" t="n">
        <f aca="false">INDEX(Euro_Index,MATCH(DE$7,Price_Years,0))</f>
        <v>1.642229</v>
      </c>
      <c r="DF39" s="60" t="n">
        <f aca="false">INDEX(Euro_Index,MATCH(DF$7,Price_Years,0))</f>
        <v>1.642229</v>
      </c>
      <c r="DG39" s="60" t="n">
        <f aca="false">INDEX(Euro_Index,MATCH(DG$7,Price_Years,0))</f>
        <v>1.675074</v>
      </c>
      <c r="DH39" s="60" t="n">
        <f aca="false">INDEX(Euro_Index,MATCH(DH$7,Price_Years,0))</f>
        <v>1.675074</v>
      </c>
      <c r="DI39" s="60" t="n">
        <f aca="false">INDEX(Euro_Index,MATCH(DI$7,Price_Years,0))</f>
        <v>1.675074</v>
      </c>
      <c r="DJ39" s="60" t="n">
        <f aca="false">INDEX(Euro_Index,MATCH(DJ$7,Price_Years,0))</f>
        <v>1.675074</v>
      </c>
      <c r="DK39" s="60" t="n">
        <f aca="false">INDEX(Euro_Index,MATCH(DK$7,Price_Years,0))</f>
        <v>1.708575</v>
      </c>
      <c r="DL39" s="60" t="n">
        <f aca="false">INDEX(Euro_Index,MATCH(DL$7,Price_Years,0))</f>
        <v>1.708575</v>
      </c>
      <c r="DM39" s="60" t="n">
        <f aca="false">INDEX(Euro_Index,MATCH(DM$7,Price_Years,0))</f>
        <v>1.708575</v>
      </c>
      <c r="DN39" s="60" t="n">
        <f aca="false">INDEX(Euro_Index,MATCH(DN$7,Price_Years,0))</f>
        <v>1.708575</v>
      </c>
      <c r="DO39" s="60" t="n">
        <f aca="false">INDEX(Euro_Index,MATCH(DO$7,Price_Years,0))</f>
        <v>1.742746</v>
      </c>
      <c r="DP39" s="60" t="n">
        <f aca="false">INDEX(Euro_Index,MATCH(DP$7,Price_Years,0))</f>
        <v>1.742746</v>
      </c>
      <c r="DQ39" s="60" t="n">
        <f aca="false">INDEX(Euro_Index,MATCH(DQ$7,Price_Years,0))</f>
        <v>1.742746</v>
      </c>
      <c r="DR39" s="60" t="n">
        <f aca="false">INDEX(Euro_Index,MATCH(DR$7,Price_Years,0))</f>
        <v>1.742746</v>
      </c>
      <c r="DS39" s="60" t="n">
        <f aca="false">INDEX(Euro_Index,MATCH(DS$7,Price_Years,0))</f>
        <v>1.777601</v>
      </c>
      <c r="DT39" s="60" t="n">
        <f aca="false">INDEX(Euro_Index,MATCH(DT$7,Price_Years,0))</f>
        <v>1.777601</v>
      </c>
      <c r="DU39" s="60" t="n">
        <f aca="false">INDEX(Euro_Index,MATCH(DU$7,Price_Years,0))</f>
        <v>1.777601</v>
      </c>
      <c r="DV39" s="60" t="n">
        <f aca="false">INDEX(Euro_Index,MATCH(DV$7,Price_Years,0))</f>
        <v>1.777601</v>
      </c>
      <c r="DW39" s="60" t="n">
        <f aca="false">INDEX(Euro_Index,MATCH(DW$7,Price_Years,0))</f>
        <v>1.813153</v>
      </c>
      <c r="DX39" s="60" t="n">
        <f aca="false">INDEX(Euro_Index,MATCH(DX$7,Price_Years,0))</f>
        <v>1.813153</v>
      </c>
      <c r="DY39" s="60" t="n">
        <f aca="false">INDEX(Euro_Index,MATCH(DY$7,Price_Years,0))</f>
        <v>1.813153</v>
      </c>
      <c r="DZ39" s="60" t="n">
        <f aca="false">INDEX(Euro_Index,MATCH(DZ$7,Price_Years,0))</f>
        <v>1.813153</v>
      </c>
      <c r="EA39" s="60" t="n">
        <f aca="false">INDEX(Euro_Index,MATCH(EA$7,Price_Years,0))</f>
        <v>1.849417</v>
      </c>
      <c r="EB39" s="60" t="n">
        <f aca="false">INDEX(Euro_Index,MATCH(EB$7,Price_Years,0))</f>
        <v>1.849417</v>
      </c>
      <c r="EC39" s="60" t="n">
        <f aca="false">INDEX(Euro_Index,MATCH(EC$7,Price_Years,0))</f>
        <v>1.849417</v>
      </c>
      <c r="ED39" s="60" t="n">
        <f aca="false">INDEX(Euro_Index,MATCH(ED$7,Price_Years,0))</f>
        <v>1.849417</v>
      </c>
      <c r="EE39" s="60" t="n">
        <f aca="false">INDEX(Euro_Index,MATCH(EE$7,Price_Years,0))</f>
        <v>1.886405</v>
      </c>
      <c r="EF39" s="60" t="n">
        <f aca="false">INDEX(Euro_Index,MATCH(EF$7,Price_Years,0))</f>
        <v>1.886405</v>
      </c>
      <c r="EG39" s="60" t="n">
        <f aca="false">INDEX(Euro_Index,MATCH(EG$7,Price_Years,0))</f>
        <v>1.886405</v>
      </c>
      <c r="EH39" s="60" t="n">
        <f aca="false">INDEX(Euro_Index,MATCH(EH$7,Price_Years,0))</f>
        <v>1.886405</v>
      </c>
      <c r="EI39" s="60" t="n">
        <f aca="false">INDEX(Euro_Index,MATCH(EI$7,Price_Years,0))</f>
        <v>1.924133</v>
      </c>
      <c r="EJ39" s="60" t="n">
        <f aca="false">INDEX(Euro_Index,MATCH(EJ$7,Price_Years,0))</f>
        <v>1.924133</v>
      </c>
      <c r="EK39" s="60" t="n">
        <f aca="false">INDEX(Euro_Index,MATCH(EK$7,Price_Years,0))</f>
        <v>1.924133</v>
      </c>
      <c r="EL39" s="60" t="n">
        <f aca="false">INDEX(Euro_Index,MATCH(EL$7,Price_Years,0))</f>
        <v>1.924133</v>
      </c>
      <c r="EM39" s="60" t="n">
        <f aca="false">INDEX(Euro_Index,MATCH(EM$7,Price_Years,0))</f>
        <v>1.962616</v>
      </c>
      <c r="EN39" s="60" t="n">
        <f aca="false">INDEX(Euro_Index,MATCH(EN$7,Price_Years,0))</f>
        <v>1.962616</v>
      </c>
      <c r="EO39" s="60" t="n">
        <f aca="false">INDEX(Euro_Index,MATCH(EO$7,Price_Years,0))</f>
        <v>1.962616</v>
      </c>
      <c r="EP39" s="60" t="n">
        <f aca="false">INDEX(Euro_Index,MATCH(EP$7,Price_Years,0))</f>
        <v>1.962616</v>
      </c>
      <c r="EQ39" s="60" t="n">
        <f aca="false">INDEX(Euro_Index,MATCH(EQ$7,Price_Years,0))</f>
        <v>2.001868</v>
      </c>
      <c r="ER39" s="60" t="n">
        <f aca="false">INDEX(Euro_Index,MATCH(ER$7,Price_Years,0))</f>
        <v>2.001868</v>
      </c>
      <c r="ES39" s="60" t="n">
        <f aca="false">INDEX(Euro_Index,MATCH(ES$7,Price_Years,0))</f>
        <v>2.001868</v>
      </c>
      <c r="ET39" s="60" t="n">
        <f aca="false">INDEX(Euro_Index,MATCH(ET$7,Price_Years,0))</f>
        <v>2.001868</v>
      </c>
      <c r="EU39" s="60" t="n">
        <f aca="false">INDEX(Euro_Index,MATCH(EU$7,Price_Years,0))</f>
        <v>2.04190536</v>
      </c>
      <c r="EV39" s="60" t="n">
        <f aca="false">INDEX(Euro_Index,MATCH(EV$7,Price_Years,0))</f>
        <v>2.04190536</v>
      </c>
      <c r="EW39" s="60" t="n">
        <f aca="false">INDEX(Euro_Index,MATCH(EW$7,Price_Years,0))</f>
        <v>2.04190536</v>
      </c>
      <c r="EX39" s="60" t="n">
        <f aca="false">INDEX(Euro_Index,MATCH(EX$7,Price_Years,0))</f>
        <v>2.04190536</v>
      </c>
      <c r="EY39" s="60" t="n">
        <f aca="false">INDEX(Euro_Index,MATCH(EY$7,Price_Years,0))</f>
        <v>2.0827434672</v>
      </c>
      <c r="EZ39" s="60" t="n">
        <f aca="false">INDEX(Euro_Index,MATCH(EZ$7,Price_Years,0))</f>
        <v>2.0827434672</v>
      </c>
      <c r="FA39" s="60" t="n">
        <f aca="false">INDEX(Euro_Index,MATCH(FA$7,Price_Years,0))</f>
        <v>2.0827434672</v>
      </c>
      <c r="FB39" s="60" t="n">
        <f aca="false">INDEX(Euro_Index,MATCH(FB$7,Price_Years,0))</f>
        <v>2.0827434672</v>
      </c>
      <c r="FC39" s="60" t="n">
        <f aca="false">INDEX(Euro_Index,MATCH(FC$7,Price_Years,0))</f>
        <v>2.124398336544</v>
      </c>
      <c r="FD39" s="60" t="n">
        <f aca="false">INDEX(Euro_Index,MATCH(FD$7,Price_Years,0))</f>
        <v>2.124398336544</v>
      </c>
      <c r="FE39" s="60" t="n">
        <f aca="false">INDEX(Euro_Index,MATCH(FE$7,Price_Years,0))</f>
        <v>2.124398336544</v>
      </c>
      <c r="FF39" s="60" t="n">
        <f aca="false">INDEX(Euro_Index,MATCH(FF$7,Price_Years,0))</f>
        <v>2.124398336544</v>
      </c>
      <c r="FG39" s="60" t="n">
        <f aca="false">INDEX(Euro_Index,MATCH(FG$7,Price_Years,0))</f>
        <v>2.16688630327488</v>
      </c>
      <c r="FH39" s="60" t="n">
        <f aca="false">INDEX(Euro_Index,MATCH(FH$7,Price_Years,0))</f>
        <v>2.16688630327488</v>
      </c>
    </row>
    <row r="40" customFormat="false" ht="15" hidden="false" customHeight="false" outlineLevel="0" collapsed="false">
      <c r="C40" s="0" t="s">
        <v>647</v>
      </c>
      <c r="D40" s="11" t="s">
        <v>303</v>
      </c>
      <c r="E40" s="14" t="str">
        <f aca="false">INDEX(Case_PV_Curve,1,$F12)</f>
        <v>Aurora implied capture – 2027 solar DC 1.0cy 4h</v>
      </c>
      <c r="J40" s="22" t="n">
        <f aca="false">INDEX(Price_Data,MATCH($E40,Price_Labels,0),MATCH(J$7,Price_Years,0))</f>
        <v>0</v>
      </c>
      <c r="K40" s="22" t="n">
        <f aca="false">INDEX(Price_Data,MATCH($E40,Price_Labels,0),MATCH(K$7,Price_Years,0))</f>
        <v>0</v>
      </c>
      <c r="L40" s="22" t="n">
        <f aca="false">INDEX(Price_Data,MATCH($E40,Price_Labels,0),MATCH(L$7,Price_Years,0))</f>
        <v>0</v>
      </c>
      <c r="M40" s="22" t="n">
        <f aca="false">INDEX(Price_Data,MATCH($E40,Price_Labels,0),MATCH(M$7,Price_Years,0))</f>
        <v>0</v>
      </c>
      <c r="N40" s="22" t="n">
        <f aca="false">INDEX(Price_Data,MATCH($E40,Price_Labels,0),MATCH(N$7,Price_Years,0))</f>
        <v>0</v>
      </c>
      <c r="O40" s="22" t="n">
        <f aca="false">INDEX(Price_Data,MATCH($E40,Price_Labels,0),MATCH(O$7,Price_Years,0))</f>
        <v>68.9396733409977</v>
      </c>
      <c r="P40" s="22" t="n">
        <f aca="false">INDEX(Price_Data,MATCH($E40,Price_Labels,0),MATCH(P$7,Price_Years,0))</f>
        <v>68.9396733409977</v>
      </c>
      <c r="Q40" s="22" t="n">
        <f aca="false">INDEX(Price_Data,MATCH($E40,Price_Labels,0),MATCH(Q$7,Price_Years,0))</f>
        <v>68.9396733409977</v>
      </c>
      <c r="R40" s="22" t="n">
        <f aca="false">INDEX(Price_Data,MATCH($E40,Price_Labels,0),MATCH(R$7,Price_Years,0))</f>
        <v>68.9396733409977</v>
      </c>
      <c r="S40" s="22" t="n">
        <f aca="false">INDEX(Price_Data,MATCH($E40,Price_Labels,0),MATCH(S$7,Price_Years,0))</f>
        <v>63.1247482422165</v>
      </c>
      <c r="T40" s="22" t="n">
        <f aca="false">INDEX(Price_Data,MATCH($E40,Price_Labels,0),MATCH(T$7,Price_Years,0))</f>
        <v>63.1247482422165</v>
      </c>
      <c r="U40" s="22" t="n">
        <f aca="false">INDEX(Price_Data,MATCH($E40,Price_Labels,0),MATCH(U$7,Price_Years,0))</f>
        <v>63.1247482422165</v>
      </c>
      <c r="V40" s="22" t="n">
        <f aca="false">INDEX(Price_Data,MATCH($E40,Price_Labels,0),MATCH(V$7,Price_Years,0))</f>
        <v>63.1247482422165</v>
      </c>
      <c r="W40" s="22" t="n">
        <f aca="false">INDEX(Price_Data,MATCH($E40,Price_Labels,0),MATCH(W$7,Price_Years,0))</f>
        <v>60.301880410863</v>
      </c>
      <c r="X40" s="22" t="n">
        <f aca="false">INDEX(Price_Data,MATCH($E40,Price_Labels,0),MATCH(X$7,Price_Years,0))</f>
        <v>60.301880410863</v>
      </c>
      <c r="Y40" s="22" t="n">
        <f aca="false">INDEX(Price_Data,MATCH($E40,Price_Labels,0),MATCH(Y$7,Price_Years,0))</f>
        <v>60.301880410863</v>
      </c>
      <c r="Z40" s="22" t="n">
        <f aca="false">INDEX(Price_Data,MATCH($E40,Price_Labels,0),MATCH(Z$7,Price_Years,0))</f>
        <v>60.301880410863</v>
      </c>
      <c r="AA40" s="22" t="n">
        <f aca="false">INDEX(Price_Data,MATCH($E40,Price_Labels,0),MATCH(AA$7,Price_Years,0))</f>
        <v>53.3169485871095</v>
      </c>
      <c r="AB40" s="22" t="n">
        <f aca="false">INDEX(Price_Data,MATCH($E40,Price_Labels,0),MATCH(AB$7,Price_Years,0))</f>
        <v>53.3169485871095</v>
      </c>
      <c r="AC40" s="22" t="n">
        <f aca="false">INDEX(Price_Data,MATCH($E40,Price_Labels,0),MATCH(AC$7,Price_Years,0))</f>
        <v>53.3169485871095</v>
      </c>
      <c r="AD40" s="22" t="n">
        <f aca="false">INDEX(Price_Data,MATCH($E40,Price_Labels,0),MATCH(AD$7,Price_Years,0))</f>
        <v>53.3169485871095</v>
      </c>
      <c r="AE40" s="22" t="n">
        <f aca="false">INDEX(Price_Data,MATCH($E40,Price_Labels,0),MATCH(AE$7,Price_Years,0))</f>
        <v>55.0162910556112</v>
      </c>
      <c r="AF40" s="22" t="n">
        <f aca="false">INDEX(Price_Data,MATCH($E40,Price_Labels,0),MATCH(AF$7,Price_Years,0))</f>
        <v>55.0162910556112</v>
      </c>
      <c r="AG40" s="22" t="n">
        <f aca="false">INDEX(Price_Data,MATCH($E40,Price_Labels,0),MATCH(AG$7,Price_Years,0))</f>
        <v>55.0162910556112</v>
      </c>
      <c r="AH40" s="22" t="n">
        <f aca="false">INDEX(Price_Data,MATCH($E40,Price_Labels,0),MATCH(AH$7,Price_Years,0))</f>
        <v>55.0162910556112</v>
      </c>
      <c r="AI40" s="22" t="n">
        <f aca="false">INDEX(Price_Data,MATCH($E40,Price_Labels,0),MATCH(AI$7,Price_Years,0))</f>
        <v>50.7657799413358</v>
      </c>
      <c r="AJ40" s="22" t="n">
        <f aca="false">INDEX(Price_Data,MATCH($E40,Price_Labels,0),MATCH(AJ$7,Price_Years,0))</f>
        <v>50.7657799413358</v>
      </c>
      <c r="AK40" s="22" t="n">
        <f aca="false">INDEX(Price_Data,MATCH($E40,Price_Labels,0),MATCH(AK$7,Price_Years,0))</f>
        <v>50.7657799413358</v>
      </c>
      <c r="AL40" s="22" t="n">
        <f aca="false">INDEX(Price_Data,MATCH($E40,Price_Labels,0),MATCH(AL$7,Price_Years,0))</f>
        <v>50.7657799413358</v>
      </c>
      <c r="AM40" s="22" t="n">
        <f aca="false">INDEX(Price_Data,MATCH($E40,Price_Labels,0),MATCH(AM$7,Price_Years,0))</f>
        <v>51.6365504538745</v>
      </c>
      <c r="AN40" s="22" t="n">
        <f aca="false">INDEX(Price_Data,MATCH($E40,Price_Labels,0),MATCH(AN$7,Price_Years,0))</f>
        <v>51.6365504538745</v>
      </c>
      <c r="AO40" s="22" t="n">
        <f aca="false">INDEX(Price_Data,MATCH($E40,Price_Labels,0),MATCH(AO$7,Price_Years,0))</f>
        <v>51.6365504538745</v>
      </c>
      <c r="AP40" s="22" t="n">
        <f aca="false">INDEX(Price_Data,MATCH($E40,Price_Labels,0),MATCH(AP$7,Price_Years,0))</f>
        <v>51.6365504538745</v>
      </c>
      <c r="AQ40" s="22" t="n">
        <f aca="false">INDEX(Price_Data,MATCH($E40,Price_Labels,0),MATCH(AQ$7,Price_Years,0))</f>
        <v>47.40139694411</v>
      </c>
      <c r="AR40" s="22" t="n">
        <f aca="false">INDEX(Price_Data,MATCH($E40,Price_Labels,0),MATCH(AR$7,Price_Years,0))</f>
        <v>47.40139694411</v>
      </c>
      <c r="AS40" s="22" t="n">
        <f aca="false">INDEX(Price_Data,MATCH($E40,Price_Labels,0),MATCH(AS$7,Price_Years,0))</f>
        <v>47.40139694411</v>
      </c>
      <c r="AT40" s="22" t="n">
        <f aca="false">INDEX(Price_Data,MATCH($E40,Price_Labels,0),MATCH(AT$7,Price_Years,0))</f>
        <v>47.40139694411</v>
      </c>
      <c r="AU40" s="22" t="n">
        <f aca="false">INDEX(Price_Data,MATCH($E40,Price_Labels,0),MATCH(AU$7,Price_Years,0))</f>
        <v>46.6124030043716</v>
      </c>
      <c r="AV40" s="22" t="n">
        <f aca="false">INDEX(Price_Data,MATCH($E40,Price_Labels,0),MATCH(AV$7,Price_Years,0))</f>
        <v>46.6124030043716</v>
      </c>
      <c r="AW40" s="22" t="n">
        <f aca="false">INDEX(Price_Data,MATCH($E40,Price_Labels,0),MATCH(AW$7,Price_Years,0))</f>
        <v>46.6124030043716</v>
      </c>
      <c r="AX40" s="22" t="n">
        <f aca="false">INDEX(Price_Data,MATCH($E40,Price_Labels,0),MATCH(AX$7,Price_Years,0))</f>
        <v>46.6124030043716</v>
      </c>
      <c r="AY40" s="22" t="n">
        <f aca="false">INDEX(Price_Data,MATCH($E40,Price_Labels,0),MATCH(AY$7,Price_Years,0))</f>
        <v>46.4698112203859</v>
      </c>
      <c r="AZ40" s="22" t="n">
        <f aca="false">INDEX(Price_Data,MATCH($E40,Price_Labels,0),MATCH(AZ$7,Price_Years,0))</f>
        <v>46.4698112203859</v>
      </c>
      <c r="BA40" s="22" t="n">
        <f aca="false">INDEX(Price_Data,MATCH($E40,Price_Labels,0),MATCH(BA$7,Price_Years,0))</f>
        <v>46.4698112203859</v>
      </c>
      <c r="BB40" s="22" t="n">
        <f aca="false">INDEX(Price_Data,MATCH($E40,Price_Labels,0),MATCH(BB$7,Price_Years,0))</f>
        <v>46.4698112203859</v>
      </c>
      <c r="BC40" s="22" t="n">
        <f aca="false">INDEX(Price_Data,MATCH($E40,Price_Labels,0),MATCH(BC$7,Price_Years,0))</f>
        <v>49.3714572500259</v>
      </c>
      <c r="BD40" s="22" t="n">
        <f aca="false">INDEX(Price_Data,MATCH($E40,Price_Labels,0),MATCH(BD$7,Price_Years,0))</f>
        <v>49.3714572500259</v>
      </c>
      <c r="BE40" s="22" t="n">
        <f aca="false">INDEX(Price_Data,MATCH($E40,Price_Labels,0),MATCH(BE$7,Price_Years,0))</f>
        <v>49.3714572500259</v>
      </c>
      <c r="BF40" s="22" t="n">
        <f aca="false">INDEX(Price_Data,MATCH($E40,Price_Labels,0),MATCH(BF$7,Price_Years,0))</f>
        <v>49.3714572500259</v>
      </c>
      <c r="BG40" s="22" t="n">
        <f aca="false">INDEX(Price_Data,MATCH($E40,Price_Labels,0),MATCH(BG$7,Price_Years,0))</f>
        <v>49.5042182328165</v>
      </c>
      <c r="BH40" s="22" t="n">
        <f aca="false">INDEX(Price_Data,MATCH($E40,Price_Labels,0),MATCH(BH$7,Price_Years,0))</f>
        <v>49.5042182328165</v>
      </c>
      <c r="BI40" s="22" t="n">
        <f aca="false">INDEX(Price_Data,MATCH($E40,Price_Labels,0),MATCH(BI$7,Price_Years,0))</f>
        <v>49.5042182328165</v>
      </c>
      <c r="BJ40" s="22" t="n">
        <f aca="false">INDEX(Price_Data,MATCH($E40,Price_Labels,0),MATCH(BJ$7,Price_Years,0))</f>
        <v>49.5042182328165</v>
      </c>
      <c r="BK40" s="22" t="n">
        <f aca="false">INDEX(Price_Data,MATCH($E40,Price_Labels,0),MATCH(BK$7,Price_Years,0))</f>
        <v>48.5809893746265</v>
      </c>
      <c r="BL40" s="22" t="n">
        <f aca="false">INDEX(Price_Data,MATCH($E40,Price_Labels,0),MATCH(BL$7,Price_Years,0))</f>
        <v>48.5809893746265</v>
      </c>
      <c r="BM40" s="22" t="n">
        <f aca="false">INDEX(Price_Data,MATCH($E40,Price_Labels,0),MATCH(BM$7,Price_Years,0))</f>
        <v>48.5809893746265</v>
      </c>
      <c r="BN40" s="22" t="n">
        <f aca="false">INDEX(Price_Data,MATCH($E40,Price_Labels,0),MATCH(BN$7,Price_Years,0))</f>
        <v>48.5809893746265</v>
      </c>
      <c r="BO40" s="22" t="n">
        <f aca="false">INDEX(Price_Data,MATCH($E40,Price_Labels,0),MATCH(BO$7,Price_Years,0))</f>
        <v>46.7152484721848</v>
      </c>
      <c r="BP40" s="22" t="n">
        <f aca="false">INDEX(Price_Data,MATCH($E40,Price_Labels,0),MATCH(BP$7,Price_Years,0))</f>
        <v>46.7152484721848</v>
      </c>
      <c r="BQ40" s="22" t="n">
        <f aca="false">INDEX(Price_Data,MATCH($E40,Price_Labels,0),MATCH(BQ$7,Price_Years,0))</f>
        <v>46.7152484721848</v>
      </c>
      <c r="BR40" s="22" t="n">
        <f aca="false">INDEX(Price_Data,MATCH($E40,Price_Labels,0),MATCH(BR$7,Price_Years,0))</f>
        <v>46.7152484721848</v>
      </c>
      <c r="BS40" s="22" t="n">
        <f aca="false">INDEX(Price_Data,MATCH($E40,Price_Labels,0),MATCH(BS$7,Price_Years,0))</f>
        <v>44.6777582510995</v>
      </c>
      <c r="BT40" s="22" t="n">
        <f aca="false">INDEX(Price_Data,MATCH($E40,Price_Labels,0),MATCH(BT$7,Price_Years,0))</f>
        <v>44.6777582510995</v>
      </c>
      <c r="BU40" s="22" t="n">
        <f aca="false">INDEX(Price_Data,MATCH($E40,Price_Labels,0),MATCH(BU$7,Price_Years,0))</f>
        <v>44.6777582510995</v>
      </c>
      <c r="BV40" s="22" t="n">
        <f aca="false">INDEX(Price_Data,MATCH($E40,Price_Labels,0),MATCH(BV$7,Price_Years,0))</f>
        <v>44.6777582510995</v>
      </c>
      <c r="BW40" s="22" t="n">
        <f aca="false">INDEX(Price_Data,MATCH($E40,Price_Labels,0),MATCH(BW$7,Price_Years,0))</f>
        <v>44.8233893658075</v>
      </c>
      <c r="BX40" s="22" t="n">
        <f aca="false">INDEX(Price_Data,MATCH($E40,Price_Labels,0),MATCH(BX$7,Price_Years,0))</f>
        <v>44.8233893658075</v>
      </c>
      <c r="BY40" s="22" t="n">
        <f aca="false">INDEX(Price_Data,MATCH($E40,Price_Labels,0),MATCH(BY$7,Price_Years,0))</f>
        <v>44.8233893658075</v>
      </c>
      <c r="BZ40" s="22" t="n">
        <f aca="false">INDEX(Price_Data,MATCH($E40,Price_Labels,0),MATCH(BZ$7,Price_Years,0))</f>
        <v>44.8233893658075</v>
      </c>
      <c r="CA40" s="22" t="n">
        <f aca="false">INDEX(Price_Data,MATCH($E40,Price_Labels,0),MATCH(CA$7,Price_Years,0))</f>
        <v>44.6686818045283</v>
      </c>
      <c r="CB40" s="22" t="n">
        <f aca="false">INDEX(Price_Data,MATCH($E40,Price_Labels,0),MATCH(CB$7,Price_Years,0))</f>
        <v>44.6686818045283</v>
      </c>
      <c r="CC40" s="22" t="n">
        <f aca="false">INDEX(Price_Data,MATCH($E40,Price_Labels,0),MATCH(CC$7,Price_Years,0))</f>
        <v>44.6686818045283</v>
      </c>
      <c r="CD40" s="22" t="n">
        <f aca="false">INDEX(Price_Data,MATCH($E40,Price_Labels,0),MATCH(CD$7,Price_Years,0))</f>
        <v>44.6686818045283</v>
      </c>
      <c r="CE40" s="22" t="n">
        <f aca="false">INDEX(Price_Data,MATCH($E40,Price_Labels,0),MATCH(CE$7,Price_Years,0))</f>
        <v>43.7736029802093</v>
      </c>
      <c r="CF40" s="22" t="n">
        <f aca="false">INDEX(Price_Data,MATCH($E40,Price_Labels,0),MATCH(CF$7,Price_Years,0))</f>
        <v>43.7736029802093</v>
      </c>
      <c r="CG40" s="22" t="n">
        <f aca="false">INDEX(Price_Data,MATCH($E40,Price_Labels,0),MATCH(CG$7,Price_Years,0))</f>
        <v>43.7736029802093</v>
      </c>
      <c r="CH40" s="22" t="n">
        <f aca="false">INDEX(Price_Data,MATCH($E40,Price_Labels,0),MATCH(CH$7,Price_Years,0))</f>
        <v>43.7736029802093</v>
      </c>
      <c r="CI40" s="22" t="n">
        <f aca="false">INDEX(Price_Data,MATCH($E40,Price_Labels,0),MATCH(CI$7,Price_Years,0))</f>
        <v>45.4920662763486</v>
      </c>
      <c r="CJ40" s="22" t="n">
        <f aca="false">INDEX(Price_Data,MATCH($E40,Price_Labels,0),MATCH(CJ$7,Price_Years,0))</f>
        <v>45.4920662763486</v>
      </c>
      <c r="CK40" s="22" t="n">
        <f aca="false">INDEX(Price_Data,MATCH($E40,Price_Labels,0),MATCH(CK$7,Price_Years,0))</f>
        <v>45.4920662763486</v>
      </c>
      <c r="CL40" s="22" t="n">
        <f aca="false">INDEX(Price_Data,MATCH($E40,Price_Labels,0),MATCH(CL$7,Price_Years,0))</f>
        <v>45.4920662763486</v>
      </c>
      <c r="CM40" s="22" t="n">
        <f aca="false">INDEX(Price_Data,MATCH($E40,Price_Labels,0),MATCH(CM$7,Price_Years,0))</f>
        <v>46.1121495302883</v>
      </c>
      <c r="CN40" s="22" t="n">
        <f aca="false">INDEX(Price_Data,MATCH($E40,Price_Labels,0),MATCH(CN$7,Price_Years,0))</f>
        <v>46.1121495302883</v>
      </c>
      <c r="CO40" s="22" t="n">
        <f aca="false">INDEX(Price_Data,MATCH($E40,Price_Labels,0),MATCH(CO$7,Price_Years,0))</f>
        <v>46.1121495302883</v>
      </c>
      <c r="CP40" s="22" t="n">
        <f aca="false">INDEX(Price_Data,MATCH($E40,Price_Labels,0),MATCH(CP$7,Price_Years,0))</f>
        <v>46.1121495302883</v>
      </c>
      <c r="CQ40" s="22" t="n">
        <f aca="false">INDEX(Price_Data,MATCH($E40,Price_Labels,0),MATCH(CQ$7,Price_Years,0))</f>
        <v>45.8696935734697</v>
      </c>
      <c r="CR40" s="22" t="n">
        <f aca="false">INDEX(Price_Data,MATCH($E40,Price_Labels,0),MATCH(CR$7,Price_Years,0))</f>
        <v>45.8696935734697</v>
      </c>
      <c r="CS40" s="22" t="n">
        <f aca="false">INDEX(Price_Data,MATCH($E40,Price_Labels,0),MATCH(CS$7,Price_Years,0))</f>
        <v>45.8696935734697</v>
      </c>
      <c r="CT40" s="22" t="n">
        <f aca="false">INDEX(Price_Data,MATCH($E40,Price_Labels,0),MATCH(CT$7,Price_Years,0))</f>
        <v>45.8696935734697</v>
      </c>
      <c r="CU40" s="22" t="n">
        <f aca="false">INDEX(Price_Data,MATCH($E40,Price_Labels,0),MATCH(CU$7,Price_Years,0))</f>
        <v>43.4078367742621</v>
      </c>
      <c r="CV40" s="22" t="n">
        <f aca="false">INDEX(Price_Data,MATCH($E40,Price_Labels,0),MATCH(CV$7,Price_Years,0))</f>
        <v>43.4078367742621</v>
      </c>
      <c r="CW40" s="22" t="n">
        <f aca="false">INDEX(Price_Data,MATCH($E40,Price_Labels,0),MATCH(CW$7,Price_Years,0))</f>
        <v>43.4078367742621</v>
      </c>
      <c r="CX40" s="22" t="n">
        <f aca="false">INDEX(Price_Data,MATCH($E40,Price_Labels,0),MATCH(CX$7,Price_Years,0))</f>
        <v>43.4078367742621</v>
      </c>
      <c r="CY40" s="22" t="n">
        <f aca="false">INDEX(Price_Data,MATCH($E40,Price_Labels,0),MATCH(CY$7,Price_Years,0))</f>
        <v>43.2393086331953</v>
      </c>
      <c r="CZ40" s="22" t="n">
        <f aca="false">INDEX(Price_Data,MATCH($E40,Price_Labels,0),MATCH(CZ$7,Price_Years,0))</f>
        <v>43.2393086331953</v>
      </c>
      <c r="DA40" s="22" t="n">
        <f aca="false">INDEX(Price_Data,MATCH($E40,Price_Labels,0),MATCH(DA$7,Price_Years,0))</f>
        <v>43.2393086331953</v>
      </c>
      <c r="DB40" s="22" t="n">
        <f aca="false">INDEX(Price_Data,MATCH($E40,Price_Labels,0),MATCH(DB$7,Price_Years,0))</f>
        <v>43.2393086331953</v>
      </c>
      <c r="DC40" s="22" t="n">
        <f aca="false">INDEX(Price_Data,MATCH($E40,Price_Labels,0),MATCH(DC$7,Price_Years,0))</f>
        <v>42.415377923152</v>
      </c>
      <c r="DD40" s="22" t="n">
        <f aca="false">INDEX(Price_Data,MATCH($E40,Price_Labels,0),MATCH(DD$7,Price_Years,0))</f>
        <v>42.415377923152</v>
      </c>
      <c r="DE40" s="22" t="n">
        <f aca="false">INDEX(Price_Data,MATCH($E40,Price_Labels,0),MATCH(DE$7,Price_Years,0))</f>
        <v>42.415377923152</v>
      </c>
      <c r="DF40" s="22" t="n">
        <f aca="false">INDEX(Price_Data,MATCH($E40,Price_Labels,0),MATCH(DF$7,Price_Years,0))</f>
        <v>42.415377923152</v>
      </c>
      <c r="DG40" s="22" t="n">
        <f aca="false">INDEX(Price_Data,MATCH($E40,Price_Labels,0),MATCH(DG$7,Price_Years,0))</f>
        <v>42.1603079468998</v>
      </c>
      <c r="DH40" s="22" t="n">
        <f aca="false">INDEX(Price_Data,MATCH($E40,Price_Labels,0),MATCH(DH$7,Price_Years,0))</f>
        <v>42.1603079468998</v>
      </c>
      <c r="DI40" s="22" t="n">
        <f aca="false">INDEX(Price_Data,MATCH($E40,Price_Labels,0),MATCH(DI$7,Price_Years,0))</f>
        <v>42.1603079468998</v>
      </c>
      <c r="DJ40" s="22" t="n">
        <f aca="false">INDEX(Price_Data,MATCH($E40,Price_Labels,0),MATCH(DJ$7,Price_Years,0))</f>
        <v>42.1603079468998</v>
      </c>
      <c r="DK40" s="22" t="n">
        <f aca="false">INDEX(Price_Data,MATCH($E40,Price_Labels,0),MATCH(DK$7,Price_Years,0))</f>
        <v>41.2065331677031</v>
      </c>
      <c r="DL40" s="22" t="n">
        <f aca="false">INDEX(Price_Data,MATCH($E40,Price_Labels,0),MATCH(DL$7,Price_Years,0))</f>
        <v>41.2065331677031</v>
      </c>
      <c r="DM40" s="22" t="n">
        <f aca="false">INDEX(Price_Data,MATCH($E40,Price_Labels,0),MATCH(DM$7,Price_Years,0))</f>
        <v>41.2065331677031</v>
      </c>
      <c r="DN40" s="22" t="n">
        <f aca="false">INDEX(Price_Data,MATCH($E40,Price_Labels,0),MATCH(DN$7,Price_Years,0))</f>
        <v>41.2065331677031</v>
      </c>
      <c r="DO40" s="22" t="n">
        <f aca="false">INDEX(Price_Data,MATCH($E40,Price_Labels,0),MATCH(DO$7,Price_Years,0))</f>
        <v>41.1413667059669</v>
      </c>
      <c r="DP40" s="22" t="n">
        <f aca="false">INDEX(Price_Data,MATCH($E40,Price_Labels,0),MATCH(DP$7,Price_Years,0))</f>
        <v>41.1413667059669</v>
      </c>
      <c r="DQ40" s="22" t="n">
        <f aca="false">INDEX(Price_Data,MATCH($E40,Price_Labels,0),MATCH(DQ$7,Price_Years,0))</f>
        <v>41.1413667059669</v>
      </c>
      <c r="DR40" s="22" t="n">
        <f aca="false">INDEX(Price_Data,MATCH($E40,Price_Labels,0),MATCH(DR$7,Price_Years,0))</f>
        <v>41.1413667059669</v>
      </c>
      <c r="DS40" s="22" t="n">
        <f aca="false">INDEX(Price_Data,MATCH($E40,Price_Labels,0),MATCH(DS$7,Price_Years,0))</f>
        <v>40.5405388255643</v>
      </c>
      <c r="DT40" s="22" t="n">
        <f aca="false">INDEX(Price_Data,MATCH($E40,Price_Labels,0),MATCH(DT$7,Price_Years,0))</f>
        <v>40.5405388255643</v>
      </c>
      <c r="DU40" s="22" t="n">
        <f aca="false">INDEX(Price_Data,MATCH($E40,Price_Labels,0),MATCH(DU$7,Price_Years,0))</f>
        <v>40.5405388255643</v>
      </c>
      <c r="DV40" s="22" t="n">
        <f aca="false">INDEX(Price_Data,MATCH($E40,Price_Labels,0),MATCH(DV$7,Price_Years,0))</f>
        <v>40.5405388255643</v>
      </c>
      <c r="DW40" s="22" t="n">
        <f aca="false">INDEX(Price_Data,MATCH($E40,Price_Labels,0),MATCH(DW$7,Price_Years,0))</f>
        <v>40.2150586943013</v>
      </c>
      <c r="DX40" s="22" t="n">
        <f aca="false">INDEX(Price_Data,MATCH($E40,Price_Labels,0),MATCH(DX$7,Price_Years,0))</f>
        <v>40.2150586943013</v>
      </c>
      <c r="DY40" s="22" t="n">
        <f aca="false">INDEX(Price_Data,MATCH($E40,Price_Labels,0),MATCH(DY$7,Price_Years,0))</f>
        <v>40.2150586943013</v>
      </c>
      <c r="DZ40" s="22" t="n">
        <f aca="false">INDEX(Price_Data,MATCH($E40,Price_Labels,0),MATCH(DZ$7,Price_Years,0))</f>
        <v>40.2150586943013</v>
      </c>
      <c r="EA40" s="22" t="n">
        <f aca="false">INDEX(Price_Data,MATCH($E40,Price_Labels,0),MATCH(EA$7,Price_Years,0))</f>
        <v>39.3149956020277</v>
      </c>
      <c r="EB40" s="22" t="n">
        <f aca="false">INDEX(Price_Data,MATCH($E40,Price_Labels,0),MATCH(EB$7,Price_Years,0))</f>
        <v>39.3149956020277</v>
      </c>
      <c r="EC40" s="22" t="n">
        <f aca="false">INDEX(Price_Data,MATCH($E40,Price_Labels,0),MATCH(EC$7,Price_Years,0))</f>
        <v>39.3149956020277</v>
      </c>
      <c r="ED40" s="22" t="n">
        <f aca="false">INDEX(Price_Data,MATCH($E40,Price_Labels,0),MATCH(ED$7,Price_Years,0))</f>
        <v>39.3149956020277</v>
      </c>
      <c r="EE40" s="22" t="n">
        <f aca="false">INDEX(Price_Data,MATCH($E40,Price_Labels,0),MATCH(EE$7,Price_Years,0))</f>
        <v>39.5618285262816</v>
      </c>
      <c r="EF40" s="22" t="n">
        <f aca="false">INDEX(Price_Data,MATCH($E40,Price_Labels,0),MATCH(EF$7,Price_Years,0))</f>
        <v>39.5618285262816</v>
      </c>
      <c r="EG40" s="22" t="n">
        <f aca="false">INDEX(Price_Data,MATCH($E40,Price_Labels,0),MATCH(EG$7,Price_Years,0))</f>
        <v>39.5618285262816</v>
      </c>
      <c r="EH40" s="22" t="n">
        <f aca="false">INDEX(Price_Data,MATCH($E40,Price_Labels,0),MATCH(EH$7,Price_Years,0))</f>
        <v>39.5618285262816</v>
      </c>
      <c r="EI40" s="22" t="n">
        <f aca="false">INDEX(Price_Data,MATCH($E40,Price_Labels,0),MATCH(EI$7,Price_Years,0))</f>
        <v>39.5569775941899</v>
      </c>
      <c r="EJ40" s="22" t="n">
        <f aca="false">INDEX(Price_Data,MATCH($E40,Price_Labels,0),MATCH(EJ$7,Price_Years,0))</f>
        <v>39.5569775941899</v>
      </c>
      <c r="EK40" s="22" t="n">
        <f aca="false">INDEX(Price_Data,MATCH($E40,Price_Labels,0),MATCH(EK$7,Price_Years,0))</f>
        <v>39.5569775941899</v>
      </c>
      <c r="EL40" s="22" t="n">
        <f aca="false">INDEX(Price_Data,MATCH($E40,Price_Labels,0),MATCH(EL$7,Price_Years,0))</f>
        <v>39.5569775941899</v>
      </c>
      <c r="EM40" s="22" t="n">
        <f aca="false">INDEX(Price_Data,MATCH($E40,Price_Labels,0),MATCH(EM$7,Price_Years,0))</f>
        <v>40.3165768086282</v>
      </c>
      <c r="EN40" s="22" t="n">
        <f aca="false">INDEX(Price_Data,MATCH($E40,Price_Labels,0),MATCH(EN$7,Price_Years,0))</f>
        <v>40.3165768086282</v>
      </c>
      <c r="EO40" s="22" t="n">
        <f aca="false">INDEX(Price_Data,MATCH($E40,Price_Labels,0),MATCH(EO$7,Price_Years,0))</f>
        <v>40.3165768086282</v>
      </c>
      <c r="EP40" s="22" t="n">
        <f aca="false">INDEX(Price_Data,MATCH($E40,Price_Labels,0),MATCH(EP$7,Price_Years,0))</f>
        <v>40.3165768086282</v>
      </c>
      <c r="EQ40" s="22" t="n">
        <f aca="false">INDEX(Price_Data,MATCH($E40,Price_Labels,0),MATCH(EQ$7,Price_Years,0))</f>
        <v>39.8024305656075</v>
      </c>
      <c r="ER40" s="22" t="n">
        <f aca="false">INDEX(Price_Data,MATCH($E40,Price_Labels,0),MATCH(ER$7,Price_Years,0))</f>
        <v>39.8024305656075</v>
      </c>
      <c r="ES40" s="22" t="n">
        <f aca="false">INDEX(Price_Data,MATCH($E40,Price_Labels,0),MATCH(ES$7,Price_Years,0))</f>
        <v>39.8024305656075</v>
      </c>
      <c r="ET40" s="22" t="n">
        <f aca="false">INDEX(Price_Data,MATCH($E40,Price_Labels,0),MATCH(ET$7,Price_Years,0))</f>
        <v>39.8024305656075</v>
      </c>
      <c r="EU40" s="22" t="n">
        <f aca="false">INDEX(Price_Data,MATCH($E40,Price_Labels,0),MATCH(EU$7,Price_Years,0))</f>
        <v>39.8024305656075</v>
      </c>
      <c r="EV40" s="22" t="n">
        <f aca="false">INDEX(Price_Data,MATCH($E40,Price_Labels,0),MATCH(EV$7,Price_Years,0))</f>
        <v>39.8024305656075</v>
      </c>
      <c r="EW40" s="22" t="n">
        <f aca="false">INDEX(Price_Data,MATCH($E40,Price_Labels,0),MATCH(EW$7,Price_Years,0))</f>
        <v>39.8024305656075</v>
      </c>
      <c r="EX40" s="22" t="n">
        <f aca="false">INDEX(Price_Data,MATCH($E40,Price_Labels,0),MATCH(EX$7,Price_Years,0))</f>
        <v>39.8024305656075</v>
      </c>
      <c r="EY40" s="22" t="n">
        <f aca="false">INDEX(Price_Data,MATCH($E40,Price_Labels,0),MATCH(EY$7,Price_Years,0))</f>
        <v>39.8024305656075</v>
      </c>
      <c r="EZ40" s="22" t="n">
        <f aca="false">INDEX(Price_Data,MATCH($E40,Price_Labels,0),MATCH(EZ$7,Price_Years,0))</f>
        <v>39.8024305656075</v>
      </c>
      <c r="FA40" s="22" t="n">
        <f aca="false">INDEX(Price_Data,MATCH($E40,Price_Labels,0),MATCH(FA$7,Price_Years,0))</f>
        <v>39.8024305656075</v>
      </c>
      <c r="FB40" s="22" t="n">
        <f aca="false">INDEX(Price_Data,MATCH($E40,Price_Labels,0),MATCH(FB$7,Price_Years,0))</f>
        <v>39.8024305656075</v>
      </c>
      <c r="FC40" s="22" t="n">
        <f aca="false">INDEX(Price_Data,MATCH($E40,Price_Labels,0),MATCH(FC$7,Price_Years,0))</f>
        <v>39.8024305656075</v>
      </c>
      <c r="FD40" s="22" t="n">
        <f aca="false">INDEX(Price_Data,MATCH($E40,Price_Labels,0),MATCH(FD$7,Price_Years,0))</f>
        <v>39.8024305656075</v>
      </c>
      <c r="FE40" s="22" t="n">
        <f aca="false">INDEX(Price_Data,MATCH($E40,Price_Labels,0),MATCH(FE$7,Price_Years,0))</f>
        <v>39.8024305656075</v>
      </c>
      <c r="FF40" s="22" t="n">
        <f aca="false">INDEX(Price_Data,MATCH($E40,Price_Labels,0),MATCH(FF$7,Price_Years,0))</f>
        <v>39.8024305656075</v>
      </c>
      <c r="FG40" s="22" t="n">
        <f aca="false">INDEX(Price_Data,MATCH($E40,Price_Labels,0),MATCH(FG$7,Price_Years,0))</f>
        <v>39.8024305656075</v>
      </c>
      <c r="FH40" s="22" t="n">
        <f aca="false">INDEX(Price_Data,MATCH($E40,Price_Labels,0),MATCH(FH$7,Price_Years,0))</f>
        <v>39.8024305656075</v>
      </c>
    </row>
    <row r="41" customFormat="false" ht="15" hidden="false" customHeight="false" outlineLevel="0" collapsed="false">
      <c r="C41" s="0" t="s">
        <v>648</v>
      </c>
      <c r="D41" s="11" t="s">
        <v>303</v>
      </c>
      <c r="J41" s="22" t="n">
        <f aca="false">J40*J39*(1+In_PV_Price_Adj)</f>
        <v>0</v>
      </c>
      <c r="K41" s="22" t="n">
        <f aca="false">K40*K39*(1+In_PV_Price_Adj)</f>
        <v>0</v>
      </c>
      <c r="L41" s="22" t="n">
        <f aca="false">L40*L39*(1+In_PV_Price_Adj)</f>
        <v>0</v>
      </c>
      <c r="M41" s="22" t="n">
        <f aca="false">M40*M39*(1+In_PV_Price_Adj)</f>
        <v>0</v>
      </c>
      <c r="N41" s="22" t="n">
        <f aca="false">N40*N39*(1+In_PV_Price_Adj)</f>
        <v>0</v>
      </c>
      <c r="O41" s="22" t="n">
        <f aca="false">O40*O39*(1+In_PV_Price_Adj)</f>
        <v>71.7247672043007</v>
      </c>
      <c r="P41" s="22" t="n">
        <f aca="false">P40*P39*(1+In_PV_Price_Adj)</f>
        <v>71.7247672043007</v>
      </c>
      <c r="Q41" s="22" t="n">
        <f aca="false">Q40*Q39*(1+In_PV_Price_Adj)</f>
        <v>71.7247672043007</v>
      </c>
      <c r="R41" s="22" t="n">
        <f aca="false">R40*R39*(1+In_PV_Price_Adj)</f>
        <v>71.7247672043007</v>
      </c>
      <c r="S41" s="22" t="n">
        <f aca="false">S40*S39*(1+In_PV_Price_Adj)</f>
        <v>66.9982721686037</v>
      </c>
      <c r="T41" s="22" t="n">
        <f aca="false">T40*T39*(1+In_PV_Price_Adj)</f>
        <v>66.9982721686037</v>
      </c>
      <c r="U41" s="22" t="n">
        <f aca="false">U40*U39*(1+In_PV_Price_Adj)</f>
        <v>66.9982721686037</v>
      </c>
      <c r="V41" s="22" t="n">
        <f aca="false">V40*V39*(1+In_PV_Price_Adj)</f>
        <v>66.9982721686037</v>
      </c>
      <c r="W41" s="22" t="n">
        <f aca="false">W40*W39*(1+In_PV_Price_Adj)</f>
        <v>65.3085043338553</v>
      </c>
      <c r="X41" s="22" t="n">
        <f aca="false">X40*X39*(1+In_PV_Price_Adj)</f>
        <v>65.3085043338553</v>
      </c>
      <c r="Y41" s="22" t="n">
        <f aca="false">Y40*Y39*(1+In_PV_Price_Adj)</f>
        <v>65.3085043338553</v>
      </c>
      <c r="Z41" s="22" t="n">
        <f aca="false">Z40*Z39*(1+In_PV_Price_Adj)</f>
        <v>65.3085043338553</v>
      </c>
      <c r="AA41" s="22" t="n">
        <f aca="false">AA40*AA39*(1+In_PV_Price_Adj)</f>
        <v>58.9244520208616</v>
      </c>
      <c r="AB41" s="22" t="n">
        <f aca="false">AB40*AB39*(1+In_PV_Price_Adj)</f>
        <v>58.9244520208616</v>
      </c>
      <c r="AC41" s="22" t="n">
        <f aca="false">AC40*AC39*(1+In_PV_Price_Adj)</f>
        <v>58.9244520208616</v>
      </c>
      <c r="AD41" s="22" t="n">
        <f aca="false">AD40*AD39*(1+In_PV_Price_Adj)</f>
        <v>58.9244520208616</v>
      </c>
      <c r="AE41" s="22" t="n">
        <f aca="false">AE40*AE39*(1+In_PV_Price_Adj)</f>
        <v>62.0185445160051</v>
      </c>
      <c r="AF41" s="22" t="n">
        <f aca="false">AF40*AF39*(1+In_PV_Price_Adj)</f>
        <v>62.0185445160051</v>
      </c>
      <c r="AG41" s="22" t="n">
        <f aca="false">AG40*AG39*(1+In_PV_Price_Adj)</f>
        <v>62.0185445160051</v>
      </c>
      <c r="AH41" s="22" t="n">
        <f aca="false">AH40*AH39*(1+In_PV_Price_Adj)</f>
        <v>62.0185445160051</v>
      </c>
      <c r="AI41" s="22" t="n">
        <f aca="false">AI40*AI39*(1+In_PV_Price_Adj)</f>
        <v>58.3716106237066</v>
      </c>
      <c r="AJ41" s="22" t="n">
        <f aca="false">AJ40*AJ39*(1+In_PV_Price_Adj)</f>
        <v>58.3716106237066</v>
      </c>
      <c r="AK41" s="22" t="n">
        <f aca="false">AK40*AK39*(1+In_PV_Price_Adj)</f>
        <v>58.3716106237066</v>
      </c>
      <c r="AL41" s="22" t="n">
        <f aca="false">AL40*AL39*(1+In_PV_Price_Adj)</f>
        <v>58.3716106237066</v>
      </c>
      <c r="AM41" s="22" t="n">
        <f aca="false">AM40*AM39*(1+In_PV_Price_Adj)</f>
        <v>60.5602758302122</v>
      </c>
      <c r="AN41" s="22" t="n">
        <f aca="false">AN40*AN39*(1+In_PV_Price_Adj)</f>
        <v>60.5602758302122</v>
      </c>
      <c r="AO41" s="22" t="n">
        <f aca="false">AO40*AO39*(1+In_PV_Price_Adj)</f>
        <v>60.5602758302122</v>
      </c>
      <c r="AP41" s="22" t="n">
        <f aca="false">AP40*AP39*(1+In_PV_Price_Adj)</f>
        <v>60.5602758302122</v>
      </c>
      <c r="AQ41" s="22" t="n">
        <f aca="false">AQ40*AQ39*(1+In_PV_Price_Adj)</f>
        <v>56.7051061293152</v>
      </c>
      <c r="AR41" s="22" t="n">
        <f aca="false">AR40*AR39*(1+In_PV_Price_Adj)</f>
        <v>56.7051061293152</v>
      </c>
      <c r="AS41" s="22" t="n">
        <f aca="false">AS40*AS39*(1+In_PV_Price_Adj)</f>
        <v>56.7051061293152</v>
      </c>
      <c r="AT41" s="22" t="n">
        <f aca="false">AT40*AT39*(1+In_PV_Price_Adj)</f>
        <v>56.7051061293152</v>
      </c>
      <c r="AU41" s="22" t="n">
        <f aca="false">AU40*AU39*(1+In_PV_Price_Adj)</f>
        <v>56.8764541459343</v>
      </c>
      <c r="AV41" s="22" t="n">
        <f aca="false">AV40*AV39*(1+In_PV_Price_Adj)</f>
        <v>56.8764541459343</v>
      </c>
      <c r="AW41" s="22" t="n">
        <f aca="false">AW40*AW39*(1+In_PV_Price_Adj)</f>
        <v>56.8764541459343</v>
      </c>
      <c r="AX41" s="22" t="n">
        <f aca="false">AX40*AX39*(1+In_PV_Price_Adj)</f>
        <v>56.8764541459343</v>
      </c>
      <c r="AY41" s="22" t="n">
        <f aca="false">AY40*AY39*(1+In_PV_Price_Adj)</f>
        <v>57.8365129241372</v>
      </c>
      <c r="AZ41" s="22" t="n">
        <f aca="false">AZ40*AZ39*(1+In_PV_Price_Adj)</f>
        <v>57.8365129241372</v>
      </c>
      <c r="BA41" s="22" t="n">
        <f aca="false">BA40*BA39*(1+In_PV_Price_Adj)</f>
        <v>57.8365129241372</v>
      </c>
      <c r="BB41" s="22" t="n">
        <f aca="false">BB40*BB39*(1+In_PV_Price_Adj)</f>
        <v>57.8365129241372</v>
      </c>
      <c r="BC41" s="22" t="n">
        <f aca="false">BC40*BC39*(1+In_PV_Price_Adj)</f>
        <v>62.6768674930789</v>
      </c>
      <c r="BD41" s="22" t="n">
        <f aca="false">BD40*BD39*(1+In_PV_Price_Adj)</f>
        <v>62.6768674930789</v>
      </c>
      <c r="BE41" s="22" t="n">
        <f aca="false">BE40*BE39*(1+In_PV_Price_Adj)</f>
        <v>62.6768674930789</v>
      </c>
      <c r="BF41" s="22" t="n">
        <f aca="false">BF40*BF39*(1+In_PV_Price_Adj)</f>
        <v>62.6768674930789</v>
      </c>
      <c r="BG41" s="22" t="n">
        <f aca="false">BG40*BG39*(1+In_PV_Price_Adj)</f>
        <v>64.1023191306188</v>
      </c>
      <c r="BH41" s="22" t="n">
        <f aca="false">BH40*BH39*(1+In_PV_Price_Adj)</f>
        <v>64.1023191306188</v>
      </c>
      <c r="BI41" s="22" t="n">
        <f aca="false">BI40*BI39*(1+In_PV_Price_Adj)</f>
        <v>64.1023191306188</v>
      </c>
      <c r="BJ41" s="22" t="n">
        <f aca="false">BJ40*BJ39*(1+In_PV_Price_Adj)</f>
        <v>64.1023191306188</v>
      </c>
      <c r="BK41" s="22" t="n">
        <f aca="false">BK40*BK39*(1+In_PV_Price_Adj)</f>
        <v>64.1649934701766</v>
      </c>
      <c r="BL41" s="22" t="n">
        <f aca="false">BL40*BL39*(1+In_PV_Price_Adj)</f>
        <v>64.1649934701766</v>
      </c>
      <c r="BM41" s="22" t="n">
        <f aca="false">BM40*BM39*(1+In_PV_Price_Adj)</f>
        <v>64.1649934701766</v>
      </c>
      <c r="BN41" s="22" t="n">
        <f aca="false">BN40*BN39*(1+In_PV_Price_Adj)</f>
        <v>64.1649934701766</v>
      </c>
      <c r="BO41" s="22" t="n">
        <f aca="false">BO40*BO39*(1+In_PV_Price_Adj)</f>
        <v>62.9347827417273</v>
      </c>
      <c r="BP41" s="22" t="n">
        <f aca="false">BP40*BP39*(1+In_PV_Price_Adj)</f>
        <v>62.9347827417273</v>
      </c>
      <c r="BQ41" s="22" t="n">
        <f aca="false">BQ40*BQ39*(1+In_PV_Price_Adj)</f>
        <v>62.9347827417273</v>
      </c>
      <c r="BR41" s="22" t="n">
        <f aca="false">BR40*BR39*(1+In_PV_Price_Adj)</f>
        <v>62.9347827417273</v>
      </c>
      <c r="BS41" s="22" t="n">
        <f aca="false">BS40*BS39*(1+In_PV_Price_Adj)</f>
        <v>61.3936734341989</v>
      </c>
      <c r="BT41" s="22" t="n">
        <f aca="false">BT40*BT39*(1+In_PV_Price_Adj)</f>
        <v>61.3936734341989</v>
      </c>
      <c r="BU41" s="22" t="n">
        <f aca="false">BU40*BU39*(1+In_PV_Price_Adj)</f>
        <v>61.3936734341989</v>
      </c>
      <c r="BV41" s="22" t="n">
        <f aca="false">BV40*BV39*(1+In_PV_Price_Adj)</f>
        <v>61.3936734341989</v>
      </c>
      <c r="BW41" s="22" t="n">
        <f aca="false">BW40*BW39*(1+In_PV_Price_Adj)</f>
        <v>62.8256727666286</v>
      </c>
      <c r="BX41" s="22" t="n">
        <f aca="false">BX40*BX39*(1+In_PV_Price_Adj)</f>
        <v>62.8256727666286</v>
      </c>
      <c r="BY41" s="22" t="n">
        <f aca="false">BY40*BY39*(1+In_PV_Price_Adj)</f>
        <v>62.8256727666286</v>
      </c>
      <c r="BZ41" s="22" t="n">
        <f aca="false">BZ40*BZ39*(1+In_PV_Price_Adj)</f>
        <v>62.8256727666286</v>
      </c>
      <c r="CA41" s="22" t="n">
        <f aca="false">CA40*CA39*(1+In_PV_Price_Adj)</f>
        <v>63.8609829599801</v>
      </c>
      <c r="CB41" s="22" t="n">
        <f aca="false">CB40*CB39*(1+In_PV_Price_Adj)</f>
        <v>63.8609829599801</v>
      </c>
      <c r="CC41" s="22" t="n">
        <f aca="false">CC40*CC39*(1+In_PV_Price_Adj)</f>
        <v>63.8609829599801</v>
      </c>
      <c r="CD41" s="22" t="n">
        <f aca="false">CD40*CD39*(1+In_PV_Price_Adj)</f>
        <v>63.8609829599801</v>
      </c>
      <c r="CE41" s="22" t="n">
        <f aca="false">CE40*CE39*(1+In_PV_Price_Adj)</f>
        <v>63.8329440930962</v>
      </c>
      <c r="CF41" s="22" t="n">
        <f aca="false">CF40*CF39*(1+In_PV_Price_Adj)</f>
        <v>63.8329440930962</v>
      </c>
      <c r="CG41" s="22" t="n">
        <f aca="false">CG40*CG39*(1+In_PV_Price_Adj)</f>
        <v>63.8329440930962</v>
      </c>
      <c r="CH41" s="22" t="n">
        <f aca="false">CH40*CH39*(1+In_PV_Price_Adj)</f>
        <v>63.8329440930962</v>
      </c>
      <c r="CI41" s="22" t="n">
        <f aca="false">CI40*CI39*(1+In_PV_Price_Adj)</f>
        <v>67.6656727445676</v>
      </c>
      <c r="CJ41" s="22" t="n">
        <f aca="false">CJ40*CJ39*(1+In_PV_Price_Adj)</f>
        <v>67.6656727445676</v>
      </c>
      <c r="CK41" s="22" t="n">
        <f aca="false">CK40*CK39*(1+In_PV_Price_Adj)</f>
        <v>67.6656727445676</v>
      </c>
      <c r="CL41" s="22" t="n">
        <f aca="false">CL40*CL39*(1+In_PV_Price_Adj)</f>
        <v>67.6656727445676</v>
      </c>
      <c r="CM41" s="22" t="n">
        <f aca="false">CM40*CM39*(1+In_PV_Price_Adj)</f>
        <v>69.9597854542693</v>
      </c>
      <c r="CN41" s="22" t="n">
        <f aca="false">CN40*CN39*(1+In_PV_Price_Adj)</f>
        <v>69.9597854542693</v>
      </c>
      <c r="CO41" s="22" t="n">
        <f aca="false">CO40*CO39*(1+In_PV_Price_Adj)</f>
        <v>69.9597854542693</v>
      </c>
      <c r="CP41" s="22" t="n">
        <f aca="false">CP40*CP39*(1+In_PV_Price_Adj)</f>
        <v>69.9597854542693</v>
      </c>
      <c r="CQ41" s="22" t="n">
        <f aca="false">CQ40*CQ39*(1+In_PV_Price_Adj)</f>
        <v>70.9837636321865</v>
      </c>
      <c r="CR41" s="22" t="n">
        <f aca="false">CR40*CR39*(1+In_PV_Price_Adj)</f>
        <v>70.9837636321865</v>
      </c>
      <c r="CS41" s="22" t="n">
        <f aca="false">CS40*CS39*(1+In_PV_Price_Adj)</f>
        <v>70.9837636321865</v>
      </c>
      <c r="CT41" s="22" t="n">
        <f aca="false">CT40*CT39*(1+In_PV_Price_Adj)</f>
        <v>70.9837636321865</v>
      </c>
      <c r="CU41" s="22" t="n">
        <f aca="false">CU40*CU39*(1+In_PV_Price_Adj)</f>
        <v>68.517490626865</v>
      </c>
      <c r="CV41" s="22" t="n">
        <f aca="false">CV40*CV39*(1+In_PV_Price_Adj)</f>
        <v>68.517490626865</v>
      </c>
      <c r="CW41" s="22" t="n">
        <f aca="false">CW40*CW39*(1+In_PV_Price_Adj)</f>
        <v>68.517490626865</v>
      </c>
      <c r="CX41" s="22" t="n">
        <f aca="false">CX40*CX39*(1+In_PV_Price_Adj)</f>
        <v>68.517490626865</v>
      </c>
      <c r="CY41" s="22" t="n">
        <f aca="false">CY40*CY39*(1+In_PV_Price_Adj)</f>
        <v>69.6164976000861</v>
      </c>
      <c r="CZ41" s="22" t="n">
        <f aca="false">CZ40*CZ39*(1+In_PV_Price_Adj)</f>
        <v>69.6164976000861</v>
      </c>
      <c r="DA41" s="22" t="n">
        <f aca="false">DA40*DA39*(1+In_PV_Price_Adj)</f>
        <v>69.6164976000861</v>
      </c>
      <c r="DB41" s="22" t="n">
        <f aca="false">DB40*DB39*(1+In_PV_Price_Adj)</f>
        <v>69.6164976000861</v>
      </c>
      <c r="DC41" s="22" t="n">
        <f aca="false">DC40*DC39*(1+In_PV_Price_Adj)</f>
        <v>69.65576367136</v>
      </c>
      <c r="DD41" s="22" t="n">
        <f aca="false">DD40*DD39*(1+In_PV_Price_Adj)</f>
        <v>69.65576367136</v>
      </c>
      <c r="DE41" s="22" t="n">
        <f aca="false">DE40*DE39*(1+In_PV_Price_Adj)</f>
        <v>69.65576367136</v>
      </c>
      <c r="DF41" s="22" t="n">
        <f aca="false">DF40*DF39*(1+In_PV_Price_Adj)</f>
        <v>69.65576367136</v>
      </c>
      <c r="DG41" s="22" t="n">
        <f aca="false">DG40*DG39*(1+In_PV_Price_Adj)</f>
        <v>70.6216356738452</v>
      </c>
      <c r="DH41" s="22" t="n">
        <f aca="false">DH40*DH39*(1+In_PV_Price_Adj)</f>
        <v>70.6216356738452</v>
      </c>
      <c r="DI41" s="22" t="n">
        <f aca="false">DI40*DI39*(1+In_PV_Price_Adj)</f>
        <v>70.6216356738452</v>
      </c>
      <c r="DJ41" s="22" t="n">
        <f aca="false">DJ40*DJ39*(1+In_PV_Price_Adj)</f>
        <v>70.6216356738452</v>
      </c>
      <c r="DK41" s="22" t="n">
        <f aca="false">DK40*DK39*(1+In_PV_Price_Adj)</f>
        <v>70.4044524070083</v>
      </c>
      <c r="DL41" s="22" t="n">
        <f aca="false">DL40*DL39*(1+In_PV_Price_Adj)</f>
        <v>70.4044524070083</v>
      </c>
      <c r="DM41" s="22" t="n">
        <f aca="false">DM40*DM39*(1+In_PV_Price_Adj)</f>
        <v>70.4044524070083</v>
      </c>
      <c r="DN41" s="22" t="n">
        <f aca="false">DN40*DN39*(1+In_PV_Price_Adj)</f>
        <v>70.4044524070083</v>
      </c>
      <c r="DO41" s="22" t="n">
        <f aca="false">DO40*DO39*(1+In_PV_Price_Adj)</f>
        <v>71.698952261357</v>
      </c>
      <c r="DP41" s="22" t="n">
        <f aca="false">DP40*DP39*(1+In_PV_Price_Adj)</f>
        <v>71.698952261357</v>
      </c>
      <c r="DQ41" s="22" t="n">
        <f aca="false">DQ40*DQ39*(1+In_PV_Price_Adj)</f>
        <v>71.698952261357</v>
      </c>
      <c r="DR41" s="22" t="n">
        <f aca="false">DR40*DR39*(1+In_PV_Price_Adj)</f>
        <v>71.698952261357</v>
      </c>
      <c r="DS41" s="22" t="n">
        <f aca="false">DS40*DS39*(1+In_PV_Price_Adj)</f>
        <v>72.064902356862</v>
      </c>
      <c r="DT41" s="22" t="n">
        <f aca="false">DT40*DT39*(1+In_PV_Price_Adj)</f>
        <v>72.064902356862</v>
      </c>
      <c r="DU41" s="22" t="n">
        <f aca="false">DU40*DU39*(1+In_PV_Price_Adj)</f>
        <v>72.064902356862</v>
      </c>
      <c r="DV41" s="22" t="n">
        <f aca="false">DV40*DV39*(1+In_PV_Price_Adj)</f>
        <v>72.064902356862</v>
      </c>
      <c r="DW41" s="22" t="n">
        <f aca="false">DW40*DW39*(1+In_PV_Price_Adj)</f>
        <v>72.9160543167484</v>
      </c>
      <c r="DX41" s="22" t="n">
        <f aca="false">DX40*DX39*(1+In_PV_Price_Adj)</f>
        <v>72.9160543167484</v>
      </c>
      <c r="DY41" s="22" t="n">
        <f aca="false">DY40*DY39*(1+In_PV_Price_Adj)</f>
        <v>72.9160543167484</v>
      </c>
      <c r="DZ41" s="22" t="n">
        <f aca="false">DZ40*DZ39*(1+In_PV_Price_Adj)</f>
        <v>72.9160543167484</v>
      </c>
      <c r="EA41" s="22" t="n">
        <f aca="false">EA40*EA39*(1+In_PV_Price_Adj)</f>
        <v>72.7098212213153</v>
      </c>
      <c r="EB41" s="22" t="n">
        <f aca="false">EB40*EB39*(1+In_PV_Price_Adj)</f>
        <v>72.7098212213153</v>
      </c>
      <c r="EC41" s="22" t="n">
        <f aca="false">EC40*EC39*(1+In_PV_Price_Adj)</f>
        <v>72.7098212213153</v>
      </c>
      <c r="ED41" s="22" t="n">
        <f aca="false">ED40*ED39*(1+In_PV_Price_Adj)</f>
        <v>72.7098212213153</v>
      </c>
      <c r="EE41" s="22" t="n">
        <f aca="false">EE40*EE39*(1+In_PV_Price_Adj)</f>
        <v>74.6296311411202</v>
      </c>
      <c r="EF41" s="22" t="n">
        <f aca="false">EF40*EF39*(1+In_PV_Price_Adj)</f>
        <v>74.6296311411202</v>
      </c>
      <c r="EG41" s="22" t="n">
        <f aca="false">EG40*EG39*(1+In_PV_Price_Adj)</f>
        <v>74.6296311411202</v>
      </c>
      <c r="EH41" s="22" t="n">
        <f aca="false">EH40*EH39*(1+In_PV_Price_Adj)</f>
        <v>74.6296311411202</v>
      </c>
      <c r="EI41" s="22" t="n">
        <f aca="false">EI40*EI39*(1+In_PV_Price_Adj)</f>
        <v>76.1128859692414</v>
      </c>
      <c r="EJ41" s="22" t="n">
        <f aca="false">EJ40*EJ39*(1+In_PV_Price_Adj)</f>
        <v>76.1128859692414</v>
      </c>
      <c r="EK41" s="22" t="n">
        <f aca="false">EK40*EK39*(1+In_PV_Price_Adj)</f>
        <v>76.1128859692414</v>
      </c>
      <c r="EL41" s="22" t="n">
        <f aca="false">EL40*EL39*(1+In_PV_Price_Adj)</f>
        <v>76.1128859692414</v>
      </c>
      <c r="EM41" s="22" t="n">
        <f aca="false">EM40*EM39*(1+In_PV_Price_Adj)</f>
        <v>79.1259587098426</v>
      </c>
      <c r="EN41" s="22" t="n">
        <f aca="false">EN40*EN39*(1+In_PV_Price_Adj)</f>
        <v>79.1259587098426</v>
      </c>
      <c r="EO41" s="22" t="n">
        <f aca="false">EO40*EO39*(1+In_PV_Price_Adj)</f>
        <v>79.1259587098426</v>
      </c>
      <c r="EP41" s="22" t="n">
        <f aca="false">EP40*EP39*(1+In_PV_Price_Adj)</f>
        <v>79.1259587098426</v>
      </c>
      <c r="EQ41" s="22" t="n">
        <f aca="false">EQ40*EQ39*(1+In_PV_Price_Adj)</f>
        <v>79.6792120715116</v>
      </c>
      <c r="ER41" s="22" t="n">
        <f aca="false">ER40*ER39*(1+In_PV_Price_Adj)</f>
        <v>79.6792120715116</v>
      </c>
      <c r="ES41" s="22" t="n">
        <f aca="false">ES40*ES39*(1+In_PV_Price_Adj)</f>
        <v>79.6792120715116</v>
      </c>
      <c r="ET41" s="22" t="n">
        <f aca="false">ET40*ET39*(1+In_PV_Price_Adj)</f>
        <v>79.6792120715116</v>
      </c>
      <c r="EU41" s="22" t="n">
        <f aca="false">EU40*EU39*(1+In_PV_Price_Adj)</f>
        <v>81.2727963129418</v>
      </c>
      <c r="EV41" s="22" t="n">
        <f aca="false">EV40*EV39*(1+In_PV_Price_Adj)</f>
        <v>81.2727963129418</v>
      </c>
      <c r="EW41" s="22" t="n">
        <f aca="false">EW40*EW39*(1+In_PV_Price_Adj)</f>
        <v>81.2727963129418</v>
      </c>
      <c r="EX41" s="22" t="n">
        <f aca="false">EX40*EX39*(1+In_PV_Price_Adj)</f>
        <v>81.2727963129418</v>
      </c>
      <c r="EY41" s="22" t="n">
        <f aca="false">EY40*EY39*(1+In_PV_Price_Adj)</f>
        <v>82.8982522392007</v>
      </c>
      <c r="EZ41" s="22" t="n">
        <f aca="false">EZ40*EZ39*(1+In_PV_Price_Adj)</f>
        <v>82.8982522392007</v>
      </c>
      <c r="FA41" s="22" t="n">
        <f aca="false">FA40*FA39*(1+In_PV_Price_Adj)</f>
        <v>82.8982522392007</v>
      </c>
      <c r="FB41" s="22" t="n">
        <f aca="false">FB40*FB39*(1+In_PV_Price_Adj)</f>
        <v>82.8982522392007</v>
      </c>
      <c r="FC41" s="22" t="n">
        <f aca="false">FC40*FC39*(1+In_PV_Price_Adj)</f>
        <v>84.5562172839847</v>
      </c>
      <c r="FD41" s="22" t="n">
        <f aca="false">FD40*FD39*(1+In_PV_Price_Adj)</f>
        <v>84.5562172839847</v>
      </c>
      <c r="FE41" s="22" t="n">
        <f aca="false">FE40*FE39*(1+In_PV_Price_Adj)</f>
        <v>84.5562172839847</v>
      </c>
      <c r="FF41" s="22" t="n">
        <f aca="false">FF40*FF39*(1+In_PV_Price_Adj)</f>
        <v>84.5562172839847</v>
      </c>
      <c r="FG41" s="22" t="n">
        <f aca="false">FG40*FG39*(1+In_PV_Price_Adj)</f>
        <v>86.2473416296644</v>
      </c>
      <c r="FH41" s="22" t="n">
        <f aca="false">FH40*FH39*(1+In_PV_Price_Adj)</f>
        <v>86.2473416296644</v>
      </c>
    </row>
    <row r="42" customFormat="false" ht="15" hidden="false" customHeight="false" outlineLevel="0" collapsed="false">
      <c r="C42" s="0" t="s">
        <v>649</v>
      </c>
      <c r="D42" s="11" t="s">
        <v>303</v>
      </c>
      <c r="J42" s="22" t="n">
        <f aca="false">In_GoO*J39</f>
        <v>1.75</v>
      </c>
      <c r="K42" s="22" t="n">
        <f aca="false">In_GoO*K39</f>
        <v>1.7831975</v>
      </c>
      <c r="L42" s="22" t="n">
        <f aca="false">In_GoO*L39</f>
        <v>1.7831975</v>
      </c>
      <c r="M42" s="22" t="n">
        <f aca="false">In_GoO*M39</f>
        <v>1.7831975</v>
      </c>
      <c r="N42" s="22" t="n">
        <f aca="false">In_GoO*N39</f>
        <v>1.7831975</v>
      </c>
      <c r="O42" s="22" t="n">
        <f aca="false">In_GoO*O39</f>
        <v>1.82069825</v>
      </c>
      <c r="P42" s="22" t="n">
        <f aca="false">In_GoO*P39</f>
        <v>1.82069825</v>
      </c>
      <c r="Q42" s="22" t="n">
        <f aca="false">In_GoO*Q39</f>
        <v>1.82069825</v>
      </c>
      <c r="R42" s="22" t="n">
        <f aca="false">In_GoO*R39</f>
        <v>1.82069825</v>
      </c>
      <c r="S42" s="22" t="n">
        <f aca="false">In_GoO*S39</f>
        <v>1.85738525</v>
      </c>
      <c r="T42" s="22" t="n">
        <f aca="false">In_GoO*T39</f>
        <v>1.85738525</v>
      </c>
      <c r="U42" s="22" t="n">
        <f aca="false">In_GoO*U39</f>
        <v>1.85738525</v>
      </c>
      <c r="V42" s="22" t="n">
        <f aca="false">In_GoO*V39</f>
        <v>1.85738525</v>
      </c>
      <c r="W42" s="22" t="n">
        <f aca="false">In_GoO*W39</f>
        <v>1.8952955</v>
      </c>
      <c r="X42" s="22" t="n">
        <f aca="false">In_GoO*X39</f>
        <v>1.8952955</v>
      </c>
      <c r="Y42" s="22" t="n">
        <f aca="false">In_GoO*Y39</f>
        <v>1.8952955</v>
      </c>
      <c r="Z42" s="22" t="n">
        <f aca="false">In_GoO*Z39</f>
        <v>1.8952955</v>
      </c>
      <c r="AA42" s="22" t="n">
        <f aca="false">In_GoO*AA39</f>
        <v>1.93405275</v>
      </c>
      <c r="AB42" s="22" t="n">
        <f aca="false">In_GoO*AB39</f>
        <v>1.93405275</v>
      </c>
      <c r="AC42" s="22" t="n">
        <f aca="false">In_GoO*AC39</f>
        <v>1.93405275</v>
      </c>
      <c r="AD42" s="22" t="n">
        <f aca="false">In_GoO*AD39</f>
        <v>1.93405275</v>
      </c>
      <c r="AE42" s="22" t="n">
        <f aca="false">In_GoO*AE39</f>
        <v>1.972733</v>
      </c>
      <c r="AF42" s="22" t="n">
        <f aca="false">In_GoO*AF39</f>
        <v>1.972733</v>
      </c>
      <c r="AG42" s="22" t="n">
        <f aca="false">In_GoO*AG39</f>
        <v>1.972733</v>
      </c>
      <c r="AH42" s="22" t="n">
        <f aca="false">In_GoO*AH39</f>
        <v>1.972733</v>
      </c>
      <c r="AI42" s="22" t="n">
        <f aca="false">In_GoO*AI39</f>
        <v>2.0121885</v>
      </c>
      <c r="AJ42" s="22" t="n">
        <f aca="false">In_GoO*AJ39</f>
        <v>2.0121885</v>
      </c>
      <c r="AK42" s="22" t="n">
        <f aca="false">In_GoO*AK39</f>
        <v>2.0121885</v>
      </c>
      <c r="AL42" s="22" t="n">
        <f aca="false">In_GoO*AL39</f>
        <v>2.0121885</v>
      </c>
      <c r="AM42" s="22" t="n">
        <f aca="false">In_GoO*AM39</f>
        <v>2.0524315</v>
      </c>
      <c r="AN42" s="22" t="n">
        <f aca="false">In_GoO*AN39</f>
        <v>2.0524315</v>
      </c>
      <c r="AO42" s="22" t="n">
        <f aca="false">In_GoO*AO39</f>
        <v>2.0524315</v>
      </c>
      <c r="AP42" s="22" t="n">
        <f aca="false">In_GoO*AP39</f>
        <v>2.0524315</v>
      </c>
      <c r="AQ42" s="22" t="n">
        <f aca="false">In_GoO*AQ39</f>
        <v>2.09348125</v>
      </c>
      <c r="AR42" s="22" t="n">
        <f aca="false">In_GoO*AR39</f>
        <v>2.09348125</v>
      </c>
      <c r="AS42" s="22" t="n">
        <f aca="false">In_GoO*AS39</f>
        <v>2.09348125</v>
      </c>
      <c r="AT42" s="22" t="n">
        <f aca="false">In_GoO*AT39</f>
        <v>2.09348125</v>
      </c>
      <c r="AU42" s="22" t="n">
        <f aca="false">In_GoO*AU39</f>
        <v>2.13535</v>
      </c>
      <c r="AV42" s="22" t="n">
        <f aca="false">In_GoO*AV39</f>
        <v>2.13535</v>
      </c>
      <c r="AW42" s="22" t="n">
        <f aca="false">In_GoO*AW39</f>
        <v>2.13535</v>
      </c>
      <c r="AX42" s="22" t="n">
        <f aca="false">In_GoO*AX39</f>
        <v>2.13535</v>
      </c>
      <c r="AY42" s="22" t="n">
        <f aca="false">In_GoO*AY39</f>
        <v>2.178057</v>
      </c>
      <c r="AZ42" s="22" t="n">
        <f aca="false">In_GoO*AZ39</f>
        <v>2.178057</v>
      </c>
      <c r="BA42" s="22" t="n">
        <f aca="false">In_GoO*BA39</f>
        <v>2.178057</v>
      </c>
      <c r="BB42" s="22" t="n">
        <f aca="false">In_GoO*BB39</f>
        <v>2.178057</v>
      </c>
      <c r="BC42" s="22" t="n">
        <f aca="false">In_GoO*BC39</f>
        <v>2.221618</v>
      </c>
      <c r="BD42" s="22" t="n">
        <f aca="false">In_GoO*BD39</f>
        <v>2.221618</v>
      </c>
      <c r="BE42" s="22" t="n">
        <f aca="false">In_GoO*BE39</f>
        <v>2.221618</v>
      </c>
      <c r="BF42" s="22" t="n">
        <f aca="false">In_GoO*BF39</f>
        <v>2.221618</v>
      </c>
      <c r="BG42" s="22" t="n">
        <f aca="false">In_GoO*BG39</f>
        <v>2.2660505</v>
      </c>
      <c r="BH42" s="22" t="n">
        <f aca="false">In_GoO*BH39</f>
        <v>2.2660505</v>
      </c>
      <c r="BI42" s="22" t="n">
        <f aca="false">In_GoO*BI39</f>
        <v>2.2660505</v>
      </c>
      <c r="BJ42" s="22" t="n">
        <f aca="false">In_GoO*BJ39</f>
        <v>2.2660505</v>
      </c>
      <c r="BK42" s="22" t="n">
        <f aca="false">In_GoO*BK39</f>
        <v>2.311372</v>
      </c>
      <c r="BL42" s="22" t="n">
        <f aca="false">In_GoO*BL39</f>
        <v>2.311372</v>
      </c>
      <c r="BM42" s="22" t="n">
        <f aca="false">In_GoO*BM39</f>
        <v>2.311372</v>
      </c>
      <c r="BN42" s="22" t="n">
        <f aca="false">In_GoO*BN39</f>
        <v>2.311372</v>
      </c>
      <c r="BO42" s="22" t="n">
        <f aca="false">In_GoO*BO39</f>
        <v>2.3576</v>
      </c>
      <c r="BP42" s="22" t="n">
        <f aca="false">In_GoO*BP39</f>
        <v>2.3576</v>
      </c>
      <c r="BQ42" s="22" t="n">
        <f aca="false">In_GoO*BQ39</f>
        <v>2.3576</v>
      </c>
      <c r="BR42" s="22" t="n">
        <f aca="false">In_GoO*BR39</f>
        <v>2.3576</v>
      </c>
      <c r="BS42" s="22" t="n">
        <f aca="false">In_GoO*BS39</f>
        <v>2.404752</v>
      </c>
      <c r="BT42" s="22" t="n">
        <f aca="false">In_GoO*BT39</f>
        <v>2.404752</v>
      </c>
      <c r="BU42" s="22" t="n">
        <f aca="false">In_GoO*BU39</f>
        <v>2.404752</v>
      </c>
      <c r="BV42" s="22" t="n">
        <f aca="false">In_GoO*BV39</f>
        <v>2.404752</v>
      </c>
      <c r="BW42" s="22" t="n">
        <f aca="false">In_GoO*BW39</f>
        <v>2.45284725</v>
      </c>
      <c r="BX42" s="22" t="n">
        <f aca="false">In_GoO*BX39</f>
        <v>2.45284725</v>
      </c>
      <c r="BY42" s="22" t="n">
        <f aca="false">In_GoO*BY39</f>
        <v>2.45284725</v>
      </c>
      <c r="BZ42" s="22" t="n">
        <f aca="false">In_GoO*BZ39</f>
        <v>2.45284725</v>
      </c>
      <c r="CA42" s="22" t="n">
        <f aca="false">In_GoO*CA39</f>
        <v>2.50190325</v>
      </c>
      <c r="CB42" s="22" t="n">
        <f aca="false">In_GoO*CB39</f>
        <v>2.50190325</v>
      </c>
      <c r="CC42" s="22" t="n">
        <f aca="false">In_GoO*CC39</f>
        <v>2.50190325</v>
      </c>
      <c r="CD42" s="22" t="n">
        <f aca="false">In_GoO*CD39</f>
        <v>2.50190325</v>
      </c>
      <c r="CE42" s="22" t="n">
        <f aca="false">In_GoO*CE39</f>
        <v>2.551941</v>
      </c>
      <c r="CF42" s="22" t="n">
        <f aca="false">In_GoO*CF39</f>
        <v>2.551941</v>
      </c>
      <c r="CG42" s="22" t="n">
        <f aca="false">In_GoO*CG39</f>
        <v>2.551941</v>
      </c>
      <c r="CH42" s="22" t="n">
        <f aca="false">In_GoO*CH39</f>
        <v>2.551941</v>
      </c>
      <c r="CI42" s="22" t="n">
        <f aca="false">In_GoO*CI39</f>
        <v>2.60297975</v>
      </c>
      <c r="CJ42" s="22" t="n">
        <f aca="false">In_GoO*CJ39</f>
        <v>2.60297975</v>
      </c>
      <c r="CK42" s="22" t="n">
        <f aca="false">In_GoO*CK39</f>
        <v>2.60297975</v>
      </c>
      <c r="CL42" s="22" t="n">
        <f aca="false">In_GoO*CL39</f>
        <v>2.60297975</v>
      </c>
      <c r="CM42" s="22" t="n">
        <f aca="false">In_GoO*CM39</f>
        <v>2.6550405</v>
      </c>
      <c r="CN42" s="22" t="n">
        <f aca="false">In_GoO*CN39</f>
        <v>2.6550405</v>
      </c>
      <c r="CO42" s="22" t="n">
        <f aca="false">In_GoO*CO39</f>
        <v>2.6550405</v>
      </c>
      <c r="CP42" s="22" t="n">
        <f aca="false">In_GoO*CP39</f>
        <v>2.6550405</v>
      </c>
      <c r="CQ42" s="22" t="n">
        <f aca="false">In_GoO*CQ39</f>
        <v>2.70814075</v>
      </c>
      <c r="CR42" s="22" t="n">
        <f aca="false">In_GoO*CR39</f>
        <v>2.70814075</v>
      </c>
      <c r="CS42" s="22" t="n">
        <f aca="false">In_GoO*CS39</f>
        <v>2.70814075</v>
      </c>
      <c r="CT42" s="22" t="n">
        <f aca="false">In_GoO*CT39</f>
        <v>2.70814075</v>
      </c>
      <c r="CU42" s="22" t="n">
        <f aca="false">In_GoO*CU39</f>
        <v>2.76230325</v>
      </c>
      <c r="CV42" s="22" t="n">
        <f aca="false">In_GoO*CV39</f>
        <v>2.76230325</v>
      </c>
      <c r="CW42" s="22" t="n">
        <f aca="false">In_GoO*CW39</f>
        <v>2.76230325</v>
      </c>
      <c r="CX42" s="22" t="n">
        <f aca="false">In_GoO*CX39</f>
        <v>2.76230325</v>
      </c>
      <c r="CY42" s="22" t="n">
        <f aca="false">In_GoO*CY39</f>
        <v>2.817549</v>
      </c>
      <c r="CZ42" s="22" t="n">
        <f aca="false">In_GoO*CZ39</f>
        <v>2.817549</v>
      </c>
      <c r="DA42" s="22" t="n">
        <f aca="false">In_GoO*DA39</f>
        <v>2.817549</v>
      </c>
      <c r="DB42" s="22" t="n">
        <f aca="false">In_GoO*DB39</f>
        <v>2.817549</v>
      </c>
      <c r="DC42" s="22" t="n">
        <f aca="false">In_GoO*DC39</f>
        <v>2.87390075</v>
      </c>
      <c r="DD42" s="22" t="n">
        <f aca="false">In_GoO*DD39</f>
        <v>2.87390075</v>
      </c>
      <c r="DE42" s="22" t="n">
        <f aca="false">In_GoO*DE39</f>
        <v>2.87390075</v>
      </c>
      <c r="DF42" s="22" t="n">
        <f aca="false">In_GoO*DF39</f>
        <v>2.87390075</v>
      </c>
      <c r="DG42" s="22" t="n">
        <f aca="false">In_GoO*DG39</f>
        <v>2.9313795</v>
      </c>
      <c r="DH42" s="22" t="n">
        <f aca="false">In_GoO*DH39</f>
        <v>2.9313795</v>
      </c>
      <c r="DI42" s="22" t="n">
        <f aca="false">In_GoO*DI39</f>
        <v>2.9313795</v>
      </c>
      <c r="DJ42" s="22" t="n">
        <f aca="false">In_GoO*DJ39</f>
        <v>2.9313795</v>
      </c>
      <c r="DK42" s="22" t="n">
        <f aca="false">In_GoO*DK39</f>
        <v>2.99000625</v>
      </c>
      <c r="DL42" s="22" t="n">
        <f aca="false">In_GoO*DL39</f>
        <v>2.99000625</v>
      </c>
      <c r="DM42" s="22" t="n">
        <f aca="false">In_GoO*DM39</f>
        <v>2.99000625</v>
      </c>
      <c r="DN42" s="22" t="n">
        <f aca="false">In_GoO*DN39</f>
        <v>2.99000625</v>
      </c>
      <c r="DO42" s="22" t="n">
        <f aca="false">In_GoO*DO39</f>
        <v>3.0498055</v>
      </c>
      <c r="DP42" s="22" t="n">
        <f aca="false">In_GoO*DP39</f>
        <v>3.0498055</v>
      </c>
      <c r="DQ42" s="22" t="n">
        <f aca="false">In_GoO*DQ39</f>
        <v>3.0498055</v>
      </c>
      <c r="DR42" s="22" t="n">
        <f aca="false">In_GoO*DR39</f>
        <v>3.0498055</v>
      </c>
      <c r="DS42" s="22" t="n">
        <f aca="false">In_GoO*DS39</f>
        <v>3.11080175</v>
      </c>
      <c r="DT42" s="22" t="n">
        <f aca="false">In_GoO*DT39</f>
        <v>3.11080175</v>
      </c>
      <c r="DU42" s="22" t="n">
        <f aca="false">In_GoO*DU39</f>
        <v>3.11080175</v>
      </c>
      <c r="DV42" s="22" t="n">
        <f aca="false">In_GoO*DV39</f>
        <v>3.11080175</v>
      </c>
      <c r="DW42" s="22" t="n">
        <f aca="false">In_GoO*DW39</f>
        <v>3.17301775</v>
      </c>
      <c r="DX42" s="22" t="n">
        <f aca="false">In_GoO*DX39</f>
        <v>3.17301775</v>
      </c>
      <c r="DY42" s="22" t="n">
        <f aca="false">In_GoO*DY39</f>
        <v>3.17301775</v>
      </c>
      <c r="DZ42" s="22" t="n">
        <f aca="false">In_GoO*DZ39</f>
        <v>3.17301775</v>
      </c>
      <c r="EA42" s="22" t="n">
        <f aca="false">In_GoO*EA39</f>
        <v>3.23647975</v>
      </c>
      <c r="EB42" s="22" t="n">
        <f aca="false">In_GoO*EB39</f>
        <v>3.23647975</v>
      </c>
      <c r="EC42" s="22" t="n">
        <f aca="false">In_GoO*EC39</f>
        <v>3.23647975</v>
      </c>
      <c r="ED42" s="22" t="n">
        <f aca="false">In_GoO*ED39</f>
        <v>3.23647975</v>
      </c>
      <c r="EE42" s="22" t="n">
        <f aca="false">In_GoO*EE39</f>
        <v>3.30120875</v>
      </c>
      <c r="EF42" s="22" t="n">
        <f aca="false">In_GoO*EF39</f>
        <v>3.30120875</v>
      </c>
      <c r="EG42" s="22" t="n">
        <f aca="false">In_GoO*EG39</f>
        <v>3.30120875</v>
      </c>
      <c r="EH42" s="22" t="n">
        <f aca="false">In_GoO*EH39</f>
        <v>3.30120875</v>
      </c>
      <c r="EI42" s="22" t="n">
        <f aca="false">In_GoO*EI39</f>
        <v>3.36723275</v>
      </c>
      <c r="EJ42" s="22" t="n">
        <f aca="false">In_GoO*EJ39</f>
        <v>3.36723275</v>
      </c>
      <c r="EK42" s="22" t="n">
        <f aca="false">In_GoO*EK39</f>
        <v>3.36723275</v>
      </c>
      <c r="EL42" s="22" t="n">
        <f aca="false">In_GoO*EL39</f>
        <v>3.36723275</v>
      </c>
      <c r="EM42" s="22" t="n">
        <f aca="false">In_GoO*EM39</f>
        <v>3.434578</v>
      </c>
      <c r="EN42" s="22" t="n">
        <f aca="false">In_GoO*EN39</f>
        <v>3.434578</v>
      </c>
      <c r="EO42" s="22" t="n">
        <f aca="false">In_GoO*EO39</f>
        <v>3.434578</v>
      </c>
      <c r="EP42" s="22" t="n">
        <f aca="false">In_GoO*EP39</f>
        <v>3.434578</v>
      </c>
      <c r="EQ42" s="22" t="n">
        <f aca="false">In_GoO*EQ39</f>
        <v>3.503269</v>
      </c>
      <c r="ER42" s="22" t="n">
        <f aca="false">In_GoO*ER39</f>
        <v>3.503269</v>
      </c>
      <c r="ES42" s="22" t="n">
        <f aca="false">In_GoO*ES39</f>
        <v>3.503269</v>
      </c>
      <c r="ET42" s="22" t="n">
        <f aca="false">In_GoO*ET39</f>
        <v>3.503269</v>
      </c>
      <c r="EU42" s="22" t="n">
        <f aca="false">In_GoO*EU39</f>
        <v>3.57333438</v>
      </c>
      <c r="EV42" s="22" t="n">
        <f aca="false">In_GoO*EV39</f>
        <v>3.57333438</v>
      </c>
      <c r="EW42" s="22" t="n">
        <f aca="false">In_GoO*EW39</f>
        <v>3.57333438</v>
      </c>
      <c r="EX42" s="22" t="n">
        <f aca="false">In_GoO*EX39</f>
        <v>3.57333438</v>
      </c>
      <c r="EY42" s="22" t="n">
        <f aca="false">In_GoO*EY39</f>
        <v>3.6448010676</v>
      </c>
      <c r="EZ42" s="22" t="n">
        <f aca="false">In_GoO*EZ39</f>
        <v>3.6448010676</v>
      </c>
      <c r="FA42" s="22" t="n">
        <f aca="false">In_GoO*FA39</f>
        <v>3.6448010676</v>
      </c>
      <c r="FB42" s="22" t="n">
        <f aca="false">In_GoO*FB39</f>
        <v>3.6448010676</v>
      </c>
      <c r="FC42" s="22" t="n">
        <f aca="false">In_GoO*FC39</f>
        <v>3.717697088952</v>
      </c>
      <c r="FD42" s="22" t="n">
        <f aca="false">In_GoO*FD39</f>
        <v>3.717697088952</v>
      </c>
      <c r="FE42" s="22" t="n">
        <f aca="false">In_GoO*FE39</f>
        <v>3.717697088952</v>
      </c>
      <c r="FF42" s="22" t="n">
        <f aca="false">In_GoO*FF39</f>
        <v>3.717697088952</v>
      </c>
      <c r="FG42" s="22" t="n">
        <f aca="false">In_GoO*FG39</f>
        <v>3.79205103073104</v>
      </c>
      <c r="FH42" s="22" t="n">
        <f aca="false">In_GoO*FH39</f>
        <v>3.79205103073104</v>
      </c>
    </row>
    <row r="43" customFormat="false" ht="15" hidden="false" customHeight="false" outlineLevel="0" collapsed="false">
      <c r="C43" s="0" t="s">
        <v>650</v>
      </c>
      <c r="D43" s="11" t="s">
        <v>27</v>
      </c>
      <c r="E43" s="14" t="str">
        <f aca="false">INDEX(Case_BESS_Curve,1,$F12)</f>
        <v>2027 solar DC 1.0cy 4h</v>
      </c>
      <c r="J43" s="22" t="n">
        <f aca="false">INDEX(Stack_Data,MATCH($E43,Stack_Labels,0),MATCH(J$7,Stack_Years,0))</f>
        <v>0</v>
      </c>
      <c r="K43" s="22" t="n">
        <f aca="false">INDEX(Stack_Data,MATCH($E43,Stack_Labels,0),MATCH(K$7,Stack_Years,0))</f>
        <v>0</v>
      </c>
      <c r="L43" s="22" t="n">
        <f aca="false">INDEX(Stack_Data,MATCH($E43,Stack_Labels,0),MATCH(L$7,Stack_Years,0))</f>
        <v>0</v>
      </c>
      <c r="M43" s="22" t="n">
        <f aca="false">INDEX(Stack_Data,MATCH($E43,Stack_Labels,0),MATCH(M$7,Stack_Years,0))</f>
        <v>0</v>
      </c>
      <c r="N43" s="22" t="n">
        <f aca="false">INDEX(Stack_Data,MATCH($E43,Stack_Labels,0),MATCH(N$7,Stack_Years,0))</f>
        <v>0</v>
      </c>
      <c r="O43" s="22" t="n">
        <f aca="false">INDEX(Stack_Data,MATCH($E43,Stack_Labels,0),MATCH(O$7,Stack_Years,0))</f>
        <v>186.975077300524</v>
      </c>
      <c r="P43" s="22" t="n">
        <f aca="false">INDEX(Stack_Data,MATCH($E43,Stack_Labels,0),MATCH(P$7,Stack_Years,0))</f>
        <v>186.975077300524</v>
      </c>
      <c r="Q43" s="22" t="n">
        <f aca="false">INDEX(Stack_Data,MATCH($E43,Stack_Labels,0),MATCH(Q$7,Stack_Years,0))</f>
        <v>186.975077300524</v>
      </c>
      <c r="R43" s="22" t="n">
        <f aca="false">INDEX(Stack_Data,MATCH($E43,Stack_Labels,0),MATCH(R$7,Stack_Years,0))</f>
        <v>186.975077300524</v>
      </c>
      <c r="S43" s="22" t="n">
        <f aca="false">INDEX(Stack_Data,MATCH($E43,Stack_Labels,0),MATCH(S$7,Stack_Years,0))</f>
        <v>163.096384068453</v>
      </c>
      <c r="T43" s="22" t="n">
        <f aca="false">INDEX(Stack_Data,MATCH($E43,Stack_Labels,0),MATCH(T$7,Stack_Years,0))</f>
        <v>163.096384068453</v>
      </c>
      <c r="U43" s="22" t="n">
        <f aca="false">INDEX(Stack_Data,MATCH($E43,Stack_Labels,0),MATCH(U$7,Stack_Years,0))</f>
        <v>163.096384068453</v>
      </c>
      <c r="V43" s="22" t="n">
        <f aca="false">INDEX(Stack_Data,MATCH($E43,Stack_Labels,0),MATCH(V$7,Stack_Years,0))</f>
        <v>163.096384068453</v>
      </c>
      <c r="W43" s="22" t="n">
        <f aca="false">INDEX(Stack_Data,MATCH($E43,Stack_Labels,0),MATCH(W$7,Stack_Years,0))</f>
        <v>126.198708143009</v>
      </c>
      <c r="X43" s="22" t="n">
        <f aca="false">INDEX(Stack_Data,MATCH($E43,Stack_Labels,0),MATCH(X$7,Stack_Years,0))</f>
        <v>126.198708143009</v>
      </c>
      <c r="Y43" s="22" t="n">
        <f aca="false">INDEX(Stack_Data,MATCH($E43,Stack_Labels,0),MATCH(Y$7,Stack_Years,0))</f>
        <v>126.198708143009</v>
      </c>
      <c r="Z43" s="22" t="n">
        <f aca="false">INDEX(Stack_Data,MATCH($E43,Stack_Labels,0),MATCH(Z$7,Stack_Years,0))</f>
        <v>126.198708143009</v>
      </c>
      <c r="AA43" s="22" t="n">
        <f aca="false">INDEX(Stack_Data,MATCH($E43,Stack_Labels,0),MATCH(AA$7,Stack_Years,0))</f>
        <v>110.60631882972</v>
      </c>
      <c r="AB43" s="22" t="n">
        <f aca="false">INDEX(Stack_Data,MATCH($E43,Stack_Labels,0),MATCH(AB$7,Stack_Years,0))</f>
        <v>110.60631882972</v>
      </c>
      <c r="AC43" s="22" t="n">
        <f aca="false">INDEX(Stack_Data,MATCH($E43,Stack_Labels,0),MATCH(AC$7,Stack_Years,0))</f>
        <v>110.60631882972</v>
      </c>
      <c r="AD43" s="22" t="n">
        <f aca="false">INDEX(Stack_Data,MATCH($E43,Stack_Labels,0),MATCH(AD$7,Stack_Years,0))</f>
        <v>110.60631882972</v>
      </c>
      <c r="AE43" s="22" t="n">
        <f aca="false">INDEX(Stack_Data,MATCH($E43,Stack_Labels,0),MATCH(AE$7,Stack_Years,0))</f>
        <v>109.765179366436</v>
      </c>
      <c r="AF43" s="22" t="n">
        <f aca="false">INDEX(Stack_Data,MATCH($E43,Stack_Labels,0),MATCH(AF$7,Stack_Years,0))</f>
        <v>109.765179366436</v>
      </c>
      <c r="AG43" s="22" t="n">
        <f aca="false">INDEX(Stack_Data,MATCH($E43,Stack_Labels,0),MATCH(AG$7,Stack_Years,0))</f>
        <v>109.765179366436</v>
      </c>
      <c r="AH43" s="22" t="n">
        <f aca="false">INDEX(Stack_Data,MATCH($E43,Stack_Labels,0),MATCH(AH$7,Stack_Years,0))</f>
        <v>109.765179366436</v>
      </c>
      <c r="AI43" s="22" t="n">
        <f aca="false">INDEX(Stack_Data,MATCH($E43,Stack_Labels,0),MATCH(AI$7,Stack_Years,0))</f>
        <v>116.901628631418</v>
      </c>
      <c r="AJ43" s="22" t="n">
        <f aca="false">INDEX(Stack_Data,MATCH($E43,Stack_Labels,0),MATCH(AJ$7,Stack_Years,0))</f>
        <v>116.901628631418</v>
      </c>
      <c r="AK43" s="22" t="n">
        <f aca="false">INDEX(Stack_Data,MATCH($E43,Stack_Labels,0),MATCH(AK$7,Stack_Years,0))</f>
        <v>116.901628631418</v>
      </c>
      <c r="AL43" s="22" t="n">
        <f aca="false">INDEX(Stack_Data,MATCH($E43,Stack_Labels,0),MATCH(AL$7,Stack_Years,0))</f>
        <v>116.901628631418</v>
      </c>
      <c r="AM43" s="22" t="n">
        <f aca="false">INDEX(Stack_Data,MATCH($E43,Stack_Labels,0),MATCH(AM$7,Stack_Years,0))</f>
        <v>104.556949030564</v>
      </c>
      <c r="AN43" s="22" t="n">
        <f aca="false">INDEX(Stack_Data,MATCH($E43,Stack_Labels,0),MATCH(AN$7,Stack_Years,0))</f>
        <v>104.556949030564</v>
      </c>
      <c r="AO43" s="22" t="n">
        <f aca="false">INDEX(Stack_Data,MATCH($E43,Stack_Labels,0),MATCH(AO$7,Stack_Years,0))</f>
        <v>104.556949030564</v>
      </c>
      <c r="AP43" s="22" t="n">
        <f aca="false">INDEX(Stack_Data,MATCH($E43,Stack_Labels,0),MATCH(AP$7,Stack_Years,0))</f>
        <v>104.556949030564</v>
      </c>
      <c r="AQ43" s="22" t="n">
        <f aca="false">INDEX(Stack_Data,MATCH($E43,Stack_Labels,0),MATCH(AQ$7,Stack_Years,0))</f>
        <v>100.306006358989</v>
      </c>
      <c r="AR43" s="22" t="n">
        <f aca="false">INDEX(Stack_Data,MATCH($E43,Stack_Labels,0),MATCH(AR$7,Stack_Years,0))</f>
        <v>100.306006358989</v>
      </c>
      <c r="AS43" s="22" t="n">
        <f aca="false">INDEX(Stack_Data,MATCH($E43,Stack_Labels,0),MATCH(AS$7,Stack_Years,0))</f>
        <v>100.306006358989</v>
      </c>
      <c r="AT43" s="22" t="n">
        <f aca="false">INDEX(Stack_Data,MATCH($E43,Stack_Labels,0),MATCH(AT$7,Stack_Years,0))</f>
        <v>100.306006358989</v>
      </c>
      <c r="AU43" s="22" t="n">
        <f aca="false">INDEX(Stack_Data,MATCH($E43,Stack_Labels,0),MATCH(AU$7,Stack_Years,0))</f>
        <v>101.686266532968</v>
      </c>
      <c r="AV43" s="22" t="n">
        <f aca="false">INDEX(Stack_Data,MATCH($E43,Stack_Labels,0),MATCH(AV$7,Stack_Years,0))</f>
        <v>101.686266532968</v>
      </c>
      <c r="AW43" s="22" t="n">
        <f aca="false">INDEX(Stack_Data,MATCH($E43,Stack_Labels,0),MATCH(AW$7,Stack_Years,0))</f>
        <v>101.686266532968</v>
      </c>
      <c r="AX43" s="22" t="n">
        <f aca="false">INDEX(Stack_Data,MATCH($E43,Stack_Labels,0),MATCH(AX$7,Stack_Years,0))</f>
        <v>101.686266532968</v>
      </c>
      <c r="AY43" s="22" t="n">
        <f aca="false">INDEX(Stack_Data,MATCH($E43,Stack_Labels,0),MATCH(AY$7,Stack_Years,0))</f>
        <v>93.198379983609</v>
      </c>
      <c r="AZ43" s="22" t="n">
        <f aca="false">INDEX(Stack_Data,MATCH($E43,Stack_Labels,0),MATCH(AZ$7,Stack_Years,0))</f>
        <v>93.198379983609</v>
      </c>
      <c r="BA43" s="22" t="n">
        <f aca="false">INDEX(Stack_Data,MATCH($E43,Stack_Labels,0),MATCH(BA$7,Stack_Years,0))</f>
        <v>93.198379983609</v>
      </c>
      <c r="BB43" s="22" t="n">
        <f aca="false">INDEX(Stack_Data,MATCH($E43,Stack_Labels,0),MATCH(BB$7,Stack_Years,0))</f>
        <v>93.198379983609</v>
      </c>
      <c r="BC43" s="22" t="n">
        <f aca="false">INDEX(Stack_Data,MATCH($E43,Stack_Labels,0),MATCH(BC$7,Stack_Years,0))</f>
        <v>90.1415657629103</v>
      </c>
      <c r="BD43" s="22" t="n">
        <f aca="false">INDEX(Stack_Data,MATCH($E43,Stack_Labels,0),MATCH(BD$7,Stack_Years,0))</f>
        <v>90.1415657629103</v>
      </c>
      <c r="BE43" s="22" t="n">
        <f aca="false">INDEX(Stack_Data,MATCH($E43,Stack_Labels,0),MATCH(BE$7,Stack_Years,0))</f>
        <v>90.1415657629103</v>
      </c>
      <c r="BF43" s="22" t="n">
        <f aca="false">INDEX(Stack_Data,MATCH($E43,Stack_Labels,0),MATCH(BF$7,Stack_Years,0))</f>
        <v>90.1415657629103</v>
      </c>
      <c r="BG43" s="22" t="n">
        <f aca="false">INDEX(Stack_Data,MATCH($E43,Stack_Labels,0),MATCH(BG$7,Stack_Years,0))</f>
        <v>87.4807920441381</v>
      </c>
      <c r="BH43" s="22" t="n">
        <f aca="false">INDEX(Stack_Data,MATCH($E43,Stack_Labels,0),MATCH(BH$7,Stack_Years,0))</f>
        <v>87.4807920441381</v>
      </c>
      <c r="BI43" s="22" t="n">
        <f aca="false">INDEX(Stack_Data,MATCH($E43,Stack_Labels,0),MATCH(BI$7,Stack_Years,0))</f>
        <v>87.4807920441381</v>
      </c>
      <c r="BJ43" s="22" t="n">
        <f aca="false">INDEX(Stack_Data,MATCH($E43,Stack_Labels,0),MATCH(BJ$7,Stack_Years,0))</f>
        <v>87.4807920441381</v>
      </c>
      <c r="BK43" s="22" t="n">
        <f aca="false">INDEX(Stack_Data,MATCH($E43,Stack_Labels,0),MATCH(BK$7,Stack_Years,0))</f>
        <v>86.9300126365262</v>
      </c>
      <c r="BL43" s="22" t="n">
        <f aca="false">INDEX(Stack_Data,MATCH($E43,Stack_Labels,0),MATCH(BL$7,Stack_Years,0))</f>
        <v>86.9300126365262</v>
      </c>
      <c r="BM43" s="22" t="n">
        <f aca="false">INDEX(Stack_Data,MATCH($E43,Stack_Labels,0),MATCH(BM$7,Stack_Years,0))</f>
        <v>86.9300126365262</v>
      </c>
      <c r="BN43" s="22" t="n">
        <f aca="false">INDEX(Stack_Data,MATCH($E43,Stack_Labels,0),MATCH(BN$7,Stack_Years,0))</f>
        <v>86.9300126365262</v>
      </c>
      <c r="BO43" s="22" t="n">
        <f aca="false">INDEX(Stack_Data,MATCH($E43,Stack_Labels,0),MATCH(BO$7,Stack_Years,0))</f>
        <v>89.1014762780304</v>
      </c>
      <c r="BP43" s="22" t="n">
        <f aca="false">INDEX(Stack_Data,MATCH($E43,Stack_Labels,0),MATCH(BP$7,Stack_Years,0))</f>
        <v>89.1014762780304</v>
      </c>
      <c r="BQ43" s="22" t="n">
        <f aca="false">INDEX(Stack_Data,MATCH($E43,Stack_Labels,0),MATCH(BQ$7,Stack_Years,0))</f>
        <v>89.1014762780304</v>
      </c>
      <c r="BR43" s="22" t="n">
        <f aca="false">INDEX(Stack_Data,MATCH($E43,Stack_Labels,0),MATCH(BR$7,Stack_Years,0))</f>
        <v>89.1014762780304</v>
      </c>
      <c r="BS43" s="22" t="n">
        <f aca="false">INDEX(Stack_Data,MATCH($E43,Stack_Labels,0),MATCH(BS$7,Stack_Years,0))</f>
        <v>87.4713271880382</v>
      </c>
      <c r="BT43" s="22" t="n">
        <f aca="false">INDEX(Stack_Data,MATCH($E43,Stack_Labels,0),MATCH(BT$7,Stack_Years,0))</f>
        <v>87.4713271880382</v>
      </c>
      <c r="BU43" s="22" t="n">
        <f aca="false">INDEX(Stack_Data,MATCH($E43,Stack_Labels,0),MATCH(BU$7,Stack_Years,0))</f>
        <v>87.4713271880382</v>
      </c>
      <c r="BV43" s="22" t="n">
        <f aca="false">INDEX(Stack_Data,MATCH($E43,Stack_Labels,0),MATCH(BV$7,Stack_Years,0))</f>
        <v>87.4713271880382</v>
      </c>
      <c r="BW43" s="22" t="n">
        <f aca="false">INDEX(Stack_Data,MATCH($E43,Stack_Labels,0),MATCH(BW$7,Stack_Years,0))</f>
        <v>86.6951358598232</v>
      </c>
      <c r="BX43" s="22" t="n">
        <f aca="false">INDEX(Stack_Data,MATCH($E43,Stack_Labels,0),MATCH(BX$7,Stack_Years,0))</f>
        <v>86.6951358598232</v>
      </c>
      <c r="BY43" s="22" t="n">
        <f aca="false">INDEX(Stack_Data,MATCH($E43,Stack_Labels,0),MATCH(BY$7,Stack_Years,0))</f>
        <v>86.6951358598232</v>
      </c>
      <c r="BZ43" s="22" t="n">
        <f aca="false">INDEX(Stack_Data,MATCH($E43,Stack_Labels,0),MATCH(BZ$7,Stack_Years,0))</f>
        <v>86.6951358598232</v>
      </c>
      <c r="CA43" s="22" t="n">
        <f aca="false">INDEX(Stack_Data,MATCH($E43,Stack_Labels,0),MATCH(CA$7,Stack_Years,0))</f>
        <v>83.1561885553891</v>
      </c>
      <c r="CB43" s="22" t="n">
        <f aca="false">INDEX(Stack_Data,MATCH($E43,Stack_Labels,0),MATCH(CB$7,Stack_Years,0))</f>
        <v>83.1561885553891</v>
      </c>
      <c r="CC43" s="22" t="n">
        <f aca="false">INDEX(Stack_Data,MATCH($E43,Stack_Labels,0),MATCH(CC$7,Stack_Years,0))</f>
        <v>83.1561885553891</v>
      </c>
      <c r="CD43" s="22" t="n">
        <f aca="false">INDEX(Stack_Data,MATCH($E43,Stack_Labels,0),MATCH(CD$7,Stack_Years,0))</f>
        <v>83.1561885553891</v>
      </c>
      <c r="CE43" s="22" t="n">
        <f aca="false">INDEX(Stack_Data,MATCH($E43,Stack_Labels,0),MATCH(CE$7,Stack_Years,0))</f>
        <v>80.8571687406187</v>
      </c>
      <c r="CF43" s="22" t="n">
        <f aca="false">INDEX(Stack_Data,MATCH($E43,Stack_Labels,0),MATCH(CF$7,Stack_Years,0))</f>
        <v>80.8571687406187</v>
      </c>
      <c r="CG43" s="22" t="n">
        <f aca="false">INDEX(Stack_Data,MATCH($E43,Stack_Labels,0),MATCH(CG$7,Stack_Years,0))</f>
        <v>80.8571687406187</v>
      </c>
      <c r="CH43" s="22" t="n">
        <f aca="false">INDEX(Stack_Data,MATCH($E43,Stack_Labels,0),MATCH(CH$7,Stack_Years,0))</f>
        <v>80.8571687406187</v>
      </c>
      <c r="CI43" s="22" t="n">
        <f aca="false">INDEX(Stack_Data,MATCH($E43,Stack_Labels,0),MATCH(CI$7,Stack_Years,0))</f>
        <v>80.2517418029204</v>
      </c>
      <c r="CJ43" s="22" t="n">
        <f aca="false">INDEX(Stack_Data,MATCH($E43,Stack_Labels,0),MATCH(CJ$7,Stack_Years,0))</f>
        <v>80.2517418029204</v>
      </c>
      <c r="CK43" s="22" t="n">
        <f aca="false">INDEX(Stack_Data,MATCH($E43,Stack_Labels,0),MATCH(CK$7,Stack_Years,0))</f>
        <v>80.2517418029204</v>
      </c>
      <c r="CL43" s="22" t="n">
        <f aca="false">INDEX(Stack_Data,MATCH($E43,Stack_Labels,0),MATCH(CL$7,Stack_Years,0))</f>
        <v>80.2517418029204</v>
      </c>
      <c r="CM43" s="22" t="n">
        <f aca="false">INDEX(Stack_Data,MATCH($E43,Stack_Labels,0),MATCH(CM$7,Stack_Years,0))</f>
        <v>82.5953279268762</v>
      </c>
      <c r="CN43" s="22" t="n">
        <f aca="false">INDEX(Stack_Data,MATCH($E43,Stack_Labels,0),MATCH(CN$7,Stack_Years,0))</f>
        <v>82.5953279268762</v>
      </c>
      <c r="CO43" s="22" t="n">
        <f aca="false">INDEX(Stack_Data,MATCH($E43,Stack_Labels,0),MATCH(CO$7,Stack_Years,0))</f>
        <v>82.5953279268762</v>
      </c>
      <c r="CP43" s="22" t="n">
        <f aca="false">INDEX(Stack_Data,MATCH($E43,Stack_Labels,0),MATCH(CP$7,Stack_Years,0))</f>
        <v>82.5953279268762</v>
      </c>
      <c r="CQ43" s="22" t="n">
        <f aca="false">INDEX(Stack_Data,MATCH($E43,Stack_Labels,0),MATCH(CQ$7,Stack_Years,0))</f>
        <v>80.4917166478096</v>
      </c>
      <c r="CR43" s="22" t="n">
        <f aca="false">INDEX(Stack_Data,MATCH($E43,Stack_Labels,0),MATCH(CR$7,Stack_Years,0))</f>
        <v>80.4917166478096</v>
      </c>
      <c r="CS43" s="22" t="n">
        <f aca="false">INDEX(Stack_Data,MATCH($E43,Stack_Labels,0),MATCH(CS$7,Stack_Years,0))</f>
        <v>80.4917166478096</v>
      </c>
      <c r="CT43" s="22" t="n">
        <f aca="false">INDEX(Stack_Data,MATCH($E43,Stack_Labels,0),MATCH(CT$7,Stack_Years,0))</f>
        <v>80.4917166478096</v>
      </c>
      <c r="CU43" s="22" t="n">
        <f aca="false">INDEX(Stack_Data,MATCH($E43,Stack_Labels,0),MATCH(CU$7,Stack_Years,0))</f>
        <v>81.954987579591</v>
      </c>
      <c r="CV43" s="22" t="n">
        <f aca="false">INDEX(Stack_Data,MATCH($E43,Stack_Labels,0),MATCH(CV$7,Stack_Years,0))</f>
        <v>81.954987579591</v>
      </c>
      <c r="CW43" s="22" t="n">
        <f aca="false">INDEX(Stack_Data,MATCH($E43,Stack_Labels,0),MATCH(CW$7,Stack_Years,0))</f>
        <v>81.954987579591</v>
      </c>
      <c r="CX43" s="22" t="n">
        <f aca="false">INDEX(Stack_Data,MATCH($E43,Stack_Labels,0),MATCH(CX$7,Stack_Years,0))</f>
        <v>81.954987579591</v>
      </c>
      <c r="CY43" s="22" t="n">
        <f aca="false">INDEX(Stack_Data,MATCH($E43,Stack_Labels,0),MATCH(CY$7,Stack_Years,0))</f>
        <v>102.859605730379</v>
      </c>
      <c r="CZ43" s="22" t="n">
        <f aca="false">INDEX(Stack_Data,MATCH($E43,Stack_Labels,0),MATCH(CZ$7,Stack_Years,0))</f>
        <v>102.859605730379</v>
      </c>
      <c r="DA43" s="22" t="n">
        <f aca="false">INDEX(Stack_Data,MATCH($E43,Stack_Labels,0),MATCH(DA$7,Stack_Years,0))</f>
        <v>102.859605730379</v>
      </c>
      <c r="DB43" s="22" t="n">
        <f aca="false">INDEX(Stack_Data,MATCH($E43,Stack_Labels,0),MATCH(DB$7,Stack_Years,0))</f>
        <v>102.859605730379</v>
      </c>
      <c r="DC43" s="22" t="n">
        <f aca="false">INDEX(Stack_Data,MATCH($E43,Stack_Labels,0),MATCH(DC$7,Stack_Years,0))</f>
        <v>101.834914918668</v>
      </c>
      <c r="DD43" s="22" t="n">
        <f aca="false">INDEX(Stack_Data,MATCH($E43,Stack_Labels,0),MATCH(DD$7,Stack_Years,0))</f>
        <v>101.834914918668</v>
      </c>
      <c r="DE43" s="22" t="n">
        <f aca="false">INDEX(Stack_Data,MATCH($E43,Stack_Labels,0),MATCH(DE$7,Stack_Years,0))</f>
        <v>101.834914918668</v>
      </c>
      <c r="DF43" s="22" t="n">
        <f aca="false">INDEX(Stack_Data,MATCH($E43,Stack_Labels,0),MATCH(DF$7,Stack_Years,0))</f>
        <v>101.834914918668</v>
      </c>
      <c r="DG43" s="22" t="n">
        <f aca="false">INDEX(Stack_Data,MATCH($E43,Stack_Labels,0),MATCH(DG$7,Stack_Years,0))</f>
        <v>100.556448958638</v>
      </c>
      <c r="DH43" s="22" t="n">
        <f aca="false">INDEX(Stack_Data,MATCH($E43,Stack_Labels,0),MATCH(DH$7,Stack_Years,0))</f>
        <v>100.556448958638</v>
      </c>
      <c r="DI43" s="22" t="n">
        <f aca="false">INDEX(Stack_Data,MATCH($E43,Stack_Labels,0),MATCH(DI$7,Stack_Years,0))</f>
        <v>100.556448958638</v>
      </c>
      <c r="DJ43" s="22" t="n">
        <f aca="false">INDEX(Stack_Data,MATCH($E43,Stack_Labels,0),MATCH(DJ$7,Stack_Years,0))</f>
        <v>100.556448958638</v>
      </c>
      <c r="DK43" s="22" t="n">
        <f aca="false">INDEX(Stack_Data,MATCH($E43,Stack_Labels,0),MATCH(DK$7,Stack_Years,0))</f>
        <v>98.6447360699669</v>
      </c>
      <c r="DL43" s="22" t="n">
        <f aca="false">INDEX(Stack_Data,MATCH($E43,Stack_Labels,0),MATCH(DL$7,Stack_Years,0))</f>
        <v>98.6447360699669</v>
      </c>
      <c r="DM43" s="22" t="n">
        <f aca="false">INDEX(Stack_Data,MATCH($E43,Stack_Labels,0),MATCH(DM$7,Stack_Years,0))</f>
        <v>98.6447360699669</v>
      </c>
      <c r="DN43" s="22" t="n">
        <f aca="false">INDEX(Stack_Data,MATCH($E43,Stack_Labels,0),MATCH(DN$7,Stack_Years,0))</f>
        <v>98.6447360699669</v>
      </c>
      <c r="DO43" s="22" t="n">
        <f aca="false">INDEX(Stack_Data,MATCH($E43,Stack_Labels,0),MATCH(DO$7,Stack_Years,0))</f>
        <v>98.9139307851777</v>
      </c>
      <c r="DP43" s="22" t="n">
        <f aca="false">INDEX(Stack_Data,MATCH($E43,Stack_Labels,0),MATCH(DP$7,Stack_Years,0))</f>
        <v>98.9139307851777</v>
      </c>
      <c r="DQ43" s="22" t="n">
        <f aca="false">INDEX(Stack_Data,MATCH($E43,Stack_Labels,0),MATCH(DQ$7,Stack_Years,0))</f>
        <v>98.9139307851777</v>
      </c>
      <c r="DR43" s="22" t="n">
        <f aca="false">INDEX(Stack_Data,MATCH($E43,Stack_Labels,0),MATCH(DR$7,Stack_Years,0))</f>
        <v>98.9139307851777</v>
      </c>
      <c r="DS43" s="22" t="n">
        <f aca="false">INDEX(Stack_Data,MATCH($E43,Stack_Labels,0),MATCH(DS$7,Stack_Years,0))</f>
        <v>96.6052685176698</v>
      </c>
      <c r="DT43" s="22" t="n">
        <f aca="false">INDEX(Stack_Data,MATCH($E43,Stack_Labels,0),MATCH(DT$7,Stack_Years,0))</f>
        <v>96.6052685176698</v>
      </c>
      <c r="DU43" s="22" t="n">
        <f aca="false">INDEX(Stack_Data,MATCH($E43,Stack_Labels,0),MATCH(DU$7,Stack_Years,0))</f>
        <v>96.6052685176698</v>
      </c>
      <c r="DV43" s="22" t="n">
        <f aca="false">INDEX(Stack_Data,MATCH($E43,Stack_Labels,0),MATCH(DV$7,Stack_Years,0))</f>
        <v>96.6052685176698</v>
      </c>
      <c r="DW43" s="22" t="n">
        <f aca="false">INDEX(Stack_Data,MATCH($E43,Stack_Labels,0),MATCH(DW$7,Stack_Years,0))</f>
        <v>96.5951246156025</v>
      </c>
      <c r="DX43" s="22" t="n">
        <f aca="false">INDEX(Stack_Data,MATCH($E43,Stack_Labels,0),MATCH(DX$7,Stack_Years,0))</f>
        <v>96.5951246156025</v>
      </c>
      <c r="DY43" s="22" t="n">
        <f aca="false">INDEX(Stack_Data,MATCH($E43,Stack_Labels,0),MATCH(DY$7,Stack_Years,0))</f>
        <v>96.5951246156025</v>
      </c>
      <c r="DZ43" s="22" t="n">
        <f aca="false">INDEX(Stack_Data,MATCH($E43,Stack_Labels,0),MATCH(DZ$7,Stack_Years,0))</f>
        <v>96.5951246156025</v>
      </c>
      <c r="EA43" s="22" t="n">
        <f aca="false">INDEX(Stack_Data,MATCH($E43,Stack_Labels,0),MATCH(EA$7,Stack_Years,0))</f>
        <v>96.8796344290941</v>
      </c>
      <c r="EB43" s="22" t="n">
        <f aca="false">INDEX(Stack_Data,MATCH($E43,Stack_Labels,0),MATCH(EB$7,Stack_Years,0))</f>
        <v>96.8796344290941</v>
      </c>
      <c r="EC43" s="22" t="n">
        <f aca="false">INDEX(Stack_Data,MATCH($E43,Stack_Labels,0),MATCH(EC$7,Stack_Years,0))</f>
        <v>96.8796344290941</v>
      </c>
      <c r="ED43" s="22" t="n">
        <f aca="false">INDEX(Stack_Data,MATCH($E43,Stack_Labels,0),MATCH(ED$7,Stack_Years,0))</f>
        <v>96.8796344290941</v>
      </c>
      <c r="EE43" s="22" t="n">
        <f aca="false">INDEX(Stack_Data,MATCH($E43,Stack_Labels,0),MATCH(EE$7,Stack_Years,0))</f>
        <v>92.8973327890953</v>
      </c>
      <c r="EF43" s="22" t="n">
        <f aca="false">INDEX(Stack_Data,MATCH($E43,Stack_Labels,0),MATCH(EF$7,Stack_Years,0))</f>
        <v>92.8973327890953</v>
      </c>
      <c r="EG43" s="22" t="n">
        <f aca="false">INDEX(Stack_Data,MATCH($E43,Stack_Labels,0),MATCH(EG$7,Stack_Years,0))</f>
        <v>92.8973327890953</v>
      </c>
      <c r="EH43" s="22" t="n">
        <f aca="false">INDEX(Stack_Data,MATCH($E43,Stack_Labels,0),MATCH(EH$7,Stack_Years,0))</f>
        <v>92.8973327890953</v>
      </c>
      <c r="EI43" s="22" t="n">
        <f aca="false">INDEX(Stack_Data,MATCH($E43,Stack_Labels,0),MATCH(EI$7,Stack_Years,0))</f>
        <v>94.0855065291799</v>
      </c>
      <c r="EJ43" s="22" t="n">
        <f aca="false">INDEX(Stack_Data,MATCH($E43,Stack_Labels,0),MATCH(EJ$7,Stack_Years,0))</f>
        <v>94.0855065291799</v>
      </c>
      <c r="EK43" s="22" t="n">
        <f aca="false">INDEX(Stack_Data,MATCH($E43,Stack_Labels,0),MATCH(EK$7,Stack_Years,0))</f>
        <v>94.0855065291799</v>
      </c>
      <c r="EL43" s="22" t="n">
        <f aca="false">INDEX(Stack_Data,MATCH($E43,Stack_Labels,0),MATCH(EL$7,Stack_Years,0))</f>
        <v>94.0855065291799</v>
      </c>
      <c r="EM43" s="22" t="n">
        <f aca="false">INDEX(Stack_Data,MATCH($E43,Stack_Labels,0),MATCH(EM$7,Stack_Years,0))</f>
        <v>94.2925528680793</v>
      </c>
      <c r="EN43" s="22" t="n">
        <f aca="false">INDEX(Stack_Data,MATCH($E43,Stack_Labels,0),MATCH(EN$7,Stack_Years,0))</f>
        <v>94.2925528680793</v>
      </c>
      <c r="EO43" s="22" t="n">
        <f aca="false">INDEX(Stack_Data,MATCH($E43,Stack_Labels,0),MATCH(EO$7,Stack_Years,0))</f>
        <v>94.2925528680793</v>
      </c>
      <c r="EP43" s="22" t="n">
        <f aca="false">INDEX(Stack_Data,MATCH($E43,Stack_Labels,0),MATCH(EP$7,Stack_Years,0))</f>
        <v>94.2925528680793</v>
      </c>
      <c r="EQ43" s="22" t="n">
        <f aca="false">INDEX(Stack_Data,MATCH($E43,Stack_Labels,0),MATCH(EQ$7,Stack_Years,0))</f>
        <v>91.1489565727433</v>
      </c>
      <c r="ER43" s="22" t="n">
        <f aca="false">INDEX(Stack_Data,MATCH($E43,Stack_Labels,0),MATCH(ER$7,Stack_Years,0))</f>
        <v>91.1489565727433</v>
      </c>
      <c r="ES43" s="22" t="n">
        <f aca="false">INDEX(Stack_Data,MATCH($E43,Stack_Labels,0),MATCH(ES$7,Stack_Years,0))</f>
        <v>91.1489565727433</v>
      </c>
      <c r="ET43" s="22" t="n">
        <f aca="false">INDEX(Stack_Data,MATCH($E43,Stack_Labels,0),MATCH(ET$7,Stack_Years,0))</f>
        <v>91.1489565727433</v>
      </c>
      <c r="EU43" s="22" t="n">
        <f aca="false">INDEX(Stack_Data,MATCH($E43,Stack_Labels,0),MATCH(EU$7,Stack_Years,0))</f>
        <v>91.1489565727433</v>
      </c>
      <c r="EV43" s="22" t="n">
        <f aca="false">INDEX(Stack_Data,MATCH($E43,Stack_Labels,0),MATCH(EV$7,Stack_Years,0))</f>
        <v>91.1489565727433</v>
      </c>
      <c r="EW43" s="22" t="n">
        <f aca="false">INDEX(Stack_Data,MATCH($E43,Stack_Labels,0),MATCH(EW$7,Stack_Years,0))</f>
        <v>91.1489565727433</v>
      </c>
      <c r="EX43" s="22" t="n">
        <f aca="false">INDEX(Stack_Data,MATCH($E43,Stack_Labels,0),MATCH(EX$7,Stack_Years,0))</f>
        <v>91.1489565727433</v>
      </c>
      <c r="EY43" s="22" t="n">
        <f aca="false">INDEX(Stack_Data,MATCH($E43,Stack_Labels,0),MATCH(EY$7,Stack_Years,0))</f>
        <v>91.1489565727433</v>
      </c>
      <c r="EZ43" s="22" t="n">
        <f aca="false">INDEX(Stack_Data,MATCH($E43,Stack_Labels,0),MATCH(EZ$7,Stack_Years,0))</f>
        <v>91.1489565727433</v>
      </c>
      <c r="FA43" s="22" t="n">
        <f aca="false">INDEX(Stack_Data,MATCH($E43,Stack_Labels,0),MATCH(FA$7,Stack_Years,0))</f>
        <v>91.1489565727433</v>
      </c>
      <c r="FB43" s="22" t="n">
        <f aca="false">INDEX(Stack_Data,MATCH($E43,Stack_Labels,0),MATCH(FB$7,Stack_Years,0))</f>
        <v>91.1489565727433</v>
      </c>
      <c r="FC43" s="22" t="n">
        <f aca="false">INDEX(Stack_Data,MATCH($E43,Stack_Labels,0),MATCH(FC$7,Stack_Years,0))</f>
        <v>91.1489565727433</v>
      </c>
      <c r="FD43" s="22" t="n">
        <f aca="false">INDEX(Stack_Data,MATCH($E43,Stack_Labels,0),MATCH(FD$7,Stack_Years,0))</f>
        <v>91.1489565727433</v>
      </c>
      <c r="FE43" s="22" t="n">
        <f aca="false">INDEX(Stack_Data,MATCH($E43,Stack_Labels,0),MATCH(FE$7,Stack_Years,0))</f>
        <v>91.1489565727433</v>
      </c>
      <c r="FF43" s="22" t="n">
        <f aca="false">INDEX(Stack_Data,MATCH($E43,Stack_Labels,0),MATCH(FF$7,Stack_Years,0))</f>
        <v>91.1489565727433</v>
      </c>
      <c r="FG43" s="22" t="n">
        <f aca="false">INDEX(Stack_Data,MATCH($E43,Stack_Labels,0),MATCH(FG$7,Stack_Years,0))</f>
        <v>91.1489565727433</v>
      </c>
      <c r="FH43" s="22" t="n">
        <f aca="false">INDEX(Stack_Data,MATCH($E43,Stack_Labels,0),MATCH(FH$7,Stack_Years,0))</f>
        <v>91.1489565727433</v>
      </c>
    </row>
    <row r="44" customFormat="false" ht="15" hidden="false" customHeight="false" outlineLevel="0" collapsed="false">
      <c r="C44" s="0" t="s">
        <v>651</v>
      </c>
      <c r="D44" s="11" t="s">
        <v>27</v>
      </c>
      <c r="J44" s="22" t="n">
        <f aca="false">J43*J39*(1-In_BESS_Haircut)*In_BESS_Avail/In_Aurora_Avail</f>
        <v>0</v>
      </c>
      <c r="K44" s="22" t="n">
        <f aca="false">K43*K39*(1-In_BESS_Haircut)*In_BESS_Avail/In_Aurora_Avail</f>
        <v>0</v>
      </c>
      <c r="L44" s="22" t="n">
        <f aca="false">L43*L39*(1-In_BESS_Haircut)*In_BESS_Avail/In_Aurora_Avail</f>
        <v>0</v>
      </c>
      <c r="M44" s="22" t="n">
        <f aca="false">M43*M39*(1-In_BESS_Haircut)*In_BESS_Avail/In_Aurora_Avail</f>
        <v>0</v>
      </c>
      <c r="N44" s="22" t="n">
        <f aca="false">N43*N39*(1-In_BESS_Haircut)*In_BESS_Avail/In_Aurora_Avail</f>
        <v>0</v>
      </c>
      <c r="O44" s="22" t="n">
        <f aca="false">O43*O39*(1-In_BESS_Haircut)*In_BESS_Avail/In_Aurora_Avail</f>
        <v>194.528683448388</v>
      </c>
      <c r="P44" s="22" t="n">
        <f aca="false">P43*P39*(1-In_BESS_Haircut)*In_BESS_Avail/In_Aurora_Avail</f>
        <v>194.528683448388</v>
      </c>
      <c r="Q44" s="22" t="n">
        <f aca="false">Q43*Q39*(1-In_BESS_Haircut)*In_BESS_Avail/In_Aurora_Avail</f>
        <v>194.528683448388</v>
      </c>
      <c r="R44" s="22" t="n">
        <f aca="false">R43*R39*(1-In_BESS_Haircut)*In_BESS_Avail/In_Aurora_Avail</f>
        <v>194.528683448388</v>
      </c>
      <c r="S44" s="22" t="n">
        <f aca="false">S43*S39*(1-In_BESS_Haircut)*In_BESS_Avail/In_Aurora_Avail</f>
        <v>173.104467484046</v>
      </c>
      <c r="T44" s="22" t="n">
        <f aca="false">T43*T39*(1-In_BESS_Haircut)*In_BESS_Avail/In_Aurora_Avail</f>
        <v>173.104467484046</v>
      </c>
      <c r="U44" s="22" t="n">
        <f aca="false">U43*U39*(1-In_BESS_Haircut)*In_BESS_Avail/In_Aurora_Avail</f>
        <v>173.104467484046</v>
      </c>
      <c r="V44" s="22" t="n">
        <f aca="false">V43*V39*(1-In_BESS_Haircut)*In_BESS_Avail/In_Aurora_Avail</f>
        <v>173.104467484046</v>
      </c>
      <c r="W44" s="22" t="n">
        <f aca="false">W43*W39*(1-In_BESS_Haircut)*In_BESS_Avail/In_Aurora_Avail</f>
        <v>136.67648208529</v>
      </c>
      <c r="X44" s="22" t="n">
        <f aca="false">X43*X39*(1-In_BESS_Haircut)*In_BESS_Avail/In_Aurora_Avail</f>
        <v>136.67648208529</v>
      </c>
      <c r="Y44" s="22" t="n">
        <f aca="false">Y43*Y39*(1-In_BESS_Haircut)*In_BESS_Avail/In_Aurora_Avail</f>
        <v>136.67648208529</v>
      </c>
      <c r="Z44" s="22" t="n">
        <f aca="false">Z43*Z39*(1-In_BESS_Haircut)*In_BESS_Avail/In_Aurora_Avail</f>
        <v>136.67648208529</v>
      </c>
      <c r="AA44" s="22" t="n">
        <f aca="false">AA43*AA39*(1-In_BESS_Haircut)*In_BESS_Avail/In_Aurora_Avail</f>
        <v>122.239117199998</v>
      </c>
      <c r="AB44" s="22" t="n">
        <f aca="false">AB43*AB39*(1-In_BESS_Haircut)*In_BESS_Avail/In_Aurora_Avail</f>
        <v>122.239117199998</v>
      </c>
      <c r="AC44" s="22" t="n">
        <f aca="false">AC43*AC39*(1-In_BESS_Haircut)*In_BESS_Avail/In_Aurora_Avail</f>
        <v>122.239117199998</v>
      </c>
      <c r="AD44" s="22" t="n">
        <f aca="false">AD43*AD39*(1-In_BESS_Haircut)*In_BESS_Avail/In_Aurora_Avail</f>
        <v>122.239117199998</v>
      </c>
      <c r="AE44" s="22" t="n">
        <f aca="false">AE43*AE39*(1-In_BESS_Haircut)*In_BESS_Avail/In_Aurora_Avail</f>
        <v>123.735652335479</v>
      </c>
      <c r="AF44" s="22" t="n">
        <f aca="false">AF43*AF39*(1-In_BESS_Haircut)*In_BESS_Avail/In_Aurora_Avail</f>
        <v>123.735652335479</v>
      </c>
      <c r="AG44" s="22" t="n">
        <f aca="false">AG43*AG39*(1-In_BESS_Haircut)*In_BESS_Avail/In_Aurora_Avail</f>
        <v>123.735652335479</v>
      </c>
      <c r="AH44" s="22" t="n">
        <f aca="false">AH43*AH39*(1-In_BESS_Haircut)*In_BESS_Avail/In_Aurora_Avail</f>
        <v>123.735652335479</v>
      </c>
      <c r="AI44" s="22" t="n">
        <f aca="false">AI43*AI39*(1-In_BESS_Haircut)*In_BESS_Avail/In_Aurora_Avail</f>
        <v>134.416064436234</v>
      </c>
      <c r="AJ44" s="22" t="n">
        <f aca="false">AJ43*AJ39*(1-In_BESS_Haircut)*In_BESS_Avail/In_Aurora_Avail</f>
        <v>134.416064436234</v>
      </c>
      <c r="AK44" s="22" t="n">
        <f aca="false">AK43*AK39*(1-In_BESS_Haircut)*In_BESS_Avail/In_Aurora_Avail</f>
        <v>134.416064436234</v>
      </c>
      <c r="AL44" s="22" t="n">
        <f aca="false">AL43*AL39*(1-In_BESS_Haircut)*In_BESS_Avail/In_Aurora_Avail</f>
        <v>134.416064436234</v>
      </c>
      <c r="AM44" s="22" t="n">
        <f aca="false">AM43*AM39*(1-In_BESS_Haircut)*In_BESS_Avail/In_Aurora_Avail</f>
        <v>122.626271848128</v>
      </c>
      <c r="AN44" s="22" t="n">
        <f aca="false">AN43*AN39*(1-In_BESS_Haircut)*In_BESS_Avail/In_Aurora_Avail</f>
        <v>122.626271848128</v>
      </c>
      <c r="AO44" s="22" t="n">
        <f aca="false">AO43*AO39*(1-In_BESS_Haircut)*In_BESS_Avail/In_Aurora_Avail</f>
        <v>122.626271848128</v>
      </c>
      <c r="AP44" s="22" t="n">
        <f aca="false">AP43*AP39*(1-In_BESS_Haircut)*In_BESS_Avail/In_Aurora_Avail</f>
        <v>122.626271848128</v>
      </c>
      <c r="AQ44" s="22" t="n">
        <f aca="false">AQ43*AQ39*(1-In_BESS_Haircut)*In_BESS_Avail/In_Aurora_Avail</f>
        <v>119.9935677571</v>
      </c>
      <c r="AR44" s="22" t="n">
        <f aca="false">AR43*AR39*(1-In_BESS_Haircut)*In_BESS_Avail/In_Aurora_Avail</f>
        <v>119.9935677571</v>
      </c>
      <c r="AS44" s="22" t="n">
        <f aca="false">AS43*AS39*(1-In_BESS_Haircut)*In_BESS_Avail/In_Aurora_Avail</f>
        <v>119.9935677571</v>
      </c>
      <c r="AT44" s="22" t="n">
        <f aca="false">AT43*AT39*(1-In_BESS_Haircut)*In_BESS_Avail/In_Aurora_Avail</f>
        <v>119.9935677571</v>
      </c>
      <c r="AU44" s="22" t="n">
        <f aca="false">AU43*AU39*(1-In_BESS_Haircut)*In_BESS_Avail/In_Aurora_Avail</f>
        <v>124.077582423528</v>
      </c>
      <c r="AV44" s="22" t="n">
        <f aca="false">AV43*AV39*(1-In_BESS_Haircut)*In_BESS_Avail/In_Aurora_Avail</f>
        <v>124.077582423528</v>
      </c>
      <c r="AW44" s="22" t="n">
        <f aca="false">AW43*AW39*(1-In_BESS_Haircut)*In_BESS_Avail/In_Aurora_Avail</f>
        <v>124.077582423528</v>
      </c>
      <c r="AX44" s="22" t="n">
        <f aca="false">AX43*AX39*(1-In_BESS_Haircut)*In_BESS_Avail/In_Aurora_Avail</f>
        <v>124.077582423528</v>
      </c>
      <c r="AY44" s="22" t="n">
        <f aca="false">AY43*AY39*(1-In_BESS_Haircut)*In_BESS_Avail/In_Aurora_Avail</f>
        <v>115.99507652112</v>
      </c>
      <c r="AZ44" s="22" t="n">
        <f aca="false">AZ43*AZ39*(1-In_BESS_Haircut)*In_BESS_Avail/In_Aurora_Avail</f>
        <v>115.99507652112</v>
      </c>
      <c r="BA44" s="22" t="n">
        <f aca="false">BA43*BA39*(1-In_BESS_Haircut)*In_BESS_Avail/In_Aurora_Avail</f>
        <v>115.99507652112</v>
      </c>
      <c r="BB44" s="22" t="n">
        <f aca="false">BB43*BB39*(1-In_BESS_Haircut)*In_BESS_Avail/In_Aurora_Avail</f>
        <v>115.99507652112</v>
      </c>
      <c r="BC44" s="22" t="n">
        <f aca="false">BC43*BC39*(1-In_BESS_Haircut)*In_BESS_Avail/In_Aurora_Avail</f>
        <v>114.434357169752</v>
      </c>
      <c r="BD44" s="22" t="n">
        <f aca="false">BD43*BD39*(1-In_BESS_Haircut)*In_BESS_Avail/In_Aurora_Avail</f>
        <v>114.434357169752</v>
      </c>
      <c r="BE44" s="22" t="n">
        <f aca="false">BE43*BE39*(1-In_BESS_Haircut)*In_BESS_Avail/In_Aurora_Avail</f>
        <v>114.434357169752</v>
      </c>
      <c r="BF44" s="22" t="n">
        <f aca="false">BF43*BF39*(1-In_BESS_Haircut)*In_BESS_Avail/In_Aurora_Avail</f>
        <v>114.434357169752</v>
      </c>
      <c r="BG44" s="22" t="n">
        <f aca="false">BG43*BG39*(1-In_BESS_Haircut)*In_BESS_Avail/In_Aurora_Avail</f>
        <v>113.277652886866</v>
      </c>
      <c r="BH44" s="22" t="n">
        <f aca="false">BH43*BH39*(1-In_BESS_Haircut)*In_BESS_Avail/In_Aurora_Avail</f>
        <v>113.277652886866</v>
      </c>
      <c r="BI44" s="22" t="n">
        <f aca="false">BI43*BI39*(1-In_BESS_Haircut)*In_BESS_Avail/In_Aurora_Avail</f>
        <v>113.277652886866</v>
      </c>
      <c r="BJ44" s="22" t="n">
        <f aca="false">BJ43*BJ39*(1-In_BESS_Haircut)*In_BESS_Avail/In_Aurora_Avail</f>
        <v>113.277652886866</v>
      </c>
      <c r="BK44" s="22" t="n">
        <f aca="false">BK43*BK39*(1-In_BESS_Haircut)*In_BESS_Avail/In_Aurora_Avail</f>
        <v>114.815769810122</v>
      </c>
      <c r="BL44" s="22" t="n">
        <f aca="false">BL43*BL39*(1-In_BESS_Haircut)*In_BESS_Avail/In_Aurora_Avail</f>
        <v>114.815769810122</v>
      </c>
      <c r="BM44" s="22" t="n">
        <f aca="false">BM43*BM39*(1-In_BESS_Haircut)*In_BESS_Avail/In_Aurora_Avail</f>
        <v>114.815769810122</v>
      </c>
      <c r="BN44" s="22" t="n">
        <f aca="false">BN43*BN39*(1-In_BESS_Haircut)*In_BESS_Avail/In_Aurora_Avail</f>
        <v>114.815769810122</v>
      </c>
      <c r="BO44" s="22" t="n">
        <f aca="false">BO43*BO39*(1-In_BESS_Haircut)*In_BESS_Avail/In_Aurora_Avail</f>
        <v>120.037508841763</v>
      </c>
      <c r="BP44" s="22" t="n">
        <f aca="false">BP43*BP39*(1-In_BESS_Haircut)*In_BESS_Avail/In_Aurora_Avail</f>
        <v>120.037508841763</v>
      </c>
      <c r="BQ44" s="22" t="n">
        <f aca="false">BQ43*BQ39*(1-In_BESS_Haircut)*In_BESS_Avail/In_Aurora_Avail</f>
        <v>120.037508841763</v>
      </c>
      <c r="BR44" s="22" t="n">
        <f aca="false">BR43*BR39*(1-In_BESS_Haircut)*In_BESS_Avail/In_Aurora_Avail</f>
        <v>120.037508841763</v>
      </c>
      <c r="BS44" s="22" t="n">
        <f aca="false">BS43*BS39*(1-In_BESS_Haircut)*In_BESS_Avail/In_Aurora_Avail</f>
        <v>120.19819942748</v>
      </c>
      <c r="BT44" s="22" t="n">
        <f aca="false">BT43*BT39*(1-In_BESS_Haircut)*In_BESS_Avail/In_Aurora_Avail</f>
        <v>120.19819942748</v>
      </c>
      <c r="BU44" s="22" t="n">
        <f aca="false">BU43*BU39*(1-In_BESS_Haircut)*In_BESS_Avail/In_Aurora_Avail</f>
        <v>120.19819942748</v>
      </c>
      <c r="BV44" s="22" t="n">
        <f aca="false">BV43*BV39*(1-In_BESS_Haircut)*In_BESS_Avail/In_Aurora_Avail</f>
        <v>120.19819942748</v>
      </c>
      <c r="BW44" s="22" t="n">
        <f aca="false">BW43*BW39*(1-In_BESS_Haircut)*In_BESS_Avail/In_Aurora_Avail</f>
        <v>121.514243189796</v>
      </c>
      <c r="BX44" s="22" t="n">
        <f aca="false">BX43*BX39*(1-In_BESS_Haircut)*In_BESS_Avail/In_Aurora_Avail</f>
        <v>121.514243189796</v>
      </c>
      <c r="BY44" s="22" t="n">
        <f aca="false">BY43*BY39*(1-In_BESS_Haircut)*In_BESS_Avail/In_Aurora_Avail</f>
        <v>121.514243189796</v>
      </c>
      <c r="BZ44" s="22" t="n">
        <f aca="false">BZ43*BZ39*(1-In_BESS_Haircut)*In_BESS_Avail/In_Aurora_Avail</f>
        <v>121.514243189796</v>
      </c>
      <c r="CA44" s="22" t="n">
        <f aca="false">CA43*CA39*(1-In_BESS_Haircut)*In_BESS_Avail/In_Aurora_Avail</f>
        <v>118.884993373909</v>
      </c>
      <c r="CB44" s="22" t="n">
        <f aca="false">CB43*CB39*(1-In_BESS_Haircut)*In_BESS_Avail/In_Aurora_Avail</f>
        <v>118.884993373909</v>
      </c>
      <c r="CC44" s="22" t="n">
        <f aca="false">CC43*CC39*(1-In_BESS_Haircut)*In_BESS_Avail/In_Aurora_Avail</f>
        <v>118.884993373909</v>
      </c>
      <c r="CD44" s="22" t="n">
        <f aca="false">CD43*CD39*(1-In_BESS_Haircut)*In_BESS_Avail/In_Aurora_Avail</f>
        <v>118.884993373909</v>
      </c>
      <c r="CE44" s="22" t="n">
        <f aca="false">CE43*CE39*(1-In_BESS_Haircut)*In_BESS_Avail/In_Aurora_Avail</f>
        <v>117.910128030345</v>
      </c>
      <c r="CF44" s="22" t="n">
        <f aca="false">CF43*CF39*(1-In_BESS_Haircut)*In_BESS_Avail/In_Aurora_Avail</f>
        <v>117.910128030345</v>
      </c>
      <c r="CG44" s="22" t="n">
        <f aca="false">CG43*CG39*(1-In_BESS_Haircut)*In_BESS_Avail/In_Aurora_Avail</f>
        <v>117.910128030345</v>
      </c>
      <c r="CH44" s="22" t="n">
        <f aca="false">CH43*CH39*(1-In_BESS_Haircut)*In_BESS_Avail/In_Aurora_Avail</f>
        <v>117.910128030345</v>
      </c>
      <c r="CI44" s="22" t="n">
        <f aca="false">CI43*CI39*(1-In_BESS_Haircut)*In_BESS_Avail/In_Aurora_Avail</f>
        <v>119.367805037274</v>
      </c>
      <c r="CJ44" s="22" t="n">
        <f aca="false">CJ43*CJ39*(1-In_BESS_Haircut)*In_BESS_Avail/In_Aurora_Avail</f>
        <v>119.367805037274</v>
      </c>
      <c r="CK44" s="22" t="n">
        <f aca="false">CK43*CK39*(1-In_BESS_Haircut)*In_BESS_Avail/In_Aurora_Avail</f>
        <v>119.367805037274</v>
      </c>
      <c r="CL44" s="22" t="n">
        <f aca="false">CL43*CL39*(1-In_BESS_Haircut)*In_BESS_Avail/In_Aurora_Avail</f>
        <v>119.367805037274</v>
      </c>
      <c r="CM44" s="22" t="n">
        <f aca="false">CM43*CM39*(1-In_BESS_Haircut)*In_BESS_Avail/In_Aurora_Avail</f>
        <v>125.310823289507</v>
      </c>
      <c r="CN44" s="22" t="n">
        <f aca="false">CN43*CN39*(1-In_BESS_Haircut)*In_BESS_Avail/In_Aurora_Avail</f>
        <v>125.310823289507</v>
      </c>
      <c r="CO44" s="22" t="n">
        <f aca="false">CO43*CO39*(1-In_BESS_Haircut)*In_BESS_Avail/In_Aurora_Avail</f>
        <v>125.310823289507</v>
      </c>
      <c r="CP44" s="22" t="n">
        <f aca="false">CP43*CP39*(1-In_BESS_Haircut)*In_BESS_Avail/In_Aurora_Avail</f>
        <v>125.310823289507</v>
      </c>
      <c r="CQ44" s="22" t="n">
        <f aca="false">CQ43*CQ39*(1-In_BESS_Haircut)*In_BESS_Avail/In_Aurora_Avail</f>
        <v>124.561655937935</v>
      </c>
      <c r="CR44" s="22" t="n">
        <f aca="false">CR43*CR39*(1-In_BESS_Haircut)*In_BESS_Avail/In_Aurora_Avail</f>
        <v>124.561655937935</v>
      </c>
      <c r="CS44" s="22" t="n">
        <f aca="false">CS43*CS39*(1-In_BESS_Haircut)*In_BESS_Avail/In_Aurora_Avail</f>
        <v>124.561655937935</v>
      </c>
      <c r="CT44" s="22" t="n">
        <f aca="false">CT43*CT39*(1-In_BESS_Haircut)*In_BESS_Avail/In_Aurora_Avail</f>
        <v>124.561655937935</v>
      </c>
      <c r="CU44" s="22" t="n">
        <f aca="false">CU43*CU39*(1-In_BESS_Haircut)*In_BESS_Avail/In_Aurora_Avail</f>
        <v>129.362587739894</v>
      </c>
      <c r="CV44" s="22" t="n">
        <f aca="false">CV43*CV39*(1-In_BESS_Haircut)*In_BESS_Avail/In_Aurora_Avail</f>
        <v>129.362587739894</v>
      </c>
      <c r="CW44" s="22" t="n">
        <f aca="false">CW43*CW39*(1-In_BESS_Haircut)*In_BESS_Avail/In_Aurora_Avail</f>
        <v>129.362587739894</v>
      </c>
      <c r="CX44" s="22" t="n">
        <f aca="false">CX43*CX39*(1-In_BESS_Haircut)*In_BESS_Avail/In_Aurora_Avail</f>
        <v>129.362587739894</v>
      </c>
      <c r="CY44" s="22" t="n">
        <f aca="false">CY43*CY39*(1-In_BESS_Haircut)*In_BESS_Avail/In_Aurora_Avail</f>
        <v>165.606845294871</v>
      </c>
      <c r="CZ44" s="22" t="n">
        <f aca="false">CZ43*CZ39*(1-In_BESS_Haircut)*In_BESS_Avail/In_Aurora_Avail</f>
        <v>165.606845294871</v>
      </c>
      <c r="DA44" s="22" t="n">
        <f aca="false">DA43*DA39*(1-In_BESS_Haircut)*In_BESS_Avail/In_Aurora_Avail</f>
        <v>165.606845294871</v>
      </c>
      <c r="DB44" s="22" t="n">
        <f aca="false">DB43*DB39*(1-In_BESS_Haircut)*In_BESS_Avail/In_Aurora_Avail</f>
        <v>165.606845294871</v>
      </c>
      <c r="DC44" s="22" t="n">
        <f aca="false">DC43*DC39*(1-In_BESS_Haircut)*In_BESS_Avail/In_Aurora_Avail</f>
        <v>167.236250491969</v>
      </c>
      <c r="DD44" s="22" t="n">
        <f aca="false">DD43*DD39*(1-In_BESS_Haircut)*In_BESS_Avail/In_Aurora_Avail</f>
        <v>167.236250491969</v>
      </c>
      <c r="DE44" s="22" t="n">
        <f aca="false">DE43*DE39*(1-In_BESS_Haircut)*In_BESS_Avail/In_Aurora_Avail</f>
        <v>167.236250491969</v>
      </c>
      <c r="DF44" s="22" t="n">
        <f aca="false">DF43*DF39*(1-In_BESS_Haircut)*In_BESS_Avail/In_Aurora_Avail</f>
        <v>167.236250491969</v>
      </c>
      <c r="DG44" s="22" t="n">
        <f aca="false">DG43*DG39*(1-In_BESS_Haircut)*In_BESS_Avail/In_Aurora_Avail</f>
        <v>168.439493182942</v>
      </c>
      <c r="DH44" s="22" t="n">
        <f aca="false">DH43*DH39*(1-In_BESS_Haircut)*In_BESS_Avail/In_Aurora_Avail</f>
        <v>168.439493182942</v>
      </c>
      <c r="DI44" s="22" t="n">
        <f aca="false">DI43*DI39*(1-In_BESS_Haircut)*In_BESS_Avail/In_Aurora_Avail</f>
        <v>168.439493182942</v>
      </c>
      <c r="DJ44" s="22" t="n">
        <f aca="false">DJ43*DJ39*(1-In_BESS_Haircut)*In_BESS_Avail/In_Aurora_Avail</f>
        <v>168.439493182942</v>
      </c>
      <c r="DK44" s="22" t="n">
        <f aca="false">DK43*DK39*(1-In_BESS_Haircut)*In_BESS_Avail/In_Aurora_Avail</f>
        <v>168.541929930744</v>
      </c>
      <c r="DL44" s="22" t="n">
        <f aca="false">DL43*DL39*(1-In_BESS_Haircut)*In_BESS_Avail/In_Aurora_Avail</f>
        <v>168.541929930744</v>
      </c>
      <c r="DM44" s="22" t="n">
        <f aca="false">DM43*DM39*(1-In_BESS_Haircut)*In_BESS_Avail/In_Aurora_Avail</f>
        <v>168.541929930744</v>
      </c>
      <c r="DN44" s="22" t="n">
        <f aca="false">DN43*DN39*(1-In_BESS_Haircut)*In_BESS_Avail/In_Aurora_Avail</f>
        <v>168.541929930744</v>
      </c>
      <c r="DO44" s="22" t="n">
        <f aca="false">DO43*DO39*(1-In_BESS_Haircut)*In_BESS_Avail/In_Aurora_Avail</f>
        <v>172.381857220145</v>
      </c>
      <c r="DP44" s="22" t="n">
        <f aca="false">DP43*DP39*(1-In_BESS_Haircut)*In_BESS_Avail/In_Aurora_Avail</f>
        <v>172.381857220145</v>
      </c>
      <c r="DQ44" s="22" t="n">
        <f aca="false">DQ43*DQ39*(1-In_BESS_Haircut)*In_BESS_Avail/In_Aurora_Avail</f>
        <v>172.381857220145</v>
      </c>
      <c r="DR44" s="22" t="n">
        <f aca="false">DR43*DR39*(1-In_BESS_Haircut)*In_BESS_Avail/In_Aurora_Avail</f>
        <v>172.381857220145</v>
      </c>
      <c r="DS44" s="22" t="n">
        <f aca="false">DS43*DS39*(1-In_BESS_Haircut)*In_BESS_Avail/In_Aurora_Avail</f>
        <v>171.725621922278</v>
      </c>
      <c r="DT44" s="22" t="n">
        <f aca="false">DT43*DT39*(1-In_BESS_Haircut)*In_BESS_Avail/In_Aurora_Avail</f>
        <v>171.725621922278</v>
      </c>
      <c r="DU44" s="22" t="n">
        <f aca="false">DU43*DU39*(1-In_BESS_Haircut)*In_BESS_Avail/In_Aurora_Avail</f>
        <v>171.725621922278</v>
      </c>
      <c r="DV44" s="22" t="n">
        <f aca="false">DV43*DV39*(1-In_BESS_Haircut)*In_BESS_Avail/In_Aurora_Avail</f>
        <v>171.725621922278</v>
      </c>
      <c r="DW44" s="22" t="n">
        <f aca="false">DW43*DW39*(1-In_BESS_Haircut)*In_BESS_Avail/In_Aurora_Avail</f>
        <v>175.141739982154</v>
      </c>
      <c r="DX44" s="22" t="n">
        <f aca="false">DX43*DX39*(1-In_BESS_Haircut)*In_BESS_Avail/In_Aurora_Avail</f>
        <v>175.141739982154</v>
      </c>
      <c r="DY44" s="22" t="n">
        <f aca="false">DY43*DY39*(1-In_BESS_Haircut)*In_BESS_Avail/In_Aurora_Avail</f>
        <v>175.141739982154</v>
      </c>
      <c r="DZ44" s="22" t="n">
        <f aca="false">DZ43*DZ39*(1-In_BESS_Haircut)*In_BESS_Avail/In_Aurora_Avail</f>
        <v>175.141739982154</v>
      </c>
      <c r="EA44" s="22" t="n">
        <f aca="false">EA43*EA39*(1-In_BESS_Haircut)*In_BESS_Avail/In_Aurora_Avail</f>
        <v>179.170842866952</v>
      </c>
      <c r="EB44" s="22" t="n">
        <f aca="false">EB43*EB39*(1-In_BESS_Haircut)*In_BESS_Avail/In_Aurora_Avail</f>
        <v>179.170842866952</v>
      </c>
      <c r="EC44" s="22" t="n">
        <f aca="false">EC43*EC39*(1-In_BESS_Haircut)*In_BESS_Avail/In_Aurora_Avail</f>
        <v>179.170842866952</v>
      </c>
      <c r="ED44" s="22" t="n">
        <f aca="false">ED43*ED39*(1-In_BESS_Haircut)*In_BESS_Avail/In_Aurora_Avail</f>
        <v>179.170842866952</v>
      </c>
      <c r="EE44" s="22" t="n">
        <f aca="false">EE43*EE39*(1-In_BESS_Haircut)*In_BESS_Avail/In_Aurora_Avail</f>
        <v>175.241993060013</v>
      </c>
      <c r="EF44" s="22" t="n">
        <f aca="false">EF43*EF39*(1-In_BESS_Haircut)*In_BESS_Avail/In_Aurora_Avail</f>
        <v>175.241993060013</v>
      </c>
      <c r="EG44" s="22" t="n">
        <f aca="false">EG43*EG39*(1-In_BESS_Haircut)*In_BESS_Avail/In_Aurora_Avail</f>
        <v>175.241993060013</v>
      </c>
      <c r="EH44" s="22" t="n">
        <f aca="false">EH43*EH39*(1-In_BESS_Haircut)*In_BESS_Avail/In_Aurora_Avail</f>
        <v>175.241993060013</v>
      </c>
      <c r="EI44" s="22" t="n">
        <f aca="false">EI43*EI39*(1-In_BESS_Haircut)*In_BESS_Avail/In_Aurora_Avail</f>
        <v>181.033027934511</v>
      </c>
      <c r="EJ44" s="22" t="n">
        <f aca="false">EJ43*EJ39*(1-In_BESS_Haircut)*In_BESS_Avail/In_Aurora_Avail</f>
        <v>181.033027934511</v>
      </c>
      <c r="EK44" s="22" t="n">
        <f aca="false">EK43*EK39*(1-In_BESS_Haircut)*In_BESS_Avail/In_Aurora_Avail</f>
        <v>181.033027934511</v>
      </c>
      <c r="EL44" s="22" t="n">
        <f aca="false">EL43*EL39*(1-In_BESS_Haircut)*In_BESS_Avail/In_Aurora_Avail</f>
        <v>181.033027934511</v>
      </c>
      <c r="EM44" s="22" t="n">
        <f aca="false">EM43*EM39*(1-In_BESS_Haircut)*In_BESS_Avail/In_Aurora_Avail</f>
        <v>185.060072939738</v>
      </c>
      <c r="EN44" s="22" t="n">
        <f aca="false">EN43*EN39*(1-In_BESS_Haircut)*In_BESS_Avail/In_Aurora_Avail</f>
        <v>185.060072939738</v>
      </c>
      <c r="EO44" s="22" t="n">
        <f aca="false">EO43*EO39*(1-In_BESS_Haircut)*In_BESS_Avail/In_Aurora_Avail</f>
        <v>185.060072939738</v>
      </c>
      <c r="EP44" s="22" t="n">
        <f aca="false">EP43*EP39*(1-In_BESS_Haircut)*In_BESS_Avail/In_Aurora_Avail</f>
        <v>185.060072939738</v>
      </c>
      <c r="EQ44" s="22" t="n">
        <f aca="false">EQ43*EQ39*(1-In_BESS_Haircut)*In_BESS_Avail/In_Aurora_Avail</f>
        <v>182.468179396365</v>
      </c>
      <c r="ER44" s="22" t="n">
        <f aca="false">ER43*ER39*(1-In_BESS_Haircut)*In_BESS_Avail/In_Aurora_Avail</f>
        <v>182.468179396365</v>
      </c>
      <c r="ES44" s="22" t="n">
        <f aca="false">ES43*ES39*(1-In_BESS_Haircut)*In_BESS_Avail/In_Aurora_Avail</f>
        <v>182.468179396365</v>
      </c>
      <c r="ET44" s="22" t="n">
        <f aca="false">ET43*ET39*(1-In_BESS_Haircut)*In_BESS_Avail/In_Aurora_Avail</f>
        <v>182.468179396365</v>
      </c>
      <c r="EU44" s="22" t="n">
        <f aca="false">EU43*EU39*(1-In_BESS_Haircut)*In_BESS_Avail/In_Aurora_Avail</f>
        <v>186.117542984292</v>
      </c>
      <c r="EV44" s="22" t="n">
        <f aca="false">EV43*EV39*(1-In_BESS_Haircut)*In_BESS_Avail/In_Aurora_Avail</f>
        <v>186.117542984292</v>
      </c>
      <c r="EW44" s="22" t="n">
        <f aca="false">EW43*EW39*(1-In_BESS_Haircut)*In_BESS_Avail/In_Aurora_Avail</f>
        <v>186.117542984292</v>
      </c>
      <c r="EX44" s="22" t="n">
        <f aca="false">EX43*EX39*(1-In_BESS_Haircut)*In_BESS_Avail/In_Aurora_Avail</f>
        <v>186.117542984292</v>
      </c>
      <c r="EY44" s="22" t="n">
        <f aca="false">EY43*EY39*(1-In_BESS_Haircut)*In_BESS_Avail/In_Aurora_Avail</f>
        <v>189.839893843978</v>
      </c>
      <c r="EZ44" s="22" t="n">
        <f aca="false">EZ43*EZ39*(1-In_BESS_Haircut)*In_BESS_Avail/In_Aurora_Avail</f>
        <v>189.839893843978</v>
      </c>
      <c r="FA44" s="22" t="n">
        <f aca="false">FA43*FA39*(1-In_BESS_Haircut)*In_BESS_Avail/In_Aurora_Avail</f>
        <v>189.839893843978</v>
      </c>
      <c r="FB44" s="22" t="n">
        <f aca="false">FB43*FB39*(1-In_BESS_Haircut)*In_BESS_Avail/In_Aurora_Avail</f>
        <v>189.839893843978</v>
      </c>
      <c r="FC44" s="22" t="n">
        <f aca="false">FC43*FC39*(1-In_BESS_Haircut)*In_BESS_Avail/In_Aurora_Avail</f>
        <v>193.636691720857</v>
      </c>
      <c r="FD44" s="22" t="n">
        <f aca="false">FD43*FD39*(1-In_BESS_Haircut)*In_BESS_Avail/In_Aurora_Avail</f>
        <v>193.636691720857</v>
      </c>
      <c r="FE44" s="22" t="n">
        <f aca="false">FE43*FE39*(1-In_BESS_Haircut)*In_BESS_Avail/In_Aurora_Avail</f>
        <v>193.636691720857</v>
      </c>
      <c r="FF44" s="22" t="n">
        <f aca="false">FF43*FF39*(1-In_BESS_Haircut)*In_BESS_Avail/In_Aurora_Avail</f>
        <v>193.636691720857</v>
      </c>
      <c r="FG44" s="22" t="n">
        <f aca="false">FG43*FG39*(1-In_BESS_Haircut)*In_BESS_Avail/In_Aurora_Avail</f>
        <v>197.509425555274</v>
      </c>
      <c r="FH44" s="22" t="n">
        <f aca="false">FH43*FH39*(1-In_BESS_Haircut)*In_BESS_Avail/In_Aurora_Avail</f>
        <v>197.509425555274</v>
      </c>
    </row>
    <row r="46" customFormat="false" ht="15" hidden="false" customHeight="false" outlineLevel="0" collapsed="false">
      <c r="A46" s="9" t="s">
        <v>14</v>
      </c>
      <c r="B46" s="9"/>
      <c r="C46" s="9" t="s">
        <v>652</v>
      </c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</row>
    <row r="47" customFormat="false" ht="15" hidden="false" customHeight="false" outlineLevel="0" collapsed="false">
      <c r="C47" s="0" t="s">
        <v>653</v>
      </c>
      <c r="D47" s="11" t="s">
        <v>39</v>
      </c>
      <c r="E47" s="49" t="n">
        <f aca="false">INDEX(Case_Offer,1,$F12)</f>
        <v>0</v>
      </c>
    </row>
    <row r="48" customFormat="false" ht="15" hidden="false" customHeight="false" outlineLevel="0" collapsed="false">
      <c r="C48" s="0" t="s">
        <v>654</v>
      </c>
      <c r="D48" s="11" t="s">
        <v>79</v>
      </c>
      <c r="E48" s="38" t="n">
        <f aca="false">MATCH(In_Offer_PV,OPV_Names,0)</f>
        <v>2</v>
      </c>
      <c r="F48" s="38" t="n">
        <f aca="false">INDEX(OPV_Type,$E48)</f>
        <v>1</v>
      </c>
    </row>
    <row r="49" customFormat="false" ht="15" hidden="false" customHeight="false" outlineLevel="0" collapsed="false">
      <c r="C49" s="0" t="s">
        <v>655</v>
      </c>
      <c r="D49" s="11" t="s">
        <v>303</v>
      </c>
      <c r="E49" s="45" t="n">
        <f aca="false">INDEX(OPV_Fee,$E48)</f>
        <v>0</v>
      </c>
      <c r="F49" s="22" t="n">
        <f aca="false">INDEX(OPV_Fee_Min,$E48)</f>
        <v>0</v>
      </c>
    </row>
    <row r="50" customFormat="false" ht="15" hidden="false" customHeight="false" outlineLevel="0" collapsed="false">
      <c r="C50" s="0" t="s">
        <v>656</v>
      </c>
      <c r="D50" s="11" t="s">
        <v>303</v>
      </c>
      <c r="E50" s="22" t="n">
        <f aca="false">INDEX(OPV_Fee_Max,$E48)</f>
        <v>0</v>
      </c>
      <c r="F50" s="22" t="n">
        <f aca="false">INDEX(OPV_Price,$E48)</f>
        <v>43.96</v>
      </c>
    </row>
    <row r="51" customFormat="false" ht="15" hidden="false" customHeight="false" outlineLevel="0" collapsed="false">
      <c r="C51" s="0" t="s">
        <v>657</v>
      </c>
      <c r="D51" s="11" t="s">
        <v>617</v>
      </c>
      <c r="E51" s="40" t="n">
        <f aca="false">IF(INDEX(OPV_Start,$E48)&gt;0,INDEX(OPV_Start,$E48),$F16+1)</f>
        <v>46753</v>
      </c>
      <c r="F51" s="40" t="n">
        <f aca="false">EDATE($E51,INDEX(OPV_Tenor,$E48)*Months_In_Year)-1</f>
        <v>47848</v>
      </c>
      <c r="J51" s="60" t="n">
        <f aca="false">$E47*MAX(0,MIN($F51,J$4)-MAX($E51,J$3)+1)/J$5</f>
        <v>0</v>
      </c>
      <c r="K51" s="60" t="n">
        <f aca="false">$E47*MAX(0,MIN($F51,K$4)-MAX($E51,K$3)+1)/K$5</f>
        <v>0</v>
      </c>
      <c r="L51" s="60" t="n">
        <f aca="false">$E47*MAX(0,MIN($F51,L$4)-MAX($E51,L$3)+1)/L$5</f>
        <v>0</v>
      </c>
      <c r="M51" s="60" t="n">
        <f aca="false">$E47*MAX(0,MIN($F51,M$4)-MAX($E51,M$3)+1)/M$5</f>
        <v>0</v>
      </c>
      <c r="N51" s="60" t="n">
        <f aca="false">$E47*MAX(0,MIN($F51,N$4)-MAX($E51,N$3)+1)/N$5</f>
        <v>0</v>
      </c>
      <c r="O51" s="60" t="n">
        <f aca="false">$E47*MAX(0,MIN($F51,O$4)-MAX($E51,O$3)+1)/O$5</f>
        <v>0</v>
      </c>
      <c r="P51" s="60" t="n">
        <f aca="false">$E47*MAX(0,MIN($F51,P$4)-MAX($E51,P$3)+1)/P$5</f>
        <v>0</v>
      </c>
      <c r="Q51" s="60" t="n">
        <f aca="false">$E47*MAX(0,MIN($F51,Q$4)-MAX($E51,Q$3)+1)/Q$5</f>
        <v>0</v>
      </c>
      <c r="R51" s="60" t="n">
        <f aca="false">$E47*MAX(0,MIN($F51,R$4)-MAX($E51,R$3)+1)/R$5</f>
        <v>0</v>
      </c>
      <c r="S51" s="60" t="n">
        <f aca="false">$E47*MAX(0,MIN($F51,S$4)-MAX($E51,S$3)+1)/S$5</f>
        <v>0</v>
      </c>
      <c r="T51" s="60" t="n">
        <f aca="false">$E47*MAX(0,MIN($F51,T$4)-MAX($E51,T$3)+1)/T$5</f>
        <v>0</v>
      </c>
      <c r="U51" s="60" t="n">
        <f aca="false">$E47*MAX(0,MIN($F51,U$4)-MAX($E51,U$3)+1)/U$5</f>
        <v>0</v>
      </c>
      <c r="V51" s="60" t="n">
        <f aca="false">$E47*MAX(0,MIN($F51,V$4)-MAX($E51,V$3)+1)/V$5</f>
        <v>0</v>
      </c>
      <c r="W51" s="60" t="n">
        <f aca="false">$E47*MAX(0,MIN($F51,W$4)-MAX($E51,W$3)+1)/W$5</f>
        <v>0</v>
      </c>
      <c r="X51" s="60" t="n">
        <f aca="false">$E47*MAX(0,MIN($F51,X$4)-MAX($E51,X$3)+1)/X$5</f>
        <v>0</v>
      </c>
      <c r="Y51" s="60" t="n">
        <f aca="false">$E47*MAX(0,MIN($F51,Y$4)-MAX($E51,Y$3)+1)/Y$5</f>
        <v>0</v>
      </c>
      <c r="Z51" s="60" t="n">
        <f aca="false">$E47*MAX(0,MIN($F51,Z$4)-MAX($E51,Z$3)+1)/Z$5</f>
        <v>0</v>
      </c>
      <c r="AA51" s="60" t="n">
        <f aca="false">$E47*MAX(0,MIN($F51,AA$4)-MAX($E51,AA$3)+1)/AA$5</f>
        <v>0</v>
      </c>
      <c r="AB51" s="60" t="n">
        <f aca="false">$E47*MAX(0,MIN($F51,AB$4)-MAX($E51,AB$3)+1)/AB$5</f>
        <v>0</v>
      </c>
      <c r="AC51" s="60" t="n">
        <f aca="false">$E47*MAX(0,MIN($F51,AC$4)-MAX($E51,AC$3)+1)/AC$5</f>
        <v>0</v>
      </c>
      <c r="AD51" s="60" t="n">
        <f aca="false">$E47*MAX(0,MIN($F51,AD$4)-MAX($E51,AD$3)+1)/AD$5</f>
        <v>0</v>
      </c>
      <c r="AE51" s="60" t="n">
        <f aca="false">$E47*MAX(0,MIN($F51,AE$4)-MAX($E51,AE$3)+1)/AE$5</f>
        <v>0</v>
      </c>
      <c r="AF51" s="60" t="n">
        <f aca="false">$E47*MAX(0,MIN($F51,AF$4)-MAX($E51,AF$3)+1)/AF$5</f>
        <v>0</v>
      </c>
      <c r="AG51" s="60" t="n">
        <f aca="false">$E47*MAX(0,MIN($F51,AG$4)-MAX($E51,AG$3)+1)/AG$5</f>
        <v>0</v>
      </c>
      <c r="AH51" s="60" t="n">
        <f aca="false">$E47*MAX(0,MIN($F51,AH$4)-MAX($E51,AH$3)+1)/AH$5</f>
        <v>0</v>
      </c>
      <c r="AI51" s="60" t="n">
        <f aca="false">$E47*MAX(0,MIN($F51,AI$4)-MAX($E51,AI$3)+1)/AI$5</f>
        <v>0</v>
      </c>
      <c r="AJ51" s="60" t="n">
        <f aca="false">$E47*MAX(0,MIN($F51,AJ$4)-MAX($E51,AJ$3)+1)/AJ$5</f>
        <v>0</v>
      </c>
      <c r="AK51" s="60" t="n">
        <f aca="false">$E47*MAX(0,MIN($F51,AK$4)-MAX($E51,AK$3)+1)/AK$5</f>
        <v>0</v>
      </c>
      <c r="AL51" s="60" t="n">
        <f aca="false">$E47*MAX(0,MIN($F51,AL$4)-MAX($E51,AL$3)+1)/AL$5</f>
        <v>0</v>
      </c>
      <c r="AM51" s="60" t="n">
        <f aca="false">$E47*MAX(0,MIN($F51,AM$4)-MAX($E51,AM$3)+1)/AM$5</f>
        <v>0</v>
      </c>
      <c r="AN51" s="60" t="n">
        <f aca="false">$E47*MAX(0,MIN($F51,AN$4)-MAX($E51,AN$3)+1)/AN$5</f>
        <v>0</v>
      </c>
      <c r="AO51" s="60" t="n">
        <f aca="false">$E47*MAX(0,MIN($F51,AO$4)-MAX($E51,AO$3)+1)/AO$5</f>
        <v>0</v>
      </c>
      <c r="AP51" s="60" t="n">
        <f aca="false">$E47*MAX(0,MIN($F51,AP$4)-MAX($E51,AP$3)+1)/AP$5</f>
        <v>0</v>
      </c>
      <c r="AQ51" s="60" t="n">
        <f aca="false">$E47*MAX(0,MIN($F51,AQ$4)-MAX($E51,AQ$3)+1)/AQ$5</f>
        <v>0</v>
      </c>
      <c r="AR51" s="60" t="n">
        <f aca="false">$E47*MAX(0,MIN($F51,AR$4)-MAX($E51,AR$3)+1)/AR$5</f>
        <v>0</v>
      </c>
      <c r="AS51" s="60" t="n">
        <f aca="false">$E47*MAX(0,MIN($F51,AS$4)-MAX($E51,AS$3)+1)/AS$5</f>
        <v>0</v>
      </c>
      <c r="AT51" s="60" t="n">
        <f aca="false">$E47*MAX(0,MIN($F51,AT$4)-MAX($E51,AT$3)+1)/AT$5</f>
        <v>0</v>
      </c>
      <c r="AU51" s="60" t="n">
        <f aca="false">$E47*MAX(0,MIN($F51,AU$4)-MAX($E51,AU$3)+1)/AU$5</f>
        <v>0</v>
      </c>
      <c r="AV51" s="60" t="n">
        <f aca="false">$E47*MAX(0,MIN($F51,AV$4)-MAX($E51,AV$3)+1)/AV$5</f>
        <v>0</v>
      </c>
      <c r="AW51" s="60" t="n">
        <f aca="false">$E47*MAX(0,MIN($F51,AW$4)-MAX($E51,AW$3)+1)/AW$5</f>
        <v>0</v>
      </c>
      <c r="AX51" s="60" t="n">
        <f aca="false">$E47*MAX(0,MIN($F51,AX$4)-MAX($E51,AX$3)+1)/AX$5</f>
        <v>0</v>
      </c>
      <c r="AY51" s="60" t="n">
        <f aca="false">$E47*MAX(0,MIN($F51,AY$4)-MAX($E51,AY$3)+1)/AY$5</f>
        <v>0</v>
      </c>
      <c r="AZ51" s="60" t="n">
        <f aca="false">$E47*MAX(0,MIN($F51,AZ$4)-MAX($E51,AZ$3)+1)/AZ$5</f>
        <v>0</v>
      </c>
      <c r="BA51" s="60" t="n">
        <f aca="false">$E47*MAX(0,MIN($F51,BA$4)-MAX($E51,BA$3)+1)/BA$5</f>
        <v>0</v>
      </c>
      <c r="BB51" s="60" t="n">
        <f aca="false">$E47*MAX(0,MIN($F51,BB$4)-MAX($E51,BB$3)+1)/BB$5</f>
        <v>0</v>
      </c>
      <c r="BC51" s="60" t="n">
        <f aca="false">$E47*MAX(0,MIN($F51,BC$4)-MAX($E51,BC$3)+1)/BC$5</f>
        <v>0</v>
      </c>
      <c r="BD51" s="60" t="n">
        <f aca="false">$E47*MAX(0,MIN($F51,BD$4)-MAX($E51,BD$3)+1)/BD$5</f>
        <v>0</v>
      </c>
      <c r="BE51" s="60" t="n">
        <f aca="false">$E47*MAX(0,MIN($F51,BE$4)-MAX($E51,BE$3)+1)/BE$5</f>
        <v>0</v>
      </c>
      <c r="BF51" s="60" t="n">
        <f aca="false">$E47*MAX(0,MIN($F51,BF$4)-MAX($E51,BF$3)+1)/BF$5</f>
        <v>0</v>
      </c>
      <c r="BG51" s="60" t="n">
        <f aca="false">$E47*MAX(0,MIN($F51,BG$4)-MAX($E51,BG$3)+1)/BG$5</f>
        <v>0</v>
      </c>
      <c r="BH51" s="60" t="n">
        <f aca="false">$E47*MAX(0,MIN($F51,BH$4)-MAX($E51,BH$3)+1)/BH$5</f>
        <v>0</v>
      </c>
      <c r="BI51" s="60" t="n">
        <f aca="false">$E47*MAX(0,MIN($F51,BI$4)-MAX($E51,BI$3)+1)/BI$5</f>
        <v>0</v>
      </c>
      <c r="BJ51" s="60" t="n">
        <f aca="false">$E47*MAX(0,MIN($F51,BJ$4)-MAX($E51,BJ$3)+1)/BJ$5</f>
        <v>0</v>
      </c>
      <c r="BK51" s="60" t="n">
        <f aca="false">$E47*MAX(0,MIN($F51,BK$4)-MAX($E51,BK$3)+1)/BK$5</f>
        <v>0</v>
      </c>
      <c r="BL51" s="60" t="n">
        <f aca="false">$E47*MAX(0,MIN($F51,BL$4)-MAX($E51,BL$3)+1)/BL$5</f>
        <v>0</v>
      </c>
      <c r="BM51" s="60" t="n">
        <f aca="false">$E47*MAX(0,MIN($F51,BM$4)-MAX($E51,BM$3)+1)/BM$5</f>
        <v>0</v>
      </c>
      <c r="BN51" s="60" t="n">
        <f aca="false">$E47*MAX(0,MIN($F51,BN$4)-MAX($E51,BN$3)+1)/BN$5</f>
        <v>0</v>
      </c>
      <c r="BO51" s="60" t="n">
        <f aca="false">$E47*MAX(0,MIN($F51,BO$4)-MAX($E51,BO$3)+1)/BO$5</f>
        <v>0</v>
      </c>
      <c r="BP51" s="60" t="n">
        <f aca="false">$E47*MAX(0,MIN($F51,BP$4)-MAX($E51,BP$3)+1)/BP$5</f>
        <v>0</v>
      </c>
      <c r="BQ51" s="60" t="n">
        <f aca="false">$E47*MAX(0,MIN($F51,BQ$4)-MAX($E51,BQ$3)+1)/BQ$5</f>
        <v>0</v>
      </c>
      <c r="BR51" s="60" t="n">
        <f aca="false">$E47*MAX(0,MIN($F51,BR$4)-MAX($E51,BR$3)+1)/BR$5</f>
        <v>0</v>
      </c>
      <c r="BS51" s="60" t="n">
        <f aca="false">$E47*MAX(0,MIN($F51,BS$4)-MAX($E51,BS$3)+1)/BS$5</f>
        <v>0</v>
      </c>
      <c r="BT51" s="60" t="n">
        <f aca="false">$E47*MAX(0,MIN($F51,BT$4)-MAX($E51,BT$3)+1)/BT$5</f>
        <v>0</v>
      </c>
      <c r="BU51" s="60" t="n">
        <f aca="false">$E47*MAX(0,MIN($F51,BU$4)-MAX($E51,BU$3)+1)/BU$5</f>
        <v>0</v>
      </c>
      <c r="BV51" s="60" t="n">
        <f aca="false">$E47*MAX(0,MIN($F51,BV$4)-MAX($E51,BV$3)+1)/BV$5</f>
        <v>0</v>
      </c>
      <c r="BW51" s="60" t="n">
        <f aca="false">$E47*MAX(0,MIN($F51,BW$4)-MAX($E51,BW$3)+1)/BW$5</f>
        <v>0</v>
      </c>
      <c r="BX51" s="60" t="n">
        <f aca="false">$E47*MAX(0,MIN($F51,BX$4)-MAX($E51,BX$3)+1)/BX$5</f>
        <v>0</v>
      </c>
      <c r="BY51" s="60" t="n">
        <f aca="false">$E47*MAX(0,MIN($F51,BY$4)-MAX($E51,BY$3)+1)/BY$5</f>
        <v>0</v>
      </c>
      <c r="BZ51" s="60" t="n">
        <f aca="false">$E47*MAX(0,MIN($F51,BZ$4)-MAX($E51,BZ$3)+1)/BZ$5</f>
        <v>0</v>
      </c>
      <c r="CA51" s="60" t="n">
        <f aca="false">$E47*MAX(0,MIN($F51,CA$4)-MAX($E51,CA$3)+1)/CA$5</f>
        <v>0</v>
      </c>
      <c r="CB51" s="60" t="n">
        <f aca="false">$E47*MAX(0,MIN($F51,CB$4)-MAX($E51,CB$3)+1)/CB$5</f>
        <v>0</v>
      </c>
      <c r="CC51" s="60" t="n">
        <f aca="false">$E47*MAX(0,MIN($F51,CC$4)-MAX($E51,CC$3)+1)/CC$5</f>
        <v>0</v>
      </c>
      <c r="CD51" s="60" t="n">
        <f aca="false">$E47*MAX(0,MIN($F51,CD$4)-MAX($E51,CD$3)+1)/CD$5</f>
        <v>0</v>
      </c>
      <c r="CE51" s="60" t="n">
        <f aca="false">$E47*MAX(0,MIN($F51,CE$4)-MAX($E51,CE$3)+1)/CE$5</f>
        <v>0</v>
      </c>
      <c r="CF51" s="60" t="n">
        <f aca="false">$E47*MAX(0,MIN($F51,CF$4)-MAX($E51,CF$3)+1)/CF$5</f>
        <v>0</v>
      </c>
      <c r="CG51" s="60" t="n">
        <f aca="false">$E47*MAX(0,MIN($F51,CG$4)-MAX($E51,CG$3)+1)/CG$5</f>
        <v>0</v>
      </c>
      <c r="CH51" s="60" t="n">
        <f aca="false">$E47*MAX(0,MIN($F51,CH$4)-MAX($E51,CH$3)+1)/CH$5</f>
        <v>0</v>
      </c>
      <c r="CI51" s="60" t="n">
        <f aca="false">$E47*MAX(0,MIN($F51,CI$4)-MAX($E51,CI$3)+1)/CI$5</f>
        <v>0</v>
      </c>
      <c r="CJ51" s="60" t="n">
        <f aca="false">$E47*MAX(0,MIN($F51,CJ$4)-MAX($E51,CJ$3)+1)/CJ$5</f>
        <v>0</v>
      </c>
      <c r="CK51" s="60" t="n">
        <f aca="false">$E47*MAX(0,MIN($F51,CK$4)-MAX($E51,CK$3)+1)/CK$5</f>
        <v>0</v>
      </c>
      <c r="CL51" s="60" t="n">
        <f aca="false">$E47*MAX(0,MIN($F51,CL$4)-MAX($E51,CL$3)+1)/CL$5</f>
        <v>0</v>
      </c>
      <c r="CM51" s="60" t="n">
        <f aca="false">$E47*MAX(0,MIN($F51,CM$4)-MAX($E51,CM$3)+1)/CM$5</f>
        <v>0</v>
      </c>
      <c r="CN51" s="60" t="n">
        <f aca="false">$E47*MAX(0,MIN($F51,CN$4)-MAX($E51,CN$3)+1)/CN$5</f>
        <v>0</v>
      </c>
      <c r="CO51" s="60" t="n">
        <f aca="false">$E47*MAX(0,MIN($F51,CO$4)-MAX($E51,CO$3)+1)/CO$5</f>
        <v>0</v>
      </c>
      <c r="CP51" s="60" t="n">
        <f aca="false">$E47*MAX(0,MIN($F51,CP$4)-MAX($E51,CP$3)+1)/CP$5</f>
        <v>0</v>
      </c>
      <c r="CQ51" s="60" t="n">
        <f aca="false">$E47*MAX(0,MIN($F51,CQ$4)-MAX($E51,CQ$3)+1)/CQ$5</f>
        <v>0</v>
      </c>
      <c r="CR51" s="60" t="n">
        <f aca="false">$E47*MAX(0,MIN($F51,CR$4)-MAX($E51,CR$3)+1)/CR$5</f>
        <v>0</v>
      </c>
      <c r="CS51" s="60" t="n">
        <f aca="false">$E47*MAX(0,MIN($F51,CS$4)-MAX($E51,CS$3)+1)/CS$5</f>
        <v>0</v>
      </c>
      <c r="CT51" s="60" t="n">
        <f aca="false">$E47*MAX(0,MIN($F51,CT$4)-MAX($E51,CT$3)+1)/CT$5</f>
        <v>0</v>
      </c>
      <c r="CU51" s="60" t="n">
        <f aca="false">$E47*MAX(0,MIN($F51,CU$4)-MAX($E51,CU$3)+1)/CU$5</f>
        <v>0</v>
      </c>
      <c r="CV51" s="60" t="n">
        <f aca="false">$E47*MAX(0,MIN($F51,CV$4)-MAX($E51,CV$3)+1)/CV$5</f>
        <v>0</v>
      </c>
      <c r="CW51" s="60" t="n">
        <f aca="false">$E47*MAX(0,MIN($F51,CW$4)-MAX($E51,CW$3)+1)/CW$5</f>
        <v>0</v>
      </c>
      <c r="CX51" s="60" t="n">
        <f aca="false">$E47*MAX(0,MIN($F51,CX$4)-MAX($E51,CX$3)+1)/CX$5</f>
        <v>0</v>
      </c>
      <c r="CY51" s="60" t="n">
        <f aca="false">$E47*MAX(0,MIN($F51,CY$4)-MAX($E51,CY$3)+1)/CY$5</f>
        <v>0</v>
      </c>
      <c r="CZ51" s="60" t="n">
        <f aca="false">$E47*MAX(0,MIN($F51,CZ$4)-MAX($E51,CZ$3)+1)/CZ$5</f>
        <v>0</v>
      </c>
      <c r="DA51" s="60" t="n">
        <f aca="false">$E47*MAX(0,MIN($F51,DA$4)-MAX($E51,DA$3)+1)/DA$5</f>
        <v>0</v>
      </c>
      <c r="DB51" s="60" t="n">
        <f aca="false">$E47*MAX(0,MIN($F51,DB$4)-MAX($E51,DB$3)+1)/DB$5</f>
        <v>0</v>
      </c>
      <c r="DC51" s="60" t="n">
        <f aca="false">$E47*MAX(0,MIN($F51,DC$4)-MAX($E51,DC$3)+1)/DC$5</f>
        <v>0</v>
      </c>
      <c r="DD51" s="60" t="n">
        <f aca="false">$E47*MAX(0,MIN($F51,DD$4)-MAX($E51,DD$3)+1)/DD$5</f>
        <v>0</v>
      </c>
      <c r="DE51" s="60" t="n">
        <f aca="false">$E47*MAX(0,MIN($F51,DE$4)-MAX($E51,DE$3)+1)/DE$5</f>
        <v>0</v>
      </c>
      <c r="DF51" s="60" t="n">
        <f aca="false">$E47*MAX(0,MIN($F51,DF$4)-MAX($E51,DF$3)+1)/DF$5</f>
        <v>0</v>
      </c>
      <c r="DG51" s="60" t="n">
        <f aca="false">$E47*MAX(0,MIN($F51,DG$4)-MAX($E51,DG$3)+1)/DG$5</f>
        <v>0</v>
      </c>
      <c r="DH51" s="60" t="n">
        <f aca="false">$E47*MAX(0,MIN($F51,DH$4)-MAX($E51,DH$3)+1)/DH$5</f>
        <v>0</v>
      </c>
      <c r="DI51" s="60" t="n">
        <f aca="false">$E47*MAX(0,MIN($F51,DI$4)-MAX($E51,DI$3)+1)/DI$5</f>
        <v>0</v>
      </c>
      <c r="DJ51" s="60" t="n">
        <f aca="false">$E47*MAX(0,MIN($F51,DJ$4)-MAX($E51,DJ$3)+1)/DJ$5</f>
        <v>0</v>
      </c>
      <c r="DK51" s="60" t="n">
        <f aca="false">$E47*MAX(0,MIN($F51,DK$4)-MAX($E51,DK$3)+1)/DK$5</f>
        <v>0</v>
      </c>
      <c r="DL51" s="60" t="n">
        <f aca="false">$E47*MAX(0,MIN($F51,DL$4)-MAX($E51,DL$3)+1)/DL$5</f>
        <v>0</v>
      </c>
      <c r="DM51" s="60" t="n">
        <f aca="false">$E47*MAX(0,MIN($F51,DM$4)-MAX($E51,DM$3)+1)/DM$5</f>
        <v>0</v>
      </c>
      <c r="DN51" s="60" t="n">
        <f aca="false">$E47*MAX(0,MIN($F51,DN$4)-MAX($E51,DN$3)+1)/DN$5</f>
        <v>0</v>
      </c>
      <c r="DO51" s="60" t="n">
        <f aca="false">$E47*MAX(0,MIN($F51,DO$4)-MAX($E51,DO$3)+1)/DO$5</f>
        <v>0</v>
      </c>
      <c r="DP51" s="60" t="n">
        <f aca="false">$E47*MAX(0,MIN($F51,DP$4)-MAX($E51,DP$3)+1)/DP$5</f>
        <v>0</v>
      </c>
      <c r="DQ51" s="60" t="n">
        <f aca="false">$E47*MAX(0,MIN($F51,DQ$4)-MAX($E51,DQ$3)+1)/DQ$5</f>
        <v>0</v>
      </c>
      <c r="DR51" s="60" t="n">
        <f aca="false">$E47*MAX(0,MIN($F51,DR$4)-MAX($E51,DR$3)+1)/DR$5</f>
        <v>0</v>
      </c>
      <c r="DS51" s="60" t="n">
        <f aca="false">$E47*MAX(0,MIN($F51,DS$4)-MAX($E51,DS$3)+1)/DS$5</f>
        <v>0</v>
      </c>
      <c r="DT51" s="60" t="n">
        <f aca="false">$E47*MAX(0,MIN($F51,DT$4)-MAX($E51,DT$3)+1)/DT$5</f>
        <v>0</v>
      </c>
      <c r="DU51" s="60" t="n">
        <f aca="false">$E47*MAX(0,MIN($F51,DU$4)-MAX($E51,DU$3)+1)/DU$5</f>
        <v>0</v>
      </c>
      <c r="DV51" s="60" t="n">
        <f aca="false">$E47*MAX(0,MIN($F51,DV$4)-MAX($E51,DV$3)+1)/DV$5</f>
        <v>0</v>
      </c>
      <c r="DW51" s="60" t="n">
        <f aca="false">$E47*MAX(0,MIN($F51,DW$4)-MAX($E51,DW$3)+1)/DW$5</f>
        <v>0</v>
      </c>
      <c r="DX51" s="60" t="n">
        <f aca="false">$E47*MAX(0,MIN($F51,DX$4)-MAX($E51,DX$3)+1)/DX$5</f>
        <v>0</v>
      </c>
      <c r="DY51" s="60" t="n">
        <f aca="false">$E47*MAX(0,MIN($F51,DY$4)-MAX($E51,DY$3)+1)/DY$5</f>
        <v>0</v>
      </c>
      <c r="DZ51" s="60" t="n">
        <f aca="false">$E47*MAX(0,MIN($F51,DZ$4)-MAX($E51,DZ$3)+1)/DZ$5</f>
        <v>0</v>
      </c>
      <c r="EA51" s="60" t="n">
        <f aca="false">$E47*MAX(0,MIN($F51,EA$4)-MAX($E51,EA$3)+1)/EA$5</f>
        <v>0</v>
      </c>
      <c r="EB51" s="60" t="n">
        <f aca="false">$E47*MAX(0,MIN($F51,EB$4)-MAX($E51,EB$3)+1)/EB$5</f>
        <v>0</v>
      </c>
      <c r="EC51" s="60" t="n">
        <f aca="false">$E47*MAX(0,MIN($F51,EC$4)-MAX($E51,EC$3)+1)/EC$5</f>
        <v>0</v>
      </c>
      <c r="ED51" s="60" t="n">
        <f aca="false">$E47*MAX(0,MIN($F51,ED$4)-MAX($E51,ED$3)+1)/ED$5</f>
        <v>0</v>
      </c>
      <c r="EE51" s="60" t="n">
        <f aca="false">$E47*MAX(0,MIN($F51,EE$4)-MAX($E51,EE$3)+1)/EE$5</f>
        <v>0</v>
      </c>
      <c r="EF51" s="60" t="n">
        <f aca="false">$E47*MAX(0,MIN($F51,EF$4)-MAX($E51,EF$3)+1)/EF$5</f>
        <v>0</v>
      </c>
      <c r="EG51" s="60" t="n">
        <f aca="false">$E47*MAX(0,MIN($F51,EG$4)-MAX($E51,EG$3)+1)/EG$5</f>
        <v>0</v>
      </c>
      <c r="EH51" s="60" t="n">
        <f aca="false">$E47*MAX(0,MIN($F51,EH$4)-MAX($E51,EH$3)+1)/EH$5</f>
        <v>0</v>
      </c>
      <c r="EI51" s="60" t="n">
        <f aca="false">$E47*MAX(0,MIN($F51,EI$4)-MAX($E51,EI$3)+1)/EI$5</f>
        <v>0</v>
      </c>
      <c r="EJ51" s="60" t="n">
        <f aca="false">$E47*MAX(0,MIN($F51,EJ$4)-MAX($E51,EJ$3)+1)/EJ$5</f>
        <v>0</v>
      </c>
      <c r="EK51" s="60" t="n">
        <f aca="false">$E47*MAX(0,MIN($F51,EK$4)-MAX($E51,EK$3)+1)/EK$5</f>
        <v>0</v>
      </c>
      <c r="EL51" s="60" t="n">
        <f aca="false">$E47*MAX(0,MIN($F51,EL$4)-MAX($E51,EL$3)+1)/EL$5</f>
        <v>0</v>
      </c>
      <c r="EM51" s="60" t="n">
        <f aca="false">$E47*MAX(0,MIN($F51,EM$4)-MAX($E51,EM$3)+1)/EM$5</f>
        <v>0</v>
      </c>
      <c r="EN51" s="60" t="n">
        <f aca="false">$E47*MAX(0,MIN($F51,EN$4)-MAX($E51,EN$3)+1)/EN$5</f>
        <v>0</v>
      </c>
      <c r="EO51" s="60" t="n">
        <f aca="false">$E47*MAX(0,MIN($F51,EO$4)-MAX($E51,EO$3)+1)/EO$5</f>
        <v>0</v>
      </c>
      <c r="EP51" s="60" t="n">
        <f aca="false">$E47*MAX(0,MIN($F51,EP$4)-MAX($E51,EP$3)+1)/EP$5</f>
        <v>0</v>
      </c>
      <c r="EQ51" s="60" t="n">
        <f aca="false">$E47*MAX(0,MIN($F51,EQ$4)-MAX($E51,EQ$3)+1)/EQ$5</f>
        <v>0</v>
      </c>
      <c r="ER51" s="60" t="n">
        <f aca="false">$E47*MAX(0,MIN($F51,ER$4)-MAX($E51,ER$3)+1)/ER$5</f>
        <v>0</v>
      </c>
      <c r="ES51" s="60" t="n">
        <f aca="false">$E47*MAX(0,MIN($F51,ES$4)-MAX($E51,ES$3)+1)/ES$5</f>
        <v>0</v>
      </c>
      <c r="ET51" s="60" t="n">
        <f aca="false">$E47*MAX(0,MIN($F51,ET$4)-MAX($E51,ET$3)+1)/ET$5</f>
        <v>0</v>
      </c>
      <c r="EU51" s="60" t="n">
        <f aca="false">$E47*MAX(0,MIN($F51,EU$4)-MAX($E51,EU$3)+1)/EU$5</f>
        <v>0</v>
      </c>
      <c r="EV51" s="60" t="n">
        <f aca="false">$E47*MAX(0,MIN($F51,EV$4)-MAX($E51,EV$3)+1)/EV$5</f>
        <v>0</v>
      </c>
      <c r="EW51" s="60" t="n">
        <f aca="false">$E47*MAX(0,MIN($F51,EW$4)-MAX($E51,EW$3)+1)/EW$5</f>
        <v>0</v>
      </c>
      <c r="EX51" s="60" t="n">
        <f aca="false">$E47*MAX(0,MIN($F51,EX$4)-MAX($E51,EX$3)+1)/EX$5</f>
        <v>0</v>
      </c>
      <c r="EY51" s="60" t="n">
        <f aca="false">$E47*MAX(0,MIN($F51,EY$4)-MAX($E51,EY$3)+1)/EY$5</f>
        <v>0</v>
      </c>
      <c r="EZ51" s="60" t="n">
        <f aca="false">$E47*MAX(0,MIN($F51,EZ$4)-MAX($E51,EZ$3)+1)/EZ$5</f>
        <v>0</v>
      </c>
      <c r="FA51" s="60" t="n">
        <f aca="false">$E47*MAX(0,MIN($F51,FA$4)-MAX($E51,FA$3)+1)/FA$5</f>
        <v>0</v>
      </c>
      <c r="FB51" s="60" t="n">
        <f aca="false">$E47*MAX(0,MIN($F51,FB$4)-MAX($E51,FB$3)+1)/FB$5</f>
        <v>0</v>
      </c>
      <c r="FC51" s="60" t="n">
        <f aca="false">$E47*MAX(0,MIN($F51,FC$4)-MAX($E51,FC$3)+1)/FC$5</f>
        <v>0</v>
      </c>
      <c r="FD51" s="60" t="n">
        <f aca="false">$E47*MAX(0,MIN($F51,FD$4)-MAX($E51,FD$3)+1)/FD$5</f>
        <v>0</v>
      </c>
      <c r="FE51" s="60" t="n">
        <f aca="false">$E47*MAX(0,MIN($F51,FE$4)-MAX($E51,FE$3)+1)/FE$5</f>
        <v>0</v>
      </c>
      <c r="FF51" s="60" t="n">
        <f aca="false">$E47*MAX(0,MIN($F51,FF$4)-MAX($E51,FF$3)+1)/FF$5</f>
        <v>0</v>
      </c>
      <c r="FG51" s="60" t="n">
        <f aca="false">$E47*MAX(0,MIN($F51,FG$4)-MAX($E51,FG$3)+1)/FG$5</f>
        <v>0</v>
      </c>
      <c r="FH51" s="60" t="n">
        <f aca="false">$E47*MAX(0,MIN($F51,FH$4)-MAX($E51,FH$3)+1)/FH$5</f>
        <v>0</v>
      </c>
    </row>
    <row r="52" customFormat="false" ht="15" hidden="false" customHeight="false" outlineLevel="0" collapsed="false">
      <c r="C52" s="0" t="s">
        <v>658</v>
      </c>
      <c r="D52" s="11" t="s">
        <v>303</v>
      </c>
      <c r="J52" s="22" t="n">
        <f aca="false">MIN($E50,MAX($E49*J41,$F49))</f>
        <v>0</v>
      </c>
      <c r="K52" s="22" t="n">
        <f aca="false">MIN($E50,MAX($E49*K41,$F49))</f>
        <v>0</v>
      </c>
      <c r="L52" s="22" t="n">
        <f aca="false">MIN($E50,MAX($E49*L41,$F49))</f>
        <v>0</v>
      </c>
      <c r="M52" s="22" t="n">
        <f aca="false">MIN($E50,MAX($E49*M41,$F49))</f>
        <v>0</v>
      </c>
      <c r="N52" s="22" t="n">
        <f aca="false">MIN($E50,MAX($E49*N41,$F49))</f>
        <v>0</v>
      </c>
      <c r="O52" s="22" t="n">
        <f aca="false">MIN($E50,MAX($E49*O41,$F49))</f>
        <v>0</v>
      </c>
      <c r="P52" s="22" t="n">
        <f aca="false">MIN($E50,MAX($E49*P41,$F49))</f>
        <v>0</v>
      </c>
      <c r="Q52" s="22" t="n">
        <f aca="false">MIN($E50,MAX($E49*Q41,$F49))</f>
        <v>0</v>
      </c>
      <c r="R52" s="22" t="n">
        <f aca="false">MIN($E50,MAX($E49*R41,$F49))</f>
        <v>0</v>
      </c>
      <c r="S52" s="22" t="n">
        <f aca="false">MIN($E50,MAX($E49*S41,$F49))</f>
        <v>0</v>
      </c>
      <c r="T52" s="22" t="n">
        <f aca="false">MIN($E50,MAX($E49*T41,$F49))</f>
        <v>0</v>
      </c>
      <c r="U52" s="22" t="n">
        <f aca="false">MIN($E50,MAX($E49*U41,$F49))</f>
        <v>0</v>
      </c>
      <c r="V52" s="22" t="n">
        <f aca="false">MIN($E50,MAX($E49*V41,$F49))</f>
        <v>0</v>
      </c>
      <c r="W52" s="22" t="n">
        <f aca="false">MIN($E50,MAX($E49*W41,$F49))</f>
        <v>0</v>
      </c>
      <c r="X52" s="22" t="n">
        <f aca="false">MIN($E50,MAX($E49*X41,$F49))</f>
        <v>0</v>
      </c>
      <c r="Y52" s="22" t="n">
        <f aca="false">MIN($E50,MAX($E49*Y41,$F49))</f>
        <v>0</v>
      </c>
      <c r="Z52" s="22" t="n">
        <f aca="false">MIN($E50,MAX($E49*Z41,$F49))</f>
        <v>0</v>
      </c>
      <c r="AA52" s="22" t="n">
        <f aca="false">MIN($E50,MAX($E49*AA41,$F49))</f>
        <v>0</v>
      </c>
      <c r="AB52" s="22" t="n">
        <f aca="false">MIN($E50,MAX($E49*AB41,$F49))</f>
        <v>0</v>
      </c>
      <c r="AC52" s="22" t="n">
        <f aca="false">MIN($E50,MAX($E49*AC41,$F49))</f>
        <v>0</v>
      </c>
      <c r="AD52" s="22" t="n">
        <f aca="false">MIN($E50,MAX($E49*AD41,$F49))</f>
        <v>0</v>
      </c>
      <c r="AE52" s="22" t="n">
        <f aca="false">MIN($E50,MAX($E49*AE41,$F49))</f>
        <v>0</v>
      </c>
      <c r="AF52" s="22" t="n">
        <f aca="false">MIN($E50,MAX($E49*AF41,$F49))</f>
        <v>0</v>
      </c>
      <c r="AG52" s="22" t="n">
        <f aca="false">MIN($E50,MAX($E49*AG41,$F49))</f>
        <v>0</v>
      </c>
      <c r="AH52" s="22" t="n">
        <f aca="false">MIN($E50,MAX($E49*AH41,$F49))</f>
        <v>0</v>
      </c>
      <c r="AI52" s="22" t="n">
        <f aca="false">MIN($E50,MAX($E49*AI41,$F49))</f>
        <v>0</v>
      </c>
      <c r="AJ52" s="22" t="n">
        <f aca="false">MIN($E50,MAX($E49*AJ41,$F49))</f>
        <v>0</v>
      </c>
      <c r="AK52" s="22" t="n">
        <f aca="false">MIN($E50,MAX($E49*AK41,$F49))</f>
        <v>0</v>
      </c>
      <c r="AL52" s="22" t="n">
        <f aca="false">MIN($E50,MAX($E49*AL41,$F49))</f>
        <v>0</v>
      </c>
      <c r="AM52" s="22" t="n">
        <f aca="false">MIN($E50,MAX($E49*AM41,$F49))</f>
        <v>0</v>
      </c>
      <c r="AN52" s="22" t="n">
        <f aca="false">MIN($E50,MAX($E49*AN41,$F49))</f>
        <v>0</v>
      </c>
      <c r="AO52" s="22" t="n">
        <f aca="false">MIN($E50,MAX($E49*AO41,$F49))</f>
        <v>0</v>
      </c>
      <c r="AP52" s="22" t="n">
        <f aca="false">MIN($E50,MAX($E49*AP41,$F49))</f>
        <v>0</v>
      </c>
      <c r="AQ52" s="22" t="n">
        <f aca="false">MIN($E50,MAX($E49*AQ41,$F49))</f>
        <v>0</v>
      </c>
      <c r="AR52" s="22" t="n">
        <f aca="false">MIN($E50,MAX($E49*AR41,$F49))</f>
        <v>0</v>
      </c>
      <c r="AS52" s="22" t="n">
        <f aca="false">MIN($E50,MAX($E49*AS41,$F49))</f>
        <v>0</v>
      </c>
      <c r="AT52" s="22" t="n">
        <f aca="false">MIN($E50,MAX($E49*AT41,$F49))</f>
        <v>0</v>
      </c>
      <c r="AU52" s="22" t="n">
        <f aca="false">MIN($E50,MAX($E49*AU41,$F49))</f>
        <v>0</v>
      </c>
      <c r="AV52" s="22" t="n">
        <f aca="false">MIN($E50,MAX($E49*AV41,$F49))</f>
        <v>0</v>
      </c>
      <c r="AW52" s="22" t="n">
        <f aca="false">MIN($E50,MAX($E49*AW41,$F49))</f>
        <v>0</v>
      </c>
      <c r="AX52" s="22" t="n">
        <f aca="false">MIN($E50,MAX($E49*AX41,$F49))</f>
        <v>0</v>
      </c>
      <c r="AY52" s="22" t="n">
        <f aca="false">MIN($E50,MAX($E49*AY41,$F49))</f>
        <v>0</v>
      </c>
      <c r="AZ52" s="22" t="n">
        <f aca="false">MIN($E50,MAX($E49*AZ41,$F49))</f>
        <v>0</v>
      </c>
      <c r="BA52" s="22" t="n">
        <f aca="false">MIN($E50,MAX($E49*BA41,$F49))</f>
        <v>0</v>
      </c>
      <c r="BB52" s="22" t="n">
        <f aca="false">MIN($E50,MAX($E49*BB41,$F49))</f>
        <v>0</v>
      </c>
      <c r="BC52" s="22" t="n">
        <f aca="false">MIN($E50,MAX($E49*BC41,$F49))</f>
        <v>0</v>
      </c>
      <c r="BD52" s="22" t="n">
        <f aca="false">MIN($E50,MAX($E49*BD41,$F49))</f>
        <v>0</v>
      </c>
      <c r="BE52" s="22" t="n">
        <f aca="false">MIN($E50,MAX($E49*BE41,$F49))</f>
        <v>0</v>
      </c>
      <c r="BF52" s="22" t="n">
        <f aca="false">MIN($E50,MAX($E49*BF41,$F49))</f>
        <v>0</v>
      </c>
      <c r="BG52" s="22" t="n">
        <f aca="false">MIN($E50,MAX($E49*BG41,$F49))</f>
        <v>0</v>
      </c>
      <c r="BH52" s="22" t="n">
        <f aca="false">MIN($E50,MAX($E49*BH41,$F49))</f>
        <v>0</v>
      </c>
      <c r="BI52" s="22" t="n">
        <f aca="false">MIN($E50,MAX($E49*BI41,$F49))</f>
        <v>0</v>
      </c>
      <c r="BJ52" s="22" t="n">
        <f aca="false">MIN($E50,MAX($E49*BJ41,$F49))</f>
        <v>0</v>
      </c>
      <c r="BK52" s="22" t="n">
        <f aca="false">MIN($E50,MAX($E49*BK41,$F49))</f>
        <v>0</v>
      </c>
      <c r="BL52" s="22" t="n">
        <f aca="false">MIN($E50,MAX($E49*BL41,$F49))</f>
        <v>0</v>
      </c>
      <c r="BM52" s="22" t="n">
        <f aca="false">MIN($E50,MAX($E49*BM41,$F49))</f>
        <v>0</v>
      </c>
      <c r="BN52" s="22" t="n">
        <f aca="false">MIN($E50,MAX($E49*BN41,$F49))</f>
        <v>0</v>
      </c>
      <c r="BO52" s="22" t="n">
        <f aca="false">MIN($E50,MAX($E49*BO41,$F49))</f>
        <v>0</v>
      </c>
      <c r="BP52" s="22" t="n">
        <f aca="false">MIN($E50,MAX($E49*BP41,$F49))</f>
        <v>0</v>
      </c>
      <c r="BQ52" s="22" t="n">
        <f aca="false">MIN($E50,MAX($E49*BQ41,$F49))</f>
        <v>0</v>
      </c>
      <c r="BR52" s="22" t="n">
        <f aca="false">MIN($E50,MAX($E49*BR41,$F49))</f>
        <v>0</v>
      </c>
      <c r="BS52" s="22" t="n">
        <f aca="false">MIN($E50,MAX($E49*BS41,$F49))</f>
        <v>0</v>
      </c>
      <c r="BT52" s="22" t="n">
        <f aca="false">MIN($E50,MAX($E49*BT41,$F49))</f>
        <v>0</v>
      </c>
      <c r="BU52" s="22" t="n">
        <f aca="false">MIN($E50,MAX($E49*BU41,$F49))</f>
        <v>0</v>
      </c>
      <c r="BV52" s="22" t="n">
        <f aca="false">MIN($E50,MAX($E49*BV41,$F49))</f>
        <v>0</v>
      </c>
      <c r="BW52" s="22" t="n">
        <f aca="false">MIN($E50,MAX($E49*BW41,$F49))</f>
        <v>0</v>
      </c>
      <c r="BX52" s="22" t="n">
        <f aca="false">MIN($E50,MAX($E49*BX41,$F49))</f>
        <v>0</v>
      </c>
      <c r="BY52" s="22" t="n">
        <f aca="false">MIN($E50,MAX($E49*BY41,$F49))</f>
        <v>0</v>
      </c>
      <c r="BZ52" s="22" t="n">
        <f aca="false">MIN($E50,MAX($E49*BZ41,$F49))</f>
        <v>0</v>
      </c>
      <c r="CA52" s="22" t="n">
        <f aca="false">MIN($E50,MAX($E49*CA41,$F49))</f>
        <v>0</v>
      </c>
      <c r="CB52" s="22" t="n">
        <f aca="false">MIN($E50,MAX($E49*CB41,$F49))</f>
        <v>0</v>
      </c>
      <c r="CC52" s="22" t="n">
        <f aca="false">MIN($E50,MAX($E49*CC41,$F49))</f>
        <v>0</v>
      </c>
      <c r="CD52" s="22" t="n">
        <f aca="false">MIN($E50,MAX($E49*CD41,$F49))</f>
        <v>0</v>
      </c>
      <c r="CE52" s="22" t="n">
        <f aca="false">MIN($E50,MAX($E49*CE41,$F49))</f>
        <v>0</v>
      </c>
      <c r="CF52" s="22" t="n">
        <f aca="false">MIN($E50,MAX($E49*CF41,$F49))</f>
        <v>0</v>
      </c>
      <c r="CG52" s="22" t="n">
        <f aca="false">MIN($E50,MAX($E49*CG41,$F49))</f>
        <v>0</v>
      </c>
      <c r="CH52" s="22" t="n">
        <f aca="false">MIN($E50,MAX($E49*CH41,$F49))</f>
        <v>0</v>
      </c>
      <c r="CI52" s="22" t="n">
        <f aca="false">MIN($E50,MAX($E49*CI41,$F49))</f>
        <v>0</v>
      </c>
      <c r="CJ52" s="22" t="n">
        <f aca="false">MIN($E50,MAX($E49*CJ41,$F49))</f>
        <v>0</v>
      </c>
      <c r="CK52" s="22" t="n">
        <f aca="false">MIN($E50,MAX($E49*CK41,$F49))</f>
        <v>0</v>
      </c>
      <c r="CL52" s="22" t="n">
        <f aca="false">MIN($E50,MAX($E49*CL41,$F49))</f>
        <v>0</v>
      </c>
      <c r="CM52" s="22" t="n">
        <f aca="false">MIN($E50,MAX($E49*CM41,$F49))</f>
        <v>0</v>
      </c>
      <c r="CN52" s="22" t="n">
        <f aca="false">MIN($E50,MAX($E49*CN41,$F49))</f>
        <v>0</v>
      </c>
      <c r="CO52" s="22" t="n">
        <f aca="false">MIN($E50,MAX($E49*CO41,$F49))</f>
        <v>0</v>
      </c>
      <c r="CP52" s="22" t="n">
        <f aca="false">MIN($E50,MAX($E49*CP41,$F49))</f>
        <v>0</v>
      </c>
      <c r="CQ52" s="22" t="n">
        <f aca="false">MIN($E50,MAX($E49*CQ41,$F49))</f>
        <v>0</v>
      </c>
      <c r="CR52" s="22" t="n">
        <f aca="false">MIN($E50,MAX($E49*CR41,$F49))</f>
        <v>0</v>
      </c>
      <c r="CS52" s="22" t="n">
        <f aca="false">MIN($E50,MAX($E49*CS41,$F49))</f>
        <v>0</v>
      </c>
      <c r="CT52" s="22" t="n">
        <f aca="false">MIN($E50,MAX($E49*CT41,$F49))</f>
        <v>0</v>
      </c>
      <c r="CU52" s="22" t="n">
        <f aca="false">MIN($E50,MAX($E49*CU41,$F49))</f>
        <v>0</v>
      </c>
      <c r="CV52" s="22" t="n">
        <f aca="false">MIN($E50,MAX($E49*CV41,$F49))</f>
        <v>0</v>
      </c>
      <c r="CW52" s="22" t="n">
        <f aca="false">MIN($E50,MAX($E49*CW41,$F49))</f>
        <v>0</v>
      </c>
      <c r="CX52" s="22" t="n">
        <f aca="false">MIN($E50,MAX($E49*CX41,$F49))</f>
        <v>0</v>
      </c>
      <c r="CY52" s="22" t="n">
        <f aca="false">MIN($E50,MAX($E49*CY41,$F49))</f>
        <v>0</v>
      </c>
      <c r="CZ52" s="22" t="n">
        <f aca="false">MIN($E50,MAX($E49*CZ41,$F49))</f>
        <v>0</v>
      </c>
      <c r="DA52" s="22" t="n">
        <f aca="false">MIN($E50,MAX($E49*DA41,$F49))</f>
        <v>0</v>
      </c>
      <c r="DB52" s="22" t="n">
        <f aca="false">MIN($E50,MAX($E49*DB41,$F49))</f>
        <v>0</v>
      </c>
      <c r="DC52" s="22" t="n">
        <f aca="false">MIN($E50,MAX($E49*DC41,$F49))</f>
        <v>0</v>
      </c>
      <c r="DD52" s="22" t="n">
        <f aca="false">MIN($E50,MAX($E49*DD41,$F49))</f>
        <v>0</v>
      </c>
      <c r="DE52" s="22" t="n">
        <f aca="false">MIN($E50,MAX($E49*DE41,$F49))</f>
        <v>0</v>
      </c>
      <c r="DF52" s="22" t="n">
        <f aca="false">MIN($E50,MAX($E49*DF41,$F49))</f>
        <v>0</v>
      </c>
      <c r="DG52" s="22" t="n">
        <f aca="false">MIN($E50,MAX($E49*DG41,$F49))</f>
        <v>0</v>
      </c>
      <c r="DH52" s="22" t="n">
        <f aca="false">MIN($E50,MAX($E49*DH41,$F49))</f>
        <v>0</v>
      </c>
      <c r="DI52" s="22" t="n">
        <f aca="false">MIN($E50,MAX($E49*DI41,$F49))</f>
        <v>0</v>
      </c>
      <c r="DJ52" s="22" t="n">
        <f aca="false">MIN($E50,MAX($E49*DJ41,$F49))</f>
        <v>0</v>
      </c>
      <c r="DK52" s="22" t="n">
        <f aca="false">MIN($E50,MAX($E49*DK41,$F49))</f>
        <v>0</v>
      </c>
      <c r="DL52" s="22" t="n">
        <f aca="false">MIN($E50,MAX($E49*DL41,$F49))</f>
        <v>0</v>
      </c>
      <c r="DM52" s="22" t="n">
        <f aca="false">MIN($E50,MAX($E49*DM41,$F49))</f>
        <v>0</v>
      </c>
      <c r="DN52" s="22" t="n">
        <f aca="false">MIN($E50,MAX($E49*DN41,$F49))</f>
        <v>0</v>
      </c>
      <c r="DO52" s="22" t="n">
        <f aca="false">MIN($E50,MAX($E49*DO41,$F49))</f>
        <v>0</v>
      </c>
      <c r="DP52" s="22" t="n">
        <f aca="false">MIN($E50,MAX($E49*DP41,$F49))</f>
        <v>0</v>
      </c>
      <c r="DQ52" s="22" t="n">
        <f aca="false">MIN($E50,MAX($E49*DQ41,$F49))</f>
        <v>0</v>
      </c>
      <c r="DR52" s="22" t="n">
        <f aca="false">MIN($E50,MAX($E49*DR41,$F49))</f>
        <v>0</v>
      </c>
      <c r="DS52" s="22" t="n">
        <f aca="false">MIN($E50,MAX($E49*DS41,$F49))</f>
        <v>0</v>
      </c>
      <c r="DT52" s="22" t="n">
        <f aca="false">MIN($E50,MAX($E49*DT41,$F49))</f>
        <v>0</v>
      </c>
      <c r="DU52" s="22" t="n">
        <f aca="false">MIN($E50,MAX($E49*DU41,$F49))</f>
        <v>0</v>
      </c>
      <c r="DV52" s="22" t="n">
        <f aca="false">MIN($E50,MAX($E49*DV41,$F49))</f>
        <v>0</v>
      </c>
      <c r="DW52" s="22" t="n">
        <f aca="false">MIN($E50,MAX($E49*DW41,$F49))</f>
        <v>0</v>
      </c>
      <c r="DX52" s="22" t="n">
        <f aca="false">MIN($E50,MAX($E49*DX41,$F49))</f>
        <v>0</v>
      </c>
      <c r="DY52" s="22" t="n">
        <f aca="false">MIN($E50,MAX($E49*DY41,$F49))</f>
        <v>0</v>
      </c>
      <c r="DZ52" s="22" t="n">
        <f aca="false">MIN($E50,MAX($E49*DZ41,$F49))</f>
        <v>0</v>
      </c>
      <c r="EA52" s="22" t="n">
        <f aca="false">MIN($E50,MAX($E49*EA41,$F49))</f>
        <v>0</v>
      </c>
      <c r="EB52" s="22" t="n">
        <f aca="false">MIN($E50,MAX($E49*EB41,$F49))</f>
        <v>0</v>
      </c>
      <c r="EC52" s="22" t="n">
        <f aca="false">MIN($E50,MAX($E49*EC41,$F49))</f>
        <v>0</v>
      </c>
      <c r="ED52" s="22" t="n">
        <f aca="false">MIN($E50,MAX($E49*ED41,$F49))</f>
        <v>0</v>
      </c>
      <c r="EE52" s="22" t="n">
        <f aca="false">MIN($E50,MAX($E49*EE41,$F49))</f>
        <v>0</v>
      </c>
      <c r="EF52" s="22" t="n">
        <f aca="false">MIN($E50,MAX($E49*EF41,$F49))</f>
        <v>0</v>
      </c>
      <c r="EG52" s="22" t="n">
        <f aca="false">MIN($E50,MAX($E49*EG41,$F49))</f>
        <v>0</v>
      </c>
      <c r="EH52" s="22" t="n">
        <f aca="false">MIN($E50,MAX($E49*EH41,$F49))</f>
        <v>0</v>
      </c>
      <c r="EI52" s="22" t="n">
        <f aca="false">MIN($E50,MAX($E49*EI41,$F49))</f>
        <v>0</v>
      </c>
      <c r="EJ52" s="22" t="n">
        <f aca="false">MIN($E50,MAX($E49*EJ41,$F49))</f>
        <v>0</v>
      </c>
      <c r="EK52" s="22" t="n">
        <f aca="false">MIN($E50,MAX($E49*EK41,$F49))</f>
        <v>0</v>
      </c>
      <c r="EL52" s="22" t="n">
        <f aca="false">MIN($E50,MAX($E49*EL41,$F49))</f>
        <v>0</v>
      </c>
      <c r="EM52" s="22" t="n">
        <f aca="false">MIN($E50,MAX($E49*EM41,$F49))</f>
        <v>0</v>
      </c>
      <c r="EN52" s="22" t="n">
        <f aca="false">MIN($E50,MAX($E49*EN41,$F49))</f>
        <v>0</v>
      </c>
      <c r="EO52" s="22" t="n">
        <f aca="false">MIN($E50,MAX($E49*EO41,$F49))</f>
        <v>0</v>
      </c>
      <c r="EP52" s="22" t="n">
        <f aca="false">MIN($E50,MAX($E49*EP41,$F49))</f>
        <v>0</v>
      </c>
      <c r="EQ52" s="22" t="n">
        <f aca="false">MIN($E50,MAX($E49*EQ41,$F49))</f>
        <v>0</v>
      </c>
      <c r="ER52" s="22" t="n">
        <f aca="false">MIN($E50,MAX($E49*ER41,$F49))</f>
        <v>0</v>
      </c>
      <c r="ES52" s="22" t="n">
        <f aca="false">MIN($E50,MAX($E49*ES41,$F49))</f>
        <v>0</v>
      </c>
      <c r="ET52" s="22" t="n">
        <f aca="false">MIN($E50,MAX($E49*ET41,$F49))</f>
        <v>0</v>
      </c>
      <c r="EU52" s="22" t="n">
        <f aca="false">MIN($E50,MAX($E49*EU41,$F49))</f>
        <v>0</v>
      </c>
      <c r="EV52" s="22" t="n">
        <f aca="false">MIN($E50,MAX($E49*EV41,$F49))</f>
        <v>0</v>
      </c>
      <c r="EW52" s="22" t="n">
        <f aca="false">MIN($E50,MAX($E49*EW41,$F49))</f>
        <v>0</v>
      </c>
      <c r="EX52" s="22" t="n">
        <f aca="false">MIN($E50,MAX($E49*EX41,$F49))</f>
        <v>0</v>
      </c>
      <c r="EY52" s="22" t="n">
        <f aca="false">MIN($E50,MAX($E49*EY41,$F49))</f>
        <v>0</v>
      </c>
      <c r="EZ52" s="22" t="n">
        <f aca="false">MIN($E50,MAX($E49*EZ41,$F49))</f>
        <v>0</v>
      </c>
      <c r="FA52" s="22" t="n">
        <f aca="false">MIN($E50,MAX($E49*FA41,$F49))</f>
        <v>0</v>
      </c>
      <c r="FB52" s="22" t="n">
        <f aca="false">MIN($E50,MAX($E49*FB41,$F49))</f>
        <v>0</v>
      </c>
      <c r="FC52" s="22" t="n">
        <f aca="false">MIN($E50,MAX($E49*FC41,$F49))</f>
        <v>0</v>
      </c>
      <c r="FD52" s="22" t="n">
        <f aca="false">MIN($E50,MAX($E49*FD41,$F49))</f>
        <v>0</v>
      </c>
      <c r="FE52" s="22" t="n">
        <f aca="false">MIN($E50,MAX($E49*FE41,$F49))</f>
        <v>0</v>
      </c>
      <c r="FF52" s="22" t="n">
        <f aca="false">MIN($E50,MAX($E49*FF41,$F49))</f>
        <v>0</v>
      </c>
      <c r="FG52" s="22" t="n">
        <f aca="false">MIN($E50,MAX($E49*FG41,$F49))</f>
        <v>0</v>
      </c>
      <c r="FH52" s="22" t="n">
        <f aca="false">MIN($E50,MAX($E49*FH41,$F49))</f>
        <v>0</v>
      </c>
    </row>
    <row r="53" customFormat="false" ht="15" hidden="false" customHeight="false" outlineLevel="0" collapsed="false">
      <c r="C53" s="0" t="s">
        <v>659</v>
      </c>
      <c r="D53" s="11" t="s">
        <v>303</v>
      </c>
      <c r="J53" s="22" t="n">
        <f aca="false">J41+J51*(IF($F48=1,$F50,J41-J52)-J41)</f>
        <v>0</v>
      </c>
      <c r="K53" s="22" t="n">
        <f aca="false">K41+K51*(IF($F48=1,$F50,K41-K52)-K41)</f>
        <v>0</v>
      </c>
      <c r="L53" s="22" t="n">
        <f aca="false">L41+L51*(IF($F48=1,$F50,L41-L52)-L41)</f>
        <v>0</v>
      </c>
      <c r="M53" s="22" t="n">
        <f aca="false">M41+M51*(IF($F48=1,$F50,M41-M52)-M41)</f>
        <v>0</v>
      </c>
      <c r="N53" s="22" t="n">
        <f aca="false">N41+N51*(IF($F48=1,$F50,N41-N52)-N41)</f>
        <v>0</v>
      </c>
      <c r="O53" s="22" t="n">
        <f aca="false">O41+O51*(IF($F48=1,$F50,O41-O52)-O41)</f>
        <v>71.7247672043007</v>
      </c>
      <c r="P53" s="22" t="n">
        <f aca="false">P41+P51*(IF($F48=1,$F50,P41-P52)-P41)</f>
        <v>71.7247672043007</v>
      </c>
      <c r="Q53" s="22" t="n">
        <f aca="false">Q41+Q51*(IF($F48=1,$F50,Q41-Q52)-Q41)</f>
        <v>71.7247672043007</v>
      </c>
      <c r="R53" s="22" t="n">
        <f aca="false">R41+R51*(IF($F48=1,$F50,R41-R52)-R41)</f>
        <v>71.7247672043007</v>
      </c>
      <c r="S53" s="22" t="n">
        <f aca="false">S41+S51*(IF($F48=1,$F50,S41-S52)-S41)</f>
        <v>66.9982721686037</v>
      </c>
      <c r="T53" s="22" t="n">
        <f aca="false">T41+T51*(IF($F48=1,$F50,T41-T52)-T41)</f>
        <v>66.9982721686037</v>
      </c>
      <c r="U53" s="22" t="n">
        <f aca="false">U41+U51*(IF($F48=1,$F50,U41-U52)-U41)</f>
        <v>66.9982721686037</v>
      </c>
      <c r="V53" s="22" t="n">
        <f aca="false">V41+V51*(IF($F48=1,$F50,V41-V52)-V41)</f>
        <v>66.9982721686037</v>
      </c>
      <c r="W53" s="22" t="n">
        <f aca="false">W41+W51*(IF($F48=1,$F50,W41-W52)-W41)</f>
        <v>65.3085043338553</v>
      </c>
      <c r="X53" s="22" t="n">
        <f aca="false">X41+X51*(IF($F48=1,$F50,X41-X52)-X41)</f>
        <v>65.3085043338553</v>
      </c>
      <c r="Y53" s="22" t="n">
        <f aca="false">Y41+Y51*(IF($F48=1,$F50,Y41-Y52)-Y41)</f>
        <v>65.3085043338553</v>
      </c>
      <c r="Z53" s="22" t="n">
        <f aca="false">Z41+Z51*(IF($F48=1,$F50,Z41-Z52)-Z41)</f>
        <v>65.3085043338553</v>
      </c>
      <c r="AA53" s="22" t="n">
        <f aca="false">AA41+AA51*(IF($F48=1,$F50,AA41-AA52)-AA41)</f>
        <v>58.9244520208616</v>
      </c>
      <c r="AB53" s="22" t="n">
        <f aca="false">AB41+AB51*(IF($F48=1,$F50,AB41-AB52)-AB41)</f>
        <v>58.9244520208616</v>
      </c>
      <c r="AC53" s="22" t="n">
        <f aca="false">AC41+AC51*(IF($F48=1,$F50,AC41-AC52)-AC41)</f>
        <v>58.9244520208616</v>
      </c>
      <c r="AD53" s="22" t="n">
        <f aca="false">AD41+AD51*(IF($F48=1,$F50,AD41-AD52)-AD41)</f>
        <v>58.9244520208616</v>
      </c>
      <c r="AE53" s="22" t="n">
        <f aca="false">AE41+AE51*(IF($F48=1,$F50,AE41-AE52)-AE41)</f>
        <v>62.0185445160051</v>
      </c>
      <c r="AF53" s="22" t="n">
        <f aca="false">AF41+AF51*(IF($F48=1,$F50,AF41-AF52)-AF41)</f>
        <v>62.0185445160051</v>
      </c>
      <c r="AG53" s="22" t="n">
        <f aca="false">AG41+AG51*(IF($F48=1,$F50,AG41-AG52)-AG41)</f>
        <v>62.0185445160051</v>
      </c>
      <c r="AH53" s="22" t="n">
        <f aca="false">AH41+AH51*(IF($F48=1,$F50,AH41-AH52)-AH41)</f>
        <v>62.0185445160051</v>
      </c>
      <c r="AI53" s="22" t="n">
        <f aca="false">AI41+AI51*(IF($F48=1,$F50,AI41-AI52)-AI41)</f>
        <v>58.3716106237066</v>
      </c>
      <c r="AJ53" s="22" t="n">
        <f aca="false">AJ41+AJ51*(IF($F48=1,$F50,AJ41-AJ52)-AJ41)</f>
        <v>58.3716106237066</v>
      </c>
      <c r="AK53" s="22" t="n">
        <f aca="false">AK41+AK51*(IF($F48=1,$F50,AK41-AK52)-AK41)</f>
        <v>58.3716106237066</v>
      </c>
      <c r="AL53" s="22" t="n">
        <f aca="false">AL41+AL51*(IF($F48=1,$F50,AL41-AL52)-AL41)</f>
        <v>58.3716106237066</v>
      </c>
      <c r="AM53" s="22" t="n">
        <f aca="false">AM41+AM51*(IF($F48=1,$F50,AM41-AM52)-AM41)</f>
        <v>60.5602758302122</v>
      </c>
      <c r="AN53" s="22" t="n">
        <f aca="false">AN41+AN51*(IF($F48=1,$F50,AN41-AN52)-AN41)</f>
        <v>60.5602758302122</v>
      </c>
      <c r="AO53" s="22" t="n">
        <f aca="false">AO41+AO51*(IF($F48=1,$F50,AO41-AO52)-AO41)</f>
        <v>60.5602758302122</v>
      </c>
      <c r="AP53" s="22" t="n">
        <f aca="false">AP41+AP51*(IF($F48=1,$F50,AP41-AP52)-AP41)</f>
        <v>60.5602758302122</v>
      </c>
      <c r="AQ53" s="22" t="n">
        <f aca="false">AQ41+AQ51*(IF($F48=1,$F50,AQ41-AQ52)-AQ41)</f>
        <v>56.7051061293152</v>
      </c>
      <c r="AR53" s="22" t="n">
        <f aca="false">AR41+AR51*(IF($F48=1,$F50,AR41-AR52)-AR41)</f>
        <v>56.7051061293152</v>
      </c>
      <c r="AS53" s="22" t="n">
        <f aca="false">AS41+AS51*(IF($F48=1,$F50,AS41-AS52)-AS41)</f>
        <v>56.7051061293152</v>
      </c>
      <c r="AT53" s="22" t="n">
        <f aca="false">AT41+AT51*(IF($F48=1,$F50,AT41-AT52)-AT41)</f>
        <v>56.7051061293152</v>
      </c>
      <c r="AU53" s="22" t="n">
        <f aca="false">AU41+AU51*(IF($F48=1,$F50,AU41-AU52)-AU41)</f>
        <v>56.8764541459343</v>
      </c>
      <c r="AV53" s="22" t="n">
        <f aca="false">AV41+AV51*(IF($F48=1,$F50,AV41-AV52)-AV41)</f>
        <v>56.8764541459343</v>
      </c>
      <c r="AW53" s="22" t="n">
        <f aca="false">AW41+AW51*(IF($F48=1,$F50,AW41-AW52)-AW41)</f>
        <v>56.8764541459343</v>
      </c>
      <c r="AX53" s="22" t="n">
        <f aca="false">AX41+AX51*(IF($F48=1,$F50,AX41-AX52)-AX41)</f>
        <v>56.8764541459343</v>
      </c>
      <c r="AY53" s="22" t="n">
        <f aca="false">AY41+AY51*(IF($F48=1,$F50,AY41-AY52)-AY41)</f>
        <v>57.8365129241372</v>
      </c>
      <c r="AZ53" s="22" t="n">
        <f aca="false">AZ41+AZ51*(IF($F48=1,$F50,AZ41-AZ52)-AZ41)</f>
        <v>57.8365129241372</v>
      </c>
      <c r="BA53" s="22" t="n">
        <f aca="false">BA41+BA51*(IF($F48=1,$F50,BA41-BA52)-BA41)</f>
        <v>57.8365129241372</v>
      </c>
      <c r="BB53" s="22" t="n">
        <f aca="false">BB41+BB51*(IF($F48=1,$F50,BB41-BB52)-BB41)</f>
        <v>57.8365129241372</v>
      </c>
      <c r="BC53" s="22" t="n">
        <f aca="false">BC41+BC51*(IF($F48=1,$F50,BC41-BC52)-BC41)</f>
        <v>62.6768674930789</v>
      </c>
      <c r="BD53" s="22" t="n">
        <f aca="false">BD41+BD51*(IF($F48=1,$F50,BD41-BD52)-BD41)</f>
        <v>62.6768674930789</v>
      </c>
      <c r="BE53" s="22" t="n">
        <f aca="false">BE41+BE51*(IF($F48=1,$F50,BE41-BE52)-BE41)</f>
        <v>62.6768674930789</v>
      </c>
      <c r="BF53" s="22" t="n">
        <f aca="false">BF41+BF51*(IF($F48=1,$F50,BF41-BF52)-BF41)</f>
        <v>62.6768674930789</v>
      </c>
      <c r="BG53" s="22" t="n">
        <f aca="false">BG41+BG51*(IF($F48=1,$F50,BG41-BG52)-BG41)</f>
        <v>64.1023191306188</v>
      </c>
      <c r="BH53" s="22" t="n">
        <f aca="false">BH41+BH51*(IF($F48=1,$F50,BH41-BH52)-BH41)</f>
        <v>64.1023191306188</v>
      </c>
      <c r="BI53" s="22" t="n">
        <f aca="false">BI41+BI51*(IF($F48=1,$F50,BI41-BI52)-BI41)</f>
        <v>64.1023191306188</v>
      </c>
      <c r="BJ53" s="22" t="n">
        <f aca="false">BJ41+BJ51*(IF($F48=1,$F50,BJ41-BJ52)-BJ41)</f>
        <v>64.1023191306188</v>
      </c>
      <c r="BK53" s="22" t="n">
        <f aca="false">BK41+BK51*(IF($F48=1,$F50,BK41-BK52)-BK41)</f>
        <v>64.1649934701766</v>
      </c>
      <c r="BL53" s="22" t="n">
        <f aca="false">BL41+BL51*(IF($F48=1,$F50,BL41-BL52)-BL41)</f>
        <v>64.1649934701766</v>
      </c>
      <c r="BM53" s="22" t="n">
        <f aca="false">BM41+BM51*(IF($F48=1,$F50,BM41-BM52)-BM41)</f>
        <v>64.1649934701766</v>
      </c>
      <c r="BN53" s="22" t="n">
        <f aca="false">BN41+BN51*(IF($F48=1,$F50,BN41-BN52)-BN41)</f>
        <v>64.1649934701766</v>
      </c>
      <c r="BO53" s="22" t="n">
        <f aca="false">BO41+BO51*(IF($F48=1,$F50,BO41-BO52)-BO41)</f>
        <v>62.9347827417273</v>
      </c>
      <c r="BP53" s="22" t="n">
        <f aca="false">BP41+BP51*(IF($F48=1,$F50,BP41-BP52)-BP41)</f>
        <v>62.9347827417273</v>
      </c>
      <c r="BQ53" s="22" t="n">
        <f aca="false">BQ41+BQ51*(IF($F48=1,$F50,BQ41-BQ52)-BQ41)</f>
        <v>62.9347827417273</v>
      </c>
      <c r="BR53" s="22" t="n">
        <f aca="false">BR41+BR51*(IF($F48=1,$F50,BR41-BR52)-BR41)</f>
        <v>62.9347827417273</v>
      </c>
      <c r="BS53" s="22" t="n">
        <f aca="false">BS41+BS51*(IF($F48=1,$F50,BS41-BS52)-BS41)</f>
        <v>61.3936734341989</v>
      </c>
      <c r="BT53" s="22" t="n">
        <f aca="false">BT41+BT51*(IF($F48=1,$F50,BT41-BT52)-BT41)</f>
        <v>61.3936734341989</v>
      </c>
      <c r="BU53" s="22" t="n">
        <f aca="false">BU41+BU51*(IF($F48=1,$F50,BU41-BU52)-BU41)</f>
        <v>61.3936734341989</v>
      </c>
      <c r="BV53" s="22" t="n">
        <f aca="false">BV41+BV51*(IF($F48=1,$F50,BV41-BV52)-BV41)</f>
        <v>61.3936734341989</v>
      </c>
      <c r="BW53" s="22" t="n">
        <f aca="false">BW41+BW51*(IF($F48=1,$F50,BW41-BW52)-BW41)</f>
        <v>62.8256727666286</v>
      </c>
      <c r="BX53" s="22" t="n">
        <f aca="false">BX41+BX51*(IF($F48=1,$F50,BX41-BX52)-BX41)</f>
        <v>62.8256727666286</v>
      </c>
      <c r="BY53" s="22" t="n">
        <f aca="false">BY41+BY51*(IF($F48=1,$F50,BY41-BY52)-BY41)</f>
        <v>62.8256727666286</v>
      </c>
      <c r="BZ53" s="22" t="n">
        <f aca="false">BZ41+BZ51*(IF($F48=1,$F50,BZ41-BZ52)-BZ41)</f>
        <v>62.8256727666286</v>
      </c>
      <c r="CA53" s="22" t="n">
        <f aca="false">CA41+CA51*(IF($F48=1,$F50,CA41-CA52)-CA41)</f>
        <v>63.8609829599801</v>
      </c>
      <c r="CB53" s="22" t="n">
        <f aca="false">CB41+CB51*(IF($F48=1,$F50,CB41-CB52)-CB41)</f>
        <v>63.8609829599801</v>
      </c>
      <c r="CC53" s="22" t="n">
        <f aca="false">CC41+CC51*(IF($F48=1,$F50,CC41-CC52)-CC41)</f>
        <v>63.8609829599801</v>
      </c>
      <c r="CD53" s="22" t="n">
        <f aca="false">CD41+CD51*(IF($F48=1,$F50,CD41-CD52)-CD41)</f>
        <v>63.8609829599801</v>
      </c>
      <c r="CE53" s="22" t="n">
        <f aca="false">CE41+CE51*(IF($F48=1,$F50,CE41-CE52)-CE41)</f>
        <v>63.8329440930962</v>
      </c>
      <c r="CF53" s="22" t="n">
        <f aca="false">CF41+CF51*(IF($F48=1,$F50,CF41-CF52)-CF41)</f>
        <v>63.8329440930962</v>
      </c>
      <c r="CG53" s="22" t="n">
        <f aca="false">CG41+CG51*(IF($F48=1,$F50,CG41-CG52)-CG41)</f>
        <v>63.8329440930962</v>
      </c>
      <c r="CH53" s="22" t="n">
        <f aca="false">CH41+CH51*(IF($F48=1,$F50,CH41-CH52)-CH41)</f>
        <v>63.8329440930962</v>
      </c>
      <c r="CI53" s="22" t="n">
        <f aca="false">CI41+CI51*(IF($F48=1,$F50,CI41-CI52)-CI41)</f>
        <v>67.6656727445676</v>
      </c>
      <c r="CJ53" s="22" t="n">
        <f aca="false">CJ41+CJ51*(IF($F48=1,$F50,CJ41-CJ52)-CJ41)</f>
        <v>67.6656727445676</v>
      </c>
      <c r="CK53" s="22" t="n">
        <f aca="false">CK41+CK51*(IF($F48=1,$F50,CK41-CK52)-CK41)</f>
        <v>67.6656727445676</v>
      </c>
      <c r="CL53" s="22" t="n">
        <f aca="false">CL41+CL51*(IF($F48=1,$F50,CL41-CL52)-CL41)</f>
        <v>67.6656727445676</v>
      </c>
      <c r="CM53" s="22" t="n">
        <f aca="false">CM41+CM51*(IF($F48=1,$F50,CM41-CM52)-CM41)</f>
        <v>69.9597854542693</v>
      </c>
      <c r="CN53" s="22" t="n">
        <f aca="false">CN41+CN51*(IF($F48=1,$F50,CN41-CN52)-CN41)</f>
        <v>69.9597854542693</v>
      </c>
      <c r="CO53" s="22" t="n">
        <f aca="false">CO41+CO51*(IF($F48=1,$F50,CO41-CO52)-CO41)</f>
        <v>69.9597854542693</v>
      </c>
      <c r="CP53" s="22" t="n">
        <f aca="false">CP41+CP51*(IF($F48=1,$F50,CP41-CP52)-CP41)</f>
        <v>69.9597854542693</v>
      </c>
      <c r="CQ53" s="22" t="n">
        <f aca="false">CQ41+CQ51*(IF($F48=1,$F50,CQ41-CQ52)-CQ41)</f>
        <v>70.9837636321865</v>
      </c>
      <c r="CR53" s="22" t="n">
        <f aca="false">CR41+CR51*(IF($F48=1,$F50,CR41-CR52)-CR41)</f>
        <v>70.9837636321865</v>
      </c>
      <c r="CS53" s="22" t="n">
        <f aca="false">CS41+CS51*(IF($F48=1,$F50,CS41-CS52)-CS41)</f>
        <v>70.9837636321865</v>
      </c>
      <c r="CT53" s="22" t="n">
        <f aca="false">CT41+CT51*(IF($F48=1,$F50,CT41-CT52)-CT41)</f>
        <v>70.9837636321865</v>
      </c>
      <c r="CU53" s="22" t="n">
        <f aca="false">CU41+CU51*(IF($F48=1,$F50,CU41-CU52)-CU41)</f>
        <v>68.517490626865</v>
      </c>
      <c r="CV53" s="22" t="n">
        <f aca="false">CV41+CV51*(IF($F48=1,$F50,CV41-CV52)-CV41)</f>
        <v>68.517490626865</v>
      </c>
      <c r="CW53" s="22" t="n">
        <f aca="false">CW41+CW51*(IF($F48=1,$F50,CW41-CW52)-CW41)</f>
        <v>68.517490626865</v>
      </c>
      <c r="CX53" s="22" t="n">
        <f aca="false">CX41+CX51*(IF($F48=1,$F50,CX41-CX52)-CX41)</f>
        <v>68.517490626865</v>
      </c>
      <c r="CY53" s="22" t="n">
        <f aca="false">CY41+CY51*(IF($F48=1,$F50,CY41-CY52)-CY41)</f>
        <v>69.6164976000861</v>
      </c>
      <c r="CZ53" s="22" t="n">
        <f aca="false">CZ41+CZ51*(IF($F48=1,$F50,CZ41-CZ52)-CZ41)</f>
        <v>69.6164976000861</v>
      </c>
      <c r="DA53" s="22" t="n">
        <f aca="false">DA41+DA51*(IF($F48=1,$F50,DA41-DA52)-DA41)</f>
        <v>69.6164976000861</v>
      </c>
      <c r="DB53" s="22" t="n">
        <f aca="false">DB41+DB51*(IF($F48=1,$F50,DB41-DB52)-DB41)</f>
        <v>69.6164976000861</v>
      </c>
      <c r="DC53" s="22" t="n">
        <f aca="false">DC41+DC51*(IF($F48=1,$F50,DC41-DC52)-DC41)</f>
        <v>69.65576367136</v>
      </c>
      <c r="DD53" s="22" t="n">
        <f aca="false">DD41+DD51*(IF($F48=1,$F50,DD41-DD52)-DD41)</f>
        <v>69.65576367136</v>
      </c>
      <c r="DE53" s="22" t="n">
        <f aca="false">DE41+DE51*(IF($F48=1,$F50,DE41-DE52)-DE41)</f>
        <v>69.65576367136</v>
      </c>
      <c r="DF53" s="22" t="n">
        <f aca="false">DF41+DF51*(IF($F48=1,$F50,DF41-DF52)-DF41)</f>
        <v>69.65576367136</v>
      </c>
      <c r="DG53" s="22" t="n">
        <f aca="false">DG41+DG51*(IF($F48=1,$F50,DG41-DG52)-DG41)</f>
        <v>70.6216356738452</v>
      </c>
      <c r="DH53" s="22" t="n">
        <f aca="false">DH41+DH51*(IF($F48=1,$F50,DH41-DH52)-DH41)</f>
        <v>70.6216356738452</v>
      </c>
      <c r="DI53" s="22" t="n">
        <f aca="false">DI41+DI51*(IF($F48=1,$F50,DI41-DI52)-DI41)</f>
        <v>70.6216356738452</v>
      </c>
      <c r="DJ53" s="22" t="n">
        <f aca="false">DJ41+DJ51*(IF($F48=1,$F50,DJ41-DJ52)-DJ41)</f>
        <v>70.6216356738452</v>
      </c>
      <c r="DK53" s="22" t="n">
        <f aca="false">DK41+DK51*(IF($F48=1,$F50,DK41-DK52)-DK41)</f>
        <v>70.4044524070083</v>
      </c>
      <c r="DL53" s="22" t="n">
        <f aca="false">DL41+DL51*(IF($F48=1,$F50,DL41-DL52)-DL41)</f>
        <v>70.4044524070083</v>
      </c>
      <c r="DM53" s="22" t="n">
        <f aca="false">DM41+DM51*(IF($F48=1,$F50,DM41-DM52)-DM41)</f>
        <v>70.4044524070083</v>
      </c>
      <c r="DN53" s="22" t="n">
        <f aca="false">DN41+DN51*(IF($F48=1,$F50,DN41-DN52)-DN41)</f>
        <v>70.4044524070083</v>
      </c>
      <c r="DO53" s="22" t="n">
        <f aca="false">DO41+DO51*(IF($F48=1,$F50,DO41-DO52)-DO41)</f>
        <v>71.698952261357</v>
      </c>
      <c r="DP53" s="22" t="n">
        <f aca="false">DP41+DP51*(IF($F48=1,$F50,DP41-DP52)-DP41)</f>
        <v>71.698952261357</v>
      </c>
      <c r="DQ53" s="22" t="n">
        <f aca="false">DQ41+DQ51*(IF($F48=1,$F50,DQ41-DQ52)-DQ41)</f>
        <v>71.698952261357</v>
      </c>
      <c r="DR53" s="22" t="n">
        <f aca="false">DR41+DR51*(IF($F48=1,$F50,DR41-DR52)-DR41)</f>
        <v>71.698952261357</v>
      </c>
      <c r="DS53" s="22" t="n">
        <f aca="false">DS41+DS51*(IF($F48=1,$F50,DS41-DS52)-DS41)</f>
        <v>72.064902356862</v>
      </c>
      <c r="DT53" s="22" t="n">
        <f aca="false">DT41+DT51*(IF($F48=1,$F50,DT41-DT52)-DT41)</f>
        <v>72.064902356862</v>
      </c>
      <c r="DU53" s="22" t="n">
        <f aca="false">DU41+DU51*(IF($F48=1,$F50,DU41-DU52)-DU41)</f>
        <v>72.064902356862</v>
      </c>
      <c r="DV53" s="22" t="n">
        <f aca="false">DV41+DV51*(IF($F48=1,$F50,DV41-DV52)-DV41)</f>
        <v>72.064902356862</v>
      </c>
      <c r="DW53" s="22" t="n">
        <f aca="false">DW41+DW51*(IF($F48=1,$F50,DW41-DW52)-DW41)</f>
        <v>72.9160543167484</v>
      </c>
      <c r="DX53" s="22" t="n">
        <f aca="false">DX41+DX51*(IF($F48=1,$F50,DX41-DX52)-DX41)</f>
        <v>72.9160543167484</v>
      </c>
      <c r="DY53" s="22" t="n">
        <f aca="false">DY41+DY51*(IF($F48=1,$F50,DY41-DY52)-DY41)</f>
        <v>72.9160543167484</v>
      </c>
      <c r="DZ53" s="22" t="n">
        <f aca="false">DZ41+DZ51*(IF($F48=1,$F50,DZ41-DZ52)-DZ41)</f>
        <v>72.9160543167484</v>
      </c>
      <c r="EA53" s="22" t="n">
        <f aca="false">EA41+EA51*(IF($F48=1,$F50,EA41-EA52)-EA41)</f>
        <v>72.7098212213153</v>
      </c>
      <c r="EB53" s="22" t="n">
        <f aca="false">EB41+EB51*(IF($F48=1,$F50,EB41-EB52)-EB41)</f>
        <v>72.7098212213153</v>
      </c>
      <c r="EC53" s="22" t="n">
        <f aca="false">EC41+EC51*(IF($F48=1,$F50,EC41-EC52)-EC41)</f>
        <v>72.7098212213153</v>
      </c>
      <c r="ED53" s="22" t="n">
        <f aca="false">ED41+ED51*(IF($F48=1,$F50,ED41-ED52)-ED41)</f>
        <v>72.7098212213153</v>
      </c>
      <c r="EE53" s="22" t="n">
        <f aca="false">EE41+EE51*(IF($F48=1,$F50,EE41-EE52)-EE41)</f>
        <v>74.6296311411202</v>
      </c>
      <c r="EF53" s="22" t="n">
        <f aca="false">EF41+EF51*(IF($F48=1,$F50,EF41-EF52)-EF41)</f>
        <v>74.6296311411202</v>
      </c>
      <c r="EG53" s="22" t="n">
        <f aca="false">EG41+EG51*(IF($F48=1,$F50,EG41-EG52)-EG41)</f>
        <v>74.6296311411202</v>
      </c>
      <c r="EH53" s="22" t="n">
        <f aca="false">EH41+EH51*(IF($F48=1,$F50,EH41-EH52)-EH41)</f>
        <v>74.6296311411202</v>
      </c>
      <c r="EI53" s="22" t="n">
        <f aca="false">EI41+EI51*(IF($F48=1,$F50,EI41-EI52)-EI41)</f>
        <v>76.1128859692414</v>
      </c>
      <c r="EJ53" s="22" t="n">
        <f aca="false">EJ41+EJ51*(IF($F48=1,$F50,EJ41-EJ52)-EJ41)</f>
        <v>76.1128859692414</v>
      </c>
      <c r="EK53" s="22" t="n">
        <f aca="false">EK41+EK51*(IF($F48=1,$F50,EK41-EK52)-EK41)</f>
        <v>76.1128859692414</v>
      </c>
      <c r="EL53" s="22" t="n">
        <f aca="false">EL41+EL51*(IF($F48=1,$F50,EL41-EL52)-EL41)</f>
        <v>76.1128859692414</v>
      </c>
      <c r="EM53" s="22" t="n">
        <f aca="false">EM41+EM51*(IF($F48=1,$F50,EM41-EM52)-EM41)</f>
        <v>79.1259587098426</v>
      </c>
      <c r="EN53" s="22" t="n">
        <f aca="false">EN41+EN51*(IF($F48=1,$F50,EN41-EN52)-EN41)</f>
        <v>79.1259587098426</v>
      </c>
      <c r="EO53" s="22" t="n">
        <f aca="false">EO41+EO51*(IF($F48=1,$F50,EO41-EO52)-EO41)</f>
        <v>79.1259587098426</v>
      </c>
      <c r="EP53" s="22" t="n">
        <f aca="false">EP41+EP51*(IF($F48=1,$F50,EP41-EP52)-EP41)</f>
        <v>79.1259587098426</v>
      </c>
      <c r="EQ53" s="22" t="n">
        <f aca="false">EQ41+EQ51*(IF($F48=1,$F50,EQ41-EQ52)-EQ41)</f>
        <v>79.6792120715116</v>
      </c>
      <c r="ER53" s="22" t="n">
        <f aca="false">ER41+ER51*(IF($F48=1,$F50,ER41-ER52)-ER41)</f>
        <v>79.6792120715116</v>
      </c>
      <c r="ES53" s="22" t="n">
        <f aca="false">ES41+ES51*(IF($F48=1,$F50,ES41-ES52)-ES41)</f>
        <v>79.6792120715116</v>
      </c>
      <c r="ET53" s="22" t="n">
        <f aca="false">ET41+ET51*(IF($F48=1,$F50,ET41-ET52)-ET41)</f>
        <v>79.6792120715116</v>
      </c>
      <c r="EU53" s="22" t="n">
        <f aca="false">EU41+EU51*(IF($F48=1,$F50,EU41-EU52)-EU41)</f>
        <v>81.2727963129418</v>
      </c>
      <c r="EV53" s="22" t="n">
        <f aca="false">EV41+EV51*(IF($F48=1,$F50,EV41-EV52)-EV41)</f>
        <v>81.2727963129418</v>
      </c>
      <c r="EW53" s="22" t="n">
        <f aca="false">EW41+EW51*(IF($F48=1,$F50,EW41-EW52)-EW41)</f>
        <v>81.2727963129418</v>
      </c>
      <c r="EX53" s="22" t="n">
        <f aca="false">EX41+EX51*(IF($F48=1,$F50,EX41-EX52)-EX41)</f>
        <v>81.2727963129418</v>
      </c>
      <c r="EY53" s="22" t="n">
        <f aca="false">EY41+EY51*(IF($F48=1,$F50,EY41-EY52)-EY41)</f>
        <v>82.8982522392007</v>
      </c>
      <c r="EZ53" s="22" t="n">
        <f aca="false">EZ41+EZ51*(IF($F48=1,$F50,EZ41-EZ52)-EZ41)</f>
        <v>82.8982522392007</v>
      </c>
      <c r="FA53" s="22" t="n">
        <f aca="false">FA41+FA51*(IF($F48=1,$F50,FA41-FA52)-FA41)</f>
        <v>82.8982522392007</v>
      </c>
      <c r="FB53" s="22" t="n">
        <f aca="false">FB41+FB51*(IF($F48=1,$F50,FB41-FB52)-FB41)</f>
        <v>82.8982522392007</v>
      </c>
      <c r="FC53" s="22" t="n">
        <f aca="false">FC41+FC51*(IF($F48=1,$F50,FC41-FC52)-FC41)</f>
        <v>84.5562172839847</v>
      </c>
      <c r="FD53" s="22" t="n">
        <f aca="false">FD41+FD51*(IF($F48=1,$F50,FD41-FD52)-FD41)</f>
        <v>84.5562172839847</v>
      </c>
      <c r="FE53" s="22" t="n">
        <f aca="false">FE41+FE51*(IF($F48=1,$F50,FE41-FE52)-FE41)</f>
        <v>84.5562172839847</v>
      </c>
      <c r="FF53" s="22" t="n">
        <f aca="false">FF41+FF51*(IF($F48=1,$F50,FF41-FF52)-FF41)</f>
        <v>84.5562172839847</v>
      </c>
      <c r="FG53" s="22" t="n">
        <f aca="false">FG41+FG51*(IF($F48=1,$F50,FG41-FG52)-FG41)</f>
        <v>86.2473416296644</v>
      </c>
      <c r="FH53" s="22" t="n">
        <f aca="false">FH41+FH51*(IF($F48=1,$F50,FH41-FH52)-FH41)</f>
        <v>86.2473416296644</v>
      </c>
    </row>
    <row r="54" customFormat="false" ht="15" hidden="false" customHeight="false" outlineLevel="0" collapsed="false">
      <c r="C54" s="0" t="s">
        <v>660</v>
      </c>
      <c r="D54" s="11" t="s">
        <v>27</v>
      </c>
      <c r="E54" s="38" t="n">
        <f aca="false">MATCH(In_Offer_BESS,OB_Names,0)</f>
        <v>3</v>
      </c>
      <c r="F54" s="29" t="n">
        <f aca="false">INDEX(OB_Fixed,$E54)*In_BESS_Hours/INDEX(OB_Hours,$E54)</f>
        <v>110.444444444444</v>
      </c>
    </row>
    <row r="55" customFormat="false" ht="15" hidden="false" customHeight="false" outlineLevel="0" collapsed="false">
      <c r="C55" s="0" t="s">
        <v>661</v>
      </c>
      <c r="D55" s="11" t="s">
        <v>27</v>
      </c>
      <c r="E55" s="45" t="n">
        <f aca="false">INDEX(OB_Share,$E54)</f>
        <v>0</v>
      </c>
      <c r="F55" s="29" t="n">
        <f aca="false">INDEX(OB_Grid,$E54)*In_BESS_Grid_Charge</f>
        <v>0</v>
      </c>
    </row>
    <row r="56" customFormat="false" ht="15" hidden="false" customHeight="false" outlineLevel="0" collapsed="false">
      <c r="C56" s="0" t="s">
        <v>662</v>
      </c>
      <c r="D56" s="11" t="s">
        <v>617</v>
      </c>
      <c r="E56" s="40" t="n">
        <f aca="false">IF(INDEX(OB_Start,$E54)&gt;0,INDEX(OB_Start,$E54),$F16+1)</f>
        <v>46753</v>
      </c>
      <c r="F56" s="40" t="n">
        <f aca="false">EDATE($E56,INDEX(OB_Tenor,$E54)*Months_In_Year)-1</f>
        <v>47848</v>
      </c>
      <c r="J56" s="60" t="n">
        <f aca="false">$E47*MAX(0,MIN($F56,J$4)-MAX($E56,J$3)+1)/J$5</f>
        <v>0</v>
      </c>
      <c r="K56" s="60" t="n">
        <f aca="false">$E47*MAX(0,MIN($F56,K$4)-MAX($E56,K$3)+1)/K$5</f>
        <v>0</v>
      </c>
      <c r="L56" s="60" t="n">
        <f aca="false">$E47*MAX(0,MIN($F56,L$4)-MAX($E56,L$3)+1)/L$5</f>
        <v>0</v>
      </c>
      <c r="M56" s="60" t="n">
        <f aca="false">$E47*MAX(0,MIN($F56,M$4)-MAX($E56,M$3)+1)/M$5</f>
        <v>0</v>
      </c>
      <c r="N56" s="60" t="n">
        <f aca="false">$E47*MAX(0,MIN($F56,N$4)-MAX($E56,N$3)+1)/N$5</f>
        <v>0</v>
      </c>
      <c r="O56" s="60" t="n">
        <f aca="false">$E47*MAX(0,MIN($F56,O$4)-MAX($E56,O$3)+1)/O$5</f>
        <v>0</v>
      </c>
      <c r="P56" s="60" t="n">
        <f aca="false">$E47*MAX(0,MIN($F56,P$4)-MAX($E56,P$3)+1)/P$5</f>
        <v>0</v>
      </c>
      <c r="Q56" s="60" t="n">
        <f aca="false">$E47*MAX(0,MIN($F56,Q$4)-MAX($E56,Q$3)+1)/Q$5</f>
        <v>0</v>
      </c>
      <c r="R56" s="60" t="n">
        <f aca="false">$E47*MAX(0,MIN($F56,R$4)-MAX($E56,R$3)+1)/R$5</f>
        <v>0</v>
      </c>
      <c r="S56" s="60" t="n">
        <f aca="false">$E47*MAX(0,MIN($F56,S$4)-MAX($E56,S$3)+1)/S$5</f>
        <v>0</v>
      </c>
      <c r="T56" s="60" t="n">
        <f aca="false">$E47*MAX(0,MIN($F56,T$4)-MAX($E56,T$3)+1)/T$5</f>
        <v>0</v>
      </c>
      <c r="U56" s="60" t="n">
        <f aca="false">$E47*MAX(0,MIN($F56,U$4)-MAX($E56,U$3)+1)/U$5</f>
        <v>0</v>
      </c>
      <c r="V56" s="60" t="n">
        <f aca="false">$E47*MAX(0,MIN($F56,V$4)-MAX($E56,V$3)+1)/V$5</f>
        <v>0</v>
      </c>
      <c r="W56" s="60" t="n">
        <f aca="false">$E47*MAX(0,MIN($F56,W$4)-MAX($E56,W$3)+1)/W$5</f>
        <v>0</v>
      </c>
      <c r="X56" s="60" t="n">
        <f aca="false">$E47*MAX(0,MIN($F56,X$4)-MAX($E56,X$3)+1)/X$5</f>
        <v>0</v>
      </c>
      <c r="Y56" s="60" t="n">
        <f aca="false">$E47*MAX(0,MIN($F56,Y$4)-MAX($E56,Y$3)+1)/Y$5</f>
        <v>0</v>
      </c>
      <c r="Z56" s="60" t="n">
        <f aca="false">$E47*MAX(0,MIN($F56,Z$4)-MAX($E56,Z$3)+1)/Z$5</f>
        <v>0</v>
      </c>
      <c r="AA56" s="60" t="n">
        <f aca="false">$E47*MAX(0,MIN($F56,AA$4)-MAX($E56,AA$3)+1)/AA$5</f>
        <v>0</v>
      </c>
      <c r="AB56" s="60" t="n">
        <f aca="false">$E47*MAX(0,MIN($F56,AB$4)-MAX($E56,AB$3)+1)/AB$5</f>
        <v>0</v>
      </c>
      <c r="AC56" s="60" t="n">
        <f aca="false">$E47*MAX(0,MIN($F56,AC$4)-MAX($E56,AC$3)+1)/AC$5</f>
        <v>0</v>
      </c>
      <c r="AD56" s="60" t="n">
        <f aca="false">$E47*MAX(0,MIN($F56,AD$4)-MAX($E56,AD$3)+1)/AD$5</f>
        <v>0</v>
      </c>
      <c r="AE56" s="60" t="n">
        <f aca="false">$E47*MAX(0,MIN($F56,AE$4)-MAX($E56,AE$3)+1)/AE$5</f>
        <v>0</v>
      </c>
      <c r="AF56" s="60" t="n">
        <f aca="false">$E47*MAX(0,MIN($F56,AF$4)-MAX($E56,AF$3)+1)/AF$5</f>
        <v>0</v>
      </c>
      <c r="AG56" s="60" t="n">
        <f aca="false">$E47*MAX(0,MIN($F56,AG$4)-MAX($E56,AG$3)+1)/AG$5</f>
        <v>0</v>
      </c>
      <c r="AH56" s="60" t="n">
        <f aca="false">$E47*MAX(0,MIN($F56,AH$4)-MAX($E56,AH$3)+1)/AH$5</f>
        <v>0</v>
      </c>
      <c r="AI56" s="60" t="n">
        <f aca="false">$E47*MAX(0,MIN($F56,AI$4)-MAX($E56,AI$3)+1)/AI$5</f>
        <v>0</v>
      </c>
      <c r="AJ56" s="60" t="n">
        <f aca="false">$E47*MAX(0,MIN($F56,AJ$4)-MAX($E56,AJ$3)+1)/AJ$5</f>
        <v>0</v>
      </c>
      <c r="AK56" s="60" t="n">
        <f aca="false">$E47*MAX(0,MIN($F56,AK$4)-MAX($E56,AK$3)+1)/AK$5</f>
        <v>0</v>
      </c>
      <c r="AL56" s="60" t="n">
        <f aca="false">$E47*MAX(0,MIN($F56,AL$4)-MAX($E56,AL$3)+1)/AL$5</f>
        <v>0</v>
      </c>
      <c r="AM56" s="60" t="n">
        <f aca="false">$E47*MAX(0,MIN($F56,AM$4)-MAX($E56,AM$3)+1)/AM$5</f>
        <v>0</v>
      </c>
      <c r="AN56" s="60" t="n">
        <f aca="false">$E47*MAX(0,MIN($F56,AN$4)-MAX($E56,AN$3)+1)/AN$5</f>
        <v>0</v>
      </c>
      <c r="AO56" s="60" t="n">
        <f aca="false">$E47*MAX(0,MIN($F56,AO$4)-MAX($E56,AO$3)+1)/AO$5</f>
        <v>0</v>
      </c>
      <c r="AP56" s="60" t="n">
        <f aca="false">$E47*MAX(0,MIN($F56,AP$4)-MAX($E56,AP$3)+1)/AP$5</f>
        <v>0</v>
      </c>
      <c r="AQ56" s="60" t="n">
        <f aca="false">$E47*MAX(0,MIN($F56,AQ$4)-MAX($E56,AQ$3)+1)/AQ$5</f>
        <v>0</v>
      </c>
      <c r="AR56" s="60" t="n">
        <f aca="false">$E47*MAX(0,MIN($F56,AR$4)-MAX($E56,AR$3)+1)/AR$5</f>
        <v>0</v>
      </c>
      <c r="AS56" s="60" t="n">
        <f aca="false">$E47*MAX(0,MIN($F56,AS$4)-MAX($E56,AS$3)+1)/AS$5</f>
        <v>0</v>
      </c>
      <c r="AT56" s="60" t="n">
        <f aca="false">$E47*MAX(0,MIN($F56,AT$4)-MAX($E56,AT$3)+1)/AT$5</f>
        <v>0</v>
      </c>
      <c r="AU56" s="60" t="n">
        <f aca="false">$E47*MAX(0,MIN($F56,AU$4)-MAX($E56,AU$3)+1)/AU$5</f>
        <v>0</v>
      </c>
      <c r="AV56" s="60" t="n">
        <f aca="false">$E47*MAX(0,MIN($F56,AV$4)-MAX($E56,AV$3)+1)/AV$5</f>
        <v>0</v>
      </c>
      <c r="AW56" s="60" t="n">
        <f aca="false">$E47*MAX(0,MIN($F56,AW$4)-MAX($E56,AW$3)+1)/AW$5</f>
        <v>0</v>
      </c>
      <c r="AX56" s="60" t="n">
        <f aca="false">$E47*MAX(0,MIN($F56,AX$4)-MAX($E56,AX$3)+1)/AX$5</f>
        <v>0</v>
      </c>
      <c r="AY56" s="60" t="n">
        <f aca="false">$E47*MAX(0,MIN($F56,AY$4)-MAX($E56,AY$3)+1)/AY$5</f>
        <v>0</v>
      </c>
      <c r="AZ56" s="60" t="n">
        <f aca="false">$E47*MAX(0,MIN($F56,AZ$4)-MAX($E56,AZ$3)+1)/AZ$5</f>
        <v>0</v>
      </c>
      <c r="BA56" s="60" t="n">
        <f aca="false">$E47*MAX(0,MIN($F56,BA$4)-MAX($E56,BA$3)+1)/BA$5</f>
        <v>0</v>
      </c>
      <c r="BB56" s="60" t="n">
        <f aca="false">$E47*MAX(0,MIN($F56,BB$4)-MAX($E56,BB$3)+1)/BB$5</f>
        <v>0</v>
      </c>
      <c r="BC56" s="60" t="n">
        <f aca="false">$E47*MAX(0,MIN($F56,BC$4)-MAX($E56,BC$3)+1)/BC$5</f>
        <v>0</v>
      </c>
      <c r="BD56" s="60" t="n">
        <f aca="false">$E47*MAX(0,MIN($F56,BD$4)-MAX($E56,BD$3)+1)/BD$5</f>
        <v>0</v>
      </c>
      <c r="BE56" s="60" t="n">
        <f aca="false">$E47*MAX(0,MIN($F56,BE$4)-MAX($E56,BE$3)+1)/BE$5</f>
        <v>0</v>
      </c>
      <c r="BF56" s="60" t="n">
        <f aca="false">$E47*MAX(0,MIN($F56,BF$4)-MAX($E56,BF$3)+1)/BF$5</f>
        <v>0</v>
      </c>
      <c r="BG56" s="60" t="n">
        <f aca="false">$E47*MAX(0,MIN($F56,BG$4)-MAX($E56,BG$3)+1)/BG$5</f>
        <v>0</v>
      </c>
      <c r="BH56" s="60" t="n">
        <f aca="false">$E47*MAX(0,MIN($F56,BH$4)-MAX($E56,BH$3)+1)/BH$5</f>
        <v>0</v>
      </c>
      <c r="BI56" s="60" t="n">
        <f aca="false">$E47*MAX(0,MIN($F56,BI$4)-MAX($E56,BI$3)+1)/BI$5</f>
        <v>0</v>
      </c>
      <c r="BJ56" s="60" t="n">
        <f aca="false">$E47*MAX(0,MIN($F56,BJ$4)-MAX($E56,BJ$3)+1)/BJ$5</f>
        <v>0</v>
      </c>
      <c r="BK56" s="60" t="n">
        <f aca="false">$E47*MAX(0,MIN($F56,BK$4)-MAX($E56,BK$3)+1)/BK$5</f>
        <v>0</v>
      </c>
      <c r="BL56" s="60" t="n">
        <f aca="false">$E47*MAX(0,MIN($F56,BL$4)-MAX($E56,BL$3)+1)/BL$5</f>
        <v>0</v>
      </c>
      <c r="BM56" s="60" t="n">
        <f aca="false">$E47*MAX(0,MIN($F56,BM$4)-MAX($E56,BM$3)+1)/BM$5</f>
        <v>0</v>
      </c>
      <c r="BN56" s="60" t="n">
        <f aca="false">$E47*MAX(0,MIN($F56,BN$4)-MAX($E56,BN$3)+1)/BN$5</f>
        <v>0</v>
      </c>
      <c r="BO56" s="60" t="n">
        <f aca="false">$E47*MAX(0,MIN($F56,BO$4)-MAX($E56,BO$3)+1)/BO$5</f>
        <v>0</v>
      </c>
      <c r="BP56" s="60" t="n">
        <f aca="false">$E47*MAX(0,MIN($F56,BP$4)-MAX($E56,BP$3)+1)/BP$5</f>
        <v>0</v>
      </c>
      <c r="BQ56" s="60" t="n">
        <f aca="false">$E47*MAX(0,MIN($F56,BQ$4)-MAX($E56,BQ$3)+1)/BQ$5</f>
        <v>0</v>
      </c>
      <c r="BR56" s="60" t="n">
        <f aca="false">$E47*MAX(0,MIN($F56,BR$4)-MAX($E56,BR$3)+1)/BR$5</f>
        <v>0</v>
      </c>
      <c r="BS56" s="60" t="n">
        <f aca="false">$E47*MAX(0,MIN($F56,BS$4)-MAX($E56,BS$3)+1)/BS$5</f>
        <v>0</v>
      </c>
      <c r="BT56" s="60" t="n">
        <f aca="false">$E47*MAX(0,MIN($F56,BT$4)-MAX($E56,BT$3)+1)/BT$5</f>
        <v>0</v>
      </c>
      <c r="BU56" s="60" t="n">
        <f aca="false">$E47*MAX(0,MIN($F56,BU$4)-MAX($E56,BU$3)+1)/BU$5</f>
        <v>0</v>
      </c>
      <c r="BV56" s="60" t="n">
        <f aca="false">$E47*MAX(0,MIN($F56,BV$4)-MAX($E56,BV$3)+1)/BV$5</f>
        <v>0</v>
      </c>
      <c r="BW56" s="60" t="n">
        <f aca="false">$E47*MAX(0,MIN($F56,BW$4)-MAX($E56,BW$3)+1)/BW$5</f>
        <v>0</v>
      </c>
      <c r="BX56" s="60" t="n">
        <f aca="false">$E47*MAX(0,MIN($F56,BX$4)-MAX($E56,BX$3)+1)/BX$5</f>
        <v>0</v>
      </c>
      <c r="BY56" s="60" t="n">
        <f aca="false">$E47*MAX(0,MIN($F56,BY$4)-MAX($E56,BY$3)+1)/BY$5</f>
        <v>0</v>
      </c>
      <c r="BZ56" s="60" t="n">
        <f aca="false">$E47*MAX(0,MIN($F56,BZ$4)-MAX($E56,BZ$3)+1)/BZ$5</f>
        <v>0</v>
      </c>
      <c r="CA56" s="60" t="n">
        <f aca="false">$E47*MAX(0,MIN($F56,CA$4)-MAX($E56,CA$3)+1)/CA$5</f>
        <v>0</v>
      </c>
      <c r="CB56" s="60" t="n">
        <f aca="false">$E47*MAX(0,MIN($F56,CB$4)-MAX($E56,CB$3)+1)/CB$5</f>
        <v>0</v>
      </c>
      <c r="CC56" s="60" t="n">
        <f aca="false">$E47*MAX(0,MIN($F56,CC$4)-MAX($E56,CC$3)+1)/CC$5</f>
        <v>0</v>
      </c>
      <c r="CD56" s="60" t="n">
        <f aca="false">$E47*MAX(0,MIN($F56,CD$4)-MAX($E56,CD$3)+1)/CD$5</f>
        <v>0</v>
      </c>
      <c r="CE56" s="60" t="n">
        <f aca="false">$E47*MAX(0,MIN($F56,CE$4)-MAX($E56,CE$3)+1)/CE$5</f>
        <v>0</v>
      </c>
      <c r="CF56" s="60" t="n">
        <f aca="false">$E47*MAX(0,MIN($F56,CF$4)-MAX($E56,CF$3)+1)/CF$5</f>
        <v>0</v>
      </c>
      <c r="CG56" s="60" t="n">
        <f aca="false">$E47*MAX(0,MIN($F56,CG$4)-MAX($E56,CG$3)+1)/CG$5</f>
        <v>0</v>
      </c>
      <c r="CH56" s="60" t="n">
        <f aca="false">$E47*MAX(0,MIN($F56,CH$4)-MAX($E56,CH$3)+1)/CH$5</f>
        <v>0</v>
      </c>
      <c r="CI56" s="60" t="n">
        <f aca="false">$E47*MAX(0,MIN($F56,CI$4)-MAX($E56,CI$3)+1)/CI$5</f>
        <v>0</v>
      </c>
      <c r="CJ56" s="60" t="n">
        <f aca="false">$E47*MAX(0,MIN($F56,CJ$4)-MAX($E56,CJ$3)+1)/CJ$5</f>
        <v>0</v>
      </c>
      <c r="CK56" s="60" t="n">
        <f aca="false">$E47*MAX(0,MIN($F56,CK$4)-MAX($E56,CK$3)+1)/CK$5</f>
        <v>0</v>
      </c>
      <c r="CL56" s="60" t="n">
        <f aca="false">$E47*MAX(0,MIN($F56,CL$4)-MAX($E56,CL$3)+1)/CL$5</f>
        <v>0</v>
      </c>
      <c r="CM56" s="60" t="n">
        <f aca="false">$E47*MAX(0,MIN($F56,CM$4)-MAX($E56,CM$3)+1)/CM$5</f>
        <v>0</v>
      </c>
      <c r="CN56" s="60" t="n">
        <f aca="false">$E47*MAX(0,MIN($F56,CN$4)-MAX($E56,CN$3)+1)/CN$5</f>
        <v>0</v>
      </c>
      <c r="CO56" s="60" t="n">
        <f aca="false">$E47*MAX(0,MIN($F56,CO$4)-MAX($E56,CO$3)+1)/CO$5</f>
        <v>0</v>
      </c>
      <c r="CP56" s="60" t="n">
        <f aca="false">$E47*MAX(0,MIN($F56,CP$4)-MAX($E56,CP$3)+1)/CP$5</f>
        <v>0</v>
      </c>
      <c r="CQ56" s="60" t="n">
        <f aca="false">$E47*MAX(0,MIN($F56,CQ$4)-MAX($E56,CQ$3)+1)/CQ$5</f>
        <v>0</v>
      </c>
      <c r="CR56" s="60" t="n">
        <f aca="false">$E47*MAX(0,MIN($F56,CR$4)-MAX($E56,CR$3)+1)/CR$5</f>
        <v>0</v>
      </c>
      <c r="CS56" s="60" t="n">
        <f aca="false">$E47*MAX(0,MIN($F56,CS$4)-MAX($E56,CS$3)+1)/CS$5</f>
        <v>0</v>
      </c>
      <c r="CT56" s="60" t="n">
        <f aca="false">$E47*MAX(0,MIN($F56,CT$4)-MAX($E56,CT$3)+1)/CT$5</f>
        <v>0</v>
      </c>
      <c r="CU56" s="60" t="n">
        <f aca="false">$E47*MAX(0,MIN($F56,CU$4)-MAX($E56,CU$3)+1)/CU$5</f>
        <v>0</v>
      </c>
      <c r="CV56" s="60" t="n">
        <f aca="false">$E47*MAX(0,MIN($F56,CV$4)-MAX($E56,CV$3)+1)/CV$5</f>
        <v>0</v>
      </c>
      <c r="CW56" s="60" t="n">
        <f aca="false">$E47*MAX(0,MIN($F56,CW$4)-MAX($E56,CW$3)+1)/CW$5</f>
        <v>0</v>
      </c>
      <c r="CX56" s="60" t="n">
        <f aca="false">$E47*MAX(0,MIN($F56,CX$4)-MAX($E56,CX$3)+1)/CX$5</f>
        <v>0</v>
      </c>
      <c r="CY56" s="60" t="n">
        <f aca="false">$E47*MAX(0,MIN($F56,CY$4)-MAX($E56,CY$3)+1)/CY$5</f>
        <v>0</v>
      </c>
      <c r="CZ56" s="60" t="n">
        <f aca="false">$E47*MAX(0,MIN($F56,CZ$4)-MAX($E56,CZ$3)+1)/CZ$5</f>
        <v>0</v>
      </c>
      <c r="DA56" s="60" t="n">
        <f aca="false">$E47*MAX(0,MIN($F56,DA$4)-MAX($E56,DA$3)+1)/DA$5</f>
        <v>0</v>
      </c>
      <c r="DB56" s="60" t="n">
        <f aca="false">$E47*MAX(0,MIN($F56,DB$4)-MAX($E56,DB$3)+1)/DB$5</f>
        <v>0</v>
      </c>
      <c r="DC56" s="60" t="n">
        <f aca="false">$E47*MAX(0,MIN($F56,DC$4)-MAX($E56,DC$3)+1)/DC$5</f>
        <v>0</v>
      </c>
      <c r="DD56" s="60" t="n">
        <f aca="false">$E47*MAX(0,MIN($F56,DD$4)-MAX($E56,DD$3)+1)/DD$5</f>
        <v>0</v>
      </c>
      <c r="DE56" s="60" t="n">
        <f aca="false">$E47*MAX(0,MIN($F56,DE$4)-MAX($E56,DE$3)+1)/DE$5</f>
        <v>0</v>
      </c>
      <c r="DF56" s="60" t="n">
        <f aca="false">$E47*MAX(0,MIN($F56,DF$4)-MAX($E56,DF$3)+1)/DF$5</f>
        <v>0</v>
      </c>
      <c r="DG56" s="60" t="n">
        <f aca="false">$E47*MAX(0,MIN($F56,DG$4)-MAX($E56,DG$3)+1)/DG$5</f>
        <v>0</v>
      </c>
      <c r="DH56" s="60" t="n">
        <f aca="false">$E47*MAX(0,MIN($F56,DH$4)-MAX($E56,DH$3)+1)/DH$5</f>
        <v>0</v>
      </c>
      <c r="DI56" s="60" t="n">
        <f aca="false">$E47*MAX(0,MIN($F56,DI$4)-MAX($E56,DI$3)+1)/DI$5</f>
        <v>0</v>
      </c>
      <c r="DJ56" s="60" t="n">
        <f aca="false">$E47*MAX(0,MIN($F56,DJ$4)-MAX($E56,DJ$3)+1)/DJ$5</f>
        <v>0</v>
      </c>
      <c r="DK56" s="60" t="n">
        <f aca="false">$E47*MAX(0,MIN($F56,DK$4)-MAX($E56,DK$3)+1)/DK$5</f>
        <v>0</v>
      </c>
      <c r="DL56" s="60" t="n">
        <f aca="false">$E47*MAX(0,MIN($F56,DL$4)-MAX($E56,DL$3)+1)/DL$5</f>
        <v>0</v>
      </c>
      <c r="DM56" s="60" t="n">
        <f aca="false">$E47*MAX(0,MIN($F56,DM$4)-MAX($E56,DM$3)+1)/DM$5</f>
        <v>0</v>
      </c>
      <c r="DN56" s="60" t="n">
        <f aca="false">$E47*MAX(0,MIN($F56,DN$4)-MAX($E56,DN$3)+1)/DN$5</f>
        <v>0</v>
      </c>
      <c r="DO56" s="60" t="n">
        <f aca="false">$E47*MAX(0,MIN($F56,DO$4)-MAX($E56,DO$3)+1)/DO$5</f>
        <v>0</v>
      </c>
      <c r="DP56" s="60" t="n">
        <f aca="false">$E47*MAX(0,MIN($F56,DP$4)-MAX($E56,DP$3)+1)/DP$5</f>
        <v>0</v>
      </c>
      <c r="DQ56" s="60" t="n">
        <f aca="false">$E47*MAX(0,MIN($F56,DQ$4)-MAX($E56,DQ$3)+1)/DQ$5</f>
        <v>0</v>
      </c>
      <c r="DR56" s="60" t="n">
        <f aca="false">$E47*MAX(0,MIN($F56,DR$4)-MAX($E56,DR$3)+1)/DR$5</f>
        <v>0</v>
      </c>
      <c r="DS56" s="60" t="n">
        <f aca="false">$E47*MAX(0,MIN($F56,DS$4)-MAX($E56,DS$3)+1)/DS$5</f>
        <v>0</v>
      </c>
      <c r="DT56" s="60" t="n">
        <f aca="false">$E47*MAX(0,MIN($F56,DT$4)-MAX($E56,DT$3)+1)/DT$5</f>
        <v>0</v>
      </c>
      <c r="DU56" s="60" t="n">
        <f aca="false">$E47*MAX(0,MIN($F56,DU$4)-MAX($E56,DU$3)+1)/DU$5</f>
        <v>0</v>
      </c>
      <c r="DV56" s="60" t="n">
        <f aca="false">$E47*MAX(0,MIN($F56,DV$4)-MAX($E56,DV$3)+1)/DV$5</f>
        <v>0</v>
      </c>
      <c r="DW56" s="60" t="n">
        <f aca="false">$E47*MAX(0,MIN($F56,DW$4)-MAX($E56,DW$3)+1)/DW$5</f>
        <v>0</v>
      </c>
      <c r="DX56" s="60" t="n">
        <f aca="false">$E47*MAX(0,MIN($F56,DX$4)-MAX($E56,DX$3)+1)/DX$5</f>
        <v>0</v>
      </c>
      <c r="DY56" s="60" t="n">
        <f aca="false">$E47*MAX(0,MIN($F56,DY$4)-MAX($E56,DY$3)+1)/DY$5</f>
        <v>0</v>
      </c>
      <c r="DZ56" s="60" t="n">
        <f aca="false">$E47*MAX(0,MIN($F56,DZ$4)-MAX($E56,DZ$3)+1)/DZ$5</f>
        <v>0</v>
      </c>
      <c r="EA56" s="60" t="n">
        <f aca="false">$E47*MAX(0,MIN($F56,EA$4)-MAX($E56,EA$3)+1)/EA$5</f>
        <v>0</v>
      </c>
      <c r="EB56" s="60" t="n">
        <f aca="false">$E47*MAX(0,MIN($F56,EB$4)-MAX($E56,EB$3)+1)/EB$5</f>
        <v>0</v>
      </c>
      <c r="EC56" s="60" t="n">
        <f aca="false">$E47*MAX(0,MIN($F56,EC$4)-MAX($E56,EC$3)+1)/EC$5</f>
        <v>0</v>
      </c>
      <c r="ED56" s="60" t="n">
        <f aca="false">$E47*MAX(0,MIN($F56,ED$4)-MAX($E56,ED$3)+1)/ED$5</f>
        <v>0</v>
      </c>
      <c r="EE56" s="60" t="n">
        <f aca="false">$E47*MAX(0,MIN($F56,EE$4)-MAX($E56,EE$3)+1)/EE$5</f>
        <v>0</v>
      </c>
      <c r="EF56" s="60" t="n">
        <f aca="false">$E47*MAX(0,MIN($F56,EF$4)-MAX($E56,EF$3)+1)/EF$5</f>
        <v>0</v>
      </c>
      <c r="EG56" s="60" t="n">
        <f aca="false">$E47*MAX(0,MIN($F56,EG$4)-MAX($E56,EG$3)+1)/EG$5</f>
        <v>0</v>
      </c>
      <c r="EH56" s="60" t="n">
        <f aca="false">$E47*MAX(0,MIN($F56,EH$4)-MAX($E56,EH$3)+1)/EH$5</f>
        <v>0</v>
      </c>
      <c r="EI56" s="60" t="n">
        <f aca="false">$E47*MAX(0,MIN($F56,EI$4)-MAX($E56,EI$3)+1)/EI$5</f>
        <v>0</v>
      </c>
      <c r="EJ56" s="60" t="n">
        <f aca="false">$E47*MAX(0,MIN($F56,EJ$4)-MAX($E56,EJ$3)+1)/EJ$5</f>
        <v>0</v>
      </c>
      <c r="EK56" s="60" t="n">
        <f aca="false">$E47*MAX(0,MIN($F56,EK$4)-MAX($E56,EK$3)+1)/EK$5</f>
        <v>0</v>
      </c>
      <c r="EL56" s="60" t="n">
        <f aca="false">$E47*MAX(0,MIN($F56,EL$4)-MAX($E56,EL$3)+1)/EL$5</f>
        <v>0</v>
      </c>
      <c r="EM56" s="60" t="n">
        <f aca="false">$E47*MAX(0,MIN($F56,EM$4)-MAX($E56,EM$3)+1)/EM$5</f>
        <v>0</v>
      </c>
      <c r="EN56" s="60" t="n">
        <f aca="false">$E47*MAX(0,MIN($F56,EN$4)-MAX($E56,EN$3)+1)/EN$5</f>
        <v>0</v>
      </c>
      <c r="EO56" s="60" t="n">
        <f aca="false">$E47*MAX(0,MIN($F56,EO$4)-MAX($E56,EO$3)+1)/EO$5</f>
        <v>0</v>
      </c>
      <c r="EP56" s="60" t="n">
        <f aca="false">$E47*MAX(0,MIN($F56,EP$4)-MAX($E56,EP$3)+1)/EP$5</f>
        <v>0</v>
      </c>
      <c r="EQ56" s="60" t="n">
        <f aca="false">$E47*MAX(0,MIN($F56,EQ$4)-MAX($E56,EQ$3)+1)/EQ$5</f>
        <v>0</v>
      </c>
      <c r="ER56" s="60" t="n">
        <f aca="false">$E47*MAX(0,MIN($F56,ER$4)-MAX($E56,ER$3)+1)/ER$5</f>
        <v>0</v>
      </c>
      <c r="ES56" s="60" t="n">
        <f aca="false">$E47*MAX(0,MIN($F56,ES$4)-MAX($E56,ES$3)+1)/ES$5</f>
        <v>0</v>
      </c>
      <c r="ET56" s="60" t="n">
        <f aca="false">$E47*MAX(0,MIN($F56,ET$4)-MAX($E56,ET$3)+1)/ET$5</f>
        <v>0</v>
      </c>
      <c r="EU56" s="60" t="n">
        <f aca="false">$E47*MAX(0,MIN($F56,EU$4)-MAX($E56,EU$3)+1)/EU$5</f>
        <v>0</v>
      </c>
      <c r="EV56" s="60" t="n">
        <f aca="false">$E47*MAX(0,MIN($F56,EV$4)-MAX($E56,EV$3)+1)/EV$5</f>
        <v>0</v>
      </c>
      <c r="EW56" s="60" t="n">
        <f aca="false">$E47*MAX(0,MIN($F56,EW$4)-MAX($E56,EW$3)+1)/EW$5</f>
        <v>0</v>
      </c>
      <c r="EX56" s="60" t="n">
        <f aca="false">$E47*MAX(0,MIN($F56,EX$4)-MAX($E56,EX$3)+1)/EX$5</f>
        <v>0</v>
      </c>
      <c r="EY56" s="60" t="n">
        <f aca="false">$E47*MAX(0,MIN($F56,EY$4)-MAX($E56,EY$3)+1)/EY$5</f>
        <v>0</v>
      </c>
      <c r="EZ56" s="60" t="n">
        <f aca="false">$E47*MAX(0,MIN($F56,EZ$4)-MAX($E56,EZ$3)+1)/EZ$5</f>
        <v>0</v>
      </c>
      <c r="FA56" s="60" t="n">
        <f aca="false">$E47*MAX(0,MIN($F56,FA$4)-MAX($E56,FA$3)+1)/FA$5</f>
        <v>0</v>
      </c>
      <c r="FB56" s="60" t="n">
        <f aca="false">$E47*MAX(0,MIN($F56,FB$4)-MAX($E56,FB$3)+1)/FB$5</f>
        <v>0</v>
      </c>
      <c r="FC56" s="60" t="n">
        <f aca="false">$E47*MAX(0,MIN($F56,FC$4)-MAX($E56,FC$3)+1)/FC$5</f>
        <v>0</v>
      </c>
      <c r="FD56" s="60" t="n">
        <f aca="false">$E47*MAX(0,MIN($F56,FD$4)-MAX($E56,FD$3)+1)/FD$5</f>
        <v>0</v>
      </c>
      <c r="FE56" s="60" t="n">
        <f aca="false">$E47*MAX(0,MIN($F56,FE$4)-MAX($E56,FE$3)+1)/FE$5</f>
        <v>0</v>
      </c>
      <c r="FF56" s="60" t="n">
        <f aca="false">$E47*MAX(0,MIN($F56,FF$4)-MAX($E56,FF$3)+1)/FF$5</f>
        <v>0</v>
      </c>
      <c r="FG56" s="60" t="n">
        <f aca="false">$E47*MAX(0,MIN($F56,FG$4)-MAX($E56,FG$3)+1)/FG$5</f>
        <v>0</v>
      </c>
      <c r="FH56" s="60" t="n">
        <f aca="false">$E47*MAX(0,MIN($F56,FH$4)-MAX($E56,FH$3)+1)/FH$5</f>
        <v>0</v>
      </c>
    </row>
    <row r="57" customFormat="false" ht="15" hidden="false" customHeight="false" outlineLevel="0" collapsed="false">
      <c r="C57" s="0" t="s">
        <v>663</v>
      </c>
      <c r="D57" s="11" t="s">
        <v>79</v>
      </c>
      <c r="E57" s="49" t="n">
        <f aca="false">INDEX(OB_Bands,$E54)</f>
        <v>0</v>
      </c>
      <c r="J57" s="38" t="n">
        <f aca="false">$E57*IFERROR(MATCH(J$7,EB_Years,0),0)</f>
        <v>0</v>
      </c>
      <c r="K57" s="38" t="n">
        <f aca="false">$E57*IFERROR(MATCH(K$7,EB_Years,0),0)</f>
        <v>0</v>
      </c>
      <c r="L57" s="38" t="n">
        <f aca="false">$E57*IFERROR(MATCH(L$7,EB_Years,0),0)</f>
        <v>0</v>
      </c>
      <c r="M57" s="38" t="n">
        <f aca="false">$E57*IFERROR(MATCH(M$7,EB_Years,0),0)</f>
        <v>0</v>
      </c>
      <c r="N57" s="38" t="n">
        <f aca="false">$E57*IFERROR(MATCH(N$7,EB_Years,0),0)</f>
        <v>0</v>
      </c>
      <c r="O57" s="38" t="n">
        <f aca="false">$E57*IFERROR(MATCH(O$7,EB_Years,0),0)</f>
        <v>0</v>
      </c>
      <c r="P57" s="38" t="n">
        <f aca="false">$E57*IFERROR(MATCH(P$7,EB_Years,0),0)</f>
        <v>0</v>
      </c>
      <c r="Q57" s="38" t="n">
        <f aca="false">$E57*IFERROR(MATCH(Q$7,EB_Years,0),0)</f>
        <v>0</v>
      </c>
      <c r="R57" s="38" t="n">
        <f aca="false">$E57*IFERROR(MATCH(R$7,EB_Years,0),0)</f>
        <v>0</v>
      </c>
      <c r="S57" s="38" t="n">
        <f aca="false">$E57*IFERROR(MATCH(S$7,EB_Years,0),0)</f>
        <v>0</v>
      </c>
      <c r="T57" s="38" t="n">
        <f aca="false">$E57*IFERROR(MATCH(T$7,EB_Years,0),0)</f>
        <v>0</v>
      </c>
      <c r="U57" s="38" t="n">
        <f aca="false">$E57*IFERROR(MATCH(U$7,EB_Years,0),0)</f>
        <v>0</v>
      </c>
      <c r="V57" s="38" t="n">
        <f aca="false">$E57*IFERROR(MATCH(V$7,EB_Years,0),0)</f>
        <v>0</v>
      </c>
      <c r="W57" s="38" t="n">
        <f aca="false">$E57*IFERROR(MATCH(W$7,EB_Years,0),0)</f>
        <v>0</v>
      </c>
      <c r="X57" s="38" t="n">
        <f aca="false">$E57*IFERROR(MATCH(X$7,EB_Years,0),0)</f>
        <v>0</v>
      </c>
      <c r="Y57" s="38" t="n">
        <f aca="false">$E57*IFERROR(MATCH(Y$7,EB_Years,0),0)</f>
        <v>0</v>
      </c>
      <c r="Z57" s="38" t="n">
        <f aca="false">$E57*IFERROR(MATCH(Z$7,EB_Years,0),0)</f>
        <v>0</v>
      </c>
      <c r="AA57" s="38" t="n">
        <f aca="false">$E57*IFERROR(MATCH(AA$7,EB_Years,0),0)</f>
        <v>0</v>
      </c>
      <c r="AB57" s="38" t="n">
        <f aca="false">$E57*IFERROR(MATCH(AB$7,EB_Years,0),0)</f>
        <v>0</v>
      </c>
      <c r="AC57" s="38" t="n">
        <f aca="false">$E57*IFERROR(MATCH(AC$7,EB_Years,0),0)</f>
        <v>0</v>
      </c>
      <c r="AD57" s="38" t="n">
        <f aca="false">$E57*IFERROR(MATCH(AD$7,EB_Years,0),0)</f>
        <v>0</v>
      </c>
      <c r="AE57" s="38" t="n">
        <f aca="false">$E57*IFERROR(MATCH(AE$7,EB_Years,0),0)</f>
        <v>0</v>
      </c>
      <c r="AF57" s="38" t="n">
        <f aca="false">$E57*IFERROR(MATCH(AF$7,EB_Years,0),0)</f>
        <v>0</v>
      </c>
      <c r="AG57" s="38" t="n">
        <f aca="false">$E57*IFERROR(MATCH(AG$7,EB_Years,0),0)</f>
        <v>0</v>
      </c>
      <c r="AH57" s="38" t="n">
        <f aca="false">$E57*IFERROR(MATCH(AH$7,EB_Years,0),0)</f>
        <v>0</v>
      </c>
      <c r="AI57" s="38" t="n">
        <f aca="false">$E57*IFERROR(MATCH(AI$7,EB_Years,0),0)</f>
        <v>0</v>
      </c>
      <c r="AJ57" s="38" t="n">
        <f aca="false">$E57*IFERROR(MATCH(AJ$7,EB_Years,0),0)</f>
        <v>0</v>
      </c>
      <c r="AK57" s="38" t="n">
        <f aca="false">$E57*IFERROR(MATCH(AK$7,EB_Years,0),0)</f>
        <v>0</v>
      </c>
      <c r="AL57" s="38" t="n">
        <f aca="false">$E57*IFERROR(MATCH(AL$7,EB_Years,0),0)</f>
        <v>0</v>
      </c>
      <c r="AM57" s="38" t="n">
        <f aca="false">$E57*IFERROR(MATCH(AM$7,EB_Years,0),0)</f>
        <v>0</v>
      </c>
      <c r="AN57" s="38" t="n">
        <f aca="false">$E57*IFERROR(MATCH(AN$7,EB_Years,0),0)</f>
        <v>0</v>
      </c>
      <c r="AO57" s="38" t="n">
        <f aca="false">$E57*IFERROR(MATCH(AO$7,EB_Years,0),0)</f>
        <v>0</v>
      </c>
      <c r="AP57" s="38" t="n">
        <f aca="false">$E57*IFERROR(MATCH(AP$7,EB_Years,0),0)</f>
        <v>0</v>
      </c>
      <c r="AQ57" s="38" t="n">
        <f aca="false">$E57*IFERROR(MATCH(AQ$7,EB_Years,0),0)</f>
        <v>0</v>
      </c>
      <c r="AR57" s="38" t="n">
        <f aca="false">$E57*IFERROR(MATCH(AR$7,EB_Years,0),0)</f>
        <v>0</v>
      </c>
      <c r="AS57" s="38" t="n">
        <f aca="false">$E57*IFERROR(MATCH(AS$7,EB_Years,0),0)</f>
        <v>0</v>
      </c>
      <c r="AT57" s="38" t="n">
        <f aca="false">$E57*IFERROR(MATCH(AT$7,EB_Years,0),0)</f>
        <v>0</v>
      </c>
      <c r="AU57" s="38" t="n">
        <f aca="false">$E57*IFERROR(MATCH(AU$7,EB_Years,0),0)</f>
        <v>0</v>
      </c>
      <c r="AV57" s="38" t="n">
        <f aca="false">$E57*IFERROR(MATCH(AV$7,EB_Years,0),0)</f>
        <v>0</v>
      </c>
      <c r="AW57" s="38" t="n">
        <f aca="false">$E57*IFERROR(MATCH(AW$7,EB_Years,0),0)</f>
        <v>0</v>
      </c>
      <c r="AX57" s="38" t="n">
        <f aca="false">$E57*IFERROR(MATCH(AX$7,EB_Years,0),0)</f>
        <v>0</v>
      </c>
      <c r="AY57" s="38" t="n">
        <f aca="false">$E57*IFERROR(MATCH(AY$7,EB_Years,0),0)</f>
        <v>0</v>
      </c>
      <c r="AZ57" s="38" t="n">
        <f aca="false">$E57*IFERROR(MATCH(AZ$7,EB_Years,0),0)</f>
        <v>0</v>
      </c>
      <c r="BA57" s="38" t="n">
        <f aca="false">$E57*IFERROR(MATCH(BA$7,EB_Years,0),0)</f>
        <v>0</v>
      </c>
      <c r="BB57" s="38" t="n">
        <f aca="false">$E57*IFERROR(MATCH(BB$7,EB_Years,0),0)</f>
        <v>0</v>
      </c>
      <c r="BC57" s="38" t="n">
        <f aca="false">$E57*IFERROR(MATCH(BC$7,EB_Years,0),0)</f>
        <v>0</v>
      </c>
      <c r="BD57" s="38" t="n">
        <f aca="false">$E57*IFERROR(MATCH(BD$7,EB_Years,0),0)</f>
        <v>0</v>
      </c>
      <c r="BE57" s="38" t="n">
        <f aca="false">$E57*IFERROR(MATCH(BE$7,EB_Years,0),0)</f>
        <v>0</v>
      </c>
      <c r="BF57" s="38" t="n">
        <f aca="false">$E57*IFERROR(MATCH(BF$7,EB_Years,0),0)</f>
        <v>0</v>
      </c>
      <c r="BG57" s="38" t="n">
        <f aca="false">$E57*IFERROR(MATCH(BG$7,EB_Years,0),0)</f>
        <v>0</v>
      </c>
      <c r="BH57" s="38" t="n">
        <f aca="false">$E57*IFERROR(MATCH(BH$7,EB_Years,0),0)</f>
        <v>0</v>
      </c>
      <c r="BI57" s="38" t="n">
        <f aca="false">$E57*IFERROR(MATCH(BI$7,EB_Years,0),0)</f>
        <v>0</v>
      </c>
      <c r="BJ57" s="38" t="n">
        <f aca="false">$E57*IFERROR(MATCH(BJ$7,EB_Years,0),0)</f>
        <v>0</v>
      </c>
      <c r="BK57" s="38" t="n">
        <f aca="false">$E57*IFERROR(MATCH(BK$7,EB_Years,0),0)</f>
        <v>0</v>
      </c>
      <c r="BL57" s="38" t="n">
        <f aca="false">$E57*IFERROR(MATCH(BL$7,EB_Years,0),0)</f>
        <v>0</v>
      </c>
      <c r="BM57" s="38" t="n">
        <f aca="false">$E57*IFERROR(MATCH(BM$7,EB_Years,0),0)</f>
        <v>0</v>
      </c>
      <c r="BN57" s="38" t="n">
        <f aca="false">$E57*IFERROR(MATCH(BN$7,EB_Years,0),0)</f>
        <v>0</v>
      </c>
      <c r="BO57" s="38" t="n">
        <f aca="false">$E57*IFERROR(MATCH(BO$7,EB_Years,0),0)</f>
        <v>0</v>
      </c>
      <c r="BP57" s="38" t="n">
        <f aca="false">$E57*IFERROR(MATCH(BP$7,EB_Years,0),0)</f>
        <v>0</v>
      </c>
      <c r="BQ57" s="38" t="n">
        <f aca="false">$E57*IFERROR(MATCH(BQ$7,EB_Years,0),0)</f>
        <v>0</v>
      </c>
      <c r="BR57" s="38" t="n">
        <f aca="false">$E57*IFERROR(MATCH(BR$7,EB_Years,0),0)</f>
        <v>0</v>
      </c>
      <c r="BS57" s="38" t="n">
        <f aca="false">$E57*IFERROR(MATCH(BS$7,EB_Years,0),0)</f>
        <v>0</v>
      </c>
      <c r="BT57" s="38" t="n">
        <f aca="false">$E57*IFERROR(MATCH(BT$7,EB_Years,0),0)</f>
        <v>0</v>
      </c>
      <c r="BU57" s="38" t="n">
        <f aca="false">$E57*IFERROR(MATCH(BU$7,EB_Years,0),0)</f>
        <v>0</v>
      </c>
      <c r="BV57" s="38" t="n">
        <f aca="false">$E57*IFERROR(MATCH(BV$7,EB_Years,0),0)</f>
        <v>0</v>
      </c>
      <c r="BW57" s="38" t="n">
        <f aca="false">$E57*IFERROR(MATCH(BW$7,EB_Years,0),0)</f>
        <v>0</v>
      </c>
      <c r="BX57" s="38" t="n">
        <f aca="false">$E57*IFERROR(MATCH(BX$7,EB_Years,0),0)</f>
        <v>0</v>
      </c>
      <c r="BY57" s="38" t="n">
        <f aca="false">$E57*IFERROR(MATCH(BY$7,EB_Years,0),0)</f>
        <v>0</v>
      </c>
      <c r="BZ57" s="38" t="n">
        <f aca="false">$E57*IFERROR(MATCH(BZ$7,EB_Years,0),0)</f>
        <v>0</v>
      </c>
      <c r="CA57" s="38" t="n">
        <f aca="false">$E57*IFERROR(MATCH(CA$7,EB_Years,0),0)</f>
        <v>0</v>
      </c>
      <c r="CB57" s="38" t="n">
        <f aca="false">$E57*IFERROR(MATCH(CB$7,EB_Years,0),0)</f>
        <v>0</v>
      </c>
      <c r="CC57" s="38" t="n">
        <f aca="false">$E57*IFERROR(MATCH(CC$7,EB_Years,0),0)</f>
        <v>0</v>
      </c>
      <c r="CD57" s="38" t="n">
        <f aca="false">$E57*IFERROR(MATCH(CD$7,EB_Years,0),0)</f>
        <v>0</v>
      </c>
      <c r="CE57" s="38" t="n">
        <f aca="false">$E57*IFERROR(MATCH(CE$7,EB_Years,0),0)</f>
        <v>0</v>
      </c>
      <c r="CF57" s="38" t="n">
        <f aca="false">$E57*IFERROR(MATCH(CF$7,EB_Years,0),0)</f>
        <v>0</v>
      </c>
      <c r="CG57" s="38" t="n">
        <f aca="false">$E57*IFERROR(MATCH(CG$7,EB_Years,0),0)</f>
        <v>0</v>
      </c>
      <c r="CH57" s="38" t="n">
        <f aca="false">$E57*IFERROR(MATCH(CH$7,EB_Years,0),0)</f>
        <v>0</v>
      </c>
      <c r="CI57" s="38" t="n">
        <f aca="false">$E57*IFERROR(MATCH(CI$7,EB_Years,0),0)</f>
        <v>0</v>
      </c>
      <c r="CJ57" s="38" t="n">
        <f aca="false">$E57*IFERROR(MATCH(CJ$7,EB_Years,0),0)</f>
        <v>0</v>
      </c>
      <c r="CK57" s="38" t="n">
        <f aca="false">$E57*IFERROR(MATCH(CK$7,EB_Years,0),0)</f>
        <v>0</v>
      </c>
      <c r="CL57" s="38" t="n">
        <f aca="false">$E57*IFERROR(MATCH(CL$7,EB_Years,0),0)</f>
        <v>0</v>
      </c>
      <c r="CM57" s="38" t="n">
        <f aca="false">$E57*IFERROR(MATCH(CM$7,EB_Years,0),0)</f>
        <v>0</v>
      </c>
      <c r="CN57" s="38" t="n">
        <f aca="false">$E57*IFERROR(MATCH(CN$7,EB_Years,0),0)</f>
        <v>0</v>
      </c>
      <c r="CO57" s="38" t="n">
        <f aca="false">$E57*IFERROR(MATCH(CO$7,EB_Years,0),0)</f>
        <v>0</v>
      </c>
      <c r="CP57" s="38" t="n">
        <f aca="false">$E57*IFERROR(MATCH(CP$7,EB_Years,0),0)</f>
        <v>0</v>
      </c>
      <c r="CQ57" s="38" t="n">
        <f aca="false">$E57*IFERROR(MATCH(CQ$7,EB_Years,0),0)</f>
        <v>0</v>
      </c>
      <c r="CR57" s="38" t="n">
        <f aca="false">$E57*IFERROR(MATCH(CR$7,EB_Years,0),0)</f>
        <v>0</v>
      </c>
      <c r="CS57" s="38" t="n">
        <f aca="false">$E57*IFERROR(MATCH(CS$7,EB_Years,0),0)</f>
        <v>0</v>
      </c>
      <c r="CT57" s="38" t="n">
        <f aca="false">$E57*IFERROR(MATCH(CT$7,EB_Years,0),0)</f>
        <v>0</v>
      </c>
      <c r="CU57" s="38" t="n">
        <f aca="false">$E57*IFERROR(MATCH(CU$7,EB_Years,0),0)</f>
        <v>0</v>
      </c>
      <c r="CV57" s="38" t="n">
        <f aca="false">$E57*IFERROR(MATCH(CV$7,EB_Years,0),0)</f>
        <v>0</v>
      </c>
      <c r="CW57" s="38" t="n">
        <f aca="false">$E57*IFERROR(MATCH(CW$7,EB_Years,0),0)</f>
        <v>0</v>
      </c>
      <c r="CX57" s="38" t="n">
        <f aca="false">$E57*IFERROR(MATCH(CX$7,EB_Years,0),0)</f>
        <v>0</v>
      </c>
      <c r="CY57" s="38" t="n">
        <f aca="false">$E57*IFERROR(MATCH(CY$7,EB_Years,0),0)</f>
        <v>0</v>
      </c>
      <c r="CZ57" s="38" t="n">
        <f aca="false">$E57*IFERROR(MATCH(CZ$7,EB_Years,0),0)</f>
        <v>0</v>
      </c>
      <c r="DA57" s="38" t="n">
        <f aca="false">$E57*IFERROR(MATCH(DA$7,EB_Years,0),0)</f>
        <v>0</v>
      </c>
      <c r="DB57" s="38" t="n">
        <f aca="false">$E57*IFERROR(MATCH(DB$7,EB_Years,0),0)</f>
        <v>0</v>
      </c>
      <c r="DC57" s="38" t="n">
        <f aca="false">$E57*IFERROR(MATCH(DC$7,EB_Years,0),0)</f>
        <v>0</v>
      </c>
      <c r="DD57" s="38" t="n">
        <f aca="false">$E57*IFERROR(MATCH(DD$7,EB_Years,0),0)</f>
        <v>0</v>
      </c>
      <c r="DE57" s="38" t="n">
        <f aca="false">$E57*IFERROR(MATCH(DE$7,EB_Years,0),0)</f>
        <v>0</v>
      </c>
      <c r="DF57" s="38" t="n">
        <f aca="false">$E57*IFERROR(MATCH(DF$7,EB_Years,0),0)</f>
        <v>0</v>
      </c>
      <c r="DG57" s="38" t="n">
        <f aca="false">$E57*IFERROR(MATCH(DG$7,EB_Years,0),0)</f>
        <v>0</v>
      </c>
      <c r="DH57" s="38" t="n">
        <f aca="false">$E57*IFERROR(MATCH(DH$7,EB_Years,0),0)</f>
        <v>0</v>
      </c>
      <c r="DI57" s="38" t="n">
        <f aca="false">$E57*IFERROR(MATCH(DI$7,EB_Years,0),0)</f>
        <v>0</v>
      </c>
      <c r="DJ57" s="38" t="n">
        <f aca="false">$E57*IFERROR(MATCH(DJ$7,EB_Years,0),0)</f>
        <v>0</v>
      </c>
      <c r="DK57" s="38" t="n">
        <f aca="false">$E57*IFERROR(MATCH(DK$7,EB_Years,0),0)</f>
        <v>0</v>
      </c>
      <c r="DL57" s="38" t="n">
        <f aca="false">$E57*IFERROR(MATCH(DL$7,EB_Years,0),0)</f>
        <v>0</v>
      </c>
      <c r="DM57" s="38" t="n">
        <f aca="false">$E57*IFERROR(MATCH(DM$7,EB_Years,0),0)</f>
        <v>0</v>
      </c>
      <c r="DN57" s="38" t="n">
        <f aca="false">$E57*IFERROR(MATCH(DN$7,EB_Years,0),0)</f>
        <v>0</v>
      </c>
      <c r="DO57" s="38" t="n">
        <f aca="false">$E57*IFERROR(MATCH(DO$7,EB_Years,0),0)</f>
        <v>0</v>
      </c>
      <c r="DP57" s="38" t="n">
        <f aca="false">$E57*IFERROR(MATCH(DP$7,EB_Years,0),0)</f>
        <v>0</v>
      </c>
      <c r="DQ57" s="38" t="n">
        <f aca="false">$E57*IFERROR(MATCH(DQ$7,EB_Years,0),0)</f>
        <v>0</v>
      </c>
      <c r="DR57" s="38" t="n">
        <f aca="false">$E57*IFERROR(MATCH(DR$7,EB_Years,0),0)</f>
        <v>0</v>
      </c>
      <c r="DS57" s="38" t="n">
        <f aca="false">$E57*IFERROR(MATCH(DS$7,EB_Years,0),0)</f>
        <v>0</v>
      </c>
      <c r="DT57" s="38" t="n">
        <f aca="false">$E57*IFERROR(MATCH(DT$7,EB_Years,0),0)</f>
        <v>0</v>
      </c>
      <c r="DU57" s="38" t="n">
        <f aca="false">$E57*IFERROR(MATCH(DU$7,EB_Years,0),0)</f>
        <v>0</v>
      </c>
      <c r="DV57" s="38" t="n">
        <f aca="false">$E57*IFERROR(MATCH(DV$7,EB_Years,0),0)</f>
        <v>0</v>
      </c>
      <c r="DW57" s="38" t="n">
        <f aca="false">$E57*IFERROR(MATCH(DW$7,EB_Years,0),0)</f>
        <v>0</v>
      </c>
      <c r="DX57" s="38" t="n">
        <f aca="false">$E57*IFERROR(MATCH(DX$7,EB_Years,0),0)</f>
        <v>0</v>
      </c>
      <c r="DY57" s="38" t="n">
        <f aca="false">$E57*IFERROR(MATCH(DY$7,EB_Years,0),0)</f>
        <v>0</v>
      </c>
      <c r="DZ57" s="38" t="n">
        <f aca="false">$E57*IFERROR(MATCH(DZ$7,EB_Years,0),0)</f>
        <v>0</v>
      </c>
      <c r="EA57" s="38" t="n">
        <f aca="false">$E57*IFERROR(MATCH(EA$7,EB_Years,0),0)</f>
        <v>0</v>
      </c>
      <c r="EB57" s="38" t="n">
        <f aca="false">$E57*IFERROR(MATCH(EB$7,EB_Years,0),0)</f>
        <v>0</v>
      </c>
      <c r="EC57" s="38" t="n">
        <f aca="false">$E57*IFERROR(MATCH(EC$7,EB_Years,0),0)</f>
        <v>0</v>
      </c>
      <c r="ED57" s="38" t="n">
        <f aca="false">$E57*IFERROR(MATCH(ED$7,EB_Years,0),0)</f>
        <v>0</v>
      </c>
      <c r="EE57" s="38" t="n">
        <f aca="false">$E57*IFERROR(MATCH(EE$7,EB_Years,0),0)</f>
        <v>0</v>
      </c>
      <c r="EF57" s="38" t="n">
        <f aca="false">$E57*IFERROR(MATCH(EF$7,EB_Years,0),0)</f>
        <v>0</v>
      </c>
      <c r="EG57" s="38" t="n">
        <f aca="false">$E57*IFERROR(MATCH(EG$7,EB_Years,0),0)</f>
        <v>0</v>
      </c>
      <c r="EH57" s="38" t="n">
        <f aca="false">$E57*IFERROR(MATCH(EH$7,EB_Years,0),0)</f>
        <v>0</v>
      </c>
      <c r="EI57" s="38" t="n">
        <f aca="false">$E57*IFERROR(MATCH(EI$7,EB_Years,0),0)</f>
        <v>0</v>
      </c>
      <c r="EJ57" s="38" t="n">
        <f aca="false">$E57*IFERROR(MATCH(EJ$7,EB_Years,0),0)</f>
        <v>0</v>
      </c>
      <c r="EK57" s="38" t="n">
        <f aca="false">$E57*IFERROR(MATCH(EK$7,EB_Years,0),0)</f>
        <v>0</v>
      </c>
      <c r="EL57" s="38" t="n">
        <f aca="false">$E57*IFERROR(MATCH(EL$7,EB_Years,0),0)</f>
        <v>0</v>
      </c>
      <c r="EM57" s="38" t="n">
        <f aca="false">$E57*IFERROR(MATCH(EM$7,EB_Years,0),0)</f>
        <v>0</v>
      </c>
      <c r="EN57" s="38" t="n">
        <f aca="false">$E57*IFERROR(MATCH(EN$7,EB_Years,0),0)</f>
        <v>0</v>
      </c>
      <c r="EO57" s="38" t="n">
        <f aca="false">$E57*IFERROR(MATCH(EO$7,EB_Years,0),0)</f>
        <v>0</v>
      </c>
      <c r="EP57" s="38" t="n">
        <f aca="false">$E57*IFERROR(MATCH(EP$7,EB_Years,0),0)</f>
        <v>0</v>
      </c>
      <c r="EQ57" s="38" t="n">
        <f aca="false">$E57*IFERROR(MATCH(EQ$7,EB_Years,0),0)</f>
        <v>0</v>
      </c>
      <c r="ER57" s="38" t="n">
        <f aca="false">$E57*IFERROR(MATCH(ER$7,EB_Years,0),0)</f>
        <v>0</v>
      </c>
      <c r="ES57" s="38" t="n">
        <f aca="false">$E57*IFERROR(MATCH(ES$7,EB_Years,0),0)</f>
        <v>0</v>
      </c>
      <c r="ET57" s="38" t="n">
        <f aca="false">$E57*IFERROR(MATCH(ET$7,EB_Years,0),0)</f>
        <v>0</v>
      </c>
      <c r="EU57" s="38" t="n">
        <f aca="false">$E57*IFERROR(MATCH(EU$7,EB_Years,0),0)</f>
        <v>0</v>
      </c>
      <c r="EV57" s="38" t="n">
        <f aca="false">$E57*IFERROR(MATCH(EV$7,EB_Years,0),0)</f>
        <v>0</v>
      </c>
      <c r="EW57" s="38" t="n">
        <f aca="false">$E57*IFERROR(MATCH(EW$7,EB_Years,0),0)</f>
        <v>0</v>
      </c>
      <c r="EX57" s="38" t="n">
        <f aca="false">$E57*IFERROR(MATCH(EX$7,EB_Years,0),0)</f>
        <v>0</v>
      </c>
      <c r="EY57" s="38" t="n">
        <f aca="false">$E57*IFERROR(MATCH(EY$7,EB_Years,0),0)</f>
        <v>0</v>
      </c>
      <c r="EZ57" s="38" t="n">
        <f aca="false">$E57*IFERROR(MATCH(EZ$7,EB_Years,0),0)</f>
        <v>0</v>
      </c>
      <c r="FA57" s="38" t="n">
        <f aca="false">$E57*IFERROR(MATCH(FA$7,EB_Years,0),0)</f>
        <v>0</v>
      </c>
      <c r="FB57" s="38" t="n">
        <f aca="false">$E57*IFERROR(MATCH(FB$7,EB_Years,0),0)</f>
        <v>0</v>
      </c>
      <c r="FC57" s="38" t="n">
        <f aca="false">$E57*IFERROR(MATCH(FC$7,EB_Years,0),0)</f>
        <v>0</v>
      </c>
      <c r="FD57" s="38" t="n">
        <f aca="false">$E57*IFERROR(MATCH(FD$7,EB_Years,0),0)</f>
        <v>0</v>
      </c>
      <c r="FE57" s="38" t="n">
        <f aca="false">$E57*IFERROR(MATCH(FE$7,EB_Years,0),0)</f>
        <v>0</v>
      </c>
      <c r="FF57" s="38" t="n">
        <f aca="false">$E57*IFERROR(MATCH(FF$7,EB_Years,0),0)</f>
        <v>0</v>
      </c>
      <c r="FG57" s="38" t="n">
        <f aca="false">$E57*IFERROR(MATCH(FG$7,EB_Years,0),0)</f>
        <v>0</v>
      </c>
      <c r="FH57" s="38" t="n">
        <f aca="false">$E57*IFERROR(MATCH(FH$7,EB_Years,0),0)</f>
        <v>0</v>
      </c>
    </row>
    <row r="58" customFormat="false" ht="15" hidden="false" customHeight="false" outlineLevel="0" collapsed="false">
      <c r="C58" s="0" t="s">
        <v>664</v>
      </c>
      <c r="D58" s="11" t="s">
        <v>79</v>
      </c>
      <c r="J58" s="38" t="n">
        <f aca="false">MAX(1,J57)</f>
        <v>1</v>
      </c>
      <c r="K58" s="38" t="n">
        <f aca="false">MAX(1,K57)</f>
        <v>1</v>
      </c>
      <c r="L58" s="38" t="n">
        <f aca="false">MAX(1,L57)</f>
        <v>1</v>
      </c>
      <c r="M58" s="38" t="n">
        <f aca="false">MAX(1,M57)</f>
        <v>1</v>
      </c>
      <c r="N58" s="38" t="n">
        <f aca="false">MAX(1,N57)</f>
        <v>1</v>
      </c>
      <c r="O58" s="38" t="n">
        <f aca="false">MAX(1,O57)</f>
        <v>1</v>
      </c>
      <c r="P58" s="38" t="n">
        <f aca="false">MAX(1,P57)</f>
        <v>1</v>
      </c>
      <c r="Q58" s="38" t="n">
        <f aca="false">MAX(1,Q57)</f>
        <v>1</v>
      </c>
      <c r="R58" s="38" t="n">
        <f aca="false">MAX(1,R57)</f>
        <v>1</v>
      </c>
      <c r="S58" s="38" t="n">
        <f aca="false">MAX(1,S57)</f>
        <v>1</v>
      </c>
      <c r="T58" s="38" t="n">
        <f aca="false">MAX(1,T57)</f>
        <v>1</v>
      </c>
      <c r="U58" s="38" t="n">
        <f aca="false">MAX(1,U57)</f>
        <v>1</v>
      </c>
      <c r="V58" s="38" t="n">
        <f aca="false">MAX(1,V57)</f>
        <v>1</v>
      </c>
      <c r="W58" s="38" t="n">
        <f aca="false">MAX(1,W57)</f>
        <v>1</v>
      </c>
      <c r="X58" s="38" t="n">
        <f aca="false">MAX(1,X57)</f>
        <v>1</v>
      </c>
      <c r="Y58" s="38" t="n">
        <f aca="false">MAX(1,Y57)</f>
        <v>1</v>
      </c>
      <c r="Z58" s="38" t="n">
        <f aca="false">MAX(1,Z57)</f>
        <v>1</v>
      </c>
      <c r="AA58" s="38" t="n">
        <f aca="false">MAX(1,AA57)</f>
        <v>1</v>
      </c>
      <c r="AB58" s="38" t="n">
        <f aca="false">MAX(1,AB57)</f>
        <v>1</v>
      </c>
      <c r="AC58" s="38" t="n">
        <f aca="false">MAX(1,AC57)</f>
        <v>1</v>
      </c>
      <c r="AD58" s="38" t="n">
        <f aca="false">MAX(1,AD57)</f>
        <v>1</v>
      </c>
      <c r="AE58" s="38" t="n">
        <f aca="false">MAX(1,AE57)</f>
        <v>1</v>
      </c>
      <c r="AF58" s="38" t="n">
        <f aca="false">MAX(1,AF57)</f>
        <v>1</v>
      </c>
      <c r="AG58" s="38" t="n">
        <f aca="false">MAX(1,AG57)</f>
        <v>1</v>
      </c>
      <c r="AH58" s="38" t="n">
        <f aca="false">MAX(1,AH57)</f>
        <v>1</v>
      </c>
      <c r="AI58" s="38" t="n">
        <f aca="false">MAX(1,AI57)</f>
        <v>1</v>
      </c>
      <c r="AJ58" s="38" t="n">
        <f aca="false">MAX(1,AJ57)</f>
        <v>1</v>
      </c>
      <c r="AK58" s="38" t="n">
        <f aca="false">MAX(1,AK57)</f>
        <v>1</v>
      </c>
      <c r="AL58" s="38" t="n">
        <f aca="false">MAX(1,AL57)</f>
        <v>1</v>
      </c>
      <c r="AM58" s="38" t="n">
        <f aca="false">MAX(1,AM57)</f>
        <v>1</v>
      </c>
      <c r="AN58" s="38" t="n">
        <f aca="false">MAX(1,AN57)</f>
        <v>1</v>
      </c>
      <c r="AO58" s="38" t="n">
        <f aca="false">MAX(1,AO57)</f>
        <v>1</v>
      </c>
      <c r="AP58" s="38" t="n">
        <f aca="false">MAX(1,AP57)</f>
        <v>1</v>
      </c>
      <c r="AQ58" s="38" t="n">
        <f aca="false">MAX(1,AQ57)</f>
        <v>1</v>
      </c>
      <c r="AR58" s="38" t="n">
        <f aca="false">MAX(1,AR57)</f>
        <v>1</v>
      </c>
      <c r="AS58" s="38" t="n">
        <f aca="false">MAX(1,AS57)</f>
        <v>1</v>
      </c>
      <c r="AT58" s="38" t="n">
        <f aca="false">MAX(1,AT57)</f>
        <v>1</v>
      </c>
      <c r="AU58" s="38" t="n">
        <f aca="false">MAX(1,AU57)</f>
        <v>1</v>
      </c>
      <c r="AV58" s="38" t="n">
        <f aca="false">MAX(1,AV57)</f>
        <v>1</v>
      </c>
      <c r="AW58" s="38" t="n">
        <f aca="false">MAX(1,AW57)</f>
        <v>1</v>
      </c>
      <c r="AX58" s="38" t="n">
        <f aca="false">MAX(1,AX57)</f>
        <v>1</v>
      </c>
      <c r="AY58" s="38" t="n">
        <f aca="false">MAX(1,AY57)</f>
        <v>1</v>
      </c>
      <c r="AZ58" s="38" t="n">
        <f aca="false">MAX(1,AZ57)</f>
        <v>1</v>
      </c>
      <c r="BA58" s="38" t="n">
        <f aca="false">MAX(1,BA57)</f>
        <v>1</v>
      </c>
      <c r="BB58" s="38" t="n">
        <f aca="false">MAX(1,BB57)</f>
        <v>1</v>
      </c>
      <c r="BC58" s="38" t="n">
        <f aca="false">MAX(1,BC57)</f>
        <v>1</v>
      </c>
      <c r="BD58" s="38" t="n">
        <f aca="false">MAX(1,BD57)</f>
        <v>1</v>
      </c>
      <c r="BE58" s="38" t="n">
        <f aca="false">MAX(1,BE57)</f>
        <v>1</v>
      </c>
      <c r="BF58" s="38" t="n">
        <f aca="false">MAX(1,BF57)</f>
        <v>1</v>
      </c>
      <c r="BG58" s="38" t="n">
        <f aca="false">MAX(1,BG57)</f>
        <v>1</v>
      </c>
      <c r="BH58" s="38" t="n">
        <f aca="false">MAX(1,BH57)</f>
        <v>1</v>
      </c>
      <c r="BI58" s="38" t="n">
        <f aca="false">MAX(1,BI57)</f>
        <v>1</v>
      </c>
      <c r="BJ58" s="38" t="n">
        <f aca="false">MAX(1,BJ57)</f>
        <v>1</v>
      </c>
      <c r="BK58" s="38" t="n">
        <f aca="false">MAX(1,BK57)</f>
        <v>1</v>
      </c>
      <c r="BL58" s="38" t="n">
        <f aca="false">MAX(1,BL57)</f>
        <v>1</v>
      </c>
      <c r="BM58" s="38" t="n">
        <f aca="false">MAX(1,BM57)</f>
        <v>1</v>
      </c>
      <c r="BN58" s="38" t="n">
        <f aca="false">MAX(1,BN57)</f>
        <v>1</v>
      </c>
      <c r="BO58" s="38" t="n">
        <f aca="false">MAX(1,BO57)</f>
        <v>1</v>
      </c>
      <c r="BP58" s="38" t="n">
        <f aca="false">MAX(1,BP57)</f>
        <v>1</v>
      </c>
      <c r="BQ58" s="38" t="n">
        <f aca="false">MAX(1,BQ57)</f>
        <v>1</v>
      </c>
      <c r="BR58" s="38" t="n">
        <f aca="false">MAX(1,BR57)</f>
        <v>1</v>
      </c>
      <c r="BS58" s="38" t="n">
        <f aca="false">MAX(1,BS57)</f>
        <v>1</v>
      </c>
      <c r="BT58" s="38" t="n">
        <f aca="false">MAX(1,BT57)</f>
        <v>1</v>
      </c>
      <c r="BU58" s="38" t="n">
        <f aca="false">MAX(1,BU57)</f>
        <v>1</v>
      </c>
      <c r="BV58" s="38" t="n">
        <f aca="false">MAX(1,BV57)</f>
        <v>1</v>
      </c>
      <c r="BW58" s="38" t="n">
        <f aca="false">MAX(1,BW57)</f>
        <v>1</v>
      </c>
      <c r="BX58" s="38" t="n">
        <f aca="false">MAX(1,BX57)</f>
        <v>1</v>
      </c>
      <c r="BY58" s="38" t="n">
        <f aca="false">MAX(1,BY57)</f>
        <v>1</v>
      </c>
      <c r="BZ58" s="38" t="n">
        <f aca="false">MAX(1,BZ57)</f>
        <v>1</v>
      </c>
      <c r="CA58" s="38" t="n">
        <f aca="false">MAX(1,CA57)</f>
        <v>1</v>
      </c>
      <c r="CB58" s="38" t="n">
        <f aca="false">MAX(1,CB57)</f>
        <v>1</v>
      </c>
      <c r="CC58" s="38" t="n">
        <f aca="false">MAX(1,CC57)</f>
        <v>1</v>
      </c>
      <c r="CD58" s="38" t="n">
        <f aca="false">MAX(1,CD57)</f>
        <v>1</v>
      </c>
      <c r="CE58" s="38" t="n">
        <f aca="false">MAX(1,CE57)</f>
        <v>1</v>
      </c>
      <c r="CF58" s="38" t="n">
        <f aca="false">MAX(1,CF57)</f>
        <v>1</v>
      </c>
      <c r="CG58" s="38" t="n">
        <f aca="false">MAX(1,CG57)</f>
        <v>1</v>
      </c>
      <c r="CH58" s="38" t="n">
        <f aca="false">MAX(1,CH57)</f>
        <v>1</v>
      </c>
      <c r="CI58" s="38" t="n">
        <f aca="false">MAX(1,CI57)</f>
        <v>1</v>
      </c>
      <c r="CJ58" s="38" t="n">
        <f aca="false">MAX(1,CJ57)</f>
        <v>1</v>
      </c>
      <c r="CK58" s="38" t="n">
        <f aca="false">MAX(1,CK57)</f>
        <v>1</v>
      </c>
      <c r="CL58" s="38" t="n">
        <f aca="false">MAX(1,CL57)</f>
        <v>1</v>
      </c>
      <c r="CM58" s="38" t="n">
        <f aca="false">MAX(1,CM57)</f>
        <v>1</v>
      </c>
      <c r="CN58" s="38" t="n">
        <f aca="false">MAX(1,CN57)</f>
        <v>1</v>
      </c>
      <c r="CO58" s="38" t="n">
        <f aca="false">MAX(1,CO57)</f>
        <v>1</v>
      </c>
      <c r="CP58" s="38" t="n">
        <f aca="false">MAX(1,CP57)</f>
        <v>1</v>
      </c>
      <c r="CQ58" s="38" t="n">
        <f aca="false">MAX(1,CQ57)</f>
        <v>1</v>
      </c>
      <c r="CR58" s="38" t="n">
        <f aca="false">MAX(1,CR57)</f>
        <v>1</v>
      </c>
      <c r="CS58" s="38" t="n">
        <f aca="false">MAX(1,CS57)</f>
        <v>1</v>
      </c>
      <c r="CT58" s="38" t="n">
        <f aca="false">MAX(1,CT57)</f>
        <v>1</v>
      </c>
      <c r="CU58" s="38" t="n">
        <f aca="false">MAX(1,CU57)</f>
        <v>1</v>
      </c>
      <c r="CV58" s="38" t="n">
        <f aca="false">MAX(1,CV57)</f>
        <v>1</v>
      </c>
      <c r="CW58" s="38" t="n">
        <f aca="false">MAX(1,CW57)</f>
        <v>1</v>
      </c>
      <c r="CX58" s="38" t="n">
        <f aca="false">MAX(1,CX57)</f>
        <v>1</v>
      </c>
      <c r="CY58" s="38" t="n">
        <f aca="false">MAX(1,CY57)</f>
        <v>1</v>
      </c>
      <c r="CZ58" s="38" t="n">
        <f aca="false">MAX(1,CZ57)</f>
        <v>1</v>
      </c>
      <c r="DA58" s="38" t="n">
        <f aca="false">MAX(1,DA57)</f>
        <v>1</v>
      </c>
      <c r="DB58" s="38" t="n">
        <f aca="false">MAX(1,DB57)</f>
        <v>1</v>
      </c>
      <c r="DC58" s="38" t="n">
        <f aca="false">MAX(1,DC57)</f>
        <v>1</v>
      </c>
      <c r="DD58" s="38" t="n">
        <f aca="false">MAX(1,DD57)</f>
        <v>1</v>
      </c>
      <c r="DE58" s="38" t="n">
        <f aca="false">MAX(1,DE57)</f>
        <v>1</v>
      </c>
      <c r="DF58" s="38" t="n">
        <f aca="false">MAX(1,DF57)</f>
        <v>1</v>
      </c>
      <c r="DG58" s="38" t="n">
        <f aca="false">MAX(1,DG57)</f>
        <v>1</v>
      </c>
      <c r="DH58" s="38" t="n">
        <f aca="false">MAX(1,DH57)</f>
        <v>1</v>
      </c>
      <c r="DI58" s="38" t="n">
        <f aca="false">MAX(1,DI57)</f>
        <v>1</v>
      </c>
      <c r="DJ58" s="38" t="n">
        <f aca="false">MAX(1,DJ57)</f>
        <v>1</v>
      </c>
      <c r="DK58" s="38" t="n">
        <f aca="false">MAX(1,DK57)</f>
        <v>1</v>
      </c>
      <c r="DL58" s="38" t="n">
        <f aca="false">MAX(1,DL57)</f>
        <v>1</v>
      </c>
      <c r="DM58" s="38" t="n">
        <f aca="false">MAX(1,DM57)</f>
        <v>1</v>
      </c>
      <c r="DN58" s="38" t="n">
        <f aca="false">MAX(1,DN57)</f>
        <v>1</v>
      </c>
      <c r="DO58" s="38" t="n">
        <f aca="false">MAX(1,DO57)</f>
        <v>1</v>
      </c>
      <c r="DP58" s="38" t="n">
        <f aca="false">MAX(1,DP57)</f>
        <v>1</v>
      </c>
      <c r="DQ58" s="38" t="n">
        <f aca="false">MAX(1,DQ57)</f>
        <v>1</v>
      </c>
      <c r="DR58" s="38" t="n">
        <f aca="false">MAX(1,DR57)</f>
        <v>1</v>
      </c>
      <c r="DS58" s="38" t="n">
        <f aca="false">MAX(1,DS57)</f>
        <v>1</v>
      </c>
      <c r="DT58" s="38" t="n">
        <f aca="false">MAX(1,DT57)</f>
        <v>1</v>
      </c>
      <c r="DU58" s="38" t="n">
        <f aca="false">MAX(1,DU57)</f>
        <v>1</v>
      </c>
      <c r="DV58" s="38" t="n">
        <f aca="false">MAX(1,DV57)</f>
        <v>1</v>
      </c>
      <c r="DW58" s="38" t="n">
        <f aca="false">MAX(1,DW57)</f>
        <v>1</v>
      </c>
      <c r="DX58" s="38" t="n">
        <f aca="false">MAX(1,DX57)</f>
        <v>1</v>
      </c>
      <c r="DY58" s="38" t="n">
        <f aca="false">MAX(1,DY57)</f>
        <v>1</v>
      </c>
      <c r="DZ58" s="38" t="n">
        <f aca="false">MAX(1,DZ57)</f>
        <v>1</v>
      </c>
      <c r="EA58" s="38" t="n">
        <f aca="false">MAX(1,EA57)</f>
        <v>1</v>
      </c>
      <c r="EB58" s="38" t="n">
        <f aca="false">MAX(1,EB57)</f>
        <v>1</v>
      </c>
      <c r="EC58" s="38" t="n">
        <f aca="false">MAX(1,EC57)</f>
        <v>1</v>
      </c>
      <c r="ED58" s="38" t="n">
        <f aca="false">MAX(1,ED57)</f>
        <v>1</v>
      </c>
      <c r="EE58" s="38" t="n">
        <f aca="false">MAX(1,EE57)</f>
        <v>1</v>
      </c>
      <c r="EF58" s="38" t="n">
        <f aca="false">MAX(1,EF57)</f>
        <v>1</v>
      </c>
      <c r="EG58" s="38" t="n">
        <f aca="false">MAX(1,EG57)</f>
        <v>1</v>
      </c>
      <c r="EH58" s="38" t="n">
        <f aca="false">MAX(1,EH57)</f>
        <v>1</v>
      </c>
      <c r="EI58" s="38" t="n">
        <f aca="false">MAX(1,EI57)</f>
        <v>1</v>
      </c>
      <c r="EJ58" s="38" t="n">
        <f aca="false">MAX(1,EJ57)</f>
        <v>1</v>
      </c>
      <c r="EK58" s="38" t="n">
        <f aca="false">MAX(1,EK57)</f>
        <v>1</v>
      </c>
      <c r="EL58" s="38" t="n">
        <f aca="false">MAX(1,EL57)</f>
        <v>1</v>
      </c>
      <c r="EM58" s="38" t="n">
        <f aca="false">MAX(1,EM57)</f>
        <v>1</v>
      </c>
      <c r="EN58" s="38" t="n">
        <f aca="false">MAX(1,EN57)</f>
        <v>1</v>
      </c>
      <c r="EO58" s="38" t="n">
        <f aca="false">MAX(1,EO57)</f>
        <v>1</v>
      </c>
      <c r="EP58" s="38" t="n">
        <f aca="false">MAX(1,EP57)</f>
        <v>1</v>
      </c>
      <c r="EQ58" s="38" t="n">
        <f aca="false">MAX(1,EQ57)</f>
        <v>1</v>
      </c>
      <c r="ER58" s="38" t="n">
        <f aca="false">MAX(1,ER57)</f>
        <v>1</v>
      </c>
      <c r="ES58" s="38" t="n">
        <f aca="false">MAX(1,ES57)</f>
        <v>1</v>
      </c>
      <c r="ET58" s="38" t="n">
        <f aca="false">MAX(1,ET57)</f>
        <v>1</v>
      </c>
      <c r="EU58" s="38" t="n">
        <f aca="false">MAX(1,EU57)</f>
        <v>1</v>
      </c>
      <c r="EV58" s="38" t="n">
        <f aca="false">MAX(1,EV57)</f>
        <v>1</v>
      </c>
      <c r="EW58" s="38" t="n">
        <f aca="false">MAX(1,EW57)</f>
        <v>1</v>
      </c>
      <c r="EX58" s="38" t="n">
        <f aca="false">MAX(1,EX57)</f>
        <v>1</v>
      </c>
      <c r="EY58" s="38" t="n">
        <f aca="false">MAX(1,EY57)</f>
        <v>1</v>
      </c>
      <c r="EZ58" s="38" t="n">
        <f aca="false">MAX(1,EZ57)</f>
        <v>1</v>
      </c>
      <c r="FA58" s="38" t="n">
        <f aca="false">MAX(1,FA57)</f>
        <v>1</v>
      </c>
      <c r="FB58" s="38" t="n">
        <f aca="false">MAX(1,FB57)</f>
        <v>1</v>
      </c>
      <c r="FC58" s="38" t="n">
        <f aca="false">MAX(1,FC57)</f>
        <v>1</v>
      </c>
      <c r="FD58" s="38" t="n">
        <f aca="false">MAX(1,FD57)</f>
        <v>1</v>
      </c>
      <c r="FE58" s="38" t="n">
        <f aca="false">MAX(1,FE57)</f>
        <v>1</v>
      </c>
      <c r="FF58" s="38" t="n">
        <f aca="false">MAX(1,FF57)</f>
        <v>1</v>
      </c>
      <c r="FG58" s="38" t="n">
        <f aca="false">MAX(1,FG57)</f>
        <v>1</v>
      </c>
      <c r="FH58" s="38" t="n">
        <f aca="false">MAX(1,FH57)</f>
        <v>1</v>
      </c>
    </row>
    <row r="59" customFormat="false" ht="15" hidden="false" customHeight="false" outlineLevel="0" collapsed="false">
      <c r="C59" s="0" t="s">
        <v>665</v>
      </c>
      <c r="D59" s="11" t="s">
        <v>27</v>
      </c>
      <c r="J59" s="22" t="n">
        <f aca="false">(J57&gt;0)*SUMPRODUCT((J44&gt;INDEX(EB_LB,J58,0))*(J44-INDEX(EB_LB,J58,0)),INDEX(EB_dR,J58,0))</f>
        <v>0</v>
      </c>
      <c r="K59" s="22" t="n">
        <f aca="false">(K57&gt;0)*SUMPRODUCT((K44&gt;INDEX(EB_LB,K58,0))*(K44-INDEX(EB_LB,K58,0)),INDEX(EB_dR,K58,0))</f>
        <v>0</v>
      </c>
      <c r="L59" s="22" t="n">
        <f aca="false">(L57&gt;0)*SUMPRODUCT((L44&gt;INDEX(EB_LB,L58,0))*(L44-INDEX(EB_LB,L58,0)),INDEX(EB_dR,L58,0))</f>
        <v>0</v>
      </c>
      <c r="M59" s="22" t="n">
        <f aca="false">(M57&gt;0)*SUMPRODUCT((M44&gt;INDEX(EB_LB,M58,0))*(M44-INDEX(EB_LB,M58,0)),INDEX(EB_dR,M58,0))</f>
        <v>0</v>
      </c>
      <c r="N59" s="22" t="n">
        <f aca="false">(N57&gt;0)*SUMPRODUCT((N44&gt;INDEX(EB_LB,N58,0))*(N44-INDEX(EB_LB,N58,0)),INDEX(EB_dR,N58,0))</f>
        <v>0</v>
      </c>
      <c r="O59" s="22" t="n">
        <f aca="false">(O57&gt;0)*SUMPRODUCT((O44&gt;INDEX(EB_LB,O58,0))*(O44-INDEX(EB_LB,O58,0)),INDEX(EB_dR,O58,0))</f>
        <v>0</v>
      </c>
      <c r="P59" s="22" t="n">
        <f aca="false">(P57&gt;0)*SUMPRODUCT((P44&gt;INDEX(EB_LB,P58,0))*(P44-INDEX(EB_LB,P58,0)),INDEX(EB_dR,P58,0))</f>
        <v>0</v>
      </c>
      <c r="Q59" s="22" t="n">
        <f aca="false">(Q57&gt;0)*SUMPRODUCT((Q44&gt;INDEX(EB_LB,Q58,0))*(Q44-INDEX(EB_LB,Q58,0)),INDEX(EB_dR,Q58,0))</f>
        <v>0</v>
      </c>
      <c r="R59" s="22" t="n">
        <f aca="false">(R57&gt;0)*SUMPRODUCT((R44&gt;INDEX(EB_LB,R58,0))*(R44-INDEX(EB_LB,R58,0)),INDEX(EB_dR,R58,0))</f>
        <v>0</v>
      </c>
      <c r="S59" s="22" t="n">
        <f aca="false">(S57&gt;0)*SUMPRODUCT((S44&gt;INDEX(EB_LB,S58,0))*(S44-INDEX(EB_LB,S58,0)),INDEX(EB_dR,S58,0))</f>
        <v>0</v>
      </c>
      <c r="T59" s="22" t="n">
        <f aca="false">(T57&gt;0)*SUMPRODUCT((T44&gt;INDEX(EB_LB,T58,0))*(T44-INDEX(EB_LB,T58,0)),INDEX(EB_dR,T58,0))</f>
        <v>0</v>
      </c>
      <c r="U59" s="22" t="n">
        <f aca="false">(U57&gt;0)*SUMPRODUCT((U44&gt;INDEX(EB_LB,U58,0))*(U44-INDEX(EB_LB,U58,0)),INDEX(EB_dR,U58,0))</f>
        <v>0</v>
      </c>
      <c r="V59" s="22" t="n">
        <f aca="false">(V57&gt;0)*SUMPRODUCT((V44&gt;INDEX(EB_LB,V58,0))*(V44-INDEX(EB_LB,V58,0)),INDEX(EB_dR,V58,0))</f>
        <v>0</v>
      </c>
      <c r="W59" s="22" t="n">
        <f aca="false">(W57&gt;0)*SUMPRODUCT((W44&gt;INDEX(EB_LB,W58,0))*(W44-INDEX(EB_LB,W58,0)),INDEX(EB_dR,W58,0))</f>
        <v>0</v>
      </c>
      <c r="X59" s="22" t="n">
        <f aca="false">(X57&gt;0)*SUMPRODUCT((X44&gt;INDEX(EB_LB,X58,0))*(X44-INDEX(EB_LB,X58,0)),INDEX(EB_dR,X58,0))</f>
        <v>0</v>
      </c>
      <c r="Y59" s="22" t="n">
        <f aca="false">(Y57&gt;0)*SUMPRODUCT((Y44&gt;INDEX(EB_LB,Y58,0))*(Y44-INDEX(EB_LB,Y58,0)),INDEX(EB_dR,Y58,0))</f>
        <v>0</v>
      </c>
      <c r="Z59" s="22" t="n">
        <f aca="false">(Z57&gt;0)*SUMPRODUCT((Z44&gt;INDEX(EB_LB,Z58,0))*(Z44-INDEX(EB_LB,Z58,0)),INDEX(EB_dR,Z58,0))</f>
        <v>0</v>
      </c>
      <c r="AA59" s="22" t="n">
        <f aca="false">(AA57&gt;0)*SUMPRODUCT((AA44&gt;INDEX(EB_LB,AA58,0))*(AA44-INDEX(EB_LB,AA58,0)),INDEX(EB_dR,AA58,0))</f>
        <v>0</v>
      </c>
      <c r="AB59" s="22" t="n">
        <f aca="false">(AB57&gt;0)*SUMPRODUCT((AB44&gt;INDEX(EB_LB,AB58,0))*(AB44-INDEX(EB_LB,AB58,0)),INDEX(EB_dR,AB58,0))</f>
        <v>0</v>
      </c>
      <c r="AC59" s="22" t="n">
        <f aca="false">(AC57&gt;0)*SUMPRODUCT((AC44&gt;INDEX(EB_LB,AC58,0))*(AC44-INDEX(EB_LB,AC58,0)),INDEX(EB_dR,AC58,0))</f>
        <v>0</v>
      </c>
      <c r="AD59" s="22" t="n">
        <f aca="false">(AD57&gt;0)*SUMPRODUCT((AD44&gt;INDEX(EB_LB,AD58,0))*(AD44-INDEX(EB_LB,AD58,0)),INDEX(EB_dR,AD58,0))</f>
        <v>0</v>
      </c>
      <c r="AE59" s="22" t="n">
        <f aca="false">(AE57&gt;0)*SUMPRODUCT((AE44&gt;INDEX(EB_LB,AE58,0))*(AE44-INDEX(EB_LB,AE58,0)),INDEX(EB_dR,AE58,0))</f>
        <v>0</v>
      </c>
      <c r="AF59" s="22" t="n">
        <f aca="false">(AF57&gt;0)*SUMPRODUCT((AF44&gt;INDEX(EB_LB,AF58,0))*(AF44-INDEX(EB_LB,AF58,0)),INDEX(EB_dR,AF58,0))</f>
        <v>0</v>
      </c>
      <c r="AG59" s="22" t="n">
        <f aca="false">(AG57&gt;0)*SUMPRODUCT((AG44&gt;INDEX(EB_LB,AG58,0))*(AG44-INDEX(EB_LB,AG58,0)),INDEX(EB_dR,AG58,0))</f>
        <v>0</v>
      </c>
      <c r="AH59" s="22" t="n">
        <f aca="false">(AH57&gt;0)*SUMPRODUCT((AH44&gt;INDEX(EB_LB,AH58,0))*(AH44-INDEX(EB_LB,AH58,0)),INDEX(EB_dR,AH58,0))</f>
        <v>0</v>
      </c>
      <c r="AI59" s="22" t="n">
        <f aca="false">(AI57&gt;0)*SUMPRODUCT((AI44&gt;INDEX(EB_LB,AI58,0))*(AI44-INDEX(EB_LB,AI58,0)),INDEX(EB_dR,AI58,0))</f>
        <v>0</v>
      </c>
      <c r="AJ59" s="22" t="n">
        <f aca="false">(AJ57&gt;0)*SUMPRODUCT((AJ44&gt;INDEX(EB_LB,AJ58,0))*(AJ44-INDEX(EB_LB,AJ58,0)),INDEX(EB_dR,AJ58,0))</f>
        <v>0</v>
      </c>
      <c r="AK59" s="22" t="n">
        <f aca="false">(AK57&gt;0)*SUMPRODUCT((AK44&gt;INDEX(EB_LB,AK58,0))*(AK44-INDEX(EB_LB,AK58,0)),INDEX(EB_dR,AK58,0))</f>
        <v>0</v>
      </c>
      <c r="AL59" s="22" t="n">
        <f aca="false">(AL57&gt;0)*SUMPRODUCT((AL44&gt;INDEX(EB_LB,AL58,0))*(AL44-INDEX(EB_LB,AL58,0)),INDEX(EB_dR,AL58,0))</f>
        <v>0</v>
      </c>
      <c r="AM59" s="22" t="n">
        <f aca="false">(AM57&gt;0)*SUMPRODUCT((AM44&gt;INDEX(EB_LB,AM58,0))*(AM44-INDEX(EB_LB,AM58,0)),INDEX(EB_dR,AM58,0))</f>
        <v>0</v>
      </c>
      <c r="AN59" s="22" t="n">
        <f aca="false">(AN57&gt;0)*SUMPRODUCT((AN44&gt;INDEX(EB_LB,AN58,0))*(AN44-INDEX(EB_LB,AN58,0)),INDEX(EB_dR,AN58,0))</f>
        <v>0</v>
      </c>
      <c r="AO59" s="22" t="n">
        <f aca="false">(AO57&gt;0)*SUMPRODUCT((AO44&gt;INDEX(EB_LB,AO58,0))*(AO44-INDEX(EB_LB,AO58,0)),INDEX(EB_dR,AO58,0))</f>
        <v>0</v>
      </c>
      <c r="AP59" s="22" t="n">
        <f aca="false">(AP57&gt;0)*SUMPRODUCT((AP44&gt;INDEX(EB_LB,AP58,0))*(AP44-INDEX(EB_LB,AP58,0)),INDEX(EB_dR,AP58,0))</f>
        <v>0</v>
      </c>
      <c r="AQ59" s="22" t="n">
        <f aca="false">(AQ57&gt;0)*SUMPRODUCT((AQ44&gt;INDEX(EB_LB,AQ58,0))*(AQ44-INDEX(EB_LB,AQ58,0)),INDEX(EB_dR,AQ58,0))</f>
        <v>0</v>
      </c>
      <c r="AR59" s="22" t="n">
        <f aca="false">(AR57&gt;0)*SUMPRODUCT((AR44&gt;INDEX(EB_LB,AR58,0))*(AR44-INDEX(EB_LB,AR58,0)),INDEX(EB_dR,AR58,0))</f>
        <v>0</v>
      </c>
      <c r="AS59" s="22" t="n">
        <f aca="false">(AS57&gt;0)*SUMPRODUCT((AS44&gt;INDEX(EB_LB,AS58,0))*(AS44-INDEX(EB_LB,AS58,0)),INDEX(EB_dR,AS58,0))</f>
        <v>0</v>
      </c>
      <c r="AT59" s="22" t="n">
        <f aca="false">(AT57&gt;0)*SUMPRODUCT((AT44&gt;INDEX(EB_LB,AT58,0))*(AT44-INDEX(EB_LB,AT58,0)),INDEX(EB_dR,AT58,0))</f>
        <v>0</v>
      </c>
      <c r="AU59" s="22" t="n">
        <f aca="false">(AU57&gt;0)*SUMPRODUCT((AU44&gt;INDEX(EB_LB,AU58,0))*(AU44-INDEX(EB_LB,AU58,0)),INDEX(EB_dR,AU58,0))</f>
        <v>0</v>
      </c>
      <c r="AV59" s="22" t="n">
        <f aca="false">(AV57&gt;0)*SUMPRODUCT((AV44&gt;INDEX(EB_LB,AV58,0))*(AV44-INDEX(EB_LB,AV58,0)),INDEX(EB_dR,AV58,0))</f>
        <v>0</v>
      </c>
      <c r="AW59" s="22" t="n">
        <f aca="false">(AW57&gt;0)*SUMPRODUCT((AW44&gt;INDEX(EB_LB,AW58,0))*(AW44-INDEX(EB_LB,AW58,0)),INDEX(EB_dR,AW58,0))</f>
        <v>0</v>
      </c>
      <c r="AX59" s="22" t="n">
        <f aca="false">(AX57&gt;0)*SUMPRODUCT((AX44&gt;INDEX(EB_LB,AX58,0))*(AX44-INDEX(EB_LB,AX58,0)),INDEX(EB_dR,AX58,0))</f>
        <v>0</v>
      </c>
      <c r="AY59" s="22" t="n">
        <f aca="false">(AY57&gt;0)*SUMPRODUCT((AY44&gt;INDEX(EB_LB,AY58,0))*(AY44-INDEX(EB_LB,AY58,0)),INDEX(EB_dR,AY58,0))</f>
        <v>0</v>
      </c>
      <c r="AZ59" s="22" t="n">
        <f aca="false">(AZ57&gt;0)*SUMPRODUCT((AZ44&gt;INDEX(EB_LB,AZ58,0))*(AZ44-INDEX(EB_LB,AZ58,0)),INDEX(EB_dR,AZ58,0))</f>
        <v>0</v>
      </c>
      <c r="BA59" s="22" t="n">
        <f aca="false">(BA57&gt;0)*SUMPRODUCT((BA44&gt;INDEX(EB_LB,BA58,0))*(BA44-INDEX(EB_LB,BA58,0)),INDEX(EB_dR,BA58,0))</f>
        <v>0</v>
      </c>
      <c r="BB59" s="22" t="n">
        <f aca="false">(BB57&gt;0)*SUMPRODUCT((BB44&gt;INDEX(EB_LB,BB58,0))*(BB44-INDEX(EB_LB,BB58,0)),INDEX(EB_dR,BB58,0))</f>
        <v>0</v>
      </c>
      <c r="BC59" s="22" t="n">
        <f aca="false">(BC57&gt;0)*SUMPRODUCT((BC44&gt;INDEX(EB_LB,BC58,0))*(BC44-INDEX(EB_LB,BC58,0)),INDEX(EB_dR,BC58,0))</f>
        <v>0</v>
      </c>
      <c r="BD59" s="22" t="n">
        <f aca="false">(BD57&gt;0)*SUMPRODUCT((BD44&gt;INDEX(EB_LB,BD58,0))*(BD44-INDEX(EB_LB,BD58,0)),INDEX(EB_dR,BD58,0))</f>
        <v>0</v>
      </c>
      <c r="BE59" s="22" t="n">
        <f aca="false">(BE57&gt;0)*SUMPRODUCT((BE44&gt;INDEX(EB_LB,BE58,0))*(BE44-INDEX(EB_LB,BE58,0)),INDEX(EB_dR,BE58,0))</f>
        <v>0</v>
      </c>
      <c r="BF59" s="22" t="n">
        <f aca="false">(BF57&gt;0)*SUMPRODUCT((BF44&gt;INDEX(EB_LB,BF58,0))*(BF44-INDEX(EB_LB,BF58,0)),INDEX(EB_dR,BF58,0))</f>
        <v>0</v>
      </c>
      <c r="BG59" s="22" t="n">
        <f aca="false">(BG57&gt;0)*SUMPRODUCT((BG44&gt;INDEX(EB_LB,BG58,0))*(BG44-INDEX(EB_LB,BG58,0)),INDEX(EB_dR,BG58,0))</f>
        <v>0</v>
      </c>
      <c r="BH59" s="22" t="n">
        <f aca="false">(BH57&gt;0)*SUMPRODUCT((BH44&gt;INDEX(EB_LB,BH58,0))*(BH44-INDEX(EB_LB,BH58,0)),INDEX(EB_dR,BH58,0))</f>
        <v>0</v>
      </c>
      <c r="BI59" s="22" t="n">
        <f aca="false">(BI57&gt;0)*SUMPRODUCT((BI44&gt;INDEX(EB_LB,BI58,0))*(BI44-INDEX(EB_LB,BI58,0)),INDEX(EB_dR,BI58,0))</f>
        <v>0</v>
      </c>
      <c r="BJ59" s="22" t="n">
        <f aca="false">(BJ57&gt;0)*SUMPRODUCT((BJ44&gt;INDEX(EB_LB,BJ58,0))*(BJ44-INDEX(EB_LB,BJ58,0)),INDEX(EB_dR,BJ58,0))</f>
        <v>0</v>
      </c>
      <c r="BK59" s="22" t="n">
        <f aca="false">(BK57&gt;0)*SUMPRODUCT((BK44&gt;INDEX(EB_LB,BK58,0))*(BK44-INDEX(EB_LB,BK58,0)),INDEX(EB_dR,BK58,0))</f>
        <v>0</v>
      </c>
      <c r="BL59" s="22" t="n">
        <f aca="false">(BL57&gt;0)*SUMPRODUCT((BL44&gt;INDEX(EB_LB,BL58,0))*(BL44-INDEX(EB_LB,BL58,0)),INDEX(EB_dR,BL58,0))</f>
        <v>0</v>
      </c>
      <c r="BM59" s="22" t="n">
        <f aca="false">(BM57&gt;0)*SUMPRODUCT((BM44&gt;INDEX(EB_LB,BM58,0))*(BM44-INDEX(EB_LB,BM58,0)),INDEX(EB_dR,BM58,0))</f>
        <v>0</v>
      </c>
      <c r="BN59" s="22" t="n">
        <f aca="false">(BN57&gt;0)*SUMPRODUCT((BN44&gt;INDEX(EB_LB,BN58,0))*(BN44-INDEX(EB_LB,BN58,0)),INDEX(EB_dR,BN58,0))</f>
        <v>0</v>
      </c>
      <c r="BO59" s="22" t="n">
        <f aca="false">(BO57&gt;0)*SUMPRODUCT((BO44&gt;INDEX(EB_LB,BO58,0))*(BO44-INDEX(EB_LB,BO58,0)),INDEX(EB_dR,BO58,0))</f>
        <v>0</v>
      </c>
      <c r="BP59" s="22" t="n">
        <f aca="false">(BP57&gt;0)*SUMPRODUCT((BP44&gt;INDEX(EB_LB,BP58,0))*(BP44-INDEX(EB_LB,BP58,0)),INDEX(EB_dR,BP58,0))</f>
        <v>0</v>
      </c>
      <c r="BQ59" s="22" t="n">
        <f aca="false">(BQ57&gt;0)*SUMPRODUCT((BQ44&gt;INDEX(EB_LB,BQ58,0))*(BQ44-INDEX(EB_LB,BQ58,0)),INDEX(EB_dR,BQ58,0))</f>
        <v>0</v>
      </c>
      <c r="BR59" s="22" t="n">
        <f aca="false">(BR57&gt;0)*SUMPRODUCT((BR44&gt;INDEX(EB_LB,BR58,0))*(BR44-INDEX(EB_LB,BR58,0)),INDEX(EB_dR,BR58,0))</f>
        <v>0</v>
      </c>
      <c r="BS59" s="22" t="n">
        <f aca="false">(BS57&gt;0)*SUMPRODUCT((BS44&gt;INDEX(EB_LB,BS58,0))*(BS44-INDEX(EB_LB,BS58,0)),INDEX(EB_dR,BS58,0))</f>
        <v>0</v>
      </c>
      <c r="BT59" s="22" t="n">
        <f aca="false">(BT57&gt;0)*SUMPRODUCT((BT44&gt;INDEX(EB_LB,BT58,0))*(BT44-INDEX(EB_LB,BT58,0)),INDEX(EB_dR,BT58,0))</f>
        <v>0</v>
      </c>
      <c r="BU59" s="22" t="n">
        <f aca="false">(BU57&gt;0)*SUMPRODUCT((BU44&gt;INDEX(EB_LB,BU58,0))*(BU44-INDEX(EB_LB,BU58,0)),INDEX(EB_dR,BU58,0))</f>
        <v>0</v>
      </c>
      <c r="BV59" s="22" t="n">
        <f aca="false">(BV57&gt;0)*SUMPRODUCT((BV44&gt;INDEX(EB_LB,BV58,0))*(BV44-INDEX(EB_LB,BV58,0)),INDEX(EB_dR,BV58,0))</f>
        <v>0</v>
      </c>
      <c r="BW59" s="22" t="n">
        <f aca="false">(BW57&gt;0)*SUMPRODUCT((BW44&gt;INDEX(EB_LB,BW58,0))*(BW44-INDEX(EB_LB,BW58,0)),INDEX(EB_dR,BW58,0))</f>
        <v>0</v>
      </c>
      <c r="BX59" s="22" t="n">
        <f aca="false">(BX57&gt;0)*SUMPRODUCT((BX44&gt;INDEX(EB_LB,BX58,0))*(BX44-INDEX(EB_LB,BX58,0)),INDEX(EB_dR,BX58,0))</f>
        <v>0</v>
      </c>
      <c r="BY59" s="22" t="n">
        <f aca="false">(BY57&gt;0)*SUMPRODUCT((BY44&gt;INDEX(EB_LB,BY58,0))*(BY44-INDEX(EB_LB,BY58,0)),INDEX(EB_dR,BY58,0))</f>
        <v>0</v>
      </c>
      <c r="BZ59" s="22" t="n">
        <f aca="false">(BZ57&gt;0)*SUMPRODUCT((BZ44&gt;INDEX(EB_LB,BZ58,0))*(BZ44-INDEX(EB_LB,BZ58,0)),INDEX(EB_dR,BZ58,0))</f>
        <v>0</v>
      </c>
      <c r="CA59" s="22" t="n">
        <f aca="false">(CA57&gt;0)*SUMPRODUCT((CA44&gt;INDEX(EB_LB,CA58,0))*(CA44-INDEX(EB_LB,CA58,0)),INDEX(EB_dR,CA58,0))</f>
        <v>0</v>
      </c>
      <c r="CB59" s="22" t="n">
        <f aca="false">(CB57&gt;0)*SUMPRODUCT((CB44&gt;INDEX(EB_LB,CB58,0))*(CB44-INDEX(EB_LB,CB58,0)),INDEX(EB_dR,CB58,0))</f>
        <v>0</v>
      </c>
      <c r="CC59" s="22" t="n">
        <f aca="false">(CC57&gt;0)*SUMPRODUCT((CC44&gt;INDEX(EB_LB,CC58,0))*(CC44-INDEX(EB_LB,CC58,0)),INDEX(EB_dR,CC58,0))</f>
        <v>0</v>
      </c>
      <c r="CD59" s="22" t="n">
        <f aca="false">(CD57&gt;0)*SUMPRODUCT((CD44&gt;INDEX(EB_LB,CD58,0))*(CD44-INDEX(EB_LB,CD58,0)),INDEX(EB_dR,CD58,0))</f>
        <v>0</v>
      </c>
      <c r="CE59" s="22" t="n">
        <f aca="false">(CE57&gt;0)*SUMPRODUCT((CE44&gt;INDEX(EB_LB,CE58,0))*(CE44-INDEX(EB_LB,CE58,0)),INDEX(EB_dR,CE58,0))</f>
        <v>0</v>
      </c>
      <c r="CF59" s="22" t="n">
        <f aca="false">(CF57&gt;0)*SUMPRODUCT((CF44&gt;INDEX(EB_LB,CF58,0))*(CF44-INDEX(EB_LB,CF58,0)),INDEX(EB_dR,CF58,0))</f>
        <v>0</v>
      </c>
      <c r="CG59" s="22" t="n">
        <f aca="false">(CG57&gt;0)*SUMPRODUCT((CG44&gt;INDEX(EB_LB,CG58,0))*(CG44-INDEX(EB_LB,CG58,0)),INDEX(EB_dR,CG58,0))</f>
        <v>0</v>
      </c>
      <c r="CH59" s="22" t="n">
        <f aca="false">(CH57&gt;0)*SUMPRODUCT((CH44&gt;INDEX(EB_LB,CH58,0))*(CH44-INDEX(EB_LB,CH58,0)),INDEX(EB_dR,CH58,0))</f>
        <v>0</v>
      </c>
      <c r="CI59" s="22" t="n">
        <f aca="false">(CI57&gt;0)*SUMPRODUCT((CI44&gt;INDEX(EB_LB,CI58,0))*(CI44-INDEX(EB_LB,CI58,0)),INDEX(EB_dR,CI58,0))</f>
        <v>0</v>
      </c>
      <c r="CJ59" s="22" t="n">
        <f aca="false">(CJ57&gt;0)*SUMPRODUCT((CJ44&gt;INDEX(EB_LB,CJ58,0))*(CJ44-INDEX(EB_LB,CJ58,0)),INDEX(EB_dR,CJ58,0))</f>
        <v>0</v>
      </c>
      <c r="CK59" s="22" t="n">
        <f aca="false">(CK57&gt;0)*SUMPRODUCT((CK44&gt;INDEX(EB_LB,CK58,0))*(CK44-INDEX(EB_LB,CK58,0)),INDEX(EB_dR,CK58,0))</f>
        <v>0</v>
      </c>
      <c r="CL59" s="22" t="n">
        <f aca="false">(CL57&gt;0)*SUMPRODUCT((CL44&gt;INDEX(EB_LB,CL58,0))*(CL44-INDEX(EB_LB,CL58,0)),INDEX(EB_dR,CL58,0))</f>
        <v>0</v>
      </c>
      <c r="CM59" s="22" t="n">
        <f aca="false">(CM57&gt;0)*SUMPRODUCT((CM44&gt;INDEX(EB_LB,CM58,0))*(CM44-INDEX(EB_LB,CM58,0)),INDEX(EB_dR,CM58,0))</f>
        <v>0</v>
      </c>
      <c r="CN59" s="22" t="n">
        <f aca="false">(CN57&gt;0)*SUMPRODUCT((CN44&gt;INDEX(EB_LB,CN58,0))*(CN44-INDEX(EB_LB,CN58,0)),INDEX(EB_dR,CN58,0))</f>
        <v>0</v>
      </c>
      <c r="CO59" s="22" t="n">
        <f aca="false">(CO57&gt;0)*SUMPRODUCT((CO44&gt;INDEX(EB_LB,CO58,0))*(CO44-INDEX(EB_LB,CO58,0)),INDEX(EB_dR,CO58,0))</f>
        <v>0</v>
      </c>
      <c r="CP59" s="22" t="n">
        <f aca="false">(CP57&gt;0)*SUMPRODUCT((CP44&gt;INDEX(EB_LB,CP58,0))*(CP44-INDEX(EB_LB,CP58,0)),INDEX(EB_dR,CP58,0))</f>
        <v>0</v>
      </c>
      <c r="CQ59" s="22" t="n">
        <f aca="false">(CQ57&gt;0)*SUMPRODUCT((CQ44&gt;INDEX(EB_LB,CQ58,0))*(CQ44-INDEX(EB_LB,CQ58,0)),INDEX(EB_dR,CQ58,0))</f>
        <v>0</v>
      </c>
      <c r="CR59" s="22" t="n">
        <f aca="false">(CR57&gt;0)*SUMPRODUCT((CR44&gt;INDEX(EB_LB,CR58,0))*(CR44-INDEX(EB_LB,CR58,0)),INDEX(EB_dR,CR58,0))</f>
        <v>0</v>
      </c>
      <c r="CS59" s="22" t="n">
        <f aca="false">(CS57&gt;0)*SUMPRODUCT((CS44&gt;INDEX(EB_LB,CS58,0))*(CS44-INDEX(EB_LB,CS58,0)),INDEX(EB_dR,CS58,0))</f>
        <v>0</v>
      </c>
      <c r="CT59" s="22" t="n">
        <f aca="false">(CT57&gt;0)*SUMPRODUCT((CT44&gt;INDEX(EB_LB,CT58,0))*(CT44-INDEX(EB_LB,CT58,0)),INDEX(EB_dR,CT58,0))</f>
        <v>0</v>
      </c>
      <c r="CU59" s="22" t="n">
        <f aca="false">(CU57&gt;0)*SUMPRODUCT((CU44&gt;INDEX(EB_LB,CU58,0))*(CU44-INDEX(EB_LB,CU58,0)),INDEX(EB_dR,CU58,0))</f>
        <v>0</v>
      </c>
      <c r="CV59" s="22" t="n">
        <f aca="false">(CV57&gt;0)*SUMPRODUCT((CV44&gt;INDEX(EB_LB,CV58,0))*(CV44-INDEX(EB_LB,CV58,0)),INDEX(EB_dR,CV58,0))</f>
        <v>0</v>
      </c>
      <c r="CW59" s="22" t="n">
        <f aca="false">(CW57&gt;0)*SUMPRODUCT((CW44&gt;INDEX(EB_LB,CW58,0))*(CW44-INDEX(EB_LB,CW58,0)),INDEX(EB_dR,CW58,0))</f>
        <v>0</v>
      </c>
      <c r="CX59" s="22" t="n">
        <f aca="false">(CX57&gt;0)*SUMPRODUCT((CX44&gt;INDEX(EB_LB,CX58,0))*(CX44-INDEX(EB_LB,CX58,0)),INDEX(EB_dR,CX58,0))</f>
        <v>0</v>
      </c>
      <c r="CY59" s="22" t="n">
        <f aca="false">(CY57&gt;0)*SUMPRODUCT((CY44&gt;INDEX(EB_LB,CY58,0))*(CY44-INDEX(EB_LB,CY58,0)),INDEX(EB_dR,CY58,0))</f>
        <v>0</v>
      </c>
      <c r="CZ59" s="22" t="n">
        <f aca="false">(CZ57&gt;0)*SUMPRODUCT((CZ44&gt;INDEX(EB_LB,CZ58,0))*(CZ44-INDEX(EB_LB,CZ58,0)),INDEX(EB_dR,CZ58,0))</f>
        <v>0</v>
      </c>
      <c r="DA59" s="22" t="n">
        <f aca="false">(DA57&gt;0)*SUMPRODUCT((DA44&gt;INDEX(EB_LB,DA58,0))*(DA44-INDEX(EB_LB,DA58,0)),INDEX(EB_dR,DA58,0))</f>
        <v>0</v>
      </c>
      <c r="DB59" s="22" t="n">
        <f aca="false">(DB57&gt;0)*SUMPRODUCT((DB44&gt;INDEX(EB_LB,DB58,0))*(DB44-INDEX(EB_LB,DB58,0)),INDEX(EB_dR,DB58,0))</f>
        <v>0</v>
      </c>
      <c r="DC59" s="22" t="n">
        <f aca="false">(DC57&gt;0)*SUMPRODUCT((DC44&gt;INDEX(EB_LB,DC58,0))*(DC44-INDEX(EB_LB,DC58,0)),INDEX(EB_dR,DC58,0))</f>
        <v>0</v>
      </c>
      <c r="DD59" s="22" t="n">
        <f aca="false">(DD57&gt;0)*SUMPRODUCT((DD44&gt;INDEX(EB_LB,DD58,0))*(DD44-INDEX(EB_LB,DD58,0)),INDEX(EB_dR,DD58,0))</f>
        <v>0</v>
      </c>
      <c r="DE59" s="22" t="n">
        <f aca="false">(DE57&gt;0)*SUMPRODUCT((DE44&gt;INDEX(EB_LB,DE58,0))*(DE44-INDEX(EB_LB,DE58,0)),INDEX(EB_dR,DE58,0))</f>
        <v>0</v>
      </c>
      <c r="DF59" s="22" t="n">
        <f aca="false">(DF57&gt;0)*SUMPRODUCT((DF44&gt;INDEX(EB_LB,DF58,0))*(DF44-INDEX(EB_LB,DF58,0)),INDEX(EB_dR,DF58,0))</f>
        <v>0</v>
      </c>
      <c r="DG59" s="22" t="n">
        <f aca="false">(DG57&gt;0)*SUMPRODUCT((DG44&gt;INDEX(EB_LB,DG58,0))*(DG44-INDEX(EB_LB,DG58,0)),INDEX(EB_dR,DG58,0))</f>
        <v>0</v>
      </c>
      <c r="DH59" s="22" t="n">
        <f aca="false">(DH57&gt;0)*SUMPRODUCT((DH44&gt;INDEX(EB_LB,DH58,0))*(DH44-INDEX(EB_LB,DH58,0)),INDEX(EB_dR,DH58,0))</f>
        <v>0</v>
      </c>
      <c r="DI59" s="22" t="n">
        <f aca="false">(DI57&gt;0)*SUMPRODUCT((DI44&gt;INDEX(EB_LB,DI58,0))*(DI44-INDEX(EB_LB,DI58,0)),INDEX(EB_dR,DI58,0))</f>
        <v>0</v>
      </c>
      <c r="DJ59" s="22" t="n">
        <f aca="false">(DJ57&gt;0)*SUMPRODUCT((DJ44&gt;INDEX(EB_LB,DJ58,0))*(DJ44-INDEX(EB_LB,DJ58,0)),INDEX(EB_dR,DJ58,0))</f>
        <v>0</v>
      </c>
      <c r="DK59" s="22" t="n">
        <f aca="false">(DK57&gt;0)*SUMPRODUCT((DK44&gt;INDEX(EB_LB,DK58,0))*(DK44-INDEX(EB_LB,DK58,0)),INDEX(EB_dR,DK58,0))</f>
        <v>0</v>
      </c>
      <c r="DL59" s="22" t="n">
        <f aca="false">(DL57&gt;0)*SUMPRODUCT((DL44&gt;INDEX(EB_LB,DL58,0))*(DL44-INDEX(EB_LB,DL58,0)),INDEX(EB_dR,DL58,0))</f>
        <v>0</v>
      </c>
      <c r="DM59" s="22" t="n">
        <f aca="false">(DM57&gt;0)*SUMPRODUCT((DM44&gt;INDEX(EB_LB,DM58,0))*(DM44-INDEX(EB_LB,DM58,0)),INDEX(EB_dR,DM58,0))</f>
        <v>0</v>
      </c>
      <c r="DN59" s="22" t="n">
        <f aca="false">(DN57&gt;0)*SUMPRODUCT((DN44&gt;INDEX(EB_LB,DN58,0))*(DN44-INDEX(EB_LB,DN58,0)),INDEX(EB_dR,DN58,0))</f>
        <v>0</v>
      </c>
      <c r="DO59" s="22" t="n">
        <f aca="false">(DO57&gt;0)*SUMPRODUCT((DO44&gt;INDEX(EB_LB,DO58,0))*(DO44-INDEX(EB_LB,DO58,0)),INDEX(EB_dR,DO58,0))</f>
        <v>0</v>
      </c>
      <c r="DP59" s="22" t="n">
        <f aca="false">(DP57&gt;0)*SUMPRODUCT((DP44&gt;INDEX(EB_LB,DP58,0))*(DP44-INDEX(EB_LB,DP58,0)),INDEX(EB_dR,DP58,0))</f>
        <v>0</v>
      </c>
      <c r="DQ59" s="22" t="n">
        <f aca="false">(DQ57&gt;0)*SUMPRODUCT((DQ44&gt;INDEX(EB_LB,DQ58,0))*(DQ44-INDEX(EB_LB,DQ58,0)),INDEX(EB_dR,DQ58,0))</f>
        <v>0</v>
      </c>
      <c r="DR59" s="22" t="n">
        <f aca="false">(DR57&gt;0)*SUMPRODUCT((DR44&gt;INDEX(EB_LB,DR58,0))*(DR44-INDEX(EB_LB,DR58,0)),INDEX(EB_dR,DR58,0))</f>
        <v>0</v>
      </c>
      <c r="DS59" s="22" t="n">
        <f aca="false">(DS57&gt;0)*SUMPRODUCT((DS44&gt;INDEX(EB_LB,DS58,0))*(DS44-INDEX(EB_LB,DS58,0)),INDEX(EB_dR,DS58,0))</f>
        <v>0</v>
      </c>
      <c r="DT59" s="22" t="n">
        <f aca="false">(DT57&gt;0)*SUMPRODUCT((DT44&gt;INDEX(EB_LB,DT58,0))*(DT44-INDEX(EB_LB,DT58,0)),INDEX(EB_dR,DT58,0))</f>
        <v>0</v>
      </c>
      <c r="DU59" s="22" t="n">
        <f aca="false">(DU57&gt;0)*SUMPRODUCT((DU44&gt;INDEX(EB_LB,DU58,0))*(DU44-INDEX(EB_LB,DU58,0)),INDEX(EB_dR,DU58,0))</f>
        <v>0</v>
      </c>
      <c r="DV59" s="22" t="n">
        <f aca="false">(DV57&gt;0)*SUMPRODUCT((DV44&gt;INDEX(EB_LB,DV58,0))*(DV44-INDEX(EB_LB,DV58,0)),INDEX(EB_dR,DV58,0))</f>
        <v>0</v>
      </c>
      <c r="DW59" s="22" t="n">
        <f aca="false">(DW57&gt;0)*SUMPRODUCT((DW44&gt;INDEX(EB_LB,DW58,0))*(DW44-INDEX(EB_LB,DW58,0)),INDEX(EB_dR,DW58,0))</f>
        <v>0</v>
      </c>
      <c r="DX59" s="22" t="n">
        <f aca="false">(DX57&gt;0)*SUMPRODUCT((DX44&gt;INDEX(EB_LB,DX58,0))*(DX44-INDEX(EB_LB,DX58,0)),INDEX(EB_dR,DX58,0))</f>
        <v>0</v>
      </c>
      <c r="DY59" s="22" t="n">
        <f aca="false">(DY57&gt;0)*SUMPRODUCT((DY44&gt;INDEX(EB_LB,DY58,0))*(DY44-INDEX(EB_LB,DY58,0)),INDEX(EB_dR,DY58,0))</f>
        <v>0</v>
      </c>
      <c r="DZ59" s="22" t="n">
        <f aca="false">(DZ57&gt;0)*SUMPRODUCT((DZ44&gt;INDEX(EB_LB,DZ58,0))*(DZ44-INDEX(EB_LB,DZ58,0)),INDEX(EB_dR,DZ58,0))</f>
        <v>0</v>
      </c>
      <c r="EA59" s="22" t="n">
        <f aca="false">(EA57&gt;0)*SUMPRODUCT((EA44&gt;INDEX(EB_LB,EA58,0))*(EA44-INDEX(EB_LB,EA58,0)),INDEX(EB_dR,EA58,0))</f>
        <v>0</v>
      </c>
      <c r="EB59" s="22" t="n">
        <f aca="false">(EB57&gt;0)*SUMPRODUCT((EB44&gt;INDEX(EB_LB,EB58,0))*(EB44-INDEX(EB_LB,EB58,0)),INDEX(EB_dR,EB58,0))</f>
        <v>0</v>
      </c>
      <c r="EC59" s="22" t="n">
        <f aca="false">(EC57&gt;0)*SUMPRODUCT((EC44&gt;INDEX(EB_LB,EC58,0))*(EC44-INDEX(EB_LB,EC58,0)),INDEX(EB_dR,EC58,0))</f>
        <v>0</v>
      </c>
      <c r="ED59" s="22" t="n">
        <f aca="false">(ED57&gt;0)*SUMPRODUCT((ED44&gt;INDEX(EB_LB,ED58,0))*(ED44-INDEX(EB_LB,ED58,0)),INDEX(EB_dR,ED58,0))</f>
        <v>0</v>
      </c>
      <c r="EE59" s="22" t="n">
        <f aca="false">(EE57&gt;0)*SUMPRODUCT((EE44&gt;INDEX(EB_LB,EE58,0))*(EE44-INDEX(EB_LB,EE58,0)),INDEX(EB_dR,EE58,0))</f>
        <v>0</v>
      </c>
      <c r="EF59" s="22" t="n">
        <f aca="false">(EF57&gt;0)*SUMPRODUCT((EF44&gt;INDEX(EB_LB,EF58,0))*(EF44-INDEX(EB_LB,EF58,0)),INDEX(EB_dR,EF58,0))</f>
        <v>0</v>
      </c>
      <c r="EG59" s="22" t="n">
        <f aca="false">(EG57&gt;0)*SUMPRODUCT((EG44&gt;INDEX(EB_LB,EG58,0))*(EG44-INDEX(EB_LB,EG58,0)),INDEX(EB_dR,EG58,0))</f>
        <v>0</v>
      </c>
      <c r="EH59" s="22" t="n">
        <f aca="false">(EH57&gt;0)*SUMPRODUCT((EH44&gt;INDEX(EB_LB,EH58,0))*(EH44-INDEX(EB_LB,EH58,0)),INDEX(EB_dR,EH58,0))</f>
        <v>0</v>
      </c>
      <c r="EI59" s="22" t="n">
        <f aca="false">(EI57&gt;0)*SUMPRODUCT((EI44&gt;INDEX(EB_LB,EI58,0))*(EI44-INDEX(EB_LB,EI58,0)),INDEX(EB_dR,EI58,0))</f>
        <v>0</v>
      </c>
      <c r="EJ59" s="22" t="n">
        <f aca="false">(EJ57&gt;0)*SUMPRODUCT((EJ44&gt;INDEX(EB_LB,EJ58,0))*(EJ44-INDEX(EB_LB,EJ58,0)),INDEX(EB_dR,EJ58,0))</f>
        <v>0</v>
      </c>
      <c r="EK59" s="22" t="n">
        <f aca="false">(EK57&gt;0)*SUMPRODUCT((EK44&gt;INDEX(EB_LB,EK58,0))*(EK44-INDEX(EB_LB,EK58,0)),INDEX(EB_dR,EK58,0))</f>
        <v>0</v>
      </c>
      <c r="EL59" s="22" t="n">
        <f aca="false">(EL57&gt;0)*SUMPRODUCT((EL44&gt;INDEX(EB_LB,EL58,0))*(EL44-INDEX(EB_LB,EL58,0)),INDEX(EB_dR,EL58,0))</f>
        <v>0</v>
      </c>
      <c r="EM59" s="22" t="n">
        <f aca="false">(EM57&gt;0)*SUMPRODUCT((EM44&gt;INDEX(EB_LB,EM58,0))*(EM44-INDEX(EB_LB,EM58,0)),INDEX(EB_dR,EM58,0))</f>
        <v>0</v>
      </c>
      <c r="EN59" s="22" t="n">
        <f aca="false">(EN57&gt;0)*SUMPRODUCT((EN44&gt;INDEX(EB_LB,EN58,0))*(EN44-INDEX(EB_LB,EN58,0)),INDEX(EB_dR,EN58,0))</f>
        <v>0</v>
      </c>
      <c r="EO59" s="22" t="n">
        <f aca="false">(EO57&gt;0)*SUMPRODUCT((EO44&gt;INDEX(EB_LB,EO58,0))*(EO44-INDEX(EB_LB,EO58,0)),INDEX(EB_dR,EO58,0))</f>
        <v>0</v>
      </c>
      <c r="EP59" s="22" t="n">
        <f aca="false">(EP57&gt;0)*SUMPRODUCT((EP44&gt;INDEX(EB_LB,EP58,0))*(EP44-INDEX(EB_LB,EP58,0)),INDEX(EB_dR,EP58,0))</f>
        <v>0</v>
      </c>
      <c r="EQ59" s="22" t="n">
        <f aca="false">(EQ57&gt;0)*SUMPRODUCT((EQ44&gt;INDEX(EB_LB,EQ58,0))*(EQ44-INDEX(EB_LB,EQ58,0)),INDEX(EB_dR,EQ58,0))</f>
        <v>0</v>
      </c>
      <c r="ER59" s="22" t="n">
        <f aca="false">(ER57&gt;0)*SUMPRODUCT((ER44&gt;INDEX(EB_LB,ER58,0))*(ER44-INDEX(EB_LB,ER58,0)),INDEX(EB_dR,ER58,0))</f>
        <v>0</v>
      </c>
      <c r="ES59" s="22" t="n">
        <f aca="false">(ES57&gt;0)*SUMPRODUCT((ES44&gt;INDEX(EB_LB,ES58,0))*(ES44-INDEX(EB_LB,ES58,0)),INDEX(EB_dR,ES58,0))</f>
        <v>0</v>
      </c>
      <c r="ET59" s="22" t="n">
        <f aca="false">(ET57&gt;0)*SUMPRODUCT((ET44&gt;INDEX(EB_LB,ET58,0))*(ET44-INDEX(EB_LB,ET58,0)),INDEX(EB_dR,ET58,0))</f>
        <v>0</v>
      </c>
      <c r="EU59" s="22" t="n">
        <f aca="false">(EU57&gt;0)*SUMPRODUCT((EU44&gt;INDEX(EB_LB,EU58,0))*(EU44-INDEX(EB_LB,EU58,0)),INDEX(EB_dR,EU58,0))</f>
        <v>0</v>
      </c>
      <c r="EV59" s="22" t="n">
        <f aca="false">(EV57&gt;0)*SUMPRODUCT((EV44&gt;INDEX(EB_LB,EV58,0))*(EV44-INDEX(EB_LB,EV58,0)),INDEX(EB_dR,EV58,0))</f>
        <v>0</v>
      </c>
      <c r="EW59" s="22" t="n">
        <f aca="false">(EW57&gt;0)*SUMPRODUCT((EW44&gt;INDEX(EB_LB,EW58,0))*(EW44-INDEX(EB_LB,EW58,0)),INDEX(EB_dR,EW58,0))</f>
        <v>0</v>
      </c>
      <c r="EX59" s="22" t="n">
        <f aca="false">(EX57&gt;0)*SUMPRODUCT((EX44&gt;INDEX(EB_LB,EX58,0))*(EX44-INDEX(EB_LB,EX58,0)),INDEX(EB_dR,EX58,0))</f>
        <v>0</v>
      </c>
      <c r="EY59" s="22" t="n">
        <f aca="false">(EY57&gt;0)*SUMPRODUCT((EY44&gt;INDEX(EB_LB,EY58,0))*(EY44-INDEX(EB_LB,EY58,0)),INDEX(EB_dR,EY58,0))</f>
        <v>0</v>
      </c>
      <c r="EZ59" s="22" t="n">
        <f aca="false">(EZ57&gt;0)*SUMPRODUCT((EZ44&gt;INDEX(EB_LB,EZ58,0))*(EZ44-INDEX(EB_LB,EZ58,0)),INDEX(EB_dR,EZ58,0))</f>
        <v>0</v>
      </c>
      <c r="FA59" s="22" t="n">
        <f aca="false">(FA57&gt;0)*SUMPRODUCT((FA44&gt;INDEX(EB_LB,FA58,0))*(FA44-INDEX(EB_LB,FA58,0)),INDEX(EB_dR,FA58,0))</f>
        <v>0</v>
      </c>
      <c r="FB59" s="22" t="n">
        <f aca="false">(FB57&gt;0)*SUMPRODUCT((FB44&gt;INDEX(EB_LB,FB58,0))*(FB44-INDEX(EB_LB,FB58,0)),INDEX(EB_dR,FB58,0))</f>
        <v>0</v>
      </c>
      <c r="FC59" s="22" t="n">
        <f aca="false">(FC57&gt;0)*SUMPRODUCT((FC44&gt;INDEX(EB_LB,FC58,0))*(FC44-INDEX(EB_LB,FC58,0)),INDEX(EB_dR,FC58,0))</f>
        <v>0</v>
      </c>
      <c r="FD59" s="22" t="n">
        <f aca="false">(FD57&gt;0)*SUMPRODUCT((FD44&gt;INDEX(EB_LB,FD58,0))*(FD44-INDEX(EB_LB,FD58,0)),INDEX(EB_dR,FD58,0))</f>
        <v>0</v>
      </c>
      <c r="FE59" s="22" t="n">
        <f aca="false">(FE57&gt;0)*SUMPRODUCT((FE44&gt;INDEX(EB_LB,FE58,0))*(FE44-INDEX(EB_LB,FE58,0)),INDEX(EB_dR,FE58,0))</f>
        <v>0</v>
      </c>
      <c r="FF59" s="22" t="n">
        <f aca="false">(FF57&gt;0)*SUMPRODUCT((FF44&gt;INDEX(EB_LB,FF58,0))*(FF44-INDEX(EB_LB,FF58,0)),INDEX(EB_dR,FF58,0))</f>
        <v>0</v>
      </c>
      <c r="FG59" s="22" t="n">
        <f aca="false">(FG57&gt;0)*SUMPRODUCT((FG44&gt;INDEX(EB_LB,FG58,0))*(FG44-INDEX(EB_LB,FG58,0)),INDEX(EB_dR,FG58,0))</f>
        <v>0</v>
      </c>
      <c r="FH59" s="22" t="n">
        <f aca="false">(FH57&gt;0)*SUMPRODUCT((FH44&gt;INDEX(EB_LB,FH58,0))*(FH44-INDEX(EB_LB,FH58,0)),INDEX(EB_dR,FH58,0))</f>
        <v>0</v>
      </c>
    </row>
    <row r="60" customFormat="false" ht="15" hidden="false" customHeight="false" outlineLevel="0" collapsed="false">
      <c r="C60" s="0" t="s">
        <v>666</v>
      </c>
      <c r="D60" s="11" t="s">
        <v>27</v>
      </c>
      <c r="J60" s="22" t="n">
        <f aca="false">(J57&gt;0)*INDEX(EB_Floor,J58)</f>
        <v>0</v>
      </c>
      <c r="K60" s="22" t="n">
        <f aca="false">(K57&gt;0)*INDEX(EB_Floor,K58)</f>
        <v>0</v>
      </c>
      <c r="L60" s="22" t="n">
        <f aca="false">(L57&gt;0)*INDEX(EB_Floor,L58)</f>
        <v>0</v>
      </c>
      <c r="M60" s="22" t="n">
        <f aca="false">(M57&gt;0)*INDEX(EB_Floor,M58)</f>
        <v>0</v>
      </c>
      <c r="N60" s="22" t="n">
        <f aca="false">(N57&gt;0)*INDEX(EB_Floor,N58)</f>
        <v>0</v>
      </c>
      <c r="O60" s="22" t="n">
        <f aca="false">(O57&gt;0)*INDEX(EB_Floor,O58)</f>
        <v>0</v>
      </c>
      <c r="P60" s="22" t="n">
        <f aca="false">(P57&gt;0)*INDEX(EB_Floor,P58)</f>
        <v>0</v>
      </c>
      <c r="Q60" s="22" t="n">
        <f aca="false">(Q57&gt;0)*INDEX(EB_Floor,Q58)</f>
        <v>0</v>
      </c>
      <c r="R60" s="22" t="n">
        <f aca="false">(R57&gt;0)*INDEX(EB_Floor,R58)</f>
        <v>0</v>
      </c>
      <c r="S60" s="22" t="n">
        <f aca="false">(S57&gt;0)*INDEX(EB_Floor,S58)</f>
        <v>0</v>
      </c>
      <c r="T60" s="22" t="n">
        <f aca="false">(T57&gt;0)*INDEX(EB_Floor,T58)</f>
        <v>0</v>
      </c>
      <c r="U60" s="22" t="n">
        <f aca="false">(U57&gt;0)*INDEX(EB_Floor,U58)</f>
        <v>0</v>
      </c>
      <c r="V60" s="22" t="n">
        <f aca="false">(V57&gt;0)*INDEX(EB_Floor,V58)</f>
        <v>0</v>
      </c>
      <c r="W60" s="22" t="n">
        <f aca="false">(W57&gt;0)*INDEX(EB_Floor,W58)</f>
        <v>0</v>
      </c>
      <c r="X60" s="22" t="n">
        <f aca="false">(X57&gt;0)*INDEX(EB_Floor,X58)</f>
        <v>0</v>
      </c>
      <c r="Y60" s="22" t="n">
        <f aca="false">(Y57&gt;0)*INDEX(EB_Floor,Y58)</f>
        <v>0</v>
      </c>
      <c r="Z60" s="22" t="n">
        <f aca="false">(Z57&gt;0)*INDEX(EB_Floor,Z58)</f>
        <v>0</v>
      </c>
      <c r="AA60" s="22" t="n">
        <f aca="false">(AA57&gt;0)*INDEX(EB_Floor,AA58)</f>
        <v>0</v>
      </c>
      <c r="AB60" s="22" t="n">
        <f aca="false">(AB57&gt;0)*INDEX(EB_Floor,AB58)</f>
        <v>0</v>
      </c>
      <c r="AC60" s="22" t="n">
        <f aca="false">(AC57&gt;0)*INDEX(EB_Floor,AC58)</f>
        <v>0</v>
      </c>
      <c r="AD60" s="22" t="n">
        <f aca="false">(AD57&gt;0)*INDEX(EB_Floor,AD58)</f>
        <v>0</v>
      </c>
      <c r="AE60" s="22" t="n">
        <f aca="false">(AE57&gt;0)*INDEX(EB_Floor,AE58)</f>
        <v>0</v>
      </c>
      <c r="AF60" s="22" t="n">
        <f aca="false">(AF57&gt;0)*INDEX(EB_Floor,AF58)</f>
        <v>0</v>
      </c>
      <c r="AG60" s="22" t="n">
        <f aca="false">(AG57&gt;0)*INDEX(EB_Floor,AG58)</f>
        <v>0</v>
      </c>
      <c r="AH60" s="22" t="n">
        <f aca="false">(AH57&gt;0)*INDEX(EB_Floor,AH58)</f>
        <v>0</v>
      </c>
      <c r="AI60" s="22" t="n">
        <f aca="false">(AI57&gt;0)*INDEX(EB_Floor,AI58)</f>
        <v>0</v>
      </c>
      <c r="AJ60" s="22" t="n">
        <f aca="false">(AJ57&gt;0)*INDEX(EB_Floor,AJ58)</f>
        <v>0</v>
      </c>
      <c r="AK60" s="22" t="n">
        <f aca="false">(AK57&gt;0)*INDEX(EB_Floor,AK58)</f>
        <v>0</v>
      </c>
      <c r="AL60" s="22" t="n">
        <f aca="false">(AL57&gt;0)*INDEX(EB_Floor,AL58)</f>
        <v>0</v>
      </c>
      <c r="AM60" s="22" t="n">
        <f aca="false">(AM57&gt;0)*INDEX(EB_Floor,AM58)</f>
        <v>0</v>
      </c>
      <c r="AN60" s="22" t="n">
        <f aca="false">(AN57&gt;0)*INDEX(EB_Floor,AN58)</f>
        <v>0</v>
      </c>
      <c r="AO60" s="22" t="n">
        <f aca="false">(AO57&gt;0)*INDEX(EB_Floor,AO58)</f>
        <v>0</v>
      </c>
      <c r="AP60" s="22" t="n">
        <f aca="false">(AP57&gt;0)*INDEX(EB_Floor,AP58)</f>
        <v>0</v>
      </c>
      <c r="AQ60" s="22" t="n">
        <f aca="false">(AQ57&gt;0)*INDEX(EB_Floor,AQ58)</f>
        <v>0</v>
      </c>
      <c r="AR60" s="22" t="n">
        <f aca="false">(AR57&gt;0)*INDEX(EB_Floor,AR58)</f>
        <v>0</v>
      </c>
      <c r="AS60" s="22" t="n">
        <f aca="false">(AS57&gt;0)*INDEX(EB_Floor,AS58)</f>
        <v>0</v>
      </c>
      <c r="AT60" s="22" t="n">
        <f aca="false">(AT57&gt;0)*INDEX(EB_Floor,AT58)</f>
        <v>0</v>
      </c>
      <c r="AU60" s="22" t="n">
        <f aca="false">(AU57&gt;0)*INDEX(EB_Floor,AU58)</f>
        <v>0</v>
      </c>
      <c r="AV60" s="22" t="n">
        <f aca="false">(AV57&gt;0)*INDEX(EB_Floor,AV58)</f>
        <v>0</v>
      </c>
      <c r="AW60" s="22" t="n">
        <f aca="false">(AW57&gt;0)*INDEX(EB_Floor,AW58)</f>
        <v>0</v>
      </c>
      <c r="AX60" s="22" t="n">
        <f aca="false">(AX57&gt;0)*INDEX(EB_Floor,AX58)</f>
        <v>0</v>
      </c>
      <c r="AY60" s="22" t="n">
        <f aca="false">(AY57&gt;0)*INDEX(EB_Floor,AY58)</f>
        <v>0</v>
      </c>
      <c r="AZ60" s="22" t="n">
        <f aca="false">(AZ57&gt;0)*INDEX(EB_Floor,AZ58)</f>
        <v>0</v>
      </c>
      <c r="BA60" s="22" t="n">
        <f aca="false">(BA57&gt;0)*INDEX(EB_Floor,BA58)</f>
        <v>0</v>
      </c>
      <c r="BB60" s="22" t="n">
        <f aca="false">(BB57&gt;0)*INDEX(EB_Floor,BB58)</f>
        <v>0</v>
      </c>
      <c r="BC60" s="22" t="n">
        <f aca="false">(BC57&gt;0)*INDEX(EB_Floor,BC58)</f>
        <v>0</v>
      </c>
      <c r="BD60" s="22" t="n">
        <f aca="false">(BD57&gt;0)*INDEX(EB_Floor,BD58)</f>
        <v>0</v>
      </c>
      <c r="BE60" s="22" t="n">
        <f aca="false">(BE57&gt;0)*INDEX(EB_Floor,BE58)</f>
        <v>0</v>
      </c>
      <c r="BF60" s="22" t="n">
        <f aca="false">(BF57&gt;0)*INDEX(EB_Floor,BF58)</f>
        <v>0</v>
      </c>
      <c r="BG60" s="22" t="n">
        <f aca="false">(BG57&gt;0)*INDEX(EB_Floor,BG58)</f>
        <v>0</v>
      </c>
      <c r="BH60" s="22" t="n">
        <f aca="false">(BH57&gt;0)*INDEX(EB_Floor,BH58)</f>
        <v>0</v>
      </c>
      <c r="BI60" s="22" t="n">
        <f aca="false">(BI57&gt;0)*INDEX(EB_Floor,BI58)</f>
        <v>0</v>
      </c>
      <c r="BJ60" s="22" t="n">
        <f aca="false">(BJ57&gt;0)*INDEX(EB_Floor,BJ58)</f>
        <v>0</v>
      </c>
      <c r="BK60" s="22" t="n">
        <f aca="false">(BK57&gt;0)*INDEX(EB_Floor,BK58)</f>
        <v>0</v>
      </c>
      <c r="BL60" s="22" t="n">
        <f aca="false">(BL57&gt;0)*INDEX(EB_Floor,BL58)</f>
        <v>0</v>
      </c>
      <c r="BM60" s="22" t="n">
        <f aca="false">(BM57&gt;0)*INDEX(EB_Floor,BM58)</f>
        <v>0</v>
      </c>
      <c r="BN60" s="22" t="n">
        <f aca="false">(BN57&gt;0)*INDEX(EB_Floor,BN58)</f>
        <v>0</v>
      </c>
      <c r="BO60" s="22" t="n">
        <f aca="false">(BO57&gt;0)*INDEX(EB_Floor,BO58)</f>
        <v>0</v>
      </c>
      <c r="BP60" s="22" t="n">
        <f aca="false">(BP57&gt;0)*INDEX(EB_Floor,BP58)</f>
        <v>0</v>
      </c>
      <c r="BQ60" s="22" t="n">
        <f aca="false">(BQ57&gt;0)*INDEX(EB_Floor,BQ58)</f>
        <v>0</v>
      </c>
      <c r="BR60" s="22" t="n">
        <f aca="false">(BR57&gt;0)*INDEX(EB_Floor,BR58)</f>
        <v>0</v>
      </c>
      <c r="BS60" s="22" t="n">
        <f aca="false">(BS57&gt;0)*INDEX(EB_Floor,BS58)</f>
        <v>0</v>
      </c>
      <c r="BT60" s="22" t="n">
        <f aca="false">(BT57&gt;0)*INDEX(EB_Floor,BT58)</f>
        <v>0</v>
      </c>
      <c r="BU60" s="22" t="n">
        <f aca="false">(BU57&gt;0)*INDEX(EB_Floor,BU58)</f>
        <v>0</v>
      </c>
      <c r="BV60" s="22" t="n">
        <f aca="false">(BV57&gt;0)*INDEX(EB_Floor,BV58)</f>
        <v>0</v>
      </c>
      <c r="BW60" s="22" t="n">
        <f aca="false">(BW57&gt;0)*INDEX(EB_Floor,BW58)</f>
        <v>0</v>
      </c>
      <c r="BX60" s="22" t="n">
        <f aca="false">(BX57&gt;0)*INDEX(EB_Floor,BX58)</f>
        <v>0</v>
      </c>
      <c r="BY60" s="22" t="n">
        <f aca="false">(BY57&gt;0)*INDEX(EB_Floor,BY58)</f>
        <v>0</v>
      </c>
      <c r="BZ60" s="22" t="n">
        <f aca="false">(BZ57&gt;0)*INDEX(EB_Floor,BZ58)</f>
        <v>0</v>
      </c>
      <c r="CA60" s="22" t="n">
        <f aca="false">(CA57&gt;0)*INDEX(EB_Floor,CA58)</f>
        <v>0</v>
      </c>
      <c r="CB60" s="22" t="n">
        <f aca="false">(CB57&gt;0)*INDEX(EB_Floor,CB58)</f>
        <v>0</v>
      </c>
      <c r="CC60" s="22" t="n">
        <f aca="false">(CC57&gt;0)*INDEX(EB_Floor,CC58)</f>
        <v>0</v>
      </c>
      <c r="CD60" s="22" t="n">
        <f aca="false">(CD57&gt;0)*INDEX(EB_Floor,CD58)</f>
        <v>0</v>
      </c>
      <c r="CE60" s="22" t="n">
        <f aca="false">(CE57&gt;0)*INDEX(EB_Floor,CE58)</f>
        <v>0</v>
      </c>
      <c r="CF60" s="22" t="n">
        <f aca="false">(CF57&gt;0)*INDEX(EB_Floor,CF58)</f>
        <v>0</v>
      </c>
      <c r="CG60" s="22" t="n">
        <f aca="false">(CG57&gt;0)*INDEX(EB_Floor,CG58)</f>
        <v>0</v>
      </c>
      <c r="CH60" s="22" t="n">
        <f aca="false">(CH57&gt;0)*INDEX(EB_Floor,CH58)</f>
        <v>0</v>
      </c>
      <c r="CI60" s="22" t="n">
        <f aca="false">(CI57&gt;0)*INDEX(EB_Floor,CI58)</f>
        <v>0</v>
      </c>
      <c r="CJ60" s="22" t="n">
        <f aca="false">(CJ57&gt;0)*INDEX(EB_Floor,CJ58)</f>
        <v>0</v>
      </c>
      <c r="CK60" s="22" t="n">
        <f aca="false">(CK57&gt;0)*INDEX(EB_Floor,CK58)</f>
        <v>0</v>
      </c>
      <c r="CL60" s="22" t="n">
        <f aca="false">(CL57&gt;0)*INDEX(EB_Floor,CL58)</f>
        <v>0</v>
      </c>
      <c r="CM60" s="22" t="n">
        <f aca="false">(CM57&gt;0)*INDEX(EB_Floor,CM58)</f>
        <v>0</v>
      </c>
      <c r="CN60" s="22" t="n">
        <f aca="false">(CN57&gt;0)*INDEX(EB_Floor,CN58)</f>
        <v>0</v>
      </c>
      <c r="CO60" s="22" t="n">
        <f aca="false">(CO57&gt;0)*INDEX(EB_Floor,CO58)</f>
        <v>0</v>
      </c>
      <c r="CP60" s="22" t="n">
        <f aca="false">(CP57&gt;0)*INDEX(EB_Floor,CP58)</f>
        <v>0</v>
      </c>
      <c r="CQ60" s="22" t="n">
        <f aca="false">(CQ57&gt;0)*INDEX(EB_Floor,CQ58)</f>
        <v>0</v>
      </c>
      <c r="CR60" s="22" t="n">
        <f aca="false">(CR57&gt;0)*INDEX(EB_Floor,CR58)</f>
        <v>0</v>
      </c>
      <c r="CS60" s="22" t="n">
        <f aca="false">(CS57&gt;0)*INDEX(EB_Floor,CS58)</f>
        <v>0</v>
      </c>
      <c r="CT60" s="22" t="n">
        <f aca="false">(CT57&gt;0)*INDEX(EB_Floor,CT58)</f>
        <v>0</v>
      </c>
      <c r="CU60" s="22" t="n">
        <f aca="false">(CU57&gt;0)*INDEX(EB_Floor,CU58)</f>
        <v>0</v>
      </c>
      <c r="CV60" s="22" t="n">
        <f aca="false">(CV57&gt;0)*INDEX(EB_Floor,CV58)</f>
        <v>0</v>
      </c>
      <c r="CW60" s="22" t="n">
        <f aca="false">(CW57&gt;0)*INDEX(EB_Floor,CW58)</f>
        <v>0</v>
      </c>
      <c r="CX60" s="22" t="n">
        <f aca="false">(CX57&gt;0)*INDEX(EB_Floor,CX58)</f>
        <v>0</v>
      </c>
      <c r="CY60" s="22" t="n">
        <f aca="false">(CY57&gt;0)*INDEX(EB_Floor,CY58)</f>
        <v>0</v>
      </c>
      <c r="CZ60" s="22" t="n">
        <f aca="false">(CZ57&gt;0)*INDEX(EB_Floor,CZ58)</f>
        <v>0</v>
      </c>
      <c r="DA60" s="22" t="n">
        <f aca="false">(DA57&gt;0)*INDEX(EB_Floor,DA58)</f>
        <v>0</v>
      </c>
      <c r="DB60" s="22" t="n">
        <f aca="false">(DB57&gt;0)*INDEX(EB_Floor,DB58)</f>
        <v>0</v>
      </c>
      <c r="DC60" s="22" t="n">
        <f aca="false">(DC57&gt;0)*INDEX(EB_Floor,DC58)</f>
        <v>0</v>
      </c>
      <c r="DD60" s="22" t="n">
        <f aca="false">(DD57&gt;0)*INDEX(EB_Floor,DD58)</f>
        <v>0</v>
      </c>
      <c r="DE60" s="22" t="n">
        <f aca="false">(DE57&gt;0)*INDEX(EB_Floor,DE58)</f>
        <v>0</v>
      </c>
      <c r="DF60" s="22" t="n">
        <f aca="false">(DF57&gt;0)*INDEX(EB_Floor,DF58)</f>
        <v>0</v>
      </c>
      <c r="DG60" s="22" t="n">
        <f aca="false">(DG57&gt;0)*INDEX(EB_Floor,DG58)</f>
        <v>0</v>
      </c>
      <c r="DH60" s="22" t="n">
        <f aca="false">(DH57&gt;0)*INDEX(EB_Floor,DH58)</f>
        <v>0</v>
      </c>
      <c r="DI60" s="22" t="n">
        <f aca="false">(DI57&gt;0)*INDEX(EB_Floor,DI58)</f>
        <v>0</v>
      </c>
      <c r="DJ60" s="22" t="n">
        <f aca="false">(DJ57&gt;0)*INDEX(EB_Floor,DJ58)</f>
        <v>0</v>
      </c>
      <c r="DK60" s="22" t="n">
        <f aca="false">(DK57&gt;0)*INDEX(EB_Floor,DK58)</f>
        <v>0</v>
      </c>
      <c r="DL60" s="22" t="n">
        <f aca="false">(DL57&gt;0)*INDEX(EB_Floor,DL58)</f>
        <v>0</v>
      </c>
      <c r="DM60" s="22" t="n">
        <f aca="false">(DM57&gt;0)*INDEX(EB_Floor,DM58)</f>
        <v>0</v>
      </c>
      <c r="DN60" s="22" t="n">
        <f aca="false">(DN57&gt;0)*INDEX(EB_Floor,DN58)</f>
        <v>0</v>
      </c>
      <c r="DO60" s="22" t="n">
        <f aca="false">(DO57&gt;0)*INDEX(EB_Floor,DO58)</f>
        <v>0</v>
      </c>
      <c r="DP60" s="22" t="n">
        <f aca="false">(DP57&gt;0)*INDEX(EB_Floor,DP58)</f>
        <v>0</v>
      </c>
      <c r="DQ60" s="22" t="n">
        <f aca="false">(DQ57&gt;0)*INDEX(EB_Floor,DQ58)</f>
        <v>0</v>
      </c>
      <c r="DR60" s="22" t="n">
        <f aca="false">(DR57&gt;0)*INDEX(EB_Floor,DR58)</f>
        <v>0</v>
      </c>
      <c r="DS60" s="22" t="n">
        <f aca="false">(DS57&gt;0)*INDEX(EB_Floor,DS58)</f>
        <v>0</v>
      </c>
      <c r="DT60" s="22" t="n">
        <f aca="false">(DT57&gt;0)*INDEX(EB_Floor,DT58)</f>
        <v>0</v>
      </c>
      <c r="DU60" s="22" t="n">
        <f aca="false">(DU57&gt;0)*INDEX(EB_Floor,DU58)</f>
        <v>0</v>
      </c>
      <c r="DV60" s="22" t="n">
        <f aca="false">(DV57&gt;0)*INDEX(EB_Floor,DV58)</f>
        <v>0</v>
      </c>
      <c r="DW60" s="22" t="n">
        <f aca="false">(DW57&gt;0)*INDEX(EB_Floor,DW58)</f>
        <v>0</v>
      </c>
      <c r="DX60" s="22" t="n">
        <f aca="false">(DX57&gt;0)*INDEX(EB_Floor,DX58)</f>
        <v>0</v>
      </c>
      <c r="DY60" s="22" t="n">
        <f aca="false">(DY57&gt;0)*INDEX(EB_Floor,DY58)</f>
        <v>0</v>
      </c>
      <c r="DZ60" s="22" t="n">
        <f aca="false">(DZ57&gt;0)*INDEX(EB_Floor,DZ58)</f>
        <v>0</v>
      </c>
      <c r="EA60" s="22" t="n">
        <f aca="false">(EA57&gt;0)*INDEX(EB_Floor,EA58)</f>
        <v>0</v>
      </c>
      <c r="EB60" s="22" t="n">
        <f aca="false">(EB57&gt;0)*INDEX(EB_Floor,EB58)</f>
        <v>0</v>
      </c>
      <c r="EC60" s="22" t="n">
        <f aca="false">(EC57&gt;0)*INDEX(EB_Floor,EC58)</f>
        <v>0</v>
      </c>
      <c r="ED60" s="22" t="n">
        <f aca="false">(ED57&gt;0)*INDEX(EB_Floor,ED58)</f>
        <v>0</v>
      </c>
      <c r="EE60" s="22" t="n">
        <f aca="false">(EE57&gt;0)*INDEX(EB_Floor,EE58)</f>
        <v>0</v>
      </c>
      <c r="EF60" s="22" t="n">
        <f aca="false">(EF57&gt;0)*INDEX(EB_Floor,EF58)</f>
        <v>0</v>
      </c>
      <c r="EG60" s="22" t="n">
        <f aca="false">(EG57&gt;0)*INDEX(EB_Floor,EG58)</f>
        <v>0</v>
      </c>
      <c r="EH60" s="22" t="n">
        <f aca="false">(EH57&gt;0)*INDEX(EB_Floor,EH58)</f>
        <v>0</v>
      </c>
      <c r="EI60" s="22" t="n">
        <f aca="false">(EI57&gt;0)*INDEX(EB_Floor,EI58)</f>
        <v>0</v>
      </c>
      <c r="EJ60" s="22" t="n">
        <f aca="false">(EJ57&gt;0)*INDEX(EB_Floor,EJ58)</f>
        <v>0</v>
      </c>
      <c r="EK60" s="22" t="n">
        <f aca="false">(EK57&gt;0)*INDEX(EB_Floor,EK58)</f>
        <v>0</v>
      </c>
      <c r="EL60" s="22" t="n">
        <f aca="false">(EL57&gt;0)*INDEX(EB_Floor,EL58)</f>
        <v>0</v>
      </c>
      <c r="EM60" s="22" t="n">
        <f aca="false">(EM57&gt;0)*INDEX(EB_Floor,EM58)</f>
        <v>0</v>
      </c>
      <c r="EN60" s="22" t="n">
        <f aca="false">(EN57&gt;0)*INDEX(EB_Floor,EN58)</f>
        <v>0</v>
      </c>
      <c r="EO60" s="22" t="n">
        <f aca="false">(EO57&gt;0)*INDEX(EB_Floor,EO58)</f>
        <v>0</v>
      </c>
      <c r="EP60" s="22" t="n">
        <f aca="false">(EP57&gt;0)*INDEX(EB_Floor,EP58)</f>
        <v>0</v>
      </c>
      <c r="EQ60" s="22" t="n">
        <f aca="false">(EQ57&gt;0)*INDEX(EB_Floor,EQ58)</f>
        <v>0</v>
      </c>
      <c r="ER60" s="22" t="n">
        <f aca="false">(ER57&gt;0)*INDEX(EB_Floor,ER58)</f>
        <v>0</v>
      </c>
      <c r="ES60" s="22" t="n">
        <f aca="false">(ES57&gt;0)*INDEX(EB_Floor,ES58)</f>
        <v>0</v>
      </c>
      <c r="ET60" s="22" t="n">
        <f aca="false">(ET57&gt;0)*INDEX(EB_Floor,ET58)</f>
        <v>0</v>
      </c>
      <c r="EU60" s="22" t="n">
        <f aca="false">(EU57&gt;0)*INDEX(EB_Floor,EU58)</f>
        <v>0</v>
      </c>
      <c r="EV60" s="22" t="n">
        <f aca="false">(EV57&gt;0)*INDEX(EB_Floor,EV58)</f>
        <v>0</v>
      </c>
      <c r="EW60" s="22" t="n">
        <f aca="false">(EW57&gt;0)*INDEX(EB_Floor,EW58)</f>
        <v>0</v>
      </c>
      <c r="EX60" s="22" t="n">
        <f aca="false">(EX57&gt;0)*INDEX(EB_Floor,EX58)</f>
        <v>0</v>
      </c>
      <c r="EY60" s="22" t="n">
        <f aca="false">(EY57&gt;0)*INDEX(EB_Floor,EY58)</f>
        <v>0</v>
      </c>
      <c r="EZ60" s="22" t="n">
        <f aca="false">(EZ57&gt;0)*INDEX(EB_Floor,EZ58)</f>
        <v>0</v>
      </c>
      <c r="FA60" s="22" t="n">
        <f aca="false">(FA57&gt;0)*INDEX(EB_Floor,FA58)</f>
        <v>0</v>
      </c>
      <c r="FB60" s="22" t="n">
        <f aca="false">(FB57&gt;0)*INDEX(EB_Floor,FB58)</f>
        <v>0</v>
      </c>
      <c r="FC60" s="22" t="n">
        <f aca="false">(FC57&gt;0)*INDEX(EB_Floor,FC58)</f>
        <v>0</v>
      </c>
      <c r="FD60" s="22" t="n">
        <f aca="false">(FD57&gt;0)*INDEX(EB_Floor,FD58)</f>
        <v>0</v>
      </c>
      <c r="FE60" s="22" t="n">
        <f aca="false">(FE57&gt;0)*INDEX(EB_Floor,FE58)</f>
        <v>0</v>
      </c>
      <c r="FF60" s="22" t="n">
        <f aca="false">(FF57&gt;0)*INDEX(EB_Floor,FF58)</f>
        <v>0</v>
      </c>
      <c r="FG60" s="22" t="n">
        <f aca="false">(FG57&gt;0)*INDEX(EB_Floor,FG58)</f>
        <v>0</v>
      </c>
      <c r="FH60" s="22" t="n">
        <f aca="false">(FH57&gt;0)*INDEX(EB_Floor,FH58)</f>
        <v>0</v>
      </c>
    </row>
    <row r="61" customFormat="false" ht="15" hidden="false" customHeight="false" outlineLevel="0" collapsed="false">
      <c r="C61" s="0" t="s">
        <v>557</v>
      </c>
      <c r="D61" s="11" t="s">
        <v>33</v>
      </c>
      <c r="J61" s="45" t="n">
        <f aca="false">IF(J57&gt;0,1,$E55)</f>
        <v>0</v>
      </c>
      <c r="K61" s="45" t="n">
        <f aca="false">IF(K57&gt;0,1,$E55)</f>
        <v>0</v>
      </c>
      <c r="L61" s="45" t="n">
        <f aca="false">IF(L57&gt;0,1,$E55)</f>
        <v>0</v>
      </c>
      <c r="M61" s="45" t="n">
        <f aca="false">IF(M57&gt;0,1,$E55)</f>
        <v>0</v>
      </c>
      <c r="N61" s="45" t="n">
        <f aca="false">IF(N57&gt;0,1,$E55)</f>
        <v>0</v>
      </c>
      <c r="O61" s="45" t="n">
        <f aca="false">IF(O57&gt;0,1,$E55)</f>
        <v>0</v>
      </c>
      <c r="P61" s="45" t="n">
        <f aca="false">IF(P57&gt;0,1,$E55)</f>
        <v>0</v>
      </c>
      <c r="Q61" s="45" t="n">
        <f aca="false">IF(Q57&gt;0,1,$E55)</f>
        <v>0</v>
      </c>
      <c r="R61" s="45" t="n">
        <f aca="false">IF(R57&gt;0,1,$E55)</f>
        <v>0</v>
      </c>
      <c r="S61" s="45" t="n">
        <f aca="false">IF(S57&gt;0,1,$E55)</f>
        <v>0</v>
      </c>
      <c r="T61" s="45" t="n">
        <f aca="false">IF(T57&gt;0,1,$E55)</f>
        <v>0</v>
      </c>
      <c r="U61" s="45" t="n">
        <f aca="false">IF(U57&gt;0,1,$E55)</f>
        <v>0</v>
      </c>
      <c r="V61" s="45" t="n">
        <f aca="false">IF(V57&gt;0,1,$E55)</f>
        <v>0</v>
      </c>
      <c r="W61" s="45" t="n">
        <f aca="false">IF(W57&gt;0,1,$E55)</f>
        <v>0</v>
      </c>
      <c r="X61" s="45" t="n">
        <f aca="false">IF(X57&gt;0,1,$E55)</f>
        <v>0</v>
      </c>
      <c r="Y61" s="45" t="n">
        <f aca="false">IF(Y57&gt;0,1,$E55)</f>
        <v>0</v>
      </c>
      <c r="Z61" s="45" t="n">
        <f aca="false">IF(Z57&gt;0,1,$E55)</f>
        <v>0</v>
      </c>
      <c r="AA61" s="45" t="n">
        <f aca="false">IF(AA57&gt;0,1,$E55)</f>
        <v>0</v>
      </c>
      <c r="AB61" s="45" t="n">
        <f aca="false">IF(AB57&gt;0,1,$E55)</f>
        <v>0</v>
      </c>
      <c r="AC61" s="45" t="n">
        <f aca="false">IF(AC57&gt;0,1,$E55)</f>
        <v>0</v>
      </c>
      <c r="AD61" s="45" t="n">
        <f aca="false">IF(AD57&gt;0,1,$E55)</f>
        <v>0</v>
      </c>
      <c r="AE61" s="45" t="n">
        <f aca="false">IF(AE57&gt;0,1,$E55)</f>
        <v>0</v>
      </c>
      <c r="AF61" s="45" t="n">
        <f aca="false">IF(AF57&gt;0,1,$E55)</f>
        <v>0</v>
      </c>
      <c r="AG61" s="45" t="n">
        <f aca="false">IF(AG57&gt;0,1,$E55)</f>
        <v>0</v>
      </c>
      <c r="AH61" s="45" t="n">
        <f aca="false">IF(AH57&gt;0,1,$E55)</f>
        <v>0</v>
      </c>
      <c r="AI61" s="45" t="n">
        <f aca="false">IF(AI57&gt;0,1,$E55)</f>
        <v>0</v>
      </c>
      <c r="AJ61" s="45" t="n">
        <f aca="false">IF(AJ57&gt;0,1,$E55)</f>
        <v>0</v>
      </c>
      <c r="AK61" s="45" t="n">
        <f aca="false">IF(AK57&gt;0,1,$E55)</f>
        <v>0</v>
      </c>
      <c r="AL61" s="45" t="n">
        <f aca="false">IF(AL57&gt;0,1,$E55)</f>
        <v>0</v>
      </c>
      <c r="AM61" s="45" t="n">
        <f aca="false">IF(AM57&gt;0,1,$E55)</f>
        <v>0</v>
      </c>
      <c r="AN61" s="45" t="n">
        <f aca="false">IF(AN57&gt;0,1,$E55)</f>
        <v>0</v>
      </c>
      <c r="AO61" s="45" t="n">
        <f aca="false">IF(AO57&gt;0,1,$E55)</f>
        <v>0</v>
      </c>
      <c r="AP61" s="45" t="n">
        <f aca="false">IF(AP57&gt;0,1,$E55)</f>
        <v>0</v>
      </c>
      <c r="AQ61" s="45" t="n">
        <f aca="false">IF(AQ57&gt;0,1,$E55)</f>
        <v>0</v>
      </c>
      <c r="AR61" s="45" t="n">
        <f aca="false">IF(AR57&gt;0,1,$E55)</f>
        <v>0</v>
      </c>
      <c r="AS61" s="45" t="n">
        <f aca="false">IF(AS57&gt;0,1,$E55)</f>
        <v>0</v>
      </c>
      <c r="AT61" s="45" t="n">
        <f aca="false">IF(AT57&gt;0,1,$E55)</f>
        <v>0</v>
      </c>
      <c r="AU61" s="45" t="n">
        <f aca="false">IF(AU57&gt;0,1,$E55)</f>
        <v>0</v>
      </c>
      <c r="AV61" s="45" t="n">
        <f aca="false">IF(AV57&gt;0,1,$E55)</f>
        <v>0</v>
      </c>
      <c r="AW61" s="45" t="n">
        <f aca="false">IF(AW57&gt;0,1,$E55)</f>
        <v>0</v>
      </c>
      <c r="AX61" s="45" t="n">
        <f aca="false">IF(AX57&gt;0,1,$E55)</f>
        <v>0</v>
      </c>
      <c r="AY61" s="45" t="n">
        <f aca="false">IF(AY57&gt;0,1,$E55)</f>
        <v>0</v>
      </c>
      <c r="AZ61" s="45" t="n">
        <f aca="false">IF(AZ57&gt;0,1,$E55)</f>
        <v>0</v>
      </c>
      <c r="BA61" s="45" t="n">
        <f aca="false">IF(BA57&gt;0,1,$E55)</f>
        <v>0</v>
      </c>
      <c r="BB61" s="45" t="n">
        <f aca="false">IF(BB57&gt;0,1,$E55)</f>
        <v>0</v>
      </c>
      <c r="BC61" s="45" t="n">
        <f aca="false">IF(BC57&gt;0,1,$E55)</f>
        <v>0</v>
      </c>
      <c r="BD61" s="45" t="n">
        <f aca="false">IF(BD57&gt;0,1,$E55)</f>
        <v>0</v>
      </c>
      <c r="BE61" s="45" t="n">
        <f aca="false">IF(BE57&gt;0,1,$E55)</f>
        <v>0</v>
      </c>
      <c r="BF61" s="45" t="n">
        <f aca="false">IF(BF57&gt;0,1,$E55)</f>
        <v>0</v>
      </c>
      <c r="BG61" s="45" t="n">
        <f aca="false">IF(BG57&gt;0,1,$E55)</f>
        <v>0</v>
      </c>
      <c r="BH61" s="45" t="n">
        <f aca="false">IF(BH57&gt;0,1,$E55)</f>
        <v>0</v>
      </c>
      <c r="BI61" s="45" t="n">
        <f aca="false">IF(BI57&gt;0,1,$E55)</f>
        <v>0</v>
      </c>
      <c r="BJ61" s="45" t="n">
        <f aca="false">IF(BJ57&gt;0,1,$E55)</f>
        <v>0</v>
      </c>
      <c r="BK61" s="45" t="n">
        <f aca="false">IF(BK57&gt;0,1,$E55)</f>
        <v>0</v>
      </c>
      <c r="BL61" s="45" t="n">
        <f aca="false">IF(BL57&gt;0,1,$E55)</f>
        <v>0</v>
      </c>
      <c r="BM61" s="45" t="n">
        <f aca="false">IF(BM57&gt;0,1,$E55)</f>
        <v>0</v>
      </c>
      <c r="BN61" s="45" t="n">
        <f aca="false">IF(BN57&gt;0,1,$E55)</f>
        <v>0</v>
      </c>
      <c r="BO61" s="45" t="n">
        <f aca="false">IF(BO57&gt;0,1,$E55)</f>
        <v>0</v>
      </c>
      <c r="BP61" s="45" t="n">
        <f aca="false">IF(BP57&gt;0,1,$E55)</f>
        <v>0</v>
      </c>
      <c r="BQ61" s="45" t="n">
        <f aca="false">IF(BQ57&gt;0,1,$E55)</f>
        <v>0</v>
      </c>
      <c r="BR61" s="45" t="n">
        <f aca="false">IF(BR57&gt;0,1,$E55)</f>
        <v>0</v>
      </c>
      <c r="BS61" s="45" t="n">
        <f aca="false">IF(BS57&gt;0,1,$E55)</f>
        <v>0</v>
      </c>
      <c r="BT61" s="45" t="n">
        <f aca="false">IF(BT57&gt;0,1,$E55)</f>
        <v>0</v>
      </c>
      <c r="BU61" s="45" t="n">
        <f aca="false">IF(BU57&gt;0,1,$E55)</f>
        <v>0</v>
      </c>
      <c r="BV61" s="45" t="n">
        <f aca="false">IF(BV57&gt;0,1,$E55)</f>
        <v>0</v>
      </c>
      <c r="BW61" s="45" t="n">
        <f aca="false">IF(BW57&gt;0,1,$E55)</f>
        <v>0</v>
      </c>
      <c r="BX61" s="45" t="n">
        <f aca="false">IF(BX57&gt;0,1,$E55)</f>
        <v>0</v>
      </c>
      <c r="BY61" s="45" t="n">
        <f aca="false">IF(BY57&gt;0,1,$E55)</f>
        <v>0</v>
      </c>
      <c r="BZ61" s="45" t="n">
        <f aca="false">IF(BZ57&gt;0,1,$E55)</f>
        <v>0</v>
      </c>
      <c r="CA61" s="45" t="n">
        <f aca="false">IF(CA57&gt;0,1,$E55)</f>
        <v>0</v>
      </c>
      <c r="CB61" s="45" t="n">
        <f aca="false">IF(CB57&gt;0,1,$E55)</f>
        <v>0</v>
      </c>
      <c r="CC61" s="45" t="n">
        <f aca="false">IF(CC57&gt;0,1,$E55)</f>
        <v>0</v>
      </c>
      <c r="CD61" s="45" t="n">
        <f aca="false">IF(CD57&gt;0,1,$E55)</f>
        <v>0</v>
      </c>
      <c r="CE61" s="45" t="n">
        <f aca="false">IF(CE57&gt;0,1,$E55)</f>
        <v>0</v>
      </c>
      <c r="CF61" s="45" t="n">
        <f aca="false">IF(CF57&gt;0,1,$E55)</f>
        <v>0</v>
      </c>
      <c r="CG61" s="45" t="n">
        <f aca="false">IF(CG57&gt;0,1,$E55)</f>
        <v>0</v>
      </c>
      <c r="CH61" s="45" t="n">
        <f aca="false">IF(CH57&gt;0,1,$E55)</f>
        <v>0</v>
      </c>
      <c r="CI61" s="45" t="n">
        <f aca="false">IF(CI57&gt;0,1,$E55)</f>
        <v>0</v>
      </c>
      <c r="CJ61" s="45" t="n">
        <f aca="false">IF(CJ57&gt;0,1,$E55)</f>
        <v>0</v>
      </c>
      <c r="CK61" s="45" t="n">
        <f aca="false">IF(CK57&gt;0,1,$E55)</f>
        <v>0</v>
      </c>
      <c r="CL61" s="45" t="n">
        <f aca="false">IF(CL57&gt;0,1,$E55)</f>
        <v>0</v>
      </c>
      <c r="CM61" s="45" t="n">
        <f aca="false">IF(CM57&gt;0,1,$E55)</f>
        <v>0</v>
      </c>
      <c r="CN61" s="45" t="n">
        <f aca="false">IF(CN57&gt;0,1,$E55)</f>
        <v>0</v>
      </c>
      <c r="CO61" s="45" t="n">
        <f aca="false">IF(CO57&gt;0,1,$E55)</f>
        <v>0</v>
      </c>
      <c r="CP61" s="45" t="n">
        <f aca="false">IF(CP57&gt;0,1,$E55)</f>
        <v>0</v>
      </c>
      <c r="CQ61" s="45" t="n">
        <f aca="false">IF(CQ57&gt;0,1,$E55)</f>
        <v>0</v>
      </c>
      <c r="CR61" s="45" t="n">
        <f aca="false">IF(CR57&gt;0,1,$E55)</f>
        <v>0</v>
      </c>
      <c r="CS61" s="45" t="n">
        <f aca="false">IF(CS57&gt;0,1,$E55)</f>
        <v>0</v>
      </c>
      <c r="CT61" s="45" t="n">
        <f aca="false">IF(CT57&gt;0,1,$E55)</f>
        <v>0</v>
      </c>
      <c r="CU61" s="45" t="n">
        <f aca="false">IF(CU57&gt;0,1,$E55)</f>
        <v>0</v>
      </c>
      <c r="CV61" s="45" t="n">
        <f aca="false">IF(CV57&gt;0,1,$E55)</f>
        <v>0</v>
      </c>
      <c r="CW61" s="45" t="n">
        <f aca="false">IF(CW57&gt;0,1,$E55)</f>
        <v>0</v>
      </c>
      <c r="CX61" s="45" t="n">
        <f aca="false">IF(CX57&gt;0,1,$E55)</f>
        <v>0</v>
      </c>
      <c r="CY61" s="45" t="n">
        <f aca="false">IF(CY57&gt;0,1,$E55)</f>
        <v>0</v>
      </c>
      <c r="CZ61" s="45" t="n">
        <f aca="false">IF(CZ57&gt;0,1,$E55)</f>
        <v>0</v>
      </c>
      <c r="DA61" s="45" t="n">
        <f aca="false">IF(DA57&gt;0,1,$E55)</f>
        <v>0</v>
      </c>
      <c r="DB61" s="45" t="n">
        <f aca="false">IF(DB57&gt;0,1,$E55)</f>
        <v>0</v>
      </c>
      <c r="DC61" s="45" t="n">
        <f aca="false">IF(DC57&gt;0,1,$E55)</f>
        <v>0</v>
      </c>
      <c r="DD61" s="45" t="n">
        <f aca="false">IF(DD57&gt;0,1,$E55)</f>
        <v>0</v>
      </c>
      <c r="DE61" s="45" t="n">
        <f aca="false">IF(DE57&gt;0,1,$E55)</f>
        <v>0</v>
      </c>
      <c r="DF61" s="45" t="n">
        <f aca="false">IF(DF57&gt;0,1,$E55)</f>
        <v>0</v>
      </c>
      <c r="DG61" s="45" t="n">
        <f aca="false">IF(DG57&gt;0,1,$E55)</f>
        <v>0</v>
      </c>
      <c r="DH61" s="45" t="n">
        <f aca="false">IF(DH57&gt;0,1,$E55)</f>
        <v>0</v>
      </c>
      <c r="DI61" s="45" t="n">
        <f aca="false">IF(DI57&gt;0,1,$E55)</f>
        <v>0</v>
      </c>
      <c r="DJ61" s="45" t="n">
        <f aca="false">IF(DJ57&gt;0,1,$E55)</f>
        <v>0</v>
      </c>
      <c r="DK61" s="45" t="n">
        <f aca="false">IF(DK57&gt;0,1,$E55)</f>
        <v>0</v>
      </c>
      <c r="DL61" s="45" t="n">
        <f aca="false">IF(DL57&gt;0,1,$E55)</f>
        <v>0</v>
      </c>
      <c r="DM61" s="45" t="n">
        <f aca="false">IF(DM57&gt;0,1,$E55)</f>
        <v>0</v>
      </c>
      <c r="DN61" s="45" t="n">
        <f aca="false">IF(DN57&gt;0,1,$E55)</f>
        <v>0</v>
      </c>
      <c r="DO61" s="45" t="n">
        <f aca="false">IF(DO57&gt;0,1,$E55)</f>
        <v>0</v>
      </c>
      <c r="DP61" s="45" t="n">
        <f aca="false">IF(DP57&gt;0,1,$E55)</f>
        <v>0</v>
      </c>
      <c r="DQ61" s="45" t="n">
        <f aca="false">IF(DQ57&gt;0,1,$E55)</f>
        <v>0</v>
      </c>
      <c r="DR61" s="45" t="n">
        <f aca="false">IF(DR57&gt;0,1,$E55)</f>
        <v>0</v>
      </c>
      <c r="DS61" s="45" t="n">
        <f aca="false">IF(DS57&gt;0,1,$E55)</f>
        <v>0</v>
      </c>
      <c r="DT61" s="45" t="n">
        <f aca="false">IF(DT57&gt;0,1,$E55)</f>
        <v>0</v>
      </c>
      <c r="DU61" s="45" t="n">
        <f aca="false">IF(DU57&gt;0,1,$E55)</f>
        <v>0</v>
      </c>
      <c r="DV61" s="45" t="n">
        <f aca="false">IF(DV57&gt;0,1,$E55)</f>
        <v>0</v>
      </c>
      <c r="DW61" s="45" t="n">
        <f aca="false">IF(DW57&gt;0,1,$E55)</f>
        <v>0</v>
      </c>
      <c r="DX61" s="45" t="n">
        <f aca="false">IF(DX57&gt;0,1,$E55)</f>
        <v>0</v>
      </c>
      <c r="DY61" s="45" t="n">
        <f aca="false">IF(DY57&gt;0,1,$E55)</f>
        <v>0</v>
      </c>
      <c r="DZ61" s="45" t="n">
        <f aca="false">IF(DZ57&gt;0,1,$E55)</f>
        <v>0</v>
      </c>
      <c r="EA61" s="45" t="n">
        <f aca="false">IF(EA57&gt;0,1,$E55)</f>
        <v>0</v>
      </c>
      <c r="EB61" s="45" t="n">
        <f aca="false">IF(EB57&gt;0,1,$E55)</f>
        <v>0</v>
      </c>
      <c r="EC61" s="45" t="n">
        <f aca="false">IF(EC57&gt;0,1,$E55)</f>
        <v>0</v>
      </c>
      <c r="ED61" s="45" t="n">
        <f aca="false">IF(ED57&gt;0,1,$E55)</f>
        <v>0</v>
      </c>
      <c r="EE61" s="45" t="n">
        <f aca="false">IF(EE57&gt;0,1,$E55)</f>
        <v>0</v>
      </c>
      <c r="EF61" s="45" t="n">
        <f aca="false">IF(EF57&gt;0,1,$E55)</f>
        <v>0</v>
      </c>
      <c r="EG61" s="45" t="n">
        <f aca="false">IF(EG57&gt;0,1,$E55)</f>
        <v>0</v>
      </c>
      <c r="EH61" s="45" t="n">
        <f aca="false">IF(EH57&gt;0,1,$E55)</f>
        <v>0</v>
      </c>
      <c r="EI61" s="45" t="n">
        <f aca="false">IF(EI57&gt;0,1,$E55)</f>
        <v>0</v>
      </c>
      <c r="EJ61" s="45" t="n">
        <f aca="false">IF(EJ57&gt;0,1,$E55)</f>
        <v>0</v>
      </c>
      <c r="EK61" s="45" t="n">
        <f aca="false">IF(EK57&gt;0,1,$E55)</f>
        <v>0</v>
      </c>
      <c r="EL61" s="45" t="n">
        <f aca="false">IF(EL57&gt;0,1,$E55)</f>
        <v>0</v>
      </c>
      <c r="EM61" s="45" t="n">
        <f aca="false">IF(EM57&gt;0,1,$E55)</f>
        <v>0</v>
      </c>
      <c r="EN61" s="45" t="n">
        <f aca="false">IF(EN57&gt;0,1,$E55)</f>
        <v>0</v>
      </c>
      <c r="EO61" s="45" t="n">
        <f aca="false">IF(EO57&gt;0,1,$E55)</f>
        <v>0</v>
      </c>
      <c r="EP61" s="45" t="n">
        <f aca="false">IF(EP57&gt;0,1,$E55)</f>
        <v>0</v>
      </c>
      <c r="EQ61" s="45" t="n">
        <f aca="false">IF(EQ57&gt;0,1,$E55)</f>
        <v>0</v>
      </c>
      <c r="ER61" s="45" t="n">
        <f aca="false">IF(ER57&gt;0,1,$E55)</f>
        <v>0</v>
      </c>
      <c r="ES61" s="45" t="n">
        <f aca="false">IF(ES57&gt;0,1,$E55)</f>
        <v>0</v>
      </c>
      <c r="ET61" s="45" t="n">
        <f aca="false">IF(ET57&gt;0,1,$E55)</f>
        <v>0</v>
      </c>
      <c r="EU61" s="45" t="n">
        <f aca="false">IF(EU57&gt;0,1,$E55)</f>
        <v>0</v>
      </c>
      <c r="EV61" s="45" t="n">
        <f aca="false">IF(EV57&gt;0,1,$E55)</f>
        <v>0</v>
      </c>
      <c r="EW61" s="45" t="n">
        <f aca="false">IF(EW57&gt;0,1,$E55)</f>
        <v>0</v>
      </c>
      <c r="EX61" s="45" t="n">
        <f aca="false">IF(EX57&gt;0,1,$E55)</f>
        <v>0</v>
      </c>
      <c r="EY61" s="45" t="n">
        <f aca="false">IF(EY57&gt;0,1,$E55)</f>
        <v>0</v>
      </c>
      <c r="EZ61" s="45" t="n">
        <f aca="false">IF(EZ57&gt;0,1,$E55)</f>
        <v>0</v>
      </c>
      <c r="FA61" s="45" t="n">
        <f aca="false">IF(FA57&gt;0,1,$E55)</f>
        <v>0</v>
      </c>
      <c r="FB61" s="45" t="n">
        <f aca="false">IF(FB57&gt;0,1,$E55)</f>
        <v>0</v>
      </c>
      <c r="FC61" s="45" t="n">
        <f aca="false">IF(FC57&gt;0,1,$E55)</f>
        <v>0</v>
      </c>
      <c r="FD61" s="45" t="n">
        <f aca="false">IF(FD57&gt;0,1,$E55)</f>
        <v>0</v>
      </c>
      <c r="FE61" s="45" t="n">
        <f aca="false">IF(FE57&gt;0,1,$E55)</f>
        <v>0</v>
      </c>
      <c r="FF61" s="45" t="n">
        <f aca="false">IF(FF57&gt;0,1,$E55)</f>
        <v>0</v>
      </c>
      <c r="FG61" s="45" t="n">
        <f aca="false">IF(FG57&gt;0,1,$E55)</f>
        <v>0</v>
      </c>
      <c r="FH61" s="45" t="n">
        <f aca="false">IF(FH57&gt;0,1,$E55)</f>
        <v>0</v>
      </c>
    </row>
    <row r="62" customFormat="false" ht="15" hidden="false" customHeight="false" outlineLevel="0" collapsed="false">
      <c r="C62" s="0" t="s">
        <v>667</v>
      </c>
      <c r="D62" s="11" t="s">
        <v>27</v>
      </c>
      <c r="J62" s="22" t="n">
        <f aca="false">MAX(J60,$F54+J61*MAX(0,J44-$F55-$F54)-J59)</f>
        <v>110.444444444444</v>
      </c>
      <c r="K62" s="22" t="n">
        <f aca="false">MAX(K60,$F54+K61*MAX(0,K44-$F55-$F54)-K59)</f>
        <v>110.444444444444</v>
      </c>
      <c r="L62" s="22" t="n">
        <f aca="false">MAX(L60,$F54+L61*MAX(0,L44-$F55-$F54)-L59)</f>
        <v>110.444444444444</v>
      </c>
      <c r="M62" s="22" t="n">
        <f aca="false">MAX(M60,$F54+M61*MAX(0,M44-$F55-$F54)-M59)</f>
        <v>110.444444444444</v>
      </c>
      <c r="N62" s="22" t="n">
        <f aca="false">MAX(N60,$F54+N61*MAX(0,N44-$F55-$F54)-N59)</f>
        <v>110.444444444444</v>
      </c>
      <c r="O62" s="22" t="n">
        <f aca="false">MAX(O60,$F54+O61*MAX(0,O44-$F55-$F54)-O59)</f>
        <v>110.444444444444</v>
      </c>
      <c r="P62" s="22" t="n">
        <f aca="false">MAX(P60,$F54+P61*MAX(0,P44-$F55-$F54)-P59)</f>
        <v>110.444444444444</v>
      </c>
      <c r="Q62" s="22" t="n">
        <f aca="false">MAX(Q60,$F54+Q61*MAX(0,Q44-$F55-$F54)-Q59)</f>
        <v>110.444444444444</v>
      </c>
      <c r="R62" s="22" t="n">
        <f aca="false">MAX(R60,$F54+R61*MAX(0,R44-$F55-$F54)-R59)</f>
        <v>110.444444444444</v>
      </c>
      <c r="S62" s="22" t="n">
        <f aca="false">MAX(S60,$F54+S61*MAX(0,S44-$F55-$F54)-S59)</f>
        <v>110.444444444444</v>
      </c>
      <c r="T62" s="22" t="n">
        <f aca="false">MAX(T60,$F54+T61*MAX(0,T44-$F55-$F54)-T59)</f>
        <v>110.444444444444</v>
      </c>
      <c r="U62" s="22" t="n">
        <f aca="false">MAX(U60,$F54+U61*MAX(0,U44-$F55-$F54)-U59)</f>
        <v>110.444444444444</v>
      </c>
      <c r="V62" s="22" t="n">
        <f aca="false">MAX(V60,$F54+V61*MAX(0,V44-$F55-$F54)-V59)</f>
        <v>110.444444444444</v>
      </c>
      <c r="W62" s="22" t="n">
        <f aca="false">MAX(W60,$F54+W61*MAX(0,W44-$F55-$F54)-W59)</f>
        <v>110.444444444444</v>
      </c>
      <c r="X62" s="22" t="n">
        <f aca="false">MAX(X60,$F54+X61*MAX(0,X44-$F55-$F54)-X59)</f>
        <v>110.444444444444</v>
      </c>
      <c r="Y62" s="22" t="n">
        <f aca="false">MAX(Y60,$F54+Y61*MAX(0,Y44-$F55-$F54)-Y59)</f>
        <v>110.444444444444</v>
      </c>
      <c r="Z62" s="22" t="n">
        <f aca="false">MAX(Z60,$F54+Z61*MAX(0,Z44-$F55-$F54)-Z59)</f>
        <v>110.444444444444</v>
      </c>
      <c r="AA62" s="22" t="n">
        <f aca="false">MAX(AA60,$F54+AA61*MAX(0,AA44-$F55-$F54)-AA59)</f>
        <v>110.444444444444</v>
      </c>
      <c r="AB62" s="22" t="n">
        <f aca="false">MAX(AB60,$F54+AB61*MAX(0,AB44-$F55-$F54)-AB59)</f>
        <v>110.444444444444</v>
      </c>
      <c r="AC62" s="22" t="n">
        <f aca="false">MAX(AC60,$F54+AC61*MAX(0,AC44-$F55-$F54)-AC59)</f>
        <v>110.444444444444</v>
      </c>
      <c r="AD62" s="22" t="n">
        <f aca="false">MAX(AD60,$F54+AD61*MAX(0,AD44-$F55-$F54)-AD59)</f>
        <v>110.444444444444</v>
      </c>
      <c r="AE62" s="22" t="n">
        <f aca="false">MAX(AE60,$F54+AE61*MAX(0,AE44-$F55-$F54)-AE59)</f>
        <v>110.444444444444</v>
      </c>
      <c r="AF62" s="22" t="n">
        <f aca="false">MAX(AF60,$F54+AF61*MAX(0,AF44-$F55-$F54)-AF59)</f>
        <v>110.444444444444</v>
      </c>
      <c r="AG62" s="22" t="n">
        <f aca="false">MAX(AG60,$F54+AG61*MAX(0,AG44-$F55-$F54)-AG59)</f>
        <v>110.444444444444</v>
      </c>
      <c r="AH62" s="22" t="n">
        <f aca="false">MAX(AH60,$F54+AH61*MAX(0,AH44-$F55-$F54)-AH59)</f>
        <v>110.444444444444</v>
      </c>
      <c r="AI62" s="22" t="n">
        <f aca="false">MAX(AI60,$F54+AI61*MAX(0,AI44-$F55-$F54)-AI59)</f>
        <v>110.444444444444</v>
      </c>
      <c r="AJ62" s="22" t="n">
        <f aca="false">MAX(AJ60,$F54+AJ61*MAX(0,AJ44-$F55-$F54)-AJ59)</f>
        <v>110.444444444444</v>
      </c>
      <c r="AK62" s="22" t="n">
        <f aca="false">MAX(AK60,$F54+AK61*MAX(0,AK44-$F55-$F54)-AK59)</f>
        <v>110.444444444444</v>
      </c>
      <c r="AL62" s="22" t="n">
        <f aca="false">MAX(AL60,$F54+AL61*MAX(0,AL44-$F55-$F54)-AL59)</f>
        <v>110.444444444444</v>
      </c>
      <c r="AM62" s="22" t="n">
        <f aca="false">MAX(AM60,$F54+AM61*MAX(0,AM44-$F55-$F54)-AM59)</f>
        <v>110.444444444444</v>
      </c>
      <c r="AN62" s="22" t="n">
        <f aca="false">MAX(AN60,$F54+AN61*MAX(0,AN44-$F55-$F54)-AN59)</f>
        <v>110.444444444444</v>
      </c>
      <c r="AO62" s="22" t="n">
        <f aca="false">MAX(AO60,$F54+AO61*MAX(0,AO44-$F55-$F54)-AO59)</f>
        <v>110.444444444444</v>
      </c>
      <c r="AP62" s="22" t="n">
        <f aca="false">MAX(AP60,$F54+AP61*MAX(0,AP44-$F55-$F54)-AP59)</f>
        <v>110.444444444444</v>
      </c>
      <c r="AQ62" s="22" t="n">
        <f aca="false">MAX(AQ60,$F54+AQ61*MAX(0,AQ44-$F55-$F54)-AQ59)</f>
        <v>110.444444444444</v>
      </c>
      <c r="AR62" s="22" t="n">
        <f aca="false">MAX(AR60,$F54+AR61*MAX(0,AR44-$F55-$F54)-AR59)</f>
        <v>110.444444444444</v>
      </c>
      <c r="AS62" s="22" t="n">
        <f aca="false">MAX(AS60,$F54+AS61*MAX(0,AS44-$F55-$F54)-AS59)</f>
        <v>110.444444444444</v>
      </c>
      <c r="AT62" s="22" t="n">
        <f aca="false">MAX(AT60,$F54+AT61*MAX(0,AT44-$F55-$F54)-AT59)</f>
        <v>110.444444444444</v>
      </c>
      <c r="AU62" s="22" t="n">
        <f aca="false">MAX(AU60,$F54+AU61*MAX(0,AU44-$F55-$F54)-AU59)</f>
        <v>110.444444444444</v>
      </c>
      <c r="AV62" s="22" t="n">
        <f aca="false">MAX(AV60,$F54+AV61*MAX(0,AV44-$F55-$F54)-AV59)</f>
        <v>110.444444444444</v>
      </c>
      <c r="AW62" s="22" t="n">
        <f aca="false">MAX(AW60,$F54+AW61*MAX(0,AW44-$F55-$F54)-AW59)</f>
        <v>110.444444444444</v>
      </c>
      <c r="AX62" s="22" t="n">
        <f aca="false">MAX(AX60,$F54+AX61*MAX(0,AX44-$F55-$F54)-AX59)</f>
        <v>110.444444444444</v>
      </c>
      <c r="AY62" s="22" t="n">
        <f aca="false">MAX(AY60,$F54+AY61*MAX(0,AY44-$F55-$F54)-AY59)</f>
        <v>110.444444444444</v>
      </c>
      <c r="AZ62" s="22" t="n">
        <f aca="false">MAX(AZ60,$F54+AZ61*MAX(0,AZ44-$F55-$F54)-AZ59)</f>
        <v>110.444444444444</v>
      </c>
      <c r="BA62" s="22" t="n">
        <f aca="false">MAX(BA60,$F54+BA61*MAX(0,BA44-$F55-$F54)-BA59)</f>
        <v>110.444444444444</v>
      </c>
      <c r="BB62" s="22" t="n">
        <f aca="false">MAX(BB60,$F54+BB61*MAX(0,BB44-$F55-$F54)-BB59)</f>
        <v>110.444444444444</v>
      </c>
      <c r="BC62" s="22" t="n">
        <f aca="false">MAX(BC60,$F54+BC61*MAX(0,BC44-$F55-$F54)-BC59)</f>
        <v>110.444444444444</v>
      </c>
      <c r="BD62" s="22" t="n">
        <f aca="false">MAX(BD60,$F54+BD61*MAX(0,BD44-$F55-$F54)-BD59)</f>
        <v>110.444444444444</v>
      </c>
      <c r="BE62" s="22" t="n">
        <f aca="false">MAX(BE60,$F54+BE61*MAX(0,BE44-$F55-$F54)-BE59)</f>
        <v>110.444444444444</v>
      </c>
      <c r="BF62" s="22" t="n">
        <f aca="false">MAX(BF60,$F54+BF61*MAX(0,BF44-$F55-$F54)-BF59)</f>
        <v>110.444444444444</v>
      </c>
      <c r="BG62" s="22" t="n">
        <f aca="false">MAX(BG60,$F54+BG61*MAX(0,BG44-$F55-$F54)-BG59)</f>
        <v>110.444444444444</v>
      </c>
      <c r="BH62" s="22" t="n">
        <f aca="false">MAX(BH60,$F54+BH61*MAX(0,BH44-$F55-$F54)-BH59)</f>
        <v>110.444444444444</v>
      </c>
      <c r="BI62" s="22" t="n">
        <f aca="false">MAX(BI60,$F54+BI61*MAX(0,BI44-$F55-$F54)-BI59)</f>
        <v>110.444444444444</v>
      </c>
      <c r="BJ62" s="22" t="n">
        <f aca="false">MAX(BJ60,$F54+BJ61*MAX(0,BJ44-$F55-$F54)-BJ59)</f>
        <v>110.444444444444</v>
      </c>
      <c r="BK62" s="22" t="n">
        <f aca="false">MAX(BK60,$F54+BK61*MAX(0,BK44-$F55-$F54)-BK59)</f>
        <v>110.444444444444</v>
      </c>
      <c r="BL62" s="22" t="n">
        <f aca="false">MAX(BL60,$F54+BL61*MAX(0,BL44-$F55-$F54)-BL59)</f>
        <v>110.444444444444</v>
      </c>
      <c r="BM62" s="22" t="n">
        <f aca="false">MAX(BM60,$F54+BM61*MAX(0,BM44-$F55-$F54)-BM59)</f>
        <v>110.444444444444</v>
      </c>
      <c r="BN62" s="22" t="n">
        <f aca="false">MAX(BN60,$F54+BN61*MAX(0,BN44-$F55-$F54)-BN59)</f>
        <v>110.444444444444</v>
      </c>
      <c r="BO62" s="22" t="n">
        <f aca="false">MAX(BO60,$F54+BO61*MAX(0,BO44-$F55-$F54)-BO59)</f>
        <v>110.444444444444</v>
      </c>
      <c r="BP62" s="22" t="n">
        <f aca="false">MAX(BP60,$F54+BP61*MAX(0,BP44-$F55-$F54)-BP59)</f>
        <v>110.444444444444</v>
      </c>
      <c r="BQ62" s="22" t="n">
        <f aca="false">MAX(BQ60,$F54+BQ61*MAX(0,BQ44-$F55-$F54)-BQ59)</f>
        <v>110.444444444444</v>
      </c>
      <c r="BR62" s="22" t="n">
        <f aca="false">MAX(BR60,$F54+BR61*MAX(0,BR44-$F55-$F54)-BR59)</f>
        <v>110.444444444444</v>
      </c>
      <c r="BS62" s="22" t="n">
        <f aca="false">MAX(BS60,$F54+BS61*MAX(0,BS44-$F55-$F54)-BS59)</f>
        <v>110.444444444444</v>
      </c>
      <c r="BT62" s="22" t="n">
        <f aca="false">MAX(BT60,$F54+BT61*MAX(0,BT44-$F55-$F54)-BT59)</f>
        <v>110.444444444444</v>
      </c>
      <c r="BU62" s="22" t="n">
        <f aca="false">MAX(BU60,$F54+BU61*MAX(0,BU44-$F55-$F54)-BU59)</f>
        <v>110.444444444444</v>
      </c>
      <c r="BV62" s="22" t="n">
        <f aca="false">MAX(BV60,$F54+BV61*MAX(0,BV44-$F55-$F54)-BV59)</f>
        <v>110.444444444444</v>
      </c>
      <c r="BW62" s="22" t="n">
        <f aca="false">MAX(BW60,$F54+BW61*MAX(0,BW44-$F55-$F54)-BW59)</f>
        <v>110.444444444444</v>
      </c>
      <c r="BX62" s="22" t="n">
        <f aca="false">MAX(BX60,$F54+BX61*MAX(0,BX44-$F55-$F54)-BX59)</f>
        <v>110.444444444444</v>
      </c>
      <c r="BY62" s="22" t="n">
        <f aca="false">MAX(BY60,$F54+BY61*MAX(0,BY44-$F55-$F54)-BY59)</f>
        <v>110.444444444444</v>
      </c>
      <c r="BZ62" s="22" t="n">
        <f aca="false">MAX(BZ60,$F54+BZ61*MAX(0,BZ44-$F55-$F54)-BZ59)</f>
        <v>110.444444444444</v>
      </c>
      <c r="CA62" s="22" t="n">
        <f aca="false">MAX(CA60,$F54+CA61*MAX(0,CA44-$F55-$F54)-CA59)</f>
        <v>110.444444444444</v>
      </c>
      <c r="CB62" s="22" t="n">
        <f aca="false">MAX(CB60,$F54+CB61*MAX(0,CB44-$F55-$F54)-CB59)</f>
        <v>110.444444444444</v>
      </c>
      <c r="CC62" s="22" t="n">
        <f aca="false">MAX(CC60,$F54+CC61*MAX(0,CC44-$F55-$F54)-CC59)</f>
        <v>110.444444444444</v>
      </c>
      <c r="CD62" s="22" t="n">
        <f aca="false">MAX(CD60,$F54+CD61*MAX(0,CD44-$F55-$F54)-CD59)</f>
        <v>110.444444444444</v>
      </c>
      <c r="CE62" s="22" t="n">
        <f aca="false">MAX(CE60,$F54+CE61*MAX(0,CE44-$F55-$F54)-CE59)</f>
        <v>110.444444444444</v>
      </c>
      <c r="CF62" s="22" t="n">
        <f aca="false">MAX(CF60,$F54+CF61*MAX(0,CF44-$F55-$F54)-CF59)</f>
        <v>110.444444444444</v>
      </c>
      <c r="CG62" s="22" t="n">
        <f aca="false">MAX(CG60,$F54+CG61*MAX(0,CG44-$F55-$F54)-CG59)</f>
        <v>110.444444444444</v>
      </c>
      <c r="CH62" s="22" t="n">
        <f aca="false">MAX(CH60,$F54+CH61*MAX(0,CH44-$F55-$F54)-CH59)</f>
        <v>110.444444444444</v>
      </c>
      <c r="CI62" s="22" t="n">
        <f aca="false">MAX(CI60,$F54+CI61*MAX(0,CI44-$F55-$F54)-CI59)</f>
        <v>110.444444444444</v>
      </c>
      <c r="CJ62" s="22" t="n">
        <f aca="false">MAX(CJ60,$F54+CJ61*MAX(0,CJ44-$F55-$F54)-CJ59)</f>
        <v>110.444444444444</v>
      </c>
      <c r="CK62" s="22" t="n">
        <f aca="false">MAX(CK60,$F54+CK61*MAX(0,CK44-$F55-$F54)-CK59)</f>
        <v>110.444444444444</v>
      </c>
      <c r="CL62" s="22" t="n">
        <f aca="false">MAX(CL60,$F54+CL61*MAX(0,CL44-$F55-$F54)-CL59)</f>
        <v>110.444444444444</v>
      </c>
      <c r="CM62" s="22" t="n">
        <f aca="false">MAX(CM60,$F54+CM61*MAX(0,CM44-$F55-$F54)-CM59)</f>
        <v>110.444444444444</v>
      </c>
      <c r="CN62" s="22" t="n">
        <f aca="false">MAX(CN60,$F54+CN61*MAX(0,CN44-$F55-$F54)-CN59)</f>
        <v>110.444444444444</v>
      </c>
      <c r="CO62" s="22" t="n">
        <f aca="false">MAX(CO60,$F54+CO61*MAX(0,CO44-$F55-$F54)-CO59)</f>
        <v>110.444444444444</v>
      </c>
      <c r="CP62" s="22" t="n">
        <f aca="false">MAX(CP60,$F54+CP61*MAX(0,CP44-$F55-$F54)-CP59)</f>
        <v>110.444444444444</v>
      </c>
      <c r="CQ62" s="22" t="n">
        <f aca="false">MAX(CQ60,$F54+CQ61*MAX(0,CQ44-$F55-$F54)-CQ59)</f>
        <v>110.444444444444</v>
      </c>
      <c r="CR62" s="22" t="n">
        <f aca="false">MAX(CR60,$F54+CR61*MAX(0,CR44-$F55-$F54)-CR59)</f>
        <v>110.444444444444</v>
      </c>
      <c r="CS62" s="22" t="n">
        <f aca="false">MAX(CS60,$F54+CS61*MAX(0,CS44-$F55-$F54)-CS59)</f>
        <v>110.444444444444</v>
      </c>
      <c r="CT62" s="22" t="n">
        <f aca="false">MAX(CT60,$F54+CT61*MAX(0,CT44-$F55-$F54)-CT59)</f>
        <v>110.444444444444</v>
      </c>
      <c r="CU62" s="22" t="n">
        <f aca="false">MAX(CU60,$F54+CU61*MAX(0,CU44-$F55-$F54)-CU59)</f>
        <v>110.444444444444</v>
      </c>
      <c r="CV62" s="22" t="n">
        <f aca="false">MAX(CV60,$F54+CV61*MAX(0,CV44-$F55-$F54)-CV59)</f>
        <v>110.444444444444</v>
      </c>
      <c r="CW62" s="22" t="n">
        <f aca="false">MAX(CW60,$F54+CW61*MAX(0,CW44-$F55-$F54)-CW59)</f>
        <v>110.444444444444</v>
      </c>
      <c r="CX62" s="22" t="n">
        <f aca="false">MAX(CX60,$F54+CX61*MAX(0,CX44-$F55-$F54)-CX59)</f>
        <v>110.444444444444</v>
      </c>
      <c r="CY62" s="22" t="n">
        <f aca="false">MAX(CY60,$F54+CY61*MAX(0,CY44-$F55-$F54)-CY59)</f>
        <v>110.444444444444</v>
      </c>
      <c r="CZ62" s="22" t="n">
        <f aca="false">MAX(CZ60,$F54+CZ61*MAX(0,CZ44-$F55-$F54)-CZ59)</f>
        <v>110.444444444444</v>
      </c>
      <c r="DA62" s="22" t="n">
        <f aca="false">MAX(DA60,$F54+DA61*MAX(0,DA44-$F55-$F54)-DA59)</f>
        <v>110.444444444444</v>
      </c>
      <c r="DB62" s="22" t="n">
        <f aca="false">MAX(DB60,$F54+DB61*MAX(0,DB44-$F55-$F54)-DB59)</f>
        <v>110.444444444444</v>
      </c>
      <c r="DC62" s="22" t="n">
        <f aca="false">MAX(DC60,$F54+DC61*MAX(0,DC44-$F55-$F54)-DC59)</f>
        <v>110.444444444444</v>
      </c>
      <c r="DD62" s="22" t="n">
        <f aca="false">MAX(DD60,$F54+DD61*MAX(0,DD44-$F55-$F54)-DD59)</f>
        <v>110.444444444444</v>
      </c>
      <c r="DE62" s="22" t="n">
        <f aca="false">MAX(DE60,$F54+DE61*MAX(0,DE44-$F55-$F54)-DE59)</f>
        <v>110.444444444444</v>
      </c>
      <c r="DF62" s="22" t="n">
        <f aca="false">MAX(DF60,$F54+DF61*MAX(0,DF44-$F55-$F54)-DF59)</f>
        <v>110.444444444444</v>
      </c>
      <c r="DG62" s="22" t="n">
        <f aca="false">MAX(DG60,$F54+DG61*MAX(0,DG44-$F55-$F54)-DG59)</f>
        <v>110.444444444444</v>
      </c>
      <c r="DH62" s="22" t="n">
        <f aca="false">MAX(DH60,$F54+DH61*MAX(0,DH44-$F55-$F54)-DH59)</f>
        <v>110.444444444444</v>
      </c>
      <c r="DI62" s="22" t="n">
        <f aca="false">MAX(DI60,$F54+DI61*MAX(0,DI44-$F55-$F54)-DI59)</f>
        <v>110.444444444444</v>
      </c>
      <c r="DJ62" s="22" t="n">
        <f aca="false">MAX(DJ60,$F54+DJ61*MAX(0,DJ44-$F55-$F54)-DJ59)</f>
        <v>110.444444444444</v>
      </c>
      <c r="DK62" s="22" t="n">
        <f aca="false">MAX(DK60,$F54+DK61*MAX(0,DK44-$F55-$F54)-DK59)</f>
        <v>110.444444444444</v>
      </c>
      <c r="DL62" s="22" t="n">
        <f aca="false">MAX(DL60,$F54+DL61*MAX(0,DL44-$F55-$F54)-DL59)</f>
        <v>110.444444444444</v>
      </c>
      <c r="DM62" s="22" t="n">
        <f aca="false">MAX(DM60,$F54+DM61*MAX(0,DM44-$F55-$F54)-DM59)</f>
        <v>110.444444444444</v>
      </c>
      <c r="DN62" s="22" t="n">
        <f aca="false">MAX(DN60,$F54+DN61*MAX(0,DN44-$F55-$F54)-DN59)</f>
        <v>110.444444444444</v>
      </c>
      <c r="DO62" s="22" t="n">
        <f aca="false">MAX(DO60,$F54+DO61*MAX(0,DO44-$F55-$F54)-DO59)</f>
        <v>110.444444444444</v>
      </c>
      <c r="DP62" s="22" t="n">
        <f aca="false">MAX(DP60,$F54+DP61*MAX(0,DP44-$F55-$F54)-DP59)</f>
        <v>110.444444444444</v>
      </c>
      <c r="DQ62" s="22" t="n">
        <f aca="false">MAX(DQ60,$F54+DQ61*MAX(0,DQ44-$F55-$F54)-DQ59)</f>
        <v>110.444444444444</v>
      </c>
      <c r="DR62" s="22" t="n">
        <f aca="false">MAX(DR60,$F54+DR61*MAX(0,DR44-$F55-$F54)-DR59)</f>
        <v>110.444444444444</v>
      </c>
      <c r="DS62" s="22" t="n">
        <f aca="false">MAX(DS60,$F54+DS61*MAX(0,DS44-$F55-$F54)-DS59)</f>
        <v>110.444444444444</v>
      </c>
      <c r="DT62" s="22" t="n">
        <f aca="false">MAX(DT60,$F54+DT61*MAX(0,DT44-$F55-$F54)-DT59)</f>
        <v>110.444444444444</v>
      </c>
      <c r="DU62" s="22" t="n">
        <f aca="false">MAX(DU60,$F54+DU61*MAX(0,DU44-$F55-$F54)-DU59)</f>
        <v>110.444444444444</v>
      </c>
      <c r="DV62" s="22" t="n">
        <f aca="false">MAX(DV60,$F54+DV61*MAX(0,DV44-$F55-$F54)-DV59)</f>
        <v>110.444444444444</v>
      </c>
      <c r="DW62" s="22" t="n">
        <f aca="false">MAX(DW60,$F54+DW61*MAX(0,DW44-$F55-$F54)-DW59)</f>
        <v>110.444444444444</v>
      </c>
      <c r="DX62" s="22" t="n">
        <f aca="false">MAX(DX60,$F54+DX61*MAX(0,DX44-$F55-$F54)-DX59)</f>
        <v>110.444444444444</v>
      </c>
      <c r="DY62" s="22" t="n">
        <f aca="false">MAX(DY60,$F54+DY61*MAX(0,DY44-$F55-$F54)-DY59)</f>
        <v>110.444444444444</v>
      </c>
      <c r="DZ62" s="22" t="n">
        <f aca="false">MAX(DZ60,$F54+DZ61*MAX(0,DZ44-$F55-$F54)-DZ59)</f>
        <v>110.444444444444</v>
      </c>
      <c r="EA62" s="22" t="n">
        <f aca="false">MAX(EA60,$F54+EA61*MAX(0,EA44-$F55-$F54)-EA59)</f>
        <v>110.444444444444</v>
      </c>
      <c r="EB62" s="22" t="n">
        <f aca="false">MAX(EB60,$F54+EB61*MAX(0,EB44-$F55-$F54)-EB59)</f>
        <v>110.444444444444</v>
      </c>
      <c r="EC62" s="22" t="n">
        <f aca="false">MAX(EC60,$F54+EC61*MAX(0,EC44-$F55-$F54)-EC59)</f>
        <v>110.444444444444</v>
      </c>
      <c r="ED62" s="22" t="n">
        <f aca="false">MAX(ED60,$F54+ED61*MAX(0,ED44-$F55-$F54)-ED59)</f>
        <v>110.444444444444</v>
      </c>
      <c r="EE62" s="22" t="n">
        <f aca="false">MAX(EE60,$F54+EE61*MAX(0,EE44-$F55-$F54)-EE59)</f>
        <v>110.444444444444</v>
      </c>
      <c r="EF62" s="22" t="n">
        <f aca="false">MAX(EF60,$F54+EF61*MAX(0,EF44-$F55-$F54)-EF59)</f>
        <v>110.444444444444</v>
      </c>
      <c r="EG62" s="22" t="n">
        <f aca="false">MAX(EG60,$F54+EG61*MAX(0,EG44-$F55-$F54)-EG59)</f>
        <v>110.444444444444</v>
      </c>
      <c r="EH62" s="22" t="n">
        <f aca="false">MAX(EH60,$F54+EH61*MAX(0,EH44-$F55-$F54)-EH59)</f>
        <v>110.444444444444</v>
      </c>
      <c r="EI62" s="22" t="n">
        <f aca="false">MAX(EI60,$F54+EI61*MAX(0,EI44-$F55-$F54)-EI59)</f>
        <v>110.444444444444</v>
      </c>
      <c r="EJ62" s="22" t="n">
        <f aca="false">MAX(EJ60,$F54+EJ61*MAX(0,EJ44-$F55-$F54)-EJ59)</f>
        <v>110.444444444444</v>
      </c>
      <c r="EK62" s="22" t="n">
        <f aca="false">MAX(EK60,$F54+EK61*MAX(0,EK44-$F55-$F54)-EK59)</f>
        <v>110.444444444444</v>
      </c>
      <c r="EL62" s="22" t="n">
        <f aca="false">MAX(EL60,$F54+EL61*MAX(0,EL44-$F55-$F54)-EL59)</f>
        <v>110.444444444444</v>
      </c>
      <c r="EM62" s="22" t="n">
        <f aca="false">MAX(EM60,$F54+EM61*MAX(0,EM44-$F55-$F54)-EM59)</f>
        <v>110.444444444444</v>
      </c>
      <c r="EN62" s="22" t="n">
        <f aca="false">MAX(EN60,$F54+EN61*MAX(0,EN44-$F55-$F54)-EN59)</f>
        <v>110.444444444444</v>
      </c>
      <c r="EO62" s="22" t="n">
        <f aca="false">MAX(EO60,$F54+EO61*MAX(0,EO44-$F55-$F54)-EO59)</f>
        <v>110.444444444444</v>
      </c>
      <c r="EP62" s="22" t="n">
        <f aca="false">MAX(EP60,$F54+EP61*MAX(0,EP44-$F55-$F54)-EP59)</f>
        <v>110.444444444444</v>
      </c>
      <c r="EQ62" s="22" t="n">
        <f aca="false">MAX(EQ60,$F54+EQ61*MAX(0,EQ44-$F55-$F54)-EQ59)</f>
        <v>110.444444444444</v>
      </c>
      <c r="ER62" s="22" t="n">
        <f aca="false">MAX(ER60,$F54+ER61*MAX(0,ER44-$F55-$F54)-ER59)</f>
        <v>110.444444444444</v>
      </c>
      <c r="ES62" s="22" t="n">
        <f aca="false">MAX(ES60,$F54+ES61*MAX(0,ES44-$F55-$F54)-ES59)</f>
        <v>110.444444444444</v>
      </c>
      <c r="ET62" s="22" t="n">
        <f aca="false">MAX(ET60,$F54+ET61*MAX(0,ET44-$F55-$F54)-ET59)</f>
        <v>110.444444444444</v>
      </c>
      <c r="EU62" s="22" t="n">
        <f aca="false">MAX(EU60,$F54+EU61*MAX(0,EU44-$F55-$F54)-EU59)</f>
        <v>110.444444444444</v>
      </c>
      <c r="EV62" s="22" t="n">
        <f aca="false">MAX(EV60,$F54+EV61*MAX(0,EV44-$F55-$F54)-EV59)</f>
        <v>110.444444444444</v>
      </c>
      <c r="EW62" s="22" t="n">
        <f aca="false">MAX(EW60,$F54+EW61*MAX(0,EW44-$F55-$F54)-EW59)</f>
        <v>110.444444444444</v>
      </c>
      <c r="EX62" s="22" t="n">
        <f aca="false">MAX(EX60,$F54+EX61*MAX(0,EX44-$F55-$F54)-EX59)</f>
        <v>110.444444444444</v>
      </c>
      <c r="EY62" s="22" t="n">
        <f aca="false">MAX(EY60,$F54+EY61*MAX(0,EY44-$F55-$F54)-EY59)</f>
        <v>110.444444444444</v>
      </c>
      <c r="EZ62" s="22" t="n">
        <f aca="false">MAX(EZ60,$F54+EZ61*MAX(0,EZ44-$F55-$F54)-EZ59)</f>
        <v>110.444444444444</v>
      </c>
      <c r="FA62" s="22" t="n">
        <f aca="false">MAX(FA60,$F54+FA61*MAX(0,FA44-$F55-$F54)-FA59)</f>
        <v>110.444444444444</v>
      </c>
      <c r="FB62" s="22" t="n">
        <f aca="false">MAX(FB60,$F54+FB61*MAX(0,FB44-$F55-$F54)-FB59)</f>
        <v>110.444444444444</v>
      </c>
      <c r="FC62" s="22" t="n">
        <f aca="false">MAX(FC60,$F54+FC61*MAX(0,FC44-$F55-$F54)-FC59)</f>
        <v>110.444444444444</v>
      </c>
      <c r="FD62" s="22" t="n">
        <f aca="false">MAX(FD60,$F54+FD61*MAX(0,FD44-$F55-$F54)-FD59)</f>
        <v>110.444444444444</v>
      </c>
      <c r="FE62" s="22" t="n">
        <f aca="false">MAX(FE60,$F54+FE61*MAX(0,FE44-$F55-$F54)-FE59)</f>
        <v>110.444444444444</v>
      </c>
      <c r="FF62" s="22" t="n">
        <f aca="false">MAX(FF60,$F54+FF61*MAX(0,FF44-$F55-$F54)-FF59)</f>
        <v>110.444444444444</v>
      </c>
      <c r="FG62" s="22" t="n">
        <f aca="false">MAX(FG60,$F54+FG61*MAX(0,FG44-$F55-$F54)-FG59)</f>
        <v>110.444444444444</v>
      </c>
      <c r="FH62" s="22" t="n">
        <f aca="false">MAX(FH60,$F54+FH61*MAX(0,FH44-$F55-$F54)-FH59)</f>
        <v>110.444444444444</v>
      </c>
    </row>
    <row r="63" customFormat="false" ht="15" hidden="false" customHeight="false" outlineLevel="0" collapsed="false">
      <c r="C63" s="0" t="s">
        <v>668</v>
      </c>
      <c r="D63" s="11" t="s">
        <v>27</v>
      </c>
      <c r="J63" s="22" t="n">
        <f aca="false">J44+J56*(J62-J44)</f>
        <v>0</v>
      </c>
      <c r="K63" s="22" t="n">
        <f aca="false">K44+K56*(K62-K44)</f>
        <v>0</v>
      </c>
      <c r="L63" s="22" t="n">
        <f aca="false">L44+L56*(L62-L44)</f>
        <v>0</v>
      </c>
      <c r="M63" s="22" t="n">
        <f aca="false">M44+M56*(M62-M44)</f>
        <v>0</v>
      </c>
      <c r="N63" s="22" t="n">
        <f aca="false">N44+N56*(N62-N44)</f>
        <v>0</v>
      </c>
      <c r="O63" s="22" t="n">
        <f aca="false">O44+O56*(O62-O44)</f>
        <v>194.528683448388</v>
      </c>
      <c r="P63" s="22" t="n">
        <f aca="false">P44+P56*(P62-P44)</f>
        <v>194.528683448388</v>
      </c>
      <c r="Q63" s="22" t="n">
        <f aca="false">Q44+Q56*(Q62-Q44)</f>
        <v>194.528683448388</v>
      </c>
      <c r="R63" s="22" t="n">
        <f aca="false">R44+R56*(R62-R44)</f>
        <v>194.528683448388</v>
      </c>
      <c r="S63" s="22" t="n">
        <f aca="false">S44+S56*(S62-S44)</f>
        <v>173.104467484046</v>
      </c>
      <c r="T63" s="22" t="n">
        <f aca="false">T44+T56*(T62-T44)</f>
        <v>173.104467484046</v>
      </c>
      <c r="U63" s="22" t="n">
        <f aca="false">U44+U56*(U62-U44)</f>
        <v>173.104467484046</v>
      </c>
      <c r="V63" s="22" t="n">
        <f aca="false">V44+V56*(V62-V44)</f>
        <v>173.104467484046</v>
      </c>
      <c r="W63" s="22" t="n">
        <f aca="false">W44+W56*(W62-W44)</f>
        <v>136.67648208529</v>
      </c>
      <c r="X63" s="22" t="n">
        <f aca="false">X44+X56*(X62-X44)</f>
        <v>136.67648208529</v>
      </c>
      <c r="Y63" s="22" t="n">
        <f aca="false">Y44+Y56*(Y62-Y44)</f>
        <v>136.67648208529</v>
      </c>
      <c r="Z63" s="22" t="n">
        <f aca="false">Z44+Z56*(Z62-Z44)</f>
        <v>136.67648208529</v>
      </c>
      <c r="AA63" s="22" t="n">
        <f aca="false">AA44+AA56*(AA62-AA44)</f>
        <v>122.239117199998</v>
      </c>
      <c r="AB63" s="22" t="n">
        <f aca="false">AB44+AB56*(AB62-AB44)</f>
        <v>122.239117199998</v>
      </c>
      <c r="AC63" s="22" t="n">
        <f aca="false">AC44+AC56*(AC62-AC44)</f>
        <v>122.239117199998</v>
      </c>
      <c r="AD63" s="22" t="n">
        <f aca="false">AD44+AD56*(AD62-AD44)</f>
        <v>122.239117199998</v>
      </c>
      <c r="AE63" s="22" t="n">
        <f aca="false">AE44+AE56*(AE62-AE44)</f>
        <v>123.735652335479</v>
      </c>
      <c r="AF63" s="22" t="n">
        <f aca="false">AF44+AF56*(AF62-AF44)</f>
        <v>123.735652335479</v>
      </c>
      <c r="AG63" s="22" t="n">
        <f aca="false">AG44+AG56*(AG62-AG44)</f>
        <v>123.735652335479</v>
      </c>
      <c r="AH63" s="22" t="n">
        <f aca="false">AH44+AH56*(AH62-AH44)</f>
        <v>123.735652335479</v>
      </c>
      <c r="AI63" s="22" t="n">
        <f aca="false">AI44+AI56*(AI62-AI44)</f>
        <v>134.416064436234</v>
      </c>
      <c r="AJ63" s="22" t="n">
        <f aca="false">AJ44+AJ56*(AJ62-AJ44)</f>
        <v>134.416064436234</v>
      </c>
      <c r="AK63" s="22" t="n">
        <f aca="false">AK44+AK56*(AK62-AK44)</f>
        <v>134.416064436234</v>
      </c>
      <c r="AL63" s="22" t="n">
        <f aca="false">AL44+AL56*(AL62-AL44)</f>
        <v>134.416064436234</v>
      </c>
      <c r="AM63" s="22" t="n">
        <f aca="false">AM44+AM56*(AM62-AM44)</f>
        <v>122.626271848128</v>
      </c>
      <c r="AN63" s="22" t="n">
        <f aca="false">AN44+AN56*(AN62-AN44)</f>
        <v>122.626271848128</v>
      </c>
      <c r="AO63" s="22" t="n">
        <f aca="false">AO44+AO56*(AO62-AO44)</f>
        <v>122.626271848128</v>
      </c>
      <c r="AP63" s="22" t="n">
        <f aca="false">AP44+AP56*(AP62-AP44)</f>
        <v>122.626271848128</v>
      </c>
      <c r="AQ63" s="22" t="n">
        <f aca="false">AQ44+AQ56*(AQ62-AQ44)</f>
        <v>119.9935677571</v>
      </c>
      <c r="AR63" s="22" t="n">
        <f aca="false">AR44+AR56*(AR62-AR44)</f>
        <v>119.9935677571</v>
      </c>
      <c r="AS63" s="22" t="n">
        <f aca="false">AS44+AS56*(AS62-AS44)</f>
        <v>119.9935677571</v>
      </c>
      <c r="AT63" s="22" t="n">
        <f aca="false">AT44+AT56*(AT62-AT44)</f>
        <v>119.9935677571</v>
      </c>
      <c r="AU63" s="22" t="n">
        <f aca="false">AU44+AU56*(AU62-AU44)</f>
        <v>124.077582423528</v>
      </c>
      <c r="AV63" s="22" t="n">
        <f aca="false">AV44+AV56*(AV62-AV44)</f>
        <v>124.077582423528</v>
      </c>
      <c r="AW63" s="22" t="n">
        <f aca="false">AW44+AW56*(AW62-AW44)</f>
        <v>124.077582423528</v>
      </c>
      <c r="AX63" s="22" t="n">
        <f aca="false">AX44+AX56*(AX62-AX44)</f>
        <v>124.077582423528</v>
      </c>
      <c r="AY63" s="22" t="n">
        <f aca="false">AY44+AY56*(AY62-AY44)</f>
        <v>115.99507652112</v>
      </c>
      <c r="AZ63" s="22" t="n">
        <f aca="false">AZ44+AZ56*(AZ62-AZ44)</f>
        <v>115.99507652112</v>
      </c>
      <c r="BA63" s="22" t="n">
        <f aca="false">BA44+BA56*(BA62-BA44)</f>
        <v>115.99507652112</v>
      </c>
      <c r="BB63" s="22" t="n">
        <f aca="false">BB44+BB56*(BB62-BB44)</f>
        <v>115.99507652112</v>
      </c>
      <c r="BC63" s="22" t="n">
        <f aca="false">BC44+BC56*(BC62-BC44)</f>
        <v>114.434357169752</v>
      </c>
      <c r="BD63" s="22" t="n">
        <f aca="false">BD44+BD56*(BD62-BD44)</f>
        <v>114.434357169752</v>
      </c>
      <c r="BE63" s="22" t="n">
        <f aca="false">BE44+BE56*(BE62-BE44)</f>
        <v>114.434357169752</v>
      </c>
      <c r="BF63" s="22" t="n">
        <f aca="false">BF44+BF56*(BF62-BF44)</f>
        <v>114.434357169752</v>
      </c>
      <c r="BG63" s="22" t="n">
        <f aca="false">BG44+BG56*(BG62-BG44)</f>
        <v>113.277652886866</v>
      </c>
      <c r="BH63" s="22" t="n">
        <f aca="false">BH44+BH56*(BH62-BH44)</f>
        <v>113.277652886866</v>
      </c>
      <c r="BI63" s="22" t="n">
        <f aca="false">BI44+BI56*(BI62-BI44)</f>
        <v>113.277652886866</v>
      </c>
      <c r="BJ63" s="22" t="n">
        <f aca="false">BJ44+BJ56*(BJ62-BJ44)</f>
        <v>113.277652886866</v>
      </c>
      <c r="BK63" s="22" t="n">
        <f aca="false">BK44+BK56*(BK62-BK44)</f>
        <v>114.815769810122</v>
      </c>
      <c r="BL63" s="22" t="n">
        <f aca="false">BL44+BL56*(BL62-BL44)</f>
        <v>114.815769810122</v>
      </c>
      <c r="BM63" s="22" t="n">
        <f aca="false">BM44+BM56*(BM62-BM44)</f>
        <v>114.815769810122</v>
      </c>
      <c r="BN63" s="22" t="n">
        <f aca="false">BN44+BN56*(BN62-BN44)</f>
        <v>114.815769810122</v>
      </c>
      <c r="BO63" s="22" t="n">
        <f aca="false">BO44+BO56*(BO62-BO44)</f>
        <v>120.037508841763</v>
      </c>
      <c r="BP63" s="22" t="n">
        <f aca="false">BP44+BP56*(BP62-BP44)</f>
        <v>120.037508841763</v>
      </c>
      <c r="BQ63" s="22" t="n">
        <f aca="false">BQ44+BQ56*(BQ62-BQ44)</f>
        <v>120.037508841763</v>
      </c>
      <c r="BR63" s="22" t="n">
        <f aca="false">BR44+BR56*(BR62-BR44)</f>
        <v>120.037508841763</v>
      </c>
      <c r="BS63" s="22" t="n">
        <f aca="false">BS44+BS56*(BS62-BS44)</f>
        <v>120.19819942748</v>
      </c>
      <c r="BT63" s="22" t="n">
        <f aca="false">BT44+BT56*(BT62-BT44)</f>
        <v>120.19819942748</v>
      </c>
      <c r="BU63" s="22" t="n">
        <f aca="false">BU44+BU56*(BU62-BU44)</f>
        <v>120.19819942748</v>
      </c>
      <c r="BV63" s="22" t="n">
        <f aca="false">BV44+BV56*(BV62-BV44)</f>
        <v>120.19819942748</v>
      </c>
      <c r="BW63" s="22" t="n">
        <f aca="false">BW44+BW56*(BW62-BW44)</f>
        <v>121.514243189796</v>
      </c>
      <c r="BX63" s="22" t="n">
        <f aca="false">BX44+BX56*(BX62-BX44)</f>
        <v>121.514243189796</v>
      </c>
      <c r="BY63" s="22" t="n">
        <f aca="false">BY44+BY56*(BY62-BY44)</f>
        <v>121.514243189796</v>
      </c>
      <c r="BZ63" s="22" t="n">
        <f aca="false">BZ44+BZ56*(BZ62-BZ44)</f>
        <v>121.514243189796</v>
      </c>
      <c r="CA63" s="22" t="n">
        <f aca="false">CA44+CA56*(CA62-CA44)</f>
        <v>118.884993373909</v>
      </c>
      <c r="CB63" s="22" t="n">
        <f aca="false">CB44+CB56*(CB62-CB44)</f>
        <v>118.884993373909</v>
      </c>
      <c r="CC63" s="22" t="n">
        <f aca="false">CC44+CC56*(CC62-CC44)</f>
        <v>118.884993373909</v>
      </c>
      <c r="CD63" s="22" t="n">
        <f aca="false">CD44+CD56*(CD62-CD44)</f>
        <v>118.884993373909</v>
      </c>
      <c r="CE63" s="22" t="n">
        <f aca="false">CE44+CE56*(CE62-CE44)</f>
        <v>117.910128030345</v>
      </c>
      <c r="CF63" s="22" t="n">
        <f aca="false">CF44+CF56*(CF62-CF44)</f>
        <v>117.910128030345</v>
      </c>
      <c r="CG63" s="22" t="n">
        <f aca="false">CG44+CG56*(CG62-CG44)</f>
        <v>117.910128030345</v>
      </c>
      <c r="CH63" s="22" t="n">
        <f aca="false">CH44+CH56*(CH62-CH44)</f>
        <v>117.910128030345</v>
      </c>
      <c r="CI63" s="22" t="n">
        <f aca="false">CI44+CI56*(CI62-CI44)</f>
        <v>119.367805037274</v>
      </c>
      <c r="CJ63" s="22" t="n">
        <f aca="false">CJ44+CJ56*(CJ62-CJ44)</f>
        <v>119.367805037274</v>
      </c>
      <c r="CK63" s="22" t="n">
        <f aca="false">CK44+CK56*(CK62-CK44)</f>
        <v>119.367805037274</v>
      </c>
      <c r="CL63" s="22" t="n">
        <f aca="false">CL44+CL56*(CL62-CL44)</f>
        <v>119.367805037274</v>
      </c>
      <c r="CM63" s="22" t="n">
        <f aca="false">CM44+CM56*(CM62-CM44)</f>
        <v>125.310823289507</v>
      </c>
      <c r="CN63" s="22" t="n">
        <f aca="false">CN44+CN56*(CN62-CN44)</f>
        <v>125.310823289507</v>
      </c>
      <c r="CO63" s="22" t="n">
        <f aca="false">CO44+CO56*(CO62-CO44)</f>
        <v>125.310823289507</v>
      </c>
      <c r="CP63" s="22" t="n">
        <f aca="false">CP44+CP56*(CP62-CP44)</f>
        <v>125.310823289507</v>
      </c>
      <c r="CQ63" s="22" t="n">
        <f aca="false">CQ44+CQ56*(CQ62-CQ44)</f>
        <v>124.561655937935</v>
      </c>
      <c r="CR63" s="22" t="n">
        <f aca="false">CR44+CR56*(CR62-CR44)</f>
        <v>124.561655937935</v>
      </c>
      <c r="CS63" s="22" t="n">
        <f aca="false">CS44+CS56*(CS62-CS44)</f>
        <v>124.561655937935</v>
      </c>
      <c r="CT63" s="22" t="n">
        <f aca="false">CT44+CT56*(CT62-CT44)</f>
        <v>124.561655937935</v>
      </c>
      <c r="CU63" s="22" t="n">
        <f aca="false">CU44+CU56*(CU62-CU44)</f>
        <v>129.362587739894</v>
      </c>
      <c r="CV63" s="22" t="n">
        <f aca="false">CV44+CV56*(CV62-CV44)</f>
        <v>129.362587739894</v>
      </c>
      <c r="CW63" s="22" t="n">
        <f aca="false">CW44+CW56*(CW62-CW44)</f>
        <v>129.362587739894</v>
      </c>
      <c r="CX63" s="22" t="n">
        <f aca="false">CX44+CX56*(CX62-CX44)</f>
        <v>129.362587739894</v>
      </c>
      <c r="CY63" s="22" t="n">
        <f aca="false">CY44+CY56*(CY62-CY44)</f>
        <v>165.606845294871</v>
      </c>
      <c r="CZ63" s="22" t="n">
        <f aca="false">CZ44+CZ56*(CZ62-CZ44)</f>
        <v>165.606845294871</v>
      </c>
      <c r="DA63" s="22" t="n">
        <f aca="false">DA44+DA56*(DA62-DA44)</f>
        <v>165.606845294871</v>
      </c>
      <c r="DB63" s="22" t="n">
        <f aca="false">DB44+DB56*(DB62-DB44)</f>
        <v>165.606845294871</v>
      </c>
      <c r="DC63" s="22" t="n">
        <f aca="false">DC44+DC56*(DC62-DC44)</f>
        <v>167.236250491969</v>
      </c>
      <c r="DD63" s="22" t="n">
        <f aca="false">DD44+DD56*(DD62-DD44)</f>
        <v>167.236250491969</v>
      </c>
      <c r="DE63" s="22" t="n">
        <f aca="false">DE44+DE56*(DE62-DE44)</f>
        <v>167.236250491969</v>
      </c>
      <c r="DF63" s="22" t="n">
        <f aca="false">DF44+DF56*(DF62-DF44)</f>
        <v>167.236250491969</v>
      </c>
      <c r="DG63" s="22" t="n">
        <f aca="false">DG44+DG56*(DG62-DG44)</f>
        <v>168.439493182942</v>
      </c>
      <c r="DH63" s="22" t="n">
        <f aca="false">DH44+DH56*(DH62-DH44)</f>
        <v>168.439493182942</v>
      </c>
      <c r="DI63" s="22" t="n">
        <f aca="false">DI44+DI56*(DI62-DI44)</f>
        <v>168.439493182942</v>
      </c>
      <c r="DJ63" s="22" t="n">
        <f aca="false">DJ44+DJ56*(DJ62-DJ44)</f>
        <v>168.439493182942</v>
      </c>
      <c r="DK63" s="22" t="n">
        <f aca="false">DK44+DK56*(DK62-DK44)</f>
        <v>168.541929930744</v>
      </c>
      <c r="DL63" s="22" t="n">
        <f aca="false">DL44+DL56*(DL62-DL44)</f>
        <v>168.541929930744</v>
      </c>
      <c r="DM63" s="22" t="n">
        <f aca="false">DM44+DM56*(DM62-DM44)</f>
        <v>168.541929930744</v>
      </c>
      <c r="DN63" s="22" t="n">
        <f aca="false">DN44+DN56*(DN62-DN44)</f>
        <v>168.541929930744</v>
      </c>
      <c r="DO63" s="22" t="n">
        <f aca="false">DO44+DO56*(DO62-DO44)</f>
        <v>172.381857220145</v>
      </c>
      <c r="DP63" s="22" t="n">
        <f aca="false">DP44+DP56*(DP62-DP44)</f>
        <v>172.381857220145</v>
      </c>
      <c r="DQ63" s="22" t="n">
        <f aca="false">DQ44+DQ56*(DQ62-DQ44)</f>
        <v>172.381857220145</v>
      </c>
      <c r="DR63" s="22" t="n">
        <f aca="false">DR44+DR56*(DR62-DR44)</f>
        <v>172.381857220145</v>
      </c>
      <c r="DS63" s="22" t="n">
        <f aca="false">DS44+DS56*(DS62-DS44)</f>
        <v>171.725621922278</v>
      </c>
      <c r="DT63" s="22" t="n">
        <f aca="false">DT44+DT56*(DT62-DT44)</f>
        <v>171.725621922278</v>
      </c>
      <c r="DU63" s="22" t="n">
        <f aca="false">DU44+DU56*(DU62-DU44)</f>
        <v>171.725621922278</v>
      </c>
      <c r="DV63" s="22" t="n">
        <f aca="false">DV44+DV56*(DV62-DV44)</f>
        <v>171.725621922278</v>
      </c>
      <c r="DW63" s="22" t="n">
        <f aca="false">DW44+DW56*(DW62-DW44)</f>
        <v>175.141739982154</v>
      </c>
      <c r="DX63" s="22" t="n">
        <f aca="false">DX44+DX56*(DX62-DX44)</f>
        <v>175.141739982154</v>
      </c>
      <c r="DY63" s="22" t="n">
        <f aca="false">DY44+DY56*(DY62-DY44)</f>
        <v>175.141739982154</v>
      </c>
      <c r="DZ63" s="22" t="n">
        <f aca="false">DZ44+DZ56*(DZ62-DZ44)</f>
        <v>175.141739982154</v>
      </c>
      <c r="EA63" s="22" t="n">
        <f aca="false">EA44+EA56*(EA62-EA44)</f>
        <v>179.170842866952</v>
      </c>
      <c r="EB63" s="22" t="n">
        <f aca="false">EB44+EB56*(EB62-EB44)</f>
        <v>179.170842866952</v>
      </c>
      <c r="EC63" s="22" t="n">
        <f aca="false">EC44+EC56*(EC62-EC44)</f>
        <v>179.170842866952</v>
      </c>
      <c r="ED63" s="22" t="n">
        <f aca="false">ED44+ED56*(ED62-ED44)</f>
        <v>179.170842866952</v>
      </c>
      <c r="EE63" s="22" t="n">
        <f aca="false">EE44+EE56*(EE62-EE44)</f>
        <v>175.241993060013</v>
      </c>
      <c r="EF63" s="22" t="n">
        <f aca="false">EF44+EF56*(EF62-EF44)</f>
        <v>175.241993060013</v>
      </c>
      <c r="EG63" s="22" t="n">
        <f aca="false">EG44+EG56*(EG62-EG44)</f>
        <v>175.241993060013</v>
      </c>
      <c r="EH63" s="22" t="n">
        <f aca="false">EH44+EH56*(EH62-EH44)</f>
        <v>175.241993060013</v>
      </c>
      <c r="EI63" s="22" t="n">
        <f aca="false">EI44+EI56*(EI62-EI44)</f>
        <v>181.033027934511</v>
      </c>
      <c r="EJ63" s="22" t="n">
        <f aca="false">EJ44+EJ56*(EJ62-EJ44)</f>
        <v>181.033027934511</v>
      </c>
      <c r="EK63" s="22" t="n">
        <f aca="false">EK44+EK56*(EK62-EK44)</f>
        <v>181.033027934511</v>
      </c>
      <c r="EL63" s="22" t="n">
        <f aca="false">EL44+EL56*(EL62-EL44)</f>
        <v>181.033027934511</v>
      </c>
      <c r="EM63" s="22" t="n">
        <f aca="false">EM44+EM56*(EM62-EM44)</f>
        <v>185.060072939738</v>
      </c>
      <c r="EN63" s="22" t="n">
        <f aca="false">EN44+EN56*(EN62-EN44)</f>
        <v>185.060072939738</v>
      </c>
      <c r="EO63" s="22" t="n">
        <f aca="false">EO44+EO56*(EO62-EO44)</f>
        <v>185.060072939738</v>
      </c>
      <c r="EP63" s="22" t="n">
        <f aca="false">EP44+EP56*(EP62-EP44)</f>
        <v>185.060072939738</v>
      </c>
      <c r="EQ63" s="22" t="n">
        <f aca="false">EQ44+EQ56*(EQ62-EQ44)</f>
        <v>182.468179396365</v>
      </c>
      <c r="ER63" s="22" t="n">
        <f aca="false">ER44+ER56*(ER62-ER44)</f>
        <v>182.468179396365</v>
      </c>
      <c r="ES63" s="22" t="n">
        <f aca="false">ES44+ES56*(ES62-ES44)</f>
        <v>182.468179396365</v>
      </c>
      <c r="ET63" s="22" t="n">
        <f aca="false">ET44+ET56*(ET62-ET44)</f>
        <v>182.468179396365</v>
      </c>
      <c r="EU63" s="22" t="n">
        <f aca="false">EU44+EU56*(EU62-EU44)</f>
        <v>186.117542984292</v>
      </c>
      <c r="EV63" s="22" t="n">
        <f aca="false">EV44+EV56*(EV62-EV44)</f>
        <v>186.117542984292</v>
      </c>
      <c r="EW63" s="22" t="n">
        <f aca="false">EW44+EW56*(EW62-EW44)</f>
        <v>186.117542984292</v>
      </c>
      <c r="EX63" s="22" t="n">
        <f aca="false">EX44+EX56*(EX62-EX44)</f>
        <v>186.117542984292</v>
      </c>
      <c r="EY63" s="22" t="n">
        <f aca="false">EY44+EY56*(EY62-EY44)</f>
        <v>189.839893843978</v>
      </c>
      <c r="EZ63" s="22" t="n">
        <f aca="false">EZ44+EZ56*(EZ62-EZ44)</f>
        <v>189.839893843978</v>
      </c>
      <c r="FA63" s="22" t="n">
        <f aca="false">FA44+FA56*(FA62-FA44)</f>
        <v>189.839893843978</v>
      </c>
      <c r="FB63" s="22" t="n">
        <f aca="false">FB44+FB56*(FB62-FB44)</f>
        <v>189.839893843978</v>
      </c>
      <c r="FC63" s="22" t="n">
        <f aca="false">FC44+FC56*(FC62-FC44)</f>
        <v>193.636691720857</v>
      </c>
      <c r="FD63" s="22" t="n">
        <f aca="false">FD44+FD56*(FD62-FD44)</f>
        <v>193.636691720857</v>
      </c>
      <c r="FE63" s="22" t="n">
        <f aca="false">FE44+FE56*(FE62-FE44)</f>
        <v>193.636691720857</v>
      </c>
      <c r="FF63" s="22" t="n">
        <f aca="false">FF44+FF56*(FF62-FF44)</f>
        <v>193.636691720857</v>
      </c>
      <c r="FG63" s="22" t="n">
        <f aca="false">FG44+FG56*(FG62-FG44)</f>
        <v>197.509425555274</v>
      </c>
      <c r="FH63" s="22" t="n">
        <f aca="false">FH44+FH56*(FH62-FH44)</f>
        <v>197.509425555274</v>
      </c>
    </row>
    <row r="65" customFormat="false" ht="15" hidden="false" customHeight="false" outlineLevel="0" collapsed="false">
      <c r="A65" s="9" t="s">
        <v>14</v>
      </c>
      <c r="B65" s="9"/>
      <c r="C65" s="9" t="s">
        <v>96</v>
      </c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</row>
    <row r="66" customFormat="false" ht="15" hidden="false" customHeight="false" outlineLevel="0" collapsed="false">
      <c r="C66" s="0" t="s">
        <v>669</v>
      </c>
      <c r="D66" s="11" t="s">
        <v>31</v>
      </c>
      <c r="E66" s="29" t="n">
        <f aca="false">In_BESS_MW*In_BESS_On</f>
        <v>50</v>
      </c>
      <c r="F66" s="29" t="n">
        <f aca="false">$E66*In_BESS_Hours</f>
        <v>200</v>
      </c>
    </row>
    <row r="67" customFormat="false" ht="15" hidden="false" customHeight="false" outlineLevel="0" collapsed="false">
      <c r="C67" s="0" t="s">
        <v>670</v>
      </c>
      <c r="D67" s="11" t="s">
        <v>35</v>
      </c>
      <c r="E67" s="43" t="n">
        <f aca="false">SUMIF($J$7:$FH$7,YEAR($F16)+1,$J67:$FH67)</f>
        <v>79028.1663990854</v>
      </c>
      <c r="I67" s="43" t="n">
        <f aca="false">SUM(J67:FH67)</f>
        <v>2636990.69070475</v>
      </c>
      <c r="J67" s="43" t="n">
        <f aca="false">$E13*$F14*In_PV_Avail*(1-In_Degradation)^J27*J26*J$6</f>
        <v>0</v>
      </c>
      <c r="K67" s="43" t="n">
        <f aca="false">$E13*$F14*In_PV_Avail*(1-In_Degradation)^K27*K26*K$6</f>
        <v>0</v>
      </c>
      <c r="L67" s="43" t="n">
        <f aca="false">$E13*$F14*In_PV_Avail*(1-In_Degradation)^L27*L26*L$6</f>
        <v>0</v>
      </c>
      <c r="M67" s="43" t="n">
        <f aca="false">$E13*$F14*In_PV_Avail*(1-In_Degradation)^M27*M26*M$6</f>
        <v>0</v>
      </c>
      <c r="N67" s="43" t="n">
        <f aca="false">$E13*$F14*In_PV_Avail*(1-In_Degradation)^N27*N26*N$6</f>
        <v>0</v>
      </c>
      <c r="O67" s="43" t="n">
        <f aca="false">$E13*$F14*In_PV_Avail*(1-In_Degradation)^O27*O26*O$6</f>
        <v>0</v>
      </c>
      <c r="P67" s="43" t="n">
        <f aca="false">$E13*$F14*In_PV_Avail*(1-In_Degradation)^P27*P26*P$6</f>
        <v>0</v>
      </c>
      <c r="Q67" s="43" t="n">
        <f aca="false">$E13*$F14*In_PV_Avail*(1-In_Degradation)^Q27*Q26*Q$6</f>
        <v>0</v>
      </c>
      <c r="R67" s="43" t="n">
        <f aca="false">$E13*$F14*In_PV_Avail*(1-In_Degradation)^R27*R26*R$6</f>
        <v>0</v>
      </c>
      <c r="S67" s="43" t="n">
        <f aca="false">$E13*$F14*In_PV_Avail*(1-In_Degradation)^S27*S26*S$6</f>
        <v>0</v>
      </c>
      <c r="T67" s="43" t="n">
        <f aca="false">$E13*$F14*In_PV_Avail*(1-In_Degradation)^T27*T26*T$6</f>
        <v>19769.8185616438</v>
      </c>
      <c r="U67" s="43" t="n">
        <f aca="false">$E13*$F14*In_PV_Avail*(1-In_Degradation)^U27*U26*U$6</f>
        <v>19972.1032196265</v>
      </c>
      <c r="V67" s="43" t="n">
        <f aca="false">$E13*$F14*In_PV_Avail*(1-In_Degradation)^V27*V26*V$6</f>
        <v>19956.9840534103</v>
      </c>
      <c r="W67" s="43" t="n">
        <f aca="false">$E13*$F14*In_PV_Avail*(1-In_Degradation)^W27*W26*W$6</f>
        <v>19508.3572819088</v>
      </c>
      <c r="X67" s="43" t="n">
        <f aca="false">$E13*$F14*In_PV_Avail*(1-In_Degradation)^X27*X26*X$6</f>
        <v>19710.5091059589</v>
      </c>
      <c r="Y67" s="43" t="n">
        <f aca="false">$E13*$F14*In_PV_Avail*(1-In_Degradation)^Y27*Y26*Y$6</f>
        <v>19912.1869099676</v>
      </c>
      <c r="Z67" s="43" t="n">
        <f aca="false">$E13*$F14*In_PV_Avail*(1-In_Degradation)^Z27*Z26*Z$6</f>
        <v>19897.11310125</v>
      </c>
      <c r="AA67" s="43" t="n">
        <f aca="false">$E13*$F14*In_PV_Avail*(1-In_Degradation)^AA27*AA26*AA$6</f>
        <v>19449.8322100631</v>
      </c>
      <c r="AB67" s="43" t="n">
        <f aca="false">$E13*$F14*In_PV_Avail*(1-In_Degradation)^AB27*AB26*AB$6</f>
        <v>19651.377578641</v>
      </c>
      <c r="AC67" s="43" t="n">
        <f aca="false">$E13*$F14*In_PV_Avail*(1-In_Degradation)^AC27*AC26*AC$6</f>
        <v>19852.4503492377</v>
      </c>
      <c r="AD67" s="43" t="n">
        <f aca="false">$E13*$F14*In_PV_Avail*(1-In_Degradation)^AD27*AD26*AD$6</f>
        <v>19837.4217619463</v>
      </c>
      <c r="AE67" s="43" t="n">
        <f aca="false">$E13*$F14*In_PV_Avail*(1-In_Degradation)^AE27*AE26*AE$6</f>
        <v>19391.4827134329</v>
      </c>
      <c r="AF67" s="43" t="n">
        <f aca="false">$E13*$F14*In_PV_Avail*(1-In_Degradation)^AF27*AF26*AF$6</f>
        <v>19592.4234459051</v>
      </c>
      <c r="AG67" s="43" t="n">
        <f aca="false">$E13*$F14*In_PV_Avail*(1-In_Degradation)^AG27*AG26*AG$6</f>
        <v>19792.89299819</v>
      </c>
      <c r="AH67" s="43" t="n">
        <f aca="false">$E13*$F14*In_PV_Avail*(1-In_Degradation)^AH27*AH26*AH$6</f>
        <v>19777.9094966604</v>
      </c>
      <c r="AI67" s="43" t="n">
        <f aca="false">$E13*$F14*In_PV_Avail*(1-In_Degradation)^AI27*AI26*AI$6</f>
        <v>19548.1228015736</v>
      </c>
      <c r="AJ67" s="43" t="n">
        <f aca="false">$E13*$F14*In_PV_Avail*(1-In_Degradation)^AJ27*AJ26*AJ$6</f>
        <v>19533.4853844041</v>
      </c>
      <c r="AK67" s="43" t="n">
        <f aca="false">$E13*$F14*In_PV_Avail*(1-In_Degradation)^AK27*AK26*AK$6</f>
        <v>19733.351882818</v>
      </c>
      <c r="AL67" s="43" t="n">
        <f aca="false">$E13*$F14*In_PV_Avail*(1-In_Degradation)^AL27*AL26*AL$6</f>
        <v>19718.4134547597</v>
      </c>
      <c r="AM67" s="43" t="n">
        <f aca="false">$E13*$F14*In_PV_Avail*(1-In_Degradation)^AM27*AM26*AM$6</f>
        <v>19275.1496758408</v>
      </c>
      <c r="AN67" s="43" t="n">
        <f aca="false">$E13*$F14*In_PV_Avail*(1-In_Degradation)^AN27*AN26*AN$6</f>
        <v>19474.8849282509</v>
      </c>
      <c r="AO67" s="43" t="n">
        <f aca="false">$E13*$F14*In_PV_Avail*(1-In_Degradation)^AO27*AO26*AO$6</f>
        <v>19674.1518271696</v>
      </c>
      <c r="AP67" s="43" t="n">
        <f aca="false">$E13*$F14*In_PV_Avail*(1-In_Degradation)^AP27*AP26*AP$6</f>
        <v>19659.2582143954</v>
      </c>
      <c r="AQ67" s="43" t="n">
        <f aca="false">$E13*$F14*In_PV_Avail*(1-In_Degradation)^AQ27*AQ26*AQ$6</f>
        <v>19217.3242268132</v>
      </c>
      <c r="AR67" s="43" t="n">
        <f aca="false">$E13*$F14*In_PV_Avail*(1-In_Degradation)^AR27*AR26*AR$6</f>
        <v>19416.4602734662</v>
      </c>
      <c r="AS67" s="43" t="n">
        <f aca="false">$E13*$F14*In_PV_Avail*(1-In_Degradation)^AS27*AS26*AS$6</f>
        <v>19615.1293716881</v>
      </c>
      <c r="AT67" s="43" t="n">
        <f aca="false">$E13*$F14*In_PV_Avail*(1-In_Degradation)^AT27*AT26*AT$6</f>
        <v>19600.2804397522</v>
      </c>
      <c r="AU67" s="43" t="n">
        <f aca="false">$E13*$F14*In_PV_Avail*(1-In_Degradation)^AU27*AU26*AU$6</f>
        <v>19159.6722541328</v>
      </c>
      <c r="AV67" s="43" t="n">
        <f aca="false">$E13*$F14*In_PV_Avail*(1-In_Degradation)^AV27*AV26*AV$6</f>
        <v>19358.2108926458</v>
      </c>
      <c r="AW67" s="43" t="n">
        <f aca="false">$E13*$F14*In_PV_Avail*(1-In_Degradation)^AW27*AW26*AW$6</f>
        <v>19556.283983573</v>
      </c>
      <c r="AX67" s="43" t="n">
        <f aca="false">$E13*$F14*In_PV_Avail*(1-In_Degradation)^AX27*AX26*AX$6</f>
        <v>19541.479598433</v>
      </c>
      <c r="AY67" s="43" t="n">
        <f aca="false">$E13*$F14*In_PV_Avail*(1-In_Degradation)^AY27*AY26*AY$6</f>
        <v>19314.4398288967</v>
      </c>
      <c r="AZ67" s="43" t="n">
        <f aca="false">$E13*$F14*In_PV_Avail*(1-In_Degradation)^AZ27*AZ26*AZ$6</f>
        <v>19299.9773909409</v>
      </c>
      <c r="BA67" s="43" t="n">
        <f aca="false">$E13*$F14*In_PV_Avail*(1-In_Degradation)^BA27*BA26*BA$6</f>
        <v>19497.4546370485</v>
      </c>
      <c r="BB67" s="43" t="n">
        <f aca="false">$E13*$F14*In_PV_Avail*(1-In_Degradation)^BB27*BB26*BB$6</f>
        <v>19482.6947865606</v>
      </c>
      <c r="BC67" s="43" t="n">
        <f aca="false">$E13*$F14*In_PV_Avail*(1-In_Degradation)^BC27*BC26*BC$6</f>
        <v>19044.7298897179</v>
      </c>
      <c r="BD67" s="43" t="n">
        <f aca="false">$E13*$F14*In_PV_Avail*(1-In_Degradation)^BD27*BD26*BD$6</f>
        <v>19242.0774587681</v>
      </c>
      <c r="BE67" s="43" t="n">
        <f aca="false">$E13*$F14*In_PV_Avail*(1-In_Degradation)^BE27*BE26*BE$6</f>
        <v>19438.9622731374</v>
      </c>
      <c r="BF67" s="43" t="n">
        <f aca="false">$E13*$F14*In_PV_Avail*(1-In_Degradation)^BF27*BF26*BF$6</f>
        <v>19424.2467022009</v>
      </c>
      <c r="BG67" s="43" t="n">
        <f aca="false">$E13*$F14*In_PV_Avail*(1-In_Degradation)^BG27*BG26*BG$6</f>
        <v>18987.5957000487</v>
      </c>
      <c r="BH67" s="43" t="n">
        <f aca="false">$E13*$F14*In_PV_Avail*(1-In_Degradation)^BH27*BH26*BH$6</f>
        <v>19184.3512263918</v>
      </c>
      <c r="BI67" s="43" t="n">
        <f aca="false">$E13*$F14*In_PV_Avail*(1-In_Degradation)^BI27*BI26*BI$6</f>
        <v>19380.645386318</v>
      </c>
      <c r="BJ67" s="43" t="n">
        <f aca="false">$E13*$F14*In_PV_Avail*(1-In_Degradation)^BJ27*BJ26*BJ$6</f>
        <v>19365.9739620943</v>
      </c>
      <c r="BK67" s="43" t="n">
        <f aca="false">$E13*$F14*In_PV_Avail*(1-In_Degradation)^BK27*BK26*BK$6</f>
        <v>18930.6329129486</v>
      </c>
      <c r="BL67" s="43" t="n">
        <f aca="false">$E13*$F14*In_PV_Avail*(1-In_Degradation)^BL27*BL26*BL$6</f>
        <v>19126.7981727126</v>
      </c>
      <c r="BM67" s="43" t="n">
        <f aca="false">$E13*$F14*In_PV_Avail*(1-In_Degradation)^BM27*BM26*BM$6</f>
        <v>19322.503450159</v>
      </c>
      <c r="BN67" s="43" t="n">
        <f aca="false">$E13*$F14*In_PV_Avail*(1-In_Degradation)^BN27*BN26*BN$6</f>
        <v>19307.876040208</v>
      </c>
      <c r="BO67" s="43" t="n">
        <f aca="false">$E13*$F14*In_PV_Avail*(1-In_Degradation)^BO27*BO26*BO$6</f>
        <v>19083.5503588121</v>
      </c>
      <c r="BP67" s="43" t="n">
        <f aca="false">$E13*$F14*In_PV_Avail*(1-In_Degradation)^BP27*BP26*BP$6</f>
        <v>19069.2608083262</v>
      </c>
      <c r="BQ67" s="43" t="n">
        <f aca="false">$E13*$F14*In_PV_Avail*(1-In_Degradation)^BQ27*BQ26*BQ$6</f>
        <v>19264.3773638256</v>
      </c>
      <c r="BR67" s="43" t="n">
        <f aca="false">$E13*$F14*In_PV_Avail*(1-In_Degradation)^BR27*BR26*BR$6</f>
        <v>19249.7939561487</v>
      </c>
      <c r="BS67" s="43" t="n">
        <f aca="false">$E13*$F14*In_PV_Avail*(1-In_Degradation)^BS27*BS26*BS$6</f>
        <v>18817.0645972685</v>
      </c>
      <c r="BT67" s="43" t="n">
        <f aca="false">$E13*$F14*In_PV_Avail*(1-In_Degradation)^BT27*BT26*BT$6</f>
        <v>19012.0530259012</v>
      </c>
      <c r="BU67" s="43" t="n">
        <f aca="false">$E13*$F14*In_PV_Avail*(1-In_Degradation)^BU27*BU26*BU$6</f>
        <v>19206.5842317341</v>
      </c>
      <c r="BV67" s="43" t="n">
        <f aca="false">$E13*$F14*In_PV_Avail*(1-In_Degradation)^BV27*BV26*BV$6</f>
        <v>19192.0445742802</v>
      </c>
      <c r="BW67" s="43" t="n">
        <f aca="false">$E13*$F14*In_PV_Avail*(1-In_Degradation)^BW27*BW26*BW$6</f>
        <v>18760.6134034767</v>
      </c>
      <c r="BX67" s="43" t="n">
        <f aca="false">$E13*$F14*In_PV_Avail*(1-In_Degradation)^BX27*BX26*BX$6</f>
        <v>18955.0168668235</v>
      </c>
      <c r="BY67" s="43" t="n">
        <f aca="false">$E13*$F14*In_PV_Avail*(1-In_Degradation)^BY27*BY26*BY$6</f>
        <v>19148.9644790389</v>
      </c>
      <c r="BZ67" s="43" t="n">
        <f aca="false">$E13*$F14*In_PV_Avail*(1-In_Degradation)^BZ27*BZ26*BZ$6</f>
        <v>19134.4684405574</v>
      </c>
      <c r="CA67" s="43" t="n">
        <f aca="false">$E13*$F14*In_PV_Avail*(1-In_Degradation)^CA27*CA26*CA$6</f>
        <v>18704.3315632662</v>
      </c>
      <c r="CB67" s="43" t="n">
        <f aca="false">$E13*$F14*In_PV_Avail*(1-In_Degradation)^CB27*CB26*CB$6</f>
        <v>18898.1518162231</v>
      </c>
      <c r="CC67" s="43" t="n">
        <f aca="false">$E13*$F14*In_PV_Avail*(1-In_Degradation)^CC27*CC26*CC$6</f>
        <v>19091.5175856018</v>
      </c>
      <c r="CD67" s="43" t="n">
        <f aca="false">$E13*$F14*In_PV_Avail*(1-In_Degradation)^CD27*CD26*CD$6</f>
        <v>19077.0650352357</v>
      </c>
      <c r="CE67" s="43" t="n">
        <f aca="false">$E13*$F14*In_PV_Avail*(1-In_Degradation)^CE27*CE26*CE$6</f>
        <v>18855.4209971162</v>
      </c>
      <c r="CF67" s="43" t="n">
        <f aca="false">$E13*$F14*In_PV_Avail*(1-In_Degradation)^CF27*CF26*CF$6</f>
        <v>18841.3022673618</v>
      </c>
      <c r="CG67" s="43" t="n">
        <f aca="false">$E13*$F14*In_PV_Avail*(1-In_Degradation)^CG27*CG26*CG$6</f>
        <v>19034.0863525175</v>
      </c>
      <c r="CH67" s="43" t="n">
        <f aca="false">$E13*$F14*In_PV_Avail*(1-In_Degradation)^CH27*CH26*CH$6</f>
        <v>19019.6772784118</v>
      </c>
      <c r="CI67" s="43" t="n">
        <f aca="false">$E13*$F14*In_PV_Avail*(1-In_Degradation)^CI27*CI26*CI$6</f>
        <v>18592.1208706111</v>
      </c>
      <c r="CJ67" s="43" t="n">
        <f aca="false">$E13*$F14*In_PV_Avail*(1-In_Degradation)^CJ27*CJ26*CJ$6</f>
        <v>18784.7783605597</v>
      </c>
      <c r="CK67" s="43" t="n">
        <f aca="false">$E13*$F14*In_PV_Avail*(1-In_Degradation)^CK27*CK26*CK$6</f>
        <v>18976.98409346</v>
      </c>
      <c r="CL67" s="43" t="n">
        <f aca="false">$E13*$F14*In_PV_Avail*(1-In_Degradation)^CL27*CL26*CL$6</f>
        <v>18962.6182465766</v>
      </c>
      <c r="CM67" s="43" t="n">
        <f aca="false">$E13*$F14*In_PV_Avail*(1-In_Degradation)^CM27*CM26*CM$6</f>
        <v>18536.3445079992</v>
      </c>
      <c r="CN67" s="43" t="n">
        <f aca="false">$E13*$F14*In_PV_Avail*(1-In_Degradation)^CN27*CN26*CN$6</f>
        <v>18728.424025478</v>
      </c>
      <c r="CO67" s="43" t="n">
        <f aca="false">$E13*$F14*In_PV_Avail*(1-In_Degradation)^CO27*CO26*CO$6</f>
        <v>18920.0531411796</v>
      </c>
      <c r="CP67" s="43" t="n">
        <f aca="false">$E13*$F14*In_PV_Avail*(1-In_Degradation)^CP27*CP26*CP$6</f>
        <v>18905.7303918369</v>
      </c>
      <c r="CQ67" s="43" t="n">
        <f aca="false">$E13*$F14*In_PV_Avail*(1-In_Degradation)^CQ27*CQ26*CQ$6</f>
        <v>18480.7354744752</v>
      </c>
      <c r="CR67" s="43" t="n">
        <f aca="false">$E13*$F14*In_PV_Avail*(1-In_Degradation)^CR27*CR26*CR$6</f>
        <v>18672.2387534016</v>
      </c>
      <c r="CS67" s="43" t="n">
        <f aca="false">$E13*$F14*In_PV_Avail*(1-In_Degradation)^CS27*CS26*CS$6</f>
        <v>18863.292981756</v>
      </c>
      <c r="CT67" s="43" t="n">
        <f aca="false">$E13*$F14*In_PV_Avail*(1-In_Degradation)^CT27*CT26*CT$6</f>
        <v>18849.0132006614</v>
      </c>
      <c r="CU67" s="43" t="n">
        <f aca="false">$E13*$F14*In_PV_Avail*(1-In_Degradation)^CU27*CU26*CU$6</f>
        <v>18630.0187488079</v>
      </c>
      <c r="CV67" s="43" t="n">
        <f aca="false">$E13*$F14*In_PV_Avail*(1-In_Degradation)^CV27*CV26*CV$6</f>
        <v>18616.0687977528</v>
      </c>
      <c r="CW67" s="43" t="n">
        <f aca="false">$E13*$F14*In_PV_Avail*(1-In_Degradation)^CW27*CW26*CW$6</f>
        <v>18806.5482954778</v>
      </c>
      <c r="CX67" s="43" t="n">
        <f aca="false">$E13*$F14*In_PV_Avail*(1-In_Degradation)^CX27*CX26*CX$6</f>
        <v>18792.3114709177</v>
      </c>
      <c r="CY67" s="43" t="n">
        <f aca="false">$E13*$F14*In_PV_Avail*(1-In_Degradation)^CY27*CY26*CY$6</f>
        <v>18369.8661754921</v>
      </c>
      <c r="CZ67" s="43" t="n">
        <f aca="false">$E13*$F14*In_PV_Avail*(1-In_Degradation)^CZ27*CZ26*CZ$6</f>
        <v>18560.2205913595</v>
      </c>
      <c r="DA67" s="43" t="n">
        <f aca="false">$E13*$F14*In_PV_Avail*(1-In_Degradation)^DA27*DA26*DA$6</f>
        <v>18750.1286505913</v>
      </c>
      <c r="DB67" s="43" t="n">
        <f aca="false">$E13*$F14*In_PV_Avail*(1-In_Degradation)^DB27*DB26*DB$6</f>
        <v>18735.9345365049</v>
      </c>
      <c r="DC67" s="43" t="n">
        <f aca="false">$E13*$F14*In_PV_Avail*(1-In_Degradation)^DC27*DC26*DC$6</f>
        <v>18314.7565769656</v>
      </c>
      <c r="DD67" s="43" t="n">
        <f aca="false">$E13*$F14*In_PV_Avail*(1-In_Degradation)^DD27*DD26*DD$6</f>
        <v>18504.5399295855</v>
      </c>
      <c r="DE67" s="43" t="n">
        <f aca="false">$E13*$F14*In_PV_Avail*(1-In_Degradation)^DE27*DE26*DE$6</f>
        <v>18693.8782646395</v>
      </c>
      <c r="DF67" s="43" t="n">
        <f aca="false">$E13*$F14*In_PV_Avail*(1-In_Degradation)^DF27*DF26*DF$6</f>
        <v>18679.7267328954</v>
      </c>
      <c r="DG67" s="43" t="n">
        <f aca="false">$E13*$F14*In_PV_Avail*(1-In_Degradation)^DG27*DG26*DG$6</f>
        <v>18259.8123072347</v>
      </c>
      <c r="DH67" s="43" t="n">
        <f aca="false">$E13*$F14*In_PV_Avail*(1-In_Degradation)^DH27*DH26*DH$6</f>
        <v>18449.0263097967</v>
      </c>
      <c r="DI67" s="43" t="n">
        <f aca="false">$E13*$F14*In_PV_Avail*(1-In_Degradation)^DI27*DI26*DI$6</f>
        <v>18637.7966298456</v>
      </c>
      <c r="DJ67" s="43" t="n">
        <f aca="false">$E13*$F14*In_PV_Avail*(1-In_Degradation)^DJ27*DJ26*DJ$6</f>
        <v>18623.6875526967</v>
      </c>
      <c r="DK67" s="43" t="n">
        <f aca="false">$E13*$F14*In_PV_Avail*(1-In_Degradation)^DK27*DK26*DK$6</f>
        <v>18407.3110133165</v>
      </c>
      <c r="DL67" s="43" t="n">
        <f aca="false">$E13*$F14*In_PV_Avail*(1-In_Degradation)^DL27*DL26*DL$6</f>
        <v>18393.5278233393</v>
      </c>
      <c r="DM67" s="43" t="n">
        <f aca="false">$E13*$F14*In_PV_Avail*(1-In_Degradation)^DM27*DM26*DM$6</f>
        <v>18581.7302832272</v>
      </c>
      <c r="DN67" s="43" t="n">
        <f aca="false">$E13*$F14*In_PV_Avail*(1-In_Degradation)^DN27*DN26*DN$6</f>
        <v>18567.6636491002</v>
      </c>
      <c r="DO67" s="43" t="n">
        <f aca="false">$E13*$F14*In_PV_Avail*(1-In_Degradation)^DO27*DO26*DO$6</f>
        <v>18150.2683665802</v>
      </c>
      <c r="DP67" s="43" t="n">
        <f aca="false">$E13*$F14*In_PV_Avail*(1-In_Degradation)^DP27*DP26*DP$6</f>
        <v>18338.3472398693</v>
      </c>
      <c r="DQ67" s="43" t="n">
        <f aca="false">$E13*$F14*In_PV_Avail*(1-In_Degradation)^DQ27*DQ26*DQ$6</f>
        <v>18525.9850923776</v>
      </c>
      <c r="DR67" s="43" t="n">
        <f aca="false">$E13*$F14*In_PV_Avail*(1-In_Degradation)^DR27*DR26*DR$6</f>
        <v>18511.9606581529</v>
      </c>
      <c r="DS67" s="43" t="n">
        <f aca="false">$E13*$F14*In_PV_Avail*(1-In_Degradation)^DS27*DS26*DS$6</f>
        <v>18095.8175614805</v>
      </c>
      <c r="DT67" s="43" t="n">
        <f aca="false">$E13*$F14*In_PV_Avail*(1-In_Degradation)^DT27*DT26*DT$6</f>
        <v>18283.3321981497</v>
      </c>
      <c r="DU67" s="43" t="n">
        <f aca="false">$E13*$F14*In_PV_Avail*(1-In_Degradation)^DU27*DU26*DU$6</f>
        <v>18470.4071371004</v>
      </c>
      <c r="DV67" s="43" t="n">
        <f aca="false">$E13*$F14*In_PV_Avail*(1-In_Degradation)^DV27*DV26*DV$6</f>
        <v>18456.4247761785</v>
      </c>
      <c r="DW67" s="43" t="n">
        <f aca="false">$E13*$F14*In_PV_Avail*(1-In_Degradation)^DW27*DW26*DW$6</f>
        <v>18041.530108796</v>
      </c>
      <c r="DX67" s="43" t="n">
        <f aca="false">$E13*$F14*In_PV_Avail*(1-In_Degradation)^DX27*DX26*DX$6</f>
        <v>18228.4822015553</v>
      </c>
      <c r="DY67" s="43" t="n">
        <f aca="false">$E13*$F14*In_PV_Avail*(1-In_Degradation)^DY27*DY26*DY$6</f>
        <v>18414.9959156891</v>
      </c>
      <c r="DZ67" s="43" t="n">
        <f aca="false">$E13*$F14*In_PV_Avail*(1-In_Degradation)^DZ27*DZ26*DZ$6</f>
        <v>18401.0555018499</v>
      </c>
      <c r="EA67" s="43" t="n">
        <f aca="false">$E13*$F14*In_PV_Avail*(1-In_Degradation)^EA27*EA26*EA$6</f>
        <v>18187.265579786</v>
      </c>
      <c r="EB67" s="43" t="n">
        <f aca="false">$E13*$F14*In_PV_Avail*(1-In_Degradation)^EB27*EB26*EB$6</f>
        <v>18173.6471573847</v>
      </c>
      <c r="EC67" s="43" t="n">
        <f aca="false">$E13*$F14*In_PV_Avail*(1-In_Degradation)^EC27*EC26*EC$6</f>
        <v>18359.5997996948</v>
      </c>
      <c r="ED67" s="43" t="n">
        <f aca="false">$E13*$F14*In_PV_Avail*(1-In_Degradation)^ED27*ED26*ED$6</f>
        <v>18345.7013215034</v>
      </c>
      <c r="EE67" s="43" t="n">
        <f aca="false">$E13*$F14*In_PV_Avail*(1-In_Degradation)^EE27*EE26*EE$6</f>
        <v>17933.2956828172</v>
      </c>
      <c r="EF67" s="43" t="n">
        <f aca="false">$E13*$F14*In_PV_Avail*(1-In_Degradation)^EF27*EF26*EF$6</f>
        <v>18119.1262159126</v>
      </c>
      <c r="EG67" s="43" t="n">
        <f aca="false">$E13*$F14*In_PV_Avail*(1-In_Degradation)^EG27*EG26*EG$6</f>
        <v>18304.5210002957</v>
      </c>
      <c r="EH67" s="43" t="n">
        <f aca="false">$E13*$F14*In_PV_Avail*(1-In_Degradation)^EH27*EH26*EH$6</f>
        <v>18290.6642175389</v>
      </c>
      <c r="EI67" s="43" t="n">
        <f aca="false">$E13*$F14*In_PV_Avail*(1-In_Degradation)^EI27*EI26*EI$6</f>
        <v>17879.4957957688</v>
      </c>
      <c r="EJ67" s="43" t="n">
        <f aca="false">$E13*$F14*In_PV_Avail*(1-In_Degradation)^EJ27*EJ26*EJ$6</f>
        <v>18064.7688372648</v>
      </c>
      <c r="EK67" s="43" t="n">
        <f aca="false">$E13*$F14*In_PV_Avail*(1-In_Degradation)^EK27*EK26*EK$6</f>
        <v>18249.6074372949</v>
      </c>
      <c r="EL67" s="43" t="n">
        <f aca="false">$E13*$F14*In_PV_Avail*(1-In_Degradation)^EL27*EL26*EL$6</f>
        <v>18235.7922248863</v>
      </c>
      <c r="EM67" s="43" t="n">
        <f aca="false">$E13*$F14*In_PV_Avail*(1-In_Degradation)^EM27*EM26*EM$6</f>
        <v>17825.8573083815</v>
      </c>
      <c r="EN67" s="43" t="n">
        <f aca="false">$E13*$F14*In_PV_Avail*(1-In_Degradation)^EN27*EN26*EN$6</f>
        <v>18010.574530753</v>
      </c>
      <c r="EO67" s="43" t="n">
        <f aca="false">$E13*$F14*In_PV_Avail*(1-In_Degradation)^EO27*EO26*EO$6</f>
        <v>18194.858614983</v>
      </c>
      <c r="EP67" s="43" t="n">
        <f aca="false">$E13*$F14*In_PV_Avail*(1-In_Degradation)^EP27*EP26*EP$6</f>
        <v>18181.0848482116</v>
      </c>
      <c r="EQ67" s="43" t="n">
        <f aca="false">$E13*$F14*In_PV_Avail*(1-In_Degradation)^EQ27*EQ26*EQ$6</f>
        <v>17969.850622417</v>
      </c>
      <c r="ER67" s="43" t="n">
        <f aca="false">$E13*$F14*In_PV_Avail*(1-In_Degradation)^ER27*ER26*ER$6</f>
        <v>17956.3949979202</v>
      </c>
      <c r="ES67" s="43" t="n">
        <f aca="false">$E13*$F14*In_PV_Avail*(1-In_Degradation)^ES27*ES26*ES$6</f>
        <v>18140.1247175143</v>
      </c>
      <c r="ET67" s="43" t="n">
        <f aca="false">$E13*$F14*In_PV_Avail*(1-In_Degradation)^ET27*ET26*ET$6</f>
        <v>18126.3923850818</v>
      </c>
      <c r="EU67" s="43" t="n">
        <f aca="false">$E13*$F14*In_PV_Avail*(1-In_Degradation)^EU27*EU26*EU$6</f>
        <v>17718.9167428242</v>
      </c>
      <c r="EV67" s="43" t="n">
        <f aca="false">$E13*$F14*In_PV_Avail*(1-In_Degradation)^EV27*EV26*EV$6</f>
        <v>17902.5258129265</v>
      </c>
      <c r="EW67" s="43" t="n">
        <f aca="false">$E13*$F14*In_PV_Avail*(1-In_Degradation)^EW27*EW26*EW$6</f>
        <v>18085.7043433618</v>
      </c>
      <c r="EX67" s="43" t="n">
        <f aca="false">$E13*$F14*In_PV_Avail*(1-In_Degradation)^EX27*EX26*EX$6</f>
        <v>18072.0132079266</v>
      </c>
      <c r="EY67" s="43" t="n">
        <f aca="false">$E13*$F14*In_PV_Avail*(1-In_Degradation)^EY27*EY26*EY$6</f>
        <v>17665.7599925958</v>
      </c>
      <c r="EZ67" s="43" t="n">
        <f aca="false">$E13*$F14*In_PV_Avail*(1-In_Degradation)^EZ27*EZ26*EZ$6</f>
        <v>17848.8182354877</v>
      </c>
      <c r="FA67" s="43" t="n">
        <f aca="false">$E13*$F14*In_PV_Avail*(1-In_Degradation)^FA27*FA26*FA$6</f>
        <v>18031.4472303317</v>
      </c>
      <c r="FB67" s="43" t="n">
        <f aca="false">$E13*$F14*In_PV_Avail*(1-In_Degradation)^FB27*FB26*FB$6</f>
        <v>18017.7971683028</v>
      </c>
      <c r="FC67" s="43" t="n">
        <f aca="false">$E13*$F14*In_PV_Avail*(1-In_Degradation)^FC27*FC26*FC$6</f>
        <v>17612.762712618</v>
      </c>
      <c r="FD67" s="43" t="n">
        <f aca="false">$E13*$F14*In_PV_Avail*(1-In_Degradation)^FD27*FD26*FD$6</f>
        <v>0</v>
      </c>
      <c r="FE67" s="43" t="n">
        <f aca="false">$E13*$F14*In_PV_Avail*(1-In_Degradation)^FE27*FE26*FE$6</f>
        <v>0</v>
      </c>
      <c r="FF67" s="43" t="n">
        <f aca="false">$E13*$F14*In_PV_Avail*(1-In_Degradation)^FF27*FF26*FF$6</f>
        <v>0</v>
      </c>
      <c r="FG67" s="43" t="n">
        <f aca="false">$E13*$F14*In_PV_Avail*(1-In_Degradation)^FG27*FG26*FG$6</f>
        <v>0</v>
      </c>
      <c r="FH67" s="43" t="n">
        <f aca="false">$E13*$F14*In_PV_Avail*(1-In_Degradation)^FH27*FH26*FH$6</f>
        <v>0</v>
      </c>
    </row>
    <row r="68" customFormat="false" ht="15" hidden="false" customHeight="false" outlineLevel="0" collapsed="false">
      <c r="C68" s="0" t="s">
        <v>671</v>
      </c>
      <c r="D68" s="11" t="s">
        <v>35</v>
      </c>
      <c r="I68" s="43" t="n">
        <f aca="false">SUM(J68:FH68)</f>
        <v>-52739.8138140949</v>
      </c>
      <c r="J68" s="43" t="n">
        <f aca="false">-J67*In_Clip_Loss*In_Fix_Clip</f>
        <v>-0</v>
      </c>
      <c r="K68" s="43" t="n">
        <f aca="false">-K67*In_Clip_Loss*In_Fix_Clip</f>
        <v>-0</v>
      </c>
      <c r="L68" s="43" t="n">
        <f aca="false">-L67*In_Clip_Loss*In_Fix_Clip</f>
        <v>-0</v>
      </c>
      <c r="M68" s="43" t="n">
        <f aca="false">-M67*In_Clip_Loss*In_Fix_Clip</f>
        <v>-0</v>
      </c>
      <c r="N68" s="43" t="n">
        <f aca="false">-N67*In_Clip_Loss*In_Fix_Clip</f>
        <v>-0</v>
      </c>
      <c r="O68" s="43" t="n">
        <f aca="false">-O67*In_Clip_Loss*In_Fix_Clip</f>
        <v>-0</v>
      </c>
      <c r="P68" s="43" t="n">
        <f aca="false">-P67*In_Clip_Loss*In_Fix_Clip</f>
        <v>-0</v>
      </c>
      <c r="Q68" s="43" t="n">
        <f aca="false">-Q67*In_Clip_Loss*In_Fix_Clip</f>
        <v>-0</v>
      </c>
      <c r="R68" s="43" t="n">
        <f aca="false">-R67*In_Clip_Loss*In_Fix_Clip</f>
        <v>-0</v>
      </c>
      <c r="S68" s="43" t="n">
        <f aca="false">-S67*In_Clip_Loss*In_Fix_Clip</f>
        <v>-0</v>
      </c>
      <c r="T68" s="43" t="n">
        <f aca="false">-T67*In_Clip_Loss*In_Fix_Clip</f>
        <v>-395.396371232877</v>
      </c>
      <c r="U68" s="43" t="n">
        <f aca="false">-U67*In_Clip_Loss*In_Fix_Clip</f>
        <v>-399.44206439253</v>
      </c>
      <c r="V68" s="43" t="n">
        <f aca="false">-V67*In_Clip_Loss*In_Fix_Clip</f>
        <v>-399.139681068205</v>
      </c>
      <c r="W68" s="43" t="n">
        <f aca="false">-W67*In_Clip_Loss*In_Fix_Clip</f>
        <v>-390.167145638176</v>
      </c>
      <c r="X68" s="43" t="n">
        <f aca="false">-X67*In_Clip_Loss*In_Fix_Clip</f>
        <v>-394.210182119178</v>
      </c>
      <c r="Y68" s="43" t="n">
        <f aca="false">-Y67*In_Clip_Loss*In_Fix_Clip</f>
        <v>-398.243738199353</v>
      </c>
      <c r="Z68" s="43" t="n">
        <f aca="false">-Z67*In_Clip_Loss*In_Fix_Clip</f>
        <v>-397.942262025001</v>
      </c>
      <c r="AA68" s="43" t="n">
        <f aca="false">-AA67*In_Clip_Loss*In_Fix_Clip</f>
        <v>-388.996644201262</v>
      </c>
      <c r="AB68" s="43" t="n">
        <f aca="false">-AB67*In_Clip_Loss*In_Fix_Clip</f>
        <v>-393.027551572821</v>
      </c>
      <c r="AC68" s="43" t="n">
        <f aca="false">-AC67*In_Clip_Loss*In_Fix_Clip</f>
        <v>-397.049006984755</v>
      </c>
      <c r="AD68" s="43" t="n">
        <f aca="false">-AD67*In_Clip_Loss*In_Fix_Clip</f>
        <v>-396.748435238926</v>
      </c>
      <c r="AE68" s="43" t="n">
        <f aca="false">-AE67*In_Clip_Loss*In_Fix_Clip</f>
        <v>-387.829654268658</v>
      </c>
      <c r="AF68" s="43" t="n">
        <f aca="false">-AF67*In_Clip_Loss*In_Fix_Clip</f>
        <v>-391.848468918102</v>
      </c>
      <c r="AG68" s="43" t="n">
        <f aca="false">-AG67*In_Clip_Loss*In_Fix_Clip</f>
        <v>-395.8578599638</v>
      </c>
      <c r="AH68" s="43" t="n">
        <f aca="false">-AH67*In_Clip_Loss*In_Fix_Clip</f>
        <v>-395.558189933209</v>
      </c>
      <c r="AI68" s="43" t="n">
        <f aca="false">-AI67*In_Clip_Loss*In_Fix_Clip</f>
        <v>-390.962456031472</v>
      </c>
      <c r="AJ68" s="43" t="n">
        <f aca="false">-AJ67*In_Clip_Loss*In_Fix_Clip</f>
        <v>-390.669707688083</v>
      </c>
      <c r="AK68" s="43" t="n">
        <f aca="false">-AK67*In_Clip_Loss*In_Fix_Clip</f>
        <v>-394.667037656361</v>
      </c>
      <c r="AL68" s="43" t="n">
        <f aca="false">-AL67*In_Clip_Loss*In_Fix_Clip</f>
        <v>-394.368269095194</v>
      </c>
      <c r="AM68" s="43" t="n">
        <f aca="false">-AM67*In_Clip_Loss*In_Fix_Clip</f>
        <v>-385.502993516815</v>
      </c>
      <c r="AN68" s="43" t="n">
        <f aca="false">-AN67*In_Clip_Loss*In_Fix_Clip</f>
        <v>-389.497698565019</v>
      </c>
      <c r="AO68" s="43" t="n">
        <f aca="false">-AO67*In_Clip_Loss*In_Fix_Clip</f>
        <v>-393.483036543392</v>
      </c>
      <c r="AP68" s="43" t="n">
        <f aca="false">-AP67*In_Clip_Loss*In_Fix_Clip</f>
        <v>-393.185164287909</v>
      </c>
      <c r="AQ68" s="43" t="n">
        <f aca="false">-AQ67*In_Clip_Loss*In_Fix_Clip</f>
        <v>-384.346484536265</v>
      </c>
      <c r="AR68" s="43" t="n">
        <f aca="false">-AR67*In_Clip_Loss*In_Fix_Clip</f>
        <v>-388.329205469324</v>
      </c>
      <c r="AS68" s="43" t="n">
        <f aca="false">-AS67*In_Clip_Loss*In_Fix_Clip</f>
        <v>-392.302587433762</v>
      </c>
      <c r="AT68" s="43" t="n">
        <f aca="false">-AT67*In_Clip_Loss*In_Fix_Clip</f>
        <v>-392.005608795045</v>
      </c>
      <c r="AU68" s="43" t="n">
        <f aca="false">-AU67*In_Clip_Loss*In_Fix_Clip</f>
        <v>-383.193445082656</v>
      </c>
      <c r="AV68" s="43" t="n">
        <f aca="false">-AV67*In_Clip_Loss*In_Fix_Clip</f>
        <v>-387.164217852916</v>
      </c>
      <c r="AW68" s="43" t="n">
        <f aca="false">-AW67*In_Clip_Loss*In_Fix_Clip</f>
        <v>-391.12567967146</v>
      </c>
      <c r="AX68" s="43" t="n">
        <f aca="false">-AX67*In_Clip_Loss*In_Fix_Clip</f>
        <v>-390.82959196866</v>
      </c>
      <c r="AY68" s="43" t="n">
        <f aca="false">-AY67*In_Clip_Loss*In_Fix_Clip</f>
        <v>-386.288796577935</v>
      </c>
      <c r="AZ68" s="43" t="n">
        <f aca="false">-AZ67*In_Clip_Loss*In_Fix_Clip</f>
        <v>-385.999547818819</v>
      </c>
      <c r="BA68" s="43" t="n">
        <f aca="false">-BA67*In_Clip_Loss*In_Fix_Clip</f>
        <v>-389.94909274097</v>
      </c>
      <c r="BB68" s="43" t="n">
        <f aca="false">-BB67*In_Clip_Loss*In_Fix_Clip</f>
        <v>-389.653895731211</v>
      </c>
      <c r="BC68" s="43" t="n">
        <f aca="false">-BC67*In_Clip_Loss*In_Fix_Clip</f>
        <v>-380.894597794358</v>
      </c>
      <c r="BD68" s="43" t="n">
        <f aca="false">-BD67*In_Clip_Loss*In_Fix_Clip</f>
        <v>-384.841549175362</v>
      </c>
      <c r="BE68" s="43" t="n">
        <f aca="false">-BE67*In_Clip_Loss*In_Fix_Clip</f>
        <v>-388.779245462747</v>
      </c>
      <c r="BF68" s="43" t="n">
        <f aca="false">-BF67*In_Clip_Loss*In_Fix_Clip</f>
        <v>-388.484934044018</v>
      </c>
      <c r="BG68" s="43" t="n">
        <f aca="false">-BG67*In_Clip_Loss*In_Fix_Clip</f>
        <v>-379.751914000975</v>
      </c>
      <c r="BH68" s="43" t="n">
        <f aca="false">-BH67*In_Clip_Loss*In_Fix_Clip</f>
        <v>-383.687024527836</v>
      </c>
      <c r="BI68" s="43" t="n">
        <f aca="false">-BI67*In_Clip_Loss*In_Fix_Clip</f>
        <v>-387.612907726359</v>
      </c>
      <c r="BJ68" s="43" t="n">
        <f aca="false">-BJ67*In_Clip_Loss*In_Fix_Clip</f>
        <v>-387.319479241886</v>
      </c>
      <c r="BK68" s="43" t="n">
        <f aca="false">-BK67*In_Clip_Loss*In_Fix_Clip</f>
        <v>-378.612658258972</v>
      </c>
      <c r="BL68" s="43" t="n">
        <f aca="false">-BL67*In_Clip_Loss*In_Fix_Clip</f>
        <v>-382.535963454253</v>
      </c>
      <c r="BM68" s="43" t="n">
        <f aca="false">-BM67*In_Clip_Loss*In_Fix_Clip</f>
        <v>-386.45006900318</v>
      </c>
      <c r="BN68" s="43" t="n">
        <f aca="false">-BN67*In_Clip_Loss*In_Fix_Clip</f>
        <v>-386.15752080416</v>
      </c>
      <c r="BO68" s="43" t="n">
        <f aca="false">-BO67*In_Clip_Loss*In_Fix_Clip</f>
        <v>-381.671007176241</v>
      </c>
      <c r="BP68" s="43" t="n">
        <f aca="false">-BP67*In_Clip_Loss*In_Fix_Clip</f>
        <v>-381.385216166524</v>
      </c>
      <c r="BQ68" s="43" t="n">
        <f aca="false">-BQ67*In_Clip_Loss*In_Fix_Clip</f>
        <v>-385.287547276511</v>
      </c>
      <c r="BR68" s="43" t="n">
        <f aca="false">-BR67*In_Clip_Loss*In_Fix_Clip</f>
        <v>-384.995879122974</v>
      </c>
      <c r="BS68" s="43" t="n">
        <f aca="false">-BS67*In_Clip_Loss*In_Fix_Clip</f>
        <v>-376.341291945369</v>
      </c>
      <c r="BT68" s="43" t="n">
        <f aca="false">-BT67*In_Clip_Loss*In_Fix_Clip</f>
        <v>-380.241060518025</v>
      </c>
      <c r="BU68" s="43" t="n">
        <f aca="false">-BU67*In_Clip_Loss*In_Fix_Clip</f>
        <v>-384.131684634682</v>
      </c>
      <c r="BV68" s="43" t="n">
        <f aca="false">-BV67*In_Clip_Loss*In_Fix_Clip</f>
        <v>-383.840891485605</v>
      </c>
      <c r="BW68" s="43" t="n">
        <f aca="false">-BW67*In_Clip_Loss*In_Fix_Clip</f>
        <v>-375.212268069533</v>
      </c>
      <c r="BX68" s="43" t="n">
        <f aca="false">-BX67*In_Clip_Loss*In_Fix_Clip</f>
        <v>-379.100337336471</v>
      </c>
      <c r="BY68" s="43" t="n">
        <f aca="false">-BY67*In_Clip_Loss*In_Fix_Clip</f>
        <v>-382.979289580777</v>
      </c>
      <c r="BZ68" s="43" t="n">
        <f aca="false">-BZ67*In_Clip_Loss*In_Fix_Clip</f>
        <v>-382.689368811148</v>
      </c>
      <c r="CA68" s="43" t="n">
        <f aca="false">-CA67*In_Clip_Loss*In_Fix_Clip</f>
        <v>-374.086631265324</v>
      </c>
      <c r="CB68" s="43" t="n">
        <f aca="false">-CB67*In_Clip_Loss*In_Fix_Clip</f>
        <v>-377.963036324461</v>
      </c>
      <c r="CC68" s="43" t="n">
        <f aca="false">-CC67*In_Clip_Loss*In_Fix_Clip</f>
        <v>-381.830351712035</v>
      </c>
      <c r="CD68" s="43" t="n">
        <f aca="false">-CD67*In_Clip_Loss*In_Fix_Clip</f>
        <v>-381.541300704715</v>
      </c>
      <c r="CE68" s="43" t="n">
        <f aca="false">-CE67*In_Clip_Loss*In_Fix_Clip</f>
        <v>-377.108419942323</v>
      </c>
      <c r="CF68" s="43" t="n">
        <f aca="false">-CF67*In_Clip_Loss*In_Fix_Clip</f>
        <v>-376.826045347236</v>
      </c>
      <c r="CG68" s="43" t="n">
        <f aca="false">-CG67*In_Clip_Loss*In_Fix_Clip</f>
        <v>-380.68172705035</v>
      </c>
      <c r="CH68" s="43" t="n">
        <f aca="false">-CH67*In_Clip_Loss*In_Fix_Clip</f>
        <v>-380.393545568237</v>
      </c>
      <c r="CI68" s="43" t="n">
        <f aca="false">-CI67*In_Clip_Loss*In_Fix_Clip</f>
        <v>-371.842417412221</v>
      </c>
      <c r="CJ68" s="43" t="n">
        <f aca="false">-CJ67*In_Clip_Loss*In_Fix_Clip</f>
        <v>-375.695567211194</v>
      </c>
      <c r="CK68" s="43" t="n">
        <f aca="false">-CK67*In_Clip_Loss*In_Fix_Clip</f>
        <v>-379.539681869199</v>
      </c>
      <c r="CL68" s="43" t="n">
        <f aca="false">-CL67*In_Clip_Loss*In_Fix_Clip</f>
        <v>-379.252364931532</v>
      </c>
      <c r="CM68" s="43" t="n">
        <f aca="false">-CM67*In_Clip_Loss*In_Fix_Clip</f>
        <v>-370.726890159984</v>
      </c>
      <c r="CN68" s="43" t="n">
        <f aca="false">-CN67*In_Clip_Loss*In_Fix_Clip</f>
        <v>-374.56848050956</v>
      </c>
      <c r="CO68" s="43" t="n">
        <f aca="false">-CO67*In_Clip_Loss*In_Fix_Clip</f>
        <v>-378.401062823592</v>
      </c>
      <c r="CP68" s="43" t="n">
        <f aca="false">-CP67*In_Clip_Loss*In_Fix_Clip</f>
        <v>-378.114607836737</v>
      </c>
      <c r="CQ68" s="43" t="n">
        <f aca="false">-CQ67*In_Clip_Loss*In_Fix_Clip</f>
        <v>-369.614709489504</v>
      </c>
      <c r="CR68" s="43" t="n">
        <f aca="false">-CR67*In_Clip_Loss*In_Fix_Clip</f>
        <v>-373.444775068032</v>
      </c>
      <c r="CS68" s="43" t="n">
        <f aca="false">-CS67*In_Clip_Loss*In_Fix_Clip</f>
        <v>-377.265859635121</v>
      </c>
      <c r="CT68" s="43" t="n">
        <f aca="false">-CT67*In_Clip_Loss*In_Fix_Clip</f>
        <v>-376.980264013227</v>
      </c>
      <c r="CU68" s="43" t="n">
        <f aca="false">-CU67*In_Clip_Loss*In_Fix_Clip</f>
        <v>-372.600374976159</v>
      </c>
      <c r="CV68" s="43" t="n">
        <f aca="false">-CV67*In_Clip_Loss*In_Fix_Clip</f>
        <v>-372.321375955056</v>
      </c>
      <c r="CW68" s="43" t="n">
        <f aca="false">-CW67*In_Clip_Loss*In_Fix_Clip</f>
        <v>-376.130965909555</v>
      </c>
      <c r="CX68" s="43" t="n">
        <f aca="false">-CX67*In_Clip_Loss*In_Fix_Clip</f>
        <v>-375.846229418354</v>
      </c>
      <c r="CY68" s="43" t="n">
        <f aca="false">-CY67*In_Clip_Loss*In_Fix_Clip</f>
        <v>-367.397323509841</v>
      </c>
      <c r="CZ68" s="43" t="n">
        <f aca="false">-CZ67*In_Clip_Loss*In_Fix_Clip</f>
        <v>-371.204411827191</v>
      </c>
      <c r="DA68" s="43" t="n">
        <f aca="false">-DA67*In_Clip_Loss*In_Fix_Clip</f>
        <v>-375.002573011826</v>
      </c>
      <c r="DB68" s="43" t="n">
        <f aca="false">-DB67*In_Clip_Loss*In_Fix_Clip</f>
        <v>-374.718690730099</v>
      </c>
      <c r="DC68" s="43" t="n">
        <f aca="false">-DC67*In_Clip_Loss*In_Fix_Clip</f>
        <v>-366.295131539312</v>
      </c>
      <c r="DD68" s="43" t="n">
        <f aca="false">-DD67*In_Clip_Loss*In_Fix_Clip</f>
        <v>-370.090798591709</v>
      </c>
      <c r="DE68" s="43" t="n">
        <f aca="false">-DE67*In_Clip_Loss*In_Fix_Clip</f>
        <v>-373.877565292791</v>
      </c>
      <c r="DF68" s="43" t="n">
        <f aca="false">-DF67*In_Clip_Loss*In_Fix_Clip</f>
        <v>-373.594534657909</v>
      </c>
      <c r="DG68" s="43" t="n">
        <f aca="false">-DG67*In_Clip_Loss*In_Fix_Clip</f>
        <v>-365.196246144694</v>
      </c>
      <c r="DH68" s="43" t="n">
        <f aca="false">-DH67*In_Clip_Loss*In_Fix_Clip</f>
        <v>-368.980526195934</v>
      </c>
      <c r="DI68" s="43" t="n">
        <f aca="false">-DI67*In_Clip_Loss*In_Fix_Clip</f>
        <v>-372.755932596913</v>
      </c>
      <c r="DJ68" s="43" t="n">
        <f aca="false">-DJ67*In_Clip_Loss*In_Fix_Clip</f>
        <v>-372.473751053935</v>
      </c>
      <c r="DK68" s="43" t="n">
        <f aca="false">-DK67*In_Clip_Loss*In_Fix_Clip</f>
        <v>-368.146220266329</v>
      </c>
      <c r="DL68" s="43" t="n">
        <f aca="false">-DL67*In_Clip_Loss*In_Fix_Clip</f>
        <v>-367.870556466787</v>
      </c>
      <c r="DM68" s="43" t="n">
        <f aca="false">-DM67*In_Clip_Loss*In_Fix_Clip</f>
        <v>-371.634605664545</v>
      </c>
      <c r="DN68" s="43" t="n">
        <f aca="false">-DN67*In_Clip_Loss*In_Fix_Clip</f>
        <v>-371.353272982005</v>
      </c>
      <c r="DO68" s="43" t="n">
        <f aca="false">-DO67*In_Clip_Loss*In_Fix_Clip</f>
        <v>-363.005367331604</v>
      </c>
      <c r="DP68" s="43" t="n">
        <f aca="false">-DP67*In_Clip_Loss*In_Fix_Clip</f>
        <v>-366.766944797386</v>
      </c>
      <c r="DQ68" s="43" t="n">
        <f aca="false">-DQ67*In_Clip_Loss*In_Fix_Clip</f>
        <v>-370.519701847551</v>
      </c>
      <c r="DR68" s="43" t="n">
        <f aca="false">-DR67*In_Clip_Loss*In_Fix_Clip</f>
        <v>-370.239213163059</v>
      </c>
      <c r="DS68" s="43" t="n">
        <f aca="false">-DS67*In_Clip_Loss*In_Fix_Clip</f>
        <v>-361.916351229609</v>
      </c>
      <c r="DT68" s="43" t="n">
        <f aca="false">-DT67*In_Clip_Loss*In_Fix_Clip</f>
        <v>-365.666643962994</v>
      </c>
      <c r="DU68" s="43" t="n">
        <f aca="false">-DU67*In_Clip_Loss*In_Fix_Clip</f>
        <v>-369.408142742009</v>
      </c>
      <c r="DV68" s="43" t="n">
        <f aca="false">-DV67*In_Clip_Loss*In_Fix_Clip</f>
        <v>-369.128495523569</v>
      </c>
      <c r="DW68" s="43" t="n">
        <f aca="false">-DW67*In_Clip_Loss*In_Fix_Clip</f>
        <v>-360.83060217592</v>
      </c>
      <c r="DX68" s="43" t="n">
        <f aca="false">-DX67*In_Clip_Loss*In_Fix_Clip</f>
        <v>-364.569644031105</v>
      </c>
      <c r="DY68" s="43" t="n">
        <f aca="false">-DY67*In_Clip_Loss*In_Fix_Clip</f>
        <v>-368.299918313783</v>
      </c>
      <c r="DZ68" s="43" t="n">
        <f aca="false">-DZ67*In_Clip_Loss*In_Fix_Clip</f>
        <v>-368.021110036999</v>
      </c>
      <c r="EA68" s="43" t="n">
        <f aca="false">-EA67*In_Clip_Loss*In_Fix_Clip</f>
        <v>-363.745311595719</v>
      </c>
      <c r="EB68" s="43" t="n">
        <f aca="false">-EB67*In_Clip_Loss*In_Fix_Clip</f>
        <v>-363.472943147694</v>
      </c>
      <c r="EC68" s="43" t="n">
        <f aca="false">-EC67*In_Clip_Loss*In_Fix_Clip</f>
        <v>-367.191995993897</v>
      </c>
      <c r="ED68" s="43" t="n">
        <f aca="false">-ED67*In_Clip_Loss*In_Fix_Clip</f>
        <v>-366.914026430068</v>
      </c>
      <c r="EE68" s="43" t="n">
        <f aca="false">-EE67*In_Clip_Loss*In_Fix_Clip</f>
        <v>-358.665913656345</v>
      </c>
      <c r="EF68" s="43" t="n">
        <f aca="false">-EF67*In_Clip_Loss*In_Fix_Clip</f>
        <v>-362.382524318251</v>
      </c>
      <c r="EG68" s="43" t="n">
        <f aca="false">-EG67*In_Clip_Loss*In_Fix_Clip</f>
        <v>-366.090420005915</v>
      </c>
      <c r="EH68" s="43" t="n">
        <f aca="false">-EH67*In_Clip_Loss*In_Fix_Clip</f>
        <v>-365.813284350777</v>
      </c>
      <c r="EI68" s="43" t="n">
        <f aca="false">-EI67*In_Clip_Loss*In_Fix_Clip</f>
        <v>-357.589915915375</v>
      </c>
      <c r="EJ68" s="43" t="n">
        <f aca="false">-EJ67*In_Clip_Loss*In_Fix_Clip</f>
        <v>-361.295376745296</v>
      </c>
      <c r="EK68" s="43" t="n">
        <f aca="false">-EK67*In_Clip_Loss*In_Fix_Clip</f>
        <v>-364.992148745897</v>
      </c>
      <c r="EL68" s="43" t="n">
        <f aca="false">-EL67*In_Clip_Loss*In_Fix_Clip</f>
        <v>-364.715844497725</v>
      </c>
      <c r="EM68" s="43" t="n">
        <f aca="false">-EM67*In_Clip_Loss*In_Fix_Clip</f>
        <v>-356.517146167629</v>
      </c>
      <c r="EN68" s="43" t="n">
        <f aca="false">-EN67*In_Clip_Loss*In_Fix_Clip</f>
        <v>-360.21149061506</v>
      </c>
      <c r="EO68" s="43" t="n">
        <f aca="false">-EO67*In_Clip_Loss*In_Fix_Clip</f>
        <v>-363.89717229966</v>
      </c>
      <c r="EP68" s="43" t="n">
        <f aca="false">-EP67*In_Clip_Loss*In_Fix_Clip</f>
        <v>-363.621696964232</v>
      </c>
      <c r="EQ68" s="43" t="n">
        <f aca="false">-EQ67*In_Clip_Loss*In_Fix_Clip</f>
        <v>-359.397012448339</v>
      </c>
      <c r="ER68" s="43" t="n">
        <f aca="false">-ER67*In_Clip_Loss*In_Fix_Clip</f>
        <v>-359.127899958405</v>
      </c>
      <c r="ES68" s="43" t="n">
        <f aca="false">-ES67*In_Clip_Loss*In_Fix_Clip</f>
        <v>-362.802494350286</v>
      </c>
      <c r="ET68" s="43" t="n">
        <f aca="false">-ET67*In_Clip_Loss*In_Fix_Clip</f>
        <v>-362.527847701636</v>
      </c>
      <c r="EU68" s="43" t="n">
        <f aca="false">-EU67*In_Clip_Loss*In_Fix_Clip</f>
        <v>-354.378334856485</v>
      </c>
      <c r="EV68" s="43" t="n">
        <f aca="false">-EV67*In_Clip_Loss*In_Fix_Clip</f>
        <v>-358.05051625853</v>
      </c>
      <c r="EW68" s="43" t="n">
        <f aca="false">-EW67*In_Clip_Loss*In_Fix_Clip</f>
        <v>-361.714086867235</v>
      </c>
      <c r="EX68" s="43" t="n">
        <f aca="false">-EX67*In_Clip_Loss*In_Fix_Clip</f>
        <v>-361.440264158532</v>
      </c>
      <c r="EY68" s="43" t="n">
        <f aca="false">-EY67*In_Clip_Loss*In_Fix_Clip</f>
        <v>-353.315199851915</v>
      </c>
      <c r="EZ68" s="43" t="n">
        <f aca="false">-EZ67*In_Clip_Loss*In_Fix_Clip</f>
        <v>-356.976364709754</v>
      </c>
      <c r="FA68" s="43" t="n">
        <f aca="false">-FA67*In_Clip_Loss*In_Fix_Clip</f>
        <v>-360.628944606633</v>
      </c>
      <c r="FB68" s="43" t="n">
        <f aca="false">-FB67*In_Clip_Loss*In_Fix_Clip</f>
        <v>-360.355943366056</v>
      </c>
      <c r="FC68" s="43" t="n">
        <f aca="false">-FC67*In_Clip_Loss*In_Fix_Clip</f>
        <v>-352.255254252359</v>
      </c>
      <c r="FD68" s="43" t="n">
        <f aca="false">-FD67*In_Clip_Loss*In_Fix_Clip</f>
        <v>-0</v>
      </c>
      <c r="FE68" s="43" t="n">
        <f aca="false">-FE67*In_Clip_Loss*In_Fix_Clip</f>
        <v>-0</v>
      </c>
      <c r="FF68" s="43" t="n">
        <f aca="false">-FF67*In_Clip_Loss*In_Fix_Clip</f>
        <v>-0</v>
      </c>
      <c r="FG68" s="43" t="n">
        <f aca="false">-FG67*In_Clip_Loss*In_Fix_Clip</f>
        <v>-0</v>
      </c>
      <c r="FH68" s="43" t="n">
        <f aca="false">-FH67*In_Clip_Loss*In_Fix_Clip</f>
        <v>-0</v>
      </c>
    </row>
    <row r="69" customFormat="false" ht="15" hidden="false" customHeight="false" outlineLevel="0" collapsed="false">
      <c r="C69" s="0" t="s">
        <v>672</v>
      </c>
      <c r="D69" s="11" t="s">
        <v>35</v>
      </c>
      <c r="E69" s="14" t="str">
        <f aca="false">$E43</f>
        <v>2027 solar DC 1.0cy 4h</v>
      </c>
      <c r="J69" s="43" t="n">
        <f aca="false">INDEX(ChargeRES_Data,MATCH($E69,ChargeRES_Labels,0),MATCH(J$7,ChargeRES_Years,0))</f>
        <v>0</v>
      </c>
      <c r="K69" s="43" t="n">
        <f aca="false">INDEX(ChargeRES_Data,MATCH($E69,ChargeRES_Labels,0),MATCH(K$7,ChargeRES_Years,0))</f>
        <v>0</v>
      </c>
      <c r="L69" s="43" t="n">
        <f aca="false">INDEX(ChargeRES_Data,MATCH($E69,ChargeRES_Labels,0),MATCH(L$7,ChargeRES_Years,0))</f>
        <v>0</v>
      </c>
      <c r="M69" s="43" t="n">
        <f aca="false">INDEX(ChargeRES_Data,MATCH($E69,ChargeRES_Labels,0),MATCH(M$7,ChargeRES_Years,0))</f>
        <v>0</v>
      </c>
      <c r="N69" s="43" t="n">
        <f aca="false">INDEX(ChargeRES_Data,MATCH($E69,ChargeRES_Labels,0),MATCH(N$7,ChargeRES_Years,0))</f>
        <v>0</v>
      </c>
      <c r="O69" s="43" t="n">
        <f aca="false">INDEX(ChargeRES_Data,MATCH($E69,ChargeRES_Labels,0),MATCH(O$7,ChargeRES_Years,0))</f>
        <v>-992.69296</v>
      </c>
      <c r="P69" s="43" t="n">
        <f aca="false">INDEX(ChargeRES_Data,MATCH($E69,ChargeRES_Labels,0),MATCH(P$7,ChargeRES_Years,0))</f>
        <v>-992.69296</v>
      </c>
      <c r="Q69" s="43" t="n">
        <f aca="false">INDEX(ChargeRES_Data,MATCH($E69,ChargeRES_Labels,0),MATCH(Q$7,ChargeRES_Years,0))</f>
        <v>-992.69296</v>
      </c>
      <c r="R69" s="43" t="n">
        <f aca="false">INDEX(ChargeRES_Data,MATCH($E69,ChargeRES_Labels,0),MATCH(R$7,ChargeRES_Years,0))</f>
        <v>-992.69296</v>
      </c>
      <c r="S69" s="43" t="n">
        <f aca="false">INDEX(ChargeRES_Data,MATCH($E69,ChargeRES_Labels,0),MATCH(S$7,ChargeRES_Years,0))</f>
        <v>-1020.71599</v>
      </c>
      <c r="T69" s="43" t="n">
        <f aca="false">INDEX(ChargeRES_Data,MATCH($E69,ChargeRES_Labels,0),MATCH(T$7,ChargeRES_Years,0))</f>
        <v>-1020.71599</v>
      </c>
      <c r="U69" s="43" t="n">
        <f aca="false">INDEX(ChargeRES_Data,MATCH($E69,ChargeRES_Labels,0),MATCH(U$7,ChargeRES_Years,0))</f>
        <v>-1020.71599</v>
      </c>
      <c r="V69" s="43" t="n">
        <f aca="false">INDEX(ChargeRES_Data,MATCH($E69,ChargeRES_Labels,0),MATCH(V$7,ChargeRES_Years,0))</f>
        <v>-1020.71599</v>
      </c>
      <c r="W69" s="43" t="n">
        <f aca="false">INDEX(ChargeRES_Data,MATCH($E69,ChargeRES_Labels,0),MATCH(W$7,ChargeRES_Years,0))</f>
        <v>-1012.63813</v>
      </c>
      <c r="X69" s="43" t="n">
        <f aca="false">INDEX(ChargeRES_Data,MATCH($E69,ChargeRES_Labels,0),MATCH(X$7,ChargeRES_Years,0))</f>
        <v>-1012.63813</v>
      </c>
      <c r="Y69" s="43" t="n">
        <f aca="false">INDEX(ChargeRES_Data,MATCH($E69,ChargeRES_Labels,0),MATCH(Y$7,ChargeRES_Years,0))</f>
        <v>-1012.63813</v>
      </c>
      <c r="Z69" s="43" t="n">
        <f aca="false">INDEX(ChargeRES_Data,MATCH($E69,ChargeRES_Labels,0),MATCH(Z$7,ChargeRES_Years,0))</f>
        <v>-1012.63813</v>
      </c>
      <c r="AA69" s="43" t="n">
        <f aca="false">INDEX(ChargeRES_Data,MATCH($E69,ChargeRES_Labels,0),MATCH(AA$7,ChargeRES_Years,0))</f>
        <v>-1008.4149</v>
      </c>
      <c r="AB69" s="43" t="n">
        <f aca="false">INDEX(ChargeRES_Data,MATCH($E69,ChargeRES_Labels,0),MATCH(AB$7,ChargeRES_Years,0))</f>
        <v>-1008.4149</v>
      </c>
      <c r="AC69" s="43" t="n">
        <f aca="false">INDEX(ChargeRES_Data,MATCH($E69,ChargeRES_Labels,0),MATCH(AC$7,ChargeRES_Years,0))</f>
        <v>-1008.4149</v>
      </c>
      <c r="AD69" s="43" t="n">
        <f aca="false">INDEX(ChargeRES_Data,MATCH($E69,ChargeRES_Labels,0),MATCH(AD$7,ChargeRES_Years,0))</f>
        <v>-1008.4149</v>
      </c>
      <c r="AE69" s="43" t="n">
        <f aca="false">INDEX(ChargeRES_Data,MATCH($E69,ChargeRES_Labels,0),MATCH(AE$7,ChargeRES_Years,0))</f>
        <v>-990.22906</v>
      </c>
      <c r="AF69" s="43" t="n">
        <f aca="false">INDEX(ChargeRES_Data,MATCH($E69,ChargeRES_Labels,0),MATCH(AF$7,ChargeRES_Years,0))</f>
        <v>-990.22906</v>
      </c>
      <c r="AG69" s="43" t="n">
        <f aca="false">INDEX(ChargeRES_Data,MATCH($E69,ChargeRES_Labels,0),MATCH(AG$7,ChargeRES_Years,0))</f>
        <v>-990.22906</v>
      </c>
      <c r="AH69" s="43" t="n">
        <f aca="false">INDEX(ChargeRES_Data,MATCH($E69,ChargeRES_Labels,0),MATCH(AH$7,ChargeRES_Years,0))</f>
        <v>-990.22906</v>
      </c>
      <c r="AI69" s="43" t="n">
        <f aca="false">INDEX(ChargeRES_Data,MATCH($E69,ChargeRES_Labels,0),MATCH(AI$7,ChargeRES_Years,0))</f>
        <v>-965.72765</v>
      </c>
      <c r="AJ69" s="43" t="n">
        <f aca="false">INDEX(ChargeRES_Data,MATCH($E69,ChargeRES_Labels,0),MATCH(AJ$7,ChargeRES_Years,0))</f>
        <v>-965.72765</v>
      </c>
      <c r="AK69" s="43" t="n">
        <f aca="false">INDEX(ChargeRES_Data,MATCH($E69,ChargeRES_Labels,0),MATCH(AK$7,ChargeRES_Years,0))</f>
        <v>-965.72765</v>
      </c>
      <c r="AL69" s="43" t="n">
        <f aca="false">INDEX(ChargeRES_Data,MATCH($E69,ChargeRES_Labels,0),MATCH(AL$7,ChargeRES_Years,0))</f>
        <v>-965.72765</v>
      </c>
      <c r="AM69" s="43" t="n">
        <f aca="false">INDEX(ChargeRES_Data,MATCH($E69,ChargeRES_Labels,0),MATCH(AM$7,ChargeRES_Years,0))</f>
        <v>-971.9878</v>
      </c>
      <c r="AN69" s="43" t="n">
        <f aca="false">INDEX(ChargeRES_Data,MATCH($E69,ChargeRES_Labels,0),MATCH(AN$7,ChargeRES_Years,0))</f>
        <v>-971.9878</v>
      </c>
      <c r="AO69" s="43" t="n">
        <f aca="false">INDEX(ChargeRES_Data,MATCH($E69,ChargeRES_Labels,0),MATCH(AO$7,ChargeRES_Years,0))</f>
        <v>-971.9878</v>
      </c>
      <c r="AP69" s="43" t="n">
        <f aca="false">INDEX(ChargeRES_Data,MATCH($E69,ChargeRES_Labels,0),MATCH(AP$7,ChargeRES_Years,0))</f>
        <v>-971.9878</v>
      </c>
      <c r="AQ69" s="43" t="n">
        <f aca="false">INDEX(ChargeRES_Data,MATCH($E69,ChargeRES_Labels,0),MATCH(AQ$7,ChargeRES_Years,0))</f>
        <v>-972.86154</v>
      </c>
      <c r="AR69" s="43" t="n">
        <f aca="false">INDEX(ChargeRES_Data,MATCH($E69,ChargeRES_Labels,0),MATCH(AR$7,ChargeRES_Years,0))</f>
        <v>-972.86154</v>
      </c>
      <c r="AS69" s="43" t="n">
        <f aca="false">INDEX(ChargeRES_Data,MATCH($E69,ChargeRES_Labels,0),MATCH(AS$7,ChargeRES_Years,0))</f>
        <v>-972.86154</v>
      </c>
      <c r="AT69" s="43" t="n">
        <f aca="false">INDEX(ChargeRES_Data,MATCH($E69,ChargeRES_Labels,0),MATCH(AT$7,ChargeRES_Years,0))</f>
        <v>-972.86154</v>
      </c>
      <c r="AU69" s="43" t="n">
        <f aca="false">INDEX(ChargeRES_Data,MATCH($E69,ChargeRES_Labels,0),MATCH(AU$7,ChargeRES_Years,0))</f>
        <v>-967.99641</v>
      </c>
      <c r="AV69" s="43" t="n">
        <f aca="false">INDEX(ChargeRES_Data,MATCH($E69,ChargeRES_Labels,0),MATCH(AV$7,ChargeRES_Years,0))</f>
        <v>-967.99641</v>
      </c>
      <c r="AW69" s="43" t="n">
        <f aca="false">INDEX(ChargeRES_Data,MATCH($E69,ChargeRES_Labels,0),MATCH(AW$7,ChargeRES_Years,0))</f>
        <v>-967.99641</v>
      </c>
      <c r="AX69" s="43" t="n">
        <f aca="false">INDEX(ChargeRES_Data,MATCH($E69,ChargeRES_Labels,0),MATCH(AX$7,ChargeRES_Years,0))</f>
        <v>-967.99641</v>
      </c>
      <c r="AY69" s="43" t="n">
        <f aca="false">INDEX(ChargeRES_Data,MATCH($E69,ChargeRES_Labels,0),MATCH(AY$7,ChargeRES_Years,0))</f>
        <v>-946.54846</v>
      </c>
      <c r="AZ69" s="43" t="n">
        <f aca="false">INDEX(ChargeRES_Data,MATCH($E69,ChargeRES_Labels,0),MATCH(AZ$7,ChargeRES_Years,0))</f>
        <v>-946.54846</v>
      </c>
      <c r="BA69" s="43" t="n">
        <f aca="false">INDEX(ChargeRES_Data,MATCH($E69,ChargeRES_Labels,0),MATCH(BA$7,ChargeRES_Years,0))</f>
        <v>-946.54846</v>
      </c>
      <c r="BB69" s="43" t="n">
        <f aca="false">INDEX(ChargeRES_Data,MATCH($E69,ChargeRES_Labels,0),MATCH(BB$7,ChargeRES_Years,0))</f>
        <v>-946.54846</v>
      </c>
      <c r="BC69" s="43" t="n">
        <f aca="false">INDEX(ChargeRES_Data,MATCH($E69,ChargeRES_Labels,0),MATCH(BC$7,ChargeRES_Years,0))</f>
        <v>-903.12287</v>
      </c>
      <c r="BD69" s="43" t="n">
        <f aca="false">INDEX(ChargeRES_Data,MATCH($E69,ChargeRES_Labels,0),MATCH(BD$7,ChargeRES_Years,0))</f>
        <v>-903.12287</v>
      </c>
      <c r="BE69" s="43" t="n">
        <f aca="false">INDEX(ChargeRES_Data,MATCH($E69,ChargeRES_Labels,0),MATCH(BE$7,ChargeRES_Years,0))</f>
        <v>-903.12287</v>
      </c>
      <c r="BF69" s="43" t="n">
        <f aca="false">INDEX(ChargeRES_Data,MATCH($E69,ChargeRES_Labels,0),MATCH(BF$7,ChargeRES_Years,0))</f>
        <v>-903.12287</v>
      </c>
      <c r="BG69" s="43" t="n">
        <f aca="false">INDEX(ChargeRES_Data,MATCH($E69,ChargeRES_Labels,0),MATCH(BG$7,ChargeRES_Years,0))</f>
        <v>-915.28429</v>
      </c>
      <c r="BH69" s="43" t="n">
        <f aca="false">INDEX(ChargeRES_Data,MATCH($E69,ChargeRES_Labels,0),MATCH(BH$7,ChargeRES_Years,0))</f>
        <v>-915.28429</v>
      </c>
      <c r="BI69" s="43" t="n">
        <f aca="false">INDEX(ChargeRES_Data,MATCH($E69,ChargeRES_Labels,0),MATCH(BI$7,ChargeRES_Years,0))</f>
        <v>-915.28429</v>
      </c>
      <c r="BJ69" s="43" t="n">
        <f aca="false">INDEX(ChargeRES_Data,MATCH($E69,ChargeRES_Labels,0),MATCH(BJ$7,ChargeRES_Years,0))</f>
        <v>-915.28429</v>
      </c>
      <c r="BK69" s="43" t="n">
        <f aca="false">INDEX(ChargeRES_Data,MATCH($E69,ChargeRES_Labels,0),MATCH(BK$7,ChargeRES_Years,0))</f>
        <v>-884.89008</v>
      </c>
      <c r="BL69" s="43" t="n">
        <f aca="false">INDEX(ChargeRES_Data,MATCH($E69,ChargeRES_Labels,0),MATCH(BL$7,ChargeRES_Years,0))</f>
        <v>-884.89008</v>
      </c>
      <c r="BM69" s="43" t="n">
        <f aca="false">INDEX(ChargeRES_Data,MATCH($E69,ChargeRES_Labels,0),MATCH(BM$7,ChargeRES_Years,0))</f>
        <v>-884.89008</v>
      </c>
      <c r="BN69" s="43" t="n">
        <f aca="false">INDEX(ChargeRES_Data,MATCH($E69,ChargeRES_Labels,0),MATCH(BN$7,ChargeRES_Years,0))</f>
        <v>-884.89008</v>
      </c>
      <c r="BO69" s="43" t="n">
        <f aca="false">INDEX(ChargeRES_Data,MATCH($E69,ChargeRES_Labels,0),MATCH(BO$7,ChargeRES_Years,0))</f>
        <v>-884.94627</v>
      </c>
      <c r="BP69" s="43" t="n">
        <f aca="false">INDEX(ChargeRES_Data,MATCH($E69,ChargeRES_Labels,0),MATCH(BP$7,ChargeRES_Years,0))</f>
        <v>-884.94627</v>
      </c>
      <c r="BQ69" s="43" t="n">
        <f aca="false">INDEX(ChargeRES_Data,MATCH($E69,ChargeRES_Labels,0),MATCH(BQ$7,ChargeRES_Years,0))</f>
        <v>-884.94627</v>
      </c>
      <c r="BR69" s="43" t="n">
        <f aca="false">INDEX(ChargeRES_Data,MATCH($E69,ChargeRES_Labels,0),MATCH(BR$7,ChargeRES_Years,0))</f>
        <v>-884.94627</v>
      </c>
      <c r="BS69" s="43" t="n">
        <f aca="false">INDEX(ChargeRES_Data,MATCH($E69,ChargeRES_Labels,0),MATCH(BS$7,ChargeRES_Years,0))</f>
        <v>-864.12541</v>
      </c>
      <c r="BT69" s="43" t="n">
        <f aca="false">INDEX(ChargeRES_Data,MATCH($E69,ChargeRES_Labels,0),MATCH(BT$7,ChargeRES_Years,0))</f>
        <v>-864.12541</v>
      </c>
      <c r="BU69" s="43" t="n">
        <f aca="false">INDEX(ChargeRES_Data,MATCH($E69,ChargeRES_Labels,0),MATCH(BU$7,ChargeRES_Years,0))</f>
        <v>-864.12541</v>
      </c>
      <c r="BV69" s="43" t="n">
        <f aca="false">INDEX(ChargeRES_Data,MATCH($E69,ChargeRES_Labels,0),MATCH(BV$7,ChargeRES_Years,0))</f>
        <v>-864.12541</v>
      </c>
      <c r="BW69" s="43" t="n">
        <f aca="false">INDEX(ChargeRES_Data,MATCH($E69,ChargeRES_Labels,0),MATCH(BW$7,ChargeRES_Years,0))</f>
        <v>-842.22332</v>
      </c>
      <c r="BX69" s="43" t="n">
        <f aca="false">INDEX(ChargeRES_Data,MATCH($E69,ChargeRES_Labels,0),MATCH(BX$7,ChargeRES_Years,0))</f>
        <v>-842.22332</v>
      </c>
      <c r="BY69" s="43" t="n">
        <f aca="false">INDEX(ChargeRES_Data,MATCH($E69,ChargeRES_Labels,0),MATCH(BY$7,ChargeRES_Years,0))</f>
        <v>-842.22332</v>
      </c>
      <c r="BZ69" s="43" t="n">
        <f aca="false">INDEX(ChargeRES_Data,MATCH($E69,ChargeRES_Labels,0),MATCH(BZ$7,ChargeRES_Years,0))</f>
        <v>-842.22332</v>
      </c>
      <c r="CA69" s="43" t="n">
        <f aca="false">INDEX(ChargeRES_Data,MATCH($E69,ChargeRES_Labels,0),MATCH(CA$7,ChargeRES_Years,0))</f>
        <v>-840.9919</v>
      </c>
      <c r="CB69" s="43" t="n">
        <f aca="false">INDEX(ChargeRES_Data,MATCH($E69,ChargeRES_Labels,0),MATCH(CB$7,ChargeRES_Years,0))</f>
        <v>-840.9919</v>
      </c>
      <c r="CC69" s="43" t="n">
        <f aca="false">INDEX(ChargeRES_Data,MATCH($E69,ChargeRES_Labels,0),MATCH(CC$7,ChargeRES_Years,0))</f>
        <v>-840.9919</v>
      </c>
      <c r="CD69" s="43" t="n">
        <f aca="false">INDEX(ChargeRES_Data,MATCH($E69,ChargeRES_Labels,0),MATCH(CD$7,ChargeRES_Years,0))</f>
        <v>-840.9919</v>
      </c>
      <c r="CE69" s="43" t="n">
        <f aca="false">INDEX(ChargeRES_Data,MATCH($E69,ChargeRES_Labels,0),MATCH(CE$7,ChargeRES_Years,0))</f>
        <v>-817.1254</v>
      </c>
      <c r="CF69" s="43" t="n">
        <f aca="false">INDEX(ChargeRES_Data,MATCH($E69,ChargeRES_Labels,0),MATCH(CF$7,ChargeRES_Years,0))</f>
        <v>-817.1254</v>
      </c>
      <c r="CG69" s="43" t="n">
        <f aca="false">INDEX(ChargeRES_Data,MATCH($E69,ChargeRES_Labels,0),MATCH(CG$7,ChargeRES_Years,0))</f>
        <v>-817.1254</v>
      </c>
      <c r="CH69" s="43" t="n">
        <f aca="false">INDEX(ChargeRES_Data,MATCH($E69,ChargeRES_Labels,0),MATCH(CH$7,ChargeRES_Years,0))</f>
        <v>-817.1254</v>
      </c>
      <c r="CI69" s="43" t="n">
        <f aca="false">INDEX(ChargeRES_Data,MATCH($E69,ChargeRES_Labels,0),MATCH(CI$7,ChargeRES_Years,0))</f>
        <v>-792.76727</v>
      </c>
      <c r="CJ69" s="43" t="n">
        <f aca="false">INDEX(ChargeRES_Data,MATCH($E69,ChargeRES_Labels,0),MATCH(CJ$7,ChargeRES_Years,0))</f>
        <v>-792.76727</v>
      </c>
      <c r="CK69" s="43" t="n">
        <f aca="false">INDEX(ChargeRES_Data,MATCH($E69,ChargeRES_Labels,0),MATCH(CK$7,ChargeRES_Years,0))</f>
        <v>-792.76727</v>
      </c>
      <c r="CL69" s="43" t="n">
        <f aca="false">INDEX(ChargeRES_Data,MATCH($E69,ChargeRES_Labels,0),MATCH(CL$7,ChargeRES_Years,0))</f>
        <v>-792.76727</v>
      </c>
      <c r="CM69" s="43" t="n">
        <f aca="false">INDEX(ChargeRES_Data,MATCH($E69,ChargeRES_Labels,0),MATCH(CM$7,ChargeRES_Years,0))</f>
        <v>-779.27492</v>
      </c>
      <c r="CN69" s="43" t="n">
        <f aca="false">INDEX(ChargeRES_Data,MATCH($E69,ChargeRES_Labels,0),MATCH(CN$7,ChargeRES_Years,0))</f>
        <v>-779.27492</v>
      </c>
      <c r="CO69" s="43" t="n">
        <f aca="false">INDEX(ChargeRES_Data,MATCH($E69,ChargeRES_Labels,0),MATCH(CO$7,ChargeRES_Years,0))</f>
        <v>-779.27492</v>
      </c>
      <c r="CP69" s="43" t="n">
        <f aca="false">INDEX(ChargeRES_Data,MATCH($E69,ChargeRES_Labels,0),MATCH(CP$7,ChargeRES_Years,0))</f>
        <v>-779.27492</v>
      </c>
      <c r="CQ69" s="43" t="n">
        <f aca="false">INDEX(ChargeRES_Data,MATCH($E69,ChargeRES_Labels,0),MATCH(CQ$7,ChargeRES_Years,0))</f>
        <v>-745.06588</v>
      </c>
      <c r="CR69" s="43" t="n">
        <f aca="false">INDEX(ChargeRES_Data,MATCH($E69,ChargeRES_Labels,0),MATCH(CR$7,ChargeRES_Years,0))</f>
        <v>-745.06588</v>
      </c>
      <c r="CS69" s="43" t="n">
        <f aca="false">INDEX(ChargeRES_Data,MATCH($E69,ChargeRES_Labels,0),MATCH(CS$7,ChargeRES_Years,0))</f>
        <v>-745.06588</v>
      </c>
      <c r="CT69" s="43" t="n">
        <f aca="false">INDEX(ChargeRES_Data,MATCH($E69,ChargeRES_Labels,0),MATCH(CT$7,ChargeRES_Years,0))</f>
        <v>-745.06588</v>
      </c>
      <c r="CU69" s="43" t="n">
        <f aca="false">INDEX(ChargeRES_Data,MATCH($E69,ChargeRES_Labels,0),MATCH(CU$7,ChargeRES_Years,0))</f>
        <v>-713.83809</v>
      </c>
      <c r="CV69" s="43" t="n">
        <f aca="false">INDEX(ChargeRES_Data,MATCH($E69,ChargeRES_Labels,0),MATCH(CV$7,ChargeRES_Years,0))</f>
        <v>-713.83809</v>
      </c>
      <c r="CW69" s="43" t="n">
        <f aca="false">INDEX(ChargeRES_Data,MATCH($E69,ChargeRES_Labels,0),MATCH(CW$7,ChargeRES_Years,0))</f>
        <v>-713.83809</v>
      </c>
      <c r="CX69" s="43" t="n">
        <f aca="false">INDEX(ChargeRES_Data,MATCH($E69,ChargeRES_Labels,0),MATCH(CX$7,ChargeRES_Years,0))</f>
        <v>-713.83809</v>
      </c>
      <c r="CY69" s="43" t="n">
        <f aca="false">INDEX(ChargeRES_Data,MATCH($E69,ChargeRES_Labels,0),MATCH(CY$7,ChargeRES_Years,0))</f>
        <v>-1040.09275</v>
      </c>
      <c r="CZ69" s="43" t="n">
        <f aca="false">INDEX(ChargeRES_Data,MATCH($E69,ChargeRES_Labels,0),MATCH(CZ$7,ChargeRES_Years,0))</f>
        <v>-1040.09275</v>
      </c>
      <c r="DA69" s="43" t="n">
        <f aca="false">INDEX(ChargeRES_Data,MATCH($E69,ChargeRES_Labels,0),MATCH(DA$7,ChargeRES_Years,0))</f>
        <v>-1040.09275</v>
      </c>
      <c r="DB69" s="43" t="n">
        <f aca="false">INDEX(ChargeRES_Data,MATCH($E69,ChargeRES_Labels,0),MATCH(DB$7,ChargeRES_Years,0))</f>
        <v>-1040.09275</v>
      </c>
      <c r="DC69" s="43" t="n">
        <f aca="false">INDEX(ChargeRES_Data,MATCH($E69,ChargeRES_Labels,0),MATCH(DC$7,ChargeRES_Years,0))</f>
        <v>-993.65772</v>
      </c>
      <c r="DD69" s="43" t="n">
        <f aca="false">INDEX(ChargeRES_Data,MATCH($E69,ChargeRES_Labels,0),MATCH(DD$7,ChargeRES_Years,0))</f>
        <v>-993.65772</v>
      </c>
      <c r="DE69" s="43" t="n">
        <f aca="false">INDEX(ChargeRES_Data,MATCH($E69,ChargeRES_Labels,0),MATCH(DE$7,ChargeRES_Years,0))</f>
        <v>-993.65772</v>
      </c>
      <c r="DF69" s="43" t="n">
        <f aca="false">INDEX(ChargeRES_Data,MATCH($E69,ChargeRES_Labels,0),MATCH(DF$7,ChargeRES_Years,0))</f>
        <v>-993.65772</v>
      </c>
      <c r="DG69" s="43" t="n">
        <f aca="false">INDEX(ChargeRES_Data,MATCH($E69,ChargeRES_Labels,0),MATCH(DG$7,ChargeRES_Years,0))</f>
        <v>-961.99609</v>
      </c>
      <c r="DH69" s="43" t="n">
        <f aca="false">INDEX(ChargeRES_Data,MATCH($E69,ChargeRES_Labels,0),MATCH(DH$7,ChargeRES_Years,0))</f>
        <v>-961.99609</v>
      </c>
      <c r="DI69" s="43" t="n">
        <f aca="false">INDEX(ChargeRES_Data,MATCH($E69,ChargeRES_Labels,0),MATCH(DI$7,ChargeRES_Years,0))</f>
        <v>-961.99609</v>
      </c>
      <c r="DJ69" s="43" t="n">
        <f aca="false">INDEX(ChargeRES_Data,MATCH($E69,ChargeRES_Labels,0),MATCH(DJ$7,ChargeRES_Years,0))</f>
        <v>-961.99609</v>
      </c>
      <c r="DK69" s="43" t="n">
        <f aca="false">INDEX(ChargeRES_Data,MATCH($E69,ChargeRES_Labels,0),MATCH(DK$7,ChargeRES_Years,0))</f>
        <v>-930.5436</v>
      </c>
      <c r="DL69" s="43" t="n">
        <f aca="false">INDEX(ChargeRES_Data,MATCH($E69,ChargeRES_Labels,0),MATCH(DL$7,ChargeRES_Years,0))</f>
        <v>-930.5436</v>
      </c>
      <c r="DM69" s="43" t="n">
        <f aca="false">INDEX(ChargeRES_Data,MATCH($E69,ChargeRES_Labels,0),MATCH(DM$7,ChargeRES_Years,0))</f>
        <v>-930.5436</v>
      </c>
      <c r="DN69" s="43" t="n">
        <f aca="false">INDEX(ChargeRES_Data,MATCH($E69,ChargeRES_Labels,0),MATCH(DN$7,ChargeRES_Years,0))</f>
        <v>-930.5436</v>
      </c>
      <c r="DO69" s="43" t="n">
        <f aca="false">INDEX(ChargeRES_Data,MATCH($E69,ChargeRES_Labels,0),MATCH(DO$7,ChargeRES_Years,0))</f>
        <v>-926.40611</v>
      </c>
      <c r="DP69" s="43" t="n">
        <f aca="false">INDEX(ChargeRES_Data,MATCH($E69,ChargeRES_Labels,0),MATCH(DP$7,ChargeRES_Years,0))</f>
        <v>-926.40611</v>
      </c>
      <c r="DQ69" s="43" t="n">
        <f aca="false">INDEX(ChargeRES_Data,MATCH($E69,ChargeRES_Labels,0),MATCH(DQ$7,ChargeRES_Years,0))</f>
        <v>-926.40611</v>
      </c>
      <c r="DR69" s="43" t="n">
        <f aca="false">INDEX(ChargeRES_Data,MATCH($E69,ChargeRES_Labels,0),MATCH(DR$7,ChargeRES_Years,0))</f>
        <v>-926.40611</v>
      </c>
      <c r="DS69" s="43" t="n">
        <f aca="false">INDEX(ChargeRES_Data,MATCH($E69,ChargeRES_Labels,0),MATCH(DS$7,ChargeRES_Years,0))</f>
        <v>-914.09784</v>
      </c>
      <c r="DT69" s="43" t="n">
        <f aca="false">INDEX(ChargeRES_Data,MATCH($E69,ChargeRES_Labels,0),MATCH(DT$7,ChargeRES_Years,0))</f>
        <v>-914.09784</v>
      </c>
      <c r="DU69" s="43" t="n">
        <f aca="false">INDEX(ChargeRES_Data,MATCH($E69,ChargeRES_Labels,0),MATCH(DU$7,ChargeRES_Years,0))</f>
        <v>-914.09784</v>
      </c>
      <c r="DV69" s="43" t="n">
        <f aca="false">INDEX(ChargeRES_Data,MATCH($E69,ChargeRES_Labels,0),MATCH(DV$7,ChargeRES_Years,0))</f>
        <v>-914.09784</v>
      </c>
      <c r="DW69" s="43" t="n">
        <f aca="false">INDEX(ChargeRES_Data,MATCH($E69,ChargeRES_Labels,0),MATCH(DW$7,ChargeRES_Years,0))</f>
        <v>-891.80399</v>
      </c>
      <c r="DX69" s="43" t="n">
        <f aca="false">INDEX(ChargeRES_Data,MATCH($E69,ChargeRES_Labels,0),MATCH(DX$7,ChargeRES_Years,0))</f>
        <v>-891.80399</v>
      </c>
      <c r="DY69" s="43" t="n">
        <f aca="false">INDEX(ChargeRES_Data,MATCH($E69,ChargeRES_Labels,0),MATCH(DY$7,ChargeRES_Years,0))</f>
        <v>-891.80399</v>
      </c>
      <c r="DZ69" s="43" t="n">
        <f aca="false">INDEX(ChargeRES_Data,MATCH($E69,ChargeRES_Labels,0),MATCH(DZ$7,ChargeRES_Years,0))</f>
        <v>-891.80399</v>
      </c>
      <c r="EA69" s="43" t="n">
        <f aca="false">INDEX(ChargeRES_Data,MATCH($E69,ChargeRES_Labels,0),MATCH(EA$7,ChargeRES_Years,0))</f>
        <v>-870.13693</v>
      </c>
      <c r="EB69" s="43" t="n">
        <f aca="false">INDEX(ChargeRES_Data,MATCH($E69,ChargeRES_Labels,0),MATCH(EB$7,ChargeRES_Years,0))</f>
        <v>-870.13693</v>
      </c>
      <c r="EC69" s="43" t="n">
        <f aca="false">INDEX(ChargeRES_Data,MATCH($E69,ChargeRES_Labels,0),MATCH(EC$7,ChargeRES_Years,0))</f>
        <v>-870.13693</v>
      </c>
      <c r="ED69" s="43" t="n">
        <f aca="false">INDEX(ChargeRES_Data,MATCH($E69,ChargeRES_Labels,0),MATCH(ED$7,ChargeRES_Years,0))</f>
        <v>-870.13693</v>
      </c>
      <c r="EE69" s="43" t="n">
        <f aca="false">INDEX(ChargeRES_Data,MATCH($E69,ChargeRES_Labels,0),MATCH(EE$7,ChargeRES_Years,0))</f>
        <v>-864.3226</v>
      </c>
      <c r="EF69" s="43" t="n">
        <f aca="false">INDEX(ChargeRES_Data,MATCH($E69,ChargeRES_Labels,0),MATCH(EF$7,ChargeRES_Years,0))</f>
        <v>-864.3226</v>
      </c>
      <c r="EG69" s="43" t="n">
        <f aca="false">INDEX(ChargeRES_Data,MATCH($E69,ChargeRES_Labels,0),MATCH(EG$7,ChargeRES_Years,0))</f>
        <v>-864.3226</v>
      </c>
      <c r="EH69" s="43" t="n">
        <f aca="false">INDEX(ChargeRES_Data,MATCH($E69,ChargeRES_Labels,0),MATCH(EH$7,ChargeRES_Years,0))</f>
        <v>-864.3226</v>
      </c>
      <c r="EI69" s="43" t="n">
        <f aca="false">INDEX(ChargeRES_Data,MATCH($E69,ChargeRES_Labels,0),MATCH(EI$7,ChargeRES_Years,0))</f>
        <v>-866.71026</v>
      </c>
      <c r="EJ69" s="43" t="n">
        <f aca="false">INDEX(ChargeRES_Data,MATCH($E69,ChargeRES_Labels,0),MATCH(EJ$7,ChargeRES_Years,0))</f>
        <v>-866.71026</v>
      </c>
      <c r="EK69" s="43" t="n">
        <f aca="false">INDEX(ChargeRES_Data,MATCH($E69,ChargeRES_Labels,0),MATCH(EK$7,ChargeRES_Years,0))</f>
        <v>-866.71026</v>
      </c>
      <c r="EL69" s="43" t="n">
        <f aca="false">INDEX(ChargeRES_Data,MATCH($E69,ChargeRES_Labels,0),MATCH(EL$7,ChargeRES_Years,0))</f>
        <v>-866.71026</v>
      </c>
      <c r="EM69" s="43" t="n">
        <f aca="false">INDEX(ChargeRES_Data,MATCH($E69,ChargeRES_Labels,0),MATCH(EM$7,ChargeRES_Years,0))</f>
        <v>-855.4343</v>
      </c>
      <c r="EN69" s="43" t="n">
        <f aca="false">INDEX(ChargeRES_Data,MATCH($E69,ChargeRES_Labels,0),MATCH(EN$7,ChargeRES_Years,0))</f>
        <v>-855.4343</v>
      </c>
      <c r="EO69" s="43" t="n">
        <f aca="false">INDEX(ChargeRES_Data,MATCH($E69,ChargeRES_Labels,0),MATCH(EO$7,ChargeRES_Years,0))</f>
        <v>-855.4343</v>
      </c>
      <c r="EP69" s="43" t="n">
        <f aca="false">INDEX(ChargeRES_Data,MATCH($E69,ChargeRES_Labels,0),MATCH(EP$7,ChargeRES_Years,0))</f>
        <v>-855.4343</v>
      </c>
      <c r="EQ69" s="43" t="n">
        <f aca="false">INDEX(ChargeRES_Data,MATCH($E69,ChargeRES_Labels,0),MATCH(EQ$7,ChargeRES_Years,0))</f>
        <v>-841.29448</v>
      </c>
      <c r="ER69" s="43" t="n">
        <f aca="false">INDEX(ChargeRES_Data,MATCH($E69,ChargeRES_Labels,0),MATCH(ER$7,ChargeRES_Years,0))</f>
        <v>-841.29448</v>
      </c>
      <c r="ES69" s="43" t="n">
        <f aca="false">INDEX(ChargeRES_Data,MATCH($E69,ChargeRES_Labels,0),MATCH(ES$7,ChargeRES_Years,0))</f>
        <v>-841.29448</v>
      </c>
      <c r="ET69" s="43" t="n">
        <f aca="false">INDEX(ChargeRES_Data,MATCH($E69,ChargeRES_Labels,0),MATCH(ET$7,ChargeRES_Years,0))</f>
        <v>-841.29448</v>
      </c>
      <c r="EU69" s="43" t="n">
        <f aca="false">INDEX(ChargeRES_Data,MATCH($E69,ChargeRES_Labels,0),MATCH(EU$7,ChargeRES_Years,0))</f>
        <v>-841.29448</v>
      </c>
      <c r="EV69" s="43" t="n">
        <f aca="false">INDEX(ChargeRES_Data,MATCH($E69,ChargeRES_Labels,0),MATCH(EV$7,ChargeRES_Years,0))</f>
        <v>-841.29448</v>
      </c>
      <c r="EW69" s="43" t="n">
        <f aca="false">INDEX(ChargeRES_Data,MATCH($E69,ChargeRES_Labels,0),MATCH(EW$7,ChargeRES_Years,0))</f>
        <v>-841.29448</v>
      </c>
      <c r="EX69" s="43" t="n">
        <f aca="false">INDEX(ChargeRES_Data,MATCH($E69,ChargeRES_Labels,0),MATCH(EX$7,ChargeRES_Years,0))</f>
        <v>-841.29448</v>
      </c>
      <c r="EY69" s="43" t="n">
        <f aca="false">INDEX(ChargeRES_Data,MATCH($E69,ChargeRES_Labels,0),MATCH(EY$7,ChargeRES_Years,0))</f>
        <v>-841.29448</v>
      </c>
      <c r="EZ69" s="43" t="n">
        <f aca="false">INDEX(ChargeRES_Data,MATCH($E69,ChargeRES_Labels,0),MATCH(EZ$7,ChargeRES_Years,0))</f>
        <v>-841.29448</v>
      </c>
      <c r="FA69" s="43" t="n">
        <f aca="false">INDEX(ChargeRES_Data,MATCH($E69,ChargeRES_Labels,0),MATCH(FA$7,ChargeRES_Years,0))</f>
        <v>-841.29448</v>
      </c>
      <c r="FB69" s="43" t="n">
        <f aca="false">INDEX(ChargeRES_Data,MATCH($E69,ChargeRES_Labels,0),MATCH(FB$7,ChargeRES_Years,0))</f>
        <v>-841.29448</v>
      </c>
      <c r="FC69" s="43" t="n">
        <f aca="false">INDEX(ChargeRES_Data,MATCH($E69,ChargeRES_Labels,0),MATCH(FC$7,ChargeRES_Years,0))</f>
        <v>-841.29448</v>
      </c>
      <c r="FD69" s="43" t="n">
        <f aca="false">INDEX(ChargeRES_Data,MATCH($E69,ChargeRES_Labels,0),MATCH(FD$7,ChargeRES_Years,0))</f>
        <v>-841.29448</v>
      </c>
      <c r="FE69" s="43" t="n">
        <f aca="false">INDEX(ChargeRES_Data,MATCH($E69,ChargeRES_Labels,0),MATCH(FE$7,ChargeRES_Years,0))</f>
        <v>-841.29448</v>
      </c>
      <c r="FF69" s="43" t="n">
        <f aca="false">INDEX(ChargeRES_Data,MATCH($E69,ChargeRES_Labels,0),MATCH(FF$7,ChargeRES_Years,0))</f>
        <v>-841.29448</v>
      </c>
      <c r="FG69" s="43" t="n">
        <f aca="false">INDEX(ChargeRES_Data,MATCH($E69,ChargeRES_Labels,0),MATCH(FG$7,ChargeRES_Years,0))</f>
        <v>-841.29448</v>
      </c>
      <c r="FH69" s="43" t="n">
        <f aca="false">INDEX(ChargeRES_Data,MATCH($E69,ChargeRES_Labels,0),MATCH(FH$7,ChargeRES_Years,0))</f>
        <v>-841.29448</v>
      </c>
    </row>
    <row r="70" customFormat="false" ht="15" hidden="false" customHeight="false" outlineLevel="0" collapsed="false">
      <c r="C70" s="0" t="s">
        <v>673</v>
      </c>
      <c r="D70" s="11" t="s">
        <v>35</v>
      </c>
      <c r="E70" s="14" t="str">
        <f aca="false">$E43</f>
        <v>2027 solar DC 1.0cy 4h</v>
      </c>
      <c r="J70" s="43" t="n">
        <f aca="false">INDEX(ChargeGrid_Data,MATCH($E70,ChargeGrid_Labels,0),MATCH(J$7,ChargeGrid_Years,0))</f>
        <v>0</v>
      </c>
      <c r="K70" s="43" t="n">
        <f aca="false">INDEX(ChargeGrid_Data,MATCH($E70,ChargeGrid_Labels,0),MATCH(K$7,ChargeGrid_Years,0))</f>
        <v>0</v>
      </c>
      <c r="L70" s="43" t="n">
        <f aca="false">INDEX(ChargeGrid_Data,MATCH($E70,ChargeGrid_Labels,0),MATCH(L$7,ChargeGrid_Years,0))</f>
        <v>0</v>
      </c>
      <c r="M70" s="43" t="n">
        <f aca="false">INDEX(ChargeGrid_Data,MATCH($E70,ChargeGrid_Labels,0),MATCH(M$7,ChargeGrid_Years,0))</f>
        <v>0</v>
      </c>
      <c r="N70" s="43" t="n">
        <f aca="false">INDEX(ChargeGrid_Data,MATCH($E70,ChargeGrid_Labels,0),MATCH(N$7,ChargeGrid_Years,0))</f>
        <v>0</v>
      </c>
      <c r="O70" s="43" t="n">
        <f aca="false">INDEX(ChargeGrid_Data,MATCH($E70,ChargeGrid_Labels,0),MATCH(O$7,ChargeGrid_Years,0))</f>
        <v>-751.2864</v>
      </c>
      <c r="P70" s="43" t="n">
        <f aca="false">INDEX(ChargeGrid_Data,MATCH($E70,ChargeGrid_Labels,0),MATCH(P$7,ChargeGrid_Years,0))</f>
        <v>-751.2864</v>
      </c>
      <c r="Q70" s="43" t="n">
        <f aca="false">INDEX(ChargeGrid_Data,MATCH($E70,ChargeGrid_Labels,0),MATCH(Q$7,ChargeGrid_Years,0))</f>
        <v>-751.2864</v>
      </c>
      <c r="R70" s="43" t="n">
        <f aca="false">INDEX(ChargeGrid_Data,MATCH($E70,ChargeGrid_Labels,0),MATCH(R$7,ChargeGrid_Years,0))</f>
        <v>-751.2864</v>
      </c>
      <c r="S70" s="43" t="n">
        <f aca="false">INDEX(ChargeGrid_Data,MATCH($E70,ChargeGrid_Labels,0),MATCH(S$7,ChargeGrid_Years,0))</f>
        <v>-663.46514</v>
      </c>
      <c r="T70" s="43" t="n">
        <f aca="false">INDEX(ChargeGrid_Data,MATCH($E70,ChargeGrid_Labels,0),MATCH(T$7,ChargeGrid_Years,0))</f>
        <v>-663.46514</v>
      </c>
      <c r="U70" s="43" t="n">
        <f aca="false">INDEX(ChargeGrid_Data,MATCH($E70,ChargeGrid_Labels,0),MATCH(U$7,ChargeGrid_Years,0))</f>
        <v>-663.46514</v>
      </c>
      <c r="V70" s="43" t="n">
        <f aca="false">INDEX(ChargeGrid_Data,MATCH($E70,ChargeGrid_Labels,0),MATCH(V$7,ChargeGrid_Years,0))</f>
        <v>-663.46514</v>
      </c>
      <c r="W70" s="43" t="n">
        <f aca="false">INDEX(ChargeGrid_Data,MATCH($E70,ChargeGrid_Labels,0),MATCH(W$7,ChargeGrid_Years,0))</f>
        <v>-620.42262</v>
      </c>
      <c r="X70" s="43" t="n">
        <f aca="false">INDEX(ChargeGrid_Data,MATCH($E70,ChargeGrid_Labels,0),MATCH(X$7,ChargeGrid_Years,0))</f>
        <v>-620.42262</v>
      </c>
      <c r="Y70" s="43" t="n">
        <f aca="false">INDEX(ChargeGrid_Data,MATCH($E70,ChargeGrid_Labels,0),MATCH(Y$7,ChargeGrid_Years,0))</f>
        <v>-620.42262</v>
      </c>
      <c r="Z70" s="43" t="n">
        <f aca="false">INDEX(ChargeGrid_Data,MATCH($E70,ChargeGrid_Labels,0),MATCH(Z$7,ChargeGrid_Years,0))</f>
        <v>-620.42262</v>
      </c>
      <c r="AA70" s="43" t="n">
        <f aca="false">INDEX(ChargeGrid_Data,MATCH($E70,ChargeGrid_Labels,0),MATCH(AA$7,ChargeGrid_Years,0))</f>
        <v>-590.15109</v>
      </c>
      <c r="AB70" s="43" t="n">
        <f aca="false">INDEX(ChargeGrid_Data,MATCH($E70,ChargeGrid_Labels,0),MATCH(AB$7,ChargeGrid_Years,0))</f>
        <v>-590.15109</v>
      </c>
      <c r="AC70" s="43" t="n">
        <f aca="false">INDEX(ChargeGrid_Data,MATCH($E70,ChargeGrid_Labels,0),MATCH(AC$7,ChargeGrid_Years,0))</f>
        <v>-590.15109</v>
      </c>
      <c r="AD70" s="43" t="n">
        <f aca="false">INDEX(ChargeGrid_Data,MATCH($E70,ChargeGrid_Labels,0),MATCH(AD$7,ChargeGrid_Years,0))</f>
        <v>-590.15109</v>
      </c>
      <c r="AE70" s="43" t="n">
        <f aca="false">INDEX(ChargeGrid_Data,MATCH($E70,ChargeGrid_Labels,0),MATCH(AE$7,ChargeGrid_Years,0))</f>
        <v>-581.20382</v>
      </c>
      <c r="AF70" s="43" t="n">
        <f aca="false">INDEX(ChargeGrid_Data,MATCH($E70,ChargeGrid_Labels,0),MATCH(AF$7,ChargeGrid_Years,0))</f>
        <v>-581.20382</v>
      </c>
      <c r="AG70" s="43" t="n">
        <f aca="false">INDEX(ChargeGrid_Data,MATCH($E70,ChargeGrid_Labels,0),MATCH(AG$7,ChargeGrid_Years,0))</f>
        <v>-581.20382</v>
      </c>
      <c r="AH70" s="43" t="n">
        <f aca="false">INDEX(ChargeGrid_Data,MATCH($E70,ChargeGrid_Labels,0),MATCH(AH$7,ChargeGrid_Years,0))</f>
        <v>-581.20382</v>
      </c>
      <c r="AI70" s="43" t="n">
        <f aca="false">INDEX(ChargeGrid_Data,MATCH($E70,ChargeGrid_Labels,0),MATCH(AI$7,ChargeGrid_Years,0))</f>
        <v>-575.76335</v>
      </c>
      <c r="AJ70" s="43" t="n">
        <f aca="false">INDEX(ChargeGrid_Data,MATCH($E70,ChargeGrid_Labels,0),MATCH(AJ$7,ChargeGrid_Years,0))</f>
        <v>-575.76335</v>
      </c>
      <c r="AK70" s="43" t="n">
        <f aca="false">INDEX(ChargeGrid_Data,MATCH($E70,ChargeGrid_Labels,0),MATCH(AK$7,ChargeGrid_Years,0))</f>
        <v>-575.76335</v>
      </c>
      <c r="AL70" s="43" t="n">
        <f aca="false">INDEX(ChargeGrid_Data,MATCH($E70,ChargeGrid_Labels,0),MATCH(AL$7,ChargeGrid_Years,0))</f>
        <v>-575.76335</v>
      </c>
      <c r="AM70" s="43" t="n">
        <f aca="false">INDEX(ChargeGrid_Data,MATCH($E70,ChargeGrid_Labels,0),MATCH(AM$7,ChargeGrid_Years,0))</f>
        <v>-541.56006</v>
      </c>
      <c r="AN70" s="43" t="n">
        <f aca="false">INDEX(ChargeGrid_Data,MATCH($E70,ChargeGrid_Labels,0),MATCH(AN$7,ChargeGrid_Years,0))</f>
        <v>-541.56006</v>
      </c>
      <c r="AO70" s="43" t="n">
        <f aca="false">INDEX(ChargeGrid_Data,MATCH($E70,ChargeGrid_Labels,0),MATCH(AO$7,ChargeGrid_Years,0))</f>
        <v>-541.56006</v>
      </c>
      <c r="AP70" s="43" t="n">
        <f aca="false">INDEX(ChargeGrid_Data,MATCH($E70,ChargeGrid_Labels,0),MATCH(AP$7,ChargeGrid_Years,0))</f>
        <v>-541.56006</v>
      </c>
      <c r="AQ70" s="43" t="n">
        <f aca="false">INDEX(ChargeGrid_Data,MATCH($E70,ChargeGrid_Labels,0),MATCH(AQ$7,ChargeGrid_Years,0))</f>
        <v>-528.87975</v>
      </c>
      <c r="AR70" s="43" t="n">
        <f aca="false">INDEX(ChargeGrid_Data,MATCH($E70,ChargeGrid_Labels,0),MATCH(AR$7,ChargeGrid_Years,0))</f>
        <v>-528.87975</v>
      </c>
      <c r="AS70" s="43" t="n">
        <f aca="false">INDEX(ChargeGrid_Data,MATCH($E70,ChargeGrid_Labels,0),MATCH(AS$7,ChargeGrid_Years,0))</f>
        <v>-528.87975</v>
      </c>
      <c r="AT70" s="43" t="n">
        <f aca="false">INDEX(ChargeGrid_Data,MATCH($E70,ChargeGrid_Labels,0),MATCH(AT$7,ChargeGrid_Years,0))</f>
        <v>-528.87975</v>
      </c>
      <c r="AU70" s="43" t="n">
        <f aca="false">INDEX(ChargeGrid_Data,MATCH($E70,ChargeGrid_Labels,0),MATCH(AU$7,ChargeGrid_Years,0))</f>
        <v>-511.53463</v>
      </c>
      <c r="AV70" s="43" t="n">
        <f aca="false">INDEX(ChargeGrid_Data,MATCH($E70,ChargeGrid_Labels,0),MATCH(AV$7,ChargeGrid_Years,0))</f>
        <v>-511.53463</v>
      </c>
      <c r="AW70" s="43" t="n">
        <f aca="false">INDEX(ChargeGrid_Data,MATCH($E70,ChargeGrid_Labels,0),MATCH(AW$7,ChargeGrid_Years,0))</f>
        <v>-511.53463</v>
      </c>
      <c r="AX70" s="43" t="n">
        <f aca="false">INDEX(ChargeGrid_Data,MATCH($E70,ChargeGrid_Labels,0),MATCH(AX$7,ChargeGrid_Years,0))</f>
        <v>-511.53463</v>
      </c>
      <c r="AY70" s="43" t="n">
        <f aca="false">INDEX(ChargeGrid_Data,MATCH($E70,ChargeGrid_Labels,0),MATCH(AY$7,ChargeGrid_Years,0))</f>
        <v>-508.93701</v>
      </c>
      <c r="AZ70" s="43" t="n">
        <f aca="false">INDEX(ChargeGrid_Data,MATCH($E70,ChargeGrid_Labels,0),MATCH(AZ$7,ChargeGrid_Years,0))</f>
        <v>-508.93701</v>
      </c>
      <c r="BA70" s="43" t="n">
        <f aca="false">INDEX(ChargeGrid_Data,MATCH($E70,ChargeGrid_Labels,0),MATCH(BA$7,ChargeGrid_Years,0))</f>
        <v>-508.93701</v>
      </c>
      <c r="BB70" s="43" t="n">
        <f aca="false">INDEX(ChargeGrid_Data,MATCH($E70,ChargeGrid_Labels,0),MATCH(BB$7,ChargeGrid_Years,0))</f>
        <v>-508.93701</v>
      </c>
      <c r="BC70" s="43" t="n">
        <f aca="false">INDEX(ChargeGrid_Data,MATCH($E70,ChargeGrid_Labels,0),MATCH(BC$7,ChargeGrid_Years,0))</f>
        <v>-526.89342</v>
      </c>
      <c r="BD70" s="43" t="n">
        <f aca="false">INDEX(ChargeGrid_Data,MATCH($E70,ChargeGrid_Labels,0),MATCH(BD$7,ChargeGrid_Years,0))</f>
        <v>-526.89342</v>
      </c>
      <c r="BE70" s="43" t="n">
        <f aca="false">INDEX(ChargeGrid_Data,MATCH($E70,ChargeGrid_Labels,0),MATCH(BE$7,ChargeGrid_Years,0))</f>
        <v>-526.89342</v>
      </c>
      <c r="BF70" s="43" t="n">
        <f aca="false">INDEX(ChargeGrid_Data,MATCH($E70,ChargeGrid_Labels,0),MATCH(BF$7,ChargeGrid_Years,0))</f>
        <v>-526.89342</v>
      </c>
      <c r="BG70" s="43" t="n">
        <f aca="false">INDEX(ChargeGrid_Data,MATCH($E70,ChargeGrid_Labels,0),MATCH(BG$7,ChargeGrid_Years,0))</f>
        <v>-498.38111</v>
      </c>
      <c r="BH70" s="43" t="n">
        <f aca="false">INDEX(ChargeGrid_Data,MATCH($E70,ChargeGrid_Labels,0),MATCH(BH$7,ChargeGrid_Years,0))</f>
        <v>-498.38111</v>
      </c>
      <c r="BI70" s="43" t="n">
        <f aca="false">INDEX(ChargeGrid_Data,MATCH($E70,ChargeGrid_Labels,0),MATCH(BI$7,ChargeGrid_Years,0))</f>
        <v>-498.38111</v>
      </c>
      <c r="BJ70" s="43" t="n">
        <f aca="false">INDEX(ChargeGrid_Data,MATCH($E70,ChargeGrid_Labels,0),MATCH(BJ$7,ChargeGrid_Years,0))</f>
        <v>-498.38111</v>
      </c>
      <c r="BK70" s="43" t="n">
        <f aca="false">INDEX(ChargeGrid_Data,MATCH($E70,ChargeGrid_Labels,0),MATCH(BK$7,ChargeGrid_Years,0))</f>
        <v>-514.22704</v>
      </c>
      <c r="BL70" s="43" t="n">
        <f aca="false">INDEX(ChargeGrid_Data,MATCH($E70,ChargeGrid_Labels,0),MATCH(BL$7,ChargeGrid_Years,0))</f>
        <v>-514.22704</v>
      </c>
      <c r="BM70" s="43" t="n">
        <f aca="false">INDEX(ChargeGrid_Data,MATCH($E70,ChargeGrid_Labels,0),MATCH(BM$7,ChargeGrid_Years,0))</f>
        <v>-514.22704</v>
      </c>
      <c r="BN70" s="43" t="n">
        <f aca="false">INDEX(ChargeGrid_Data,MATCH($E70,ChargeGrid_Labels,0),MATCH(BN$7,ChargeGrid_Years,0))</f>
        <v>-514.22704</v>
      </c>
      <c r="BO70" s="43" t="n">
        <f aca="false">INDEX(ChargeGrid_Data,MATCH($E70,ChargeGrid_Labels,0),MATCH(BO$7,ChargeGrid_Years,0))</f>
        <v>-503.78846</v>
      </c>
      <c r="BP70" s="43" t="n">
        <f aca="false">INDEX(ChargeGrid_Data,MATCH($E70,ChargeGrid_Labels,0),MATCH(BP$7,ChargeGrid_Years,0))</f>
        <v>-503.78846</v>
      </c>
      <c r="BQ70" s="43" t="n">
        <f aca="false">INDEX(ChargeGrid_Data,MATCH($E70,ChargeGrid_Labels,0),MATCH(BQ$7,ChargeGrid_Years,0))</f>
        <v>-503.78846</v>
      </c>
      <c r="BR70" s="43" t="n">
        <f aca="false">INDEX(ChargeGrid_Data,MATCH($E70,ChargeGrid_Labels,0),MATCH(BR$7,ChargeGrid_Years,0))</f>
        <v>-503.78846</v>
      </c>
      <c r="BS70" s="43" t="n">
        <f aca="false">INDEX(ChargeGrid_Data,MATCH($E70,ChargeGrid_Labels,0),MATCH(BS$7,ChargeGrid_Years,0))</f>
        <v>-488.23638</v>
      </c>
      <c r="BT70" s="43" t="n">
        <f aca="false">INDEX(ChargeGrid_Data,MATCH($E70,ChargeGrid_Labels,0),MATCH(BT$7,ChargeGrid_Years,0))</f>
        <v>-488.23638</v>
      </c>
      <c r="BU70" s="43" t="n">
        <f aca="false">INDEX(ChargeGrid_Data,MATCH($E70,ChargeGrid_Labels,0),MATCH(BU$7,ChargeGrid_Years,0))</f>
        <v>-488.23638</v>
      </c>
      <c r="BV70" s="43" t="n">
        <f aca="false">INDEX(ChargeGrid_Data,MATCH($E70,ChargeGrid_Labels,0),MATCH(BV$7,ChargeGrid_Years,0))</f>
        <v>-488.23638</v>
      </c>
      <c r="BW70" s="43" t="n">
        <f aca="false">INDEX(ChargeGrid_Data,MATCH($E70,ChargeGrid_Labels,0),MATCH(BW$7,ChargeGrid_Years,0))</f>
        <v>-508.20078</v>
      </c>
      <c r="BX70" s="43" t="n">
        <f aca="false">INDEX(ChargeGrid_Data,MATCH($E70,ChargeGrid_Labels,0),MATCH(BX$7,ChargeGrid_Years,0))</f>
        <v>-508.20078</v>
      </c>
      <c r="BY70" s="43" t="n">
        <f aca="false">INDEX(ChargeGrid_Data,MATCH($E70,ChargeGrid_Labels,0),MATCH(BY$7,ChargeGrid_Years,0))</f>
        <v>-508.20078</v>
      </c>
      <c r="BZ70" s="43" t="n">
        <f aca="false">INDEX(ChargeGrid_Data,MATCH($E70,ChargeGrid_Labels,0),MATCH(BZ$7,ChargeGrid_Years,0))</f>
        <v>-508.20078</v>
      </c>
      <c r="CA70" s="43" t="n">
        <f aca="false">INDEX(ChargeGrid_Data,MATCH($E70,ChargeGrid_Labels,0),MATCH(CA$7,ChargeGrid_Years,0))</f>
        <v>-499.94889</v>
      </c>
      <c r="CB70" s="43" t="n">
        <f aca="false">INDEX(ChargeGrid_Data,MATCH($E70,ChargeGrid_Labels,0),MATCH(CB$7,ChargeGrid_Years,0))</f>
        <v>-499.94889</v>
      </c>
      <c r="CC70" s="43" t="n">
        <f aca="false">INDEX(ChargeGrid_Data,MATCH($E70,ChargeGrid_Labels,0),MATCH(CC$7,ChargeGrid_Years,0))</f>
        <v>-499.94889</v>
      </c>
      <c r="CD70" s="43" t="n">
        <f aca="false">INDEX(ChargeGrid_Data,MATCH($E70,ChargeGrid_Labels,0),MATCH(CD$7,ChargeGrid_Years,0))</f>
        <v>-499.94889</v>
      </c>
      <c r="CE70" s="43" t="n">
        <f aca="false">INDEX(ChargeGrid_Data,MATCH($E70,ChargeGrid_Labels,0),MATCH(CE$7,ChargeGrid_Years,0))</f>
        <v>-500.04075</v>
      </c>
      <c r="CF70" s="43" t="n">
        <f aca="false">INDEX(ChargeGrid_Data,MATCH($E70,ChargeGrid_Labels,0),MATCH(CF$7,ChargeGrid_Years,0))</f>
        <v>-500.04075</v>
      </c>
      <c r="CG70" s="43" t="n">
        <f aca="false">INDEX(ChargeGrid_Data,MATCH($E70,ChargeGrid_Labels,0),MATCH(CG$7,ChargeGrid_Years,0))</f>
        <v>-500.04075</v>
      </c>
      <c r="CH70" s="43" t="n">
        <f aca="false">INDEX(ChargeGrid_Data,MATCH($E70,ChargeGrid_Labels,0),MATCH(CH$7,ChargeGrid_Years,0))</f>
        <v>-500.04075</v>
      </c>
      <c r="CI70" s="43" t="n">
        <f aca="false">INDEX(ChargeGrid_Data,MATCH($E70,ChargeGrid_Labels,0),MATCH(CI$7,ChargeGrid_Years,0))</f>
        <v>-503.09869</v>
      </c>
      <c r="CJ70" s="43" t="n">
        <f aca="false">INDEX(ChargeGrid_Data,MATCH($E70,ChargeGrid_Labels,0),MATCH(CJ$7,ChargeGrid_Years,0))</f>
        <v>-503.09869</v>
      </c>
      <c r="CK70" s="43" t="n">
        <f aca="false">INDEX(ChargeGrid_Data,MATCH($E70,ChargeGrid_Labels,0),MATCH(CK$7,ChargeGrid_Years,0))</f>
        <v>-503.09869</v>
      </c>
      <c r="CL70" s="43" t="n">
        <f aca="false">INDEX(ChargeGrid_Data,MATCH($E70,ChargeGrid_Labels,0),MATCH(CL$7,ChargeGrid_Years,0))</f>
        <v>-503.09869</v>
      </c>
      <c r="CM70" s="43" t="n">
        <f aca="false">INDEX(ChargeGrid_Data,MATCH($E70,ChargeGrid_Labels,0),MATCH(CM$7,ChargeGrid_Years,0))</f>
        <v>-497.34921</v>
      </c>
      <c r="CN70" s="43" t="n">
        <f aca="false">INDEX(ChargeGrid_Data,MATCH($E70,ChargeGrid_Labels,0),MATCH(CN$7,ChargeGrid_Years,0))</f>
        <v>-497.34921</v>
      </c>
      <c r="CO70" s="43" t="n">
        <f aca="false">INDEX(ChargeGrid_Data,MATCH($E70,ChargeGrid_Labels,0),MATCH(CO$7,ChargeGrid_Years,0))</f>
        <v>-497.34921</v>
      </c>
      <c r="CP70" s="43" t="n">
        <f aca="false">INDEX(ChargeGrid_Data,MATCH($E70,ChargeGrid_Labels,0),MATCH(CP$7,ChargeGrid_Years,0))</f>
        <v>-497.34921</v>
      </c>
      <c r="CQ70" s="43" t="n">
        <f aca="false">INDEX(ChargeGrid_Data,MATCH($E70,ChargeGrid_Labels,0),MATCH(CQ$7,ChargeGrid_Years,0))</f>
        <v>-514.43421</v>
      </c>
      <c r="CR70" s="43" t="n">
        <f aca="false">INDEX(ChargeGrid_Data,MATCH($E70,ChargeGrid_Labels,0),MATCH(CR$7,ChargeGrid_Years,0))</f>
        <v>-514.43421</v>
      </c>
      <c r="CS70" s="43" t="n">
        <f aca="false">INDEX(ChargeGrid_Data,MATCH($E70,ChargeGrid_Labels,0),MATCH(CS$7,ChargeGrid_Years,0))</f>
        <v>-514.43421</v>
      </c>
      <c r="CT70" s="43" t="n">
        <f aca="false">INDEX(ChargeGrid_Data,MATCH($E70,ChargeGrid_Labels,0),MATCH(CT$7,ChargeGrid_Years,0))</f>
        <v>-514.43421</v>
      </c>
      <c r="CU70" s="43" t="n">
        <f aca="false">INDEX(ChargeGrid_Data,MATCH($E70,ChargeGrid_Labels,0),MATCH(CU$7,ChargeGrid_Years,0))</f>
        <v>-548.94787</v>
      </c>
      <c r="CV70" s="43" t="n">
        <f aca="false">INDEX(ChargeGrid_Data,MATCH($E70,ChargeGrid_Labels,0),MATCH(CV$7,ChargeGrid_Years,0))</f>
        <v>-548.94787</v>
      </c>
      <c r="CW70" s="43" t="n">
        <f aca="false">INDEX(ChargeGrid_Data,MATCH($E70,ChargeGrid_Labels,0),MATCH(CW$7,ChargeGrid_Years,0))</f>
        <v>-548.94787</v>
      </c>
      <c r="CX70" s="43" t="n">
        <f aca="false">INDEX(ChargeGrid_Data,MATCH($E70,ChargeGrid_Labels,0),MATCH(CX$7,ChargeGrid_Years,0))</f>
        <v>-548.94787</v>
      </c>
      <c r="CY70" s="43" t="n">
        <f aca="false">INDEX(ChargeGrid_Data,MATCH($E70,ChargeGrid_Labels,0),MATCH(CY$7,ChargeGrid_Years,0))</f>
        <v>-707.19545</v>
      </c>
      <c r="CZ70" s="43" t="n">
        <f aca="false">INDEX(ChargeGrid_Data,MATCH($E70,ChargeGrid_Labels,0),MATCH(CZ$7,ChargeGrid_Years,0))</f>
        <v>-707.19545</v>
      </c>
      <c r="DA70" s="43" t="n">
        <f aca="false">INDEX(ChargeGrid_Data,MATCH($E70,ChargeGrid_Labels,0),MATCH(DA$7,ChargeGrid_Years,0))</f>
        <v>-707.19545</v>
      </c>
      <c r="DB70" s="43" t="n">
        <f aca="false">INDEX(ChargeGrid_Data,MATCH($E70,ChargeGrid_Labels,0),MATCH(DB$7,ChargeGrid_Years,0))</f>
        <v>-707.19545</v>
      </c>
      <c r="DC70" s="43" t="n">
        <f aca="false">INDEX(ChargeGrid_Data,MATCH($E70,ChargeGrid_Labels,0),MATCH(DC$7,ChargeGrid_Years,0))</f>
        <v>-688.10432</v>
      </c>
      <c r="DD70" s="43" t="n">
        <f aca="false">INDEX(ChargeGrid_Data,MATCH($E70,ChargeGrid_Labels,0),MATCH(DD$7,ChargeGrid_Years,0))</f>
        <v>-688.10432</v>
      </c>
      <c r="DE70" s="43" t="n">
        <f aca="false">INDEX(ChargeGrid_Data,MATCH($E70,ChargeGrid_Labels,0),MATCH(DE$7,ChargeGrid_Years,0))</f>
        <v>-688.10432</v>
      </c>
      <c r="DF70" s="43" t="n">
        <f aca="false">INDEX(ChargeGrid_Data,MATCH($E70,ChargeGrid_Labels,0),MATCH(DF$7,ChargeGrid_Years,0))</f>
        <v>-688.10432</v>
      </c>
      <c r="DG70" s="43" t="n">
        <f aca="false">INDEX(ChargeGrid_Data,MATCH($E70,ChargeGrid_Labels,0),MATCH(DG$7,ChargeGrid_Years,0))</f>
        <v>-668.95651</v>
      </c>
      <c r="DH70" s="43" t="n">
        <f aca="false">INDEX(ChargeGrid_Data,MATCH($E70,ChargeGrid_Labels,0),MATCH(DH$7,ChargeGrid_Years,0))</f>
        <v>-668.95651</v>
      </c>
      <c r="DI70" s="43" t="n">
        <f aca="false">INDEX(ChargeGrid_Data,MATCH($E70,ChargeGrid_Labels,0),MATCH(DI$7,ChargeGrid_Years,0))</f>
        <v>-668.95651</v>
      </c>
      <c r="DJ70" s="43" t="n">
        <f aca="false">INDEX(ChargeGrid_Data,MATCH($E70,ChargeGrid_Labels,0),MATCH(DJ$7,ChargeGrid_Years,0))</f>
        <v>-668.95651</v>
      </c>
      <c r="DK70" s="43" t="n">
        <f aca="false">INDEX(ChargeGrid_Data,MATCH($E70,ChargeGrid_Labels,0),MATCH(DK$7,ChargeGrid_Years,0))</f>
        <v>-681.69469</v>
      </c>
      <c r="DL70" s="43" t="n">
        <f aca="false">INDEX(ChargeGrid_Data,MATCH($E70,ChargeGrid_Labels,0),MATCH(DL$7,ChargeGrid_Years,0))</f>
        <v>-681.69469</v>
      </c>
      <c r="DM70" s="43" t="n">
        <f aca="false">INDEX(ChargeGrid_Data,MATCH($E70,ChargeGrid_Labels,0),MATCH(DM$7,ChargeGrid_Years,0))</f>
        <v>-681.69469</v>
      </c>
      <c r="DN70" s="43" t="n">
        <f aca="false">INDEX(ChargeGrid_Data,MATCH($E70,ChargeGrid_Labels,0),MATCH(DN$7,ChargeGrid_Years,0))</f>
        <v>-681.69469</v>
      </c>
      <c r="DO70" s="43" t="n">
        <f aca="false">INDEX(ChargeGrid_Data,MATCH($E70,ChargeGrid_Labels,0),MATCH(DO$7,ChargeGrid_Years,0))</f>
        <v>-644.57209</v>
      </c>
      <c r="DP70" s="43" t="n">
        <f aca="false">INDEX(ChargeGrid_Data,MATCH($E70,ChargeGrid_Labels,0),MATCH(DP$7,ChargeGrid_Years,0))</f>
        <v>-644.57209</v>
      </c>
      <c r="DQ70" s="43" t="n">
        <f aca="false">INDEX(ChargeGrid_Data,MATCH($E70,ChargeGrid_Labels,0),MATCH(DQ$7,ChargeGrid_Years,0))</f>
        <v>-644.57209</v>
      </c>
      <c r="DR70" s="43" t="n">
        <f aca="false">INDEX(ChargeGrid_Data,MATCH($E70,ChargeGrid_Labels,0),MATCH(DR$7,ChargeGrid_Years,0))</f>
        <v>-644.57209</v>
      </c>
      <c r="DS70" s="43" t="n">
        <f aca="false">INDEX(ChargeGrid_Data,MATCH($E70,ChargeGrid_Labels,0),MATCH(DS$7,ChargeGrid_Years,0))</f>
        <v>-635.13038</v>
      </c>
      <c r="DT70" s="43" t="n">
        <f aca="false">INDEX(ChargeGrid_Data,MATCH($E70,ChargeGrid_Labels,0),MATCH(DT$7,ChargeGrid_Years,0))</f>
        <v>-635.13038</v>
      </c>
      <c r="DU70" s="43" t="n">
        <f aca="false">INDEX(ChargeGrid_Data,MATCH($E70,ChargeGrid_Labels,0),MATCH(DU$7,ChargeGrid_Years,0))</f>
        <v>-635.13038</v>
      </c>
      <c r="DV70" s="43" t="n">
        <f aca="false">INDEX(ChargeGrid_Data,MATCH($E70,ChargeGrid_Labels,0),MATCH(DV$7,ChargeGrid_Years,0))</f>
        <v>-635.13038</v>
      </c>
      <c r="DW70" s="43" t="n">
        <f aca="false">INDEX(ChargeGrid_Data,MATCH($E70,ChargeGrid_Labels,0),MATCH(DW$7,ChargeGrid_Years,0))</f>
        <v>-635.28835</v>
      </c>
      <c r="DX70" s="43" t="n">
        <f aca="false">INDEX(ChargeGrid_Data,MATCH($E70,ChargeGrid_Labels,0),MATCH(DX$7,ChargeGrid_Years,0))</f>
        <v>-635.28835</v>
      </c>
      <c r="DY70" s="43" t="n">
        <f aca="false">INDEX(ChargeGrid_Data,MATCH($E70,ChargeGrid_Labels,0),MATCH(DY$7,ChargeGrid_Years,0))</f>
        <v>-635.28835</v>
      </c>
      <c r="DZ70" s="43" t="n">
        <f aca="false">INDEX(ChargeGrid_Data,MATCH($E70,ChargeGrid_Labels,0),MATCH(DZ$7,ChargeGrid_Years,0))</f>
        <v>-635.28835</v>
      </c>
      <c r="EA70" s="43" t="n">
        <f aca="false">INDEX(ChargeGrid_Data,MATCH($E70,ChargeGrid_Labels,0),MATCH(EA$7,ChargeGrid_Years,0))</f>
        <v>-632.34774</v>
      </c>
      <c r="EB70" s="43" t="n">
        <f aca="false">INDEX(ChargeGrid_Data,MATCH($E70,ChargeGrid_Labels,0),MATCH(EB$7,ChargeGrid_Years,0))</f>
        <v>-632.34774</v>
      </c>
      <c r="EC70" s="43" t="n">
        <f aca="false">INDEX(ChargeGrid_Data,MATCH($E70,ChargeGrid_Labels,0),MATCH(EC$7,ChargeGrid_Years,0))</f>
        <v>-632.34774</v>
      </c>
      <c r="ED70" s="43" t="n">
        <f aca="false">INDEX(ChargeGrid_Data,MATCH($E70,ChargeGrid_Labels,0),MATCH(ED$7,ChargeGrid_Years,0))</f>
        <v>-632.34774</v>
      </c>
      <c r="EE70" s="43" t="n">
        <f aca="false">INDEX(ChargeGrid_Data,MATCH($E70,ChargeGrid_Labels,0),MATCH(EE$7,ChargeGrid_Years,0))</f>
        <v>-615.02274</v>
      </c>
      <c r="EF70" s="43" t="n">
        <f aca="false">INDEX(ChargeGrid_Data,MATCH($E70,ChargeGrid_Labels,0),MATCH(EF$7,ChargeGrid_Years,0))</f>
        <v>-615.02274</v>
      </c>
      <c r="EG70" s="43" t="n">
        <f aca="false">INDEX(ChargeGrid_Data,MATCH($E70,ChargeGrid_Labels,0),MATCH(EG$7,ChargeGrid_Years,0))</f>
        <v>-615.02274</v>
      </c>
      <c r="EH70" s="43" t="n">
        <f aca="false">INDEX(ChargeGrid_Data,MATCH($E70,ChargeGrid_Labels,0),MATCH(EH$7,ChargeGrid_Years,0))</f>
        <v>-615.02274</v>
      </c>
      <c r="EI70" s="43" t="n">
        <f aca="false">INDEX(ChargeGrid_Data,MATCH($E70,ChargeGrid_Labels,0),MATCH(EI$7,ChargeGrid_Years,0))</f>
        <v>-586.07772</v>
      </c>
      <c r="EJ70" s="43" t="n">
        <f aca="false">INDEX(ChargeGrid_Data,MATCH($E70,ChargeGrid_Labels,0),MATCH(EJ$7,ChargeGrid_Years,0))</f>
        <v>-586.07772</v>
      </c>
      <c r="EK70" s="43" t="n">
        <f aca="false">INDEX(ChargeGrid_Data,MATCH($E70,ChargeGrid_Labels,0),MATCH(EK$7,ChargeGrid_Years,0))</f>
        <v>-586.07772</v>
      </c>
      <c r="EL70" s="43" t="n">
        <f aca="false">INDEX(ChargeGrid_Data,MATCH($E70,ChargeGrid_Labels,0),MATCH(EL$7,ChargeGrid_Years,0))</f>
        <v>-586.07772</v>
      </c>
      <c r="EM70" s="43" t="n">
        <f aca="false">INDEX(ChargeGrid_Data,MATCH($E70,ChargeGrid_Labels,0),MATCH(EM$7,ChargeGrid_Years,0))</f>
        <v>-576.86721</v>
      </c>
      <c r="EN70" s="43" t="n">
        <f aca="false">INDEX(ChargeGrid_Data,MATCH($E70,ChargeGrid_Labels,0),MATCH(EN$7,ChargeGrid_Years,0))</f>
        <v>-576.86721</v>
      </c>
      <c r="EO70" s="43" t="n">
        <f aca="false">INDEX(ChargeGrid_Data,MATCH($E70,ChargeGrid_Labels,0),MATCH(EO$7,ChargeGrid_Years,0))</f>
        <v>-576.86721</v>
      </c>
      <c r="EP70" s="43" t="n">
        <f aca="false">INDEX(ChargeGrid_Data,MATCH($E70,ChargeGrid_Labels,0),MATCH(EP$7,ChargeGrid_Years,0))</f>
        <v>-576.86721</v>
      </c>
      <c r="EQ70" s="43" t="n">
        <f aca="false">INDEX(ChargeGrid_Data,MATCH($E70,ChargeGrid_Labels,0),MATCH(EQ$7,ChargeGrid_Years,0))</f>
        <v>-579.51105</v>
      </c>
      <c r="ER70" s="43" t="n">
        <f aca="false">INDEX(ChargeGrid_Data,MATCH($E70,ChargeGrid_Labels,0),MATCH(ER$7,ChargeGrid_Years,0))</f>
        <v>-579.51105</v>
      </c>
      <c r="ES70" s="43" t="n">
        <f aca="false">INDEX(ChargeGrid_Data,MATCH($E70,ChargeGrid_Labels,0),MATCH(ES$7,ChargeGrid_Years,0))</f>
        <v>-579.51105</v>
      </c>
      <c r="ET70" s="43" t="n">
        <f aca="false">INDEX(ChargeGrid_Data,MATCH($E70,ChargeGrid_Labels,0),MATCH(ET$7,ChargeGrid_Years,0))</f>
        <v>-579.51105</v>
      </c>
      <c r="EU70" s="43" t="n">
        <f aca="false">INDEX(ChargeGrid_Data,MATCH($E70,ChargeGrid_Labels,0),MATCH(EU$7,ChargeGrid_Years,0))</f>
        <v>-579.51105</v>
      </c>
      <c r="EV70" s="43" t="n">
        <f aca="false">INDEX(ChargeGrid_Data,MATCH($E70,ChargeGrid_Labels,0),MATCH(EV$7,ChargeGrid_Years,0))</f>
        <v>-579.51105</v>
      </c>
      <c r="EW70" s="43" t="n">
        <f aca="false">INDEX(ChargeGrid_Data,MATCH($E70,ChargeGrid_Labels,0),MATCH(EW$7,ChargeGrid_Years,0))</f>
        <v>-579.51105</v>
      </c>
      <c r="EX70" s="43" t="n">
        <f aca="false">INDEX(ChargeGrid_Data,MATCH($E70,ChargeGrid_Labels,0),MATCH(EX$7,ChargeGrid_Years,0))</f>
        <v>-579.51105</v>
      </c>
      <c r="EY70" s="43" t="n">
        <f aca="false">INDEX(ChargeGrid_Data,MATCH($E70,ChargeGrid_Labels,0),MATCH(EY$7,ChargeGrid_Years,0))</f>
        <v>-579.51105</v>
      </c>
      <c r="EZ70" s="43" t="n">
        <f aca="false">INDEX(ChargeGrid_Data,MATCH($E70,ChargeGrid_Labels,0),MATCH(EZ$7,ChargeGrid_Years,0))</f>
        <v>-579.51105</v>
      </c>
      <c r="FA70" s="43" t="n">
        <f aca="false">INDEX(ChargeGrid_Data,MATCH($E70,ChargeGrid_Labels,0),MATCH(FA$7,ChargeGrid_Years,0))</f>
        <v>-579.51105</v>
      </c>
      <c r="FB70" s="43" t="n">
        <f aca="false">INDEX(ChargeGrid_Data,MATCH($E70,ChargeGrid_Labels,0),MATCH(FB$7,ChargeGrid_Years,0))</f>
        <v>-579.51105</v>
      </c>
      <c r="FC70" s="43" t="n">
        <f aca="false">INDEX(ChargeGrid_Data,MATCH($E70,ChargeGrid_Labels,0),MATCH(FC$7,ChargeGrid_Years,0))</f>
        <v>-579.51105</v>
      </c>
      <c r="FD70" s="43" t="n">
        <f aca="false">INDEX(ChargeGrid_Data,MATCH($E70,ChargeGrid_Labels,0),MATCH(FD$7,ChargeGrid_Years,0))</f>
        <v>-579.51105</v>
      </c>
      <c r="FE70" s="43" t="n">
        <f aca="false">INDEX(ChargeGrid_Data,MATCH($E70,ChargeGrid_Labels,0),MATCH(FE$7,ChargeGrid_Years,0))</f>
        <v>-579.51105</v>
      </c>
      <c r="FF70" s="43" t="n">
        <f aca="false">INDEX(ChargeGrid_Data,MATCH($E70,ChargeGrid_Labels,0),MATCH(FF$7,ChargeGrid_Years,0))</f>
        <v>-579.51105</v>
      </c>
      <c r="FG70" s="43" t="n">
        <f aca="false">INDEX(ChargeGrid_Data,MATCH($E70,ChargeGrid_Labels,0),MATCH(FG$7,ChargeGrid_Years,0))</f>
        <v>-579.51105</v>
      </c>
      <c r="FH70" s="43" t="n">
        <f aca="false">INDEX(ChargeGrid_Data,MATCH($E70,ChargeGrid_Labels,0),MATCH(FH$7,ChargeGrid_Years,0))</f>
        <v>-579.51105</v>
      </c>
    </row>
    <row r="71" customFormat="false" ht="15" hidden="false" customHeight="false" outlineLevel="0" collapsed="false">
      <c r="C71" s="0" t="s">
        <v>674</v>
      </c>
      <c r="D71" s="11" t="s">
        <v>35</v>
      </c>
      <c r="E71" s="14" t="str">
        <f aca="false">$E43</f>
        <v>2027 solar DC 1.0cy 4h</v>
      </c>
      <c r="J71" s="43" t="n">
        <f aca="false">INDEX(Discharge_Data,MATCH($E71,Discharge_Labels,0),MATCH(J$7,Discharge_Years,0))</f>
        <v>0</v>
      </c>
      <c r="K71" s="43" t="n">
        <f aca="false">INDEX(Discharge_Data,MATCH($E71,Discharge_Labels,0),MATCH(K$7,Discharge_Years,0))</f>
        <v>0</v>
      </c>
      <c r="L71" s="43" t="n">
        <f aca="false">INDEX(Discharge_Data,MATCH($E71,Discharge_Labels,0),MATCH(L$7,Discharge_Years,0))</f>
        <v>0</v>
      </c>
      <c r="M71" s="43" t="n">
        <f aca="false">INDEX(Discharge_Data,MATCH($E71,Discharge_Labels,0),MATCH(M$7,Discharge_Years,0))</f>
        <v>0</v>
      </c>
      <c r="N71" s="43" t="n">
        <f aca="false">INDEX(Discharge_Data,MATCH($E71,Discharge_Labels,0),MATCH(N$7,Discharge_Years,0))</f>
        <v>0</v>
      </c>
      <c r="O71" s="43" t="n">
        <f aca="false">INDEX(Discharge_Data,MATCH($E71,Discharge_Labels,0),MATCH(O$7,Discharge_Years,0))</f>
        <v>1434.78479</v>
      </c>
      <c r="P71" s="43" t="n">
        <f aca="false">INDEX(Discharge_Data,MATCH($E71,Discharge_Labels,0),MATCH(P$7,Discharge_Years,0))</f>
        <v>1434.78479</v>
      </c>
      <c r="Q71" s="43" t="n">
        <f aca="false">INDEX(Discharge_Data,MATCH($E71,Discharge_Labels,0),MATCH(Q$7,Discharge_Years,0))</f>
        <v>1434.78479</v>
      </c>
      <c r="R71" s="43" t="n">
        <f aca="false">INDEX(Discharge_Data,MATCH($E71,Discharge_Labels,0),MATCH(R$7,Discharge_Years,0))</f>
        <v>1434.78479</v>
      </c>
      <c r="S71" s="43" t="n">
        <f aca="false">INDEX(Discharge_Data,MATCH($E71,Discharge_Labels,0),MATCH(S$7,Discharge_Years,0))</f>
        <v>1384.80033</v>
      </c>
      <c r="T71" s="43" t="n">
        <f aca="false">INDEX(Discharge_Data,MATCH($E71,Discharge_Labels,0),MATCH(T$7,Discharge_Years,0))</f>
        <v>1384.80033</v>
      </c>
      <c r="U71" s="43" t="n">
        <f aca="false">INDEX(Discharge_Data,MATCH($E71,Discharge_Labels,0),MATCH(U$7,Discharge_Years,0))</f>
        <v>1384.80033</v>
      </c>
      <c r="V71" s="43" t="n">
        <f aca="false">INDEX(Discharge_Data,MATCH($E71,Discharge_Labels,0),MATCH(V$7,Discharge_Years,0))</f>
        <v>1384.80033</v>
      </c>
      <c r="W71" s="43" t="n">
        <f aca="false">INDEX(Discharge_Data,MATCH($E71,Discharge_Labels,0),MATCH(W$7,Discharge_Years,0))</f>
        <v>1340.55608</v>
      </c>
      <c r="X71" s="43" t="n">
        <f aca="false">INDEX(Discharge_Data,MATCH($E71,Discharge_Labels,0),MATCH(X$7,Discharge_Years,0))</f>
        <v>1340.55608</v>
      </c>
      <c r="Y71" s="43" t="n">
        <f aca="false">INDEX(Discharge_Data,MATCH($E71,Discharge_Labels,0),MATCH(Y$7,Discharge_Years,0))</f>
        <v>1340.55608</v>
      </c>
      <c r="Z71" s="43" t="n">
        <f aca="false">INDEX(Discharge_Data,MATCH($E71,Discharge_Labels,0),MATCH(Z$7,Discharge_Years,0))</f>
        <v>1340.55608</v>
      </c>
      <c r="AA71" s="43" t="n">
        <f aca="false">INDEX(Discharge_Data,MATCH($E71,Discharge_Labels,0),MATCH(AA$7,Discharge_Years,0))</f>
        <v>1312.77664</v>
      </c>
      <c r="AB71" s="43" t="n">
        <f aca="false">INDEX(Discharge_Data,MATCH($E71,Discharge_Labels,0),MATCH(AB$7,Discharge_Years,0))</f>
        <v>1312.77664</v>
      </c>
      <c r="AC71" s="43" t="n">
        <f aca="false">INDEX(Discharge_Data,MATCH($E71,Discharge_Labels,0),MATCH(AC$7,Discharge_Years,0))</f>
        <v>1312.77664</v>
      </c>
      <c r="AD71" s="43" t="n">
        <f aca="false">INDEX(Discharge_Data,MATCH($E71,Discharge_Labels,0),MATCH(AD$7,Discharge_Years,0))</f>
        <v>1312.77664</v>
      </c>
      <c r="AE71" s="43" t="n">
        <f aca="false">INDEX(Discharge_Data,MATCH($E71,Discharge_Labels,0),MATCH(AE$7,Discharge_Years,0))</f>
        <v>1288.58149</v>
      </c>
      <c r="AF71" s="43" t="n">
        <f aca="false">INDEX(Discharge_Data,MATCH($E71,Discharge_Labels,0),MATCH(AF$7,Discharge_Years,0))</f>
        <v>1288.58149</v>
      </c>
      <c r="AG71" s="43" t="n">
        <f aca="false">INDEX(Discharge_Data,MATCH($E71,Discharge_Labels,0),MATCH(AG$7,Discharge_Years,0))</f>
        <v>1288.58149</v>
      </c>
      <c r="AH71" s="43" t="n">
        <f aca="false">INDEX(Discharge_Data,MATCH($E71,Discharge_Labels,0),MATCH(AH$7,Discharge_Years,0))</f>
        <v>1288.58149</v>
      </c>
      <c r="AI71" s="43" t="n">
        <f aca="false">INDEX(Discharge_Data,MATCH($E71,Discharge_Labels,0),MATCH(AI$7,Discharge_Years,0))</f>
        <v>1262.31184</v>
      </c>
      <c r="AJ71" s="43" t="n">
        <f aca="false">INDEX(Discharge_Data,MATCH($E71,Discharge_Labels,0),MATCH(AJ$7,Discharge_Years,0))</f>
        <v>1262.31184</v>
      </c>
      <c r="AK71" s="43" t="n">
        <f aca="false">INDEX(Discharge_Data,MATCH($E71,Discharge_Labels,0),MATCH(AK$7,Discharge_Years,0))</f>
        <v>1262.31184</v>
      </c>
      <c r="AL71" s="43" t="n">
        <f aca="false">INDEX(Discharge_Data,MATCH($E71,Discharge_Labels,0),MATCH(AL$7,Discharge_Years,0))</f>
        <v>1262.31184</v>
      </c>
      <c r="AM71" s="43" t="n">
        <f aca="false">INDEX(Discharge_Data,MATCH($E71,Discharge_Labels,0),MATCH(AM$7,Discharge_Years,0))</f>
        <v>1237.82234</v>
      </c>
      <c r="AN71" s="43" t="n">
        <f aca="false">INDEX(Discharge_Data,MATCH($E71,Discharge_Labels,0),MATCH(AN$7,Discharge_Years,0))</f>
        <v>1237.82234</v>
      </c>
      <c r="AO71" s="43" t="n">
        <f aca="false">INDEX(Discharge_Data,MATCH($E71,Discharge_Labels,0),MATCH(AO$7,Discharge_Years,0))</f>
        <v>1237.82234</v>
      </c>
      <c r="AP71" s="43" t="n">
        <f aca="false">INDEX(Discharge_Data,MATCH($E71,Discharge_Labels,0),MATCH(AP$7,Discharge_Years,0))</f>
        <v>1237.82234</v>
      </c>
      <c r="AQ71" s="43" t="n">
        <f aca="false">INDEX(Discharge_Data,MATCH($E71,Discharge_Labels,0),MATCH(AQ$7,Discharge_Years,0))</f>
        <v>1225.82421</v>
      </c>
      <c r="AR71" s="43" t="n">
        <f aca="false">INDEX(Discharge_Data,MATCH($E71,Discharge_Labels,0),MATCH(AR$7,Discharge_Years,0))</f>
        <v>1225.82421</v>
      </c>
      <c r="AS71" s="43" t="n">
        <f aca="false">INDEX(Discharge_Data,MATCH($E71,Discharge_Labels,0),MATCH(AS$7,Discharge_Years,0))</f>
        <v>1225.82421</v>
      </c>
      <c r="AT71" s="43" t="n">
        <f aca="false">INDEX(Discharge_Data,MATCH($E71,Discharge_Labels,0),MATCH(AT$7,Discharge_Years,0))</f>
        <v>1225.82421</v>
      </c>
      <c r="AU71" s="43" t="n">
        <f aca="false">INDEX(Discharge_Data,MATCH($E71,Discharge_Labels,0),MATCH(AU$7,Discharge_Years,0))</f>
        <v>1206.30208</v>
      </c>
      <c r="AV71" s="43" t="n">
        <f aca="false">INDEX(Discharge_Data,MATCH($E71,Discharge_Labels,0),MATCH(AV$7,Discharge_Years,0))</f>
        <v>1206.30208</v>
      </c>
      <c r="AW71" s="43" t="n">
        <f aca="false">INDEX(Discharge_Data,MATCH($E71,Discharge_Labels,0),MATCH(AW$7,Discharge_Years,0))</f>
        <v>1206.30208</v>
      </c>
      <c r="AX71" s="43" t="n">
        <f aca="false">INDEX(Discharge_Data,MATCH($E71,Discharge_Labels,0),MATCH(AX$7,Discharge_Years,0))</f>
        <v>1206.30208</v>
      </c>
      <c r="AY71" s="43" t="n">
        <f aca="false">INDEX(Discharge_Data,MATCH($E71,Discharge_Labels,0),MATCH(AY$7,Discharge_Years,0))</f>
        <v>1185.80301</v>
      </c>
      <c r="AZ71" s="43" t="n">
        <f aca="false">INDEX(Discharge_Data,MATCH($E71,Discharge_Labels,0),MATCH(AZ$7,Discharge_Years,0))</f>
        <v>1185.80301</v>
      </c>
      <c r="BA71" s="43" t="n">
        <f aca="false">INDEX(Discharge_Data,MATCH($E71,Discharge_Labels,0),MATCH(BA$7,Discharge_Years,0))</f>
        <v>1185.80301</v>
      </c>
      <c r="BB71" s="43" t="n">
        <f aca="false">INDEX(Discharge_Data,MATCH($E71,Discharge_Labels,0),MATCH(BB$7,Discharge_Years,0))</f>
        <v>1185.80301</v>
      </c>
      <c r="BC71" s="43" t="n">
        <f aca="false">INDEX(Discharge_Data,MATCH($E71,Discharge_Labels,0),MATCH(BC$7,Discharge_Years,0))</f>
        <v>1161.95549</v>
      </c>
      <c r="BD71" s="43" t="n">
        <f aca="false">INDEX(Discharge_Data,MATCH($E71,Discharge_Labels,0),MATCH(BD$7,Discharge_Years,0))</f>
        <v>1161.95549</v>
      </c>
      <c r="BE71" s="43" t="n">
        <f aca="false">INDEX(Discharge_Data,MATCH($E71,Discharge_Labels,0),MATCH(BE$7,Discharge_Years,0))</f>
        <v>1161.95549</v>
      </c>
      <c r="BF71" s="43" t="n">
        <f aca="false">INDEX(Discharge_Data,MATCH($E71,Discharge_Labels,0),MATCH(BF$7,Discharge_Years,0))</f>
        <v>1161.95549</v>
      </c>
      <c r="BG71" s="43" t="n">
        <f aca="false">INDEX(Discharge_Data,MATCH($E71,Discharge_Labels,0),MATCH(BG$7,Discharge_Years,0))</f>
        <v>1147.45978</v>
      </c>
      <c r="BH71" s="43" t="n">
        <f aca="false">INDEX(Discharge_Data,MATCH($E71,Discharge_Labels,0),MATCH(BH$7,Discharge_Years,0))</f>
        <v>1147.45978</v>
      </c>
      <c r="BI71" s="43" t="n">
        <f aca="false">INDEX(Discharge_Data,MATCH($E71,Discharge_Labels,0),MATCH(BI$7,Discharge_Years,0))</f>
        <v>1147.45978</v>
      </c>
      <c r="BJ71" s="43" t="n">
        <f aca="false">INDEX(Discharge_Data,MATCH($E71,Discharge_Labels,0),MATCH(BJ$7,Discharge_Years,0))</f>
        <v>1147.45978</v>
      </c>
      <c r="BK71" s="43" t="n">
        <f aca="false">INDEX(Discharge_Data,MATCH($E71,Discharge_Labels,0),MATCH(BK$7,Discharge_Years,0))</f>
        <v>1133.40002</v>
      </c>
      <c r="BL71" s="43" t="n">
        <f aca="false">INDEX(Discharge_Data,MATCH($E71,Discharge_Labels,0),MATCH(BL$7,Discharge_Years,0))</f>
        <v>1133.40002</v>
      </c>
      <c r="BM71" s="43" t="n">
        <f aca="false">INDEX(Discharge_Data,MATCH($E71,Discharge_Labels,0),MATCH(BM$7,Discharge_Years,0))</f>
        <v>1133.40002</v>
      </c>
      <c r="BN71" s="43" t="n">
        <f aca="false">INDEX(Discharge_Data,MATCH($E71,Discharge_Labels,0),MATCH(BN$7,Discharge_Years,0))</f>
        <v>1133.40002</v>
      </c>
      <c r="BO71" s="43" t="n">
        <f aca="false">INDEX(Discharge_Data,MATCH($E71,Discharge_Labels,0),MATCH(BO$7,Discharge_Years,0))</f>
        <v>1123.9041</v>
      </c>
      <c r="BP71" s="43" t="n">
        <f aca="false">INDEX(Discharge_Data,MATCH($E71,Discharge_Labels,0),MATCH(BP$7,Discharge_Years,0))</f>
        <v>1123.9041</v>
      </c>
      <c r="BQ71" s="43" t="n">
        <f aca="false">INDEX(Discharge_Data,MATCH($E71,Discharge_Labels,0),MATCH(BQ$7,Discharge_Years,0))</f>
        <v>1123.9041</v>
      </c>
      <c r="BR71" s="43" t="n">
        <f aca="false">INDEX(Discharge_Data,MATCH($E71,Discharge_Labels,0),MATCH(BR$7,Discharge_Years,0))</f>
        <v>1123.9041</v>
      </c>
      <c r="BS71" s="43" t="n">
        <f aca="false">INDEX(Discharge_Data,MATCH($E71,Discharge_Labels,0),MATCH(BS$7,Discharge_Years,0))</f>
        <v>1092.38912</v>
      </c>
      <c r="BT71" s="43" t="n">
        <f aca="false">INDEX(Discharge_Data,MATCH($E71,Discharge_Labels,0),MATCH(BT$7,Discharge_Years,0))</f>
        <v>1092.38912</v>
      </c>
      <c r="BU71" s="43" t="n">
        <f aca="false">INDEX(Discharge_Data,MATCH($E71,Discharge_Labels,0),MATCH(BU$7,Discharge_Years,0))</f>
        <v>1092.38912</v>
      </c>
      <c r="BV71" s="43" t="n">
        <f aca="false">INDEX(Discharge_Data,MATCH($E71,Discharge_Labels,0),MATCH(BV$7,Discharge_Years,0))</f>
        <v>1092.38912</v>
      </c>
      <c r="BW71" s="43" t="n">
        <f aca="false">INDEX(Discharge_Data,MATCH($E71,Discharge_Labels,0),MATCH(BW$7,Discharge_Years,0))</f>
        <v>1086.89211</v>
      </c>
      <c r="BX71" s="43" t="n">
        <f aca="false">INDEX(Discharge_Data,MATCH($E71,Discharge_Labels,0),MATCH(BX$7,Discharge_Years,0))</f>
        <v>1086.89211</v>
      </c>
      <c r="BY71" s="43" t="n">
        <f aca="false">INDEX(Discharge_Data,MATCH($E71,Discharge_Labels,0),MATCH(BY$7,Discharge_Years,0))</f>
        <v>1086.89211</v>
      </c>
      <c r="BZ71" s="43" t="n">
        <f aca="false">INDEX(Discharge_Data,MATCH($E71,Discharge_Labels,0),MATCH(BZ$7,Discharge_Years,0))</f>
        <v>1086.89211</v>
      </c>
      <c r="CA71" s="43" t="n">
        <f aca="false">INDEX(Discharge_Data,MATCH($E71,Discharge_Labels,0),MATCH(CA$7,Discharge_Years,0))</f>
        <v>1078.26699</v>
      </c>
      <c r="CB71" s="43" t="n">
        <f aca="false">INDEX(Discharge_Data,MATCH($E71,Discharge_Labels,0),MATCH(CB$7,Discharge_Years,0))</f>
        <v>1078.26699</v>
      </c>
      <c r="CC71" s="43" t="n">
        <f aca="false">INDEX(Discharge_Data,MATCH($E71,Discharge_Labels,0),MATCH(CC$7,Discharge_Years,0))</f>
        <v>1078.26699</v>
      </c>
      <c r="CD71" s="43" t="n">
        <f aca="false">INDEX(Discharge_Data,MATCH($E71,Discharge_Labels,0),MATCH(CD$7,Discharge_Years,0))</f>
        <v>1078.26699</v>
      </c>
      <c r="CE71" s="43" t="n">
        <f aca="false">INDEX(Discharge_Data,MATCH($E71,Discharge_Labels,0),MATCH(CE$7,Discharge_Years,0))</f>
        <v>1057.45224</v>
      </c>
      <c r="CF71" s="43" t="n">
        <f aca="false">INDEX(Discharge_Data,MATCH($E71,Discharge_Labels,0),MATCH(CF$7,Discharge_Years,0))</f>
        <v>1057.45224</v>
      </c>
      <c r="CG71" s="43" t="n">
        <f aca="false">INDEX(Discharge_Data,MATCH($E71,Discharge_Labels,0),MATCH(CG$7,Discharge_Years,0))</f>
        <v>1057.45224</v>
      </c>
      <c r="CH71" s="43" t="n">
        <f aca="false">INDEX(Discharge_Data,MATCH($E71,Discharge_Labels,0),MATCH(CH$7,Discharge_Years,0))</f>
        <v>1057.45224</v>
      </c>
      <c r="CI71" s="43" t="n">
        <f aca="false">INDEX(Discharge_Data,MATCH($E71,Discharge_Labels,0),MATCH(CI$7,Discharge_Years,0))</f>
        <v>1037.64581</v>
      </c>
      <c r="CJ71" s="43" t="n">
        <f aca="false">INDEX(Discharge_Data,MATCH($E71,Discharge_Labels,0),MATCH(CJ$7,Discharge_Years,0))</f>
        <v>1037.64581</v>
      </c>
      <c r="CK71" s="43" t="n">
        <f aca="false">INDEX(Discharge_Data,MATCH($E71,Discharge_Labels,0),MATCH(CK$7,Discharge_Years,0))</f>
        <v>1037.64581</v>
      </c>
      <c r="CL71" s="43" t="n">
        <f aca="false">INDEX(Discharge_Data,MATCH($E71,Discharge_Labels,0),MATCH(CL$7,Discharge_Years,0))</f>
        <v>1037.64581</v>
      </c>
      <c r="CM71" s="43" t="n">
        <f aca="false">INDEX(Discharge_Data,MATCH($E71,Discharge_Labels,0),MATCH(CM$7,Discharge_Years,0))</f>
        <v>1022.42413</v>
      </c>
      <c r="CN71" s="43" t="n">
        <f aca="false">INDEX(Discharge_Data,MATCH($E71,Discharge_Labels,0),MATCH(CN$7,Discharge_Years,0))</f>
        <v>1022.42413</v>
      </c>
      <c r="CO71" s="43" t="n">
        <f aca="false">INDEX(Discharge_Data,MATCH($E71,Discharge_Labels,0),MATCH(CO$7,Discharge_Years,0))</f>
        <v>1022.42413</v>
      </c>
      <c r="CP71" s="43" t="n">
        <f aca="false">INDEX(Discharge_Data,MATCH($E71,Discharge_Labels,0),MATCH(CP$7,Discharge_Years,0))</f>
        <v>1022.42413</v>
      </c>
      <c r="CQ71" s="43" t="n">
        <f aca="false">INDEX(Discharge_Data,MATCH($E71,Discharge_Labels,0),MATCH(CQ$7,Discharge_Years,0))</f>
        <v>1005.03355</v>
      </c>
      <c r="CR71" s="43" t="n">
        <f aca="false">INDEX(Discharge_Data,MATCH($E71,Discharge_Labels,0),MATCH(CR$7,Discharge_Years,0))</f>
        <v>1005.03355</v>
      </c>
      <c r="CS71" s="43" t="n">
        <f aca="false">INDEX(Discharge_Data,MATCH($E71,Discharge_Labels,0),MATCH(CS$7,Discharge_Years,0))</f>
        <v>1005.03355</v>
      </c>
      <c r="CT71" s="43" t="n">
        <f aca="false">INDEX(Discharge_Data,MATCH($E71,Discharge_Labels,0),MATCH(CT$7,Discharge_Years,0))</f>
        <v>1005.03355</v>
      </c>
      <c r="CU71" s="43" t="n">
        <f aca="false">INDEX(Discharge_Data,MATCH($E71,Discharge_Labels,0),MATCH(CU$7,Discharge_Years,0))</f>
        <v>1005.28497</v>
      </c>
      <c r="CV71" s="43" t="n">
        <f aca="false">INDEX(Discharge_Data,MATCH($E71,Discharge_Labels,0),MATCH(CV$7,Discharge_Years,0))</f>
        <v>1005.28497</v>
      </c>
      <c r="CW71" s="43" t="n">
        <f aca="false">INDEX(Discharge_Data,MATCH($E71,Discharge_Labels,0),MATCH(CW$7,Discharge_Years,0))</f>
        <v>1005.28497</v>
      </c>
      <c r="CX71" s="43" t="n">
        <f aca="false">INDEX(Discharge_Data,MATCH($E71,Discharge_Labels,0),MATCH(CX$7,Discharge_Years,0))</f>
        <v>1005.28497</v>
      </c>
      <c r="CY71" s="43" t="n">
        <f aca="false">INDEX(Discharge_Data,MATCH($E71,Discharge_Labels,0),MATCH(CY$7,Discharge_Years,0))</f>
        <v>1438.86736</v>
      </c>
      <c r="CZ71" s="43" t="n">
        <f aca="false">INDEX(Discharge_Data,MATCH($E71,Discharge_Labels,0),MATCH(CZ$7,Discharge_Years,0))</f>
        <v>1438.86736</v>
      </c>
      <c r="DA71" s="43" t="n">
        <f aca="false">INDEX(Discharge_Data,MATCH($E71,Discharge_Labels,0),MATCH(DA$7,Discharge_Years,0))</f>
        <v>1438.86736</v>
      </c>
      <c r="DB71" s="43" t="n">
        <f aca="false">INDEX(Discharge_Data,MATCH($E71,Discharge_Labels,0),MATCH(DB$7,Discharge_Years,0))</f>
        <v>1438.86736</v>
      </c>
      <c r="DC71" s="43" t="n">
        <f aca="false">INDEX(Discharge_Data,MATCH($E71,Discharge_Labels,0),MATCH(DC$7,Discharge_Years,0))</f>
        <v>1383.03214</v>
      </c>
      <c r="DD71" s="43" t="n">
        <f aca="false">INDEX(Discharge_Data,MATCH($E71,Discharge_Labels,0),MATCH(DD$7,Discharge_Years,0))</f>
        <v>1383.03214</v>
      </c>
      <c r="DE71" s="43" t="n">
        <f aca="false">INDEX(Discharge_Data,MATCH($E71,Discharge_Labels,0),MATCH(DE$7,Discharge_Years,0))</f>
        <v>1383.03214</v>
      </c>
      <c r="DF71" s="43" t="n">
        <f aca="false">INDEX(Discharge_Data,MATCH($E71,Discharge_Labels,0),MATCH(DF$7,Discharge_Years,0))</f>
        <v>1383.03214</v>
      </c>
      <c r="DG71" s="43" t="n">
        <f aca="false">INDEX(Discharge_Data,MATCH($E71,Discharge_Labels,0),MATCH(DG$7,Discharge_Years,0))</f>
        <v>1339.1729</v>
      </c>
      <c r="DH71" s="43" t="n">
        <f aca="false">INDEX(Discharge_Data,MATCH($E71,Discharge_Labels,0),MATCH(DH$7,Discharge_Years,0))</f>
        <v>1339.1729</v>
      </c>
      <c r="DI71" s="43" t="n">
        <f aca="false">INDEX(Discharge_Data,MATCH($E71,Discharge_Labels,0),MATCH(DI$7,Discharge_Years,0))</f>
        <v>1339.1729</v>
      </c>
      <c r="DJ71" s="43" t="n">
        <f aca="false">INDEX(Discharge_Data,MATCH($E71,Discharge_Labels,0),MATCH(DJ$7,Discharge_Years,0))</f>
        <v>1339.1729</v>
      </c>
      <c r="DK71" s="43" t="n">
        <f aca="false">INDEX(Discharge_Data,MATCH($E71,Discharge_Labels,0),MATCH(DK$7,Discharge_Years,0))</f>
        <v>1321.0198</v>
      </c>
      <c r="DL71" s="43" t="n">
        <f aca="false">INDEX(Discharge_Data,MATCH($E71,Discharge_Labels,0),MATCH(DL$7,Discharge_Years,0))</f>
        <v>1321.0198</v>
      </c>
      <c r="DM71" s="43" t="n">
        <f aca="false">INDEX(Discharge_Data,MATCH($E71,Discharge_Labels,0),MATCH(DM$7,Discharge_Years,0))</f>
        <v>1321.0198</v>
      </c>
      <c r="DN71" s="43" t="n">
        <f aca="false">INDEX(Discharge_Data,MATCH($E71,Discharge_Labels,0),MATCH(DN$7,Discharge_Years,0))</f>
        <v>1321.0198</v>
      </c>
      <c r="DO71" s="43" t="n">
        <f aca="false">INDEX(Discharge_Data,MATCH($E71,Discharge_Labels,0),MATCH(DO$7,Discharge_Years,0))</f>
        <v>1286.6306</v>
      </c>
      <c r="DP71" s="43" t="n">
        <f aca="false">INDEX(Discharge_Data,MATCH($E71,Discharge_Labels,0),MATCH(DP$7,Discharge_Years,0))</f>
        <v>1286.6306</v>
      </c>
      <c r="DQ71" s="43" t="n">
        <f aca="false">INDEX(Discharge_Data,MATCH($E71,Discharge_Labels,0),MATCH(DQ$7,Discharge_Years,0))</f>
        <v>1286.6306</v>
      </c>
      <c r="DR71" s="43" t="n">
        <f aca="false">INDEX(Discharge_Data,MATCH($E71,Discharge_Labels,0),MATCH(DR$7,Discharge_Years,0))</f>
        <v>1286.6306</v>
      </c>
      <c r="DS71" s="43" t="n">
        <f aca="false">INDEX(Discharge_Data,MATCH($E71,Discharge_Labels,0),MATCH(DS$7,Discharge_Years,0))</f>
        <v>1266.27295</v>
      </c>
      <c r="DT71" s="43" t="n">
        <f aca="false">INDEX(Discharge_Data,MATCH($E71,Discharge_Labels,0),MATCH(DT$7,Discharge_Years,0))</f>
        <v>1266.27295</v>
      </c>
      <c r="DU71" s="43" t="n">
        <f aca="false">INDEX(Discharge_Data,MATCH($E71,Discharge_Labels,0),MATCH(DU$7,Discharge_Years,0))</f>
        <v>1266.27295</v>
      </c>
      <c r="DV71" s="43" t="n">
        <f aca="false">INDEX(Discharge_Data,MATCH($E71,Discharge_Labels,0),MATCH(DV$7,Discharge_Years,0))</f>
        <v>1266.27295</v>
      </c>
      <c r="DW71" s="43" t="n">
        <f aca="false">INDEX(Discharge_Data,MATCH($E71,Discharge_Labels,0),MATCH(DW$7,Discharge_Years,0))</f>
        <v>1246.28182</v>
      </c>
      <c r="DX71" s="43" t="n">
        <f aca="false">INDEX(Discharge_Data,MATCH($E71,Discharge_Labels,0),MATCH(DX$7,Discharge_Years,0))</f>
        <v>1246.28182</v>
      </c>
      <c r="DY71" s="43" t="n">
        <f aca="false">INDEX(Discharge_Data,MATCH($E71,Discharge_Labels,0),MATCH(DY$7,Discharge_Years,0))</f>
        <v>1246.28182</v>
      </c>
      <c r="DZ71" s="43" t="n">
        <f aca="false">INDEX(Discharge_Data,MATCH($E71,Discharge_Labels,0),MATCH(DZ$7,Discharge_Years,0))</f>
        <v>1246.28182</v>
      </c>
      <c r="EA71" s="43" t="n">
        <f aca="false">INDEX(Discharge_Data,MATCH($E71,Discharge_Labels,0),MATCH(EA$7,Discharge_Years,0))</f>
        <v>1224.91212</v>
      </c>
      <c r="EB71" s="43" t="n">
        <f aca="false">INDEX(Discharge_Data,MATCH($E71,Discharge_Labels,0),MATCH(EB$7,Discharge_Years,0))</f>
        <v>1224.91212</v>
      </c>
      <c r="EC71" s="43" t="n">
        <f aca="false">INDEX(Discharge_Data,MATCH($E71,Discharge_Labels,0),MATCH(EC$7,Discharge_Years,0))</f>
        <v>1224.91212</v>
      </c>
      <c r="ED71" s="43" t="n">
        <f aca="false">INDEX(Discharge_Data,MATCH($E71,Discharge_Labels,0),MATCH(ED$7,Discharge_Years,0))</f>
        <v>1224.91212</v>
      </c>
      <c r="EE71" s="43" t="n">
        <f aca="false">INDEX(Discharge_Data,MATCH($E71,Discharge_Labels,0),MATCH(EE$7,Discharge_Years,0))</f>
        <v>1203.40419</v>
      </c>
      <c r="EF71" s="43" t="n">
        <f aca="false">INDEX(Discharge_Data,MATCH($E71,Discharge_Labels,0),MATCH(EF$7,Discharge_Years,0))</f>
        <v>1203.40419</v>
      </c>
      <c r="EG71" s="43" t="n">
        <f aca="false">INDEX(Discharge_Data,MATCH($E71,Discharge_Labels,0),MATCH(EG$7,Discharge_Years,0))</f>
        <v>1203.40419</v>
      </c>
      <c r="EH71" s="43" t="n">
        <f aca="false">INDEX(Discharge_Data,MATCH($E71,Discharge_Labels,0),MATCH(EH$7,Discharge_Years,0))</f>
        <v>1203.40419</v>
      </c>
      <c r="EI71" s="43" t="n">
        <f aca="false">INDEX(Discharge_Data,MATCH($E71,Discharge_Labels,0),MATCH(EI$7,Discharge_Years,0))</f>
        <v>1180.65732</v>
      </c>
      <c r="EJ71" s="43" t="n">
        <f aca="false">INDEX(Discharge_Data,MATCH($E71,Discharge_Labels,0),MATCH(EJ$7,Discharge_Years,0))</f>
        <v>1180.65732</v>
      </c>
      <c r="EK71" s="43" t="n">
        <f aca="false">INDEX(Discharge_Data,MATCH($E71,Discharge_Labels,0),MATCH(EK$7,Discharge_Years,0))</f>
        <v>1180.65732</v>
      </c>
      <c r="EL71" s="43" t="n">
        <f aca="false">INDEX(Discharge_Data,MATCH($E71,Discharge_Labels,0),MATCH(EL$7,Discharge_Years,0))</f>
        <v>1180.65732</v>
      </c>
      <c r="EM71" s="43" t="n">
        <f aca="false">INDEX(Discharge_Data,MATCH($E71,Discharge_Labels,0),MATCH(EM$7,Discharge_Years,0))</f>
        <v>1163.48953</v>
      </c>
      <c r="EN71" s="43" t="n">
        <f aca="false">INDEX(Discharge_Data,MATCH($E71,Discharge_Labels,0),MATCH(EN$7,Discharge_Years,0))</f>
        <v>1163.48953</v>
      </c>
      <c r="EO71" s="43" t="n">
        <f aca="false">INDEX(Discharge_Data,MATCH($E71,Discharge_Labels,0),MATCH(EO$7,Discharge_Years,0))</f>
        <v>1163.48953</v>
      </c>
      <c r="EP71" s="43" t="n">
        <f aca="false">INDEX(Discharge_Data,MATCH($E71,Discharge_Labels,0),MATCH(EP$7,Discharge_Years,0))</f>
        <v>1163.48953</v>
      </c>
      <c r="EQ71" s="43" t="n">
        <f aca="false">INDEX(Discharge_Data,MATCH($E71,Discharge_Labels,0),MATCH(EQ$7,Discharge_Years,0))</f>
        <v>1151.96742</v>
      </c>
      <c r="ER71" s="43" t="n">
        <f aca="false">INDEX(Discharge_Data,MATCH($E71,Discharge_Labels,0),MATCH(ER$7,Discharge_Years,0))</f>
        <v>1151.96742</v>
      </c>
      <c r="ES71" s="43" t="n">
        <f aca="false">INDEX(Discharge_Data,MATCH($E71,Discharge_Labels,0),MATCH(ES$7,Discharge_Years,0))</f>
        <v>1151.96742</v>
      </c>
      <c r="ET71" s="43" t="n">
        <f aca="false">INDEX(Discharge_Data,MATCH($E71,Discharge_Labels,0),MATCH(ET$7,Discharge_Years,0))</f>
        <v>1151.96742</v>
      </c>
      <c r="EU71" s="43" t="n">
        <f aca="false">INDEX(Discharge_Data,MATCH($E71,Discharge_Labels,0),MATCH(EU$7,Discharge_Years,0))</f>
        <v>1151.96742</v>
      </c>
      <c r="EV71" s="43" t="n">
        <f aca="false">INDEX(Discharge_Data,MATCH($E71,Discharge_Labels,0),MATCH(EV$7,Discharge_Years,0))</f>
        <v>1151.96742</v>
      </c>
      <c r="EW71" s="43" t="n">
        <f aca="false">INDEX(Discharge_Data,MATCH($E71,Discharge_Labels,0),MATCH(EW$7,Discharge_Years,0))</f>
        <v>1151.96742</v>
      </c>
      <c r="EX71" s="43" t="n">
        <f aca="false">INDEX(Discharge_Data,MATCH($E71,Discharge_Labels,0),MATCH(EX$7,Discharge_Years,0))</f>
        <v>1151.96742</v>
      </c>
      <c r="EY71" s="43" t="n">
        <f aca="false">INDEX(Discharge_Data,MATCH($E71,Discharge_Labels,0),MATCH(EY$7,Discharge_Years,0))</f>
        <v>1151.96742</v>
      </c>
      <c r="EZ71" s="43" t="n">
        <f aca="false">INDEX(Discharge_Data,MATCH($E71,Discharge_Labels,0),MATCH(EZ$7,Discharge_Years,0))</f>
        <v>1151.96742</v>
      </c>
      <c r="FA71" s="43" t="n">
        <f aca="false">INDEX(Discharge_Data,MATCH($E71,Discharge_Labels,0),MATCH(FA$7,Discharge_Years,0))</f>
        <v>1151.96742</v>
      </c>
      <c r="FB71" s="43" t="n">
        <f aca="false">INDEX(Discharge_Data,MATCH($E71,Discharge_Labels,0),MATCH(FB$7,Discharge_Years,0))</f>
        <v>1151.96742</v>
      </c>
      <c r="FC71" s="43" t="n">
        <f aca="false">INDEX(Discharge_Data,MATCH($E71,Discharge_Labels,0),MATCH(FC$7,Discharge_Years,0))</f>
        <v>1151.96742</v>
      </c>
      <c r="FD71" s="43" t="n">
        <f aca="false">INDEX(Discharge_Data,MATCH($E71,Discharge_Labels,0),MATCH(FD$7,Discharge_Years,0))</f>
        <v>1151.96742</v>
      </c>
      <c r="FE71" s="43" t="n">
        <f aca="false">INDEX(Discharge_Data,MATCH($E71,Discharge_Labels,0),MATCH(FE$7,Discharge_Years,0))</f>
        <v>1151.96742</v>
      </c>
      <c r="FF71" s="43" t="n">
        <f aca="false">INDEX(Discharge_Data,MATCH($E71,Discharge_Labels,0),MATCH(FF$7,Discharge_Years,0))</f>
        <v>1151.96742</v>
      </c>
      <c r="FG71" s="43" t="n">
        <f aca="false">INDEX(Discharge_Data,MATCH($E71,Discharge_Labels,0),MATCH(FG$7,Discharge_Years,0))</f>
        <v>1151.96742</v>
      </c>
      <c r="FH71" s="43" t="n">
        <f aca="false">INDEX(Discharge_Data,MATCH($E71,Discharge_Labels,0),MATCH(FH$7,Discharge_Years,0))</f>
        <v>1151.96742</v>
      </c>
    </row>
    <row r="72" customFormat="false" ht="15" hidden="false" customHeight="false" outlineLevel="0" collapsed="false">
      <c r="C72" s="0" t="s">
        <v>675</v>
      </c>
      <c r="D72" s="11" t="s">
        <v>35</v>
      </c>
      <c r="I72" s="43" t="n">
        <f aca="false">SUM(J72:FH72)</f>
        <v>1572735.83404521</v>
      </c>
      <c r="J72" s="43" t="n">
        <f aca="false">MIN(J67+J68,-J69*$E66*J26*J$6)</f>
        <v>-0</v>
      </c>
      <c r="K72" s="43" t="n">
        <f aca="false">MIN(K67+K68,-K69*$E66*K26*K$6)</f>
        <v>-0</v>
      </c>
      <c r="L72" s="43" t="n">
        <f aca="false">MIN(L67+L68,-L69*$E66*L26*L$6)</f>
        <v>-0</v>
      </c>
      <c r="M72" s="43" t="n">
        <f aca="false">MIN(M67+M68,-M69*$E66*M26*M$6)</f>
        <v>-0</v>
      </c>
      <c r="N72" s="43" t="n">
        <f aca="false">MIN(N67+N68,-N69*$E66*N26*N$6)</f>
        <v>-0</v>
      </c>
      <c r="O72" s="43" t="n">
        <f aca="false">MIN(O67+O68,-O69*$E66*O26*O$6)</f>
        <v>0</v>
      </c>
      <c r="P72" s="43" t="n">
        <f aca="false">MIN(P67+P68,-P69*$E66*P26*P$6)</f>
        <v>0</v>
      </c>
      <c r="Q72" s="43" t="n">
        <f aca="false">MIN(Q67+Q68,-Q69*$E66*Q26*Q$6)</f>
        <v>0</v>
      </c>
      <c r="R72" s="43" t="n">
        <f aca="false">MIN(R67+R68,-R69*$E66*R26*R$6)</f>
        <v>0</v>
      </c>
      <c r="S72" s="43" t="n">
        <f aca="false">MIN(S67+S68,-S69*$E66*S26*S$6)</f>
        <v>0</v>
      </c>
      <c r="T72" s="43" t="n">
        <f aca="false">MIN(T67+T68,-T69*$E66*T26*T$6)</f>
        <v>12723.9938479452</v>
      </c>
      <c r="U72" s="43" t="n">
        <f aca="false">MIN(U67+U68,-U69*$E66*U26*U$6)</f>
        <v>12863.8179561644</v>
      </c>
      <c r="V72" s="43" t="n">
        <f aca="false">MIN(V67+V68,-V69*$E66*V26*V$6)</f>
        <v>12863.8179561644</v>
      </c>
      <c r="W72" s="43" t="n">
        <f aca="false">MIN(W67+W68,-W69*$E66*W26*W$6)</f>
        <v>12484.5796849315</v>
      </c>
      <c r="X72" s="43" t="n">
        <f aca="false">MIN(X67+X68,-X69*$E66*X26*X$6)</f>
        <v>12623.2972369863</v>
      </c>
      <c r="Y72" s="43" t="n">
        <f aca="false">MIN(Y67+Y68,-Y69*$E66*Y26*Y$6)</f>
        <v>12762.0147890411</v>
      </c>
      <c r="Z72" s="43" t="n">
        <f aca="false">MIN(Z67+Z68,-Z69*$E66*Z26*Z$6)</f>
        <v>12762.0147890411</v>
      </c>
      <c r="AA72" s="43" t="n">
        <f aca="false">MIN(AA67+AA68,-AA69*$E66*AA26*AA$6)</f>
        <v>12432.5124657534</v>
      </c>
      <c r="AB72" s="43" t="n">
        <f aca="false">MIN(AB67+AB68,-AB69*$E66*AB26*AB$6)</f>
        <v>12570.6514931507</v>
      </c>
      <c r="AC72" s="43" t="n">
        <f aca="false">MIN(AC67+AC68,-AC69*$E66*AC26*AC$6)</f>
        <v>12708.7905205479</v>
      </c>
      <c r="AD72" s="43" t="n">
        <f aca="false">MIN(AD67+AD68,-AD69*$E66*AD26*AD$6)</f>
        <v>12708.7905205479</v>
      </c>
      <c r="AE72" s="43" t="n">
        <f aca="false">MIN(AE67+AE68,-AE69*$E66*AE26*AE$6)</f>
        <v>12208.3034794521</v>
      </c>
      <c r="AF72" s="43" t="n">
        <f aca="false">MIN(AF67+AF68,-AF69*$E66*AF26*AF$6)</f>
        <v>12343.9512958904</v>
      </c>
      <c r="AG72" s="43" t="n">
        <f aca="false">MIN(AG67+AG68,-AG69*$E66*AG26*AG$6)</f>
        <v>12479.5991123288</v>
      </c>
      <c r="AH72" s="43" t="n">
        <f aca="false">MIN(AH67+AH68,-AH69*$E66*AH26*AH$6)</f>
        <v>12479.5991123288</v>
      </c>
      <c r="AI72" s="43" t="n">
        <f aca="false">MIN(AI67+AI68,-AI69*$E66*AI26*AI$6)</f>
        <v>12038.522760274</v>
      </c>
      <c r="AJ72" s="43" t="n">
        <f aca="false">MIN(AJ67+AJ68,-AJ69*$E66*AJ26*AJ$6)</f>
        <v>12038.522760274</v>
      </c>
      <c r="AK72" s="43" t="n">
        <f aca="false">MIN(AK67+AK68,-AK69*$E66*AK26*AK$6)</f>
        <v>12170.8142191781</v>
      </c>
      <c r="AL72" s="43" t="n">
        <f aca="false">MIN(AL67+AL68,-AL69*$E66*AL26*AL$6)</f>
        <v>12170.8142191781</v>
      </c>
      <c r="AM72" s="43" t="n">
        <f aca="false">MIN(AM67+AM68,-AM69*$E66*AM26*AM$6)</f>
        <v>11983.4112328767</v>
      </c>
      <c r="AN72" s="43" t="n">
        <f aca="false">MIN(AN67+AN68,-AN69*$E66*AN26*AN$6)</f>
        <v>12116.5602465753</v>
      </c>
      <c r="AO72" s="43" t="n">
        <f aca="false">MIN(AO67+AO68,-AO69*$E66*AO26*AO$6)</f>
        <v>12249.709260274</v>
      </c>
      <c r="AP72" s="43" t="n">
        <f aca="false">MIN(AP67+AP68,-AP69*$E66*AP26*AP$6)</f>
        <v>12249.709260274</v>
      </c>
      <c r="AQ72" s="43" t="n">
        <f aca="false">MIN(AQ67+AQ68,-AQ69*$E66*AQ26*AQ$6)</f>
        <v>11994.183369863</v>
      </c>
      <c r="AR72" s="43" t="n">
        <f aca="false">MIN(AR67+AR68,-AR69*$E66*AR26*AR$6)</f>
        <v>12127.4520739726</v>
      </c>
      <c r="AS72" s="43" t="n">
        <f aca="false">MIN(AS67+AS68,-AS69*$E66*AS26*AS$6)</f>
        <v>12260.7207780822</v>
      </c>
      <c r="AT72" s="43" t="n">
        <f aca="false">MIN(AT67+AT68,-AT69*$E66*AT26*AT$6)</f>
        <v>12260.7207780822</v>
      </c>
      <c r="AU72" s="43" t="n">
        <f aca="false">MIN(AU67+AU68,-AU69*$E66*AU26*AU$6)</f>
        <v>11934.2023150685</v>
      </c>
      <c r="AV72" s="43" t="n">
        <f aca="false">MIN(AV67+AV68,-AV69*$E66*AV26*AV$6)</f>
        <v>12066.8045630137</v>
      </c>
      <c r="AW72" s="43" t="n">
        <f aca="false">MIN(AW67+AW68,-AW69*$E66*AW26*AW$6)</f>
        <v>12199.4068109589</v>
      </c>
      <c r="AX72" s="43" t="n">
        <f aca="false">MIN(AX67+AX68,-AX69*$E66*AX26*AX$6)</f>
        <v>12199.4068109589</v>
      </c>
      <c r="AY72" s="43" t="n">
        <f aca="false">MIN(AY67+AY68,-AY69*$E66*AY26*AY$6)</f>
        <v>11799.4397068493</v>
      </c>
      <c r="AZ72" s="43" t="n">
        <f aca="false">MIN(AZ67+AZ68,-AZ69*$E66*AZ26*AZ$6)</f>
        <v>11799.4397068493</v>
      </c>
      <c r="BA72" s="43" t="n">
        <f aca="false">MIN(BA67+BA68,-BA69*$E66*BA26*BA$6)</f>
        <v>11929.1038794521</v>
      </c>
      <c r="BB72" s="43" t="n">
        <f aca="false">MIN(BB67+BB68,-BB69*$E66*BB26*BB$6)</f>
        <v>11929.1038794521</v>
      </c>
      <c r="BC72" s="43" t="n">
        <f aca="false">MIN(BC67+BC68,-BC69*$E66*BC26*BC$6)</f>
        <v>11134.3915479452</v>
      </c>
      <c r="BD72" s="43" t="n">
        <f aca="false">MIN(BD67+BD68,-BD69*$E66*BD26*BD$6)</f>
        <v>11258.107009589</v>
      </c>
      <c r="BE72" s="43" t="n">
        <f aca="false">MIN(BE67+BE68,-BE69*$E66*BE26*BE$6)</f>
        <v>11381.8224712329</v>
      </c>
      <c r="BF72" s="43" t="n">
        <f aca="false">MIN(BF67+BF68,-BF69*$E66*BF26*BF$6)</f>
        <v>11381.8224712329</v>
      </c>
      <c r="BG72" s="43" t="n">
        <f aca="false">MIN(BG67+BG68,-BG69*$E66*BG26*BG$6)</f>
        <v>11284.3268630137</v>
      </c>
      <c r="BH72" s="43" t="n">
        <f aca="false">MIN(BH67+BH68,-BH69*$E66*BH26*BH$6)</f>
        <v>11409.7082726027</v>
      </c>
      <c r="BI72" s="43" t="n">
        <f aca="false">MIN(BI67+BI68,-BI69*$E66*BI26*BI$6)</f>
        <v>11535.0896821918</v>
      </c>
      <c r="BJ72" s="43" t="n">
        <f aca="false">MIN(BJ67+BJ68,-BJ69*$E66*BJ26*BJ$6)</f>
        <v>11535.0896821918</v>
      </c>
      <c r="BK72" s="43" t="n">
        <f aca="false">MIN(BK67+BK68,-BK69*$E66*BK26*BK$6)</f>
        <v>10909.6037260274</v>
      </c>
      <c r="BL72" s="43" t="n">
        <f aca="false">MIN(BL67+BL68,-BL69*$E66*BL26*BL$6)</f>
        <v>11030.8215452055</v>
      </c>
      <c r="BM72" s="43" t="n">
        <f aca="false">MIN(BM67+BM68,-BM69*$E66*BM26*BM$6)</f>
        <v>11152.0393643836</v>
      </c>
      <c r="BN72" s="43" t="n">
        <f aca="false">MIN(BN67+BN68,-BN69*$E66*BN26*BN$6)</f>
        <v>11152.0393643836</v>
      </c>
      <c r="BO72" s="43" t="n">
        <f aca="false">MIN(BO67+BO68,-BO69*$E66*BO26*BO$6)</f>
        <v>11031.5219958904</v>
      </c>
      <c r="BP72" s="43" t="n">
        <f aca="false">MIN(BP67+BP68,-BP69*$E66*BP26*BP$6)</f>
        <v>11031.5219958904</v>
      </c>
      <c r="BQ72" s="43" t="n">
        <f aca="false">MIN(BQ67+BQ68,-BQ69*$E66*BQ26*BQ$6)</f>
        <v>11152.7475123288</v>
      </c>
      <c r="BR72" s="43" t="n">
        <f aca="false">MIN(BR67+BR68,-BR69*$E66*BR26*BR$6)</f>
        <v>11152.7475123288</v>
      </c>
      <c r="BS72" s="43" t="n">
        <f aca="false">MIN(BS67+BS68,-BS69*$E66*BS26*BS$6)</f>
        <v>10653.6009452055</v>
      </c>
      <c r="BT72" s="43" t="n">
        <f aca="false">MIN(BT67+BT68,-BT69*$E66*BT26*BT$6)</f>
        <v>10771.9742890411</v>
      </c>
      <c r="BU72" s="43" t="n">
        <f aca="false">MIN(BU67+BU68,-BU69*$E66*BU26*BU$6)</f>
        <v>10890.3476328767</v>
      </c>
      <c r="BV72" s="43" t="n">
        <f aca="false">MIN(BV67+BV68,-BV69*$E66*BV26*BV$6)</f>
        <v>10890.3476328767</v>
      </c>
      <c r="BW72" s="43" t="n">
        <f aca="false">MIN(BW67+BW68,-BW69*$E66*BW26*BW$6)</f>
        <v>10383.5751780822</v>
      </c>
      <c r="BX72" s="43" t="n">
        <f aca="false">MIN(BX67+BX68,-BX69*$E66*BX26*BX$6)</f>
        <v>10498.9482356164</v>
      </c>
      <c r="BY72" s="43" t="n">
        <f aca="false">MIN(BY67+BY68,-BY69*$E66*BY26*BY$6)</f>
        <v>10614.3212931507</v>
      </c>
      <c r="BZ72" s="43" t="n">
        <f aca="false">MIN(BZ67+BZ68,-BZ69*$E66*BZ26*BZ$6)</f>
        <v>10614.3212931507</v>
      </c>
      <c r="CA72" s="43" t="n">
        <f aca="false">MIN(CA67+CA68,-CA69*$E66*CA26*CA$6)</f>
        <v>10368.3932876712</v>
      </c>
      <c r="CB72" s="43" t="n">
        <f aca="false">MIN(CB67+CB68,-CB69*$E66*CB26*CB$6)</f>
        <v>10483.5976575342</v>
      </c>
      <c r="CC72" s="43" t="n">
        <f aca="false">MIN(CC67+CC68,-CC69*$E66*CC26*CC$6)</f>
        <v>10598.8020273973</v>
      </c>
      <c r="CD72" s="43" t="n">
        <f aca="false">MIN(CD67+CD68,-CD69*$E66*CD26*CD$6)</f>
        <v>10598.8020273973</v>
      </c>
      <c r="CE72" s="43" t="n">
        <f aca="false">MIN(CE67+CE68,-CE69*$E66*CE26*CE$6)</f>
        <v>10186.0837534247</v>
      </c>
      <c r="CF72" s="43" t="n">
        <f aca="false">MIN(CF67+CF68,-CF69*$E66*CF26*CF$6)</f>
        <v>10186.0837534247</v>
      </c>
      <c r="CG72" s="43" t="n">
        <f aca="false">MIN(CG67+CG68,-CG69*$E66*CG26*CG$6)</f>
        <v>10298.018739726</v>
      </c>
      <c r="CH72" s="43" t="n">
        <f aca="false">MIN(CH67+CH68,-CH69*$E66*CH26*CH$6)</f>
        <v>10298.018739726</v>
      </c>
      <c r="CI72" s="43" t="n">
        <f aca="false">MIN(CI67+CI68,-CI69*$E66*CI26*CI$6)</f>
        <v>9773.84305479452</v>
      </c>
      <c r="CJ72" s="43" t="n">
        <f aca="false">MIN(CJ67+CJ68,-CJ69*$E66*CJ26*CJ$6)</f>
        <v>9882.4413109589</v>
      </c>
      <c r="CK72" s="43" t="n">
        <f aca="false">MIN(CK67+CK68,-CK69*$E66*CK26*CK$6)</f>
        <v>9991.03956712329</v>
      </c>
      <c r="CL72" s="43" t="n">
        <f aca="false">MIN(CL67+CL68,-CL69*$E66*CL26*CL$6)</f>
        <v>9991.03956712329</v>
      </c>
      <c r="CM72" s="43" t="n">
        <f aca="false">MIN(CM67+CM68,-CM69*$E66*CM26*CM$6)</f>
        <v>9607.49901369863</v>
      </c>
      <c r="CN72" s="43" t="n">
        <f aca="false">MIN(CN67+CN68,-CN69*$E66*CN26*CN$6)</f>
        <v>9714.24900273973</v>
      </c>
      <c r="CO72" s="43" t="n">
        <f aca="false">MIN(CO67+CO68,-CO69*$E66*CO26*CO$6)</f>
        <v>9820.99899178082</v>
      </c>
      <c r="CP72" s="43" t="n">
        <f aca="false">MIN(CP67+CP68,-CP69*$E66*CP26*CP$6)</f>
        <v>9820.99899178082</v>
      </c>
      <c r="CQ72" s="43" t="n">
        <f aca="false">MIN(CQ67+CQ68,-CQ69*$E66*CQ26*CQ$6)</f>
        <v>9185.7437260274</v>
      </c>
      <c r="CR72" s="43" t="n">
        <f aca="false">MIN(CR67+CR68,-CR69*$E66*CR26*CR$6)</f>
        <v>9287.80754520548</v>
      </c>
      <c r="CS72" s="43" t="n">
        <f aca="false">MIN(CS67+CS68,-CS69*$E66*CS26*CS$6)</f>
        <v>9389.87136438356</v>
      </c>
      <c r="CT72" s="43" t="n">
        <f aca="false">MIN(CT67+CT68,-CT69*$E66*CT26*CT$6)</f>
        <v>9389.87136438356</v>
      </c>
      <c r="CU72" s="43" t="n">
        <f aca="false">MIN(CU67+CU68,-CU69*$E66*CU26*CU$6)</f>
        <v>8898.52961506849</v>
      </c>
      <c r="CV72" s="43" t="n">
        <f aca="false">MIN(CV67+CV68,-CV69*$E66*CV26*CV$6)</f>
        <v>8898.52961506849</v>
      </c>
      <c r="CW72" s="43" t="n">
        <f aca="false">MIN(CW67+CW68,-CW69*$E66*CW26*CW$6)</f>
        <v>8996.31565479452</v>
      </c>
      <c r="CX72" s="43" t="n">
        <f aca="false">MIN(CX67+CX68,-CX69*$E66*CX26*CX$6)</f>
        <v>8996.31565479452</v>
      </c>
      <c r="CY72" s="43" t="n">
        <f aca="false">MIN(CY67+CY68,-CY69*$E66*CY26*CY$6)</f>
        <v>12823.0613013699</v>
      </c>
      <c r="CZ72" s="43" t="n">
        <f aca="false">MIN(CZ67+CZ68,-CZ69*$E66*CZ26*CZ$6)</f>
        <v>12965.539760274</v>
      </c>
      <c r="DA72" s="43" t="n">
        <f aca="false">MIN(DA67+DA68,-DA69*$E66*DA26*DA$6)</f>
        <v>13108.0182191781</v>
      </c>
      <c r="DB72" s="43" t="n">
        <f aca="false">MIN(DB67+DB68,-DB69*$E66*DB26*DB$6)</f>
        <v>13108.0182191781</v>
      </c>
      <c r="DC72" s="43" t="n">
        <f aca="false">MIN(DC67+DC68,-DC69*$E66*DC26*DC$6)</f>
        <v>12250.574630137</v>
      </c>
      <c r="DD72" s="43" t="n">
        <f aca="false">MIN(DD67+DD68,-DD69*$E66*DD26*DD$6)</f>
        <v>12386.6921260274</v>
      </c>
      <c r="DE72" s="43" t="n">
        <f aca="false">MIN(DE67+DE68,-DE69*$E66*DE26*DE$6)</f>
        <v>12522.8096219178</v>
      </c>
      <c r="DF72" s="43" t="n">
        <f aca="false">MIN(DF67+DF68,-DF69*$E66*DF26*DF$6)</f>
        <v>12522.8096219178</v>
      </c>
      <c r="DG72" s="43" t="n">
        <f aca="false">MIN(DG67+DG68,-DG69*$E66*DG26*DG$6)</f>
        <v>11860.2257671233</v>
      </c>
      <c r="DH72" s="43" t="n">
        <f aca="false">MIN(DH67+DH68,-DH69*$E66*DH26*DH$6)</f>
        <v>11992.0060534247</v>
      </c>
      <c r="DI72" s="43" t="n">
        <f aca="false">MIN(DI67+DI68,-DI69*$E66*DI26*DI$6)</f>
        <v>12123.786339726</v>
      </c>
      <c r="DJ72" s="43" t="n">
        <f aca="false">MIN(DJ67+DJ68,-DJ69*$E66*DJ26*DJ$6)</f>
        <v>12123.786339726</v>
      </c>
      <c r="DK72" s="43" t="n">
        <f aca="false">MIN(DK67+DK68,-DK69*$E66*DK26*DK$6)</f>
        <v>11599.9270684932</v>
      </c>
      <c r="DL72" s="43" t="n">
        <f aca="false">MIN(DL67+DL68,-DL69*$E66*DL26*DL$6)</f>
        <v>11599.9270684932</v>
      </c>
      <c r="DM72" s="43" t="n">
        <f aca="false">MIN(DM67+DM68,-DM69*$E66*DM26*DM$6)</f>
        <v>11727.3987945205</v>
      </c>
      <c r="DN72" s="43" t="n">
        <f aca="false">MIN(DN67+DN68,-DN69*$E66*DN26*DN$6)</f>
        <v>11727.3987945205</v>
      </c>
      <c r="DO72" s="43" t="n">
        <f aca="false">MIN(DO67+DO68,-DO69*$E66*DO26*DO$6)</f>
        <v>11421.4451917808</v>
      </c>
      <c r="DP72" s="43" t="n">
        <f aca="false">MIN(DP67+DP68,-DP69*$E66*DP26*DP$6)</f>
        <v>11548.3501383562</v>
      </c>
      <c r="DQ72" s="43" t="n">
        <f aca="false">MIN(DQ67+DQ68,-DQ69*$E66*DQ26*DQ$6)</f>
        <v>11675.2550849315</v>
      </c>
      <c r="DR72" s="43" t="n">
        <f aca="false">MIN(DR67+DR68,-DR69*$E66*DR26*DR$6)</f>
        <v>11675.2550849315</v>
      </c>
      <c r="DS72" s="43" t="n">
        <f aca="false">MIN(DS67+DS68,-DS69*$E66*DS26*DS$6)</f>
        <v>11269.6993972603</v>
      </c>
      <c r="DT72" s="43" t="n">
        <f aca="false">MIN(DT67+DT68,-DT69*$E66*DT26*DT$6)</f>
        <v>11394.9182794521</v>
      </c>
      <c r="DU72" s="43" t="n">
        <f aca="false">MIN(DU67+DU68,-DU69*$E66*DU26*DU$6)</f>
        <v>11520.1371616438</v>
      </c>
      <c r="DV72" s="43" t="n">
        <f aca="false">MIN(DV67+DV68,-DV69*$E66*DV26*DV$6)</f>
        <v>11520.1371616438</v>
      </c>
      <c r="DW72" s="43" t="n">
        <f aca="false">MIN(DW67+DW68,-DW69*$E66*DW26*DW$6)</f>
        <v>10994.8437123288</v>
      </c>
      <c r="DX72" s="43" t="n">
        <f aca="false">MIN(DX67+DX68,-DX69*$E66*DX26*DX$6)</f>
        <v>11117.0086424658</v>
      </c>
      <c r="DY72" s="43" t="n">
        <f aca="false">MIN(DY67+DY68,-DY69*$E66*DY26*DY$6)</f>
        <v>11239.1735726027</v>
      </c>
      <c r="DZ72" s="43" t="n">
        <f aca="false">MIN(DZ67+DZ68,-DZ69*$E66*DZ26*DZ$6)</f>
        <v>11239.1735726027</v>
      </c>
      <c r="EA72" s="43" t="n">
        <f aca="false">MIN(EA67+EA68,-EA69*$E66*EA26*EA$6)</f>
        <v>10846.9124150685</v>
      </c>
      <c r="EB72" s="43" t="n">
        <f aca="false">MIN(EB67+EB68,-EB69*$E66*EB26*EB$6)</f>
        <v>10846.9124150685</v>
      </c>
      <c r="EC72" s="43" t="n">
        <f aca="false">MIN(EC67+EC68,-EC69*$E66*EC26*EC$6)</f>
        <v>10966.1092547945</v>
      </c>
      <c r="ED72" s="43" t="n">
        <f aca="false">MIN(ED67+ED68,-ED69*$E66*ED26*ED$6)</f>
        <v>10966.1092547945</v>
      </c>
      <c r="EE72" s="43" t="n">
        <f aca="false">MIN(EE67+EE68,-EE69*$E66*EE26*EE$6)</f>
        <v>10656.0320547945</v>
      </c>
      <c r="EF72" s="43" t="n">
        <f aca="false">MIN(EF67+EF68,-EF69*$E66*EF26*EF$6)</f>
        <v>10774.4324109589</v>
      </c>
      <c r="EG72" s="43" t="n">
        <f aca="false">MIN(EG67+EG68,-EG69*$E66*EG26*EG$6)</f>
        <v>10892.8327671233</v>
      </c>
      <c r="EH72" s="43" t="n">
        <f aca="false">MIN(EH67+EH68,-EH69*$E66*EH26*EH$6)</f>
        <v>10892.8327671233</v>
      </c>
      <c r="EI72" s="43" t="n">
        <f aca="false">MIN(EI67+EI68,-EI69*$E66*EI26*EI$6)</f>
        <v>10685.4689589041</v>
      </c>
      <c r="EJ72" s="43" t="n">
        <f aca="false">MIN(EJ67+EJ68,-EJ69*$E66*EJ26*EJ$6)</f>
        <v>10804.1963917808</v>
      </c>
      <c r="EK72" s="43" t="n">
        <f aca="false">MIN(EK67+EK68,-EK69*$E66*EK26*EK$6)</f>
        <v>10922.9238246575</v>
      </c>
      <c r="EL72" s="43" t="n">
        <f aca="false">MIN(EL67+EL68,-EL69*$E66*EL26*EL$6)</f>
        <v>10922.9238246575</v>
      </c>
      <c r="EM72" s="43" t="n">
        <f aca="false">MIN(EM67+EM68,-EM69*$E66*EM26*EM$6)</f>
        <v>10546.4502739726</v>
      </c>
      <c r="EN72" s="43" t="n">
        <f aca="false">MIN(EN67+EN68,-EN69*$E66*EN26*EN$6)</f>
        <v>10663.6330547945</v>
      </c>
      <c r="EO72" s="43" t="n">
        <f aca="false">MIN(EO67+EO68,-EO69*$E66*EO26*EO$6)</f>
        <v>10780.8158356164</v>
      </c>
      <c r="EP72" s="43" t="n">
        <f aca="false">MIN(EP67+EP68,-EP69*$E66*EP26*EP$6)</f>
        <v>10780.8158356164</v>
      </c>
      <c r="EQ72" s="43" t="n">
        <f aca="false">MIN(EQ67+EQ68,-EQ69*$E66*EQ26*EQ$6)</f>
        <v>10487.3695452055</v>
      </c>
      <c r="ER72" s="43" t="n">
        <f aca="false">MIN(ER67+ER68,-ER69*$E66*ER26*ER$6)</f>
        <v>10487.3695452055</v>
      </c>
      <c r="ES72" s="43" t="n">
        <f aca="false">MIN(ES67+ES68,-ES69*$E66*ES26*ES$6)</f>
        <v>10602.6153643836</v>
      </c>
      <c r="ET72" s="43" t="n">
        <f aca="false">MIN(ET67+ET68,-ET69*$E66*ET26*ET$6)</f>
        <v>10602.6153643836</v>
      </c>
      <c r="EU72" s="43" t="n">
        <f aca="false">MIN(EU67+EU68,-EU69*$E66*EU26*EU$6)</f>
        <v>10372.1237260274</v>
      </c>
      <c r="EV72" s="43" t="n">
        <f aca="false">MIN(EV67+EV68,-EV69*$E66*EV26*EV$6)</f>
        <v>10487.3695452055</v>
      </c>
      <c r="EW72" s="43" t="n">
        <f aca="false">MIN(EW67+EW68,-EW69*$E66*EW26*EW$6)</f>
        <v>10602.6153643836</v>
      </c>
      <c r="EX72" s="43" t="n">
        <f aca="false">MIN(EX67+EX68,-EX69*$E66*EX26*EX$6)</f>
        <v>10602.6153643836</v>
      </c>
      <c r="EY72" s="43" t="n">
        <f aca="false">MIN(EY67+EY68,-EY69*$E66*EY26*EY$6)</f>
        <v>10372.1237260274</v>
      </c>
      <c r="EZ72" s="43" t="n">
        <f aca="false">MIN(EZ67+EZ68,-EZ69*$E66*EZ26*EZ$6)</f>
        <v>10487.3695452055</v>
      </c>
      <c r="FA72" s="43" t="n">
        <f aca="false">MIN(FA67+FA68,-FA69*$E66*FA26*FA$6)</f>
        <v>10602.6153643836</v>
      </c>
      <c r="FB72" s="43" t="n">
        <f aca="false">MIN(FB67+FB68,-FB69*$E66*FB26*FB$6)</f>
        <v>10602.6153643836</v>
      </c>
      <c r="FC72" s="43" t="n">
        <f aca="false">MIN(FC67+FC68,-FC69*$E66*FC26*FC$6)</f>
        <v>10372.1237260274</v>
      </c>
      <c r="FD72" s="43" t="n">
        <f aca="false">MIN(FD67+FD68,-FD69*$E66*FD26*FD$6)</f>
        <v>0</v>
      </c>
      <c r="FE72" s="43" t="n">
        <f aca="false">MIN(FE67+FE68,-FE69*$E66*FE26*FE$6)</f>
        <v>0</v>
      </c>
      <c r="FF72" s="43" t="n">
        <f aca="false">MIN(FF67+FF68,-FF69*$E66*FF26*FF$6)</f>
        <v>0</v>
      </c>
      <c r="FG72" s="43" t="n">
        <f aca="false">MIN(FG67+FG68,-FG69*$E66*FG26*FG$6)</f>
        <v>0</v>
      </c>
      <c r="FH72" s="43" t="n">
        <f aca="false">MIN(FH67+FH68,-FH69*$E66*FH26*FH$6)</f>
        <v>0</v>
      </c>
    </row>
    <row r="73" customFormat="false" ht="15" hidden="false" customHeight="false" outlineLevel="0" collapsed="false">
      <c r="C73" s="0" t="s">
        <v>676</v>
      </c>
      <c r="D73" s="11" t="s">
        <v>35</v>
      </c>
      <c r="I73" s="43" t="n">
        <f aca="false">SUM(J73:FH73)</f>
        <v>1011515.04284544</v>
      </c>
      <c r="J73" s="43" t="n">
        <f aca="false">J67+J68-J72</f>
        <v>0</v>
      </c>
      <c r="K73" s="43" t="n">
        <f aca="false">K67+K68-K72</f>
        <v>0</v>
      </c>
      <c r="L73" s="43" t="n">
        <f aca="false">L67+L68-L72</f>
        <v>0</v>
      </c>
      <c r="M73" s="43" t="n">
        <f aca="false">M67+M68-M72</f>
        <v>0</v>
      </c>
      <c r="N73" s="43" t="n">
        <f aca="false">N67+N68-N72</f>
        <v>0</v>
      </c>
      <c r="O73" s="43" t="n">
        <f aca="false">O67+O68-O72</f>
        <v>0</v>
      </c>
      <c r="P73" s="43" t="n">
        <f aca="false">P67+P68-P72</f>
        <v>0</v>
      </c>
      <c r="Q73" s="43" t="n">
        <f aca="false">Q67+Q68-Q72</f>
        <v>0</v>
      </c>
      <c r="R73" s="43" t="n">
        <f aca="false">R67+R68-R72</f>
        <v>0</v>
      </c>
      <c r="S73" s="43" t="n">
        <f aca="false">S67+S68-S72</f>
        <v>0</v>
      </c>
      <c r="T73" s="43" t="n">
        <f aca="false">T67+T68-T72</f>
        <v>6650.42834246575</v>
      </c>
      <c r="U73" s="43" t="n">
        <f aca="false">U67+U68-U72</f>
        <v>6708.8431990696</v>
      </c>
      <c r="V73" s="43" t="n">
        <f aca="false">V67+V68-V72</f>
        <v>6694.02641617767</v>
      </c>
      <c r="W73" s="43" t="n">
        <f aca="false">W67+W68-W72</f>
        <v>6633.61045133912</v>
      </c>
      <c r="X73" s="43" t="n">
        <f aca="false">X67+X68-X72</f>
        <v>6693.00168685342</v>
      </c>
      <c r="Y73" s="43" t="n">
        <f aca="false">Y67+Y68-Y72</f>
        <v>6751.92838272719</v>
      </c>
      <c r="Z73" s="43" t="n">
        <f aca="false">Z67+Z68-Z72</f>
        <v>6737.15605018394</v>
      </c>
      <c r="AA73" s="43" t="n">
        <f aca="false">AA67+AA68-AA72</f>
        <v>6628.32310010839</v>
      </c>
      <c r="AB73" s="43" t="n">
        <f aca="false">AB67+AB68-AB72</f>
        <v>6687.69853391752</v>
      </c>
      <c r="AC73" s="43" t="n">
        <f aca="false">AC67+AC68-AC72</f>
        <v>6746.61082170502</v>
      </c>
      <c r="AD73" s="43" t="n">
        <f aca="false">AD67+AD68-AD72</f>
        <v>6731.88280615941</v>
      </c>
      <c r="AE73" s="43" t="n">
        <f aca="false">AE67+AE68-AE72</f>
        <v>6795.34957971218</v>
      </c>
      <c r="AF73" s="43" t="n">
        <f aca="false">AF67+AF68-AF72</f>
        <v>6856.62368109659</v>
      </c>
      <c r="AG73" s="43" t="n">
        <f aca="false">AG67+AG68-AG72</f>
        <v>6917.43602589745</v>
      </c>
      <c r="AH73" s="43" t="n">
        <f aca="false">AH67+AH68-AH72</f>
        <v>6902.75219439847</v>
      </c>
      <c r="AI73" s="43" t="n">
        <f aca="false">AI67+AI68-AI72</f>
        <v>7118.63758526818</v>
      </c>
      <c r="AJ73" s="43" t="n">
        <f aca="false">AJ67+AJ68-AJ72</f>
        <v>7104.29291644209</v>
      </c>
      <c r="AK73" s="43" t="n">
        <f aca="false">AK67+AK68-AK72</f>
        <v>7167.8706259836</v>
      </c>
      <c r="AL73" s="43" t="n">
        <f aca="false">AL67+AL68-AL72</f>
        <v>7153.23096648643</v>
      </c>
      <c r="AM73" s="43" t="n">
        <f aca="false">AM67+AM68-AM72</f>
        <v>6906.23544944724</v>
      </c>
      <c r="AN73" s="43" t="n">
        <f aca="false">AN67+AN68-AN72</f>
        <v>6968.82698311057</v>
      </c>
      <c r="AO73" s="43" t="n">
        <f aca="false">AO67+AO68-AO72</f>
        <v>7030.95953035222</v>
      </c>
      <c r="AP73" s="43" t="n">
        <f aca="false">AP67+AP68-AP72</f>
        <v>7016.36378983354</v>
      </c>
      <c r="AQ73" s="43" t="n">
        <f aca="false">AQ67+AQ68-AQ72</f>
        <v>6838.79437241396</v>
      </c>
      <c r="AR73" s="43" t="n">
        <f aca="false">AR67+AR68-AR72</f>
        <v>6900.67899402425</v>
      </c>
      <c r="AS73" s="43" t="n">
        <f aca="false">AS67+AS68-AS72</f>
        <v>6962.10600617212</v>
      </c>
      <c r="AT73" s="43" t="n">
        <f aca="false">AT67+AT68-AT72</f>
        <v>6947.554052875</v>
      </c>
      <c r="AU73" s="43" t="n">
        <f aca="false">AU67+AU68-AU72</f>
        <v>6842.27649398165</v>
      </c>
      <c r="AV73" s="43" t="n">
        <f aca="false">AV67+AV68-AV72</f>
        <v>6904.24211177917</v>
      </c>
      <c r="AW73" s="43" t="n">
        <f aca="false">AW67+AW68-AW72</f>
        <v>6965.75149294264</v>
      </c>
      <c r="AX73" s="43" t="n">
        <f aca="false">AX67+AX68-AX72</f>
        <v>6951.24319550542</v>
      </c>
      <c r="AY73" s="43" t="n">
        <f aca="false">AY67+AY68-AY72</f>
        <v>7128.71132546949</v>
      </c>
      <c r="AZ73" s="43" t="n">
        <f aca="false">AZ67+AZ68-AZ72</f>
        <v>7114.53813627279</v>
      </c>
      <c r="BA73" s="43" t="n">
        <f aca="false">BA67+BA68-BA72</f>
        <v>7178.40166485548</v>
      </c>
      <c r="BB73" s="43" t="n">
        <f aca="false">BB67+BB68-BB72</f>
        <v>7163.9370113773</v>
      </c>
      <c r="BC73" s="43" t="n">
        <f aca="false">BC67+BC68-BC72</f>
        <v>7529.44374397833</v>
      </c>
      <c r="BD73" s="43" t="n">
        <f aca="false">BD67+BD68-BD72</f>
        <v>7599.1289000037</v>
      </c>
      <c r="BE73" s="43" t="n">
        <f aca="false">BE67+BE68-BE72</f>
        <v>7668.36055644173</v>
      </c>
      <c r="BF73" s="43" t="n">
        <f aca="false">BF67+BF68-BF72</f>
        <v>7653.93929692399</v>
      </c>
      <c r="BG73" s="43" t="n">
        <f aca="false">BG67+BG68-BG72</f>
        <v>7323.51692303405</v>
      </c>
      <c r="BH73" s="43" t="n">
        <f aca="false">BH67+BH68-BH72</f>
        <v>7390.95592926123</v>
      </c>
      <c r="BI73" s="43" t="n">
        <f aca="false">BI67+BI68-BI72</f>
        <v>7457.94279639981</v>
      </c>
      <c r="BJ73" s="43" t="n">
        <f aca="false">BJ67+BJ68-BJ72</f>
        <v>7443.56480066061</v>
      </c>
      <c r="BK73" s="43" t="n">
        <f aca="false">BK67+BK68-BK72</f>
        <v>7642.41652866222</v>
      </c>
      <c r="BL73" s="43" t="n">
        <f aca="false">BL67+BL68-BL72</f>
        <v>7713.4406640529</v>
      </c>
      <c r="BM73" s="43" t="n">
        <f aca="false">BM67+BM68-BM72</f>
        <v>7784.01401677225</v>
      </c>
      <c r="BN73" s="43" t="n">
        <f aca="false">BN67+BN68-BN72</f>
        <v>7769.67915502028</v>
      </c>
      <c r="BO73" s="43" t="n">
        <f aca="false">BO67+BO68-BO72</f>
        <v>7670.35735574542</v>
      </c>
      <c r="BP73" s="43" t="n">
        <f aca="false">BP67+BP68-BP72</f>
        <v>7656.35359626928</v>
      </c>
      <c r="BQ73" s="43" t="n">
        <f aca="false">BQ67+BQ68-BQ72</f>
        <v>7726.34230422027</v>
      </c>
      <c r="BR73" s="43" t="n">
        <f aca="false">BR67+BR68-BR72</f>
        <v>7712.05056469695</v>
      </c>
      <c r="BS73" s="43" t="n">
        <f aca="false">BS67+BS68-BS72</f>
        <v>7787.12236011761</v>
      </c>
      <c r="BT73" s="43" t="n">
        <f aca="false">BT67+BT68-BT72</f>
        <v>7859.83767634212</v>
      </c>
      <c r="BU73" s="43" t="n">
        <f aca="false">BU67+BU68-BU72</f>
        <v>7932.10491422268</v>
      </c>
      <c r="BV73" s="43" t="n">
        <f aca="false">BV67+BV68-BV72</f>
        <v>7917.85604991792</v>
      </c>
      <c r="BW73" s="43" t="n">
        <f aca="false">BW67+BW68-BW72</f>
        <v>8001.82595732493</v>
      </c>
      <c r="BX73" s="43" t="n">
        <f aca="false">BX67+BX68-BX72</f>
        <v>8076.96829387063</v>
      </c>
      <c r="BY73" s="43" t="n">
        <f aca="false">BY67+BY68-BY72</f>
        <v>8151.66389630741</v>
      </c>
      <c r="BZ73" s="43" t="n">
        <f aca="false">BZ67+BZ68-BZ72</f>
        <v>8137.45777859557</v>
      </c>
      <c r="CA73" s="43" t="n">
        <f aca="false">CA67+CA68-CA72</f>
        <v>7961.85164432967</v>
      </c>
      <c r="CB73" s="43" t="n">
        <f aca="false">CB67+CB68-CB72</f>
        <v>8036.59112236436</v>
      </c>
      <c r="CC73" s="43" t="n">
        <f aca="false">CC67+CC68-CC72</f>
        <v>8110.88520649245</v>
      </c>
      <c r="CD73" s="43" t="n">
        <f aca="false">CD67+CD68-CD72</f>
        <v>8096.72170713375</v>
      </c>
      <c r="CE73" s="43" t="n">
        <f aca="false">CE67+CE68-CE72</f>
        <v>8292.22882374918</v>
      </c>
      <c r="CF73" s="43" t="n">
        <f aca="false">CF67+CF68-CF72</f>
        <v>8278.39246858988</v>
      </c>
      <c r="CG73" s="43" t="n">
        <f aca="false">CG67+CG68-CG72</f>
        <v>8355.38588574114</v>
      </c>
      <c r="CH73" s="43" t="n">
        <f aca="false">CH67+CH68-CH72</f>
        <v>8341.26499311756</v>
      </c>
      <c r="CI73" s="43" t="n">
        <f aca="false">CI67+CI68-CI72</f>
        <v>8446.43539840431</v>
      </c>
      <c r="CJ73" s="43" t="n">
        <f aca="false">CJ67+CJ68-CJ72</f>
        <v>8526.64148238959</v>
      </c>
      <c r="CK73" s="43" t="n">
        <f aca="false">CK67+CK68-CK72</f>
        <v>8606.40484446748</v>
      </c>
      <c r="CL73" s="43" t="n">
        <f aca="false">CL67+CL68-CL72</f>
        <v>8592.32631452177</v>
      </c>
      <c r="CM73" s="43" t="n">
        <f aca="false">CM67+CM68-CM72</f>
        <v>8558.1186041406</v>
      </c>
      <c r="CN73" s="43" t="n">
        <f aca="false">CN67+CN68-CN72</f>
        <v>8639.60654222873</v>
      </c>
      <c r="CO73" s="43" t="n">
        <f aca="false">CO67+CO68-CO72</f>
        <v>8720.65308657517</v>
      </c>
      <c r="CP73" s="43" t="n">
        <f aca="false">CP67+CP68-CP72</f>
        <v>8706.6167922193</v>
      </c>
      <c r="CQ73" s="43" t="n">
        <f aca="false">CQ67+CQ68-CQ72</f>
        <v>8925.37703895832</v>
      </c>
      <c r="CR73" s="43" t="n">
        <f aca="false">CR67+CR68-CR72</f>
        <v>9010.98643312807</v>
      </c>
      <c r="CS73" s="43" t="n">
        <f aca="false">CS67+CS68-CS72</f>
        <v>9096.15575773736</v>
      </c>
      <c r="CT73" s="43" t="n">
        <f aca="false">CT67+CT68-CT72</f>
        <v>9082.16157226456</v>
      </c>
      <c r="CU73" s="43" t="n">
        <f aca="false">CU67+CU68-CU72</f>
        <v>9358.88875876327</v>
      </c>
      <c r="CV73" s="43" t="n">
        <f aca="false">CV67+CV68-CV72</f>
        <v>9345.21780672925</v>
      </c>
      <c r="CW73" s="43" t="n">
        <f aca="false">CW67+CW68-CW72</f>
        <v>9434.10167477368</v>
      </c>
      <c r="CX73" s="43" t="n">
        <f aca="false">CX67+CX68-CX72</f>
        <v>9420.14958670482</v>
      </c>
      <c r="CY73" s="43" t="n">
        <f aca="false">CY67+CY68-CY72</f>
        <v>5179.40755061235</v>
      </c>
      <c r="CZ73" s="43" t="n">
        <f aca="false">CZ67+CZ68-CZ72</f>
        <v>5223.47641925838</v>
      </c>
      <c r="DA73" s="43" t="n">
        <f aca="false">DA67+DA68-DA72</f>
        <v>5267.10785840141</v>
      </c>
      <c r="DB73" s="43" t="n">
        <f aca="false">DB67+DB68-DB72</f>
        <v>5253.19762659676</v>
      </c>
      <c r="DC73" s="43" t="n">
        <f aca="false">DC67+DC68-DC72</f>
        <v>5697.88681528929</v>
      </c>
      <c r="DD73" s="43" t="n">
        <f aca="false">DD67+DD68-DD72</f>
        <v>5747.75700496635</v>
      </c>
      <c r="DE73" s="43" t="n">
        <f aca="false">DE67+DE68-DE72</f>
        <v>5797.19107742894</v>
      </c>
      <c r="DF73" s="43" t="n">
        <f aca="false">DF67+DF68-DF72</f>
        <v>5783.32257631971</v>
      </c>
      <c r="DG73" s="43" t="n">
        <f aca="false">DG67+DG68-DG72</f>
        <v>6034.39029396671</v>
      </c>
      <c r="DH73" s="43" t="n">
        <f aca="false">DH67+DH68-DH72</f>
        <v>6088.03973017612</v>
      </c>
      <c r="DI73" s="43" t="n">
        <f aca="false">DI67+DI68-DI72</f>
        <v>6141.25435752269</v>
      </c>
      <c r="DJ73" s="43" t="n">
        <f aca="false">DJ67+DJ68-DJ72</f>
        <v>6127.42746191678</v>
      </c>
      <c r="DK73" s="43" t="n">
        <f aca="false">DK67+DK68-DK72</f>
        <v>6439.23772455698</v>
      </c>
      <c r="DL73" s="43" t="n">
        <f aca="false">DL67+DL68-DL72</f>
        <v>6425.7301983794</v>
      </c>
      <c r="DM73" s="43" t="n">
        <f aca="false">DM67+DM68-DM72</f>
        <v>6482.69688304215</v>
      </c>
      <c r="DN73" s="43" t="n">
        <f aca="false">DN67+DN68-DN72</f>
        <v>6468.91158159767</v>
      </c>
      <c r="DO73" s="43" t="n">
        <f aca="false">DO67+DO68-DO72</f>
        <v>6365.81780746778</v>
      </c>
      <c r="DP73" s="43" t="n">
        <f aca="false">DP67+DP68-DP72</f>
        <v>6423.23015671577</v>
      </c>
      <c r="DQ73" s="43" t="n">
        <f aca="false">DQ67+DQ68-DQ72</f>
        <v>6480.2103055985</v>
      </c>
      <c r="DR73" s="43" t="n">
        <f aca="false">DR67+DR68-DR72</f>
        <v>6466.46636005836</v>
      </c>
      <c r="DS73" s="43" t="n">
        <f aca="false">DS67+DS68-DS72</f>
        <v>6464.20181299058</v>
      </c>
      <c r="DT73" s="43" t="n">
        <f aca="false">DT67+DT68-DT72</f>
        <v>6522.74727473466</v>
      </c>
      <c r="DU73" s="43" t="n">
        <f aca="false">DU67+DU68-DU72</f>
        <v>6580.86183271459</v>
      </c>
      <c r="DV73" s="43" t="n">
        <f aca="false">DV67+DV68-DV72</f>
        <v>6567.15911901106</v>
      </c>
      <c r="DW73" s="43" t="n">
        <f aca="false">DW67+DW68-DW72</f>
        <v>6685.85579429133</v>
      </c>
      <c r="DX73" s="43" t="n">
        <f aca="false">DX67+DX68-DX72</f>
        <v>6746.9039150584</v>
      </c>
      <c r="DY73" s="43" t="n">
        <f aca="false">DY67+DY68-DY72</f>
        <v>6807.52242477261</v>
      </c>
      <c r="DZ73" s="43" t="n">
        <f aca="false">DZ67+DZ68-DZ72</f>
        <v>6793.86081921019</v>
      </c>
      <c r="EA73" s="43" t="n">
        <f aca="false">EA67+EA68-EA72</f>
        <v>6976.60785312175</v>
      </c>
      <c r="EB73" s="43" t="n">
        <f aca="false">EB67+EB68-EB72</f>
        <v>6963.26179916852</v>
      </c>
      <c r="EC73" s="43" t="n">
        <f aca="false">EC67+EC68-EC72</f>
        <v>7026.29854890641</v>
      </c>
      <c r="ED73" s="43" t="n">
        <f aca="false">ED67+ED68-ED72</f>
        <v>7012.67804027879</v>
      </c>
      <c r="EE73" s="43" t="n">
        <f aca="false">EE67+EE68-EE72</f>
        <v>6918.59771436637</v>
      </c>
      <c r="EF73" s="43" t="n">
        <f aca="false">EF67+EF68-EF72</f>
        <v>6982.3112806354</v>
      </c>
      <c r="EG73" s="43" t="n">
        <f aca="false">EG67+EG68-EG72</f>
        <v>7045.59781316654</v>
      </c>
      <c r="EH73" s="43" t="n">
        <f aca="false">EH67+EH68-EH72</f>
        <v>7032.01816606481</v>
      </c>
      <c r="EI73" s="43" t="n">
        <f aca="false">EI67+EI68-EI72</f>
        <v>6836.43692094929</v>
      </c>
      <c r="EJ73" s="43" t="n">
        <f aca="false">EJ67+EJ68-EJ72</f>
        <v>6899.2770687387</v>
      </c>
      <c r="EK73" s="43" t="n">
        <f aca="false">EK67+EK68-EK72</f>
        <v>6961.69146389143</v>
      </c>
      <c r="EL73" s="43" t="n">
        <f aca="false">EL67+EL68-EL72</f>
        <v>6948.152555731</v>
      </c>
      <c r="EM73" s="43" t="n">
        <f aca="false">EM67+EM68-EM72</f>
        <v>6922.88988824124</v>
      </c>
      <c r="EN73" s="43" t="n">
        <f aca="false">EN67+EN68-EN72</f>
        <v>6986.72998534344</v>
      </c>
      <c r="EO73" s="43" t="n">
        <f aca="false">EO67+EO68-EO72</f>
        <v>7050.14560706687</v>
      </c>
      <c r="EP73" s="43" t="n">
        <f aca="false">EP67+EP68-EP72</f>
        <v>7036.64731563092</v>
      </c>
      <c r="EQ73" s="43" t="n">
        <f aca="false">EQ67+EQ68-EQ72</f>
        <v>7123.08406476314</v>
      </c>
      <c r="ER73" s="43" t="n">
        <f aca="false">ER67+ER68-ER72</f>
        <v>7109.89755275635</v>
      </c>
      <c r="ES73" s="43" t="n">
        <f aca="false">ES67+ES68-ES72</f>
        <v>7174.70685878045</v>
      </c>
      <c r="ET73" s="43" t="n">
        <f aca="false">ET67+ET68-ET72</f>
        <v>7161.24917299662</v>
      </c>
      <c r="EU73" s="43" t="n">
        <f aca="false">EU67+EU68-EU72</f>
        <v>6992.41468194035</v>
      </c>
      <c r="EV73" s="43" t="n">
        <f aca="false">EV67+EV68-EV72</f>
        <v>7057.10575146247</v>
      </c>
      <c r="EW73" s="43" t="n">
        <f aca="false">EW67+EW68-EW72</f>
        <v>7121.37489211095</v>
      </c>
      <c r="EX73" s="43" t="n">
        <f aca="false">EX67+EX68-EX72</f>
        <v>7107.95757938448</v>
      </c>
      <c r="EY73" s="43" t="n">
        <f aca="false">EY67+EY68-EY72</f>
        <v>6940.32106671645</v>
      </c>
      <c r="EZ73" s="43" t="n">
        <f aca="false">EZ67+EZ68-EZ72</f>
        <v>7004.47232557247</v>
      </c>
      <c r="FA73" s="43" t="n">
        <f aca="false">FA67+FA68-FA72</f>
        <v>7068.20292134147</v>
      </c>
      <c r="FB73" s="43" t="n">
        <f aca="false">FB67+FB68-FB72</f>
        <v>7054.82586055318</v>
      </c>
      <c r="FC73" s="43" t="n">
        <f aca="false">FC67+FC68-FC72</f>
        <v>6888.38373233822</v>
      </c>
      <c r="FD73" s="43" t="n">
        <f aca="false">FD67+FD68-FD72</f>
        <v>0</v>
      </c>
      <c r="FE73" s="43" t="n">
        <f aca="false">FE67+FE68-FE72</f>
        <v>0</v>
      </c>
      <c r="FF73" s="43" t="n">
        <f aca="false">FF67+FF68-FF72</f>
        <v>0</v>
      </c>
      <c r="FG73" s="43" t="n">
        <f aca="false">FG67+FG68-FG72</f>
        <v>0</v>
      </c>
      <c r="FH73" s="43" t="n">
        <f aca="false">FH67+FH68-FH72</f>
        <v>0</v>
      </c>
    </row>
    <row r="74" customFormat="false" ht="15" hidden="false" customHeight="false" outlineLevel="0" collapsed="false">
      <c r="C74" s="0" t="s">
        <v>677</v>
      </c>
      <c r="D74" s="11" t="s">
        <v>35</v>
      </c>
      <c r="I74" s="43" t="n">
        <f aca="false">SUM(J74:FH74)</f>
        <v>2093734.36923288</v>
      </c>
      <c r="J74" s="43" t="n">
        <f aca="false">J71*$E66*J26*J$6</f>
        <v>0</v>
      </c>
      <c r="K74" s="43" t="n">
        <f aca="false">K71*$E66*K26*K$6</f>
        <v>0</v>
      </c>
      <c r="L74" s="43" t="n">
        <f aca="false">L71*$E66*L26*L$6</f>
        <v>0</v>
      </c>
      <c r="M74" s="43" t="n">
        <f aca="false">M71*$E66*M26*M$6</f>
        <v>0</v>
      </c>
      <c r="N74" s="43" t="n">
        <f aca="false">N71*$E66*N26*N$6</f>
        <v>0</v>
      </c>
      <c r="O74" s="43" t="n">
        <f aca="false">O71*$E66*O26*O$6</f>
        <v>0</v>
      </c>
      <c r="P74" s="43" t="n">
        <f aca="false">P71*$E66*P26*P$6</f>
        <v>0</v>
      </c>
      <c r="Q74" s="43" t="n">
        <f aca="false">Q71*$E66*Q26*Q$6</f>
        <v>0</v>
      </c>
      <c r="R74" s="43" t="n">
        <f aca="false">R71*$E66*R26*R$6</f>
        <v>0</v>
      </c>
      <c r="S74" s="43" t="n">
        <f aca="false">S71*$E66*S26*S$6</f>
        <v>0</v>
      </c>
      <c r="T74" s="43" t="n">
        <f aca="false">T71*$E66*T26*T$6</f>
        <v>17262.5794561644</v>
      </c>
      <c r="U74" s="43" t="n">
        <f aca="false">U71*$E66*U26*U$6</f>
        <v>17452.2781315069</v>
      </c>
      <c r="V74" s="43" t="n">
        <f aca="false">V71*$E66*V26*V$6</f>
        <v>17452.2781315069</v>
      </c>
      <c r="W74" s="43" t="n">
        <f aca="false">W71*$E66*W26*W$6</f>
        <v>16527.4037260274</v>
      </c>
      <c r="X74" s="43" t="n">
        <f aca="false">X71*$E66*X26*X$6</f>
        <v>16711.0415452055</v>
      </c>
      <c r="Y74" s="43" t="n">
        <f aca="false">Y71*$E66*Y26*Y$6</f>
        <v>16894.6793643836</v>
      </c>
      <c r="Z74" s="43" t="n">
        <f aca="false">Z71*$E66*Z26*Z$6</f>
        <v>16894.6793643836</v>
      </c>
      <c r="AA74" s="43" t="n">
        <f aca="false">AA71*$E66*AA26*AA$6</f>
        <v>16184.9174794521</v>
      </c>
      <c r="AB74" s="43" t="n">
        <f aca="false">AB71*$E66*AB26*AB$6</f>
        <v>16364.7498958904</v>
      </c>
      <c r="AC74" s="43" t="n">
        <f aca="false">AC71*$E66*AC26*AC$6</f>
        <v>16544.5823123288</v>
      </c>
      <c r="AD74" s="43" t="n">
        <f aca="false">AD71*$E66*AD26*AD$6</f>
        <v>16544.5823123288</v>
      </c>
      <c r="AE74" s="43" t="n">
        <f aca="false">AE71*$E66*AE26*AE$6</f>
        <v>15886.621109589</v>
      </c>
      <c r="AF74" s="43" t="n">
        <f aca="false">AF71*$E66*AF26*AF$6</f>
        <v>16063.1391219178</v>
      </c>
      <c r="AG74" s="43" t="n">
        <f aca="false">AG71*$E66*AG26*AG$6</f>
        <v>16239.6571342466</v>
      </c>
      <c r="AH74" s="43" t="n">
        <f aca="false">AH71*$E66*AH26*AH$6</f>
        <v>16239.6571342466</v>
      </c>
      <c r="AI74" s="43" t="n">
        <f aca="false">AI71*$E66*AI26*AI$6</f>
        <v>15735.6681424658</v>
      </c>
      <c r="AJ74" s="43" t="n">
        <f aca="false">AJ71*$E66*AJ26*AJ$6</f>
        <v>15735.6681424658</v>
      </c>
      <c r="AK74" s="43" t="n">
        <f aca="false">AK71*$E66*AK26*AK$6</f>
        <v>15908.5875726027</v>
      </c>
      <c r="AL74" s="43" t="n">
        <f aca="false">AL71*$E66*AL26*AL$6</f>
        <v>15908.5875726027</v>
      </c>
      <c r="AM74" s="43" t="n">
        <f aca="false">AM71*$E66*AM26*AM$6</f>
        <v>15260.823369863</v>
      </c>
      <c r="AN74" s="43" t="n">
        <f aca="false">AN71*$E66*AN26*AN$6</f>
        <v>15430.3880739726</v>
      </c>
      <c r="AO74" s="43" t="n">
        <f aca="false">AO71*$E66*AO26*AO$6</f>
        <v>15599.9527780822</v>
      </c>
      <c r="AP74" s="43" t="n">
        <f aca="false">AP71*$E66*AP26*AP$6</f>
        <v>15599.9527780822</v>
      </c>
      <c r="AQ74" s="43" t="n">
        <f aca="false">AQ71*$E66*AQ26*AQ$6</f>
        <v>15112.9012191781</v>
      </c>
      <c r="AR74" s="43" t="n">
        <f aca="false">AR71*$E66*AR26*AR$6</f>
        <v>15280.8223438356</v>
      </c>
      <c r="AS74" s="43" t="n">
        <f aca="false">AS71*$E66*AS26*AS$6</f>
        <v>15448.7434684932</v>
      </c>
      <c r="AT74" s="43" t="n">
        <f aca="false">AT71*$E66*AT26*AT$6</f>
        <v>15448.7434684932</v>
      </c>
      <c r="AU74" s="43" t="n">
        <f aca="false">AU71*$E66*AU26*AU$6</f>
        <v>14872.2174246575</v>
      </c>
      <c r="AV74" s="43" t="n">
        <f aca="false">AV71*$E66*AV26*AV$6</f>
        <v>15037.4642849315</v>
      </c>
      <c r="AW74" s="43" t="n">
        <f aca="false">AW71*$E66*AW26*AW$6</f>
        <v>15202.7111452055</v>
      </c>
      <c r="AX74" s="43" t="n">
        <f aca="false">AX71*$E66*AX26*AX$6</f>
        <v>15202.7111452055</v>
      </c>
      <c r="AY74" s="43" t="n">
        <f aca="false">AY71*$E66*AY26*AY$6</f>
        <v>14781.9279328767</v>
      </c>
      <c r="AZ74" s="43" t="n">
        <f aca="false">AZ71*$E66*AZ26*AZ$6</f>
        <v>14781.9279328767</v>
      </c>
      <c r="BA74" s="43" t="n">
        <f aca="false">BA71*$E66*BA26*BA$6</f>
        <v>14944.3667013699</v>
      </c>
      <c r="BB74" s="43" t="n">
        <f aca="false">BB71*$E66*BB26*BB$6</f>
        <v>14944.3667013699</v>
      </c>
      <c r="BC74" s="43" t="n">
        <f aca="false">BC71*$E66*BC26*BC$6</f>
        <v>14325.4786438356</v>
      </c>
      <c r="BD74" s="43" t="n">
        <f aca="false">BD71*$E66*BD26*BD$6</f>
        <v>14484.6506287671</v>
      </c>
      <c r="BE74" s="43" t="n">
        <f aca="false">BE71*$E66*BE26*BE$6</f>
        <v>14643.8226136986</v>
      </c>
      <c r="BF74" s="43" t="n">
        <f aca="false">BF71*$E66*BF26*BF$6</f>
        <v>14643.8226136986</v>
      </c>
      <c r="BG74" s="43" t="n">
        <f aca="false">BG71*$E66*BG26*BG$6</f>
        <v>14146.7644109589</v>
      </c>
      <c r="BH74" s="43" t="n">
        <f aca="false">BH71*$E66*BH26*BH$6</f>
        <v>14303.9506821918</v>
      </c>
      <c r="BI74" s="43" t="n">
        <f aca="false">BI71*$E66*BI26*BI$6</f>
        <v>14461.1369534247</v>
      </c>
      <c r="BJ74" s="43" t="n">
        <f aca="false">BJ71*$E66*BJ26*BJ$6</f>
        <v>14461.1369534247</v>
      </c>
      <c r="BK74" s="43" t="n">
        <f aca="false">BK71*$E66*BK26*BK$6</f>
        <v>13973.4249041096</v>
      </c>
      <c r="BL74" s="43" t="n">
        <f aca="false">BL71*$E66*BL26*BL$6</f>
        <v>14128.6851808219</v>
      </c>
      <c r="BM74" s="43" t="n">
        <f aca="false">BM71*$E66*BM26*BM$6</f>
        <v>14283.9454575342</v>
      </c>
      <c r="BN74" s="43" t="n">
        <f aca="false">BN71*$E66*BN26*BN$6</f>
        <v>14283.9454575342</v>
      </c>
      <c r="BO74" s="43" t="n">
        <f aca="false">BO71*$E66*BO26*BO$6</f>
        <v>14010.3113835616</v>
      </c>
      <c r="BP74" s="43" t="n">
        <f aca="false">BP71*$E66*BP26*BP$6</f>
        <v>14010.3113835616</v>
      </c>
      <c r="BQ74" s="43" t="n">
        <f aca="false">BQ71*$E66*BQ26*BQ$6</f>
        <v>14164.2708493151</v>
      </c>
      <c r="BR74" s="43" t="n">
        <f aca="false">BR71*$E66*BR26*BR$6</f>
        <v>14164.2708493151</v>
      </c>
      <c r="BS74" s="43" t="n">
        <f aca="false">BS71*$E66*BS26*BS$6</f>
        <v>13467.8110684932</v>
      </c>
      <c r="BT74" s="43" t="n">
        <f aca="false">BT71*$E66*BT26*BT$6</f>
        <v>13617.4534136986</v>
      </c>
      <c r="BU74" s="43" t="n">
        <f aca="false">BU71*$E66*BU26*BU$6</f>
        <v>13767.0957589041</v>
      </c>
      <c r="BV74" s="43" t="n">
        <f aca="false">BV71*$E66*BV26*BV$6</f>
        <v>13767.0957589041</v>
      </c>
      <c r="BW74" s="43" t="n">
        <f aca="false">BW71*$E66*BW26*BW$6</f>
        <v>13400.0397123288</v>
      </c>
      <c r="BX74" s="43" t="n">
        <f aca="false">BX71*$E66*BX26*BX$6</f>
        <v>13548.9290424658</v>
      </c>
      <c r="BY74" s="43" t="n">
        <f aca="false">BY71*$E66*BY26*BY$6</f>
        <v>13697.8183726027</v>
      </c>
      <c r="BZ74" s="43" t="n">
        <f aca="false">BZ71*$E66*BZ26*BZ$6</f>
        <v>13697.8183726027</v>
      </c>
      <c r="CA74" s="43" t="n">
        <f aca="false">CA71*$E66*CA26*CA$6</f>
        <v>13293.7026164384</v>
      </c>
      <c r="CB74" s="43" t="n">
        <f aca="false">CB71*$E66*CB26*CB$6</f>
        <v>13441.4104232877</v>
      </c>
      <c r="CC74" s="43" t="n">
        <f aca="false">CC71*$E66*CC26*CC$6</f>
        <v>13589.118230137</v>
      </c>
      <c r="CD74" s="43" t="n">
        <f aca="false">CD71*$E66*CD26*CD$6</f>
        <v>13589.118230137</v>
      </c>
      <c r="CE74" s="43" t="n">
        <f aca="false">CE71*$E66*CE26*CE$6</f>
        <v>13181.9388821918</v>
      </c>
      <c r="CF74" s="43" t="n">
        <f aca="false">CF71*$E66*CF26*CF$6</f>
        <v>13181.9388821918</v>
      </c>
      <c r="CG74" s="43" t="n">
        <f aca="false">CG71*$E66*CG26*CG$6</f>
        <v>13326.7953534247</v>
      </c>
      <c r="CH74" s="43" t="n">
        <f aca="false">CH71*$E66*CH26*CH$6</f>
        <v>13326.7953534247</v>
      </c>
      <c r="CI74" s="43" t="n">
        <f aca="false">CI71*$E66*CI26*CI$6</f>
        <v>12792.8935479452</v>
      </c>
      <c r="CJ74" s="43" t="n">
        <f aca="false">CJ71*$E66*CJ26*CJ$6</f>
        <v>12935.036809589</v>
      </c>
      <c r="CK74" s="43" t="n">
        <f aca="false">CK71*$E66*CK26*CK$6</f>
        <v>13077.1800712329</v>
      </c>
      <c r="CL74" s="43" t="n">
        <f aca="false">CL71*$E66*CL26*CL$6</f>
        <v>13077.1800712329</v>
      </c>
      <c r="CM74" s="43" t="n">
        <f aca="false">CM71*$E66*CM26*CM$6</f>
        <v>12605.229</v>
      </c>
      <c r="CN74" s="43" t="n">
        <f aca="false">CN71*$E66*CN26*CN$6</f>
        <v>12745.2871</v>
      </c>
      <c r="CO74" s="43" t="n">
        <f aca="false">CO71*$E66*CO26*CO$6</f>
        <v>12885.3452</v>
      </c>
      <c r="CP74" s="43" t="n">
        <f aca="false">CP71*$E66*CP26*CP$6</f>
        <v>12885.3452</v>
      </c>
      <c r="CQ74" s="43" t="n">
        <f aca="false">CQ71*$E66*CQ26*CQ$6</f>
        <v>12390.8245890411</v>
      </c>
      <c r="CR74" s="43" t="n">
        <f aca="false">CR71*$E66*CR26*CR$6</f>
        <v>12528.5004178082</v>
      </c>
      <c r="CS74" s="43" t="n">
        <f aca="false">CS71*$E66*CS26*CS$6</f>
        <v>12666.1762465753</v>
      </c>
      <c r="CT74" s="43" t="n">
        <f aca="false">CT71*$E66*CT26*CT$6</f>
        <v>12666.1762465753</v>
      </c>
      <c r="CU74" s="43" t="n">
        <f aca="false">CU71*$E66*CU26*CU$6</f>
        <v>12531.6345575342</v>
      </c>
      <c r="CV74" s="43" t="n">
        <f aca="false">CV71*$E66*CV26*CV$6</f>
        <v>12531.6345575342</v>
      </c>
      <c r="CW74" s="43" t="n">
        <f aca="false">CW71*$E66*CW26*CW$6</f>
        <v>12669.3448273973</v>
      </c>
      <c r="CX74" s="43" t="n">
        <f aca="false">CX71*$E66*CX26*CX$6</f>
        <v>12669.3448273973</v>
      </c>
      <c r="CY74" s="43" t="n">
        <f aca="false">CY71*$E66*CY26*CY$6</f>
        <v>17739.4606027397</v>
      </c>
      <c r="CZ74" s="43" t="n">
        <f aca="false">CZ71*$E66*CZ26*CZ$6</f>
        <v>17936.5657205479</v>
      </c>
      <c r="DA74" s="43" t="n">
        <f aca="false">DA71*$E66*DA26*DA$6</f>
        <v>18133.6708383562</v>
      </c>
      <c r="DB74" s="43" t="n">
        <f aca="false">DB71*$E66*DB26*DB$6</f>
        <v>18133.6708383562</v>
      </c>
      <c r="DC74" s="43" t="n">
        <f aca="false">DC71*$E66*DC26*DC$6</f>
        <v>17051.0811780822</v>
      </c>
      <c r="DD74" s="43" t="n">
        <f aca="false">DD71*$E66*DD26*DD$6</f>
        <v>17240.5376356164</v>
      </c>
      <c r="DE74" s="43" t="n">
        <f aca="false">DE71*$E66*DE26*DE$6</f>
        <v>17429.9940931507</v>
      </c>
      <c r="DF74" s="43" t="n">
        <f aca="false">DF71*$E66*DF26*DF$6</f>
        <v>17429.9940931507</v>
      </c>
      <c r="DG74" s="43" t="n">
        <f aca="false">DG71*$E66*DG26*DG$6</f>
        <v>16510.3508219178</v>
      </c>
      <c r="DH74" s="43" t="n">
        <f aca="false">DH71*$E66*DH26*DH$6</f>
        <v>16693.7991643836</v>
      </c>
      <c r="DI74" s="43" t="n">
        <f aca="false">DI71*$E66*DI26*DI$6</f>
        <v>16877.2475068493</v>
      </c>
      <c r="DJ74" s="43" t="n">
        <f aca="false">DJ71*$E66*DJ26*DJ$6</f>
        <v>16877.2475068493</v>
      </c>
      <c r="DK74" s="43" t="n">
        <f aca="false">DK71*$E66*DK26*DK$6</f>
        <v>16467.5070958904</v>
      </c>
      <c r="DL74" s="43" t="n">
        <f aca="false">DL71*$E66*DL26*DL$6</f>
        <v>16467.5070958904</v>
      </c>
      <c r="DM74" s="43" t="n">
        <f aca="false">DM71*$E66*DM26*DM$6</f>
        <v>16648.4687123288</v>
      </c>
      <c r="DN74" s="43" t="n">
        <f aca="false">DN71*$E66*DN26*DN$6</f>
        <v>16648.4687123288</v>
      </c>
      <c r="DO74" s="43" t="n">
        <f aca="false">DO71*$E66*DO26*DO$6</f>
        <v>15862.5690410959</v>
      </c>
      <c r="DP74" s="43" t="n">
        <f aca="false">DP71*$E66*DP26*DP$6</f>
        <v>16038.8198082192</v>
      </c>
      <c r="DQ74" s="43" t="n">
        <f aca="false">DQ71*$E66*DQ26*DQ$6</f>
        <v>16215.0705753425</v>
      </c>
      <c r="DR74" s="43" t="n">
        <f aca="false">DR71*$E66*DR26*DR$6</f>
        <v>16215.0705753425</v>
      </c>
      <c r="DS74" s="43" t="n">
        <f aca="false">DS71*$E66*DS26*DS$6</f>
        <v>15611.5843150685</v>
      </c>
      <c r="DT74" s="43" t="n">
        <f aca="false">DT71*$E66*DT26*DT$6</f>
        <v>15785.0463630137</v>
      </c>
      <c r="DU74" s="43" t="n">
        <f aca="false">DU71*$E66*DU26*DU$6</f>
        <v>15958.5084109589</v>
      </c>
      <c r="DV74" s="43" t="n">
        <f aca="false">DV71*$E66*DV26*DV$6</f>
        <v>15958.5084109589</v>
      </c>
      <c r="DW74" s="43" t="n">
        <f aca="false">DW71*$E66*DW26*DW$6</f>
        <v>15365.1183287671</v>
      </c>
      <c r="DX74" s="43" t="n">
        <f aca="false">DX71*$E66*DX26*DX$6</f>
        <v>15535.8418657534</v>
      </c>
      <c r="DY74" s="43" t="n">
        <f aca="false">DY71*$E66*DY26*DY$6</f>
        <v>15706.5654027397</v>
      </c>
      <c r="DZ74" s="43" t="n">
        <f aca="false">DZ71*$E66*DZ26*DZ$6</f>
        <v>15706.5654027397</v>
      </c>
      <c r="EA74" s="43" t="n">
        <f aca="false">EA71*$E66*EA26*EA$6</f>
        <v>15269.4524547945</v>
      </c>
      <c r="EB74" s="43" t="n">
        <f aca="false">EB71*$E66*EB26*EB$6</f>
        <v>15269.4524547945</v>
      </c>
      <c r="EC74" s="43" t="n">
        <f aca="false">EC71*$E66*EC26*EC$6</f>
        <v>15437.2486356164</v>
      </c>
      <c r="ED74" s="43" t="n">
        <f aca="false">ED71*$E66*ED26*ED$6</f>
        <v>15437.2486356164</v>
      </c>
      <c r="EE74" s="43" t="n">
        <f aca="false">EE71*$E66*EE26*EE$6</f>
        <v>14836.4900136986</v>
      </c>
      <c r="EF74" s="43" t="n">
        <f aca="false">EF71*$E66*EF26*EF$6</f>
        <v>15001.3399027397</v>
      </c>
      <c r="EG74" s="43" t="n">
        <f aca="false">EG71*$E66*EG26*EG$6</f>
        <v>15166.1897917808</v>
      </c>
      <c r="EH74" s="43" t="n">
        <f aca="false">EH71*$E66*EH26*EH$6</f>
        <v>15166.1897917808</v>
      </c>
      <c r="EI74" s="43" t="n">
        <f aca="false">EI71*$E66*EI26*EI$6</f>
        <v>14556.0491506849</v>
      </c>
      <c r="EJ74" s="43" t="n">
        <f aca="false">EJ71*$E66*EJ26*EJ$6</f>
        <v>14717.783030137</v>
      </c>
      <c r="EK74" s="43" t="n">
        <f aca="false">EK71*$E66*EK26*EK$6</f>
        <v>14879.516909589</v>
      </c>
      <c r="EL74" s="43" t="n">
        <f aca="false">EL71*$E66*EL26*EL$6</f>
        <v>14879.516909589</v>
      </c>
      <c r="EM74" s="43" t="n">
        <f aca="false">EM71*$E66*EM26*EM$6</f>
        <v>14344.3914657534</v>
      </c>
      <c r="EN74" s="43" t="n">
        <f aca="false">EN71*$E66*EN26*EN$6</f>
        <v>14503.7735931507</v>
      </c>
      <c r="EO74" s="43" t="n">
        <f aca="false">EO71*$E66*EO26*EO$6</f>
        <v>14663.1557205479</v>
      </c>
      <c r="EP74" s="43" t="n">
        <f aca="false">EP71*$E66*EP26*EP$6</f>
        <v>14663.1557205479</v>
      </c>
      <c r="EQ74" s="43" t="n">
        <f aca="false">EQ71*$E66*EQ26*EQ$6</f>
        <v>14360.1418109589</v>
      </c>
      <c r="ER74" s="43" t="n">
        <f aca="false">ER71*$E66*ER26*ER$6</f>
        <v>14360.1418109589</v>
      </c>
      <c r="ES74" s="43" t="n">
        <f aca="false">ES71*$E66*ES26*ES$6</f>
        <v>14517.9455671233</v>
      </c>
      <c r="ET74" s="43" t="n">
        <f aca="false">ET71*$E66*ET26*ET$6</f>
        <v>14517.9455671233</v>
      </c>
      <c r="EU74" s="43" t="n">
        <f aca="false">EU71*$E66*EU26*EU$6</f>
        <v>14202.3380547945</v>
      </c>
      <c r="EV74" s="43" t="n">
        <f aca="false">EV71*$E66*EV26*EV$6</f>
        <v>14360.1418109589</v>
      </c>
      <c r="EW74" s="43" t="n">
        <f aca="false">EW71*$E66*EW26*EW$6</f>
        <v>14517.9455671233</v>
      </c>
      <c r="EX74" s="43" t="n">
        <f aca="false">EX71*$E66*EX26*EX$6</f>
        <v>14517.9455671233</v>
      </c>
      <c r="EY74" s="43" t="n">
        <f aca="false">EY71*$E66*EY26*EY$6</f>
        <v>14202.3380547945</v>
      </c>
      <c r="EZ74" s="43" t="n">
        <f aca="false">EZ71*$E66*EZ26*EZ$6</f>
        <v>14360.1418109589</v>
      </c>
      <c r="FA74" s="43" t="n">
        <f aca="false">FA71*$E66*FA26*FA$6</f>
        <v>14517.9455671233</v>
      </c>
      <c r="FB74" s="43" t="n">
        <f aca="false">FB71*$E66*FB26*FB$6</f>
        <v>14517.9455671233</v>
      </c>
      <c r="FC74" s="43" t="n">
        <f aca="false">FC71*$E66*FC26*FC$6</f>
        <v>14202.3380547945</v>
      </c>
      <c r="FD74" s="43" t="n">
        <f aca="false">FD71*$E66*FD26*FD$6</f>
        <v>0</v>
      </c>
      <c r="FE74" s="43" t="n">
        <f aca="false">FE71*$E66*FE26*FE$6</f>
        <v>0</v>
      </c>
      <c r="FF74" s="43" t="n">
        <f aca="false">FF71*$E66*FF26*FF$6</f>
        <v>0</v>
      </c>
      <c r="FG74" s="43" t="n">
        <f aca="false">FG71*$E66*FG26*FG$6</f>
        <v>0</v>
      </c>
      <c r="FH74" s="43" t="n">
        <f aca="false">FH71*$E66*FH26*FH$6</f>
        <v>0</v>
      </c>
    </row>
    <row r="75" customFormat="false" ht="15" hidden="false" customHeight="false" outlineLevel="0" collapsed="false">
      <c r="C75" s="0" t="s">
        <v>678</v>
      </c>
      <c r="D75" s="11" t="s">
        <v>35</v>
      </c>
      <c r="I75" s="43" t="n">
        <f aca="false">SUM(J75:FH75)</f>
        <v>1001348.37024247</v>
      </c>
      <c r="J75" s="43" t="n">
        <f aca="false">-J70*$E66*J26*J$6</f>
        <v>-0</v>
      </c>
      <c r="K75" s="43" t="n">
        <f aca="false">-K70*$E66*K26*K$6</f>
        <v>-0</v>
      </c>
      <c r="L75" s="43" t="n">
        <f aca="false">-L70*$E66*L26*L$6</f>
        <v>-0</v>
      </c>
      <c r="M75" s="43" t="n">
        <f aca="false">-M70*$E66*M26*M$6</f>
        <v>-0</v>
      </c>
      <c r="N75" s="43" t="n">
        <f aca="false">-N70*$E66*N26*N$6</f>
        <v>-0</v>
      </c>
      <c r="O75" s="43" t="n">
        <f aca="false">-O70*$E66*O26*O$6</f>
        <v>0</v>
      </c>
      <c r="P75" s="43" t="n">
        <f aca="false">-P70*$E66*P26*P$6</f>
        <v>0</v>
      </c>
      <c r="Q75" s="43" t="n">
        <f aca="false">-Q70*$E66*Q26*Q$6</f>
        <v>0</v>
      </c>
      <c r="R75" s="43" t="n">
        <f aca="false">-R70*$E66*R26*R$6</f>
        <v>0</v>
      </c>
      <c r="S75" s="43" t="n">
        <f aca="false">-S70*$E66*S26*S$6</f>
        <v>0</v>
      </c>
      <c r="T75" s="43" t="n">
        <f aca="false">-T70*$E66*T26*T$6</f>
        <v>8270.59284109589</v>
      </c>
      <c r="U75" s="43" t="n">
        <f aca="false">-U70*$E66*U26*U$6</f>
        <v>8361.47847671233</v>
      </c>
      <c r="V75" s="43" t="n">
        <f aca="false">-V70*$E66*V26*V$6</f>
        <v>8361.47847671233</v>
      </c>
      <c r="W75" s="43" t="n">
        <f aca="false">-W70*$E66*W26*W$6</f>
        <v>7649.046</v>
      </c>
      <c r="X75" s="43" t="n">
        <f aca="false">-X70*$E66*X26*X$6</f>
        <v>7734.0354</v>
      </c>
      <c r="Y75" s="43" t="n">
        <f aca="false">-Y70*$E66*Y26*Y$6</f>
        <v>7819.0248</v>
      </c>
      <c r="Z75" s="43" t="n">
        <f aca="false">-Z70*$E66*Z26*Z$6</f>
        <v>7819.0248</v>
      </c>
      <c r="AA75" s="43" t="n">
        <f aca="false">-AA70*$E66*AA26*AA$6</f>
        <v>7275.83535616438</v>
      </c>
      <c r="AB75" s="43" t="n">
        <f aca="false">-AB70*$E66*AB26*AB$6</f>
        <v>7356.67797123288</v>
      </c>
      <c r="AC75" s="43" t="n">
        <f aca="false">-AC70*$E66*AC26*AC$6</f>
        <v>7437.52058630137</v>
      </c>
      <c r="AD75" s="43" t="n">
        <f aca="false">-AD70*$E66*AD26*AD$6</f>
        <v>7437.52058630137</v>
      </c>
      <c r="AE75" s="43" t="n">
        <f aca="false">-AE70*$E66*AE26*AE$6</f>
        <v>7165.52654794521</v>
      </c>
      <c r="AF75" s="43" t="n">
        <f aca="false">-AF70*$E66*AF26*AF$6</f>
        <v>7245.14350958904</v>
      </c>
      <c r="AG75" s="43" t="n">
        <f aca="false">-AG70*$E66*AG26*AG$6</f>
        <v>7324.76047123288</v>
      </c>
      <c r="AH75" s="43" t="n">
        <f aca="false">-AH70*$E66*AH26*AH$6</f>
        <v>7324.76047123288</v>
      </c>
      <c r="AI75" s="43" t="n">
        <f aca="false">-AI70*$E66*AI26*AI$6</f>
        <v>7177.32395205479</v>
      </c>
      <c r="AJ75" s="43" t="n">
        <f aca="false">-AJ70*$E66*AJ26*AJ$6</f>
        <v>7177.32395205479</v>
      </c>
      <c r="AK75" s="43" t="n">
        <f aca="false">-AK70*$E66*AK26*AK$6</f>
        <v>7256.19564383562</v>
      </c>
      <c r="AL75" s="43" t="n">
        <f aca="false">-AL70*$E66*AL26*AL$6</f>
        <v>7256.19564383562</v>
      </c>
      <c r="AM75" s="43" t="n">
        <f aca="false">-AM70*$E66*AM26*AM$6</f>
        <v>6676.7678630137</v>
      </c>
      <c r="AN75" s="43" t="n">
        <f aca="false">-AN70*$E66*AN26*AN$6</f>
        <v>6750.95417260274</v>
      </c>
      <c r="AO75" s="43" t="n">
        <f aca="false">-AO70*$E66*AO26*AO$6</f>
        <v>6825.14048219178</v>
      </c>
      <c r="AP75" s="43" t="n">
        <f aca="false">-AP70*$E66*AP26*AP$6</f>
        <v>6825.14048219178</v>
      </c>
      <c r="AQ75" s="43" t="n">
        <f aca="false">-AQ70*$E66*AQ26*AQ$6</f>
        <v>6520.4352739726</v>
      </c>
      <c r="AR75" s="43" t="n">
        <f aca="false">-AR70*$E66*AR26*AR$6</f>
        <v>6592.88455479452</v>
      </c>
      <c r="AS75" s="43" t="n">
        <f aca="false">-AS70*$E66*AS26*AS$6</f>
        <v>6665.33383561644</v>
      </c>
      <c r="AT75" s="43" t="n">
        <f aca="false">-AT70*$E66*AT26*AT$6</f>
        <v>6665.33383561644</v>
      </c>
      <c r="AU75" s="43" t="n">
        <f aca="false">-AU70*$E66*AU26*AU$6</f>
        <v>6306.59132876712</v>
      </c>
      <c r="AV75" s="43" t="n">
        <f aca="false">-AV70*$E66*AV26*AV$6</f>
        <v>6376.66456575342</v>
      </c>
      <c r="AW75" s="43" t="n">
        <f aca="false">-AW70*$E66*AW26*AW$6</f>
        <v>6446.73780273973</v>
      </c>
      <c r="AX75" s="43" t="n">
        <f aca="false">-AX70*$E66*AX26*AX$6</f>
        <v>6446.73780273973</v>
      </c>
      <c r="AY75" s="43" t="n">
        <f aca="false">-AY70*$E66*AY26*AY$6</f>
        <v>6344.28327534247</v>
      </c>
      <c r="AZ75" s="43" t="n">
        <f aca="false">-AZ70*$E66*AZ26*AZ$6</f>
        <v>6344.28327534247</v>
      </c>
      <c r="BA75" s="43" t="n">
        <f aca="false">-BA70*$E66*BA26*BA$6</f>
        <v>6414.0006739726</v>
      </c>
      <c r="BB75" s="43" t="n">
        <f aca="false">-BB70*$E66*BB26*BB$6</f>
        <v>6414.0006739726</v>
      </c>
      <c r="BC75" s="43" t="n">
        <f aca="false">-BC70*$E66*BC26*BC$6</f>
        <v>6495.9462739726</v>
      </c>
      <c r="BD75" s="43" t="n">
        <f aca="false">-BD70*$E66*BD26*BD$6</f>
        <v>6568.12345479452</v>
      </c>
      <c r="BE75" s="43" t="n">
        <f aca="false">-BE70*$E66*BE26*BE$6</f>
        <v>6640.30063561644</v>
      </c>
      <c r="BF75" s="43" t="n">
        <f aca="false">-BF70*$E66*BF26*BF$6</f>
        <v>6640.30063561644</v>
      </c>
      <c r="BG75" s="43" t="n">
        <f aca="false">-BG70*$E66*BG26*BG$6</f>
        <v>6144.42464383562</v>
      </c>
      <c r="BH75" s="43" t="n">
        <f aca="false">-BH70*$E66*BH26*BH$6</f>
        <v>6212.69602876712</v>
      </c>
      <c r="BI75" s="43" t="n">
        <f aca="false">-BI70*$E66*BI26*BI$6</f>
        <v>6280.96741369863</v>
      </c>
      <c r="BJ75" s="43" t="n">
        <f aca="false">-BJ70*$E66*BJ26*BJ$6</f>
        <v>6280.96741369863</v>
      </c>
      <c r="BK75" s="43" t="n">
        <f aca="false">-BK70*$E66*BK26*BK$6</f>
        <v>6339.78542465753</v>
      </c>
      <c r="BL75" s="43" t="n">
        <f aca="false">-BL70*$E66*BL26*BL$6</f>
        <v>6410.22748493151</v>
      </c>
      <c r="BM75" s="43" t="n">
        <f aca="false">-BM70*$E66*BM26*BM$6</f>
        <v>6480.66954520548</v>
      </c>
      <c r="BN75" s="43" t="n">
        <f aca="false">-BN70*$E66*BN26*BN$6</f>
        <v>6480.66954520548</v>
      </c>
      <c r="BO75" s="43" t="n">
        <f aca="false">-BO70*$E66*BO26*BO$6</f>
        <v>6280.10272054795</v>
      </c>
      <c r="BP75" s="43" t="n">
        <f aca="false">-BP70*$E66*BP26*BP$6</f>
        <v>6280.10272054795</v>
      </c>
      <c r="BQ75" s="43" t="n">
        <f aca="false">-BQ70*$E66*BQ26*BQ$6</f>
        <v>6349.11483835617</v>
      </c>
      <c r="BR75" s="43" t="n">
        <f aca="false">-BR70*$E66*BR26*BR$6</f>
        <v>6349.11483835617</v>
      </c>
      <c r="BS75" s="43" t="n">
        <f aca="false">-BS70*$E66*BS26*BS$6</f>
        <v>6019.35263013699</v>
      </c>
      <c r="BT75" s="43" t="n">
        <f aca="false">-BT70*$E66*BT26*BT$6</f>
        <v>6086.2343260274</v>
      </c>
      <c r="BU75" s="43" t="n">
        <f aca="false">-BU70*$E66*BU26*BU$6</f>
        <v>6153.11602191781</v>
      </c>
      <c r="BV75" s="43" t="n">
        <f aca="false">-BV70*$E66*BV26*BV$6</f>
        <v>6153.11602191781</v>
      </c>
      <c r="BW75" s="43" t="n">
        <f aca="false">-BW70*$E66*BW26*BW$6</f>
        <v>6265.48906849315</v>
      </c>
      <c r="BX75" s="43" t="n">
        <f aca="false">-BX70*$E66*BX26*BX$6</f>
        <v>6335.10561369863</v>
      </c>
      <c r="BY75" s="43" t="n">
        <f aca="false">-BY70*$E66*BY26*BY$6</f>
        <v>6404.72215890411</v>
      </c>
      <c r="BZ75" s="43" t="n">
        <f aca="false">-BZ70*$E66*BZ26*BZ$6</f>
        <v>6404.72215890411</v>
      </c>
      <c r="CA75" s="43" t="n">
        <f aca="false">-CA70*$E66*CA26*CA$6</f>
        <v>6163.75343835616</v>
      </c>
      <c r="CB75" s="43" t="n">
        <f aca="false">-CB70*$E66*CB26*CB$6</f>
        <v>6232.23958767123</v>
      </c>
      <c r="CC75" s="43" t="n">
        <f aca="false">-CC70*$E66*CC26*CC$6</f>
        <v>6300.7257369863</v>
      </c>
      <c r="CD75" s="43" t="n">
        <f aca="false">-CD70*$E66*CD26*CD$6</f>
        <v>6300.7257369863</v>
      </c>
      <c r="CE75" s="43" t="n">
        <f aca="false">-CE70*$E66*CE26*CE$6</f>
        <v>6233.38469178082</v>
      </c>
      <c r="CF75" s="43" t="n">
        <f aca="false">-CF70*$E66*CF26*CF$6</f>
        <v>6233.38469178082</v>
      </c>
      <c r="CG75" s="43" t="n">
        <f aca="false">-CG70*$E66*CG26*CG$6</f>
        <v>6301.88342465753</v>
      </c>
      <c r="CH75" s="43" t="n">
        <f aca="false">-CH70*$E66*CH26*CH$6</f>
        <v>6301.88342465753</v>
      </c>
      <c r="CI75" s="43" t="n">
        <f aca="false">-CI70*$E66*CI26*CI$6</f>
        <v>6202.5865890411</v>
      </c>
      <c r="CJ75" s="43" t="n">
        <f aca="false">-CJ70*$E66*CJ26*CJ$6</f>
        <v>6271.50421780822</v>
      </c>
      <c r="CK75" s="43" t="n">
        <f aca="false">-CK70*$E66*CK26*CK$6</f>
        <v>6340.42184657534</v>
      </c>
      <c r="CL75" s="43" t="n">
        <f aca="false">-CL70*$E66*CL26*CL$6</f>
        <v>6340.42184657534</v>
      </c>
      <c r="CM75" s="43" t="n">
        <f aca="false">-CM70*$E66*CM26*CM$6</f>
        <v>6131.7025890411</v>
      </c>
      <c r="CN75" s="43" t="n">
        <f aca="false">-CN70*$E66*CN26*CN$6</f>
        <v>6199.83261780822</v>
      </c>
      <c r="CO75" s="43" t="n">
        <f aca="false">-CO70*$E66*CO26*CO$6</f>
        <v>6267.96264657534</v>
      </c>
      <c r="CP75" s="43" t="n">
        <f aca="false">-CP70*$E66*CP26*CP$6</f>
        <v>6267.96264657534</v>
      </c>
      <c r="CQ75" s="43" t="n">
        <f aca="false">-CQ70*$E66*CQ26*CQ$6</f>
        <v>6342.33957534247</v>
      </c>
      <c r="CR75" s="43" t="n">
        <f aca="false">-CR70*$E66*CR26*CR$6</f>
        <v>6412.81001506849</v>
      </c>
      <c r="CS75" s="43" t="n">
        <f aca="false">-CS70*$E66*CS26*CS$6</f>
        <v>6483.28045479452</v>
      </c>
      <c r="CT75" s="43" t="n">
        <f aca="false">-CT70*$E66*CT26*CT$6</f>
        <v>6483.28045479452</v>
      </c>
      <c r="CU75" s="43" t="n">
        <f aca="false">-CU70*$E66*CU26*CU$6</f>
        <v>6843.04879041096</v>
      </c>
      <c r="CV75" s="43" t="n">
        <f aca="false">-CV70*$E66*CV26*CV$6</f>
        <v>6843.04879041096</v>
      </c>
      <c r="CW75" s="43" t="n">
        <f aca="false">-CW70*$E66*CW26*CW$6</f>
        <v>6918.24712876712</v>
      </c>
      <c r="CX75" s="43" t="n">
        <f aca="false">-CX70*$E66*CX26*CX$6</f>
        <v>6918.24712876712</v>
      </c>
      <c r="CY75" s="43" t="n">
        <f aca="false">-CY70*$E66*CY26*CY$6</f>
        <v>8718.84801369863</v>
      </c>
      <c r="CZ75" s="43" t="n">
        <f aca="false">-CZ70*$E66*CZ26*CZ$6</f>
        <v>8815.72410273973</v>
      </c>
      <c r="DA75" s="43" t="n">
        <f aca="false">-DA70*$E66*DA26*DA$6</f>
        <v>8912.60019178082</v>
      </c>
      <c r="DB75" s="43" t="n">
        <f aca="false">-DB70*$E66*DB26*DB$6</f>
        <v>8912.60019178082</v>
      </c>
      <c r="DC75" s="43" t="n">
        <f aca="false">-DC70*$E66*DC26*DC$6</f>
        <v>8483.47791780822</v>
      </c>
      <c r="DD75" s="43" t="n">
        <f aca="false">-DD70*$E66*DD26*DD$6</f>
        <v>8577.73878356165</v>
      </c>
      <c r="DE75" s="43" t="n">
        <f aca="false">-DE70*$E66*DE26*DE$6</f>
        <v>8671.99964931507</v>
      </c>
      <c r="DF75" s="43" t="n">
        <f aca="false">-DF70*$E66*DF26*DF$6</f>
        <v>8671.99964931507</v>
      </c>
      <c r="DG75" s="43" t="n">
        <f aca="false">-DG70*$E66*DG26*DG$6</f>
        <v>8247.40902739726</v>
      </c>
      <c r="DH75" s="43" t="n">
        <f aca="false">-DH70*$E66*DH26*DH$6</f>
        <v>8339.04690547945</v>
      </c>
      <c r="DI75" s="43" t="n">
        <f aca="false">-DI70*$E66*DI26*DI$6</f>
        <v>8430.68478356165</v>
      </c>
      <c r="DJ75" s="43" t="n">
        <f aca="false">-DJ70*$E66*DJ26*DJ$6</f>
        <v>8430.68478356165</v>
      </c>
      <c r="DK75" s="43" t="n">
        <f aca="false">-DK70*$E66*DK26*DK$6</f>
        <v>8497.83791643836</v>
      </c>
      <c r="DL75" s="43" t="n">
        <f aca="false">-DL70*$E66*DL26*DL$6</f>
        <v>8497.83791643836</v>
      </c>
      <c r="DM75" s="43" t="n">
        <f aca="false">-DM70*$E66*DM26*DM$6</f>
        <v>8591.22075068493</v>
      </c>
      <c r="DN75" s="43" t="n">
        <f aca="false">-DN70*$E66*DN26*DN$6</f>
        <v>8591.22075068493</v>
      </c>
      <c r="DO75" s="43" t="n">
        <f aca="false">-DO70*$E66*DO26*DO$6</f>
        <v>7946.77919178082</v>
      </c>
      <c r="DP75" s="43" t="n">
        <f aca="false">-DP70*$E66*DP26*DP$6</f>
        <v>8035.07673835617</v>
      </c>
      <c r="DQ75" s="43" t="n">
        <f aca="false">-DQ70*$E66*DQ26*DQ$6</f>
        <v>8123.37428493151</v>
      </c>
      <c r="DR75" s="43" t="n">
        <f aca="false">-DR70*$E66*DR26*DR$6</f>
        <v>8123.37428493151</v>
      </c>
      <c r="DS75" s="43" t="n">
        <f aca="false">-DS70*$E66*DS26*DS$6</f>
        <v>7830.3745479452</v>
      </c>
      <c r="DT75" s="43" t="n">
        <f aca="false">-DT70*$E66*DT26*DT$6</f>
        <v>7917.37870958904</v>
      </c>
      <c r="DU75" s="43" t="n">
        <f aca="false">-DU70*$E66*DU26*DU$6</f>
        <v>8004.38287123288</v>
      </c>
      <c r="DV75" s="43" t="n">
        <f aca="false">-DV70*$E66*DV26*DV$6</f>
        <v>8004.38287123288</v>
      </c>
      <c r="DW75" s="43" t="n">
        <f aca="false">-DW70*$E66*DW26*DW$6</f>
        <v>7832.32212328767</v>
      </c>
      <c r="DX75" s="43" t="n">
        <f aca="false">-DX70*$E66*DX26*DX$6</f>
        <v>7919.34792465754</v>
      </c>
      <c r="DY75" s="43" t="n">
        <f aca="false">-DY70*$E66*DY26*DY$6</f>
        <v>8006.3737260274</v>
      </c>
      <c r="DZ75" s="43" t="n">
        <f aca="false">-DZ70*$E66*DZ26*DZ$6</f>
        <v>8006.3737260274</v>
      </c>
      <c r="EA75" s="43" t="n">
        <f aca="false">-EA70*$E66*EA26*EA$6</f>
        <v>7882.69100547945</v>
      </c>
      <c r="EB75" s="43" t="n">
        <f aca="false">-EB70*$E66*EB26*EB$6</f>
        <v>7882.69100547945</v>
      </c>
      <c r="EC75" s="43" t="n">
        <f aca="false">-EC70*$E66*EC26*EC$6</f>
        <v>7969.31398356165</v>
      </c>
      <c r="ED75" s="43" t="n">
        <f aca="false">-ED70*$E66*ED26*ED$6</f>
        <v>7969.31398356165</v>
      </c>
      <c r="EE75" s="43" t="n">
        <f aca="false">-EE70*$E66*EE26*EE$6</f>
        <v>7582.4721369863</v>
      </c>
      <c r="EF75" s="43" t="n">
        <f aca="false">-EF70*$E66*EF26*EF$6</f>
        <v>7666.72182739726</v>
      </c>
      <c r="EG75" s="43" t="n">
        <f aca="false">-EG70*$E66*EG26*EG$6</f>
        <v>7750.97151780822</v>
      </c>
      <c r="EH75" s="43" t="n">
        <f aca="false">-EH70*$E66*EH26*EH$6</f>
        <v>7750.97151780822</v>
      </c>
      <c r="EI75" s="43" t="n">
        <f aca="false">-EI70*$E66*EI26*EI$6</f>
        <v>7225.6157260274</v>
      </c>
      <c r="EJ75" s="43" t="n">
        <f aca="false">-EJ70*$E66*EJ26*EJ$6</f>
        <v>7305.90034520548</v>
      </c>
      <c r="EK75" s="43" t="n">
        <f aca="false">-EK70*$E66*EK26*EK$6</f>
        <v>7386.18496438356</v>
      </c>
      <c r="EL75" s="43" t="n">
        <f aca="false">-EL70*$E66*EL26*EL$6</f>
        <v>7386.18496438356</v>
      </c>
      <c r="EM75" s="43" t="n">
        <f aca="false">-EM70*$E66*EM26*EM$6</f>
        <v>7112.06149315068</v>
      </c>
      <c r="EN75" s="43" t="n">
        <f aca="false">-EN70*$E66*EN26*EN$6</f>
        <v>7191.08439863014</v>
      </c>
      <c r="EO75" s="43" t="n">
        <f aca="false">-EO70*$E66*EO26*EO$6</f>
        <v>7270.10730410959</v>
      </c>
      <c r="EP75" s="43" t="n">
        <f aca="false">-EP70*$E66*EP26*EP$6</f>
        <v>7270.10730410959</v>
      </c>
      <c r="EQ75" s="43" t="n">
        <f aca="false">-EQ70*$E66*EQ26*EQ$6</f>
        <v>7224.04185616438</v>
      </c>
      <c r="ER75" s="43" t="n">
        <f aca="false">-ER70*$E66*ER26*ER$6</f>
        <v>7224.04185616438</v>
      </c>
      <c r="ES75" s="43" t="n">
        <f aca="false">-ES70*$E66*ES26*ES$6</f>
        <v>7303.42693150685</v>
      </c>
      <c r="ET75" s="43" t="n">
        <f aca="false">-ET70*$E66*ET26*ET$6</f>
        <v>7303.42693150685</v>
      </c>
      <c r="EU75" s="43" t="n">
        <f aca="false">-EU70*$E66*EU26*EU$6</f>
        <v>7144.65678082192</v>
      </c>
      <c r="EV75" s="43" t="n">
        <f aca="false">-EV70*$E66*EV26*EV$6</f>
        <v>7224.04185616438</v>
      </c>
      <c r="EW75" s="43" t="n">
        <f aca="false">-EW70*$E66*EW26*EW$6</f>
        <v>7303.42693150685</v>
      </c>
      <c r="EX75" s="43" t="n">
        <f aca="false">-EX70*$E66*EX26*EX$6</f>
        <v>7303.42693150685</v>
      </c>
      <c r="EY75" s="43" t="n">
        <f aca="false">-EY70*$E66*EY26*EY$6</f>
        <v>7144.65678082192</v>
      </c>
      <c r="EZ75" s="43" t="n">
        <f aca="false">-EZ70*$E66*EZ26*EZ$6</f>
        <v>7224.04185616438</v>
      </c>
      <c r="FA75" s="43" t="n">
        <f aca="false">-FA70*$E66*FA26*FA$6</f>
        <v>7303.42693150685</v>
      </c>
      <c r="FB75" s="43" t="n">
        <f aca="false">-FB70*$E66*FB26*FB$6</f>
        <v>7303.42693150685</v>
      </c>
      <c r="FC75" s="43" t="n">
        <f aca="false">-FC70*$E66*FC26*FC$6</f>
        <v>7144.65678082192</v>
      </c>
      <c r="FD75" s="43" t="n">
        <f aca="false">-FD70*$E66*FD26*FD$6</f>
        <v>0</v>
      </c>
      <c r="FE75" s="43" t="n">
        <f aca="false">-FE70*$E66*FE26*FE$6</f>
        <v>0</v>
      </c>
      <c r="FF75" s="43" t="n">
        <f aca="false">-FF70*$E66*FF26*FF$6</f>
        <v>0</v>
      </c>
      <c r="FG75" s="43" t="n">
        <f aca="false">-FG70*$E66*FG26*FG$6</f>
        <v>0</v>
      </c>
      <c r="FH75" s="43" t="n">
        <f aca="false">-FH70*$E66*FH26*FH$6</f>
        <v>0</v>
      </c>
    </row>
    <row r="76" customFormat="false" ht="15" hidden="false" customHeight="false" outlineLevel="0" collapsed="false">
      <c r="C76" s="0" t="s">
        <v>679</v>
      </c>
      <c r="D76" s="11" t="s">
        <v>35</v>
      </c>
      <c r="E76" s="43" t="n">
        <f aca="false">SUMIF($J$7:$FH$7,YEAR($F16)+1,$J76:$FH76)</f>
        <v>93843.5005711037</v>
      </c>
      <c r="I76" s="43" t="n">
        <f aca="false">SUM(J76:FH76)</f>
        <v>3105249.41207832</v>
      </c>
      <c r="J76" s="43" t="n">
        <f aca="false">J73+J74</f>
        <v>0</v>
      </c>
      <c r="K76" s="43" t="n">
        <f aca="false">K73+K74</f>
        <v>0</v>
      </c>
      <c r="L76" s="43" t="n">
        <f aca="false">L73+L74</f>
        <v>0</v>
      </c>
      <c r="M76" s="43" t="n">
        <f aca="false">M73+M74</f>
        <v>0</v>
      </c>
      <c r="N76" s="43" t="n">
        <f aca="false">N73+N74</f>
        <v>0</v>
      </c>
      <c r="O76" s="43" t="n">
        <f aca="false">O73+O74</f>
        <v>0</v>
      </c>
      <c r="P76" s="43" t="n">
        <f aca="false">P73+P74</f>
        <v>0</v>
      </c>
      <c r="Q76" s="43" t="n">
        <f aca="false">Q73+Q74</f>
        <v>0</v>
      </c>
      <c r="R76" s="43" t="n">
        <f aca="false">R73+R74</f>
        <v>0</v>
      </c>
      <c r="S76" s="43" t="n">
        <f aca="false">S73+S74</f>
        <v>0</v>
      </c>
      <c r="T76" s="43" t="n">
        <f aca="false">T73+T74</f>
        <v>23913.0077986301</v>
      </c>
      <c r="U76" s="43" t="n">
        <f aca="false">U73+U74</f>
        <v>24161.1213305764</v>
      </c>
      <c r="V76" s="43" t="n">
        <f aca="false">V73+V74</f>
        <v>24146.3045476845</v>
      </c>
      <c r="W76" s="43" t="n">
        <f aca="false">W73+W74</f>
        <v>23161.0141773665</v>
      </c>
      <c r="X76" s="43" t="n">
        <f aca="false">X73+X74</f>
        <v>23404.0432320589</v>
      </c>
      <c r="Y76" s="43" t="n">
        <f aca="false">Y73+Y74</f>
        <v>23646.6077471108</v>
      </c>
      <c r="Z76" s="43" t="n">
        <f aca="false">Z73+Z74</f>
        <v>23631.8354145675</v>
      </c>
      <c r="AA76" s="43" t="n">
        <f aca="false">AA73+AA74</f>
        <v>22813.2405795604</v>
      </c>
      <c r="AB76" s="43" t="n">
        <f aca="false">AB73+AB74</f>
        <v>23052.4484298079</v>
      </c>
      <c r="AC76" s="43" t="n">
        <f aca="false">AC73+AC74</f>
        <v>23291.1931340338</v>
      </c>
      <c r="AD76" s="43" t="n">
        <f aca="false">AD73+AD74</f>
        <v>23276.4651184882</v>
      </c>
      <c r="AE76" s="43" t="n">
        <f aca="false">AE73+AE74</f>
        <v>22681.9706893012</v>
      </c>
      <c r="AF76" s="43" t="n">
        <f aca="false">AF73+AF74</f>
        <v>22919.7628030144</v>
      </c>
      <c r="AG76" s="43" t="n">
        <f aca="false">AG73+AG74</f>
        <v>23157.093160144</v>
      </c>
      <c r="AH76" s="43" t="n">
        <f aca="false">AH73+AH74</f>
        <v>23142.409328645</v>
      </c>
      <c r="AI76" s="43" t="n">
        <f aca="false">AI73+AI74</f>
        <v>22854.3057277339</v>
      </c>
      <c r="AJ76" s="43" t="n">
        <f aca="false">AJ73+AJ74</f>
        <v>22839.9610589078</v>
      </c>
      <c r="AK76" s="43" t="n">
        <f aca="false">AK73+AK74</f>
        <v>23076.4581985863</v>
      </c>
      <c r="AL76" s="43" t="n">
        <f aca="false">AL73+AL74</f>
        <v>23061.8185390892</v>
      </c>
      <c r="AM76" s="43" t="n">
        <f aca="false">AM73+AM74</f>
        <v>22167.0588193102</v>
      </c>
      <c r="AN76" s="43" t="n">
        <f aca="false">AN73+AN74</f>
        <v>22399.2150570832</v>
      </c>
      <c r="AO76" s="43" t="n">
        <f aca="false">AO73+AO74</f>
        <v>22630.9123084344</v>
      </c>
      <c r="AP76" s="43" t="n">
        <f aca="false">AP73+AP74</f>
        <v>22616.3165679157</v>
      </c>
      <c r="AQ76" s="43" t="n">
        <f aca="false">AQ73+AQ74</f>
        <v>21951.695591592</v>
      </c>
      <c r="AR76" s="43" t="n">
        <f aca="false">AR73+AR74</f>
        <v>22181.5013378599</v>
      </c>
      <c r="AS76" s="43" t="n">
        <f aca="false">AS73+AS74</f>
        <v>22410.8494746653</v>
      </c>
      <c r="AT76" s="43" t="n">
        <f aca="false">AT73+AT74</f>
        <v>22396.2975213682</v>
      </c>
      <c r="AU76" s="43" t="n">
        <f aca="false">AU73+AU74</f>
        <v>21714.4939186392</v>
      </c>
      <c r="AV76" s="43" t="n">
        <f aca="false">AV73+AV74</f>
        <v>21941.7063967107</v>
      </c>
      <c r="AW76" s="43" t="n">
        <f aca="false">AW73+AW74</f>
        <v>22168.4626381481</v>
      </c>
      <c r="AX76" s="43" t="n">
        <f aca="false">AX73+AX74</f>
        <v>22153.9543407109</v>
      </c>
      <c r="AY76" s="43" t="n">
        <f aca="false">AY73+AY74</f>
        <v>21910.6392583462</v>
      </c>
      <c r="AZ76" s="43" t="n">
        <f aca="false">AZ73+AZ74</f>
        <v>21896.4660691495</v>
      </c>
      <c r="BA76" s="43" t="n">
        <f aca="false">BA73+BA74</f>
        <v>22122.7683662253</v>
      </c>
      <c r="BB76" s="43" t="n">
        <f aca="false">BB73+BB74</f>
        <v>22108.3037127472</v>
      </c>
      <c r="BC76" s="43" t="n">
        <f aca="false">BC73+BC74</f>
        <v>21854.9223878139</v>
      </c>
      <c r="BD76" s="43" t="n">
        <f aca="false">BD73+BD74</f>
        <v>22083.7795287708</v>
      </c>
      <c r="BE76" s="43" t="n">
        <f aca="false">BE73+BE74</f>
        <v>22312.1831701404</v>
      </c>
      <c r="BF76" s="43" t="n">
        <f aca="false">BF73+BF74</f>
        <v>22297.7619106226</v>
      </c>
      <c r="BG76" s="43" t="n">
        <f aca="false">BG73+BG74</f>
        <v>21470.281333993</v>
      </c>
      <c r="BH76" s="43" t="n">
        <f aca="false">BH73+BH74</f>
        <v>21694.906611453</v>
      </c>
      <c r="BI76" s="43" t="n">
        <f aca="false">BI73+BI74</f>
        <v>21919.0797498245</v>
      </c>
      <c r="BJ76" s="43" t="n">
        <f aca="false">BJ73+BJ74</f>
        <v>21904.7017540853</v>
      </c>
      <c r="BK76" s="43" t="n">
        <f aca="false">BK73+BK74</f>
        <v>21615.8414327718</v>
      </c>
      <c r="BL76" s="43" t="n">
        <f aca="false">BL73+BL74</f>
        <v>21842.1258448748</v>
      </c>
      <c r="BM76" s="43" t="n">
        <f aca="false">BM73+BM74</f>
        <v>22067.9594743065</v>
      </c>
      <c r="BN76" s="43" t="n">
        <f aca="false">BN73+BN74</f>
        <v>22053.6246125545</v>
      </c>
      <c r="BO76" s="43" t="n">
        <f aca="false">BO73+BO74</f>
        <v>21680.6687393071</v>
      </c>
      <c r="BP76" s="43" t="n">
        <f aca="false">BP73+BP74</f>
        <v>21666.6649798309</v>
      </c>
      <c r="BQ76" s="43" t="n">
        <f aca="false">BQ73+BQ74</f>
        <v>21890.6131535353</v>
      </c>
      <c r="BR76" s="43" t="n">
        <f aca="false">BR73+BR74</f>
        <v>21876.321414012</v>
      </c>
      <c r="BS76" s="43" t="n">
        <f aca="false">BS73+BS74</f>
        <v>21254.9334286108</v>
      </c>
      <c r="BT76" s="43" t="n">
        <f aca="false">BT73+BT74</f>
        <v>21477.2910900408</v>
      </c>
      <c r="BU76" s="43" t="n">
        <f aca="false">BU73+BU74</f>
        <v>21699.2006731268</v>
      </c>
      <c r="BV76" s="43" t="n">
        <f aca="false">BV73+BV74</f>
        <v>21684.951808822</v>
      </c>
      <c r="BW76" s="43" t="n">
        <f aca="false">BW73+BW74</f>
        <v>21401.8656696537</v>
      </c>
      <c r="BX76" s="43" t="n">
        <f aca="false">BX73+BX74</f>
        <v>21625.8973363364</v>
      </c>
      <c r="BY76" s="43" t="n">
        <f aca="false">BY73+BY74</f>
        <v>21849.4822689102</v>
      </c>
      <c r="BZ76" s="43" t="n">
        <f aca="false">BZ73+BZ74</f>
        <v>21835.2761511983</v>
      </c>
      <c r="CA76" s="43" t="n">
        <f aca="false">CA73+CA74</f>
        <v>21255.554260768</v>
      </c>
      <c r="CB76" s="43" t="n">
        <f aca="false">CB73+CB74</f>
        <v>21478.001545652</v>
      </c>
      <c r="CC76" s="43" t="n">
        <f aca="false">CC73+CC74</f>
        <v>21700.0034366294</v>
      </c>
      <c r="CD76" s="43" t="n">
        <f aca="false">CD73+CD74</f>
        <v>21685.8399372707</v>
      </c>
      <c r="CE76" s="43" t="n">
        <f aca="false">CE73+CE74</f>
        <v>21474.167705941</v>
      </c>
      <c r="CF76" s="43" t="n">
        <f aca="false">CF73+CF74</f>
        <v>21460.3313507817</v>
      </c>
      <c r="CG76" s="43" t="n">
        <f aca="false">CG73+CG74</f>
        <v>21682.1812391658</v>
      </c>
      <c r="CH76" s="43" t="n">
        <f aca="false">CH73+CH74</f>
        <v>21668.0603465422</v>
      </c>
      <c r="CI76" s="43" t="n">
        <f aca="false">CI73+CI74</f>
        <v>21239.3289463495</v>
      </c>
      <c r="CJ76" s="43" t="n">
        <f aca="false">CJ73+CJ74</f>
        <v>21461.6782919786</v>
      </c>
      <c r="CK76" s="43" t="n">
        <f aca="false">CK73+CK74</f>
        <v>21683.5849157004</v>
      </c>
      <c r="CL76" s="43" t="n">
        <f aca="false">CL73+CL74</f>
        <v>21669.5063857547</v>
      </c>
      <c r="CM76" s="43" t="n">
        <f aca="false">CM73+CM74</f>
        <v>21163.3476041406</v>
      </c>
      <c r="CN76" s="43" t="n">
        <f aca="false">CN73+CN74</f>
        <v>21384.8936422287</v>
      </c>
      <c r="CO76" s="43" t="n">
        <f aca="false">CO73+CO74</f>
        <v>21605.9982865752</v>
      </c>
      <c r="CP76" s="43" t="n">
        <f aca="false">CP73+CP74</f>
        <v>21591.9619922193</v>
      </c>
      <c r="CQ76" s="43" t="n">
        <f aca="false">CQ73+CQ74</f>
        <v>21316.2016279994</v>
      </c>
      <c r="CR76" s="43" t="n">
        <f aca="false">CR73+CR74</f>
        <v>21539.4868509363</v>
      </c>
      <c r="CS76" s="43" t="n">
        <f aca="false">CS73+CS74</f>
        <v>21762.3320043127</v>
      </c>
      <c r="CT76" s="43" t="n">
        <f aca="false">CT73+CT74</f>
        <v>21748.3378188399</v>
      </c>
      <c r="CU76" s="43" t="n">
        <f aca="false">CU73+CU74</f>
        <v>21890.5233162975</v>
      </c>
      <c r="CV76" s="43" t="n">
        <f aca="false">CV73+CV74</f>
        <v>21876.8523642635</v>
      </c>
      <c r="CW76" s="43" t="n">
        <f aca="false">CW73+CW74</f>
        <v>22103.4465021709</v>
      </c>
      <c r="CX76" s="43" t="n">
        <f aca="false">CX73+CX74</f>
        <v>22089.4944141021</v>
      </c>
      <c r="CY76" s="43" t="n">
        <f aca="false">CY73+CY74</f>
        <v>22918.8681533521</v>
      </c>
      <c r="CZ76" s="43" t="n">
        <f aca="false">CZ73+CZ74</f>
        <v>23160.0421398063</v>
      </c>
      <c r="DA76" s="43" t="n">
        <f aca="false">DA73+DA74</f>
        <v>23400.7786967576</v>
      </c>
      <c r="DB76" s="43" t="n">
        <f aca="false">DB73+DB74</f>
        <v>23386.8684649529</v>
      </c>
      <c r="DC76" s="43" t="n">
        <f aca="false">DC73+DC74</f>
        <v>22748.9679933715</v>
      </c>
      <c r="DD76" s="43" t="n">
        <f aca="false">DD73+DD74</f>
        <v>22988.2946405828</v>
      </c>
      <c r="DE76" s="43" t="n">
        <f aca="false">DE73+DE74</f>
        <v>23227.1851705796</v>
      </c>
      <c r="DF76" s="43" t="n">
        <f aca="false">DF73+DF74</f>
        <v>23213.3166694704</v>
      </c>
      <c r="DG76" s="43" t="n">
        <f aca="false">DG73+DG74</f>
        <v>22544.7411158845</v>
      </c>
      <c r="DH76" s="43" t="n">
        <f aca="false">DH73+DH74</f>
        <v>22781.8388945597</v>
      </c>
      <c r="DI76" s="43" t="n">
        <f aca="false">DI73+DI74</f>
        <v>23018.501864372</v>
      </c>
      <c r="DJ76" s="43" t="n">
        <f aca="false">DJ73+DJ74</f>
        <v>23004.6749687661</v>
      </c>
      <c r="DK76" s="43" t="n">
        <f aca="false">DK73+DK74</f>
        <v>22906.7448204474</v>
      </c>
      <c r="DL76" s="43" t="n">
        <f aca="false">DL73+DL74</f>
        <v>22893.2372942698</v>
      </c>
      <c r="DM76" s="43" t="n">
        <f aca="false">DM73+DM74</f>
        <v>23131.1655953709</v>
      </c>
      <c r="DN76" s="43" t="n">
        <f aca="false">DN73+DN74</f>
        <v>23117.3802939264</v>
      </c>
      <c r="DO76" s="43" t="n">
        <f aca="false">DO73+DO74</f>
        <v>22228.3868485637</v>
      </c>
      <c r="DP76" s="43" t="n">
        <f aca="false">DP73+DP74</f>
        <v>22462.0499649349</v>
      </c>
      <c r="DQ76" s="43" t="n">
        <f aca="false">DQ73+DQ74</f>
        <v>22695.280880941</v>
      </c>
      <c r="DR76" s="43" t="n">
        <f aca="false">DR73+DR74</f>
        <v>22681.5369354008</v>
      </c>
      <c r="DS76" s="43" t="n">
        <f aca="false">DS73+DS74</f>
        <v>22075.7861280591</v>
      </c>
      <c r="DT76" s="43" t="n">
        <f aca="false">DT73+DT74</f>
        <v>22307.7936377484</v>
      </c>
      <c r="DU76" s="43" t="n">
        <f aca="false">DU73+DU74</f>
        <v>22539.3702436735</v>
      </c>
      <c r="DV76" s="43" t="n">
        <f aca="false">DV73+DV74</f>
        <v>22525.66752997</v>
      </c>
      <c r="DW76" s="43" t="n">
        <f aca="false">DW73+DW74</f>
        <v>22050.9741230585</v>
      </c>
      <c r="DX76" s="43" t="n">
        <f aca="false">DX73+DX74</f>
        <v>22282.7457808118</v>
      </c>
      <c r="DY76" s="43" t="n">
        <f aca="false">DY73+DY74</f>
        <v>22514.0878275123</v>
      </c>
      <c r="DZ76" s="43" t="n">
        <f aca="false">DZ73+DZ74</f>
        <v>22500.4262219499</v>
      </c>
      <c r="EA76" s="43" t="n">
        <f aca="false">EA73+EA74</f>
        <v>22246.0603079163</v>
      </c>
      <c r="EB76" s="43" t="n">
        <f aca="false">EB73+EB74</f>
        <v>22232.714253963</v>
      </c>
      <c r="EC76" s="43" t="n">
        <f aca="false">EC73+EC74</f>
        <v>22463.5471845229</v>
      </c>
      <c r="ED76" s="43" t="n">
        <f aca="false">ED73+ED74</f>
        <v>22449.9266758952</v>
      </c>
      <c r="EE76" s="43" t="n">
        <f aca="false">EE73+EE74</f>
        <v>21755.087728065</v>
      </c>
      <c r="EF76" s="43" t="n">
        <f aca="false">EF73+EF74</f>
        <v>21983.6511833751</v>
      </c>
      <c r="EG76" s="43" t="n">
        <f aca="false">EG73+EG74</f>
        <v>22211.7876049474</v>
      </c>
      <c r="EH76" s="43" t="n">
        <f aca="false">EH73+EH74</f>
        <v>22198.2079578456</v>
      </c>
      <c r="EI76" s="43" t="n">
        <f aca="false">EI73+EI74</f>
        <v>21392.4860716342</v>
      </c>
      <c r="EJ76" s="43" t="n">
        <f aca="false">EJ73+EJ74</f>
        <v>21617.0600988757</v>
      </c>
      <c r="EK76" s="43" t="n">
        <f aca="false">EK73+EK74</f>
        <v>21841.2083734805</v>
      </c>
      <c r="EL76" s="43" t="n">
        <f aca="false">EL73+EL74</f>
        <v>21827.66946532</v>
      </c>
      <c r="EM76" s="43" t="n">
        <f aca="false">EM73+EM74</f>
        <v>21267.2813539947</v>
      </c>
      <c r="EN76" s="43" t="n">
        <f aca="false">EN73+EN74</f>
        <v>21490.5035784941</v>
      </c>
      <c r="EO76" s="43" t="n">
        <f aca="false">EO73+EO74</f>
        <v>21713.3013276148</v>
      </c>
      <c r="EP76" s="43" t="n">
        <f aca="false">EP73+EP74</f>
        <v>21699.8030361789</v>
      </c>
      <c r="EQ76" s="43" t="n">
        <f aca="false">EQ73+EQ74</f>
        <v>21483.225875722</v>
      </c>
      <c r="ER76" s="43" t="n">
        <f aca="false">ER73+ER74</f>
        <v>21470.0393637153</v>
      </c>
      <c r="ES76" s="43" t="n">
        <f aca="false">ES73+ES74</f>
        <v>21692.6524259037</v>
      </c>
      <c r="ET76" s="43" t="n">
        <f aca="false">ET73+ET74</f>
        <v>21679.1947401199</v>
      </c>
      <c r="EU76" s="43" t="n">
        <f aca="false">EU73+EU74</f>
        <v>21194.7527367349</v>
      </c>
      <c r="EV76" s="43" t="n">
        <f aca="false">EV73+EV74</f>
        <v>21417.2475624214</v>
      </c>
      <c r="EW76" s="43" t="n">
        <f aca="false">EW73+EW74</f>
        <v>21639.3204592342</v>
      </c>
      <c r="EX76" s="43" t="n">
        <f aca="false">EX73+EX74</f>
        <v>21625.9031465078</v>
      </c>
      <c r="EY76" s="43" t="n">
        <f aca="false">EY73+EY74</f>
        <v>21142.659121511</v>
      </c>
      <c r="EZ76" s="43" t="n">
        <f aca="false">EZ73+EZ74</f>
        <v>21364.6141365314</v>
      </c>
      <c r="FA76" s="43" t="n">
        <f aca="false">FA73+FA74</f>
        <v>21586.1484884648</v>
      </c>
      <c r="FB76" s="43" t="n">
        <f aca="false">FB73+FB74</f>
        <v>21572.7714276765</v>
      </c>
      <c r="FC76" s="43" t="n">
        <f aca="false">FC73+FC74</f>
        <v>21090.7217871327</v>
      </c>
      <c r="FD76" s="43" t="n">
        <f aca="false">FD73+FD74</f>
        <v>0</v>
      </c>
      <c r="FE76" s="43" t="n">
        <f aca="false">FE73+FE74</f>
        <v>0</v>
      </c>
      <c r="FF76" s="43" t="n">
        <f aca="false">FF73+FF74</f>
        <v>0</v>
      </c>
      <c r="FG76" s="43" t="n">
        <f aca="false">FG73+FG74</f>
        <v>0</v>
      </c>
      <c r="FH76" s="43" t="n">
        <f aca="false">FH73+FH74</f>
        <v>0</v>
      </c>
    </row>
    <row r="77" customFormat="false" ht="15" hidden="false" customHeight="false" outlineLevel="0" collapsed="false">
      <c r="C77" s="0" t="s">
        <v>680</v>
      </c>
      <c r="D77" s="11" t="s">
        <v>35</v>
      </c>
      <c r="I77" s="43" t="n">
        <f aca="false">SUM(J77:FH77)</f>
        <v>15308920.8</v>
      </c>
      <c r="J77" s="43" t="n">
        <f aca="false">$F13*Hours_In_Day*J$5*J26</f>
        <v>0</v>
      </c>
      <c r="K77" s="43" t="n">
        <f aca="false">$F13*Hours_In_Day*K$5*K26</f>
        <v>0</v>
      </c>
      <c r="L77" s="43" t="n">
        <f aca="false">$F13*Hours_In_Day*L$5*L26</f>
        <v>0</v>
      </c>
      <c r="M77" s="43" t="n">
        <f aca="false">$F13*Hours_In_Day*M$5*M26</f>
        <v>0</v>
      </c>
      <c r="N77" s="43" t="n">
        <f aca="false">$F13*Hours_In_Day*N$5*N26</f>
        <v>0</v>
      </c>
      <c r="O77" s="43" t="n">
        <f aca="false">$F13*Hours_In_Day*O$5*O26</f>
        <v>0</v>
      </c>
      <c r="P77" s="43" t="n">
        <f aca="false">$F13*Hours_In_Day*P$5*P26</f>
        <v>0</v>
      </c>
      <c r="Q77" s="43" t="n">
        <f aca="false">$F13*Hours_In_Day*Q$5*Q26</f>
        <v>0</v>
      </c>
      <c r="R77" s="43" t="n">
        <f aca="false">$F13*Hours_In_Day*R$5*R26</f>
        <v>0</v>
      </c>
      <c r="S77" s="43" t="n">
        <f aca="false">$F13*Hours_In_Day*S$5*S26</f>
        <v>0</v>
      </c>
      <c r="T77" s="43" t="n">
        <f aca="false">$F13*Hours_In_Day*T$5*T26</f>
        <v>108981.6</v>
      </c>
      <c r="U77" s="43" t="n">
        <f aca="false">$F13*Hours_In_Day*U$5*U26</f>
        <v>110179.2</v>
      </c>
      <c r="V77" s="43" t="n">
        <f aca="false">$F13*Hours_In_Day*V$5*V26</f>
        <v>110179.2</v>
      </c>
      <c r="W77" s="43" t="n">
        <f aca="false">$F13*Hours_In_Day*W$5*W26</f>
        <v>107784</v>
      </c>
      <c r="X77" s="43" t="n">
        <f aca="false">$F13*Hours_In_Day*X$5*X26</f>
        <v>108981.6</v>
      </c>
      <c r="Y77" s="43" t="n">
        <f aca="false">$F13*Hours_In_Day*Y$5*Y26</f>
        <v>110179.2</v>
      </c>
      <c r="Z77" s="43" t="n">
        <f aca="false">$F13*Hours_In_Day*Z$5*Z26</f>
        <v>110179.2</v>
      </c>
      <c r="AA77" s="43" t="n">
        <f aca="false">$F13*Hours_In_Day*AA$5*AA26</f>
        <v>107784</v>
      </c>
      <c r="AB77" s="43" t="n">
        <f aca="false">$F13*Hours_In_Day*AB$5*AB26</f>
        <v>108981.6</v>
      </c>
      <c r="AC77" s="43" t="n">
        <f aca="false">$F13*Hours_In_Day*AC$5*AC26</f>
        <v>110179.2</v>
      </c>
      <c r="AD77" s="43" t="n">
        <f aca="false">$F13*Hours_In_Day*AD$5*AD26</f>
        <v>110179.2</v>
      </c>
      <c r="AE77" s="43" t="n">
        <f aca="false">$F13*Hours_In_Day*AE$5*AE26</f>
        <v>107784</v>
      </c>
      <c r="AF77" s="43" t="n">
        <f aca="false">$F13*Hours_In_Day*AF$5*AF26</f>
        <v>108981.6</v>
      </c>
      <c r="AG77" s="43" t="n">
        <f aca="false">$F13*Hours_In_Day*AG$5*AG26</f>
        <v>110179.2</v>
      </c>
      <c r="AH77" s="43" t="n">
        <f aca="false">$F13*Hours_In_Day*AH$5*AH26</f>
        <v>110179.2</v>
      </c>
      <c r="AI77" s="43" t="n">
        <f aca="false">$F13*Hours_In_Day*AI$5*AI26</f>
        <v>108981.6</v>
      </c>
      <c r="AJ77" s="43" t="n">
        <f aca="false">$F13*Hours_In_Day*AJ$5*AJ26</f>
        <v>108981.6</v>
      </c>
      <c r="AK77" s="43" t="n">
        <f aca="false">$F13*Hours_In_Day*AK$5*AK26</f>
        <v>110179.2</v>
      </c>
      <c r="AL77" s="43" t="n">
        <f aca="false">$F13*Hours_In_Day*AL$5*AL26</f>
        <v>110179.2</v>
      </c>
      <c r="AM77" s="43" t="n">
        <f aca="false">$F13*Hours_In_Day*AM$5*AM26</f>
        <v>107784</v>
      </c>
      <c r="AN77" s="43" t="n">
        <f aca="false">$F13*Hours_In_Day*AN$5*AN26</f>
        <v>108981.6</v>
      </c>
      <c r="AO77" s="43" t="n">
        <f aca="false">$F13*Hours_In_Day*AO$5*AO26</f>
        <v>110179.2</v>
      </c>
      <c r="AP77" s="43" t="n">
        <f aca="false">$F13*Hours_In_Day*AP$5*AP26</f>
        <v>110179.2</v>
      </c>
      <c r="AQ77" s="43" t="n">
        <f aca="false">$F13*Hours_In_Day*AQ$5*AQ26</f>
        <v>107784</v>
      </c>
      <c r="AR77" s="43" t="n">
        <f aca="false">$F13*Hours_In_Day*AR$5*AR26</f>
        <v>108981.6</v>
      </c>
      <c r="AS77" s="43" t="n">
        <f aca="false">$F13*Hours_In_Day*AS$5*AS26</f>
        <v>110179.2</v>
      </c>
      <c r="AT77" s="43" t="n">
        <f aca="false">$F13*Hours_In_Day*AT$5*AT26</f>
        <v>110179.2</v>
      </c>
      <c r="AU77" s="43" t="n">
        <f aca="false">$F13*Hours_In_Day*AU$5*AU26</f>
        <v>107784</v>
      </c>
      <c r="AV77" s="43" t="n">
        <f aca="false">$F13*Hours_In_Day*AV$5*AV26</f>
        <v>108981.6</v>
      </c>
      <c r="AW77" s="43" t="n">
        <f aca="false">$F13*Hours_In_Day*AW$5*AW26</f>
        <v>110179.2</v>
      </c>
      <c r="AX77" s="43" t="n">
        <f aca="false">$F13*Hours_In_Day*AX$5*AX26</f>
        <v>110179.2</v>
      </c>
      <c r="AY77" s="43" t="n">
        <f aca="false">$F13*Hours_In_Day*AY$5*AY26</f>
        <v>108981.6</v>
      </c>
      <c r="AZ77" s="43" t="n">
        <f aca="false">$F13*Hours_In_Day*AZ$5*AZ26</f>
        <v>108981.6</v>
      </c>
      <c r="BA77" s="43" t="n">
        <f aca="false">$F13*Hours_In_Day*BA$5*BA26</f>
        <v>110179.2</v>
      </c>
      <c r="BB77" s="43" t="n">
        <f aca="false">$F13*Hours_In_Day*BB$5*BB26</f>
        <v>110179.2</v>
      </c>
      <c r="BC77" s="43" t="n">
        <f aca="false">$F13*Hours_In_Day*BC$5*BC26</f>
        <v>107784</v>
      </c>
      <c r="BD77" s="43" t="n">
        <f aca="false">$F13*Hours_In_Day*BD$5*BD26</f>
        <v>108981.6</v>
      </c>
      <c r="BE77" s="43" t="n">
        <f aca="false">$F13*Hours_In_Day*BE$5*BE26</f>
        <v>110179.2</v>
      </c>
      <c r="BF77" s="43" t="n">
        <f aca="false">$F13*Hours_In_Day*BF$5*BF26</f>
        <v>110179.2</v>
      </c>
      <c r="BG77" s="43" t="n">
        <f aca="false">$F13*Hours_In_Day*BG$5*BG26</f>
        <v>107784</v>
      </c>
      <c r="BH77" s="43" t="n">
        <f aca="false">$F13*Hours_In_Day*BH$5*BH26</f>
        <v>108981.6</v>
      </c>
      <c r="BI77" s="43" t="n">
        <f aca="false">$F13*Hours_In_Day*BI$5*BI26</f>
        <v>110179.2</v>
      </c>
      <c r="BJ77" s="43" t="n">
        <f aca="false">$F13*Hours_In_Day*BJ$5*BJ26</f>
        <v>110179.2</v>
      </c>
      <c r="BK77" s="43" t="n">
        <f aca="false">$F13*Hours_In_Day*BK$5*BK26</f>
        <v>107784</v>
      </c>
      <c r="BL77" s="43" t="n">
        <f aca="false">$F13*Hours_In_Day*BL$5*BL26</f>
        <v>108981.6</v>
      </c>
      <c r="BM77" s="43" t="n">
        <f aca="false">$F13*Hours_In_Day*BM$5*BM26</f>
        <v>110179.2</v>
      </c>
      <c r="BN77" s="43" t="n">
        <f aca="false">$F13*Hours_In_Day*BN$5*BN26</f>
        <v>110179.2</v>
      </c>
      <c r="BO77" s="43" t="n">
        <f aca="false">$F13*Hours_In_Day*BO$5*BO26</f>
        <v>108981.6</v>
      </c>
      <c r="BP77" s="43" t="n">
        <f aca="false">$F13*Hours_In_Day*BP$5*BP26</f>
        <v>108981.6</v>
      </c>
      <c r="BQ77" s="43" t="n">
        <f aca="false">$F13*Hours_In_Day*BQ$5*BQ26</f>
        <v>110179.2</v>
      </c>
      <c r="BR77" s="43" t="n">
        <f aca="false">$F13*Hours_In_Day*BR$5*BR26</f>
        <v>110179.2</v>
      </c>
      <c r="BS77" s="43" t="n">
        <f aca="false">$F13*Hours_In_Day*BS$5*BS26</f>
        <v>107784</v>
      </c>
      <c r="BT77" s="43" t="n">
        <f aca="false">$F13*Hours_In_Day*BT$5*BT26</f>
        <v>108981.6</v>
      </c>
      <c r="BU77" s="43" t="n">
        <f aca="false">$F13*Hours_In_Day*BU$5*BU26</f>
        <v>110179.2</v>
      </c>
      <c r="BV77" s="43" t="n">
        <f aca="false">$F13*Hours_In_Day*BV$5*BV26</f>
        <v>110179.2</v>
      </c>
      <c r="BW77" s="43" t="n">
        <f aca="false">$F13*Hours_In_Day*BW$5*BW26</f>
        <v>107784</v>
      </c>
      <c r="BX77" s="43" t="n">
        <f aca="false">$F13*Hours_In_Day*BX$5*BX26</f>
        <v>108981.6</v>
      </c>
      <c r="BY77" s="43" t="n">
        <f aca="false">$F13*Hours_In_Day*BY$5*BY26</f>
        <v>110179.2</v>
      </c>
      <c r="BZ77" s="43" t="n">
        <f aca="false">$F13*Hours_In_Day*BZ$5*BZ26</f>
        <v>110179.2</v>
      </c>
      <c r="CA77" s="43" t="n">
        <f aca="false">$F13*Hours_In_Day*CA$5*CA26</f>
        <v>107784</v>
      </c>
      <c r="CB77" s="43" t="n">
        <f aca="false">$F13*Hours_In_Day*CB$5*CB26</f>
        <v>108981.6</v>
      </c>
      <c r="CC77" s="43" t="n">
        <f aca="false">$F13*Hours_In_Day*CC$5*CC26</f>
        <v>110179.2</v>
      </c>
      <c r="CD77" s="43" t="n">
        <f aca="false">$F13*Hours_In_Day*CD$5*CD26</f>
        <v>110179.2</v>
      </c>
      <c r="CE77" s="43" t="n">
        <f aca="false">$F13*Hours_In_Day*CE$5*CE26</f>
        <v>108981.6</v>
      </c>
      <c r="CF77" s="43" t="n">
        <f aca="false">$F13*Hours_In_Day*CF$5*CF26</f>
        <v>108981.6</v>
      </c>
      <c r="CG77" s="43" t="n">
        <f aca="false">$F13*Hours_In_Day*CG$5*CG26</f>
        <v>110179.2</v>
      </c>
      <c r="CH77" s="43" t="n">
        <f aca="false">$F13*Hours_In_Day*CH$5*CH26</f>
        <v>110179.2</v>
      </c>
      <c r="CI77" s="43" t="n">
        <f aca="false">$F13*Hours_In_Day*CI$5*CI26</f>
        <v>107784</v>
      </c>
      <c r="CJ77" s="43" t="n">
        <f aca="false">$F13*Hours_In_Day*CJ$5*CJ26</f>
        <v>108981.6</v>
      </c>
      <c r="CK77" s="43" t="n">
        <f aca="false">$F13*Hours_In_Day*CK$5*CK26</f>
        <v>110179.2</v>
      </c>
      <c r="CL77" s="43" t="n">
        <f aca="false">$F13*Hours_In_Day*CL$5*CL26</f>
        <v>110179.2</v>
      </c>
      <c r="CM77" s="43" t="n">
        <f aca="false">$F13*Hours_In_Day*CM$5*CM26</f>
        <v>107784</v>
      </c>
      <c r="CN77" s="43" t="n">
        <f aca="false">$F13*Hours_In_Day*CN$5*CN26</f>
        <v>108981.6</v>
      </c>
      <c r="CO77" s="43" t="n">
        <f aca="false">$F13*Hours_In_Day*CO$5*CO26</f>
        <v>110179.2</v>
      </c>
      <c r="CP77" s="43" t="n">
        <f aca="false">$F13*Hours_In_Day*CP$5*CP26</f>
        <v>110179.2</v>
      </c>
      <c r="CQ77" s="43" t="n">
        <f aca="false">$F13*Hours_In_Day*CQ$5*CQ26</f>
        <v>107784</v>
      </c>
      <c r="CR77" s="43" t="n">
        <f aca="false">$F13*Hours_In_Day*CR$5*CR26</f>
        <v>108981.6</v>
      </c>
      <c r="CS77" s="43" t="n">
        <f aca="false">$F13*Hours_In_Day*CS$5*CS26</f>
        <v>110179.2</v>
      </c>
      <c r="CT77" s="43" t="n">
        <f aca="false">$F13*Hours_In_Day*CT$5*CT26</f>
        <v>110179.2</v>
      </c>
      <c r="CU77" s="43" t="n">
        <f aca="false">$F13*Hours_In_Day*CU$5*CU26</f>
        <v>108981.6</v>
      </c>
      <c r="CV77" s="43" t="n">
        <f aca="false">$F13*Hours_In_Day*CV$5*CV26</f>
        <v>108981.6</v>
      </c>
      <c r="CW77" s="43" t="n">
        <f aca="false">$F13*Hours_In_Day*CW$5*CW26</f>
        <v>110179.2</v>
      </c>
      <c r="CX77" s="43" t="n">
        <f aca="false">$F13*Hours_In_Day*CX$5*CX26</f>
        <v>110179.2</v>
      </c>
      <c r="CY77" s="43" t="n">
        <f aca="false">$F13*Hours_In_Day*CY$5*CY26</f>
        <v>107784</v>
      </c>
      <c r="CZ77" s="43" t="n">
        <f aca="false">$F13*Hours_In_Day*CZ$5*CZ26</f>
        <v>108981.6</v>
      </c>
      <c r="DA77" s="43" t="n">
        <f aca="false">$F13*Hours_In_Day*DA$5*DA26</f>
        <v>110179.2</v>
      </c>
      <c r="DB77" s="43" t="n">
        <f aca="false">$F13*Hours_In_Day*DB$5*DB26</f>
        <v>110179.2</v>
      </c>
      <c r="DC77" s="43" t="n">
        <f aca="false">$F13*Hours_In_Day*DC$5*DC26</f>
        <v>107784</v>
      </c>
      <c r="DD77" s="43" t="n">
        <f aca="false">$F13*Hours_In_Day*DD$5*DD26</f>
        <v>108981.6</v>
      </c>
      <c r="DE77" s="43" t="n">
        <f aca="false">$F13*Hours_In_Day*DE$5*DE26</f>
        <v>110179.2</v>
      </c>
      <c r="DF77" s="43" t="n">
        <f aca="false">$F13*Hours_In_Day*DF$5*DF26</f>
        <v>110179.2</v>
      </c>
      <c r="DG77" s="43" t="n">
        <f aca="false">$F13*Hours_In_Day*DG$5*DG26</f>
        <v>107784</v>
      </c>
      <c r="DH77" s="43" t="n">
        <f aca="false">$F13*Hours_In_Day*DH$5*DH26</f>
        <v>108981.6</v>
      </c>
      <c r="DI77" s="43" t="n">
        <f aca="false">$F13*Hours_In_Day*DI$5*DI26</f>
        <v>110179.2</v>
      </c>
      <c r="DJ77" s="43" t="n">
        <f aca="false">$F13*Hours_In_Day*DJ$5*DJ26</f>
        <v>110179.2</v>
      </c>
      <c r="DK77" s="43" t="n">
        <f aca="false">$F13*Hours_In_Day*DK$5*DK26</f>
        <v>108981.6</v>
      </c>
      <c r="DL77" s="43" t="n">
        <f aca="false">$F13*Hours_In_Day*DL$5*DL26</f>
        <v>108981.6</v>
      </c>
      <c r="DM77" s="43" t="n">
        <f aca="false">$F13*Hours_In_Day*DM$5*DM26</f>
        <v>110179.2</v>
      </c>
      <c r="DN77" s="43" t="n">
        <f aca="false">$F13*Hours_In_Day*DN$5*DN26</f>
        <v>110179.2</v>
      </c>
      <c r="DO77" s="43" t="n">
        <f aca="false">$F13*Hours_In_Day*DO$5*DO26</f>
        <v>107784</v>
      </c>
      <c r="DP77" s="43" t="n">
        <f aca="false">$F13*Hours_In_Day*DP$5*DP26</f>
        <v>108981.6</v>
      </c>
      <c r="DQ77" s="43" t="n">
        <f aca="false">$F13*Hours_In_Day*DQ$5*DQ26</f>
        <v>110179.2</v>
      </c>
      <c r="DR77" s="43" t="n">
        <f aca="false">$F13*Hours_In_Day*DR$5*DR26</f>
        <v>110179.2</v>
      </c>
      <c r="DS77" s="43" t="n">
        <f aca="false">$F13*Hours_In_Day*DS$5*DS26</f>
        <v>107784</v>
      </c>
      <c r="DT77" s="43" t="n">
        <f aca="false">$F13*Hours_In_Day*DT$5*DT26</f>
        <v>108981.6</v>
      </c>
      <c r="DU77" s="43" t="n">
        <f aca="false">$F13*Hours_In_Day*DU$5*DU26</f>
        <v>110179.2</v>
      </c>
      <c r="DV77" s="43" t="n">
        <f aca="false">$F13*Hours_In_Day*DV$5*DV26</f>
        <v>110179.2</v>
      </c>
      <c r="DW77" s="43" t="n">
        <f aca="false">$F13*Hours_In_Day*DW$5*DW26</f>
        <v>107784</v>
      </c>
      <c r="DX77" s="43" t="n">
        <f aca="false">$F13*Hours_In_Day*DX$5*DX26</f>
        <v>108981.6</v>
      </c>
      <c r="DY77" s="43" t="n">
        <f aca="false">$F13*Hours_In_Day*DY$5*DY26</f>
        <v>110179.2</v>
      </c>
      <c r="DZ77" s="43" t="n">
        <f aca="false">$F13*Hours_In_Day*DZ$5*DZ26</f>
        <v>110179.2</v>
      </c>
      <c r="EA77" s="43" t="n">
        <f aca="false">$F13*Hours_In_Day*EA$5*EA26</f>
        <v>108981.6</v>
      </c>
      <c r="EB77" s="43" t="n">
        <f aca="false">$F13*Hours_In_Day*EB$5*EB26</f>
        <v>108981.6</v>
      </c>
      <c r="EC77" s="43" t="n">
        <f aca="false">$F13*Hours_In_Day*EC$5*EC26</f>
        <v>110179.2</v>
      </c>
      <c r="ED77" s="43" t="n">
        <f aca="false">$F13*Hours_In_Day*ED$5*ED26</f>
        <v>110179.2</v>
      </c>
      <c r="EE77" s="43" t="n">
        <f aca="false">$F13*Hours_In_Day*EE$5*EE26</f>
        <v>107784</v>
      </c>
      <c r="EF77" s="43" t="n">
        <f aca="false">$F13*Hours_In_Day*EF$5*EF26</f>
        <v>108981.6</v>
      </c>
      <c r="EG77" s="43" t="n">
        <f aca="false">$F13*Hours_In_Day*EG$5*EG26</f>
        <v>110179.2</v>
      </c>
      <c r="EH77" s="43" t="n">
        <f aca="false">$F13*Hours_In_Day*EH$5*EH26</f>
        <v>110179.2</v>
      </c>
      <c r="EI77" s="43" t="n">
        <f aca="false">$F13*Hours_In_Day*EI$5*EI26</f>
        <v>107784</v>
      </c>
      <c r="EJ77" s="43" t="n">
        <f aca="false">$F13*Hours_In_Day*EJ$5*EJ26</f>
        <v>108981.6</v>
      </c>
      <c r="EK77" s="43" t="n">
        <f aca="false">$F13*Hours_In_Day*EK$5*EK26</f>
        <v>110179.2</v>
      </c>
      <c r="EL77" s="43" t="n">
        <f aca="false">$F13*Hours_In_Day*EL$5*EL26</f>
        <v>110179.2</v>
      </c>
      <c r="EM77" s="43" t="n">
        <f aca="false">$F13*Hours_In_Day*EM$5*EM26</f>
        <v>107784</v>
      </c>
      <c r="EN77" s="43" t="n">
        <f aca="false">$F13*Hours_In_Day*EN$5*EN26</f>
        <v>108981.6</v>
      </c>
      <c r="EO77" s="43" t="n">
        <f aca="false">$F13*Hours_In_Day*EO$5*EO26</f>
        <v>110179.2</v>
      </c>
      <c r="EP77" s="43" t="n">
        <f aca="false">$F13*Hours_In_Day*EP$5*EP26</f>
        <v>110179.2</v>
      </c>
      <c r="EQ77" s="43" t="n">
        <f aca="false">$F13*Hours_In_Day*EQ$5*EQ26</f>
        <v>108981.6</v>
      </c>
      <c r="ER77" s="43" t="n">
        <f aca="false">$F13*Hours_In_Day*ER$5*ER26</f>
        <v>108981.6</v>
      </c>
      <c r="ES77" s="43" t="n">
        <f aca="false">$F13*Hours_In_Day*ES$5*ES26</f>
        <v>110179.2</v>
      </c>
      <c r="ET77" s="43" t="n">
        <f aca="false">$F13*Hours_In_Day*ET$5*ET26</f>
        <v>110179.2</v>
      </c>
      <c r="EU77" s="43" t="n">
        <f aca="false">$F13*Hours_In_Day*EU$5*EU26</f>
        <v>107784</v>
      </c>
      <c r="EV77" s="43" t="n">
        <f aca="false">$F13*Hours_In_Day*EV$5*EV26</f>
        <v>108981.6</v>
      </c>
      <c r="EW77" s="43" t="n">
        <f aca="false">$F13*Hours_In_Day*EW$5*EW26</f>
        <v>110179.2</v>
      </c>
      <c r="EX77" s="43" t="n">
        <f aca="false">$F13*Hours_In_Day*EX$5*EX26</f>
        <v>110179.2</v>
      </c>
      <c r="EY77" s="43" t="n">
        <f aca="false">$F13*Hours_In_Day*EY$5*EY26</f>
        <v>107784</v>
      </c>
      <c r="EZ77" s="43" t="n">
        <f aca="false">$F13*Hours_In_Day*EZ$5*EZ26</f>
        <v>108981.6</v>
      </c>
      <c r="FA77" s="43" t="n">
        <f aca="false">$F13*Hours_In_Day*FA$5*FA26</f>
        <v>110179.2</v>
      </c>
      <c r="FB77" s="43" t="n">
        <f aca="false">$F13*Hours_In_Day*FB$5*FB26</f>
        <v>110179.2</v>
      </c>
      <c r="FC77" s="43" t="n">
        <f aca="false">$F13*Hours_In_Day*FC$5*FC26</f>
        <v>107784</v>
      </c>
      <c r="FD77" s="43" t="n">
        <f aca="false">$F13*Hours_In_Day*FD$5*FD26</f>
        <v>0</v>
      </c>
      <c r="FE77" s="43" t="n">
        <f aca="false">$F13*Hours_In_Day*FE$5*FE26</f>
        <v>0</v>
      </c>
      <c r="FF77" s="43" t="n">
        <f aca="false">$F13*Hours_In_Day*FF$5*FF26</f>
        <v>0</v>
      </c>
      <c r="FG77" s="43" t="n">
        <f aca="false">$F13*Hours_In_Day*FG$5*FG26</f>
        <v>0</v>
      </c>
      <c r="FH77" s="43" t="n">
        <f aca="false">$F13*Hours_In_Day*FH$5*FH26</f>
        <v>0</v>
      </c>
    </row>
    <row r="79" customFormat="false" ht="15" hidden="false" customHeight="false" outlineLevel="0" collapsed="false">
      <c r="A79" s="9" t="s">
        <v>14</v>
      </c>
      <c r="B79" s="9"/>
      <c r="C79" s="9" t="s">
        <v>681</v>
      </c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</row>
    <row r="80" customFormat="false" ht="15" hidden="false" customHeight="false" outlineLevel="0" collapsed="false">
      <c r="C80" s="0" t="s">
        <v>682</v>
      </c>
      <c r="D80" s="11" t="s">
        <v>319</v>
      </c>
      <c r="E80" s="43" t="n">
        <f aca="false">SUMIF($J$7:$FH$7,YEAR($F16)+1,$J80:$FH80)</f>
        <v>5057.98712081588</v>
      </c>
      <c r="I80" s="43" t="n">
        <f aca="false">SUM(J80:FH80)</f>
        <v>174801.808428721</v>
      </c>
      <c r="J80" s="43" t="n">
        <f aca="false">(J67+J68)*J53/Thousand</f>
        <v>0</v>
      </c>
      <c r="K80" s="43" t="n">
        <f aca="false">(K67+K68)*K53/Thousand</f>
        <v>0</v>
      </c>
      <c r="L80" s="43" t="n">
        <f aca="false">(L67+L68)*L53/Thousand</f>
        <v>0</v>
      </c>
      <c r="M80" s="43" t="n">
        <f aca="false">(M67+M68)*M53/Thousand</f>
        <v>0</v>
      </c>
      <c r="N80" s="43" t="n">
        <f aca="false">(N67+N68)*N53/Thousand</f>
        <v>0</v>
      </c>
      <c r="O80" s="43" t="n">
        <f aca="false">(O67+O68)*O53/Thousand</f>
        <v>0</v>
      </c>
      <c r="P80" s="43" t="n">
        <f aca="false">(P67+P68)*P53/Thousand</f>
        <v>0</v>
      </c>
      <c r="Q80" s="43" t="n">
        <f aca="false">(Q67+Q68)*Q53/Thousand</f>
        <v>0</v>
      </c>
      <c r="R80" s="43" t="n">
        <f aca="false">(R67+R68)*R53/Thousand</f>
        <v>0</v>
      </c>
      <c r="S80" s="43" t="n">
        <f aca="false">(S67+S68)*S53/Thousand</f>
        <v>0</v>
      </c>
      <c r="T80" s="43" t="n">
        <f aca="false">(T67+T68)*T53/Thousand</f>
        <v>1298.05281102259</v>
      </c>
      <c r="U80" s="43" t="n">
        <f aca="false">(U67+U68)*U53/Thousand</f>
        <v>1311.33447914222</v>
      </c>
      <c r="V80" s="43" t="n">
        <f aca="false">(V67+V68)*V53/Thousand</f>
        <v>1310.34178028937</v>
      </c>
      <c r="W80" s="43" t="n">
        <f aca="false">(W67+W68)*W53/Thousand</f>
        <v>1248.5804033701</v>
      </c>
      <c r="X80" s="43" t="n">
        <f aca="false">(X67+X68)*X53/Thousand</f>
        <v>1261.51859198163</v>
      </c>
      <c r="Y80" s="43" t="n">
        <f aca="false">(Y67+Y68)*Y53/Thousand</f>
        <v>1274.42644220404</v>
      </c>
      <c r="Z80" s="43" t="n">
        <f aca="false">(Z67+Z68)*Z53/Thousand</f>
        <v>1273.46168326011</v>
      </c>
      <c r="AA80" s="43" t="n">
        <f aca="false">(AA67+AA68)*AA53/Thousand</f>
        <v>1123.14929077816</v>
      </c>
      <c r="AB80" s="43" t="n">
        <f aca="false">(AB67+AB68)*AB53/Thousand</f>
        <v>1134.78772217094</v>
      </c>
      <c r="AC80" s="43" t="n">
        <f aca="false">(AC67+AC68)*AC53/Thousand</f>
        <v>1146.39886293819</v>
      </c>
      <c r="AD80" s="43" t="n">
        <f aca="false">(AD67+AD68)*AD53/Thousand</f>
        <v>1145.53102269281</v>
      </c>
      <c r="AE80" s="43" t="n">
        <f aca="false">(AE67+AE68)*AE53/Thousand</f>
        <v>1178.57890321649</v>
      </c>
      <c r="AF80" s="43" t="n">
        <f aca="false">(AF67+AF68)*AF53/Thousand</f>
        <v>1190.79171394316</v>
      </c>
      <c r="AG80" s="43" t="n">
        <f aca="false">(AG67+AG68)*AG53/Thousand</f>
        <v>1202.9758871986</v>
      </c>
      <c r="AH80" s="43" t="n">
        <f aca="false">(AH67+AH68)*AH53/Thousand</f>
        <v>1202.06521734111</v>
      </c>
      <c r="AI80" s="43" t="n">
        <f aca="false">(AI67+AI68)*AI53/Thousand</f>
        <v>1118.2343043459</v>
      </c>
      <c r="AJ80" s="43" t="n">
        <f aca="false">(AJ67+AJ68)*AJ53/Thousand</f>
        <v>1117.39698292266</v>
      </c>
      <c r="AK80" s="43" t="n">
        <f aca="false">(AK67+AK68)*AK53/Thousand</f>
        <v>1128.83018175635</v>
      </c>
      <c r="AL80" s="43" t="n">
        <f aca="false">(AL67+AL68)*AL53/Thousand</f>
        <v>1127.97564125252</v>
      </c>
      <c r="AM80" s="43" t="n">
        <f aca="false">(AM67+AM68)*AM53/Thousand</f>
        <v>1143.96221341679</v>
      </c>
      <c r="AN80" s="43" t="n">
        <f aca="false">(AN67+AN68)*AN53/Thousand</f>
        <v>1155.81631495619</v>
      </c>
      <c r="AO80" s="43" t="n">
        <f aca="false">(AO67+AO68)*AO53/Thousand</f>
        <v>1167.64262015129</v>
      </c>
      <c r="AP80" s="43" t="n">
        <f aca="false">(AP67+AP68)*AP53/Thousand</f>
        <v>1166.75869807953</v>
      </c>
      <c r="AQ80" s="43" t="n">
        <f aca="false">(AQ67+AQ68)*AQ53/Thousand</f>
        <v>1067.92600160685</v>
      </c>
      <c r="AR80" s="43" t="n">
        <f aca="false">(AR67+AR68)*AR53/Thousand</f>
        <v>1078.99219165328</v>
      </c>
      <c r="AS80" s="43" t="n">
        <f aca="false">(AS67+AS68)*AS53/Thousand</f>
        <v>1090.03243290658</v>
      </c>
      <c r="AT80" s="43" t="n">
        <f aca="false">(AT67+AT68)*AT53/Thousand</f>
        <v>1089.20726285048</v>
      </c>
      <c r="AU80" s="43" t="n">
        <f aca="false">(AU67+AU68)*AU53/Thousand</f>
        <v>1067.93953600505</v>
      </c>
      <c r="AV80" s="43" t="n">
        <f aca="false">(AV67+AV68)*AV53/Thousand</f>
        <v>1079.00586629924</v>
      </c>
      <c r="AW80" s="43" t="n">
        <f aca="false">(AW67+AW68)*AW53/Thousand</f>
        <v>1090.04624747143</v>
      </c>
      <c r="AX80" s="43" t="n">
        <f aca="false">(AX67+AX68)*AX53/Thousand</f>
        <v>1089.2210669575</v>
      </c>
      <c r="AY80" s="43" t="n">
        <f aca="false">(AY67+AY68)*AY53/Thousand</f>
        <v>1094.73825181073</v>
      </c>
      <c r="AZ80" s="43" t="n">
        <f aca="false">(AZ67+AZ68)*AZ53/Thousand</f>
        <v>1093.91852397058</v>
      </c>
      <c r="BA80" s="43" t="n">
        <f aca="false">(BA67+BA68)*BA53/Thousand</f>
        <v>1105.11149136137</v>
      </c>
      <c r="BB80" s="43" t="n">
        <f aca="false">(BB67+BB68)*BB53/Thousand</f>
        <v>1104.27490624353</v>
      </c>
      <c r="BC80" s="43" t="n">
        <f aca="false">(BC67+BC68)*BC53/Thousand</f>
        <v>1169.79073150454</v>
      </c>
      <c r="BD80" s="43" t="n">
        <f aca="false">(BD67+BD68)*BD53/Thousand</f>
        <v>1181.91247639127</v>
      </c>
      <c r="BE80" s="43" t="n">
        <f aca="false">(BE67+BE68)*BE53/Thousand</f>
        <v>1194.00579734446</v>
      </c>
      <c r="BF80" s="43" t="n">
        <f aca="false">(BF67+BF68)*BF53/Thousand</f>
        <v>1193.10191797259</v>
      </c>
      <c r="BG80" s="43" t="n">
        <f aca="false">(BG67+BG68)*BG53/Thousand</f>
        <v>1192.80594070594</v>
      </c>
      <c r="BH80" s="43" t="n">
        <f aca="false">(BH67+BH68)*BH53/Thousand</f>
        <v>1205.16617653548</v>
      </c>
      <c r="BI80" s="43" t="n">
        <f aca="false">(BI67+BI68)*BI53/Thousand</f>
        <v>1217.49742920089</v>
      </c>
      <c r="BJ80" s="43" t="n">
        <f aca="false">(BJ67+BJ68)*BJ53/Thousand</f>
        <v>1216.57576632955</v>
      </c>
      <c r="BK80" s="43" t="n">
        <f aca="false">(BK67+BK68)*BK53/Thousand</f>
        <v>1190.39025850074</v>
      </c>
      <c r="BL80" s="43" t="n">
        <f aca="false">(BL67+BL68)*BL53/Thousand</f>
        <v>1202.72546226034</v>
      </c>
      <c r="BM80" s="43" t="n">
        <f aca="false">(BM67+BM68)*BM53/Thousand</f>
        <v>1215.03174155278</v>
      </c>
      <c r="BN80" s="43" t="n">
        <f aca="false">(BN67+BN68)*BN53/Thousand</f>
        <v>1214.11194524207</v>
      </c>
      <c r="BO80" s="43" t="n">
        <f aca="false">(BO67+BO68)*BO53/Thousand</f>
        <v>1176.9987138572</v>
      </c>
      <c r="BP80" s="43" t="n">
        <f aca="false">(BP67+BP68)*BP53/Thousand</f>
        <v>1176.117390297</v>
      </c>
      <c r="BQ80" s="43" t="n">
        <f aca="false">(BQ67+BQ68)*BQ53/Thousand</f>
        <v>1188.15141596607</v>
      </c>
      <c r="BR80" s="43" t="n">
        <f aca="false">(BR67+BR68)*BR53/Thousand</f>
        <v>1187.25196844417</v>
      </c>
      <c r="BS80" s="43" t="n">
        <f aca="false">(BS67+BS68)*BS53/Thousand</f>
        <v>1132.14374449743</v>
      </c>
      <c r="BT80" s="43" t="n">
        <f aca="false">(BT67+BT68)*BT53/Thousand</f>
        <v>1143.87537929014</v>
      </c>
      <c r="BU80" s="43" t="n">
        <f aca="false">(BU67+BU68)*BU53/Thousand</f>
        <v>1155.57950490733</v>
      </c>
      <c r="BV80" s="43" t="n">
        <f aca="false">(BV67+BV68)*BV53/Thousand</f>
        <v>1154.70471478539</v>
      </c>
      <c r="BW80" s="43" t="n">
        <f aca="false">(BW67+BW68)*BW53/Thousand</f>
        <v>1155.07519541629</v>
      </c>
      <c r="BX80" s="43" t="n">
        <f aca="false">(BX67+BX68)*BX53/Thousand</f>
        <v>1167.04445322176</v>
      </c>
      <c r="BY80" s="43" t="n">
        <f aca="false">(BY67+BY68)*BY53/Thousand</f>
        <v>1178.98564465629</v>
      </c>
      <c r="BZ80" s="43" t="n">
        <f aca="false">(BZ67+BZ68)*BZ53/Thousand</f>
        <v>1178.09313575365</v>
      </c>
      <c r="CA80" s="43" t="n">
        <f aca="false">(CA67+CA68)*CA53/Thousand</f>
        <v>1170.58745925477</v>
      </c>
      <c r="CB80" s="43" t="n">
        <f aca="false">(CB67+CB68)*CB53/Thousand</f>
        <v>1182.71746008872</v>
      </c>
      <c r="CC80" s="43" t="n">
        <f aca="false">(CC67+CC68)*CC53/Thousand</f>
        <v>1194.81901762999</v>
      </c>
      <c r="CD80" s="43" t="n">
        <f aca="false">(CD67+CD68)*CD53/Thousand</f>
        <v>1193.91452263879</v>
      </c>
      <c r="CE80" s="43" t="n">
        <f aca="false">(CE67+CE68)*CE53/Thousand</f>
        <v>1179.52509367349</v>
      </c>
      <c r="CF80" s="43" t="n">
        <f aca="false">(CF67+CF68)*CF53/Thousand</f>
        <v>1178.64187838816</v>
      </c>
      <c r="CG80" s="43" t="n">
        <f aca="false">(CG67+CG68)*CG53/Thousand</f>
        <v>1190.70173460335</v>
      </c>
      <c r="CH80" s="43" t="n">
        <f aca="false">(CH67+CH68)*CH53/Thousand</f>
        <v>1189.80035645396</v>
      </c>
      <c r="CI80" s="43" t="n">
        <f aca="false">(CI67+CI68)*CI53/Thousand</f>
        <v>1232.88739912905</v>
      </c>
      <c r="CJ80" s="43" t="n">
        <f aca="false">(CJ67+CJ68)*CJ53/Thousand</f>
        <v>1245.66297182237</v>
      </c>
      <c r="CK80" s="43" t="n">
        <f aca="false">(CK67+CK68)*CK53/Thousand</f>
        <v>1258.40858743999</v>
      </c>
      <c r="CL80" s="43" t="n">
        <f aca="false">(CL67+CL68)*CL53/Thousand</f>
        <v>1257.45595423996</v>
      </c>
      <c r="CM80" s="43" t="n">
        <f aca="false">(CM67+CM68)*CM53/Thousand</f>
        <v>1270.86271118833</v>
      </c>
      <c r="CN80" s="43" t="n">
        <f aca="false">(CN67+CN68)*CN53/Thousand</f>
        <v>1284.03179618464</v>
      </c>
      <c r="CO80" s="43" t="n">
        <f aca="false">(CO67+CO68)*CO53/Thousand</f>
        <v>1297.17000136949</v>
      </c>
      <c r="CP80" s="43" t="n">
        <f aca="false">(CP67+CP68)*CP53/Thousand</f>
        <v>1296.18802522778</v>
      </c>
      <c r="CQ80" s="43" t="n">
        <f aca="false">(CQ67+CQ68)*CQ53/Thousand</f>
        <v>1285.59551549573</v>
      </c>
      <c r="CR80" s="43" t="n">
        <f aca="false">(CR67+CR68)*CR53/Thousand</f>
        <v>1298.91726651211</v>
      </c>
      <c r="CS80" s="43" t="n">
        <f aca="false">(CS67+CS68)*CS53/Thousand</f>
        <v>1312.20777973482</v>
      </c>
      <c r="CT80" s="43" t="n">
        <f aca="false">(CT67+CT68)*CT53/Thousand</f>
        <v>1311.214419781</v>
      </c>
      <c r="CU80" s="43" t="n">
        <f aca="false">(CU67+CU68)*CU53/Thousand</f>
        <v>1250.95249229977</v>
      </c>
      <c r="CV80" s="43" t="n">
        <f aca="false">(CV67+CV68)*CV53/Thousand</f>
        <v>1250.01579297192</v>
      </c>
      <c r="CW80" s="43" t="n">
        <f aca="false">(CW67+CW68)*CW53/Thousand</f>
        <v>1262.8059466279</v>
      </c>
      <c r="CX80" s="43" t="n">
        <f aca="false">(CX67+CX68)*CX53/Thousand</f>
        <v>1261.84998456442</v>
      </c>
      <c r="CY80" s="43" t="n">
        <f aca="false">(CY67+CY68)*CY53/Thousand</f>
        <v>1253.26882962965</v>
      </c>
      <c r="CZ80" s="43" t="n">
        <f aca="false">(CZ67+CZ68)*CZ53/Thousand</f>
        <v>1266.25560121034</v>
      </c>
      <c r="DA80" s="43" t="n">
        <f aca="false">(DA67+DA68)*DA53/Thousand</f>
        <v>1279.21192048109</v>
      </c>
      <c r="DB80" s="43" t="n">
        <f aca="false">(DB67+DB68)*DB53/Thousand</f>
        <v>1278.24353886205</v>
      </c>
      <c r="DC80" s="43" t="n">
        <f aca="false">(DC67+DC68)*DC53/Thousand</f>
        <v>1250.21378870713</v>
      </c>
      <c r="DD80" s="43" t="n">
        <f aca="false">(DD67+DD68)*DD53/Thousand</f>
        <v>1263.1689029788</v>
      </c>
      <c r="DE80" s="43" t="n">
        <f aca="false">(DE67+DE68)*DE53/Thousand</f>
        <v>1276.09363917285</v>
      </c>
      <c r="DF80" s="43" t="n">
        <f aca="false">(DF67+DF68)*DF53/Thousand</f>
        <v>1275.12761813711</v>
      </c>
      <c r="DG80" s="43" t="n">
        <f aca="false">(DG67+DG68)*DG53/Thousand</f>
        <v>1263.74705598964</v>
      </c>
      <c r="DH80" s="43" t="n">
        <f aca="false">(DH67+DH68)*DH53/Thousand</f>
        <v>1276.84240629589</v>
      </c>
      <c r="DI80" s="43" t="n">
        <f aca="false">(DI67+DI68)*DI53/Thousand</f>
        <v>1289.90704968905</v>
      </c>
      <c r="DJ80" s="43" t="n">
        <f aca="false">(DJ67+DJ68)*DJ53/Thousand</f>
        <v>1288.93057170507</v>
      </c>
      <c r="DK80" s="43" t="n">
        <f aca="false">(DK67+DK68)*DK53/Thousand</f>
        <v>1270.03751913448</v>
      </c>
      <c r="DL80" s="43" t="n">
        <f aca="false">(DL67+DL68)*DL53/Thousand</f>
        <v>1269.08652915057</v>
      </c>
      <c r="DM80" s="43" t="n">
        <f aca="false">(DM67+DM68)*DM53/Thousand</f>
        <v>1282.07181445803</v>
      </c>
      <c r="DN80" s="43" t="n">
        <f aca="false">(DN67+DN68)*DN53/Thousand</f>
        <v>1281.10126785857</v>
      </c>
      <c r="DO80" s="43" t="n">
        <f aca="false">(DO67+DO68)*DO53/Thousand</f>
        <v>1275.32812064333</v>
      </c>
      <c r="DP80" s="43" t="n">
        <f aca="false">(DP67+DP68)*DP53/Thousand</f>
        <v>1288.54347763751</v>
      </c>
      <c r="DQ80" s="43" t="n">
        <f aca="false">(DQ67+DQ68)*DQ53/Thousand</f>
        <v>1301.72784631833</v>
      </c>
      <c r="DR80" s="43" t="n">
        <f aca="false">(DR67+DR68)*DR53/Thousand</f>
        <v>1300.74241982317</v>
      </c>
      <c r="DS80" s="43" t="n">
        <f aca="false">(DS67+DS68)*DS53/Thousand</f>
        <v>1277.99185912296</v>
      </c>
      <c r="DT80" s="43" t="n">
        <f aca="false">(DT67+DT68)*DT53/Thousand</f>
        <v>1291.23481862538</v>
      </c>
      <c r="DU80" s="43" t="n">
        <f aca="false">(DU67+DU68)*DU53/Thousand</f>
        <v>1304.4467250901</v>
      </c>
      <c r="DV80" s="43" t="n">
        <f aca="false">(DV67+DV68)*DV53/Thousand</f>
        <v>1303.45924036503</v>
      </c>
      <c r="DW80" s="43" t="n">
        <f aca="false">(DW67+DW68)*DW53/Thousand</f>
        <v>1289.20684558282</v>
      </c>
      <c r="DX80" s="43" t="n">
        <f aca="false">(DX67+DX68)*DX53/Thousand</f>
        <v>1302.56601835408</v>
      </c>
      <c r="DY80" s="43" t="n">
        <f aca="false">(DY67+DY68)*DY53/Thousand</f>
        <v>1315.89386558247</v>
      </c>
      <c r="DZ80" s="43" t="n">
        <f aca="false">(DZ67+DZ68)*DZ53/Thousand</f>
        <v>1314.89771520922</v>
      </c>
      <c r="EA80" s="43" t="n">
        <f aca="false">(EA67+EA68)*EA53/Thousand</f>
        <v>1295.9449722346</v>
      </c>
      <c r="EB80" s="43" t="n">
        <f aca="false">(EB67+EB68)*EB53/Thousand</f>
        <v>1294.97458303765</v>
      </c>
      <c r="EC80" s="43" t="n">
        <f aca="false">(EC67+EC68)*EC53/Thousand</f>
        <v>1308.22475474809</v>
      </c>
      <c r="ED80" s="43" t="n">
        <f aca="false">(ED67+ED68)*ED53/Thousand</f>
        <v>1307.23441000084</v>
      </c>
      <c r="EE80" s="43" t="n">
        <f aca="false">(EE67+EE68)*EE53/Thousand</f>
        <v>1311.58813711423</v>
      </c>
      <c r="EF80" s="43" t="n">
        <f aca="false">(EF67+EF68)*EF53/Thousand</f>
        <v>1325.1792319711</v>
      </c>
      <c r="EG80" s="43" t="n">
        <f aca="false">(EG67+EG68)*EG53/Thousand</f>
        <v>1338.73845745762</v>
      </c>
      <c r="EH80" s="43" t="n">
        <f aca="false">(EH67+EH68)*EH53/Thousand</f>
        <v>1337.72501340339</v>
      </c>
      <c r="EI80" s="43" t="n">
        <f aca="false">(EI67+EI68)*EI53/Thousand</f>
        <v>1333.64282419706</v>
      </c>
      <c r="EJ80" s="43" t="n">
        <f aca="false">(EJ67+EJ68)*EJ53/Thousand</f>
        <v>1347.46245676001</v>
      </c>
      <c r="EK80" s="43" t="n">
        <f aca="false">(EK67+EK68)*EK53/Thousand</f>
        <v>1361.24968406108</v>
      </c>
      <c r="EL80" s="43" t="n">
        <f aca="false">(EL67+EL68)*EL53/Thousand</f>
        <v>1360.21919868812</v>
      </c>
      <c r="EM80" s="43" t="n">
        <f aca="false">(EM67+EM68)*EM53/Thousand</f>
        <v>1382.27828836353</v>
      </c>
      <c r="EN80" s="43" t="n">
        <f aca="false">(EN67+EN68)*EN53/Thousand</f>
        <v>1396.60189712769</v>
      </c>
      <c r="EO80" s="43" t="n">
        <f aca="false">(EO67+EO68)*EO53/Thousand</f>
        <v>1410.89191887055</v>
      </c>
      <c r="EP80" s="43" t="n">
        <f aca="false">(EP67+EP68)*EP53/Thousand</f>
        <v>1409.82385361974</v>
      </c>
      <c r="EQ80" s="43" t="n">
        <f aca="false">(EQ67+EQ68)*EQ53/Thousand</f>
        <v>1403.18706786421</v>
      </c>
      <c r="ER80" s="43" t="n">
        <f aca="false">(ER67+ER68)*ER53/Thousand</f>
        <v>1402.13637697753</v>
      </c>
      <c r="ES80" s="43" t="n">
        <f aca="false">(ES67+ES68)*ES53/Thousand</f>
        <v>1416.48302748308</v>
      </c>
      <c r="ET80" s="43" t="n">
        <f aca="false">(ET67+ET68)*ET53/Thousand</f>
        <v>1415.41072968352</v>
      </c>
      <c r="EU80" s="43" t="n">
        <f aca="false">(EU67+EU68)*EU53/Thousand</f>
        <v>1411.26459309902</v>
      </c>
      <c r="EV80" s="43" t="n">
        <f aca="false">(EV67+EV68)*EV53/Thousand</f>
        <v>1425.88856720353</v>
      </c>
      <c r="EW80" s="43" t="n">
        <f aca="false">(EW67+EW68)*EW53/Thousand</f>
        <v>1440.47824996864</v>
      </c>
      <c r="EX80" s="43" t="n">
        <f aca="false">(EX67+EX68)*EX53/Thousand</f>
        <v>1439.38778744436</v>
      </c>
      <c r="EY80" s="43" t="n">
        <f aca="false">(EY67+EY68)*EY53/Thousand</f>
        <v>1435.17141530612</v>
      </c>
      <c r="EZ80" s="43" t="n">
        <f aca="false">(EZ67+EZ68)*EZ53/Thousand</f>
        <v>1450.04311953196</v>
      </c>
      <c r="FA80" s="43" t="n">
        <f aca="false">(FA67+FA68)*FA53/Thousand</f>
        <v>1464.87995152311</v>
      </c>
      <c r="FB80" s="43" t="n">
        <f aca="false">(FB67+FB68)*FB53/Thousand</f>
        <v>1463.77101656367</v>
      </c>
      <c r="FC80" s="43" t="n">
        <f aca="false">(FC67+FC68)*FC53/Thousand</f>
        <v>1459.4832190814</v>
      </c>
      <c r="FD80" s="43" t="n">
        <f aca="false">(FD67+FD68)*FD53/Thousand</f>
        <v>0</v>
      </c>
      <c r="FE80" s="43" t="n">
        <f aca="false">(FE67+FE68)*FE53/Thousand</f>
        <v>0</v>
      </c>
      <c r="FF80" s="43" t="n">
        <f aca="false">(FF67+FF68)*FF53/Thousand</f>
        <v>0</v>
      </c>
      <c r="FG80" s="43" t="n">
        <f aca="false">(FG67+FG68)*FG53/Thousand</f>
        <v>0</v>
      </c>
      <c r="FH80" s="43" t="n">
        <f aca="false">(FH67+FH68)*FH53/Thousand</f>
        <v>0</v>
      </c>
    </row>
    <row r="81" customFormat="false" ht="15" hidden="false" customHeight="false" outlineLevel="0" collapsed="false">
      <c r="C81" s="0" t="s">
        <v>683</v>
      </c>
      <c r="D81" s="11" t="s">
        <v>319</v>
      </c>
      <c r="I81" s="43" t="n">
        <f aca="false">SUM(J81:FH81)</f>
        <v>6854.30456101364</v>
      </c>
      <c r="J81" s="43" t="n">
        <f aca="false">(J67+J68)*J42/Thousand</f>
        <v>0</v>
      </c>
      <c r="K81" s="43" t="n">
        <f aca="false">(K67+K68)*K42/Thousand</f>
        <v>0</v>
      </c>
      <c r="L81" s="43" t="n">
        <f aca="false">(L67+L68)*L42/Thousand</f>
        <v>0</v>
      </c>
      <c r="M81" s="43" t="n">
        <f aca="false">(M67+M68)*M42/Thousand</f>
        <v>0</v>
      </c>
      <c r="N81" s="43" t="n">
        <f aca="false">(N67+N68)*N42/Thousand</f>
        <v>0</v>
      </c>
      <c r="O81" s="43" t="n">
        <f aca="false">(O67+O68)*O42/Thousand</f>
        <v>0</v>
      </c>
      <c r="P81" s="43" t="n">
        <f aca="false">(P67+P68)*P42/Thousand</f>
        <v>0</v>
      </c>
      <c r="Q81" s="43" t="n">
        <f aca="false">(Q67+Q68)*Q42/Thousand</f>
        <v>0</v>
      </c>
      <c r="R81" s="43" t="n">
        <f aca="false">(R67+R68)*R42/Thousand</f>
        <v>0</v>
      </c>
      <c r="S81" s="43" t="n">
        <f aca="false">(S67+S68)*S42/Thousand</f>
        <v>0</v>
      </c>
      <c r="T81" s="43" t="n">
        <f aca="false">(T67+T68)*T42/Thousand</f>
        <v>35.985766003742</v>
      </c>
      <c r="U81" s="43" t="n">
        <f aca="false">(U67+U68)*U42/Thousand</f>
        <v>36.3539721329796</v>
      </c>
      <c r="V81" s="43" t="n">
        <f aca="false">(V67+V68)*V42/Thousand</f>
        <v>36.3264516589837</v>
      </c>
      <c r="W81" s="43" t="n">
        <f aca="false">(W67+W68)*W42/Thousand</f>
        <v>36.2346197334181</v>
      </c>
      <c r="X81" s="43" t="n">
        <f aca="false">(X67+X68)*X42/Thousand</f>
        <v>36.6100944270083</v>
      </c>
      <c r="Y81" s="43" t="n">
        <f aca="false">(Y67+Y68)*Y42/Thousand</f>
        <v>36.9846886807082</v>
      </c>
      <c r="Z81" s="43" t="n">
        <f aca="false">(Z67+Z68)*Z42/Thousand</f>
        <v>36.9566907453144</v>
      </c>
      <c r="AA81" s="43" t="n">
        <f aca="false">(AA67+AA68)*AA42/Thousand</f>
        <v>36.8646614434529</v>
      </c>
      <c r="AB81" s="43" t="n">
        <f aca="false">(AB67+AB68)*AB42/Thousand</f>
        <v>37.2466648303138</v>
      </c>
      <c r="AC81" s="43" t="n">
        <f aca="false">(AC67+AC68)*AC42/Thousand</f>
        <v>37.6277724683381</v>
      </c>
      <c r="AD81" s="43" t="n">
        <f aca="false">(AD67+AD68)*AD42/Thousand</f>
        <v>37.59928770937</v>
      </c>
      <c r="AE81" s="43" t="n">
        <f aca="false">(AE67+AE68)*AE42/Thousand</f>
        <v>37.4891335103642</v>
      </c>
      <c r="AF81" s="43" t="n">
        <f aca="false">(AF67+AF68)*AF42/Thousand</f>
        <v>37.8776078760765</v>
      </c>
      <c r="AG81" s="43" t="n">
        <f aca="false">(AG67+AG68)*AG42/Thousand</f>
        <v>38.2651713193384</v>
      </c>
      <c r="AH81" s="43" t="n">
        <f aca="false">(AH67+AH68)*AH42/Thousand</f>
        <v>38.2362040403739</v>
      </c>
      <c r="AI81" s="43" t="n">
        <f aca="false">(AI67+AI68)*AI42/Thousand</f>
        <v>38.5478177399559</v>
      </c>
      <c r="AJ81" s="43" t="n">
        <f aca="false">(AJ67+AJ68)*AJ42/Thousand</f>
        <v>38.5189535623078</v>
      </c>
      <c r="AK81" s="43" t="n">
        <f aca="false">(AK67+AK68)*AK42/Thousand</f>
        <v>38.9130792505586</v>
      </c>
      <c r="AL81" s="43" t="n">
        <f aca="false">(AL67+AL68)*AL42/Thousand</f>
        <v>38.8836214960745</v>
      </c>
      <c r="AM81" s="43" t="n">
        <f aca="false">(AM67+AM68)*AM42/Thousand</f>
        <v>38.7697058746722</v>
      </c>
      <c r="AN81" s="43" t="n">
        <f aca="false">(AN67+AN68)*AN42/Thousand</f>
        <v>39.1714499399051</v>
      </c>
      <c r="AO81" s="43" t="n">
        <f aca="false">(AO67+AO68)*AO42/Thousand</f>
        <v>39.5722519669481</v>
      </c>
      <c r="AP81" s="43" t="n">
        <f aca="false">(AP67+AP68)*AP42/Thousand</f>
        <v>39.5422952093417</v>
      </c>
      <c r="AQ81" s="43" t="n">
        <f aca="false">(AQ67+AQ68)*AQ42/Thousand</f>
        <v>39.4264857851242</v>
      </c>
      <c r="AR81" s="43" t="n">
        <f aca="false">(AR67+AR68)*AR42/Thousand</f>
        <v>39.8350356133939</v>
      </c>
      <c r="AS81" s="43" t="n">
        <f aca="false">(AS67+AS68)*AS42/Thousand</f>
        <v>40.2426274448342</v>
      </c>
      <c r="AT81" s="43" t="n">
        <f aca="false">(AT67+AT68)*AT42/Thousand</f>
        <v>40.2121632034558</v>
      </c>
      <c r="AU81" s="43" t="n">
        <f aca="false">(AU67+AU68)*AU42/Thousand</f>
        <v>40.0943540249052</v>
      </c>
      <c r="AV81" s="43" t="n">
        <f aca="false">(AV67+AV68)*AV42/Thousand</f>
        <v>40.5098245170189</v>
      </c>
      <c r="AW81" s="43" t="n">
        <f aca="false">(AW67+AW68)*AW42/Thousand</f>
        <v>40.9243207842362</v>
      </c>
      <c r="AX81" s="43" t="n">
        <f aca="false">(AX67+AX68)*AX42/Thousand</f>
        <v>40.8933404913036</v>
      </c>
      <c r="AY81" s="43" t="n">
        <f aca="false">(AY67+AY68)*AY42/Thousand</f>
        <v>41.2265918529992</v>
      </c>
      <c r="AZ81" s="43" t="n">
        <f aca="false">(AZ67+AZ68)*AZ42/Thousand</f>
        <v>41.195721839057</v>
      </c>
      <c r="BA81" s="43" t="n">
        <f aca="false">(BA67+BA68)*BA42/Thousand</f>
        <v>41.6172362033178</v>
      </c>
      <c r="BB81" s="43" t="n">
        <f aca="false">(BB67+BB68)*BB42/Thousand</f>
        <v>41.5857313635571</v>
      </c>
      <c r="BC81" s="43" t="n">
        <f aca="false">(BC67+BC68)*BC42/Thousand</f>
        <v>41.4639124335726</v>
      </c>
      <c r="BD81" s="43" t="n">
        <f aca="false">(BD67+BD68)*BD42/Thousand</f>
        <v>41.8935747269976</v>
      </c>
      <c r="BE81" s="43" t="n">
        <f aca="false">(BE67+BE68)*BE42/Thousand</f>
        <v>42.3222295175764</v>
      </c>
      <c r="BF81" s="43" t="n">
        <f aca="false">(BF67+BF68)*BF42/Thousand</f>
        <v>42.2901909878491</v>
      </c>
      <c r="BG81" s="43" t="n">
        <f aca="false">(BG67+BG68)*BG42/Thousand</f>
        <v>42.1663137152954</v>
      </c>
      <c r="BH81" s="43" t="n">
        <f aca="false">(BH67+BH68)*BH42/Thousand</f>
        <v>42.6032545149659</v>
      </c>
      <c r="BI81" s="43" t="n">
        <f aca="false">(BI67+BI68)*BI42/Thousand</f>
        <v>43.0391707446287</v>
      </c>
      <c r="BJ81" s="43" t="n">
        <f aca="false">(BJ67+BJ68)*BJ42/Thousand</f>
        <v>43.0065894801949</v>
      </c>
      <c r="BK81" s="43" t="n">
        <f aca="false">(BK67+BK68)*BK42/Thousand</f>
        <v>42.8806201601225</v>
      </c>
      <c r="BL81" s="43" t="n">
        <f aca="false">(BL67+BL68)*BL42/Thousand</f>
        <v>43.324962831138</v>
      </c>
      <c r="BM81" s="43" t="n">
        <f aca="false">(BM67+BM68)*BM42/Thousand</f>
        <v>43.7682635757089</v>
      </c>
      <c r="BN81" s="43" t="n">
        <f aca="false">(BN67+BN68)*BN42/Thousand</f>
        <v>43.7351303776315</v>
      </c>
      <c r="BO81" s="43" t="n">
        <f aca="false">(BO67+BO68)*BO42/Thousand</f>
        <v>44.0915507594166</v>
      </c>
      <c r="BP81" s="43" t="n">
        <f aca="false">(BP67+BP68)*BP42/Thousand</f>
        <v>44.0585354960757</v>
      </c>
      <c r="BQ81" s="43" t="n">
        <f aca="false">(BQ67+BQ68)*BQ42/Thousand</f>
        <v>44.509342151496</v>
      </c>
      <c r="BR81" s="43" t="n">
        <f aca="false">(BR67+BR68)*BR42/Thousand</f>
        <v>44.4756479463958</v>
      </c>
      <c r="BS81" s="43" t="n">
        <f aca="false">(BS67+BS68)*BS42/Thousand</f>
        <v>44.3453662499223</v>
      </c>
      <c r="BT81" s="43" t="n">
        <f aca="false">(BT67+BT68)*BT42/Thousand</f>
        <v>44.8048870873792</v>
      </c>
      <c r="BU81" s="43" t="n">
        <f aca="false">(BU67+BU68)*BU42/Thousand</f>
        <v>45.2633304075424</v>
      </c>
      <c r="BV81" s="43" t="n">
        <f aca="false">(BV67+BV68)*BV42/Thousand</f>
        <v>45.2290654226078</v>
      </c>
      <c r="BW81" s="43" t="n">
        <f aca="false">(BW67+BW68)*BW42/Thousand</f>
        <v>45.0965806151302</v>
      </c>
      <c r="BX81" s="43" t="n">
        <f aca="false">(BX67+BX68)*BX42/Thousand</f>
        <v>45.5638857755819</v>
      </c>
      <c r="BY81" s="43" t="n">
        <f aca="false">(BY67+BY68)*BY42/Thousand</f>
        <v>46.030095165503</v>
      </c>
      <c r="BZ81" s="43" t="n">
        <f aca="false">(BZ67+BZ68)*BZ42/Thousand</f>
        <v>45.9952497287404</v>
      </c>
      <c r="CA81" s="43" t="n">
        <f aca="false">(CA67+CA68)*CA42/Thousand</f>
        <v>45.8604993686691</v>
      </c>
      <c r="CB81" s="43" t="n">
        <f aca="false">(CB67+CB68)*CB42/Thousand</f>
        <v>46.3357204990419</v>
      </c>
      <c r="CC81" s="43" t="n">
        <f aca="false">(CC67+CC68)*CC42/Thousand</f>
        <v>46.8098272969522</v>
      </c>
      <c r="CD81" s="43" t="n">
        <f aca="false">(CD67+CD68)*CD42/Thousand</f>
        <v>46.7743915918753</v>
      </c>
      <c r="CE81" s="43" t="n">
        <f aca="false">(CE67+CE68)*CE42/Thousand</f>
        <v>47.1555634765056</v>
      </c>
      <c r="CF81" s="43" t="n">
        <f aca="false">(CF67+CF68)*CF42/Thousand</f>
        <v>47.120253914484</v>
      </c>
      <c r="CG81" s="43" t="n">
        <f aca="false">(CG67+CG68)*CG42/Thousand</f>
        <v>47.6023880533193</v>
      </c>
      <c r="CH81" s="43" t="n">
        <f aca="false">(CH67+CH68)*CH42/Thousand</f>
        <v>47.5663523684766</v>
      </c>
      <c r="CI81" s="43" t="n">
        <f aca="false">(CI67+CI68)*CI42/Thousand</f>
        <v>47.4270158530379</v>
      </c>
      <c r="CJ81" s="43" t="n">
        <f aca="false">(CJ67+CJ68)*CJ42/Thousand</f>
        <v>47.9184697271596</v>
      </c>
      <c r="CK81" s="43" t="n">
        <f aca="false">(CK67+CK68)*CK42/Thousand</f>
        <v>48.4087712051214</v>
      </c>
      <c r="CL81" s="43" t="n">
        <f aca="false">(CL67+CL68)*CL42/Thousand</f>
        <v>48.372125076763</v>
      </c>
      <c r="CM81" s="43" t="n">
        <f aca="false">(CM67+CM68)*CM42/Thousand</f>
        <v>48.2304504828767</v>
      </c>
      <c r="CN81" s="43" t="n">
        <f aca="false">(CN67+CN68)*CN42/Thousand</f>
        <v>48.7302298030408</v>
      </c>
      <c r="CO81" s="43" t="n">
        <f aca="false">(CO67+CO68)*CO42/Thousand</f>
        <v>49.2288372049443</v>
      </c>
      <c r="CP81" s="43" t="n">
        <f aca="false">(CP67+CP68)*CP42/Thousand</f>
        <v>49.1915702749596</v>
      </c>
      <c r="CQ81" s="43" t="n">
        <f aca="false">(CQ67+CQ68)*CQ42/Thousand</f>
        <v>49.047464171829</v>
      </c>
      <c r="CR81" s="43" t="n">
        <f aca="false">(CR67+CR68)*CR42/Thousand</f>
        <v>49.5557096485797</v>
      </c>
      <c r="CS81" s="43" t="n">
        <f aca="false">(CS67+CS68)*CS42/Thousand</f>
        <v>50.0627633550209</v>
      </c>
      <c r="CT81" s="43" t="n">
        <f aca="false">(CT67+CT68)*CT42/Thousand</f>
        <v>50.024865131079</v>
      </c>
      <c r="CU81" s="43" t="n">
        <f aca="false">(CU67+CU68)*CU42/Thousand</f>
        <v>50.4325261106452</v>
      </c>
      <c r="CV81" s="43" t="n">
        <f aca="false">(CV67+CV68)*CV42/Thousand</f>
        <v>50.394762795411</v>
      </c>
      <c r="CW81" s="43" t="n">
        <f aca="false">(CW67+CW68)*CW42/Thousand</f>
        <v>50.9104016883226</v>
      </c>
      <c r="CX81" s="43" t="n">
        <f aca="false">(CX67+CX68)*CX42/Thousand</f>
        <v>50.8718617901057</v>
      </c>
      <c r="CY81" s="43" t="n">
        <f aca="false">(CY67+CY68)*CY42/Thousand</f>
        <v>50.7228381114336</v>
      </c>
      <c r="CZ81" s="43" t="n">
        <f aca="false">(CZ67+CZ68)*CZ42/Thousand</f>
        <v>51.2484443476252</v>
      </c>
      <c r="DA81" s="43" t="n">
        <f aca="false">(DA67+DA68)*DA42/Thousand</f>
        <v>51.772818104758</v>
      </c>
      <c r="DB81" s="43" t="n">
        <f aca="false">(DB67+DB68)*DB42/Thousand</f>
        <v>51.7336253450471</v>
      </c>
      <c r="DC81" s="43" t="n">
        <f aca="false">(DC67+DC68)*DC42/Thousand</f>
        <v>51.5820968093567</v>
      </c>
      <c r="DD81" s="43" t="n">
        <f aca="false">(DD67+DD68)*DD42/Thousand</f>
        <v>52.1166069583998</v>
      </c>
      <c r="DE81" s="43" t="n">
        <f aca="false">(DE67+DE68)*DE42/Thousand</f>
        <v>52.6498637498532</v>
      </c>
      <c r="DF81" s="43" t="n">
        <f aca="false">(DF67+DF68)*DF42/Thousand</f>
        <v>52.6100070541139</v>
      </c>
      <c r="DG81" s="43" t="n">
        <f aca="false">(DG67+DG68)*DG42/Thousand</f>
        <v>52.45591068185</v>
      </c>
      <c r="DH81" s="43" t="n">
        <f aca="false">(DH67+DH68)*DH42/Thousand</f>
        <v>52.9994755691087</v>
      </c>
      <c r="DI81" s="43" t="n">
        <f aca="false">(DI67+DI68)*DI42/Thousand</f>
        <v>53.5417658665806</v>
      </c>
      <c r="DJ81" s="43" t="n">
        <f aca="false">(DJ67+DJ68)*DJ42/Thousand</f>
        <v>53.5012339882528</v>
      </c>
      <c r="DK81" s="43" t="n">
        <f aca="false">(DK67+DK68)*DK42/Thousand</f>
        <v>53.9372154759999</v>
      </c>
      <c r="DL81" s="43" t="n">
        <f aca="false">(DL67+DL68)*DL42/Thousand</f>
        <v>53.8968278883068</v>
      </c>
      <c r="DM81" s="43" t="n">
        <f aca="false">(DM67+DM68)*DM42/Thousand</f>
        <v>54.4482998890105</v>
      </c>
      <c r="DN81" s="43" t="n">
        <f aca="false">(DN67+DN68)*DN42/Thousand</f>
        <v>54.4070817515333</v>
      </c>
      <c r="DO81" s="43" t="n">
        <f aca="false">(DO67+DO68)*DO42/Thousand</f>
        <v>54.2476925250549</v>
      </c>
      <c r="DP81" s="43" t="n">
        <f aca="false">(DP67+DP68)*DP42/Thousand</f>
        <v>54.809824427602</v>
      </c>
      <c r="DQ81" s="43" t="n">
        <f aca="false">(DQ67+DQ68)*DQ42/Thousand</f>
        <v>55.3706382030981</v>
      </c>
      <c r="DR81" s="43" t="n">
        <f aca="false">(DR67+DR68)*DR42/Thousand</f>
        <v>55.328721842398</v>
      </c>
      <c r="DS81" s="43" t="n">
        <f aca="false">(DS67+DS68)*DS42/Thousand</f>
        <v>55.1666509191755</v>
      </c>
      <c r="DT81" s="43" t="n">
        <f aca="false">(DT67+DT68)*DT42/Thousand</f>
        <v>55.7383053618788</v>
      </c>
      <c r="DU81" s="43" t="n">
        <f aca="false">(DU67+DU68)*DU42/Thousand</f>
        <v>56.3086193483984</v>
      </c>
      <c r="DV81" s="43" t="n">
        <f aca="false">(DV67+DV68)*DV42/Thousand</f>
        <v>56.2659929226297</v>
      </c>
      <c r="DW81" s="43" t="n">
        <f aca="false">(DW67+DW68)*DW42/Thousand</f>
        <v>56.1011733669218</v>
      </c>
      <c r="DX81" s="43" t="n">
        <f aca="false">(DX67+DX68)*DX42/Thousand</f>
        <v>56.682511629472</v>
      </c>
      <c r="DY81" s="43" t="n">
        <f aca="false">(DY67+DY68)*DY42/Thousand</f>
        <v>57.2624867285259</v>
      </c>
      <c r="DZ81" s="43" t="n">
        <f aca="false">(DZ67+DZ68)*DZ42/Thousand</f>
        <v>57.2191382115829</v>
      </c>
      <c r="EA81" s="43" t="n">
        <f aca="false">(EA67+EA68)*EA42/Thousand</f>
        <v>57.6854624217123</v>
      </c>
      <c r="EB81" s="43" t="n">
        <f aca="false">(EB67+EB68)*EB42/Thousand</f>
        <v>57.6422681883503</v>
      </c>
      <c r="EC81" s="43" t="n">
        <f aca="false">(EC67+EC68)*EC42/Thousand</f>
        <v>58.2320635104201</v>
      </c>
      <c r="ED81" s="43" t="n">
        <f aca="false">(ED67+ED68)*ED42/Thousand</f>
        <v>58.1879810100621</v>
      </c>
      <c r="EE81" s="43" t="n">
        <f aca="false">(EE67+EE68)*EE42/Thousand</f>
        <v>58.0175215719644</v>
      </c>
      <c r="EF81" s="43" t="n">
        <f aca="false">(EF67+EF68)*EF42/Thousand</f>
        <v>58.6187176461984</v>
      </c>
      <c r="EG81" s="43" t="n">
        <f aca="false">(EG67+EG68)*EG42/Thousand</f>
        <v>59.2185039929204</v>
      </c>
      <c r="EH81" s="43" t="n">
        <f aca="false">(EH67+EH68)*EH42/Thousand</f>
        <v>59.1736747430862</v>
      </c>
      <c r="EI81" s="43" t="n">
        <f aca="false">(EI67+EI68)*EI42/Thousand</f>
        <v>59.0003353210599</v>
      </c>
      <c r="EJ81" s="43" t="n">
        <f aca="false">(EJ67+EJ68)*EJ42/Thousand</f>
        <v>59.6117156250172</v>
      </c>
      <c r="EK81" s="43" t="n">
        <f aca="false">(EK67+EK68)*EK42/Thousand</f>
        <v>60.2216623207528</v>
      </c>
      <c r="EL81" s="43" t="n">
        <f aca="false">(EL67+EL68)*EL42/Thousand</f>
        <v>60.1760736657957</v>
      </c>
      <c r="EM81" s="43" t="n">
        <f aca="false">(EM67+EM68)*EM42/Thousand</f>
        <v>59.9998113956561</v>
      </c>
      <c r="EN81" s="43" t="n">
        <f aca="false">(EN67+EN68)*EN42/Thousand</f>
        <v>60.621548589671</v>
      </c>
      <c r="EO81" s="43" t="n">
        <f aca="false">(EO67+EO68)*EO42/Thousand</f>
        <v>61.2418278898884</v>
      </c>
      <c r="EP81" s="43" t="n">
        <f aca="false">(EP67+EP68)*EP42/Thousand</f>
        <v>61.1954669550849</v>
      </c>
      <c r="EQ81" s="43" t="n">
        <f aca="false">(EQ67+EQ68)*EQ42/Thousand</f>
        <v>61.6941562077411</v>
      </c>
      <c r="ER81" s="43" t="n">
        <f aca="false">(ER67+ER68)*ER42/Thousand</f>
        <v>61.6479603090097</v>
      </c>
      <c r="ES81" s="43" t="n">
        <f aca="false">(ES67+ES68)*ES42/Thousand</f>
        <v>62.2787418474216</v>
      </c>
      <c r="ET81" s="43" t="n">
        <f aca="false">(ET67+ET68)*ET42/Thousand</f>
        <v>62.2315959540033</v>
      </c>
      <c r="EU81" s="43" t="n">
        <f aca="false">(EU67+EU68)*EU42/Thousand</f>
        <v>62.0493020860216</v>
      </c>
      <c r="EV81" s="43" t="n">
        <f aca="false">(EV67+EV68)*EV42/Thousand</f>
        <v>62.6922767566443</v>
      </c>
      <c r="EW81" s="43" t="n">
        <f aca="false">(EW67+EW68)*EW42/Thousand</f>
        <v>63.3337437343169</v>
      </c>
      <c r="EX81" s="43" t="n">
        <f aca="false">(EX67+EX68)*EX42/Thousand</f>
        <v>63.2857991894642</v>
      </c>
      <c r="EY81" s="43" t="n">
        <f aca="false">(EY67+EY68)*EY42/Thousand</f>
        <v>63.1004172633588</v>
      </c>
      <c r="EZ81" s="43" t="n">
        <f aca="false">(EZ67+EZ68)*EZ42/Thousand</f>
        <v>63.7542839249018</v>
      </c>
      <c r="FA81" s="43" t="n">
        <f aca="false">(FA67+FA68)*FA42/Thousand</f>
        <v>64.4066173531762</v>
      </c>
      <c r="FB81" s="43" t="n">
        <f aca="false">(FB67+FB68)*FB42/Thousand</f>
        <v>64.3578606277337</v>
      </c>
      <c r="FC81" s="43" t="n">
        <f aca="false">(FC67+FC68)*FC42/Thousand</f>
        <v>64.1693383318001</v>
      </c>
      <c r="FD81" s="43" t="n">
        <f aca="false">(FD67+FD68)*FD42/Thousand</f>
        <v>0</v>
      </c>
      <c r="FE81" s="43" t="n">
        <f aca="false">(FE67+FE68)*FE42/Thousand</f>
        <v>0</v>
      </c>
      <c r="FF81" s="43" t="n">
        <f aca="false">(FF67+FF68)*FF42/Thousand</f>
        <v>0</v>
      </c>
      <c r="FG81" s="43" t="n">
        <f aca="false">(FG67+FG68)*FG42/Thousand</f>
        <v>0</v>
      </c>
      <c r="FH81" s="43" t="n">
        <f aca="false">(FH67+FH68)*FH42/Thousand</f>
        <v>0</v>
      </c>
    </row>
    <row r="82" customFormat="false" ht="15" hidden="false" customHeight="false" outlineLevel="0" collapsed="false">
      <c r="C82" s="0" t="s">
        <v>684</v>
      </c>
      <c r="D82" s="11" t="s">
        <v>319</v>
      </c>
      <c r="E82" s="43" t="n">
        <f aca="false">SUMIF($J$7:$FH$7,YEAR($F16)+1,$J82:$FH82)</f>
        <v>6833.82410426452</v>
      </c>
      <c r="I82" s="43" t="n">
        <f aca="false">SUM(J82:FH82)</f>
        <v>254437.648797809</v>
      </c>
      <c r="J82" s="43" t="n">
        <f aca="false">J63*$E66*J26*J$6</f>
        <v>0</v>
      </c>
      <c r="K82" s="43" t="n">
        <f aca="false">K63*$E66*K26*K$6</f>
        <v>0</v>
      </c>
      <c r="L82" s="43" t="n">
        <f aca="false">L63*$E66*L26*L$6</f>
        <v>0</v>
      </c>
      <c r="M82" s="43" t="n">
        <f aca="false">M63*$E66*M26*M$6</f>
        <v>0</v>
      </c>
      <c r="N82" s="43" t="n">
        <f aca="false">N63*$E66*N26*N$6</f>
        <v>0</v>
      </c>
      <c r="O82" s="43" t="n">
        <f aca="false">O63*$E66*O26*O$6</f>
        <v>0</v>
      </c>
      <c r="P82" s="43" t="n">
        <f aca="false">P63*$E66*P26*P$6</f>
        <v>0</v>
      </c>
      <c r="Q82" s="43" t="n">
        <f aca="false">Q63*$E66*Q26*Q$6</f>
        <v>0</v>
      </c>
      <c r="R82" s="43" t="n">
        <f aca="false">R63*$E66*R26*R$6</f>
        <v>0</v>
      </c>
      <c r="S82" s="43" t="n">
        <f aca="false">S63*$E66*S26*S$6</f>
        <v>0</v>
      </c>
      <c r="T82" s="43" t="n">
        <f aca="false">T63*$E66*T26*T$6</f>
        <v>2157.87760836276</v>
      </c>
      <c r="U82" s="43" t="n">
        <f aca="false">U63*$E66*U26*U$6</f>
        <v>2181.590549114</v>
      </c>
      <c r="V82" s="43" t="n">
        <f aca="false">V63*$E66*V26*V$6</f>
        <v>2181.590549114</v>
      </c>
      <c r="W82" s="43" t="n">
        <f aca="false">W63*$E66*W26*W$6</f>
        <v>1685.05251885975</v>
      </c>
      <c r="X82" s="43" t="n">
        <f aca="false">X63*$E66*X26*X$6</f>
        <v>1703.77532462485</v>
      </c>
      <c r="Y82" s="43" t="n">
        <f aca="false">Y63*$E66*Y26*Y$6</f>
        <v>1722.49813038996</v>
      </c>
      <c r="Z82" s="43" t="n">
        <f aca="false">Z63*$E66*Z26*Z$6</f>
        <v>1722.49813038996</v>
      </c>
      <c r="AA82" s="43" t="n">
        <f aca="false">AA63*$E66*AA26*AA$6</f>
        <v>1507.05760931505</v>
      </c>
      <c r="AB82" s="43" t="n">
        <f aca="false">AB63*$E66*AB26*AB$6</f>
        <v>1523.80269386299</v>
      </c>
      <c r="AC82" s="43" t="n">
        <f aca="false">AC63*$E66*AC26*AC$6</f>
        <v>1540.54777841094</v>
      </c>
      <c r="AD82" s="43" t="n">
        <f aca="false">AD63*$E66*AD26*AD$6</f>
        <v>1540.54777841094</v>
      </c>
      <c r="AE82" s="43" t="n">
        <f aca="false">AE63*$E66*AE26*AE$6</f>
        <v>1525.5080424922</v>
      </c>
      <c r="AF82" s="43" t="n">
        <f aca="false">AF63*$E66*AF26*AF$6</f>
        <v>1542.45813185323</v>
      </c>
      <c r="AG82" s="43" t="n">
        <f aca="false">AG63*$E66*AG26*AG$6</f>
        <v>1559.40822121425</v>
      </c>
      <c r="AH82" s="43" t="n">
        <f aca="false">AH63*$E66*AH26*AH$6</f>
        <v>1559.40822121425</v>
      </c>
      <c r="AI82" s="43" t="n">
        <f aca="false">AI63*$E66*AI26*AI$6</f>
        <v>1675.59751557498</v>
      </c>
      <c r="AJ82" s="43" t="n">
        <f aca="false">AJ63*$E66*AJ26*AJ$6</f>
        <v>1675.59751557498</v>
      </c>
      <c r="AK82" s="43" t="n">
        <f aca="false">AK63*$E66*AK26*AK$6</f>
        <v>1694.01067508679</v>
      </c>
      <c r="AL82" s="43" t="n">
        <f aca="false">AL63*$E66*AL26*AL$6</f>
        <v>1694.01067508679</v>
      </c>
      <c r="AM82" s="43" t="n">
        <f aca="false">AM63*$E66*AM26*AM$6</f>
        <v>1511.83074881254</v>
      </c>
      <c r="AN82" s="43" t="n">
        <f aca="false">AN63*$E66*AN26*AN$6</f>
        <v>1528.62886824379</v>
      </c>
      <c r="AO82" s="43" t="n">
        <f aca="false">AO63*$E66*AO26*AO$6</f>
        <v>1545.42698767504</v>
      </c>
      <c r="AP82" s="43" t="n">
        <f aca="false">AP63*$E66*AP26*AP$6</f>
        <v>1545.42698767504</v>
      </c>
      <c r="AQ82" s="43" t="n">
        <f aca="false">AQ63*$E66*AQ26*AQ$6</f>
        <v>1479.37275316972</v>
      </c>
      <c r="AR82" s="43" t="n">
        <f aca="false">AR63*$E66*AR26*AR$6</f>
        <v>1495.81022820494</v>
      </c>
      <c r="AS82" s="43" t="n">
        <f aca="false">AS63*$E66*AS26*AS$6</f>
        <v>1512.24770324016</v>
      </c>
      <c r="AT82" s="43" t="n">
        <f aca="false">AT63*$E66*AT26*AT$6</f>
        <v>1512.24770324016</v>
      </c>
      <c r="AU82" s="43" t="n">
        <f aca="false">AU63*$E66*AU26*AU$6</f>
        <v>1529.7236189202</v>
      </c>
      <c r="AV82" s="43" t="n">
        <f aca="false">AV63*$E66*AV26*AV$6</f>
        <v>1546.72054801932</v>
      </c>
      <c r="AW82" s="43" t="n">
        <f aca="false">AW63*$E66*AW26*AW$6</f>
        <v>1563.71747711843</v>
      </c>
      <c r="AX82" s="43" t="n">
        <f aca="false">AX63*$E66*AX26*AX$6</f>
        <v>1563.71747711843</v>
      </c>
      <c r="AY82" s="43" t="n">
        <f aca="false">AY63*$E66*AY26*AY$6</f>
        <v>1445.96602238656</v>
      </c>
      <c r="AZ82" s="43" t="n">
        <f aca="false">AZ63*$E66*AZ26*AZ$6</f>
        <v>1445.96602238656</v>
      </c>
      <c r="BA82" s="43" t="n">
        <f aca="false">BA63*$E66*BA26*BA$6</f>
        <v>1461.8557588963</v>
      </c>
      <c r="BB82" s="43" t="n">
        <f aca="false">BB63*$E66*BB26*BB$6</f>
        <v>1461.8557588963</v>
      </c>
      <c r="BC82" s="43" t="n">
        <f aca="false">BC63*$E66*BC26*BC$6</f>
        <v>1410.83454044899</v>
      </c>
      <c r="BD82" s="43" t="n">
        <f aca="false">BD63*$E66*BD26*BD$6</f>
        <v>1426.51047978731</v>
      </c>
      <c r="BE82" s="43" t="n">
        <f aca="false">BE63*$E66*BE26*BE$6</f>
        <v>1442.18641912564</v>
      </c>
      <c r="BF82" s="43" t="n">
        <f aca="false">BF63*$E66*BF26*BF$6</f>
        <v>1442.18641912564</v>
      </c>
      <c r="BG82" s="43" t="n">
        <f aca="false">BG63*$E66*BG26*BG$6</f>
        <v>1396.57380271478</v>
      </c>
      <c r="BH82" s="43" t="n">
        <f aca="false">BH63*$E66*BH26*BH$6</f>
        <v>1412.09128941162</v>
      </c>
      <c r="BI82" s="43" t="n">
        <f aca="false">BI63*$E66*BI26*BI$6</f>
        <v>1427.60877610845</v>
      </c>
      <c r="BJ82" s="43" t="n">
        <f aca="false">BJ63*$E66*BJ26*BJ$6</f>
        <v>1427.60877610845</v>
      </c>
      <c r="BK82" s="43" t="n">
        <f aca="false">BK63*$E66*BK26*BK$6</f>
        <v>1415.53688806999</v>
      </c>
      <c r="BL82" s="43" t="n">
        <f aca="false">BL63*$E66*BL26*BL$6</f>
        <v>1431.26507571521</v>
      </c>
      <c r="BM82" s="43" t="n">
        <f aca="false">BM63*$E66*BM26*BM$6</f>
        <v>1446.99326336044</v>
      </c>
      <c r="BN82" s="43" t="n">
        <f aca="false">BN63*$E66*BN26*BN$6</f>
        <v>1446.99326336044</v>
      </c>
      <c r="BO82" s="43" t="n">
        <f aca="false">BO63*$E66*BO26*BO$6</f>
        <v>1496.35798693156</v>
      </c>
      <c r="BP82" s="43" t="n">
        <f aca="false">BP63*$E66*BP26*BP$6</f>
        <v>1496.35798693156</v>
      </c>
      <c r="BQ82" s="43" t="n">
        <f aca="false">BQ63*$E66*BQ26*BQ$6</f>
        <v>1512.80148129345</v>
      </c>
      <c r="BR82" s="43" t="n">
        <f aca="false">BR63*$E66*BR26*BR$6</f>
        <v>1512.80148129345</v>
      </c>
      <c r="BS82" s="43" t="n">
        <f aca="false">BS63*$E66*BS26*BS$6</f>
        <v>1481.89560937989</v>
      </c>
      <c r="BT82" s="43" t="n">
        <f aca="false">BT63*$E66*BT26*BT$6</f>
        <v>1498.36111615077</v>
      </c>
      <c r="BU82" s="43" t="n">
        <f aca="false">BU63*$E66*BU26*BU$6</f>
        <v>1514.82662292166</v>
      </c>
      <c r="BV82" s="43" t="n">
        <f aca="false">BV63*$E66*BV26*BV$6</f>
        <v>1514.82662292166</v>
      </c>
      <c r="BW82" s="43" t="n">
        <f aca="false">BW63*$E66*BW26*BW$6</f>
        <v>1498.12080644954</v>
      </c>
      <c r="BX82" s="43" t="n">
        <f aca="false">BX63*$E66*BX26*BX$6</f>
        <v>1514.76659318787</v>
      </c>
      <c r="BY82" s="43" t="n">
        <f aca="false">BY63*$E66*BY26*BY$6</f>
        <v>1531.4123799262</v>
      </c>
      <c r="BZ82" s="43" t="n">
        <f aca="false">BZ63*$E66*BZ26*BZ$6</f>
        <v>1531.4123799262</v>
      </c>
      <c r="CA82" s="43" t="n">
        <f aca="false">CA63*$E66*CA26*CA$6</f>
        <v>1465.70539776052</v>
      </c>
      <c r="CB82" s="43" t="n">
        <f aca="false">CB63*$E66*CB26*CB$6</f>
        <v>1481.99101329119</v>
      </c>
      <c r="CC82" s="43" t="n">
        <f aca="false">CC63*$E66*CC26*CC$6</f>
        <v>1498.27662882187</v>
      </c>
      <c r="CD82" s="43" t="n">
        <f aca="false">CD63*$E66*CD26*CD$6</f>
        <v>1498.27662882187</v>
      </c>
      <c r="CE82" s="43" t="n">
        <f aca="false">CE63*$E66*CE26*CE$6</f>
        <v>1469.83858229608</v>
      </c>
      <c r="CF82" s="43" t="n">
        <f aca="false">CF63*$E66*CF26*CF$6</f>
        <v>1469.83858229608</v>
      </c>
      <c r="CG82" s="43" t="n">
        <f aca="false">CG63*$E66*CG26*CG$6</f>
        <v>1485.990654629</v>
      </c>
      <c r="CH82" s="43" t="n">
        <f aca="false">CH63*$E66*CH26*CH$6</f>
        <v>1485.990654629</v>
      </c>
      <c r="CI82" s="43" t="n">
        <f aca="false">CI63*$E66*CI26*CI$6</f>
        <v>1471.65787032256</v>
      </c>
      <c r="CJ82" s="43" t="n">
        <f aca="false">CJ63*$E66*CJ26*CJ$6</f>
        <v>1488.00962443726</v>
      </c>
      <c r="CK82" s="43" t="n">
        <f aca="false">CK63*$E66*CK26*CK$6</f>
        <v>1504.36137855195</v>
      </c>
      <c r="CL82" s="43" t="n">
        <f aca="false">CL63*$E66*CL26*CL$6</f>
        <v>1504.36137855195</v>
      </c>
      <c r="CM82" s="43" t="n">
        <f aca="false">CM63*$E66*CM26*CM$6</f>
        <v>1544.92795836379</v>
      </c>
      <c r="CN82" s="43" t="n">
        <f aca="false">CN63*$E66*CN26*CN$6</f>
        <v>1562.09382456783</v>
      </c>
      <c r="CO82" s="43" t="n">
        <f aca="false">CO63*$E66*CO26*CO$6</f>
        <v>1579.25969077187</v>
      </c>
      <c r="CP82" s="43" t="n">
        <f aca="false">CP63*$E66*CP26*CP$6</f>
        <v>1579.25969077187</v>
      </c>
      <c r="CQ82" s="43" t="n">
        <f aca="false">CQ63*$E66*CQ26*CQ$6</f>
        <v>1535.69164854989</v>
      </c>
      <c r="CR82" s="43" t="n">
        <f aca="false">CR63*$E66*CR26*CR$6</f>
        <v>1552.75488908933</v>
      </c>
      <c r="CS82" s="43" t="n">
        <f aca="false">CS63*$E66*CS26*CS$6</f>
        <v>1569.81812962877</v>
      </c>
      <c r="CT82" s="43" t="n">
        <f aca="false">CT63*$E66*CT26*CT$6</f>
        <v>1569.81812962877</v>
      </c>
      <c r="CU82" s="43" t="n">
        <f aca="false">CU63*$E66*CU26*CU$6</f>
        <v>1612.60212114114</v>
      </c>
      <c r="CV82" s="43" t="n">
        <f aca="false">CV63*$E66*CV26*CV$6</f>
        <v>1612.60212114114</v>
      </c>
      <c r="CW82" s="43" t="n">
        <f aca="false">CW63*$E66*CW26*CW$6</f>
        <v>1630.32302357126</v>
      </c>
      <c r="CX82" s="43" t="n">
        <f aca="false">CX63*$E66*CX26*CX$6</f>
        <v>1630.32302357126</v>
      </c>
      <c r="CY82" s="43" t="n">
        <f aca="false">CY63*$E66*CY26*CY$6</f>
        <v>2041.72822966279</v>
      </c>
      <c r="CZ82" s="43" t="n">
        <f aca="false">CZ63*$E66*CZ26*CZ$6</f>
        <v>2064.41409888126</v>
      </c>
      <c r="DA82" s="43" t="n">
        <f aca="false">DA63*$E66*DA26*DA$6</f>
        <v>2087.09996809974</v>
      </c>
      <c r="DB82" s="43" t="n">
        <f aca="false">DB63*$E66*DB26*DB$6</f>
        <v>2087.09996809974</v>
      </c>
      <c r="DC82" s="43" t="n">
        <f aca="false">DC63*$E66*DC26*DC$6</f>
        <v>2061.81678688729</v>
      </c>
      <c r="DD82" s="43" t="n">
        <f aca="false">DD63*$E66*DD26*DD$6</f>
        <v>2084.72586229715</v>
      </c>
      <c r="DE82" s="43" t="n">
        <f aca="false">DE63*$E66*DE26*DE$6</f>
        <v>2107.63493770701</v>
      </c>
      <c r="DF82" s="43" t="n">
        <f aca="false">DF63*$E66*DF26*DF$6</f>
        <v>2107.63493770701</v>
      </c>
      <c r="DG82" s="43" t="n">
        <f aca="false">DG63*$E66*DG26*DG$6</f>
        <v>2076.65128581709</v>
      </c>
      <c r="DH82" s="43" t="n">
        <f aca="false">DH63*$E66*DH26*DH$6</f>
        <v>2099.72518899283</v>
      </c>
      <c r="DI82" s="43" t="n">
        <f aca="false">DI63*$E66*DI26*DI$6</f>
        <v>2122.79909216858</v>
      </c>
      <c r="DJ82" s="43" t="n">
        <f aca="false">DJ63*$E66*DJ26*DJ$6</f>
        <v>2122.79909216858</v>
      </c>
      <c r="DK82" s="43" t="n">
        <f aca="false">DK63*$E66*DK26*DK$6</f>
        <v>2101.00214023256</v>
      </c>
      <c r="DL82" s="43" t="n">
        <f aca="false">DL63*$E66*DL26*DL$6</f>
        <v>2101.00214023256</v>
      </c>
      <c r="DM82" s="43" t="n">
        <f aca="false">DM63*$E66*DM26*DM$6</f>
        <v>2124.09007583951</v>
      </c>
      <c r="DN82" s="43" t="n">
        <f aca="false">DN63*$E66*DN26*DN$6</f>
        <v>2124.09007583951</v>
      </c>
      <c r="DO82" s="43" t="n">
        <f aca="false">DO63*$E66*DO26*DO$6</f>
        <v>2125.255773947</v>
      </c>
      <c r="DP82" s="43" t="n">
        <f aca="false">DP63*$E66*DP26*DP$6</f>
        <v>2148.86972699085</v>
      </c>
      <c r="DQ82" s="43" t="n">
        <f aca="false">DQ63*$E66*DQ26*DQ$6</f>
        <v>2172.48368003471</v>
      </c>
      <c r="DR82" s="43" t="n">
        <f aca="false">DR63*$E66*DR26*DR$6</f>
        <v>2172.48368003471</v>
      </c>
      <c r="DS82" s="43" t="n">
        <f aca="false">DS63*$E66*DS26*DS$6</f>
        <v>2117.16520178151</v>
      </c>
      <c r="DT82" s="43" t="n">
        <f aca="false">DT63*$E66*DT26*DT$6</f>
        <v>2140.68925957909</v>
      </c>
      <c r="DU82" s="43" t="n">
        <f aca="false">DU63*$E66*DU26*DU$6</f>
        <v>2164.21331737666</v>
      </c>
      <c r="DV82" s="43" t="n">
        <f aca="false">DV63*$E66*DV26*DV$6</f>
        <v>2164.21331737666</v>
      </c>
      <c r="DW82" s="43" t="n">
        <f aca="false">DW63*$E66*DW26*DW$6</f>
        <v>2159.28172580737</v>
      </c>
      <c r="DX82" s="43" t="n">
        <f aca="false">DX63*$E66*DX26*DX$6</f>
        <v>2183.27374498301</v>
      </c>
      <c r="DY82" s="43" t="n">
        <f aca="false">DY63*$E66*DY26*DY$6</f>
        <v>2207.26576415865</v>
      </c>
      <c r="DZ82" s="43" t="n">
        <f aca="false">DZ63*$E66*DZ26*DZ$6</f>
        <v>2207.26576415865</v>
      </c>
      <c r="EA82" s="43" t="n">
        <f aca="false">EA63*$E66*EA26*EA$6</f>
        <v>2233.49954806748</v>
      </c>
      <c r="EB82" s="43" t="n">
        <f aca="false">EB63*$E66*EB26*EB$6</f>
        <v>2233.49954806748</v>
      </c>
      <c r="EC82" s="43" t="n">
        <f aca="false">EC63*$E66*EC26*EC$6</f>
        <v>2258.04349914515</v>
      </c>
      <c r="ED82" s="43" t="n">
        <f aca="false">ED63*$E66*ED26*ED$6</f>
        <v>2258.04349914515</v>
      </c>
      <c r="EE82" s="43" t="n">
        <f aca="false">EE63*$E66*EE26*EE$6</f>
        <v>2160.5177226577</v>
      </c>
      <c r="EF82" s="43" t="n">
        <f aca="false">EF63*$E66*EF26*EF$6</f>
        <v>2184.52347513167</v>
      </c>
      <c r="EG82" s="43" t="n">
        <f aca="false">EG63*$E66*EG26*EG$6</f>
        <v>2208.52922760565</v>
      </c>
      <c r="EH82" s="43" t="n">
        <f aca="false">EH63*$E66*EH26*EH$6</f>
        <v>2208.52922760565</v>
      </c>
      <c r="EI82" s="43" t="n">
        <f aca="false">EI63*$E66*EI26*EI$6</f>
        <v>2231.91404302821</v>
      </c>
      <c r="EJ82" s="43" t="n">
        <f aca="false">EJ63*$E66*EJ26*EJ$6</f>
        <v>2256.71308795075</v>
      </c>
      <c r="EK82" s="43" t="n">
        <f aca="false">EK63*$E66*EK26*EK$6</f>
        <v>2281.51213287328</v>
      </c>
      <c r="EL82" s="43" t="n">
        <f aca="false">EL63*$E66*EL26*EL$6</f>
        <v>2281.51213287328</v>
      </c>
      <c r="EM82" s="43" t="n">
        <f aca="false">EM63*$E66*EM26*EM$6</f>
        <v>2281.56254309266</v>
      </c>
      <c r="EN82" s="43" t="n">
        <f aca="false">EN63*$E66*EN26*EN$6</f>
        <v>2306.91323801592</v>
      </c>
      <c r="EO82" s="43" t="n">
        <f aca="false">EO63*$E66*EO26*EO$6</f>
        <v>2332.26393293917</v>
      </c>
      <c r="EP82" s="43" t="n">
        <f aca="false">EP63*$E66*EP26*EP$6</f>
        <v>2332.26393293917</v>
      </c>
      <c r="EQ82" s="43" t="n">
        <f aca="false">EQ63*$E66*EQ26*EQ$6</f>
        <v>2274.60333220126</v>
      </c>
      <c r="ER82" s="43" t="n">
        <f aca="false">ER63*$E66*ER26*ER$6</f>
        <v>2274.60333220126</v>
      </c>
      <c r="ES82" s="43" t="n">
        <f aca="false">ES63*$E66*ES26*ES$6</f>
        <v>2299.59897321446</v>
      </c>
      <c r="ET82" s="43" t="n">
        <f aca="false">ET63*$E66*ET26*ET$6</f>
        <v>2299.59897321446</v>
      </c>
      <c r="EU82" s="43" t="n">
        <f aca="false">EU63*$E66*EU26*EU$6</f>
        <v>2294.59984501182</v>
      </c>
      <c r="EV82" s="43" t="n">
        <f aca="false">EV63*$E66*EV26*EV$6</f>
        <v>2320.09539884528</v>
      </c>
      <c r="EW82" s="43" t="n">
        <f aca="false">EW63*$E66*EW26*EW$6</f>
        <v>2345.59095267875</v>
      </c>
      <c r="EX82" s="43" t="n">
        <f aca="false">EX63*$E66*EX26*EX$6</f>
        <v>2345.59095267875</v>
      </c>
      <c r="EY82" s="43" t="n">
        <f aca="false">EY63*$E66*EY26*EY$6</f>
        <v>2340.49184191205</v>
      </c>
      <c r="EZ82" s="43" t="n">
        <f aca="false">EZ63*$E66*EZ26*EZ$6</f>
        <v>2366.49730682219</v>
      </c>
      <c r="FA82" s="43" t="n">
        <f aca="false">FA63*$E66*FA26*FA$6</f>
        <v>2392.50277173232</v>
      </c>
      <c r="FB82" s="43" t="n">
        <f aca="false">FB63*$E66*FB26*FB$6</f>
        <v>2392.50277173232</v>
      </c>
      <c r="FC82" s="43" t="n">
        <f aca="false">FC63*$E66*FC26*FC$6</f>
        <v>2387.30167875029</v>
      </c>
      <c r="FD82" s="43" t="n">
        <f aca="false">FD63*$E66*FD26*FD$6</f>
        <v>0</v>
      </c>
      <c r="FE82" s="43" t="n">
        <f aca="false">FE63*$E66*FE26*FE$6</f>
        <v>0</v>
      </c>
      <c r="FF82" s="43" t="n">
        <f aca="false">FF63*$E66*FF26*FF$6</f>
        <v>0</v>
      </c>
      <c r="FG82" s="43" t="n">
        <f aca="false">FG63*$E66*FG26*FG$6</f>
        <v>0</v>
      </c>
      <c r="FH82" s="43" t="n">
        <f aca="false">FH63*$E66*FH26*FH$6</f>
        <v>0</v>
      </c>
    </row>
    <row r="83" customFormat="false" ht="15" hidden="false" customHeight="false" outlineLevel="0" collapsed="false">
      <c r="C83" s="23" t="s">
        <v>685</v>
      </c>
      <c r="D83" s="11" t="s">
        <v>319</v>
      </c>
      <c r="E83" s="62" t="n">
        <f aca="false">SUMIF($J$7:$FH$7,YEAR($F16)+1,$J83:$FH83)</f>
        <v>12038.5973186669</v>
      </c>
      <c r="I83" s="62" t="n">
        <f aca="false">SUM(J83:FH83)</f>
        <v>436093.761787544</v>
      </c>
      <c r="J83" s="62" t="n">
        <f aca="false">J80+J81+J82</f>
        <v>0</v>
      </c>
      <c r="K83" s="62" t="n">
        <f aca="false">K80+K81+K82</f>
        <v>0</v>
      </c>
      <c r="L83" s="62" t="n">
        <f aca="false">L80+L81+L82</f>
        <v>0</v>
      </c>
      <c r="M83" s="62" t="n">
        <f aca="false">M80+M81+M82</f>
        <v>0</v>
      </c>
      <c r="N83" s="62" t="n">
        <f aca="false">N80+N81+N82</f>
        <v>0</v>
      </c>
      <c r="O83" s="62" t="n">
        <f aca="false">O80+O81+O82</f>
        <v>0</v>
      </c>
      <c r="P83" s="62" t="n">
        <f aca="false">P80+P81+P82</f>
        <v>0</v>
      </c>
      <c r="Q83" s="62" t="n">
        <f aca="false">Q80+Q81+Q82</f>
        <v>0</v>
      </c>
      <c r="R83" s="62" t="n">
        <f aca="false">R80+R81+R82</f>
        <v>0</v>
      </c>
      <c r="S83" s="62" t="n">
        <f aca="false">S80+S81+S82</f>
        <v>0</v>
      </c>
      <c r="T83" s="62" t="n">
        <f aca="false">T80+T81+T82</f>
        <v>3491.91618538909</v>
      </c>
      <c r="U83" s="62" t="n">
        <f aca="false">U80+U81+U82</f>
        <v>3529.2790003892</v>
      </c>
      <c r="V83" s="62" t="n">
        <f aca="false">V80+V81+V82</f>
        <v>3528.25878106235</v>
      </c>
      <c r="W83" s="62" t="n">
        <f aca="false">W80+W81+W82</f>
        <v>2969.86754196326</v>
      </c>
      <c r="X83" s="62" t="n">
        <f aca="false">X80+X81+X82</f>
        <v>3001.90401103349</v>
      </c>
      <c r="Y83" s="62" t="n">
        <f aca="false">Y80+Y81+Y82</f>
        <v>3033.90926127471</v>
      </c>
      <c r="Z83" s="62" t="n">
        <f aca="false">Z80+Z81+Z82</f>
        <v>3032.91650439539</v>
      </c>
      <c r="AA83" s="62" t="n">
        <f aca="false">AA80+AA81+AA82</f>
        <v>2667.07156153666</v>
      </c>
      <c r="AB83" s="62" t="n">
        <f aca="false">AB80+AB81+AB82</f>
        <v>2695.83708086424</v>
      </c>
      <c r="AC83" s="62" t="n">
        <f aca="false">AC80+AC81+AC82</f>
        <v>2724.57441381747</v>
      </c>
      <c r="AD83" s="62" t="n">
        <f aca="false">AD80+AD81+AD82</f>
        <v>2723.67808881312</v>
      </c>
      <c r="AE83" s="62" t="n">
        <f aca="false">AE80+AE81+AE82</f>
        <v>2741.57607921906</v>
      </c>
      <c r="AF83" s="62" t="n">
        <f aca="false">AF80+AF81+AF82</f>
        <v>2771.12745367246</v>
      </c>
      <c r="AG83" s="62" t="n">
        <f aca="false">AG80+AG81+AG82</f>
        <v>2800.64927973219</v>
      </c>
      <c r="AH83" s="62" t="n">
        <f aca="false">AH80+AH81+AH82</f>
        <v>2799.70964259574</v>
      </c>
      <c r="AI83" s="62" t="n">
        <f aca="false">AI80+AI81+AI82</f>
        <v>2832.37963766083</v>
      </c>
      <c r="AJ83" s="62" t="n">
        <f aca="false">AJ80+AJ81+AJ82</f>
        <v>2831.51345205994</v>
      </c>
      <c r="AK83" s="62" t="n">
        <f aca="false">AK80+AK81+AK82</f>
        <v>2861.7539360937</v>
      </c>
      <c r="AL83" s="62" t="n">
        <f aca="false">AL80+AL81+AL82</f>
        <v>2860.86993783539</v>
      </c>
      <c r="AM83" s="62" t="n">
        <f aca="false">AM80+AM81+AM82</f>
        <v>2694.562668104</v>
      </c>
      <c r="AN83" s="62" t="n">
        <f aca="false">AN80+AN81+AN82</f>
        <v>2723.61663313988</v>
      </c>
      <c r="AO83" s="62" t="n">
        <f aca="false">AO80+AO81+AO82</f>
        <v>2752.64185979327</v>
      </c>
      <c r="AP83" s="62" t="n">
        <f aca="false">AP80+AP81+AP82</f>
        <v>2751.72798096391</v>
      </c>
      <c r="AQ83" s="62" t="n">
        <f aca="false">AQ80+AQ81+AQ82</f>
        <v>2586.72524056169</v>
      </c>
      <c r="AR83" s="62" t="n">
        <f aca="false">AR80+AR81+AR82</f>
        <v>2614.63745547162</v>
      </c>
      <c r="AS83" s="62" t="n">
        <f aca="false">AS80+AS81+AS82</f>
        <v>2642.52276359158</v>
      </c>
      <c r="AT83" s="62" t="n">
        <f aca="false">AT80+AT81+AT82</f>
        <v>2641.6671292941</v>
      </c>
      <c r="AU83" s="62" t="n">
        <f aca="false">AU80+AU81+AU82</f>
        <v>2637.75750895015</v>
      </c>
      <c r="AV83" s="62" t="n">
        <f aca="false">AV80+AV81+AV82</f>
        <v>2666.23623883557</v>
      </c>
      <c r="AW83" s="62" t="n">
        <f aca="false">AW80+AW81+AW82</f>
        <v>2694.68804537409</v>
      </c>
      <c r="AX83" s="62" t="n">
        <f aca="false">AX80+AX81+AX82</f>
        <v>2693.83188456724</v>
      </c>
      <c r="AY83" s="62" t="n">
        <f aca="false">AY80+AY81+AY82</f>
        <v>2581.93086605029</v>
      </c>
      <c r="AZ83" s="62" t="n">
        <f aca="false">AZ80+AZ81+AZ82</f>
        <v>2581.08026819619</v>
      </c>
      <c r="BA83" s="62" t="n">
        <f aca="false">BA80+BA81+BA82</f>
        <v>2608.58448646099</v>
      </c>
      <c r="BB83" s="62" t="n">
        <f aca="false">BB80+BB81+BB82</f>
        <v>2607.71639650339</v>
      </c>
      <c r="BC83" s="62" t="n">
        <f aca="false">BC80+BC81+BC82</f>
        <v>2622.08918438711</v>
      </c>
      <c r="BD83" s="62" t="n">
        <f aca="false">BD80+BD81+BD82</f>
        <v>2650.31653090559</v>
      </c>
      <c r="BE83" s="62" t="n">
        <f aca="false">BE80+BE81+BE82</f>
        <v>2678.51444598768</v>
      </c>
      <c r="BF83" s="62" t="n">
        <f aca="false">BF80+BF81+BF82</f>
        <v>2677.57852808607</v>
      </c>
      <c r="BG83" s="62" t="n">
        <f aca="false">BG80+BG81+BG82</f>
        <v>2631.54605713601</v>
      </c>
      <c r="BH83" s="62" t="n">
        <f aca="false">BH80+BH81+BH82</f>
        <v>2659.86072046207</v>
      </c>
      <c r="BI83" s="62" t="n">
        <f aca="false">BI80+BI81+BI82</f>
        <v>2688.14537605396</v>
      </c>
      <c r="BJ83" s="62" t="n">
        <f aca="false">BJ80+BJ81+BJ82</f>
        <v>2687.19113191819</v>
      </c>
      <c r="BK83" s="62" t="n">
        <f aca="false">BK80+BK81+BK82</f>
        <v>2648.80776673086</v>
      </c>
      <c r="BL83" s="62" t="n">
        <f aca="false">BL80+BL81+BL82</f>
        <v>2677.3155008067</v>
      </c>
      <c r="BM83" s="62" t="n">
        <f aca="false">BM80+BM81+BM82</f>
        <v>2705.79326848892</v>
      </c>
      <c r="BN83" s="62" t="n">
        <f aca="false">BN80+BN81+BN82</f>
        <v>2704.84033898014</v>
      </c>
      <c r="BO83" s="62" t="n">
        <f aca="false">BO80+BO81+BO82</f>
        <v>2717.44825154817</v>
      </c>
      <c r="BP83" s="62" t="n">
        <f aca="false">BP80+BP81+BP82</f>
        <v>2716.53391272464</v>
      </c>
      <c r="BQ83" s="62" t="n">
        <f aca="false">BQ80+BQ81+BQ82</f>
        <v>2745.46223941101</v>
      </c>
      <c r="BR83" s="62" t="n">
        <f aca="false">BR80+BR81+BR82</f>
        <v>2744.52909768401</v>
      </c>
      <c r="BS83" s="62" t="n">
        <f aca="false">BS80+BS81+BS82</f>
        <v>2658.38472012723</v>
      </c>
      <c r="BT83" s="62" t="n">
        <f aca="false">BT80+BT81+BT82</f>
        <v>2687.04138252829</v>
      </c>
      <c r="BU83" s="62" t="n">
        <f aca="false">BU80+BU81+BU82</f>
        <v>2715.66945823653</v>
      </c>
      <c r="BV83" s="62" t="n">
        <f aca="false">BV80+BV81+BV82</f>
        <v>2714.76040312966</v>
      </c>
      <c r="BW83" s="62" t="n">
        <f aca="false">BW80+BW81+BW82</f>
        <v>2698.29258248097</v>
      </c>
      <c r="BX83" s="62" t="n">
        <f aca="false">BX80+BX81+BX82</f>
        <v>2727.37493218522</v>
      </c>
      <c r="BY83" s="62" t="n">
        <f aca="false">BY80+BY81+BY82</f>
        <v>2756.428119748</v>
      </c>
      <c r="BZ83" s="62" t="n">
        <f aca="false">BZ80+BZ81+BZ82</f>
        <v>2755.50076540859</v>
      </c>
      <c r="CA83" s="62" t="n">
        <f aca="false">CA80+CA81+CA82</f>
        <v>2682.15335638396</v>
      </c>
      <c r="CB83" s="62" t="n">
        <f aca="false">CB80+CB81+CB82</f>
        <v>2711.04419387896</v>
      </c>
      <c r="CC83" s="62" t="n">
        <f aca="false">CC80+CC81+CC82</f>
        <v>2739.90547374881</v>
      </c>
      <c r="CD83" s="62" t="n">
        <f aca="false">CD80+CD81+CD82</f>
        <v>2738.96554305253</v>
      </c>
      <c r="CE83" s="62" t="n">
        <f aca="false">CE80+CE81+CE82</f>
        <v>2696.51923944608</v>
      </c>
      <c r="CF83" s="62" t="n">
        <f aca="false">CF80+CF81+CF82</f>
        <v>2695.60071459872</v>
      </c>
      <c r="CG83" s="62" t="n">
        <f aca="false">CG80+CG81+CG82</f>
        <v>2724.29477728567</v>
      </c>
      <c r="CH83" s="62" t="n">
        <f aca="false">CH80+CH81+CH82</f>
        <v>2723.35736345144</v>
      </c>
      <c r="CI83" s="62" t="n">
        <f aca="false">CI80+CI81+CI82</f>
        <v>2751.97228530465</v>
      </c>
      <c r="CJ83" s="62" t="n">
        <f aca="false">CJ80+CJ81+CJ82</f>
        <v>2781.59106598679</v>
      </c>
      <c r="CK83" s="62" t="n">
        <f aca="false">CK80+CK81+CK82</f>
        <v>2811.17873719706</v>
      </c>
      <c r="CL83" s="62" t="n">
        <f aca="false">CL80+CL81+CL82</f>
        <v>2810.18945786867</v>
      </c>
      <c r="CM83" s="62" t="n">
        <f aca="false">CM80+CM81+CM82</f>
        <v>2864.02112003499</v>
      </c>
      <c r="CN83" s="62" t="n">
        <f aca="false">CN80+CN81+CN82</f>
        <v>2894.85585055551</v>
      </c>
      <c r="CO83" s="62" t="n">
        <f aca="false">CO80+CO81+CO82</f>
        <v>2925.65852934631</v>
      </c>
      <c r="CP83" s="62" t="n">
        <f aca="false">CP80+CP81+CP82</f>
        <v>2924.63928627461</v>
      </c>
      <c r="CQ83" s="62" t="n">
        <f aca="false">CQ80+CQ81+CQ82</f>
        <v>2870.33462821745</v>
      </c>
      <c r="CR83" s="62" t="n">
        <f aca="false">CR80+CR81+CR82</f>
        <v>2901.22786525002</v>
      </c>
      <c r="CS83" s="62" t="n">
        <f aca="false">CS80+CS81+CS82</f>
        <v>2932.08867271861</v>
      </c>
      <c r="CT83" s="62" t="n">
        <f aca="false">CT80+CT81+CT82</f>
        <v>2931.05741454085</v>
      </c>
      <c r="CU83" s="62" t="n">
        <f aca="false">CU80+CU81+CU82</f>
        <v>2913.98713955156</v>
      </c>
      <c r="CV83" s="62" t="n">
        <f aca="false">CV80+CV81+CV82</f>
        <v>2913.01267690847</v>
      </c>
      <c r="CW83" s="62" t="n">
        <f aca="false">CW80+CW81+CW82</f>
        <v>2944.03937188748</v>
      </c>
      <c r="CX83" s="62" t="n">
        <f aca="false">CX80+CX81+CX82</f>
        <v>2943.04486992578</v>
      </c>
      <c r="CY83" s="62" t="n">
        <f aca="false">CY80+CY81+CY82</f>
        <v>3345.71989740387</v>
      </c>
      <c r="CZ83" s="62" t="n">
        <f aca="false">CZ80+CZ81+CZ82</f>
        <v>3381.91814443923</v>
      </c>
      <c r="DA83" s="62" t="n">
        <f aca="false">DA80+DA81+DA82</f>
        <v>3418.08470668559</v>
      </c>
      <c r="DB83" s="62" t="n">
        <f aca="false">DB80+DB81+DB82</f>
        <v>3417.07713230683</v>
      </c>
      <c r="DC83" s="62" t="n">
        <f aca="false">DC80+DC81+DC82</f>
        <v>3363.61267240378</v>
      </c>
      <c r="DD83" s="62" t="n">
        <f aca="false">DD80+DD81+DD82</f>
        <v>3400.01137223435</v>
      </c>
      <c r="DE83" s="62" t="n">
        <f aca="false">DE80+DE81+DE82</f>
        <v>3436.37844062971</v>
      </c>
      <c r="DF83" s="62" t="n">
        <f aca="false">DF80+DF81+DF82</f>
        <v>3435.37256289823</v>
      </c>
      <c r="DG83" s="62" t="n">
        <f aca="false">DG80+DG81+DG82</f>
        <v>3392.85425248857</v>
      </c>
      <c r="DH83" s="62" t="n">
        <f aca="false">DH80+DH81+DH82</f>
        <v>3429.56707085784</v>
      </c>
      <c r="DI83" s="62" t="n">
        <f aca="false">DI80+DI81+DI82</f>
        <v>3466.24790772421</v>
      </c>
      <c r="DJ83" s="62" t="n">
        <f aca="false">DJ80+DJ81+DJ82</f>
        <v>3465.23089786191</v>
      </c>
      <c r="DK83" s="62" t="n">
        <f aca="false">DK80+DK81+DK82</f>
        <v>3424.97687484304</v>
      </c>
      <c r="DL83" s="62" t="n">
        <f aca="false">DL80+DL81+DL82</f>
        <v>3423.98549727144</v>
      </c>
      <c r="DM83" s="62" t="n">
        <f aca="false">DM80+DM81+DM82</f>
        <v>3460.61019018655</v>
      </c>
      <c r="DN83" s="62" t="n">
        <f aca="false">DN80+DN81+DN82</f>
        <v>3459.59842544961</v>
      </c>
      <c r="DO83" s="62" t="n">
        <f aca="false">DO80+DO81+DO82</f>
        <v>3454.83158711538</v>
      </c>
      <c r="DP83" s="62" t="n">
        <f aca="false">DP80+DP81+DP82</f>
        <v>3492.22302905596</v>
      </c>
      <c r="DQ83" s="62" t="n">
        <f aca="false">DQ80+DQ81+DQ82</f>
        <v>3529.58216455614</v>
      </c>
      <c r="DR83" s="62" t="n">
        <f aca="false">DR80+DR81+DR82</f>
        <v>3528.55482170027</v>
      </c>
      <c r="DS83" s="62" t="n">
        <f aca="false">DS80+DS81+DS82</f>
        <v>3450.32371182365</v>
      </c>
      <c r="DT83" s="62" t="n">
        <f aca="false">DT80+DT81+DT82</f>
        <v>3487.66238356634</v>
      </c>
      <c r="DU83" s="62" t="n">
        <f aca="false">DU80+DU81+DU82</f>
        <v>3524.96866181515</v>
      </c>
      <c r="DV83" s="62" t="n">
        <f aca="false">DV80+DV81+DV82</f>
        <v>3523.93855066432</v>
      </c>
      <c r="DW83" s="62" t="n">
        <f aca="false">DW80+DW81+DW82</f>
        <v>3504.58974475711</v>
      </c>
      <c r="DX83" s="62" t="n">
        <f aca="false">DX80+DX81+DX82</f>
        <v>3542.52227496656</v>
      </c>
      <c r="DY83" s="62" t="n">
        <f aca="false">DY80+DY81+DY82</f>
        <v>3580.42211646964</v>
      </c>
      <c r="DZ83" s="62" t="n">
        <f aca="false">DZ80+DZ81+DZ82</f>
        <v>3579.38261757945</v>
      </c>
      <c r="EA83" s="62" t="n">
        <f aca="false">EA80+EA81+EA82</f>
        <v>3587.1299827238</v>
      </c>
      <c r="EB83" s="62" t="n">
        <f aca="false">EB80+EB81+EB82</f>
        <v>3586.11639929349</v>
      </c>
      <c r="EC83" s="62" t="n">
        <f aca="false">EC80+EC81+EC82</f>
        <v>3624.50031740366</v>
      </c>
      <c r="ED83" s="62" t="n">
        <f aca="false">ED80+ED81+ED82</f>
        <v>3623.46589015605</v>
      </c>
      <c r="EE83" s="62" t="n">
        <f aca="false">EE80+EE81+EE82</f>
        <v>3530.12338134389</v>
      </c>
      <c r="EF83" s="62" t="n">
        <f aca="false">EF80+EF81+EF82</f>
        <v>3568.32142474897</v>
      </c>
      <c r="EG83" s="62" t="n">
        <f aca="false">EG80+EG81+EG82</f>
        <v>3606.48618905619</v>
      </c>
      <c r="EH83" s="62" t="n">
        <f aca="false">EH80+EH81+EH82</f>
        <v>3605.42791575213</v>
      </c>
      <c r="EI83" s="62" t="n">
        <f aca="false">EI80+EI81+EI82</f>
        <v>3624.55720254633</v>
      </c>
      <c r="EJ83" s="62" t="n">
        <f aca="false">EJ80+EJ81+EJ82</f>
        <v>3663.78726033578</v>
      </c>
      <c r="EK83" s="62" t="n">
        <f aca="false">EK80+EK81+EK82</f>
        <v>3702.98347925511</v>
      </c>
      <c r="EL83" s="62" t="n">
        <f aca="false">EL80+EL81+EL82</f>
        <v>3701.9074052272</v>
      </c>
      <c r="EM83" s="62" t="n">
        <f aca="false">EM80+EM81+EM82</f>
        <v>3723.84064285185</v>
      </c>
      <c r="EN83" s="62" t="n">
        <f aca="false">EN80+EN81+EN82</f>
        <v>3764.13668373327</v>
      </c>
      <c r="EO83" s="62" t="n">
        <f aca="false">EO80+EO81+EO82</f>
        <v>3804.39767969961</v>
      </c>
      <c r="EP83" s="62" t="n">
        <f aca="false">EP80+EP81+EP82</f>
        <v>3803.28325351399</v>
      </c>
      <c r="EQ83" s="62" t="n">
        <f aca="false">EQ80+EQ81+EQ82</f>
        <v>3739.4845562732</v>
      </c>
      <c r="ER83" s="62" t="n">
        <f aca="false">ER80+ER81+ER82</f>
        <v>3738.3876694878</v>
      </c>
      <c r="ES83" s="62" t="n">
        <f aca="false">ES80+ES81+ES82</f>
        <v>3778.36074254496</v>
      </c>
      <c r="ET83" s="62" t="n">
        <f aca="false">ET80+ET81+ET82</f>
        <v>3777.24129885198</v>
      </c>
      <c r="EU83" s="62" t="n">
        <f aca="false">EU80+EU81+EU82</f>
        <v>3767.91374019686</v>
      </c>
      <c r="EV83" s="62" t="n">
        <f aca="false">EV80+EV81+EV82</f>
        <v>3808.67624280546</v>
      </c>
      <c r="EW83" s="62" t="n">
        <f aca="false">EW80+EW81+EW82</f>
        <v>3849.40294638171</v>
      </c>
      <c r="EX83" s="62" t="n">
        <f aca="false">EX80+EX81+EX82</f>
        <v>3848.26453931257</v>
      </c>
      <c r="EY83" s="62" t="n">
        <f aca="false">EY80+EY81+EY82</f>
        <v>3838.76367448153</v>
      </c>
      <c r="EZ83" s="62" t="n">
        <f aca="false">EZ80+EZ81+EZ82</f>
        <v>3880.29471027905</v>
      </c>
      <c r="FA83" s="62" t="n">
        <f aca="false">FA80+FA81+FA82</f>
        <v>3921.78934060861</v>
      </c>
      <c r="FB83" s="62" t="n">
        <f aca="false">FB80+FB81+FB82</f>
        <v>3920.63164892372</v>
      </c>
      <c r="FC83" s="62" t="n">
        <f aca="false">FC80+FC81+FC82</f>
        <v>3910.9542361635</v>
      </c>
      <c r="FD83" s="62" t="n">
        <f aca="false">FD80+FD81+FD82</f>
        <v>0</v>
      </c>
      <c r="FE83" s="62" t="n">
        <f aca="false">FE80+FE81+FE82</f>
        <v>0</v>
      </c>
      <c r="FF83" s="62" t="n">
        <f aca="false">FF80+FF81+FF82</f>
        <v>0</v>
      </c>
      <c r="FG83" s="62" t="n">
        <f aca="false">FG80+FG81+FG82</f>
        <v>0</v>
      </c>
      <c r="FH83" s="62" t="n">
        <f aca="false">FH80+FH81+FH82</f>
        <v>0</v>
      </c>
    </row>
    <row r="84" customFormat="false" ht="15" hidden="false" customHeight="false" outlineLevel="0" collapsed="false">
      <c r="C84" s="0" t="s">
        <v>686</v>
      </c>
      <c r="D84" s="11" t="s">
        <v>319</v>
      </c>
      <c r="I84" s="43" t="n">
        <f aca="false">SUM(J84:FH84)</f>
        <v>0</v>
      </c>
      <c r="J84" s="43" t="n">
        <f aca="false">J51*$F48*J80+J56*$F54*$E66*J26*J$6</f>
        <v>0</v>
      </c>
      <c r="K84" s="43" t="n">
        <f aca="false">K51*$F48*K80+K56*$F54*$E66*K26*K$6</f>
        <v>0</v>
      </c>
      <c r="L84" s="43" t="n">
        <f aca="false">L51*$F48*L80+L56*$F54*$E66*L26*L$6</f>
        <v>0</v>
      </c>
      <c r="M84" s="43" t="n">
        <f aca="false">M51*$F48*M80+M56*$F54*$E66*M26*M$6</f>
        <v>0</v>
      </c>
      <c r="N84" s="43" t="n">
        <f aca="false">N51*$F48*N80+N56*$F54*$E66*N26*N$6</f>
        <v>0</v>
      </c>
      <c r="O84" s="43" t="n">
        <f aca="false">O51*$F48*O80+O56*$F54*$E66*O26*O$6</f>
        <v>0</v>
      </c>
      <c r="P84" s="43" t="n">
        <f aca="false">P51*$F48*P80+P56*$F54*$E66*P26*P$6</f>
        <v>0</v>
      </c>
      <c r="Q84" s="43" t="n">
        <f aca="false">Q51*$F48*Q80+Q56*$F54*$E66*Q26*Q$6</f>
        <v>0</v>
      </c>
      <c r="R84" s="43" t="n">
        <f aca="false">R51*$F48*R80+R56*$F54*$E66*R26*R$6</f>
        <v>0</v>
      </c>
      <c r="S84" s="43" t="n">
        <f aca="false">S51*$F48*S80+S56*$F54*$E66*S26*S$6</f>
        <v>0</v>
      </c>
      <c r="T84" s="43" t="n">
        <f aca="false">T51*$F48*T80+T56*$F54*$E66*T26*T$6</f>
        <v>0</v>
      </c>
      <c r="U84" s="43" t="n">
        <f aca="false">U51*$F48*U80+U56*$F54*$E66*U26*U$6</f>
        <v>0</v>
      </c>
      <c r="V84" s="43" t="n">
        <f aca="false">V51*$F48*V80+V56*$F54*$E66*V26*V$6</f>
        <v>0</v>
      </c>
      <c r="W84" s="43" t="n">
        <f aca="false">W51*$F48*W80+W56*$F54*$E66*W26*W$6</f>
        <v>0</v>
      </c>
      <c r="X84" s="43" t="n">
        <f aca="false">X51*$F48*X80+X56*$F54*$E66*X26*X$6</f>
        <v>0</v>
      </c>
      <c r="Y84" s="43" t="n">
        <f aca="false">Y51*$F48*Y80+Y56*$F54*$E66*Y26*Y$6</f>
        <v>0</v>
      </c>
      <c r="Z84" s="43" t="n">
        <f aca="false">Z51*$F48*Z80+Z56*$F54*$E66*Z26*Z$6</f>
        <v>0</v>
      </c>
      <c r="AA84" s="43" t="n">
        <f aca="false">AA51*$F48*AA80+AA56*$F54*$E66*AA26*AA$6</f>
        <v>0</v>
      </c>
      <c r="AB84" s="43" t="n">
        <f aca="false">AB51*$F48*AB80+AB56*$F54*$E66*AB26*AB$6</f>
        <v>0</v>
      </c>
      <c r="AC84" s="43" t="n">
        <f aca="false">AC51*$F48*AC80+AC56*$F54*$E66*AC26*AC$6</f>
        <v>0</v>
      </c>
      <c r="AD84" s="43" t="n">
        <f aca="false">AD51*$F48*AD80+AD56*$F54*$E66*AD26*AD$6</f>
        <v>0</v>
      </c>
      <c r="AE84" s="43" t="n">
        <f aca="false">AE51*$F48*AE80+AE56*$F54*$E66*AE26*AE$6</f>
        <v>0</v>
      </c>
      <c r="AF84" s="43" t="n">
        <f aca="false">AF51*$F48*AF80+AF56*$F54*$E66*AF26*AF$6</f>
        <v>0</v>
      </c>
      <c r="AG84" s="43" t="n">
        <f aca="false">AG51*$F48*AG80+AG56*$F54*$E66*AG26*AG$6</f>
        <v>0</v>
      </c>
      <c r="AH84" s="43" t="n">
        <f aca="false">AH51*$F48*AH80+AH56*$F54*$E66*AH26*AH$6</f>
        <v>0</v>
      </c>
      <c r="AI84" s="43" t="n">
        <f aca="false">AI51*$F48*AI80+AI56*$F54*$E66*AI26*AI$6</f>
        <v>0</v>
      </c>
      <c r="AJ84" s="43" t="n">
        <f aca="false">AJ51*$F48*AJ80+AJ56*$F54*$E66*AJ26*AJ$6</f>
        <v>0</v>
      </c>
      <c r="AK84" s="43" t="n">
        <f aca="false">AK51*$F48*AK80+AK56*$F54*$E66*AK26*AK$6</f>
        <v>0</v>
      </c>
      <c r="AL84" s="43" t="n">
        <f aca="false">AL51*$F48*AL80+AL56*$F54*$E66*AL26*AL$6</f>
        <v>0</v>
      </c>
      <c r="AM84" s="43" t="n">
        <f aca="false">AM51*$F48*AM80+AM56*$F54*$E66*AM26*AM$6</f>
        <v>0</v>
      </c>
      <c r="AN84" s="43" t="n">
        <f aca="false">AN51*$F48*AN80+AN56*$F54*$E66*AN26*AN$6</f>
        <v>0</v>
      </c>
      <c r="AO84" s="43" t="n">
        <f aca="false">AO51*$F48*AO80+AO56*$F54*$E66*AO26*AO$6</f>
        <v>0</v>
      </c>
      <c r="AP84" s="43" t="n">
        <f aca="false">AP51*$F48*AP80+AP56*$F54*$E66*AP26*AP$6</f>
        <v>0</v>
      </c>
      <c r="AQ84" s="43" t="n">
        <f aca="false">AQ51*$F48*AQ80+AQ56*$F54*$E66*AQ26*AQ$6</f>
        <v>0</v>
      </c>
      <c r="AR84" s="43" t="n">
        <f aca="false">AR51*$F48*AR80+AR56*$F54*$E66*AR26*AR$6</f>
        <v>0</v>
      </c>
      <c r="AS84" s="43" t="n">
        <f aca="false">AS51*$F48*AS80+AS56*$F54*$E66*AS26*AS$6</f>
        <v>0</v>
      </c>
      <c r="AT84" s="43" t="n">
        <f aca="false">AT51*$F48*AT80+AT56*$F54*$E66*AT26*AT$6</f>
        <v>0</v>
      </c>
      <c r="AU84" s="43" t="n">
        <f aca="false">AU51*$F48*AU80+AU56*$F54*$E66*AU26*AU$6</f>
        <v>0</v>
      </c>
      <c r="AV84" s="43" t="n">
        <f aca="false">AV51*$F48*AV80+AV56*$F54*$E66*AV26*AV$6</f>
        <v>0</v>
      </c>
      <c r="AW84" s="43" t="n">
        <f aca="false">AW51*$F48*AW80+AW56*$F54*$E66*AW26*AW$6</f>
        <v>0</v>
      </c>
      <c r="AX84" s="43" t="n">
        <f aca="false">AX51*$F48*AX80+AX56*$F54*$E66*AX26*AX$6</f>
        <v>0</v>
      </c>
      <c r="AY84" s="43" t="n">
        <f aca="false">AY51*$F48*AY80+AY56*$F54*$E66*AY26*AY$6</f>
        <v>0</v>
      </c>
      <c r="AZ84" s="43" t="n">
        <f aca="false">AZ51*$F48*AZ80+AZ56*$F54*$E66*AZ26*AZ$6</f>
        <v>0</v>
      </c>
      <c r="BA84" s="43" t="n">
        <f aca="false">BA51*$F48*BA80+BA56*$F54*$E66*BA26*BA$6</f>
        <v>0</v>
      </c>
      <c r="BB84" s="43" t="n">
        <f aca="false">BB51*$F48*BB80+BB56*$F54*$E66*BB26*BB$6</f>
        <v>0</v>
      </c>
      <c r="BC84" s="43" t="n">
        <f aca="false">BC51*$F48*BC80+BC56*$F54*$E66*BC26*BC$6</f>
        <v>0</v>
      </c>
      <c r="BD84" s="43" t="n">
        <f aca="false">BD51*$F48*BD80+BD56*$F54*$E66*BD26*BD$6</f>
        <v>0</v>
      </c>
      <c r="BE84" s="43" t="n">
        <f aca="false">BE51*$F48*BE80+BE56*$F54*$E66*BE26*BE$6</f>
        <v>0</v>
      </c>
      <c r="BF84" s="43" t="n">
        <f aca="false">BF51*$F48*BF80+BF56*$F54*$E66*BF26*BF$6</f>
        <v>0</v>
      </c>
      <c r="BG84" s="43" t="n">
        <f aca="false">BG51*$F48*BG80+BG56*$F54*$E66*BG26*BG$6</f>
        <v>0</v>
      </c>
      <c r="BH84" s="43" t="n">
        <f aca="false">BH51*$F48*BH80+BH56*$F54*$E66*BH26*BH$6</f>
        <v>0</v>
      </c>
      <c r="BI84" s="43" t="n">
        <f aca="false">BI51*$F48*BI80+BI56*$F54*$E66*BI26*BI$6</f>
        <v>0</v>
      </c>
      <c r="BJ84" s="43" t="n">
        <f aca="false">BJ51*$F48*BJ80+BJ56*$F54*$E66*BJ26*BJ$6</f>
        <v>0</v>
      </c>
      <c r="BK84" s="43" t="n">
        <f aca="false">BK51*$F48*BK80+BK56*$F54*$E66*BK26*BK$6</f>
        <v>0</v>
      </c>
      <c r="BL84" s="43" t="n">
        <f aca="false">BL51*$F48*BL80+BL56*$F54*$E66*BL26*BL$6</f>
        <v>0</v>
      </c>
      <c r="BM84" s="43" t="n">
        <f aca="false">BM51*$F48*BM80+BM56*$F54*$E66*BM26*BM$6</f>
        <v>0</v>
      </c>
      <c r="BN84" s="43" t="n">
        <f aca="false">BN51*$F48*BN80+BN56*$F54*$E66*BN26*BN$6</f>
        <v>0</v>
      </c>
      <c r="BO84" s="43" t="n">
        <f aca="false">BO51*$F48*BO80+BO56*$F54*$E66*BO26*BO$6</f>
        <v>0</v>
      </c>
      <c r="BP84" s="43" t="n">
        <f aca="false">BP51*$F48*BP80+BP56*$F54*$E66*BP26*BP$6</f>
        <v>0</v>
      </c>
      <c r="BQ84" s="43" t="n">
        <f aca="false">BQ51*$F48*BQ80+BQ56*$F54*$E66*BQ26*BQ$6</f>
        <v>0</v>
      </c>
      <c r="BR84" s="43" t="n">
        <f aca="false">BR51*$F48*BR80+BR56*$F54*$E66*BR26*BR$6</f>
        <v>0</v>
      </c>
      <c r="BS84" s="43" t="n">
        <f aca="false">BS51*$F48*BS80+BS56*$F54*$E66*BS26*BS$6</f>
        <v>0</v>
      </c>
      <c r="BT84" s="43" t="n">
        <f aca="false">BT51*$F48*BT80+BT56*$F54*$E66*BT26*BT$6</f>
        <v>0</v>
      </c>
      <c r="BU84" s="43" t="n">
        <f aca="false">BU51*$F48*BU80+BU56*$F54*$E66*BU26*BU$6</f>
        <v>0</v>
      </c>
      <c r="BV84" s="43" t="n">
        <f aca="false">BV51*$F48*BV80+BV56*$F54*$E66*BV26*BV$6</f>
        <v>0</v>
      </c>
      <c r="BW84" s="43" t="n">
        <f aca="false">BW51*$F48*BW80+BW56*$F54*$E66*BW26*BW$6</f>
        <v>0</v>
      </c>
      <c r="BX84" s="43" t="n">
        <f aca="false">BX51*$F48*BX80+BX56*$F54*$E66*BX26*BX$6</f>
        <v>0</v>
      </c>
      <c r="BY84" s="43" t="n">
        <f aca="false">BY51*$F48*BY80+BY56*$F54*$E66*BY26*BY$6</f>
        <v>0</v>
      </c>
      <c r="BZ84" s="43" t="n">
        <f aca="false">BZ51*$F48*BZ80+BZ56*$F54*$E66*BZ26*BZ$6</f>
        <v>0</v>
      </c>
      <c r="CA84" s="43" t="n">
        <f aca="false">CA51*$F48*CA80+CA56*$F54*$E66*CA26*CA$6</f>
        <v>0</v>
      </c>
      <c r="CB84" s="43" t="n">
        <f aca="false">CB51*$F48*CB80+CB56*$F54*$E66*CB26*CB$6</f>
        <v>0</v>
      </c>
      <c r="CC84" s="43" t="n">
        <f aca="false">CC51*$F48*CC80+CC56*$F54*$E66*CC26*CC$6</f>
        <v>0</v>
      </c>
      <c r="CD84" s="43" t="n">
        <f aca="false">CD51*$F48*CD80+CD56*$F54*$E66*CD26*CD$6</f>
        <v>0</v>
      </c>
      <c r="CE84" s="43" t="n">
        <f aca="false">CE51*$F48*CE80+CE56*$F54*$E66*CE26*CE$6</f>
        <v>0</v>
      </c>
      <c r="CF84" s="43" t="n">
        <f aca="false">CF51*$F48*CF80+CF56*$F54*$E66*CF26*CF$6</f>
        <v>0</v>
      </c>
      <c r="CG84" s="43" t="n">
        <f aca="false">CG51*$F48*CG80+CG56*$F54*$E66*CG26*CG$6</f>
        <v>0</v>
      </c>
      <c r="CH84" s="43" t="n">
        <f aca="false">CH51*$F48*CH80+CH56*$F54*$E66*CH26*CH$6</f>
        <v>0</v>
      </c>
      <c r="CI84" s="43" t="n">
        <f aca="false">CI51*$F48*CI80+CI56*$F54*$E66*CI26*CI$6</f>
        <v>0</v>
      </c>
      <c r="CJ84" s="43" t="n">
        <f aca="false">CJ51*$F48*CJ80+CJ56*$F54*$E66*CJ26*CJ$6</f>
        <v>0</v>
      </c>
      <c r="CK84" s="43" t="n">
        <f aca="false">CK51*$F48*CK80+CK56*$F54*$E66*CK26*CK$6</f>
        <v>0</v>
      </c>
      <c r="CL84" s="43" t="n">
        <f aca="false">CL51*$F48*CL80+CL56*$F54*$E66*CL26*CL$6</f>
        <v>0</v>
      </c>
      <c r="CM84" s="43" t="n">
        <f aca="false">CM51*$F48*CM80+CM56*$F54*$E66*CM26*CM$6</f>
        <v>0</v>
      </c>
      <c r="CN84" s="43" t="n">
        <f aca="false">CN51*$F48*CN80+CN56*$F54*$E66*CN26*CN$6</f>
        <v>0</v>
      </c>
      <c r="CO84" s="43" t="n">
        <f aca="false">CO51*$F48*CO80+CO56*$F54*$E66*CO26*CO$6</f>
        <v>0</v>
      </c>
      <c r="CP84" s="43" t="n">
        <f aca="false">CP51*$F48*CP80+CP56*$F54*$E66*CP26*CP$6</f>
        <v>0</v>
      </c>
      <c r="CQ84" s="43" t="n">
        <f aca="false">CQ51*$F48*CQ80+CQ56*$F54*$E66*CQ26*CQ$6</f>
        <v>0</v>
      </c>
      <c r="CR84" s="43" t="n">
        <f aca="false">CR51*$F48*CR80+CR56*$F54*$E66*CR26*CR$6</f>
        <v>0</v>
      </c>
      <c r="CS84" s="43" t="n">
        <f aca="false">CS51*$F48*CS80+CS56*$F54*$E66*CS26*CS$6</f>
        <v>0</v>
      </c>
      <c r="CT84" s="43" t="n">
        <f aca="false">CT51*$F48*CT80+CT56*$F54*$E66*CT26*CT$6</f>
        <v>0</v>
      </c>
      <c r="CU84" s="43" t="n">
        <f aca="false">CU51*$F48*CU80+CU56*$F54*$E66*CU26*CU$6</f>
        <v>0</v>
      </c>
      <c r="CV84" s="43" t="n">
        <f aca="false">CV51*$F48*CV80+CV56*$F54*$E66*CV26*CV$6</f>
        <v>0</v>
      </c>
      <c r="CW84" s="43" t="n">
        <f aca="false">CW51*$F48*CW80+CW56*$F54*$E66*CW26*CW$6</f>
        <v>0</v>
      </c>
      <c r="CX84" s="43" t="n">
        <f aca="false">CX51*$F48*CX80+CX56*$F54*$E66*CX26*CX$6</f>
        <v>0</v>
      </c>
      <c r="CY84" s="43" t="n">
        <f aca="false">CY51*$F48*CY80+CY56*$F54*$E66*CY26*CY$6</f>
        <v>0</v>
      </c>
      <c r="CZ84" s="43" t="n">
        <f aca="false">CZ51*$F48*CZ80+CZ56*$F54*$E66*CZ26*CZ$6</f>
        <v>0</v>
      </c>
      <c r="DA84" s="43" t="n">
        <f aca="false">DA51*$F48*DA80+DA56*$F54*$E66*DA26*DA$6</f>
        <v>0</v>
      </c>
      <c r="DB84" s="43" t="n">
        <f aca="false">DB51*$F48*DB80+DB56*$F54*$E66*DB26*DB$6</f>
        <v>0</v>
      </c>
      <c r="DC84" s="43" t="n">
        <f aca="false">DC51*$F48*DC80+DC56*$F54*$E66*DC26*DC$6</f>
        <v>0</v>
      </c>
      <c r="DD84" s="43" t="n">
        <f aca="false">DD51*$F48*DD80+DD56*$F54*$E66*DD26*DD$6</f>
        <v>0</v>
      </c>
      <c r="DE84" s="43" t="n">
        <f aca="false">DE51*$F48*DE80+DE56*$F54*$E66*DE26*DE$6</f>
        <v>0</v>
      </c>
      <c r="DF84" s="43" t="n">
        <f aca="false">DF51*$F48*DF80+DF56*$F54*$E66*DF26*DF$6</f>
        <v>0</v>
      </c>
      <c r="DG84" s="43" t="n">
        <f aca="false">DG51*$F48*DG80+DG56*$F54*$E66*DG26*DG$6</f>
        <v>0</v>
      </c>
      <c r="DH84" s="43" t="n">
        <f aca="false">DH51*$F48*DH80+DH56*$F54*$E66*DH26*DH$6</f>
        <v>0</v>
      </c>
      <c r="DI84" s="43" t="n">
        <f aca="false">DI51*$F48*DI80+DI56*$F54*$E66*DI26*DI$6</f>
        <v>0</v>
      </c>
      <c r="DJ84" s="43" t="n">
        <f aca="false">DJ51*$F48*DJ80+DJ56*$F54*$E66*DJ26*DJ$6</f>
        <v>0</v>
      </c>
      <c r="DK84" s="43" t="n">
        <f aca="false">DK51*$F48*DK80+DK56*$F54*$E66*DK26*DK$6</f>
        <v>0</v>
      </c>
      <c r="DL84" s="43" t="n">
        <f aca="false">DL51*$F48*DL80+DL56*$F54*$E66*DL26*DL$6</f>
        <v>0</v>
      </c>
      <c r="DM84" s="43" t="n">
        <f aca="false">DM51*$F48*DM80+DM56*$F54*$E66*DM26*DM$6</f>
        <v>0</v>
      </c>
      <c r="DN84" s="43" t="n">
        <f aca="false">DN51*$F48*DN80+DN56*$F54*$E66*DN26*DN$6</f>
        <v>0</v>
      </c>
      <c r="DO84" s="43" t="n">
        <f aca="false">DO51*$F48*DO80+DO56*$F54*$E66*DO26*DO$6</f>
        <v>0</v>
      </c>
      <c r="DP84" s="43" t="n">
        <f aca="false">DP51*$F48*DP80+DP56*$F54*$E66*DP26*DP$6</f>
        <v>0</v>
      </c>
      <c r="DQ84" s="43" t="n">
        <f aca="false">DQ51*$F48*DQ80+DQ56*$F54*$E66*DQ26*DQ$6</f>
        <v>0</v>
      </c>
      <c r="DR84" s="43" t="n">
        <f aca="false">DR51*$F48*DR80+DR56*$F54*$E66*DR26*DR$6</f>
        <v>0</v>
      </c>
      <c r="DS84" s="43" t="n">
        <f aca="false">DS51*$F48*DS80+DS56*$F54*$E66*DS26*DS$6</f>
        <v>0</v>
      </c>
      <c r="DT84" s="43" t="n">
        <f aca="false">DT51*$F48*DT80+DT56*$F54*$E66*DT26*DT$6</f>
        <v>0</v>
      </c>
      <c r="DU84" s="43" t="n">
        <f aca="false">DU51*$F48*DU80+DU56*$F54*$E66*DU26*DU$6</f>
        <v>0</v>
      </c>
      <c r="DV84" s="43" t="n">
        <f aca="false">DV51*$F48*DV80+DV56*$F54*$E66*DV26*DV$6</f>
        <v>0</v>
      </c>
      <c r="DW84" s="43" t="n">
        <f aca="false">DW51*$F48*DW80+DW56*$F54*$E66*DW26*DW$6</f>
        <v>0</v>
      </c>
      <c r="DX84" s="43" t="n">
        <f aca="false">DX51*$F48*DX80+DX56*$F54*$E66*DX26*DX$6</f>
        <v>0</v>
      </c>
      <c r="DY84" s="43" t="n">
        <f aca="false">DY51*$F48*DY80+DY56*$F54*$E66*DY26*DY$6</f>
        <v>0</v>
      </c>
      <c r="DZ84" s="43" t="n">
        <f aca="false">DZ51*$F48*DZ80+DZ56*$F54*$E66*DZ26*DZ$6</f>
        <v>0</v>
      </c>
      <c r="EA84" s="43" t="n">
        <f aca="false">EA51*$F48*EA80+EA56*$F54*$E66*EA26*EA$6</f>
        <v>0</v>
      </c>
      <c r="EB84" s="43" t="n">
        <f aca="false">EB51*$F48*EB80+EB56*$F54*$E66*EB26*EB$6</f>
        <v>0</v>
      </c>
      <c r="EC84" s="43" t="n">
        <f aca="false">EC51*$F48*EC80+EC56*$F54*$E66*EC26*EC$6</f>
        <v>0</v>
      </c>
      <c r="ED84" s="43" t="n">
        <f aca="false">ED51*$F48*ED80+ED56*$F54*$E66*ED26*ED$6</f>
        <v>0</v>
      </c>
      <c r="EE84" s="43" t="n">
        <f aca="false">EE51*$F48*EE80+EE56*$F54*$E66*EE26*EE$6</f>
        <v>0</v>
      </c>
      <c r="EF84" s="43" t="n">
        <f aca="false">EF51*$F48*EF80+EF56*$F54*$E66*EF26*EF$6</f>
        <v>0</v>
      </c>
      <c r="EG84" s="43" t="n">
        <f aca="false">EG51*$F48*EG80+EG56*$F54*$E66*EG26*EG$6</f>
        <v>0</v>
      </c>
      <c r="EH84" s="43" t="n">
        <f aca="false">EH51*$F48*EH80+EH56*$F54*$E66*EH26*EH$6</f>
        <v>0</v>
      </c>
      <c r="EI84" s="43" t="n">
        <f aca="false">EI51*$F48*EI80+EI56*$F54*$E66*EI26*EI$6</f>
        <v>0</v>
      </c>
      <c r="EJ84" s="43" t="n">
        <f aca="false">EJ51*$F48*EJ80+EJ56*$F54*$E66*EJ26*EJ$6</f>
        <v>0</v>
      </c>
      <c r="EK84" s="43" t="n">
        <f aca="false">EK51*$F48*EK80+EK56*$F54*$E66*EK26*EK$6</f>
        <v>0</v>
      </c>
      <c r="EL84" s="43" t="n">
        <f aca="false">EL51*$F48*EL80+EL56*$F54*$E66*EL26*EL$6</f>
        <v>0</v>
      </c>
      <c r="EM84" s="43" t="n">
        <f aca="false">EM51*$F48*EM80+EM56*$F54*$E66*EM26*EM$6</f>
        <v>0</v>
      </c>
      <c r="EN84" s="43" t="n">
        <f aca="false">EN51*$F48*EN80+EN56*$F54*$E66*EN26*EN$6</f>
        <v>0</v>
      </c>
      <c r="EO84" s="43" t="n">
        <f aca="false">EO51*$F48*EO80+EO56*$F54*$E66*EO26*EO$6</f>
        <v>0</v>
      </c>
      <c r="EP84" s="43" t="n">
        <f aca="false">EP51*$F48*EP80+EP56*$F54*$E66*EP26*EP$6</f>
        <v>0</v>
      </c>
      <c r="EQ84" s="43" t="n">
        <f aca="false">EQ51*$F48*EQ80+EQ56*$F54*$E66*EQ26*EQ$6</f>
        <v>0</v>
      </c>
      <c r="ER84" s="43" t="n">
        <f aca="false">ER51*$F48*ER80+ER56*$F54*$E66*ER26*ER$6</f>
        <v>0</v>
      </c>
      <c r="ES84" s="43" t="n">
        <f aca="false">ES51*$F48*ES80+ES56*$F54*$E66*ES26*ES$6</f>
        <v>0</v>
      </c>
      <c r="ET84" s="43" t="n">
        <f aca="false">ET51*$F48*ET80+ET56*$F54*$E66*ET26*ET$6</f>
        <v>0</v>
      </c>
      <c r="EU84" s="43" t="n">
        <f aca="false">EU51*$F48*EU80+EU56*$F54*$E66*EU26*EU$6</f>
        <v>0</v>
      </c>
      <c r="EV84" s="43" t="n">
        <f aca="false">EV51*$F48*EV80+EV56*$F54*$E66*EV26*EV$6</f>
        <v>0</v>
      </c>
      <c r="EW84" s="43" t="n">
        <f aca="false">EW51*$F48*EW80+EW56*$F54*$E66*EW26*EW$6</f>
        <v>0</v>
      </c>
      <c r="EX84" s="43" t="n">
        <f aca="false">EX51*$F48*EX80+EX56*$F54*$E66*EX26*EX$6</f>
        <v>0</v>
      </c>
      <c r="EY84" s="43" t="n">
        <f aca="false">EY51*$F48*EY80+EY56*$F54*$E66*EY26*EY$6</f>
        <v>0</v>
      </c>
      <c r="EZ84" s="43" t="n">
        <f aca="false">EZ51*$F48*EZ80+EZ56*$F54*$E66*EZ26*EZ$6</f>
        <v>0</v>
      </c>
      <c r="FA84" s="43" t="n">
        <f aca="false">FA51*$F48*FA80+FA56*$F54*$E66*FA26*FA$6</f>
        <v>0</v>
      </c>
      <c r="FB84" s="43" t="n">
        <f aca="false">FB51*$F48*FB80+FB56*$F54*$E66*FB26*FB$6</f>
        <v>0</v>
      </c>
      <c r="FC84" s="43" t="n">
        <f aca="false">FC51*$F48*FC80+FC56*$F54*$E66*FC26*FC$6</f>
        <v>0</v>
      </c>
      <c r="FD84" s="43" t="n">
        <f aca="false">FD51*$F48*FD80+FD56*$F54*$E66*FD26*FD$6</f>
        <v>0</v>
      </c>
      <c r="FE84" s="43" t="n">
        <f aca="false">FE51*$F48*FE80+FE56*$F54*$E66*FE26*FE$6</f>
        <v>0</v>
      </c>
      <c r="FF84" s="43" t="n">
        <f aca="false">FF51*$F48*FF80+FF56*$F54*$E66*FF26*FF$6</f>
        <v>0</v>
      </c>
      <c r="FG84" s="43" t="n">
        <f aca="false">FG51*$F48*FG80+FG56*$F54*$E66*FG26*FG$6</f>
        <v>0</v>
      </c>
      <c r="FH84" s="43" t="n">
        <f aca="false">FH51*$F48*FH80+FH56*$F54*$E66*FH26*FH$6</f>
        <v>0</v>
      </c>
    </row>
    <row r="85" customFormat="false" ht="15" hidden="false" customHeight="false" outlineLevel="0" collapsed="false">
      <c r="C85" s="0" t="s">
        <v>687</v>
      </c>
      <c r="D85" s="11" t="s">
        <v>319</v>
      </c>
      <c r="I85" s="43" t="n">
        <f aca="false">SUM(J85:FH85)</f>
        <v>-67151.4080151549</v>
      </c>
      <c r="J85" s="43" t="n">
        <f aca="false">-(In_OM+In_Cable_OM)*$E13*J39*(1+In_Opex_Adj)*J26*J$6</f>
        <v>-0</v>
      </c>
      <c r="K85" s="43" t="n">
        <f aca="false">-(In_OM+In_Cable_OM)*$E13*K39*(1+In_Opex_Adj)*K26*K$6</f>
        <v>-0</v>
      </c>
      <c r="L85" s="43" t="n">
        <f aca="false">-(In_OM+In_Cable_OM)*$E13*L39*(1+In_Opex_Adj)*L26*L$6</f>
        <v>-0</v>
      </c>
      <c r="M85" s="43" t="n">
        <f aca="false">-(In_OM+In_Cable_OM)*$E13*M39*(1+In_Opex_Adj)*M26*M$6</f>
        <v>-0</v>
      </c>
      <c r="N85" s="43" t="n">
        <f aca="false">-(In_OM+In_Cable_OM)*$E13*N39*(1+In_Opex_Adj)*N26*N$6</f>
        <v>-0</v>
      </c>
      <c r="O85" s="43" t="n">
        <f aca="false">-(In_OM+In_Cable_OM)*$E13*O39*(1+In_Opex_Adj)*O26*O$6</f>
        <v>-0</v>
      </c>
      <c r="P85" s="43" t="n">
        <f aca="false">-(In_OM+In_Cable_OM)*$E13*P39*(1+In_Opex_Adj)*P26*P$6</f>
        <v>-0</v>
      </c>
      <c r="Q85" s="43" t="n">
        <f aca="false">-(In_OM+In_Cable_OM)*$E13*Q39*(1+In_Opex_Adj)*Q26*Q$6</f>
        <v>-0</v>
      </c>
      <c r="R85" s="43" t="n">
        <f aca="false">-(In_OM+In_Cable_OM)*$E13*R39*(1+In_Opex_Adj)*R26*R$6</f>
        <v>-0</v>
      </c>
      <c r="S85" s="43" t="n">
        <f aca="false">-(In_OM+In_Cable_OM)*$E13*S39*(1+In_Opex_Adj)*S26*S$6</f>
        <v>-0</v>
      </c>
      <c r="T85" s="43" t="n">
        <f aca="false">-(In_OM+In_Cable_OM)*$E13*T39*(1+In_Opex_Adj)*T26*T$6</f>
        <v>-332.746547443397</v>
      </c>
      <c r="U85" s="43" t="n">
        <f aca="false">-(In_OM+In_Cable_OM)*$E13*U39*(1+In_Opex_Adj)*U26*U$6</f>
        <v>-336.403102909808</v>
      </c>
      <c r="V85" s="43" t="n">
        <f aca="false">-(In_OM+In_Cable_OM)*$E13*V39*(1+In_Opex_Adj)*V26*V$6</f>
        <v>-336.403102909808</v>
      </c>
      <c r="W85" s="43" t="n">
        <f aca="false">-(In_OM+In_Cable_OM)*$E13*W39*(1+In_Opex_Adj)*W26*W$6</f>
        <v>-335.806898912877</v>
      </c>
      <c r="X85" s="43" t="n">
        <f aca="false">-(In_OM+In_Cable_OM)*$E13*X39*(1+In_Opex_Adj)*X26*X$6</f>
        <v>-339.538086678575</v>
      </c>
      <c r="Y85" s="43" t="n">
        <f aca="false">-(In_OM+In_Cable_OM)*$E13*Y39*(1+In_Opex_Adj)*Y26*Y$6</f>
        <v>-343.269274444274</v>
      </c>
      <c r="Z85" s="43" t="n">
        <f aca="false">-(In_OM+In_Cable_OM)*$E13*Z39*(1+In_Opex_Adj)*Z26*Z$6</f>
        <v>-343.269274444274</v>
      </c>
      <c r="AA85" s="43" t="n">
        <f aca="false">-(In_OM+In_Cable_OM)*$E13*AA39*(1+In_Opex_Adj)*AA26*AA$6</f>
        <v>-342.673876612603</v>
      </c>
      <c r="AB85" s="43" t="n">
        <f aca="false">-(In_OM+In_Cable_OM)*$E13*AB39*(1+In_Opex_Adj)*AB26*AB$6</f>
        <v>-346.481364130521</v>
      </c>
      <c r="AC85" s="43" t="n">
        <f aca="false">-(In_OM+In_Cable_OM)*$E13*AC39*(1+In_Opex_Adj)*AC26*AC$6</f>
        <v>-350.288851648438</v>
      </c>
      <c r="AD85" s="43" t="n">
        <f aca="false">-(In_OM+In_Cable_OM)*$E13*AD39*(1+In_Opex_Adj)*AD26*AD$6</f>
        <v>-350.288851648438</v>
      </c>
      <c r="AE85" s="43" t="n">
        <f aca="false">-(In_OM+In_Cable_OM)*$E13*AE39*(1+In_Opex_Adj)*AE26*AE$6</f>
        <v>-349.527211515616</v>
      </c>
      <c r="AF85" s="43" t="n">
        <f aca="false">-(In_OM+In_Cable_OM)*$E13*AF39*(1+In_Opex_Adj)*AF26*AF$6</f>
        <v>-353.410847199123</v>
      </c>
      <c r="AG85" s="43" t="n">
        <f aca="false">-(In_OM+In_Cable_OM)*$E13*AG39*(1+In_Opex_Adj)*AG26*AG$6</f>
        <v>-357.29448288263</v>
      </c>
      <c r="AH85" s="43" t="n">
        <f aca="false">-(In_OM+In_Cable_OM)*$E13*AH39*(1+In_Opex_Adj)*AH26*AH$6</f>
        <v>-357.29448288263</v>
      </c>
      <c r="AI85" s="43" t="n">
        <f aca="false">-(In_OM+In_Cable_OM)*$E13*AI39*(1+In_Opex_Adj)*AI26*AI$6</f>
        <v>-360.479214627288</v>
      </c>
      <c r="AJ85" s="43" t="n">
        <f aca="false">-(In_OM+In_Cable_OM)*$E13*AJ39*(1+In_Opex_Adj)*AJ26*AJ$6</f>
        <v>-360.479214627288</v>
      </c>
      <c r="AK85" s="43" t="n">
        <f aca="false">-(In_OM+In_Cable_OM)*$E13*AK39*(1+In_Opex_Adj)*AK26*AK$6</f>
        <v>-364.440524678137</v>
      </c>
      <c r="AL85" s="43" t="n">
        <f aca="false">-(In_OM+In_Cable_OM)*$E13*AL39*(1+In_Opex_Adj)*AL26*AL$6</f>
        <v>-364.440524678137</v>
      </c>
      <c r="AM85" s="43" t="n">
        <f aca="false">-(In_OM+In_Cable_OM)*$E13*AM39*(1+In_Opex_Adj)*AM26*AM$6</f>
        <v>-363.64812624</v>
      </c>
      <c r="AN85" s="43" t="n">
        <f aca="false">-(In_OM+In_Cable_OM)*$E13*AN39*(1+In_Opex_Adj)*AN26*AN$6</f>
        <v>-367.688660976</v>
      </c>
      <c r="AO85" s="43" t="n">
        <f aca="false">-(In_OM+In_Cable_OM)*$E13*AO39*(1+In_Opex_Adj)*AO26*AO$6</f>
        <v>-371.729195712</v>
      </c>
      <c r="AP85" s="43" t="n">
        <f aca="false">-(In_OM+In_Cable_OM)*$E13*AP39*(1+In_Opex_Adj)*AP26*AP$6</f>
        <v>-371.729195712</v>
      </c>
      <c r="AQ85" s="43" t="n">
        <f aca="false">-(In_OM+In_Cable_OM)*$E13*AQ39*(1+In_Opex_Adj)*AQ26*AQ$6</f>
        <v>-370.92128720548</v>
      </c>
      <c r="AR85" s="43" t="n">
        <f aca="false">-(In_OM+In_Cable_OM)*$E13*AR39*(1+In_Opex_Adj)*AR26*AR$6</f>
        <v>-375.042634841096</v>
      </c>
      <c r="AS85" s="43" t="n">
        <f aca="false">-(In_OM+In_Cable_OM)*$E13*AS39*(1+In_Opex_Adj)*AS26*AS$6</f>
        <v>-379.163982476712</v>
      </c>
      <c r="AT85" s="43" t="n">
        <f aca="false">-(In_OM+In_Cable_OM)*$E13*AT39*(1+In_Opex_Adj)*AT26*AT$6</f>
        <v>-379.163982476712</v>
      </c>
      <c r="AU85" s="43" t="n">
        <f aca="false">-(In_OM+In_Cable_OM)*$E13*AU39*(1+In_Opex_Adj)*AU26*AU$6</f>
        <v>-378.339557917808</v>
      </c>
      <c r="AV85" s="43" t="n">
        <f aca="false">-(In_OM+In_Cable_OM)*$E13*AV39*(1+In_Opex_Adj)*AV26*AV$6</f>
        <v>-382.543330783562</v>
      </c>
      <c r="AW85" s="43" t="n">
        <f aca="false">-(In_OM+In_Cable_OM)*$E13*AW39*(1+In_Opex_Adj)*AW26*AW$6</f>
        <v>-386.747103649315</v>
      </c>
      <c r="AX85" s="43" t="n">
        <f aca="false">-(In_OM+In_Cable_OM)*$E13*AX39*(1+In_Opex_Adj)*AX26*AX$6</f>
        <v>-386.747103649315</v>
      </c>
      <c r="AY85" s="43" t="n">
        <f aca="false">-(In_OM+In_Cable_OM)*$E13*AY39*(1+In_Opex_Adj)*AY26*AY$6</f>
        <v>-390.194197399233</v>
      </c>
      <c r="AZ85" s="43" t="n">
        <f aca="false">-(In_OM+In_Cable_OM)*$E13*AZ39*(1+In_Opex_Adj)*AZ26*AZ$6</f>
        <v>-390.194197399233</v>
      </c>
      <c r="BA85" s="43" t="n">
        <f aca="false">-(In_OM+In_Cable_OM)*$E13*BA39*(1+In_Opex_Adj)*BA26*BA$6</f>
        <v>-394.482045722301</v>
      </c>
      <c r="BB85" s="43" t="n">
        <f aca="false">-(In_OM+In_Cable_OM)*$E13*BB39*(1+In_Opex_Adj)*BB26*BB$6</f>
        <v>-394.482045722301</v>
      </c>
      <c r="BC85" s="43" t="n">
        <f aca="false">-(In_OM+In_Cable_OM)*$E13*BC39*(1+In_Opex_Adj)*BC26*BC$6</f>
        <v>-393.624451252603</v>
      </c>
      <c r="BD85" s="43" t="n">
        <f aca="false">-(In_OM+In_Cable_OM)*$E13*BD39*(1+In_Opex_Adj)*BD26*BD$6</f>
        <v>-397.998056266521</v>
      </c>
      <c r="BE85" s="43" t="n">
        <f aca="false">-(In_OM+In_Cable_OM)*$E13*BE39*(1+In_Opex_Adj)*BE26*BE$6</f>
        <v>-402.371661280438</v>
      </c>
      <c r="BF85" s="43" t="n">
        <f aca="false">-(In_OM+In_Cable_OM)*$E13*BF39*(1+In_Opex_Adj)*BF26*BF$6</f>
        <v>-402.371661280438</v>
      </c>
      <c r="BG85" s="43" t="n">
        <f aca="false">-(In_OM+In_Cable_OM)*$E13*BG39*(1+In_Opex_Adj)*BG26*BG$6</f>
        <v>-401.49696508274</v>
      </c>
      <c r="BH85" s="43" t="n">
        <f aca="false">-(In_OM+In_Cable_OM)*$E13*BH39*(1+In_Opex_Adj)*BH26*BH$6</f>
        <v>-405.958042472548</v>
      </c>
      <c r="BI85" s="43" t="n">
        <f aca="false">-(In_OM+In_Cable_OM)*$E13*BI39*(1+In_Opex_Adj)*BI26*BI$6</f>
        <v>-410.419119862356</v>
      </c>
      <c r="BJ85" s="43" t="n">
        <f aca="false">-(In_OM+In_Cable_OM)*$E13*BJ39*(1+In_Opex_Adj)*BJ26*BJ$6</f>
        <v>-410.419119862356</v>
      </c>
      <c r="BK85" s="43" t="n">
        <f aca="false">-(In_OM+In_Cable_OM)*$E13*BK39*(1+In_Opex_Adj)*BK26*BK$6</f>
        <v>-409.526991202192</v>
      </c>
      <c r="BL85" s="43" t="n">
        <f aca="false">-(In_OM+In_Cable_OM)*$E13*BL39*(1+In_Opex_Adj)*BL26*BL$6</f>
        <v>-414.077291104438</v>
      </c>
      <c r="BM85" s="43" t="n">
        <f aca="false">-(In_OM+In_Cable_OM)*$E13*BM39*(1+In_Opex_Adj)*BM26*BM$6</f>
        <v>-418.627591006685</v>
      </c>
      <c r="BN85" s="43" t="n">
        <f aca="false">-(In_OM+In_Cable_OM)*$E13*BN39*(1+In_Opex_Adj)*BN26*BN$6</f>
        <v>-418.627591006685</v>
      </c>
      <c r="BO85" s="43" t="n">
        <f aca="false">-(In_OM+In_Cable_OM)*$E13*BO39*(1+In_Opex_Adj)*BO26*BO$6</f>
        <v>-422.358937249315</v>
      </c>
      <c r="BP85" s="43" t="n">
        <f aca="false">-(In_OM+In_Cable_OM)*$E13*BP39*(1+In_Opex_Adj)*BP26*BP$6</f>
        <v>-422.358937249315</v>
      </c>
      <c r="BQ85" s="43" t="n">
        <f aca="false">-(In_OM+In_Cable_OM)*$E13*BQ39*(1+In_Opex_Adj)*BQ26*BQ$6</f>
        <v>-427.000244252055</v>
      </c>
      <c r="BR85" s="43" t="n">
        <f aca="false">-(In_OM+In_Cable_OM)*$E13*BR39*(1+In_Opex_Adj)*BR26*BR$6</f>
        <v>-427.000244252055</v>
      </c>
      <c r="BS85" s="43" t="n">
        <f aca="false">-(In_OM+In_Cable_OM)*$E13*BS39*(1+In_Opex_Adj)*BS26*BS$6</f>
        <v>-426.071982851507</v>
      </c>
      <c r="BT85" s="43" t="n">
        <f aca="false">-(In_OM+In_Cable_OM)*$E13*BT39*(1+In_Opex_Adj)*BT26*BT$6</f>
        <v>-430.806115994301</v>
      </c>
      <c r="BU85" s="43" t="n">
        <f aca="false">-(In_OM+In_Cable_OM)*$E13*BU39*(1+In_Opex_Adj)*BU26*BU$6</f>
        <v>-435.540249137096</v>
      </c>
      <c r="BV85" s="43" t="n">
        <f aca="false">-(In_OM+In_Cable_OM)*$E13*BV39*(1+In_Opex_Adj)*BV26*BV$6</f>
        <v>-435.540249137096</v>
      </c>
      <c r="BW85" s="43" t="n">
        <f aca="false">-(In_OM+In_Cable_OM)*$E13*BW39*(1+In_Opex_Adj)*BW26*BW$6</f>
        <v>-434.593459716164</v>
      </c>
      <c r="BX85" s="43" t="n">
        <f aca="false">-(In_OM+In_Cable_OM)*$E13*BX39*(1+In_Opex_Adj)*BX26*BX$6</f>
        <v>-439.422275935233</v>
      </c>
      <c r="BY85" s="43" t="n">
        <f aca="false">-(In_OM+In_Cable_OM)*$E13*BY39*(1+In_Opex_Adj)*BY26*BY$6</f>
        <v>-444.251092154301</v>
      </c>
      <c r="BZ85" s="43" t="n">
        <f aca="false">-(In_OM+In_Cable_OM)*$E13*BZ39*(1+In_Opex_Adj)*BZ26*BZ$6</f>
        <v>-444.251092154301</v>
      </c>
      <c r="CA85" s="43" t="n">
        <f aca="false">-(In_OM+In_Cable_OM)*$E13*CA39*(1+In_Opex_Adj)*CA26*CA$6</f>
        <v>-443.285161476164</v>
      </c>
      <c r="CB85" s="43" t="n">
        <f aca="false">-(In_OM+In_Cable_OM)*$E13*CB39*(1+In_Opex_Adj)*CB26*CB$6</f>
        <v>-448.210552159233</v>
      </c>
      <c r="CC85" s="43" t="n">
        <f aca="false">-(In_OM+In_Cable_OM)*$E13*CC39*(1+In_Opex_Adj)*CC26*CC$6</f>
        <v>-453.135942842301</v>
      </c>
      <c r="CD85" s="43" t="n">
        <f aca="false">-(In_OM+In_Cable_OM)*$E13*CD39*(1+In_Opex_Adj)*CD26*CD$6</f>
        <v>-453.135942842301</v>
      </c>
      <c r="CE85" s="43" t="n">
        <f aca="false">-(In_OM+In_Cable_OM)*$E13*CE39*(1+In_Opex_Adj)*CE26*CE$6</f>
        <v>-457.174706770849</v>
      </c>
      <c r="CF85" s="43" t="n">
        <f aca="false">-(In_OM+In_Cable_OM)*$E13*CF39*(1+In_Opex_Adj)*CF26*CF$6</f>
        <v>-457.174706770849</v>
      </c>
      <c r="CG85" s="43" t="n">
        <f aca="false">-(In_OM+In_Cable_OM)*$E13*CG39*(1+In_Opex_Adj)*CG26*CG$6</f>
        <v>-462.198604647452</v>
      </c>
      <c r="CH85" s="43" t="n">
        <f aca="false">-(In_OM+In_Cable_OM)*$E13*CH39*(1+In_Opex_Adj)*CH26*CH$6</f>
        <v>-462.198604647452</v>
      </c>
      <c r="CI85" s="43" t="n">
        <f aca="false">-(In_OM+In_Cable_OM)*$E13*CI39*(1+In_Opex_Adj)*CI26*CI$6</f>
        <v>-461.193812669589</v>
      </c>
      <c r="CJ85" s="43" t="n">
        <f aca="false">-(In_OM+In_Cable_OM)*$E13*CJ39*(1+In_Opex_Adj)*CJ26*CJ$6</f>
        <v>-466.318188365918</v>
      </c>
      <c r="CK85" s="43" t="n">
        <f aca="false">-(In_OM+In_Cable_OM)*$E13*CK39*(1+In_Opex_Adj)*CK26*CK$6</f>
        <v>-471.442564062247</v>
      </c>
      <c r="CL85" s="43" t="n">
        <f aca="false">-(In_OM+In_Cable_OM)*$E13*CL39*(1+In_Opex_Adj)*CL26*CL$6</f>
        <v>-471.442564062247</v>
      </c>
      <c r="CM85" s="43" t="n">
        <f aca="false">-(In_OM+In_Cable_OM)*$E13*CM39*(1+In_Opex_Adj)*CM26*CM$6</f>
        <v>-470.417893564932</v>
      </c>
      <c r="CN85" s="43" t="n">
        <f aca="false">-(In_OM+In_Cable_OM)*$E13*CN39*(1+In_Opex_Adj)*CN26*CN$6</f>
        <v>-475.644759048986</v>
      </c>
      <c r="CO85" s="43" t="n">
        <f aca="false">-(In_OM+In_Cable_OM)*$E13*CO39*(1+In_Opex_Adj)*CO26*CO$6</f>
        <v>-480.871624533041</v>
      </c>
      <c r="CP85" s="43" t="n">
        <f aca="false">-(In_OM+In_Cable_OM)*$E13*CP39*(1+In_Opex_Adj)*CP26*CP$6</f>
        <v>-480.871624533041</v>
      </c>
      <c r="CQ85" s="43" t="n">
        <f aca="false">-(In_OM+In_Cable_OM)*$E13*CQ39*(1+In_Opex_Adj)*CQ26*CQ$6</f>
        <v>-479.82615221589</v>
      </c>
      <c r="CR85" s="43" t="n">
        <f aca="false">-(In_OM+In_Cable_OM)*$E13*CR39*(1+In_Opex_Adj)*CR26*CR$6</f>
        <v>-485.157553907178</v>
      </c>
      <c r="CS85" s="43" t="n">
        <f aca="false">-(In_OM+In_Cable_OM)*$E13*CS39*(1+In_Opex_Adj)*CS26*CS$6</f>
        <v>-490.488955598466</v>
      </c>
      <c r="CT85" s="43" t="n">
        <f aca="false">-(In_OM+In_Cable_OM)*$E13*CT39*(1+In_Opex_Adj)*CT26*CT$6</f>
        <v>-490.488955598466</v>
      </c>
      <c r="CU85" s="43" t="n">
        <f aca="false">-(In_OM+In_Cable_OM)*$E13*CU39*(1+In_Opex_Adj)*CU26*CU$6</f>
        <v>-494.860648553753</v>
      </c>
      <c r="CV85" s="43" t="n">
        <f aca="false">-(In_OM+In_Cable_OM)*$E13*CV39*(1+In_Opex_Adj)*CV26*CV$6</f>
        <v>-494.860648553753</v>
      </c>
      <c r="CW85" s="43" t="n">
        <f aca="false">-(In_OM+In_Cable_OM)*$E13*CW39*(1+In_Opex_Adj)*CW26*CW$6</f>
        <v>-500.29867765874</v>
      </c>
      <c r="CX85" s="43" t="n">
        <f aca="false">-(In_OM+In_Cable_OM)*$E13*CX39*(1+In_Opex_Adj)*CX26*CX$6</f>
        <v>-500.29867765874</v>
      </c>
      <c r="CY85" s="43" t="n">
        <f aca="false">-(In_OM+In_Cable_OM)*$E13*CY39*(1+In_Opex_Adj)*CY26*CY$6</f>
        <v>-499.211016026301</v>
      </c>
      <c r="CZ85" s="43" t="n">
        <f aca="false">-(In_OM+In_Cable_OM)*$E13*CZ39*(1+In_Opex_Adj)*CZ26*CZ$6</f>
        <v>-504.75780509326</v>
      </c>
      <c r="DA85" s="43" t="n">
        <f aca="false">-(In_OM+In_Cable_OM)*$E13*DA39*(1+In_Opex_Adj)*DA26*DA$6</f>
        <v>-510.304594160219</v>
      </c>
      <c r="DB85" s="43" t="n">
        <f aca="false">-(In_OM+In_Cable_OM)*$E13*DB39*(1+In_Opex_Adj)*DB26*DB$6</f>
        <v>-510.304594160219</v>
      </c>
      <c r="DC85" s="43" t="n">
        <f aca="false">-(In_OM+In_Cable_OM)*$E13*DC39*(1+In_Opex_Adj)*DC26*DC$6</f>
        <v>-509.195372774794</v>
      </c>
      <c r="DD85" s="43" t="n">
        <f aca="false">-(In_OM+In_Cable_OM)*$E13*DD39*(1+In_Opex_Adj)*DD26*DD$6</f>
        <v>-514.853099138959</v>
      </c>
      <c r="DE85" s="43" t="n">
        <f aca="false">-(In_OM+In_Cable_OM)*$E13*DE39*(1+In_Opex_Adj)*DE26*DE$6</f>
        <v>-520.510825503123</v>
      </c>
      <c r="DF85" s="43" t="n">
        <f aca="false">-(In_OM+In_Cable_OM)*$E13*DF39*(1+In_Opex_Adj)*DF26*DF$6</f>
        <v>-520.510825503123</v>
      </c>
      <c r="DG85" s="43" t="n">
        <f aca="false">-(In_OM+In_Cable_OM)*$E13*DG39*(1+In_Opex_Adj)*DG26*DG$6</f>
        <v>-519.379410456986</v>
      </c>
      <c r="DH85" s="43" t="n">
        <f aca="false">-(In_OM+In_Cable_OM)*$E13*DH39*(1+In_Opex_Adj)*DH26*DH$6</f>
        <v>-525.150292795397</v>
      </c>
      <c r="DI85" s="43" t="n">
        <f aca="false">-(In_OM+In_Cable_OM)*$E13*DI39*(1+In_Opex_Adj)*DI26*DI$6</f>
        <v>-530.921175133808</v>
      </c>
      <c r="DJ85" s="43" t="n">
        <f aca="false">-(In_OM+In_Cable_OM)*$E13*DJ39*(1+In_Opex_Adj)*DJ26*DJ$6</f>
        <v>-530.921175133808</v>
      </c>
      <c r="DK85" s="43" t="n">
        <f aca="false">-(In_OM+In_Cable_OM)*$E13*DK39*(1+In_Opex_Adj)*DK26*DK$6</f>
        <v>-535.653148167123</v>
      </c>
      <c r="DL85" s="43" t="n">
        <f aca="false">-(In_OM+In_Cable_OM)*$E13*DL39*(1+In_Opex_Adj)*DL26*DL$6</f>
        <v>-535.653148167123</v>
      </c>
      <c r="DM85" s="43" t="n">
        <f aca="false">-(In_OM+In_Cable_OM)*$E13*DM39*(1+In_Opex_Adj)*DM26*DM$6</f>
        <v>-541.53944649863</v>
      </c>
      <c r="DN85" s="43" t="n">
        <f aca="false">-(In_OM+In_Cable_OM)*$E13*DN39*(1+In_Opex_Adj)*DN26*DN$6</f>
        <v>-541.53944649863</v>
      </c>
      <c r="DO85" s="43" t="n">
        <f aca="false">-(In_OM+In_Cable_OM)*$E13*DO39*(1+In_Opex_Adj)*DO26*DO$6</f>
        <v>-540.362031800548</v>
      </c>
      <c r="DP85" s="43" t="n">
        <f aca="false">-(In_OM+In_Cable_OM)*$E13*DP39*(1+In_Opex_Adj)*DP26*DP$6</f>
        <v>-546.36605437611</v>
      </c>
      <c r="DQ85" s="43" t="n">
        <f aca="false">-(In_OM+In_Cable_OM)*$E13*DQ39*(1+In_Opex_Adj)*DQ26*DQ$6</f>
        <v>-552.370076951671</v>
      </c>
      <c r="DR85" s="43" t="n">
        <f aca="false">-(In_OM+In_Cable_OM)*$E13*DR39*(1+In_Opex_Adj)*DR26*DR$6</f>
        <v>-552.370076951671</v>
      </c>
      <c r="DS85" s="43" t="n">
        <f aca="false">-(In_OM+In_Cable_OM)*$E13*DS39*(1+In_Opex_Adj)*DS26*DS$6</f>
        <v>-551.169297241644</v>
      </c>
      <c r="DT85" s="43" t="n">
        <f aca="false">-(In_OM+In_Cable_OM)*$E13*DT39*(1+In_Opex_Adj)*DT26*DT$6</f>
        <v>-557.293400544329</v>
      </c>
      <c r="DU85" s="43" t="n">
        <f aca="false">-(In_OM+In_Cable_OM)*$E13*DU39*(1+In_Opex_Adj)*DU26*DU$6</f>
        <v>-563.417503847014</v>
      </c>
      <c r="DV85" s="43" t="n">
        <f aca="false">-(In_OM+In_Cable_OM)*$E13*DV39*(1+In_Opex_Adj)*DV26*DV$6</f>
        <v>-563.417503847014</v>
      </c>
      <c r="DW85" s="43" t="n">
        <f aca="false">-(In_OM+In_Cable_OM)*$E13*DW39*(1+In_Opex_Adj)*DW26*DW$6</f>
        <v>-562.192676985206</v>
      </c>
      <c r="DX85" s="43" t="n">
        <f aca="false">-(In_OM+In_Cable_OM)*$E13*DX39*(1+In_Opex_Adj)*DX26*DX$6</f>
        <v>-568.439262285041</v>
      </c>
      <c r="DY85" s="43" t="n">
        <f aca="false">-(In_OM+In_Cable_OM)*$E13*DY39*(1+In_Opex_Adj)*DY26*DY$6</f>
        <v>-574.685847584877</v>
      </c>
      <c r="DZ85" s="43" t="n">
        <f aca="false">-(In_OM+In_Cable_OM)*$E13*DZ39*(1+In_Opex_Adj)*DZ26*DZ$6</f>
        <v>-574.685847584877</v>
      </c>
      <c r="EA85" s="43" t="n">
        <f aca="false">-(In_OM+In_Cable_OM)*$E13*EA39*(1+In_Opex_Adj)*EA26*EA$6</f>
        <v>-579.808342228932</v>
      </c>
      <c r="EB85" s="43" t="n">
        <f aca="false">-(In_OM+In_Cable_OM)*$E13*EB39*(1+In_Opex_Adj)*EB26*EB$6</f>
        <v>-579.808342228932</v>
      </c>
      <c r="EC85" s="43" t="n">
        <f aca="false">-(In_OM+In_Cable_OM)*$E13*EC39*(1+In_Opex_Adj)*EC26*EC$6</f>
        <v>-586.179862473206</v>
      </c>
      <c r="ED85" s="43" t="n">
        <f aca="false">-(In_OM+In_Cable_OM)*$E13*ED39*(1+In_Opex_Adj)*ED26*ED$6</f>
        <v>-586.179862473206</v>
      </c>
      <c r="EE85" s="43" t="n">
        <f aca="false">-(In_OM+In_Cable_OM)*$E13*EE39*(1+In_Opex_Adj)*EE26*EE$6</f>
        <v>-584.90545300274</v>
      </c>
      <c r="EF85" s="43" t="n">
        <f aca="false">-(In_OM+In_Cable_OM)*$E13*EF39*(1+In_Opex_Adj)*EF26*EF$6</f>
        <v>-591.404402480548</v>
      </c>
      <c r="EG85" s="43" t="n">
        <f aca="false">-(In_OM+In_Cable_OM)*$E13*EG39*(1+In_Opex_Adj)*EG26*EG$6</f>
        <v>-597.903351958356</v>
      </c>
      <c r="EH85" s="43" t="n">
        <f aca="false">-(In_OM+In_Cable_OM)*$E13*EH39*(1+In_Opex_Adj)*EH26*EH$6</f>
        <v>-597.903351958356</v>
      </c>
      <c r="EI85" s="43" t="n">
        <f aca="false">-(In_OM+In_Cable_OM)*$E13*EI39*(1+In_Opex_Adj)*EI26*EI$6</f>
        <v>-596.603531056438</v>
      </c>
      <c r="EJ85" s="43" t="n">
        <f aca="false">-(In_OM+In_Cable_OM)*$E13*EJ39*(1+In_Opex_Adj)*EJ26*EJ$6</f>
        <v>-603.232459179288</v>
      </c>
      <c r="EK85" s="43" t="n">
        <f aca="false">-(In_OM+In_Cable_OM)*$E13*EK39*(1+In_Opex_Adj)*EK26*EK$6</f>
        <v>-609.861387302137</v>
      </c>
      <c r="EL85" s="43" t="n">
        <f aca="false">-(In_OM+In_Cable_OM)*$E13*EL39*(1+In_Opex_Adj)*EL26*EL$6</f>
        <v>-609.861387302137</v>
      </c>
      <c r="EM85" s="43" t="n">
        <f aca="false">-(In_OM+In_Cable_OM)*$E13*EM39*(1+In_Opex_Adj)*EM26*EM$6</f>
        <v>-608.535707099178</v>
      </c>
      <c r="EN85" s="43" t="n">
        <f aca="false">-(In_OM+In_Cable_OM)*$E13*EN39*(1+In_Opex_Adj)*EN26*EN$6</f>
        <v>-615.297214955836</v>
      </c>
      <c r="EO85" s="43" t="n">
        <f aca="false">-(In_OM+In_Cable_OM)*$E13*EO39*(1+In_Opex_Adj)*EO26*EO$6</f>
        <v>-622.058722812493</v>
      </c>
      <c r="EP85" s="43" t="n">
        <f aca="false">-(In_OM+In_Cable_OM)*$E13*EP39*(1+In_Opex_Adj)*EP26*EP$6</f>
        <v>-622.058722812493</v>
      </c>
      <c r="EQ85" s="43" t="n">
        <f aca="false">-(In_OM+In_Cable_OM)*$E13*EQ39*(1+In_Opex_Adj)*EQ26*EQ$6</f>
        <v>-627.603058932164</v>
      </c>
      <c r="ER85" s="43" t="n">
        <f aca="false">-(In_OM+In_Cable_OM)*$E13*ER39*(1+In_Opex_Adj)*ER26*ER$6</f>
        <v>-627.603058932164</v>
      </c>
      <c r="ES85" s="43" t="n">
        <f aca="false">-(In_OM+In_Cable_OM)*$E13*ES39*(1+In_Opex_Adj)*ES26*ES$6</f>
        <v>-634.499795843507</v>
      </c>
      <c r="ET85" s="43" t="n">
        <f aca="false">-(In_OM+In_Cable_OM)*$E13*ET39*(1+In_Opex_Adj)*ET26*ET$6</f>
        <v>-634.499795843507</v>
      </c>
      <c r="EU85" s="43" t="n">
        <f aca="false">-(In_OM+In_Cable_OM)*$E13*EU39*(1+In_Opex_Adj)*EU26*EU$6</f>
        <v>-633.120448461238</v>
      </c>
      <c r="EV85" s="43" t="n">
        <f aca="false">-(In_OM+In_Cable_OM)*$E13*EV39*(1+In_Opex_Adj)*EV26*EV$6</f>
        <v>-640.155120110808</v>
      </c>
      <c r="EW85" s="43" t="n">
        <f aca="false">-(In_OM+In_Cable_OM)*$E13*EW39*(1+In_Opex_Adj)*EW26*EW$6</f>
        <v>-647.189791760377</v>
      </c>
      <c r="EX85" s="43" t="n">
        <f aca="false">-(In_OM+In_Cable_OM)*$E13*EX39*(1+In_Opex_Adj)*EX26*EX$6</f>
        <v>-647.189791760377</v>
      </c>
      <c r="EY85" s="43" t="n">
        <f aca="false">-(In_OM+In_Cable_OM)*$E13*EY39*(1+In_Opex_Adj)*EY26*EY$6</f>
        <v>-645.782857430463</v>
      </c>
      <c r="EZ85" s="43" t="n">
        <f aca="false">-(In_OM+In_Cable_OM)*$E13*EZ39*(1+In_Opex_Adj)*EZ26*EZ$6</f>
        <v>-652.958222513024</v>
      </c>
      <c r="FA85" s="43" t="n">
        <f aca="false">-(In_OM+In_Cable_OM)*$E13*FA39*(1+In_Opex_Adj)*FA26*FA$6</f>
        <v>-660.133587595585</v>
      </c>
      <c r="FB85" s="43" t="n">
        <f aca="false">-(In_OM+In_Cable_OM)*$E13*FB39*(1+In_Opex_Adj)*FB26*FB$6</f>
        <v>-660.133587595585</v>
      </c>
      <c r="FC85" s="43" t="n">
        <f aca="false">-(In_OM+In_Cable_OM)*$E13*FC39*(1+In_Opex_Adj)*FC26*FC$6</f>
        <v>-658.698514579072</v>
      </c>
      <c r="FD85" s="43" t="n">
        <f aca="false">-(In_OM+In_Cable_OM)*$E13*FD39*(1+In_Opex_Adj)*FD26*FD$6</f>
        <v>-0</v>
      </c>
      <c r="FE85" s="43" t="n">
        <f aca="false">-(In_OM+In_Cable_OM)*$E13*FE39*(1+In_Opex_Adj)*FE26*FE$6</f>
        <v>-0</v>
      </c>
      <c r="FF85" s="43" t="n">
        <f aca="false">-(In_OM+In_Cable_OM)*$E13*FF39*(1+In_Opex_Adj)*FF26*FF$6</f>
        <v>-0</v>
      </c>
      <c r="FG85" s="43" t="n">
        <f aca="false">-(In_OM+In_Cable_OM)*$E13*FG39*(1+In_Opex_Adj)*FG26*FG$6</f>
        <v>-0</v>
      </c>
      <c r="FH85" s="43" t="n">
        <f aca="false">-(In_OM+In_Cable_OM)*$E13*FH39*(1+In_Opex_Adj)*FH26*FH$6</f>
        <v>-0</v>
      </c>
    </row>
    <row r="86" customFormat="false" ht="15" hidden="false" customHeight="false" outlineLevel="0" collapsed="false">
      <c r="C86" s="0" t="s">
        <v>688</v>
      </c>
      <c r="D86" s="11" t="s">
        <v>319</v>
      </c>
      <c r="I86" s="43" t="n">
        <f aca="false">SUM(J86:FH86)</f>
        <v>-19583.7273171818</v>
      </c>
      <c r="J86" s="43" t="n">
        <f aca="false">-In_Balancing*(J67+J68)/Thousand*J39*(1+In_Opex_Adj)</f>
        <v>-0</v>
      </c>
      <c r="K86" s="43" t="n">
        <f aca="false">-In_Balancing*(K67+K68)/Thousand*K39*(1+In_Opex_Adj)</f>
        <v>-0</v>
      </c>
      <c r="L86" s="43" t="n">
        <f aca="false">-In_Balancing*(L67+L68)/Thousand*L39*(1+In_Opex_Adj)</f>
        <v>-0</v>
      </c>
      <c r="M86" s="43" t="n">
        <f aca="false">-In_Balancing*(M67+M68)/Thousand*M39*(1+In_Opex_Adj)</f>
        <v>-0</v>
      </c>
      <c r="N86" s="43" t="n">
        <f aca="false">-In_Balancing*(N67+N68)/Thousand*N39*(1+In_Opex_Adj)</f>
        <v>-0</v>
      </c>
      <c r="O86" s="43" t="n">
        <f aca="false">-In_Balancing*(O67+O68)/Thousand*O39*(1+In_Opex_Adj)</f>
        <v>-0</v>
      </c>
      <c r="P86" s="43" t="n">
        <f aca="false">-In_Balancing*(P67+P68)/Thousand*P39*(1+In_Opex_Adj)</f>
        <v>-0</v>
      </c>
      <c r="Q86" s="43" t="n">
        <f aca="false">-In_Balancing*(Q67+Q68)/Thousand*Q39*(1+In_Opex_Adj)</f>
        <v>-0</v>
      </c>
      <c r="R86" s="43" t="n">
        <f aca="false">-In_Balancing*(R67+R68)/Thousand*R39*(1+In_Opex_Adj)</f>
        <v>-0</v>
      </c>
      <c r="S86" s="43" t="n">
        <f aca="false">-In_Balancing*(S67+S68)/Thousand*S39*(1+In_Opex_Adj)</f>
        <v>-0</v>
      </c>
      <c r="T86" s="43" t="n">
        <f aca="false">-In_Balancing*(T67+T68)/Thousand*T39*(1+In_Opex_Adj)</f>
        <v>-102.816474296406</v>
      </c>
      <c r="U86" s="43" t="n">
        <f aca="false">-In_Balancing*(U67+U68)/Thousand*U39*(1+In_Opex_Adj)</f>
        <v>-103.868491808513</v>
      </c>
      <c r="V86" s="43" t="n">
        <f aca="false">-In_Balancing*(V67+V68)/Thousand*V39*(1+In_Opex_Adj)</f>
        <v>-103.78986188281</v>
      </c>
      <c r="W86" s="43" t="n">
        <f aca="false">-In_Balancing*(W67+W68)/Thousand*W39*(1+In_Opex_Adj)</f>
        <v>-103.527484952623</v>
      </c>
      <c r="X86" s="43" t="n">
        <f aca="false">-In_Balancing*(X67+X68)/Thousand*X39*(1+In_Opex_Adj)</f>
        <v>-104.600269791452</v>
      </c>
      <c r="Y86" s="43" t="n">
        <f aca="false">-In_Balancing*(Y67+Y68)/Thousand*Y39*(1+In_Opex_Adj)</f>
        <v>-105.670539087738</v>
      </c>
      <c r="Z86" s="43" t="n">
        <f aca="false">-In_Balancing*(Z67+Z68)/Thousand*Z39*(1+In_Opex_Adj)</f>
        <v>-105.590544986613</v>
      </c>
      <c r="AA86" s="43" t="n">
        <f aca="false">-In_Balancing*(AA67+AA68)/Thousand*AA39*(1+In_Opex_Adj)</f>
        <v>-105.327604124151</v>
      </c>
      <c r="AB86" s="43" t="n">
        <f aca="false">-In_Balancing*(AB67+AB68)/Thousand*AB39*(1+In_Opex_Adj)</f>
        <v>-106.419042372325</v>
      </c>
      <c r="AC86" s="43" t="n">
        <f aca="false">-In_Balancing*(AC67+AC68)/Thousand*AC39*(1+In_Opex_Adj)</f>
        <v>-107.507921338109</v>
      </c>
      <c r="AD86" s="43" t="n">
        <f aca="false">-In_Balancing*(AD67+AD68)/Thousand*AD39*(1+In_Opex_Adj)</f>
        <v>-107.426536312486</v>
      </c>
      <c r="AE86" s="43" t="n">
        <f aca="false">-In_Balancing*(AE67+AE68)/Thousand*AE39*(1+In_Opex_Adj)</f>
        <v>-107.111810029612</v>
      </c>
      <c r="AF86" s="43" t="n">
        <f aca="false">-In_Balancing*(AF67+AF68)/Thousand*AF39*(1+In_Opex_Adj)</f>
        <v>-108.22173678879</v>
      </c>
      <c r="AG86" s="43" t="n">
        <f aca="false">-In_Balancing*(AG67+AG68)/Thousand*AG39*(1+In_Opex_Adj)</f>
        <v>-109.329060912395</v>
      </c>
      <c r="AH86" s="43" t="n">
        <f aca="false">-In_Balancing*(AH67+AH68)/Thousand*AH39*(1+In_Opex_Adj)</f>
        <v>-109.246297258211</v>
      </c>
      <c r="AI86" s="43" t="n">
        <f aca="false">-In_Balancing*(AI67+AI68)/Thousand*AI39*(1+In_Opex_Adj)</f>
        <v>-110.13662211416</v>
      </c>
      <c r="AJ86" s="43" t="n">
        <f aca="false">-In_Balancing*(AJ67+AJ68)/Thousand*AJ39*(1+In_Opex_Adj)</f>
        <v>-110.054153035165</v>
      </c>
      <c r="AK86" s="43" t="n">
        <f aca="false">-In_Balancing*(AK67+AK68)/Thousand*AK39*(1+In_Opex_Adj)</f>
        <v>-111.180226430167</v>
      </c>
      <c r="AL86" s="43" t="n">
        <f aca="false">-In_Balancing*(AL67+AL68)/Thousand*AL39*(1+In_Opex_Adj)</f>
        <v>-111.096061417356</v>
      </c>
      <c r="AM86" s="43" t="n">
        <f aca="false">-In_Balancing*(AM67+AM68)/Thousand*AM39*(1+In_Opex_Adj)</f>
        <v>-110.770588213349</v>
      </c>
      <c r="AN86" s="43" t="n">
        <f aca="false">-In_Balancing*(AN67+AN68)/Thousand*AN39*(1+In_Opex_Adj)</f>
        <v>-111.918428399729</v>
      </c>
      <c r="AO86" s="43" t="n">
        <f aca="false">-In_Balancing*(AO67+AO68)/Thousand*AO39*(1+In_Opex_Adj)</f>
        <v>-113.063577048423</v>
      </c>
      <c r="AP86" s="43" t="n">
        <f aca="false">-In_Balancing*(AP67+AP68)/Thousand*AP39*(1+In_Opex_Adj)</f>
        <v>-112.977986312405</v>
      </c>
      <c r="AQ86" s="43" t="n">
        <f aca="false">-In_Balancing*(AQ67+AQ68)/Thousand*AQ39*(1+In_Opex_Adj)</f>
        <v>-112.647102243212</v>
      </c>
      <c r="AR86" s="43" t="n">
        <f aca="false">-In_Balancing*(AR67+AR68)/Thousand*AR39*(1+In_Opex_Adj)</f>
        <v>-113.81438746684</v>
      </c>
      <c r="AS86" s="43" t="n">
        <f aca="false">-In_Balancing*(AS67+AS68)/Thousand*AS39*(1+In_Opex_Adj)</f>
        <v>-114.978935556669</v>
      </c>
      <c r="AT86" s="43" t="n">
        <f aca="false">-In_Balancing*(AT67+AT68)/Thousand*AT39*(1+In_Opex_Adj)</f>
        <v>-114.891894867017</v>
      </c>
      <c r="AU86" s="43" t="n">
        <f aca="false">-In_Balancing*(AU67+AU68)/Thousand*AU39*(1+In_Opex_Adj)</f>
        <v>-114.555297214015</v>
      </c>
      <c r="AV86" s="43" t="n">
        <f aca="false">-In_Balancing*(AV67+AV68)/Thousand*AV39*(1+In_Opex_Adj)</f>
        <v>-115.742355762911</v>
      </c>
      <c r="AW86" s="43" t="n">
        <f aca="false">-In_Balancing*(AW67+AW68)/Thousand*AW39*(1+In_Opex_Adj)</f>
        <v>-116.926630812103</v>
      </c>
      <c r="AX86" s="43" t="n">
        <f aca="false">-In_Balancing*(AX67+AX68)/Thousand*AX39*(1+In_Opex_Adj)</f>
        <v>-116.838115689439</v>
      </c>
      <c r="AY86" s="43" t="n">
        <f aca="false">-In_Balancing*(AY67+AY68)/Thousand*AY39*(1+In_Opex_Adj)</f>
        <v>-117.790262437141</v>
      </c>
      <c r="AZ86" s="43" t="n">
        <f aca="false">-In_Balancing*(AZ67+AZ68)/Thousand*AZ39*(1+In_Opex_Adj)</f>
        <v>-117.702062397306</v>
      </c>
      <c r="BA86" s="43" t="n">
        <f aca="false">-In_Balancing*(BA67+BA68)/Thousand*BA39*(1+In_Opex_Adj)</f>
        <v>-118.906389152337</v>
      </c>
      <c r="BB86" s="43" t="n">
        <f aca="false">-In_Balancing*(BB67+BB68)/Thousand*BB39*(1+In_Opex_Adj)</f>
        <v>-118.816375324449</v>
      </c>
      <c r="BC86" s="43" t="n">
        <f aca="false">-In_Balancing*(BC67+BC68)/Thousand*BC39*(1+In_Opex_Adj)</f>
        <v>-118.468321238779</v>
      </c>
      <c r="BD86" s="43" t="n">
        <f aca="false">-In_Balancing*(BD67+BD68)/Thousand*BD39*(1+In_Opex_Adj)</f>
        <v>-119.695927791422</v>
      </c>
      <c r="BE86" s="43" t="n">
        <f aca="false">-In_Balancing*(BE67+BE68)/Thousand*BE39*(1+In_Opex_Adj)</f>
        <v>-120.920655764504</v>
      </c>
      <c r="BF86" s="43" t="n">
        <f aca="false">-In_Balancing*(BF67+BF68)/Thousand*BF39*(1+In_Opex_Adj)</f>
        <v>-120.82911710814</v>
      </c>
      <c r="BG86" s="43" t="n">
        <f aca="false">-In_Balancing*(BG67+BG68)/Thousand*BG39*(1+In_Opex_Adj)</f>
        <v>-120.475182043701</v>
      </c>
      <c r="BH86" s="43" t="n">
        <f aca="false">-In_Balancing*(BH67+BH68)/Thousand*BH39*(1+In_Opex_Adj)</f>
        <v>-121.723584328474</v>
      </c>
      <c r="BI86" s="43" t="n">
        <f aca="false">-In_Balancing*(BI67+BI68)/Thousand*BI39*(1+In_Opex_Adj)</f>
        <v>-122.969059270368</v>
      </c>
      <c r="BJ86" s="43" t="n">
        <f aca="false">-In_Balancing*(BJ67+BJ68)/Thousand*BJ39*(1+In_Opex_Adj)</f>
        <v>-122.875969943414</v>
      </c>
      <c r="BK86" s="43" t="n">
        <f aca="false">-In_Balancing*(BK67+BK68)/Thousand*BK39*(1+In_Opex_Adj)</f>
        <v>-122.51605760035</v>
      </c>
      <c r="BL86" s="43" t="n">
        <f aca="false">-In_Balancing*(BL67+BL68)/Thousand*BL39*(1+In_Opex_Adj)</f>
        <v>-123.785608088966</v>
      </c>
      <c r="BM86" s="43" t="n">
        <f aca="false">-In_Balancing*(BM67+BM68)/Thousand*BM39*(1+In_Opex_Adj)</f>
        <v>-125.052181644882</v>
      </c>
      <c r="BN86" s="43" t="n">
        <f aca="false">-In_Balancing*(BN67+BN68)/Thousand*BN39*(1+In_Opex_Adj)</f>
        <v>-124.957515364661</v>
      </c>
      <c r="BO86" s="43" t="n">
        <f aca="false">-In_Balancing*(BO67+BO68)/Thousand*BO39*(1+In_Opex_Adj)</f>
        <v>-125.975859312619</v>
      </c>
      <c r="BP86" s="43" t="n">
        <f aca="false">-In_Balancing*(BP67+BP68)/Thousand*BP39*(1+In_Opex_Adj)</f>
        <v>-125.881529988788</v>
      </c>
      <c r="BQ86" s="43" t="n">
        <f aca="false">-In_Balancing*(BQ67+BQ68)/Thousand*BQ39*(1+In_Opex_Adj)</f>
        <v>-127.169549004274</v>
      </c>
      <c r="BR86" s="43" t="n">
        <f aca="false">-In_Balancing*(BR67+BR68)/Thousand*BR39*(1+In_Opex_Adj)</f>
        <v>-127.073279846845</v>
      </c>
      <c r="BS86" s="43" t="n">
        <f aca="false">-In_Balancing*(BS67+BS68)/Thousand*BS39*(1+In_Opex_Adj)</f>
        <v>-126.701046428349</v>
      </c>
      <c r="BT86" s="43" t="n">
        <f aca="false">-In_Balancing*(BT67+BT68)/Thousand*BT39*(1+In_Opex_Adj)</f>
        <v>-128.013963106798</v>
      </c>
      <c r="BU86" s="43" t="n">
        <f aca="false">-In_Balancing*(BU67+BU68)/Thousand*BU39*(1+In_Opex_Adj)</f>
        <v>-129.323801164407</v>
      </c>
      <c r="BV86" s="43" t="n">
        <f aca="false">-In_Balancing*(BV67+BV68)/Thousand*BV39*(1+In_Opex_Adj)</f>
        <v>-129.225901207451</v>
      </c>
      <c r="BW86" s="43" t="n">
        <f aca="false">-In_Balancing*(BW67+BW68)/Thousand*BW39*(1+In_Opex_Adj)</f>
        <v>-128.847373186086</v>
      </c>
      <c r="BX86" s="43" t="n">
        <f aca="false">-In_Balancing*(BX67+BX68)/Thousand*BX39*(1+In_Opex_Adj)</f>
        <v>-130.182530787377</v>
      </c>
      <c r="BY86" s="43" t="n">
        <f aca="false">-In_Balancing*(BY67+BY68)/Thousand*BY39*(1+In_Opex_Adj)</f>
        <v>-131.514557615723</v>
      </c>
      <c r="BZ86" s="43" t="n">
        <f aca="false">-In_Balancing*(BZ67+BZ68)/Thousand*BZ39*(1+In_Opex_Adj)</f>
        <v>-131.414999224972</v>
      </c>
      <c r="CA86" s="43" t="n">
        <f aca="false">-In_Balancing*(CA67+CA68)/Thousand*CA39*(1+In_Opex_Adj)</f>
        <v>-131.029998196197</v>
      </c>
      <c r="CB86" s="43" t="n">
        <f aca="false">-In_Balancing*(CB67+CB68)/Thousand*CB39*(1+In_Opex_Adj)</f>
        <v>-132.387772854405</v>
      </c>
      <c r="CC86" s="43" t="n">
        <f aca="false">-In_Balancing*(CC67+CC68)/Thousand*CC39*(1+In_Opex_Adj)</f>
        <v>-133.742363705578</v>
      </c>
      <c r="CD86" s="43" t="n">
        <f aca="false">-In_Balancing*(CD67+CD68)/Thousand*CD39*(1+In_Opex_Adj)</f>
        <v>-133.641118833929</v>
      </c>
      <c r="CE86" s="43" t="n">
        <f aca="false">-In_Balancing*(CE67+CE68)/Thousand*CE39*(1+In_Opex_Adj)</f>
        <v>-134.730181361445</v>
      </c>
      <c r="CF86" s="43" t="n">
        <f aca="false">-In_Balancing*(CF67+CF68)/Thousand*CF39*(1+In_Opex_Adj)</f>
        <v>-134.629296898526</v>
      </c>
      <c r="CG86" s="43" t="n">
        <f aca="false">-In_Balancing*(CG67+CG68)/Thousand*CG39*(1+In_Opex_Adj)</f>
        <v>-136.006823009484</v>
      </c>
      <c r="CH86" s="43" t="n">
        <f aca="false">-In_Balancing*(CH67+CH68)/Thousand*CH39*(1+In_Opex_Adj)</f>
        <v>-135.903863909933</v>
      </c>
      <c r="CI86" s="43" t="n">
        <f aca="false">-In_Balancing*(CI67+CI68)/Thousand*CI39*(1+In_Opex_Adj)</f>
        <v>-135.505759580108</v>
      </c>
      <c r="CJ86" s="43" t="n">
        <f aca="false">-In_Balancing*(CJ67+CJ68)/Thousand*CJ39*(1+In_Opex_Adj)</f>
        <v>-136.90991350617</v>
      </c>
      <c r="CK86" s="43" t="n">
        <f aca="false">-In_Balancing*(CK67+CK68)/Thousand*CK39*(1+In_Opex_Adj)</f>
        <v>-138.310774871776</v>
      </c>
      <c r="CL86" s="43" t="n">
        <f aca="false">-In_Balancing*(CL67+CL68)/Thousand*CL39*(1+In_Opex_Adj)</f>
        <v>-138.206071647894</v>
      </c>
      <c r="CM86" s="43" t="n">
        <f aca="false">-In_Balancing*(CM67+CM68)/Thousand*CM39*(1+In_Opex_Adj)</f>
        <v>-137.801287093933</v>
      </c>
      <c r="CN86" s="43" t="n">
        <f aca="false">-In_Balancing*(CN67+CN68)/Thousand*CN39*(1+In_Opex_Adj)</f>
        <v>-139.229228008688</v>
      </c>
      <c r="CO86" s="43" t="n">
        <f aca="false">-In_Balancing*(CO67+CO68)/Thousand*CO39*(1+In_Opex_Adj)</f>
        <v>-140.653820585555</v>
      </c>
      <c r="CP86" s="43" t="n">
        <f aca="false">-In_Balancing*(CP67+CP68)/Thousand*CP39*(1+In_Opex_Adj)</f>
        <v>-140.547343642742</v>
      </c>
      <c r="CQ86" s="43" t="n">
        <f aca="false">-In_Balancing*(CQ67+CQ68)/Thousand*CQ39*(1+In_Opex_Adj)</f>
        <v>-140.135611919511</v>
      </c>
      <c r="CR86" s="43" t="n">
        <f aca="false">-In_Balancing*(CR67+CR68)/Thousand*CR39*(1+In_Opex_Adj)</f>
        <v>-141.587741853085</v>
      </c>
      <c r="CS86" s="43" t="n">
        <f aca="false">-In_Balancing*(CS67+CS68)/Thousand*CS39*(1+In_Opex_Adj)</f>
        <v>-143.036466728631</v>
      </c>
      <c r="CT86" s="43" t="n">
        <f aca="false">-In_Balancing*(CT67+CT68)/Thousand*CT39*(1+In_Opex_Adj)</f>
        <v>-142.928186088797</v>
      </c>
      <c r="CU86" s="43" t="n">
        <f aca="false">-In_Balancing*(CU67+CU68)/Thousand*CU39*(1+In_Opex_Adj)</f>
        <v>-144.092931744701</v>
      </c>
      <c r="CV86" s="43" t="n">
        <f aca="false">-In_Balancing*(CV67+CV68)/Thousand*CV39*(1+In_Opex_Adj)</f>
        <v>-143.985036558317</v>
      </c>
      <c r="CW86" s="43" t="n">
        <f aca="false">-In_Balancing*(CW67+CW68)/Thousand*CW39*(1+In_Opex_Adj)</f>
        <v>-145.458290538064</v>
      </c>
      <c r="CX86" s="43" t="n">
        <f aca="false">-In_Balancing*(CX67+CX68)/Thousand*CX39*(1+In_Opex_Adj)</f>
        <v>-145.348176543159</v>
      </c>
      <c r="CY86" s="43" t="n">
        <f aca="false">-In_Balancing*(CY67+CY68)/Thousand*CY39*(1+In_Opex_Adj)</f>
        <v>-144.922394604096</v>
      </c>
      <c r="CZ86" s="43" t="n">
        <f aca="false">-In_Balancing*(CZ67+CZ68)/Thousand*CZ39*(1+In_Opex_Adj)</f>
        <v>-146.424126707501</v>
      </c>
      <c r="DA86" s="43" t="n">
        <f aca="false">-In_Balancing*(DA67+DA68)/Thousand*DA39*(1+In_Opex_Adj)</f>
        <v>-147.922337442166</v>
      </c>
      <c r="DB86" s="43" t="n">
        <f aca="false">-In_Balancing*(DB67+DB68)/Thousand*DB39*(1+In_Opex_Adj)</f>
        <v>-147.810358128706</v>
      </c>
      <c r="DC86" s="43" t="n">
        <f aca="false">-In_Balancing*(DC67+DC68)/Thousand*DC39*(1+In_Opex_Adj)</f>
        <v>-147.377419455305</v>
      </c>
      <c r="DD86" s="43" t="n">
        <f aca="false">-In_Balancing*(DD67+DD68)/Thousand*DD39*(1+In_Opex_Adj)</f>
        <v>-148.904591309714</v>
      </c>
      <c r="DE86" s="43" t="n">
        <f aca="false">-In_Balancing*(DE67+DE68)/Thousand*DE39*(1+In_Opex_Adj)</f>
        <v>-150.428182142438</v>
      </c>
      <c r="DF86" s="43" t="n">
        <f aca="false">-In_Balancing*(DF67+DF68)/Thousand*DF39*(1+In_Opex_Adj)</f>
        <v>-150.314305868897</v>
      </c>
      <c r="DG86" s="43" t="n">
        <f aca="false">-In_Balancing*(DG67+DG68)/Thousand*DG39*(1+In_Opex_Adj)</f>
        <v>-149.874030519571</v>
      </c>
      <c r="DH86" s="43" t="n">
        <f aca="false">-In_Balancing*(DH67+DH68)/Thousand*DH39*(1+In_Opex_Adj)</f>
        <v>-151.427073054596</v>
      </c>
      <c r="DI86" s="43" t="n">
        <f aca="false">-In_Balancing*(DI67+DI68)/Thousand*DI39*(1+In_Opex_Adj)</f>
        <v>-152.976473904516</v>
      </c>
      <c r="DJ86" s="43" t="n">
        <f aca="false">-In_Balancing*(DJ67+DJ68)/Thousand*DJ39*(1+In_Opex_Adj)</f>
        <v>-152.860668537865</v>
      </c>
      <c r="DK86" s="43" t="n">
        <f aca="false">-In_Balancing*(DK67+DK68)/Thousand*DK39*(1+In_Opex_Adj)</f>
        <v>-154.106329931428</v>
      </c>
      <c r="DL86" s="43" t="n">
        <f aca="false">-In_Balancing*(DL67+DL68)/Thousand*DL39*(1+In_Opex_Adj)</f>
        <v>-153.990936823734</v>
      </c>
      <c r="DM86" s="43" t="n">
        <f aca="false">-In_Balancing*(DM67+DM68)/Thousand*DM39*(1+In_Opex_Adj)</f>
        <v>-155.566571111458</v>
      </c>
      <c r="DN86" s="43" t="n">
        <f aca="false">-In_Balancing*(DN67+DN68)/Thousand*DN39*(1+In_Opex_Adj)</f>
        <v>-155.448805004381</v>
      </c>
      <c r="DO86" s="43" t="n">
        <f aca="false">-In_Balancing*(DO67+DO68)/Thousand*DO39*(1+In_Opex_Adj)</f>
        <v>-154.993407214443</v>
      </c>
      <c r="DP86" s="43" t="n">
        <f aca="false">-In_Balancing*(DP67+DP68)/Thousand*DP39*(1+In_Opex_Adj)</f>
        <v>-156.599498364577</v>
      </c>
      <c r="DQ86" s="43" t="n">
        <f aca="false">-In_Balancing*(DQ67+DQ68)/Thousand*DQ39*(1+In_Opex_Adj)</f>
        <v>-158.201823437423</v>
      </c>
      <c r="DR86" s="43" t="n">
        <f aca="false">-In_Balancing*(DR67+DR68)/Thousand*DR39*(1+In_Opex_Adj)</f>
        <v>-158.082062406852</v>
      </c>
      <c r="DS86" s="43" t="n">
        <f aca="false">-In_Balancing*(DS67+DS68)/Thousand*DS39*(1+In_Opex_Adj)</f>
        <v>-157.619002626216</v>
      </c>
      <c r="DT86" s="43" t="n">
        <f aca="false">-In_Balancing*(DT67+DT68)/Thousand*DT39*(1+In_Opex_Adj)</f>
        <v>-159.252301033939</v>
      </c>
      <c r="DU86" s="43" t="n">
        <f aca="false">-In_Balancing*(DU67+DU68)/Thousand*DU39*(1+In_Opex_Adj)</f>
        <v>-160.881769566853</v>
      </c>
      <c r="DV86" s="43" t="n">
        <f aca="false">-In_Balancing*(DV67+DV68)/Thousand*DV39*(1+In_Opex_Adj)</f>
        <v>-160.759979778942</v>
      </c>
      <c r="DW86" s="43" t="n">
        <f aca="false">-In_Balancing*(DW67+DW68)/Thousand*DW39*(1+In_Opex_Adj)</f>
        <v>-160.289066762634</v>
      </c>
      <c r="DX86" s="43" t="n">
        <f aca="false">-In_Balancing*(DX67+DX68)/Thousand*DX39*(1+In_Opex_Adj)</f>
        <v>-161.950033227063</v>
      </c>
      <c r="DY86" s="43" t="n">
        <f aca="false">-In_Balancing*(DY67+DY68)/Thousand*DY39*(1+In_Opex_Adj)</f>
        <v>-163.607104938646</v>
      </c>
      <c r="DZ86" s="43" t="n">
        <f aca="false">-In_Balancing*(DZ67+DZ68)/Thousand*DZ39*(1+In_Opex_Adj)</f>
        <v>-163.483252033094</v>
      </c>
      <c r="EA86" s="43" t="n">
        <f aca="false">-In_Balancing*(EA67+EA68)/Thousand*EA39*(1+In_Opex_Adj)</f>
        <v>-164.815606919178</v>
      </c>
      <c r="EB86" s="43" t="n">
        <f aca="false">-In_Balancing*(EB67+EB68)/Thousand*EB39*(1+In_Opex_Adj)</f>
        <v>-164.692194823858</v>
      </c>
      <c r="EC86" s="43" t="n">
        <f aca="false">-In_Balancing*(EC67+EC68)/Thousand*EC39*(1+In_Opex_Adj)</f>
        <v>-166.377324315486</v>
      </c>
      <c r="ED86" s="43" t="n">
        <f aca="false">-In_Balancing*(ED67+ED68)/Thousand*ED39*(1+In_Opex_Adj)</f>
        <v>-166.251374314463</v>
      </c>
      <c r="EE86" s="43" t="n">
        <f aca="false">-In_Balancing*(EE67+EE68)/Thousand*EE39*(1+In_Opex_Adj)</f>
        <v>-165.76434734847</v>
      </c>
      <c r="EF86" s="43" t="n">
        <f aca="false">-In_Balancing*(EF67+EF68)/Thousand*EF39*(1+In_Opex_Adj)</f>
        <v>-167.48205041771</v>
      </c>
      <c r="EG86" s="43" t="n">
        <f aca="false">-In_Balancing*(EG67+EG68)/Thousand*EG39*(1+In_Opex_Adj)</f>
        <v>-169.195725694058</v>
      </c>
      <c r="EH86" s="43" t="n">
        <f aca="false">-In_Balancing*(EH67+EH68)/Thousand*EH39*(1+In_Opex_Adj)</f>
        <v>-169.067642123103</v>
      </c>
      <c r="EI86" s="43" t="n">
        <f aca="false">-In_Balancing*(EI67+EI68)/Thousand*EI39*(1+In_Opex_Adj)</f>
        <v>-168.5723866316</v>
      </c>
      <c r="EJ86" s="43" t="n">
        <f aca="false">-In_Balancing*(EJ67+EJ68)/Thousand*EJ39*(1+In_Opex_Adj)</f>
        <v>-170.319187500049</v>
      </c>
      <c r="EK86" s="43" t="n">
        <f aca="false">-In_Balancing*(EK67+EK68)/Thousand*EK39*(1+In_Opex_Adj)</f>
        <v>-172.061892345008</v>
      </c>
      <c r="EL86" s="43" t="n">
        <f aca="false">-In_Balancing*(EL67+EL68)/Thousand*EL39*(1+In_Opex_Adj)</f>
        <v>-171.931639045131</v>
      </c>
      <c r="EM86" s="43" t="n">
        <f aca="false">-In_Balancing*(EM67+EM68)/Thousand*EM39*(1+In_Opex_Adj)</f>
        <v>-171.428032559017</v>
      </c>
      <c r="EN86" s="43" t="n">
        <f aca="false">-In_Balancing*(EN67+EN68)/Thousand*EN39*(1+In_Opex_Adj)</f>
        <v>-173.204424541917</v>
      </c>
      <c r="EO86" s="43" t="n">
        <f aca="false">-In_Balancing*(EO67+EO68)/Thousand*EO39*(1+In_Opex_Adj)</f>
        <v>-174.976651113967</v>
      </c>
      <c r="EP86" s="43" t="n">
        <f aca="false">-In_Balancing*(EP67+EP68)/Thousand*EP39*(1+In_Opex_Adj)</f>
        <v>-174.844191300242</v>
      </c>
      <c r="EQ86" s="43" t="n">
        <f aca="false">-In_Balancing*(EQ67+EQ68)/Thousand*EQ39*(1+In_Opex_Adj)</f>
        <v>-176.269017736403</v>
      </c>
      <c r="ER86" s="43" t="n">
        <f aca="false">-In_Balancing*(ER67+ER68)/Thousand*ER39*(1+In_Opex_Adj)</f>
        <v>-176.137029454313</v>
      </c>
      <c r="ES86" s="43" t="n">
        <f aca="false">-In_Balancing*(ES67+ES68)/Thousand*ES39*(1+In_Opex_Adj)</f>
        <v>-177.939262421204</v>
      </c>
      <c r="ET86" s="43" t="n">
        <f aca="false">-In_Balancing*(ET67+ET68)/Thousand*ET39*(1+In_Opex_Adj)</f>
        <v>-177.804559868581</v>
      </c>
      <c r="EU86" s="43" t="n">
        <f aca="false">-In_Balancing*(EU67+EU68)/Thousand*EU39*(1+In_Opex_Adj)</f>
        <v>-177.283720245776</v>
      </c>
      <c r="EV86" s="43" t="n">
        <f aca="false">-In_Balancing*(EV67+EV68)/Thousand*EV39*(1+In_Opex_Adj)</f>
        <v>-179.120790733269</v>
      </c>
      <c r="EW86" s="43" t="n">
        <f aca="false">-In_Balancing*(EW67+EW68)/Thousand*EW39*(1+In_Opex_Adj)</f>
        <v>-180.95355352662</v>
      </c>
      <c r="EX86" s="43" t="n">
        <f aca="false">-In_Balancing*(EX67+EX68)/Thousand*EX39*(1+In_Opex_Adj)</f>
        <v>-180.816569112755</v>
      </c>
      <c r="EY86" s="43" t="n">
        <f aca="false">-In_Balancing*(EY67+EY68)/Thousand*EY39*(1+In_Opex_Adj)</f>
        <v>-180.286906466739</v>
      </c>
      <c r="EZ86" s="43" t="n">
        <f aca="false">-In_Balancing*(EZ67+EZ68)/Thousand*EZ39*(1+In_Opex_Adj)</f>
        <v>-182.155096928291</v>
      </c>
      <c r="FA86" s="43" t="n">
        <f aca="false">-In_Balancing*(FA67+FA68)/Thousand*FA39*(1+In_Opex_Adj)</f>
        <v>-184.018906723361</v>
      </c>
      <c r="FB86" s="43" t="n">
        <f aca="false">-In_Balancing*(FB67+FB68)/Thousand*FB39*(1+In_Opex_Adj)</f>
        <v>-183.879601793525</v>
      </c>
      <c r="FC86" s="43" t="n">
        <f aca="false">-In_Balancing*(FC67+FC68)/Thousand*FC39*(1+In_Opex_Adj)</f>
        <v>-183.340966662286</v>
      </c>
      <c r="FD86" s="43" t="n">
        <f aca="false">-In_Balancing*(FD67+FD68)/Thousand*FD39*(1+In_Opex_Adj)</f>
        <v>-0</v>
      </c>
      <c r="FE86" s="43" t="n">
        <f aca="false">-In_Balancing*(FE67+FE68)/Thousand*FE39*(1+In_Opex_Adj)</f>
        <v>-0</v>
      </c>
      <c r="FF86" s="43" t="n">
        <f aca="false">-In_Balancing*(FF67+FF68)/Thousand*FF39*(1+In_Opex_Adj)</f>
        <v>-0</v>
      </c>
      <c r="FG86" s="43" t="n">
        <f aca="false">-In_Balancing*(FG67+FG68)/Thousand*FG39*(1+In_Opex_Adj)</f>
        <v>-0</v>
      </c>
      <c r="FH86" s="43" t="n">
        <f aca="false">-In_Balancing*(FH67+FH68)/Thousand*FH39*(1+In_Opex_Adj)</f>
        <v>-0</v>
      </c>
    </row>
    <row r="87" customFormat="false" ht="15" hidden="false" customHeight="false" outlineLevel="0" collapsed="false">
      <c r="C87" s="0" t="s">
        <v>689</v>
      </c>
      <c r="D87" s="11" t="s">
        <v>319</v>
      </c>
      <c r="I87" s="43" t="n">
        <f aca="false">SUM(J87:FH87)</f>
        <v>-5126.5508552461</v>
      </c>
      <c r="J87" s="43" t="n">
        <f aca="false">-In_Lease*J39*(1+In_Opex_Adj)*J26*J$6</f>
        <v>-0</v>
      </c>
      <c r="K87" s="43" t="n">
        <f aca="false">-In_Lease*K39*(1+In_Opex_Adj)*K26*K$6</f>
        <v>-0</v>
      </c>
      <c r="L87" s="43" t="n">
        <f aca="false">-In_Lease*L39*(1+In_Opex_Adj)*L26*L$6</f>
        <v>-0</v>
      </c>
      <c r="M87" s="43" t="n">
        <f aca="false">-In_Lease*M39*(1+In_Opex_Adj)*M26*M$6</f>
        <v>-0</v>
      </c>
      <c r="N87" s="43" t="n">
        <f aca="false">-In_Lease*N39*(1+In_Opex_Adj)*N26*N$6</f>
        <v>-0</v>
      </c>
      <c r="O87" s="43" t="n">
        <f aca="false">-In_Lease*O39*(1+In_Opex_Adj)*O26*O$6</f>
        <v>-0</v>
      </c>
      <c r="P87" s="43" t="n">
        <f aca="false">-In_Lease*P39*(1+In_Opex_Adj)*P26*P$6</f>
        <v>-0</v>
      </c>
      <c r="Q87" s="43" t="n">
        <f aca="false">-In_Lease*Q39*(1+In_Opex_Adj)*Q26*Q$6</f>
        <v>-0</v>
      </c>
      <c r="R87" s="43" t="n">
        <f aca="false">-In_Lease*R39*(1+In_Opex_Adj)*R26*R$6</f>
        <v>-0</v>
      </c>
      <c r="S87" s="43" t="n">
        <f aca="false">-In_Lease*S39*(1+In_Opex_Adj)*S26*S$6</f>
        <v>-0</v>
      </c>
      <c r="T87" s="43" t="n">
        <f aca="false">-In_Lease*T39*(1+In_Opex_Adj)*T26*T$6</f>
        <v>-25.4029237479452</v>
      </c>
      <c r="U87" s="43" t="n">
        <f aca="false">-In_Lease*U39*(1+In_Opex_Adj)*U26*U$6</f>
        <v>-25.6820767561644</v>
      </c>
      <c r="V87" s="43" t="n">
        <f aca="false">-In_Lease*V39*(1+In_Opex_Adj)*V26*V$6</f>
        <v>-25.6820767561644</v>
      </c>
      <c r="W87" s="43" t="n">
        <f aca="false">-In_Lease*W39*(1+In_Opex_Adj)*W26*W$6</f>
        <v>-25.6365606575342</v>
      </c>
      <c r="X87" s="43" t="n">
        <f aca="false">-In_Lease*X39*(1+In_Opex_Adj)*X26*X$6</f>
        <v>-25.9214113315069</v>
      </c>
      <c r="Y87" s="43" t="n">
        <f aca="false">-In_Lease*Y39*(1+In_Opex_Adj)*Y26*Y$6</f>
        <v>-26.2062620054795</v>
      </c>
      <c r="Z87" s="43" t="n">
        <f aca="false">-In_Lease*Z39*(1+In_Opex_Adj)*Z26*Z$6</f>
        <v>-26.2062620054795</v>
      </c>
      <c r="AA87" s="43" t="n">
        <f aca="false">-In_Lease*AA39*(1+In_Opex_Adj)*AA26*AA$6</f>
        <v>-26.1608074520548</v>
      </c>
      <c r="AB87" s="43" t="n">
        <f aca="false">-In_Lease*AB39*(1+In_Opex_Adj)*AB26*AB$6</f>
        <v>-26.451483090411</v>
      </c>
      <c r="AC87" s="43" t="n">
        <f aca="false">-In_Lease*AC39*(1+In_Opex_Adj)*AC26*AC$6</f>
        <v>-26.7421587287671</v>
      </c>
      <c r="AD87" s="43" t="n">
        <f aca="false">-In_Lease*AD39*(1+In_Opex_Adj)*AD26*AD$6</f>
        <v>-26.7421587287671</v>
      </c>
      <c r="AE87" s="43" t="n">
        <f aca="false">-In_Lease*AE39*(1+In_Opex_Adj)*AE26*AE$6</f>
        <v>-26.6840127123288</v>
      </c>
      <c r="AF87" s="43" t="n">
        <f aca="false">-In_Lease*AF39*(1+In_Opex_Adj)*AF26*AF$6</f>
        <v>-26.9805017424658</v>
      </c>
      <c r="AG87" s="43" t="n">
        <f aca="false">-In_Lease*AG39*(1+In_Opex_Adj)*AG26*AG$6</f>
        <v>-27.2769907726027</v>
      </c>
      <c r="AH87" s="43" t="n">
        <f aca="false">-In_Lease*AH39*(1+In_Opex_Adj)*AH26*AH$6</f>
        <v>-27.2769907726027</v>
      </c>
      <c r="AI87" s="43" t="n">
        <f aca="false">-In_Lease*AI39*(1+In_Opex_Adj)*AI26*AI$6</f>
        <v>-27.5201232657534</v>
      </c>
      <c r="AJ87" s="43" t="n">
        <f aca="false">-In_Lease*AJ39*(1+In_Opex_Adj)*AJ26*AJ$6</f>
        <v>-27.5201232657534</v>
      </c>
      <c r="AK87" s="43" t="n">
        <f aca="false">-In_Lease*AK39*(1+In_Opex_Adj)*AK26*AK$6</f>
        <v>-27.8225422027397</v>
      </c>
      <c r="AL87" s="43" t="n">
        <f aca="false">-In_Lease*AL39*(1+In_Opex_Adj)*AL26*AL$6</f>
        <v>-27.8225422027397</v>
      </c>
      <c r="AM87" s="43" t="n">
        <f aca="false">-In_Lease*AM39*(1+In_Opex_Adj)*AM26*AM$6</f>
        <v>-27.762048</v>
      </c>
      <c r="AN87" s="43" t="n">
        <f aca="false">-In_Lease*AN39*(1+In_Opex_Adj)*AN26*AN$6</f>
        <v>-28.0705152</v>
      </c>
      <c r="AO87" s="43" t="n">
        <f aca="false">-In_Lease*AO39*(1+In_Opex_Adj)*AO26*AO$6</f>
        <v>-28.3789824</v>
      </c>
      <c r="AP87" s="43" t="n">
        <f aca="false">-In_Lease*AP39*(1+In_Opex_Adj)*AP26*AP$6</f>
        <v>-28.3789824</v>
      </c>
      <c r="AQ87" s="43" t="n">
        <f aca="false">-In_Lease*AQ39*(1+In_Opex_Adj)*AQ26*AQ$6</f>
        <v>-28.317304109589</v>
      </c>
      <c r="AR87" s="43" t="n">
        <f aca="false">-In_Lease*AR39*(1+In_Opex_Adj)*AR26*AR$6</f>
        <v>-28.6319408219178</v>
      </c>
      <c r="AS87" s="43" t="n">
        <f aca="false">-In_Lease*AS39*(1+In_Opex_Adj)*AS26*AS$6</f>
        <v>-28.9465775342466</v>
      </c>
      <c r="AT87" s="43" t="n">
        <f aca="false">-In_Lease*AT39*(1+In_Opex_Adj)*AT26*AT$6</f>
        <v>-28.9465775342466</v>
      </c>
      <c r="AU87" s="43" t="n">
        <f aca="false">-In_Lease*AU39*(1+In_Opex_Adj)*AU26*AU$6</f>
        <v>-28.8836383561644</v>
      </c>
      <c r="AV87" s="43" t="n">
        <f aca="false">-In_Lease*AV39*(1+In_Opex_Adj)*AV26*AV$6</f>
        <v>-29.2045676712329</v>
      </c>
      <c r="AW87" s="43" t="n">
        <f aca="false">-In_Lease*AW39*(1+In_Opex_Adj)*AW26*AW$6</f>
        <v>-29.5254969863014</v>
      </c>
      <c r="AX87" s="43" t="n">
        <f aca="false">-In_Lease*AX39*(1+In_Opex_Adj)*AX26*AX$6</f>
        <v>-29.5254969863014</v>
      </c>
      <c r="AY87" s="43" t="n">
        <f aca="false">-In_Lease*AY39*(1+In_Opex_Adj)*AY26*AY$6</f>
        <v>-29.7886590246575</v>
      </c>
      <c r="AZ87" s="43" t="n">
        <f aca="false">-In_Lease*AZ39*(1+In_Opex_Adj)*AZ26*AZ$6</f>
        <v>-29.7886590246575</v>
      </c>
      <c r="BA87" s="43" t="n">
        <f aca="false">-In_Lease*BA39*(1+In_Opex_Adj)*BA26*BA$6</f>
        <v>-30.1160069260274</v>
      </c>
      <c r="BB87" s="43" t="n">
        <f aca="false">-In_Lease*BB39*(1+In_Opex_Adj)*BB26*BB$6</f>
        <v>-30.1160069260274</v>
      </c>
      <c r="BC87" s="43" t="n">
        <f aca="false">-In_Lease*BC39*(1+In_Opex_Adj)*BC26*BC$6</f>
        <v>-30.0505354520548</v>
      </c>
      <c r="BD87" s="43" t="n">
        <f aca="false">-In_Lease*BD39*(1+In_Opex_Adj)*BD26*BD$6</f>
        <v>-30.384430290411</v>
      </c>
      <c r="BE87" s="43" t="n">
        <f aca="false">-In_Lease*BE39*(1+In_Opex_Adj)*BE26*BE$6</f>
        <v>-30.7183251287671</v>
      </c>
      <c r="BF87" s="43" t="n">
        <f aca="false">-In_Lease*BF39*(1+In_Opex_Adj)*BF26*BF$6</f>
        <v>-30.7183251287671</v>
      </c>
      <c r="BG87" s="43" t="n">
        <f aca="false">-In_Lease*BG39*(1+In_Opex_Adj)*BG26*BG$6</f>
        <v>-30.6515480547945</v>
      </c>
      <c r="BH87" s="43" t="n">
        <f aca="false">-In_Lease*BH39*(1+In_Opex_Adj)*BH26*BH$6</f>
        <v>-30.9921208109589</v>
      </c>
      <c r="BI87" s="43" t="n">
        <f aca="false">-In_Lease*BI39*(1+In_Opex_Adj)*BI26*BI$6</f>
        <v>-31.3326935671233</v>
      </c>
      <c r="BJ87" s="43" t="n">
        <f aca="false">-In_Lease*BJ39*(1+In_Opex_Adj)*BJ26*BJ$6</f>
        <v>-31.3326935671233</v>
      </c>
      <c r="BK87" s="43" t="n">
        <f aca="false">-In_Lease*BK39*(1+In_Opex_Adj)*BK26*BK$6</f>
        <v>-31.2645856438356</v>
      </c>
      <c r="BL87" s="43" t="n">
        <f aca="false">-In_Lease*BL39*(1+In_Opex_Adj)*BL26*BL$6</f>
        <v>-31.6119699287671</v>
      </c>
      <c r="BM87" s="43" t="n">
        <f aca="false">-In_Lease*BM39*(1+In_Opex_Adj)*BM26*BM$6</f>
        <v>-31.9593542136986</v>
      </c>
      <c r="BN87" s="43" t="n">
        <f aca="false">-In_Lease*BN39*(1+In_Opex_Adj)*BN26*BN$6</f>
        <v>-31.9593542136986</v>
      </c>
      <c r="BO87" s="43" t="n">
        <f aca="false">-In_Lease*BO39*(1+In_Opex_Adj)*BO26*BO$6</f>
        <v>-32.2442169863014</v>
      </c>
      <c r="BP87" s="43" t="n">
        <f aca="false">-In_Lease*BP39*(1+In_Opex_Adj)*BP26*BP$6</f>
        <v>-32.2442169863014</v>
      </c>
      <c r="BQ87" s="43" t="n">
        <f aca="false">-In_Lease*BQ39*(1+In_Opex_Adj)*BQ26*BQ$6</f>
        <v>-32.5985490410959</v>
      </c>
      <c r="BR87" s="43" t="n">
        <f aca="false">-In_Lease*BR39*(1+In_Opex_Adj)*BR26*BR$6</f>
        <v>-32.5985490410959</v>
      </c>
      <c r="BS87" s="43" t="n">
        <f aca="false">-In_Lease*BS39*(1+In_Opex_Adj)*BS26*BS$6</f>
        <v>-32.527682630137</v>
      </c>
      <c r="BT87" s="43" t="n">
        <f aca="false">-In_Lease*BT39*(1+In_Opex_Adj)*BT26*BT$6</f>
        <v>-32.8891013260274</v>
      </c>
      <c r="BU87" s="43" t="n">
        <f aca="false">-In_Lease*BU39*(1+In_Opex_Adj)*BU26*BU$6</f>
        <v>-33.2505200219178</v>
      </c>
      <c r="BV87" s="43" t="n">
        <f aca="false">-In_Lease*BV39*(1+In_Opex_Adj)*BV26*BV$6</f>
        <v>-33.2505200219178</v>
      </c>
      <c r="BW87" s="43" t="n">
        <f aca="false">-In_Lease*BW39*(1+In_Opex_Adj)*BW26*BW$6</f>
        <v>-33.1782391232877</v>
      </c>
      <c r="BX87" s="43" t="n">
        <f aca="false">-In_Lease*BX39*(1+In_Opex_Adj)*BX26*BX$6</f>
        <v>-33.5468862246575</v>
      </c>
      <c r="BY87" s="43" t="n">
        <f aca="false">-In_Lease*BY39*(1+In_Opex_Adj)*BY26*BY$6</f>
        <v>-33.9155333260274</v>
      </c>
      <c r="BZ87" s="43" t="n">
        <f aca="false">-In_Lease*BZ39*(1+In_Opex_Adj)*BZ26*BZ$6</f>
        <v>-33.9155333260274</v>
      </c>
      <c r="CA87" s="43" t="n">
        <f aca="false">-In_Lease*CA39*(1+In_Opex_Adj)*CA26*CA$6</f>
        <v>-33.8417911232877</v>
      </c>
      <c r="CB87" s="43" t="n">
        <f aca="false">-In_Lease*CB39*(1+In_Opex_Adj)*CB26*CB$6</f>
        <v>-34.2178110246575</v>
      </c>
      <c r="CC87" s="43" t="n">
        <f aca="false">-In_Lease*CC39*(1+In_Opex_Adj)*CC26*CC$6</f>
        <v>-34.5938309260274</v>
      </c>
      <c r="CD87" s="43" t="n">
        <f aca="false">-In_Lease*CD39*(1+In_Opex_Adj)*CD26*CD$6</f>
        <v>-34.5938309260274</v>
      </c>
      <c r="CE87" s="43" t="n">
        <f aca="false">-In_Lease*CE39*(1+In_Opex_Adj)*CE26*CE$6</f>
        <v>-34.9021629369863</v>
      </c>
      <c r="CF87" s="43" t="n">
        <f aca="false">-In_Lease*CF39*(1+In_Opex_Adj)*CF26*CF$6</f>
        <v>-34.9021629369863</v>
      </c>
      <c r="CG87" s="43" t="n">
        <f aca="false">-In_Lease*CG39*(1+In_Opex_Adj)*CG26*CG$6</f>
        <v>-35.2857031890411</v>
      </c>
      <c r="CH87" s="43" t="n">
        <f aca="false">-In_Lease*CH39*(1+In_Opex_Adj)*CH26*CH$6</f>
        <v>-35.2857031890411</v>
      </c>
      <c r="CI87" s="43" t="n">
        <f aca="false">-In_Lease*CI39*(1+In_Opex_Adj)*CI26*CI$6</f>
        <v>-35.2089941917808</v>
      </c>
      <c r="CJ87" s="43" t="n">
        <f aca="false">-In_Lease*CJ39*(1+In_Opex_Adj)*CJ26*CJ$6</f>
        <v>-35.6002052383562</v>
      </c>
      <c r="CK87" s="43" t="n">
        <f aca="false">-In_Lease*CK39*(1+In_Opex_Adj)*CK26*CK$6</f>
        <v>-35.9914162849315</v>
      </c>
      <c r="CL87" s="43" t="n">
        <f aca="false">-In_Lease*CL39*(1+In_Opex_Adj)*CL26*CL$6</f>
        <v>-35.9914162849315</v>
      </c>
      <c r="CM87" s="43" t="n">
        <f aca="false">-In_Lease*CM39*(1+In_Opex_Adj)*CM26*CM$6</f>
        <v>-35.9131896986301</v>
      </c>
      <c r="CN87" s="43" t="n">
        <f aca="false">-In_Lease*CN39*(1+In_Opex_Adj)*CN26*CN$6</f>
        <v>-36.312225139726</v>
      </c>
      <c r="CO87" s="43" t="n">
        <f aca="false">-In_Lease*CO39*(1+In_Opex_Adj)*CO26*CO$6</f>
        <v>-36.7112605808219</v>
      </c>
      <c r="CP87" s="43" t="n">
        <f aca="false">-In_Lease*CP39*(1+In_Opex_Adj)*CP26*CP$6</f>
        <v>-36.7112605808219</v>
      </c>
      <c r="CQ87" s="43" t="n">
        <f aca="false">-In_Lease*CQ39*(1+In_Opex_Adj)*CQ26*CQ$6</f>
        <v>-36.6314459178082</v>
      </c>
      <c r="CR87" s="43" t="n">
        <f aca="false">-In_Lease*CR39*(1+In_Opex_Adj)*CR26*CR$6</f>
        <v>-37.0384619835616</v>
      </c>
      <c r="CS87" s="43" t="n">
        <f aca="false">-In_Lease*CS39*(1+In_Opex_Adj)*CS26*CS$6</f>
        <v>-37.4454780493151</v>
      </c>
      <c r="CT87" s="43" t="n">
        <f aca="false">-In_Lease*CT39*(1+In_Opex_Adj)*CT26*CT$6</f>
        <v>-37.4454780493151</v>
      </c>
      <c r="CU87" s="43" t="n">
        <f aca="false">-In_Lease*CU39*(1+In_Opex_Adj)*CU26*CU$6</f>
        <v>-37.7792269150685</v>
      </c>
      <c r="CV87" s="43" t="n">
        <f aca="false">-In_Lease*CV39*(1+In_Opex_Adj)*CV26*CV$6</f>
        <v>-37.7792269150685</v>
      </c>
      <c r="CW87" s="43" t="n">
        <f aca="false">-In_Lease*CW39*(1+In_Opex_Adj)*CW26*CW$6</f>
        <v>-38.1943832547945</v>
      </c>
      <c r="CX87" s="43" t="n">
        <f aca="false">-In_Lease*CX39*(1+In_Opex_Adj)*CX26*CX$6</f>
        <v>-38.1943832547945</v>
      </c>
      <c r="CY87" s="43" t="n">
        <f aca="false">-In_Lease*CY39*(1+In_Opex_Adj)*CY26*CY$6</f>
        <v>-38.1113477260274</v>
      </c>
      <c r="CZ87" s="43" t="n">
        <f aca="false">-In_Lease*CZ39*(1+In_Opex_Adj)*CZ26*CZ$6</f>
        <v>-38.5348071452055</v>
      </c>
      <c r="DA87" s="43" t="n">
        <f aca="false">-In_Lease*DA39*(1+In_Opex_Adj)*DA26*DA$6</f>
        <v>-38.9582665643836</v>
      </c>
      <c r="DB87" s="43" t="n">
        <f aca="false">-In_Lease*DB39*(1+In_Opex_Adj)*DB26*DB$6</f>
        <v>-38.9582665643836</v>
      </c>
      <c r="DC87" s="43" t="n">
        <f aca="false">-In_Lease*DC39*(1+In_Opex_Adj)*DC26*DC$6</f>
        <v>-38.8735850958904</v>
      </c>
      <c r="DD87" s="43" t="n">
        <f aca="false">-In_Lease*DD39*(1+In_Opex_Adj)*DD26*DD$6</f>
        <v>-39.3055138191781</v>
      </c>
      <c r="DE87" s="43" t="n">
        <f aca="false">-In_Lease*DE39*(1+In_Opex_Adj)*DE26*DE$6</f>
        <v>-39.7374425424658</v>
      </c>
      <c r="DF87" s="43" t="n">
        <f aca="false">-In_Lease*DF39*(1+In_Opex_Adj)*DF26*DF$6</f>
        <v>-39.7374425424658</v>
      </c>
      <c r="DG87" s="43" t="n">
        <f aca="false">-In_Lease*DG39*(1+In_Opex_Adj)*DG26*DG$6</f>
        <v>-39.651066739726</v>
      </c>
      <c r="DH87" s="43" t="n">
        <f aca="false">-In_Lease*DH39*(1+In_Opex_Adj)*DH26*DH$6</f>
        <v>-40.0916341479452</v>
      </c>
      <c r="DI87" s="43" t="n">
        <f aca="false">-In_Lease*DI39*(1+In_Opex_Adj)*DI26*DI$6</f>
        <v>-40.5322015561644</v>
      </c>
      <c r="DJ87" s="43" t="n">
        <f aca="false">-In_Lease*DJ39*(1+In_Opex_Adj)*DJ26*DJ$6</f>
        <v>-40.5322015561644</v>
      </c>
      <c r="DK87" s="43" t="n">
        <f aca="false">-In_Lease*DK39*(1+In_Opex_Adj)*DK26*DK$6</f>
        <v>-40.8934553424658</v>
      </c>
      <c r="DL87" s="43" t="n">
        <f aca="false">-In_Lease*DL39*(1+In_Opex_Adj)*DL26*DL$6</f>
        <v>-40.8934553424658</v>
      </c>
      <c r="DM87" s="43" t="n">
        <f aca="false">-In_Lease*DM39*(1+In_Opex_Adj)*DM26*DM$6</f>
        <v>-41.3428339726027</v>
      </c>
      <c r="DN87" s="43" t="n">
        <f aca="false">-In_Lease*DN39*(1+In_Opex_Adj)*DN26*DN$6</f>
        <v>-41.3428339726027</v>
      </c>
      <c r="DO87" s="43" t="n">
        <f aca="false">-In_Lease*DO39*(1+In_Opex_Adj)*DO26*DO$6</f>
        <v>-41.2529464109589</v>
      </c>
      <c r="DP87" s="43" t="n">
        <f aca="false">-In_Lease*DP39*(1+In_Opex_Adj)*DP26*DP$6</f>
        <v>-41.7113124821918</v>
      </c>
      <c r="DQ87" s="43" t="n">
        <f aca="false">-In_Lease*DQ39*(1+In_Opex_Adj)*DQ26*DQ$6</f>
        <v>-42.1696785534247</v>
      </c>
      <c r="DR87" s="43" t="n">
        <f aca="false">-In_Lease*DR39*(1+In_Opex_Adj)*DR26*DR$6</f>
        <v>-42.1696785534247</v>
      </c>
      <c r="DS87" s="43" t="n">
        <f aca="false">-In_Lease*DS39*(1+In_Opex_Adj)*DS26*DS$6</f>
        <v>-42.0780072328767</v>
      </c>
      <c r="DT87" s="43" t="n">
        <f aca="false">-In_Lease*DT39*(1+In_Opex_Adj)*DT26*DT$6</f>
        <v>-42.5455406465754</v>
      </c>
      <c r="DU87" s="43" t="n">
        <f aca="false">-In_Lease*DU39*(1+In_Opex_Adj)*DU26*DU$6</f>
        <v>-43.013074060274</v>
      </c>
      <c r="DV87" s="43" t="n">
        <f aca="false">-In_Lease*DV39*(1+In_Opex_Adj)*DV26*DV$6</f>
        <v>-43.013074060274</v>
      </c>
      <c r="DW87" s="43" t="n">
        <f aca="false">-In_Lease*DW39*(1+In_Opex_Adj)*DW26*DW$6</f>
        <v>-42.9195669041096</v>
      </c>
      <c r="DX87" s="43" t="n">
        <f aca="false">-In_Lease*DX39*(1+In_Opex_Adj)*DX26*DX$6</f>
        <v>-43.3964509808219</v>
      </c>
      <c r="DY87" s="43" t="n">
        <f aca="false">-In_Lease*DY39*(1+In_Opex_Adj)*DY26*DY$6</f>
        <v>-43.8733350575343</v>
      </c>
      <c r="DZ87" s="43" t="n">
        <f aca="false">-In_Lease*DZ39*(1+In_Opex_Adj)*DZ26*DZ$6</f>
        <v>-43.8733350575343</v>
      </c>
      <c r="EA87" s="43" t="n">
        <f aca="false">-In_Lease*EA39*(1+In_Opex_Adj)*EA26*EA$6</f>
        <v>-44.2644024986301</v>
      </c>
      <c r="EB87" s="43" t="n">
        <f aca="false">-In_Lease*EB39*(1+In_Opex_Adj)*EB26*EB$6</f>
        <v>-44.2644024986301</v>
      </c>
      <c r="EC87" s="43" t="n">
        <f aca="false">-In_Lease*EC39*(1+In_Opex_Adj)*EC26*EC$6</f>
        <v>-44.7508245041096</v>
      </c>
      <c r="ED87" s="43" t="n">
        <f aca="false">-In_Lease*ED39*(1+In_Opex_Adj)*ED26*ED$6</f>
        <v>-44.7508245041096</v>
      </c>
      <c r="EE87" s="43" t="n">
        <f aca="false">-In_Lease*EE39*(1+In_Opex_Adj)*EE26*EE$6</f>
        <v>-44.6535320547945</v>
      </c>
      <c r="EF87" s="43" t="n">
        <f aca="false">-In_Lease*EF39*(1+In_Opex_Adj)*EF26*EF$6</f>
        <v>-45.1496824109589</v>
      </c>
      <c r="EG87" s="43" t="n">
        <f aca="false">-In_Lease*EG39*(1+In_Opex_Adj)*EG26*EG$6</f>
        <v>-45.6458327671233</v>
      </c>
      <c r="EH87" s="43" t="n">
        <f aca="false">-In_Lease*EH39*(1+In_Opex_Adj)*EH26*EH$6</f>
        <v>-45.6458327671233</v>
      </c>
      <c r="EI87" s="43" t="n">
        <f aca="false">-In_Lease*EI39*(1+In_Opex_Adj)*EI26*EI$6</f>
        <v>-45.5466003287671</v>
      </c>
      <c r="EJ87" s="43" t="n">
        <f aca="false">-In_Lease*EJ39*(1+In_Opex_Adj)*EJ26*EJ$6</f>
        <v>-46.0526736657534</v>
      </c>
      <c r="EK87" s="43" t="n">
        <f aca="false">-In_Lease*EK39*(1+In_Opex_Adj)*EK26*EK$6</f>
        <v>-46.5587470027397</v>
      </c>
      <c r="EL87" s="43" t="n">
        <f aca="false">-In_Lease*EL39*(1+In_Opex_Adj)*EL26*EL$6</f>
        <v>-46.5587470027397</v>
      </c>
      <c r="EM87" s="43" t="n">
        <f aca="false">-In_Lease*EM39*(1+In_Opex_Adj)*EM26*EM$6</f>
        <v>-46.4575403835616</v>
      </c>
      <c r="EN87" s="43" t="n">
        <f aca="false">-In_Lease*EN39*(1+In_Opex_Adj)*EN26*EN$6</f>
        <v>-46.9737352767123</v>
      </c>
      <c r="EO87" s="43" t="n">
        <f aca="false">-In_Lease*EO39*(1+In_Opex_Adj)*EO26*EO$6</f>
        <v>-47.489930169863</v>
      </c>
      <c r="EP87" s="43" t="n">
        <f aca="false">-In_Lease*EP39*(1+In_Opex_Adj)*EP26*EP$6</f>
        <v>-47.489930169863</v>
      </c>
      <c r="EQ87" s="43" t="n">
        <f aca="false">-In_Lease*EQ39*(1+In_Opex_Adj)*EQ26*EQ$6</f>
        <v>-47.9132023232877</v>
      </c>
      <c r="ER87" s="43" t="n">
        <f aca="false">-In_Lease*ER39*(1+In_Opex_Adj)*ER26*ER$6</f>
        <v>-47.9132023232877</v>
      </c>
      <c r="ES87" s="43" t="n">
        <f aca="false">-In_Lease*ES39*(1+In_Opex_Adj)*ES26*ES$6</f>
        <v>-48.439721030137</v>
      </c>
      <c r="ET87" s="43" t="n">
        <f aca="false">-In_Lease*ET39*(1+In_Opex_Adj)*ET26*ET$6</f>
        <v>-48.439721030137</v>
      </c>
      <c r="EU87" s="43" t="n">
        <f aca="false">-In_Lease*EU39*(1+In_Opex_Adj)*EU26*EU$6</f>
        <v>-48.3344172887671</v>
      </c>
      <c r="EV87" s="43" t="n">
        <f aca="false">-In_Lease*EV39*(1+In_Opex_Adj)*EV26*EV$6</f>
        <v>-48.8714663697534</v>
      </c>
      <c r="EW87" s="43" t="n">
        <f aca="false">-In_Lease*EW39*(1+In_Opex_Adj)*EW26*EW$6</f>
        <v>-49.4085154507397</v>
      </c>
      <c r="EX87" s="43" t="n">
        <f aca="false">-In_Lease*EX39*(1+In_Opex_Adj)*EX26*EX$6</f>
        <v>-49.4085154507397</v>
      </c>
      <c r="EY87" s="43" t="n">
        <f aca="false">-In_Lease*EY39*(1+In_Opex_Adj)*EY26*EY$6</f>
        <v>-49.3011056345425</v>
      </c>
      <c r="EZ87" s="43" t="n">
        <f aca="false">-In_Lease*EZ39*(1+In_Opex_Adj)*EZ26*EZ$6</f>
        <v>-49.8488956971485</v>
      </c>
      <c r="FA87" s="43" t="n">
        <f aca="false">-In_Lease*FA39*(1+In_Opex_Adj)*FA26*FA$6</f>
        <v>-50.3966857597545</v>
      </c>
      <c r="FB87" s="43" t="n">
        <f aca="false">-In_Lease*FB39*(1+In_Opex_Adj)*FB26*FB$6</f>
        <v>-50.3966857597545</v>
      </c>
      <c r="FC87" s="43" t="n">
        <f aca="false">-In_Lease*FC39*(1+In_Opex_Adj)*FC26*FC$6</f>
        <v>-50.2871277472333</v>
      </c>
      <c r="FD87" s="43" t="n">
        <f aca="false">-In_Lease*FD39*(1+In_Opex_Adj)*FD26*FD$6</f>
        <v>-0</v>
      </c>
      <c r="FE87" s="43" t="n">
        <f aca="false">-In_Lease*FE39*(1+In_Opex_Adj)*FE26*FE$6</f>
        <v>-0</v>
      </c>
      <c r="FF87" s="43" t="n">
        <f aca="false">-In_Lease*FF39*(1+In_Opex_Adj)*FF26*FF$6</f>
        <v>-0</v>
      </c>
      <c r="FG87" s="43" t="n">
        <f aca="false">-In_Lease*FG39*(1+In_Opex_Adj)*FG26*FG$6</f>
        <v>-0</v>
      </c>
      <c r="FH87" s="43" t="n">
        <f aca="false">-In_Lease*FH39*(1+In_Opex_Adj)*FH26*FH$6</f>
        <v>-0</v>
      </c>
    </row>
    <row r="88" customFormat="false" ht="15" hidden="false" customHeight="false" outlineLevel="0" collapsed="false">
      <c r="C88" s="0" t="s">
        <v>294</v>
      </c>
      <c r="D88" s="11" t="s">
        <v>319</v>
      </c>
      <c r="I88" s="43" t="n">
        <f aca="false">SUM(J88:FH88)</f>
        <v>-82238.4199695729</v>
      </c>
      <c r="J88" s="43" t="n">
        <f aca="false">-In_BESS_Opex*$E66*J39*(1+In_Opex_Adj)*J26*J$6</f>
        <v>-0</v>
      </c>
      <c r="K88" s="43" t="n">
        <f aca="false">-In_BESS_Opex*$E66*K39*(1+In_Opex_Adj)*K26*K$6</f>
        <v>-0</v>
      </c>
      <c r="L88" s="43" t="n">
        <f aca="false">-In_BESS_Opex*$E66*L39*(1+In_Opex_Adj)*L26*L$6</f>
        <v>-0</v>
      </c>
      <c r="M88" s="43" t="n">
        <f aca="false">-In_BESS_Opex*$E66*M39*(1+In_Opex_Adj)*M26*M$6</f>
        <v>-0</v>
      </c>
      <c r="N88" s="43" t="n">
        <f aca="false">-In_BESS_Opex*$E66*N39*(1+In_Opex_Adj)*N26*N$6</f>
        <v>-0</v>
      </c>
      <c r="O88" s="43" t="n">
        <f aca="false">-In_BESS_Opex*$E66*O39*(1+In_Opex_Adj)*O26*O$6</f>
        <v>-0</v>
      </c>
      <c r="P88" s="43" t="n">
        <f aca="false">-In_BESS_Opex*$E66*P39*(1+In_Opex_Adj)*P26*P$6</f>
        <v>-0</v>
      </c>
      <c r="Q88" s="43" t="n">
        <f aca="false">-In_BESS_Opex*$E66*Q39*(1+In_Opex_Adj)*Q26*Q$6</f>
        <v>-0</v>
      </c>
      <c r="R88" s="43" t="n">
        <f aca="false">-In_BESS_Opex*$E66*R39*(1+In_Opex_Adj)*R26*R$6</f>
        <v>-0</v>
      </c>
      <c r="S88" s="43" t="n">
        <f aca="false">-In_BESS_Opex*$E66*S39*(1+In_Opex_Adj)*S26*S$6</f>
        <v>-0</v>
      </c>
      <c r="T88" s="43" t="n">
        <f aca="false">-In_BESS_Opex*$E66*T39*(1+In_Opex_Adj)*T26*T$6</f>
        <v>-407.505235123288</v>
      </c>
      <c r="U88" s="43" t="n">
        <f aca="false">-In_BESS_Opex*$E66*U39*(1+In_Opex_Adj)*U26*U$6</f>
        <v>-411.983314630137</v>
      </c>
      <c r="V88" s="43" t="n">
        <f aca="false">-In_BESS_Opex*$E66*V39*(1+In_Opex_Adj)*V26*V$6</f>
        <v>-411.983314630137</v>
      </c>
      <c r="W88" s="43" t="n">
        <f aca="false">-In_BESS_Opex*$E66*W39*(1+In_Opex_Adj)*W26*W$6</f>
        <v>-411.253160547945</v>
      </c>
      <c r="X88" s="43" t="n">
        <f aca="false">-In_BESS_Opex*$E66*X39*(1+In_Opex_Adj)*X26*X$6</f>
        <v>-415.822640109589</v>
      </c>
      <c r="Y88" s="43" t="n">
        <f aca="false">-In_BESS_Opex*$E66*Y39*(1+In_Opex_Adj)*Y26*Y$6</f>
        <v>-420.392119671233</v>
      </c>
      <c r="Z88" s="43" t="n">
        <f aca="false">-In_BESS_Opex*$E66*Z39*(1+In_Opex_Adj)*Z26*Z$6</f>
        <v>-420.392119671233</v>
      </c>
      <c r="AA88" s="43" t="n">
        <f aca="false">-In_BESS_Opex*$E66*AA39*(1+In_Opex_Adj)*AA26*AA$6</f>
        <v>-419.662952876712</v>
      </c>
      <c r="AB88" s="43" t="n">
        <f aca="false">-In_BESS_Opex*$E66*AB39*(1+In_Opex_Adj)*AB26*AB$6</f>
        <v>-424.325874575343</v>
      </c>
      <c r="AC88" s="43" t="n">
        <f aca="false">-In_BESS_Opex*$E66*AC39*(1+In_Opex_Adj)*AC26*AC$6</f>
        <v>-428.988796273973</v>
      </c>
      <c r="AD88" s="43" t="n">
        <f aca="false">-In_BESS_Opex*$E66*AD39*(1+In_Opex_Adj)*AD26*AD$6</f>
        <v>-428.988796273973</v>
      </c>
      <c r="AE88" s="43" t="n">
        <f aca="false">-In_BESS_Opex*$E66*AE39*(1+In_Opex_Adj)*AE26*AE$6</f>
        <v>-428.056037260274</v>
      </c>
      <c r="AF88" s="43" t="n">
        <f aca="false">-In_BESS_Opex*$E66*AF39*(1+In_Opex_Adj)*AF26*AF$6</f>
        <v>-432.812215452055</v>
      </c>
      <c r="AG88" s="43" t="n">
        <f aca="false">-In_BESS_Opex*$E66*AG39*(1+In_Opex_Adj)*AG26*AG$6</f>
        <v>-437.568393643836</v>
      </c>
      <c r="AH88" s="43" t="n">
        <f aca="false">-In_BESS_Opex*$E66*AH39*(1+In_Opex_Adj)*AH26*AH$6</f>
        <v>-437.568393643836</v>
      </c>
      <c r="AI88" s="43" t="n">
        <f aca="false">-In_BESS_Opex*$E66*AI39*(1+In_Opex_Adj)*AI26*AI$6</f>
        <v>-441.468644054795</v>
      </c>
      <c r="AJ88" s="43" t="n">
        <f aca="false">-In_BESS_Opex*$E66*AJ39*(1+In_Opex_Adj)*AJ26*AJ$6</f>
        <v>-441.468644054795</v>
      </c>
      <c r="AK88" s="43" t="n">
        <f aca="false">-In_BESS_Opex*$E66*AK39*(1+In_Opex_Adj)*AK26*AK$6</f>
        <v>-446.319947835616</v>
      </c>
      <c r="AL88" s="43" t="n">
        <f aca="false">-In_BESS_Opex*$E66*AL39*(1+In_Opex_Adj)*AL26*AL$6</f>
        <v>-446.319947835616</v>
      </c>
      <c r="AM88" s="43" t="n">
        <f aca="false">-In_BESS_Opex*$E66*AM39*(1+In_Opex_Adj)*AM26*AM$6</f>
        <v>-445.34952</v>
      </c>
      <c r="AN88" s="43" t="n">
        <f aca="false">-In_BESS_Opex*$E66*AN39*(1+In_Opex_Adj)*AN26*AN$6</f>
        <v>-450.297848</v>
      </c>
      <c r="AO88" s="43" t="n">
        <f aca="false">-In_BESS_Opex*$E66*AO39*(1+In_Opex_Adj)*AO26*AO$6</f>
        <v>-455.246176</v>
      </c>
      <c r="AP88" s="43" t="n">
        <f aca="false">-In_BESS_Opex*$E66*AP39*(1+In_Opex_Adj)*AP26*AP$6</f>
        <v>-455.246176</v>
      </c>
      <c r="AQ88" s="43" t="n">
        <f aca="false">-In_BESS_Opex*$E66*AQ39*(1+In_Opex_Adj)*AQ26*AQ$6</f>
        <v>-454.256753424658</v>
      </c>
      <c r="AR88" s="43" t="n">
        <f aca="false">-In_BESS_Opex*$E66*AR39*(1+In_Opex_Adj)*AR26*AR$6</f>
        <v>-459.304050684932</v>
      </c>
      <c r="AS88" s="43" t="n">
        <f aca="false">-In_BESS_Opex*$E66*AS39*(1+In_Opex_Adj)*AS26*AS$6</f>
        <v>-464.351347945206</v>
      </c>
      <c r="AT88" s="43" t="n">
        <f aca="false">-In_BESS_Opex*$E66*AT39*(1+In_Opex_Adj)*AT26*AT$6</f>
        <v>-464.351347945206</v>
      </c>
      <c r="AU88" s="43" t="n">
        <f aca="false">-In_BESS_Opex*$E66*AU39*(1+In_Opex_Adj)*AU26*AU$6</f>
        <v>-463.341698630137</v>
      </c>
      <c r="AV88" s="43" t="n">
        <f aca="false">-In_BESS_Opex*$E66*AV39*(1+In_Opex_Adj)*AV26*AV$6</f>
        <v>-468.489939726027</v>
      </c>
      <c r="AW88" s="43" t="n">
        <f aca="false">-In_BESS_Opex*$E66*AW39*(1+In_Opex_Adj)*AW26*AW$6</f>
        <v>-473.638180821918</v>
      </c>
      <c r="AX88" s="43" t="n">
        <f aca="false">-In_BESS_Opex*$E66*AX39*(1+In_Opex_Adj)*AX26*AX$6</f>
        <v>-473.638180821918</v>
      </c>
      <c r="AY88" s="43" t="n">
        <f aca="false">-In_BESS_Opex*$E66*AY39*(1+In_Opex_Adj)*AY26*AY$6</f>
        <v>-477.859738520548</v>
      </c>
      <c r="AZ88" s="43" t="n">
        <f aca="false">-In_BESS_Opex*$E66*AZ39*(1+In_Opex_Adj)*AZ26*AZ$6</f>
        <v>-477.859738520548</v>
      </c>
      <c r="BA88" s="43" t="n">
        <f aca="false">-In_BESS_Opex*$E66*BA39*(1+In_Opex_Adj)*BA26*BA$6</f>
        <v>-483.110944438356</v>
      </c>
      <c r="BB88" s="43" t="n">
        <f aca="false">-In_BESS_Opex*$E66*BB39*(1+In_Opex_Adj)*BB26*BB$6</f>
        <v>-483.110944438356</v>
      </c>
      <c r="BC88" s="43" t="n">
        <f aca="false">-In_BESS_Opex*$E66*BC39*(1+In_Opex_Adj)*BC26*BC$6</f>
        <v>-482.060672876712</v>
      </c>
      <c r="BD88" s="43" t="n">
        <f aca="false">-In_BESS_Opex*$E66*BD39*(1+In_Opex_Adj)*BD26*BD$6</f>
        <v>-487.416902575342</v>
      </c>
      <c r="BE88" s="43" t="n">
        <f aca="false">-In_BESS_Opex*$E66*BE39*(1+In_Opex_Adj)*BE26*BE$6</f>
        <v>-492.773132273973</v>
      </c>
      <c r="BF88" s="43" t="n">
        <f aca="false">-In_BESS_Opex*$E66*BF39*(1+In_Opex_Adj)*BF26*BF$6</f>
        <v>-492.773132273973</v>
      </c>
      <c r="BG88" s="43" t="n">
        <f aca="false">-In_BESS_Opex*$E66*BG39*(1+In_Opex_Adj)*BG26*BG$6</f>
        <v>-491.701916712329</v>
      </c>
      <c r="BH88" s="43" t="n">
        <f aca="false">-In_BESS_Opex*$E66*BH39*(1+In_Opex_Adj)*BH26*BH$6</f>
        <v>-497.165271342466</v>
      </c>
      <c r="BI88" s="43" t="n">
        <f aca="false">-In_BESS_Opex*$E66*BI39*(1+In_Opex_Adj)*BI26*BI$6</f>
        <v>-502.628625972603</v>
      </c>
      <c r="BJ88" s="43" t="n">
        <f aca="false">-In_BESS_Opex*$E66*BJ39*(1+In_Opex_Adj)*BJ26*BJ$6</f>
        <v>-502.628625972603</v>
      </c>
      <c r="BK88" s="43" t="n">
        <f aca="false">-In_BESS_Opex*$E66*BK39*(1+In_Opex_Adj)*BK26*BK$6</f>
        <v>-501.536061369863</v>
      </c>
      <c r="BL88" s="43" t="n">
        <f aca="false">-In_BESS_Opex*$E66*BL39*(1+In_Opex_Adj)*BL26*BL$6</f>
        <v>-507.108684273973</v>
      </c>
      <c r="BM88" s="43" t="n">
        <f aca="false">-In_BESS_Opex*$E66*BM39*(1+In_Opex_Adj)*BM26*BM$6</f>
        <v>-512.681307178082</v>
      </c>
      <c r="BN88" s="43" t="n">
        <f aca="false">-In_BESS_Opex*$E66*BN39*(1+In_Opex_Adj)*BN26*BN$6</f>
        <v>-512.681307178082</v>
      </c>
      <c r="BO88" s="43" t="n">
        <f aca="false">-In_BESS_Opex*$E66*BO39*(1+In_Opex_Adj)*BO26*BO$6</f>
        <v>-517.250980821918</v>
      </c>
      <c r="BP88" s="43" t="n">
        <f aca="false">-In_BESS_Opex*$E66*BP39*(1+In_Opex_Adj)*BP26*BP$6</f>
        <v>-517.250980821918</v>
      </c>
      <c r="BQ88" s="43" t="n">
        <f aca="false">-In_BESS_Opex*$E66*BQ39*(1+In_Opex_Adj)*BQ26*BQ$6</f>
        <v>-522.935057534247</v>
      </c>
      <c r="BR88" s="43" t="n">
        <f aca="false">-In_BESS_Opex*$E66*BR39*(1+In_Opex_Adj)*BR26*BR$6</f>
        <v>-522.935057534247</v>
      </c>
      <c r="BS88" s="43" t="n">
        <f aca="false">-In_BESS_Opex*$E66*BS39*(1+In_Opex_Adj)*BS26*BS$6</f>
        <v>-521.798242191781</v>
      </c>
      <c r="BT88" s="43" t="n">
        <f aca="false">-In_BESS_Opex*$E66*BT39*(1+In_Opex_Adj)*BT26*BT$6</f>
        <v>-527.596000438356</v>
      </c>
      <c r="BU88" s="43" t="n">
        <f aca="false">-In_BESS_Opex*$E66*BU39*(1+In_Opex_Adj)*BU26*BU$6</f>
        <v>-533.393758684932</v>
      </c>
      <c r="BV88" s="43" t="n">
        <f aca="false">-In_BESS_Opex*$E66*BV39*(1+In_Opex_Adj)*BV26*BV$6</f>
        <v>-533.393758684932</v>
      </c>
      <c r="BW88" s="43" t="n">
        <f aca="false">-In_BESS_Opex*$E66*BW39*(1+In_Opex_Adj)*BW26*BW$6</f>
        <v>-532.23425260274</v>
      </c>
      <c r="BX88" s="43" t="n">
        <f aca="false">-In_BESS_Opex*$E66*BX39*(1+In_Opex_Adj)*BX26*BX$6</f>
        <v>-538.147966520548</v>
      </c>
      <c r="BY88" s="43" t="n">
        <f aca="false">-In_BESS_Opex*$E66*BY39*(1+In_Opex_Adj)*BY26*BY$6</f>
        <v>-544.061680438356</v>
      </c>
      <c r="BZ88" s="43" t="n">
        <f aca="false">-In_BESS_Opex*$E66*BZ39*(1+In_Opex_Adj)*BZ26*BZ$6</f>
        <v>-544.061680438356</v>
      </c>
      <c r="CA88" s="43" t="n">
        <f aca="false">-In_BESS_Opex*$E66*CA39*(1+In_Opex_Adj)*CA26*CA$6</f>
        <v>-542.87873260274</v>
      </c>
      <c r="CB88" s="43" t="n">
        <f aca="false">-In_BESS_Opex*$E66*CB39*(1+In_Opex_Adj)*CB26*CB$6</f>
        <v>-548.910718520548</v>
      </c>
      <c r="CC88" s="43" t="n">
        <f aca="false">-In_BESS_Opex*$E66*CC39*(1+In_Opex_Adj)*CC26*CC$6</f>
        <v>-554.942704438356</v>
      </c>
      <c r="CD88" s="43" t="n">
        <f aca="false">-In_BESS_Opex*$E66*CD39*(1+In_Opex_Adj)*CD26*CD$6</f>
        <v>-554.942704438356</v>
      </c>
      <c r="CE88" s="43" t="n">
        <f aca="false">-In_BESS_Opex*$E66*CE39*(1+In_Opex_Adj)*CE26*CE$6</f>
        <v>-559.888863780822</v>
      </c>
      <c r="CF88" s="43" t="n">
        <f aca="false">-In_BESS_Opex*$E66*CF39*(1+In_Opex_Adj)*CF26*CF$6</f>
        <v>-559.888863780822</v>
      </c>
      <c r="CG88" s="43" t="n">
        <f aca="false">-In_BESS_Opex*$E66*CG39*(1+In_Opex_Adj)*CG26*CG$6</f>
        <v>-566.041488657534</v>
      </c>
      <c r="CH88" s="43" t="n">
        <f aca="false">-In_BESS_Opex*$E66*CH39*(1+In_Opex_Adj)*CH26*CH$6</f>
        <v>-566.041488657534</v>
      </c>
      <c r="CI88" s="43" t="n">
        <f aca="false">-In_BESS_Opex*$E66*CI39*(1+In_Opex_Adj)*CI26*CI$6</f>
        <v>-564.810948493151</v>
      </c>
      <c r="CJ88" s="43" t="n">
        <f aca="false">-In_BESS_Opex*$E66*CJ39*(1+In_Opex_Adj)*CJ26*CJ$6</f>
        <v>-571.08662569863</v>
      </c>
      <c r="CK88" s="43" t="n">
        <f aca="false">-In_BESS_Opex*$E66*CK39*(1+In_Opex_Adj)*CK26*CK$6</f>
        <v>-577.36230290411</v>
      </c>
      <c r="CL88" s="43" t="n">
        <f aca="false">-In_BESS_Opex*$E66*CL39*(1+In_Opex_Adj)*CL26*CL$6</f>
        <v>-577.36230290411</v>
      </c>
      <c r="CM88" s="43" t="n">
        <f aca="false">-In_BESS_Opex*$E66*CM39*(1+In_Opex_Adj)*CM26*CM$6</f>
        <v>-576.107418082192</v>
      </c>
      <c r="CN88" s="43" t="n">
        <f aca="false">-In_BESS_Opex*$E66*CN39*(1+In_Opex_Adj)*CN26*CN$6</f>
        <v>-582.508611616438</v>
      </c>
      <c r="CO88" s="43" t="n">
        <f aca="false">-In_BESS_Opex*$E66*CO39*(1+In_Opex_Adj)*CO26*CO$6</f>
        <v>-588.909805150685</v>
      </c>
      <c r="CP88" s="43" t="n">
        <f aca="false">-In_BESS_Opex*$E66*CP39*(1+In_Opex_Adj)*CP26*CP$6</f>
        <v>-588.909805150685</v>
      </c>
      <c r="CQ88" s="43" t="n">
        <f aca="false">-In_BESS_Opex*$E66*CQ39*(1+In_Opex_Adj)*CQ26*CQ$6</f>
        <v>-587.629444931507</v>
      </c>
      <c r="CR88" s="43" t="n">
        <f aca="false">-In_BESS_Opex*$E66*CR39*(1+In_Opex_Adj)*CR26*CR$6</f>
        <v>-594.158660986301</v>
      </c>
      <c r="CS88" s="43" t="n">
        <f aca="false">-In_BESS_Opex*$E66*CS39*(1+In_Opex_Adj)*CS26*CS$6</f>
        <v>-600.687877041096</v>
      </c>
      <c r="CT88" s="43" t="n">
        <f aca="false">-In_BESS_Opex*$E66*CT39*(1+In_Opex_Adj)*CT26*CT$6</f>
        <v>-600.687877041096</v>
      </c>
      <c r="CU88" s="43" t="n">
        <f aca="false">-In_BESS_Opex*$E66*CU39*(1+In_Opex_Adj)*CU26*CU$6</f>
        <v>-606.041765095891</v>
      </c>
      <c r="CV88" s="43" t="n">
        <f aca="false">-In_BESS_Opex*$E66*CV39*(1+In_Opex_Adj)*CV26*CV$6</f>
        <v>-606.041765095891</v>
      </c>
      <c r="CW88" s="43" t="n">
        <f aca="false">-In_BESS_Opex*$E66*CW39*(1+In_Opex_Adj)*CW26*CW$6</f>
        <v>-612.701564712329</v>
      </c>
      <c r="CX88" s="43" t="n">
        <f aca="false">-In_BESS_Opex*$E66*CX39*(1+In_Opex_Adj)*CX26*CX$6</f>
        <v>-612.701564712329</v>
      </c>
      <c r="CY88" s="43" t="n">
        <f aca="false">-In_BESS_Opex*$E66*CY39*(1+In_Opex_Adj)*CY26*CY$6</f>
        <v>-611.369536438356</v>
      </c>
      <c r="CZ88" s="43" t="n">
        <f aca="false">-In_BESS_Opex*$E66*CZ39*(1+In_Opex_Adj)*CZ26*CZ$6</f>
        <v>-618.162531287671</v>
      </c>
      <c r="DA88" s="43" t="n">
        <f aca="false">-In_BESS_Opex*$E66*DA39*(1+In_Opex_Adj)*DA26*DA$6</f>
        <v>-624.955526136986</v>
      </c>
      <c r="DB88" s="43" t="n">
        <f aca="false">-In_BESS_Opex*$E66*DB39*(1+In_Opex_Adj)*DB26*DB$6</f>
        <v>-624.955526136986</v>
      </c>
      <c r="DC88" s="43" t="n">
        <f aca="false">-In_BESS_Opex*$E66*DC39*(1+In_Opex_Adj)*DC26*DC$6</f>
        <v>-623.597094246575</v>
      </c>
      <c r="DD88" s="43" t="n">
        <f aca="false">-In_BESS_Opex*$E66*DD39*(1+In_Opex_Adj)*DD26*DD$6</f>
        <v>-630.525950849315</v>
      </c>
      <c r="DE88" s="43" t="n">
        <f aca="false">-In_BESS_Opex*$E66*DE39*(1+In_Opex_Adj)*DE26*DE$6</f>
        <v>-637.454807452055</v>
      </c>
      <c r="DF88" s="43" t="n">
        <f aca="false">-In_BESS_Opex*$E66*DF39*(1+In_Opex_Adj)*DF26*DF$6</f>
        <v>-637.454807452055</v>
      </c>
      <c r="DG88" s="43" t="n">
        <f aca="false">-In_BESS_Opex*$E66*DG39*(1+In_Opex_Adj)*DG26*DG$6</f>
        <v>-636.069195616438</v>
      </c>
      <c r="DH88" s="43" t="n">
        <f aca="false">-In_BESS_Opex*$E66*DH39*(1+In_Opex_Adj)*DH26*DH$6</f>
        <v>-643.136631123288</v>
      </c>
      <c r="DI88" s="43" t="n">
        <f aca="false">-In_BESS_Opex*$E66*DI39*(1+In_Opex_Adj)*DI26*DI$6</f>
        <v>-650.204066630137</v>
      </c>
      <c r="DJ88" s="43" t="n">
        <f aca="false">-In_BESS_Opex*$E66*DJ39*(1+In_Opex_Adj)*DJ26*DJ$6</f>
        <v>-650.204066630137</v>
      </c>
      <c r="DK88" s="43" t="n">
        <f aca="false">-In_BESS_Opex*$E66*DK39*(1+In_Opex_Adj)*DK26*DK$6</f>
        <v>-655.999179452055</v>
      </c>
      <c r="DL88" s="43" t="n">
        <f aca="false">-In_BESS_Opex*$E66*DL39*(1+In_Opex_Adj)*DL26*DL$6</f>
        <v>-655.999179452055</v>
      </c>
      <c r="DM88" s="43" t="n">
        <f aca="false">-In_BESS_Opex*$E66*DM39*(1+In_Opex_Adj)*DM26*DM$6</f>
        <v>-663.207961643836</v>
      </c>
      <c r="DN88" s="43" t="n">
        <f aca="false">-In_BESS_Opex*$E66*DN39*(1+In_Opex_Adj)*DN26*DN$6</f>
        <v>-663.207961643836</v>
      </c>
      <c r="DO88" s="43" t="n">
        <f aca="false">-In_BESS_Opex*$E66*DO39*(1+In_Opex_Adj)*DO26*DO$6</f>
        <v>-661.766015342466</v>
      </c>
      <c r="DP88" s="43" t="n">
        <f aca="false">-In_BESS_Opex*$E66*DP39*(1+In_Opex_Adj)*DP26*DP$6</f>
        <v>-669.118971068493</v>
      </c>
      <c r="DQ88" s="43" t="n">
        <f aca="false">-In_BESS_Opex*$E66*DQ39*(1+In_Opex_Adj)*DQ26*DQ$6</f>
        <v>-676.471926794521</v>
      </c>
      <c r="DR88" s="43" t="n">
        <f aca="false">-In_BESS_Opex*$E66*DR39*(1+In_Opex_Adj)*DR26*DR$6</f>
        <v>-676.471926794521</v>
      </c>
      <c r="DS88" s="43" t="n">
        <f aca="false">-In_BESS_Opex*$E66*DS39*(1+In_Opex_Adj)*DS26*DS$6</f>
        <v>-675.001366027397</v>
      </c>
      <c r="DT88" s="43" t="n">
        <f aca="false">-In_BESS_Opex*$E66*DT39*(1+In_Opex_Adj)*DT26*DT$6</f>
        <v>-682.501381205479</v>
      </c>
      <c r="DU88" s="43" t="n">
        <f aca="false">-In_BESS_Opex*$E66*DU39*(1+In_Opex_Adj)*DU26*DU$6</f>
        <v>-690.001396383562</v>
      </c>
      <c r="DV88" s="43" t="n">
        <f aca="false">-In_BESS_Opex*$E66*DV39*(1+In_Opex_Adj)*DV26*DV$6</f>
        <v>-690.001396383562</v>
      </c>
      <c r="DW88" s="43" t="n">
        <f aca="false">-In_BESS_Opex*$E66*DW39*(1+In_Opex_Adj)*DW26*DW$6</f>
        <v>-688.501385753425</v>
      </c>
      <c r="DX88" s="43" t="n">
        <f aca="false">-In_BESS_Opex*$E66*DX39*(1+In_Opex_Adj)*DX26*DX$6</f>
        <v>-696.151401150685</v>
      </c>
      <c r="DY88" s="43" t="n">
        <f aca="false">-In_BESS_Opex*$E66*DY39*(1+In_Opex_Adj)*DY26*DY$6</f>
        <v>-703.801416547945</v>
      </c>
      <c r="DZ88" s="43" t="n">
        <f aca="false">-In_BESS_Opex*$E66*DZ39*(1+In_Opex_Adj)*DZ26*DZ$6</f>
        <v>-703.801416547945</v>
      </c>
      <c r="EA88" s="43" t="n">
        <f aca="false">-In_BESS_Opex*$E66*EA39*(1+In_Opex_Adj)*EA26*EA$6</f>
        <v>-710.074790082192</v>
      </c>
      <c r="EB88" s="43" t="n">
        <f aca="false">-In_BESS_Opex*$E66*EB39*(1+In_Opex_Adj)*EB26*EB$6</f>
        <v>-710.074790082192</v>
      </c>
      <c r="EC88" s="43" t="n">
        <f aca="false">-In_BESS_Opex*$E66*EC39*(1+In_Opex_Adj)*EC26*EC$6</f>
        <v>-717.877809753425</v>
      </c>
      <c r="ED88" s="43" t="n">
        <f aca="false">-In_BESS_Opex*$E66*ED39*(1+In_Opex_Adj)*ED26*ED$6</f>
        <v>-717.877809753425</v>
      </c>
      <c r="EE88" s="43" t="n">
        <f aca="false">-In_BESS_Opex*$E66*EE39*(1+In_Opex_Adj)*EE26*EE$6</f>
        <v>-716.317076712329</v>
      </c>
      <c r="EF88" s="43" t="n">
        <f aca="false">-In_BESS_Opex*$E66*EF39*(1+In_Opex_Adj)*EF26*EF$6</f>
        <v>-724.276155342466</v>
      </c>
      <c r="EG88" s="43" t="n">
        <f aca="false">-In_BESS_Opex*$E66*EG39*(1+In_Opex_Adj)*EG26*EG$6</f>
        <v>-732.235233972603</v>
      </c>
      <c r="EH88" s="43" t="n">
        <f aca="false">-In_BESS_Opex*$E66*EH39*(1+In_Opex_Adj)*EH26*EH$6</f>
        <v>-732.235233972603</v>
      </c>
      <c r="EI88" s="43" t="n">
        <f aca="false">-In_BESS_Opex*$E66*EI39*(1+In_Opex_Adj)*EI26*EI$6</f>
        <v>-730.643380273973</v>
      </c>
      <c r="EJ88" s="43" t="n">
        <f aca="false">-In_BESS_Opex*$E66*EJ39*(1+In_Opex_Adj)*EJ26*EJ$6</f>
        <v>-738.761640054795</v>
      </c>
      <c r="EK88" s="43" t="n">
        <f aca="false">-In_BESS_Opex*$E66*EK39*(1+In_Opex_Adj)*EK26*EK$6</f>
        <v>-746.879899835617</v>
      </c>
      <c r="EL88" s="43" t="n">
        <f aca="false">-In_BESS_Opex*$E66*EL39*(1+In_Opex_Adj)*EL26*EL$6</f>
        <v>-746.879899835617</v>
      </c>
      <c r="EM88" s="43" t="n">
        <f aca="false">-In_BESS_Opex*$E66*EM39*(1+In_Opex_Adj)*EM26*EM$6</f>
        <v>-745.256376986301</v>
      </c>
      <c r="EN88" s="43" t="n">
        <f aca="false">-In_BESS_Opex*$E66*EN39*(1+In_Opex_Adj)*EN26*EN$6</f>
        <v>-753.53700339726</v>
      </c>
      <c r="EO88" s="43" t="n">
        <f aca="false">-In_BESS_Opex*$E66*EO39*(1+In_Opex_Adj)*EO26*EO$6</f>
        <v>-761.817629808219</v>
      </c>
      <c r="EP88" s="43" t="n">
        <f aca="false">-In_BESS_Opex*$E66*EP39*(1+In_Opex_Adj)*EP26*EP$6</f>
        <v>-761.817629808219</v>
      </c>
      <c r="EQ88" s="43" t="n">
        <f aca="false">-In_BESS_Opex*$E66*EQ39*(1+In_Opex_Adj)*EQ26*EQ$6</f>
        <v>-768.60762060274</v>
      </c>
      <c r="ER88" s="43" t="n">
        <f aca="false">-In_BESS_Opex*$E66*ER39*(1+In_Opex_Adj)*ER26*ER$6</f>
        <v>-768.60762060274</v>
      </c>
      <c r="ES88" s="43" t="n">
        <f aca="false">-In_BESS_Opex*$E66*ES39*(1+In_Opex_Adj)*ES26*ES$6</f>
        <v>-777.053858191781</v>
      </c>
      <c r="ET88" s="43" t="n">
        <f aca="false">-In_BESS_Opex*$E66*ET39*(1+In_Opex_Adj)*ET26*ET$6</f>
        <v>-777.053858191781</v>
      </c>
      <c r="EU88" s="43" t="n">
        <f aca="false">-In_BESS_Opex*$E66*EU39*(1+In_Opex_Adj)*EU26*EU$6</f>
        <v>-775.364610673973</v>
      </c>
      <c r="EV88" s="43" t="n">
        <f aca="false">-In_BESS_Opex*$E66*EV39*(1+In_Opex_Adj)*EV26*EV$6</f>
        <v>-783.979773014795</v>
      </c>
      <c r="EW88" s="43" t="n">
        <f aca="false">-In_BESS_Opex*$E66*EW39*(1+In_Opex_Adj)*EW26*EW$6</f>
        <v>-792.594935355617</v>
      </c>
      <c r="EX88" s="43" t="n">
        <f aca="false">-In_BESS_Opex*$E66*EX39*(1+In_Opex_Adj)*EX26*EX$6</f>
        <v>-792.594935355617</v>
      </c>
      <c r="EY88" s="43" t="n">
        <f aca="false">-In_BESS_Opex*$E66*EY39*(1+In_Opex_Adj)*EY26*EY$6</f>
        <v>-790.871902887452</v>
      </c>
      <c r="EZ88" s="43" t="n">
        <f aca="false">-In_BESS_Opex*$E66*EZ39*(1+In_Opex_Adj)*EZ26*EZ$6</f>
        <v>-799.65936847509</v>
      </c>
      <c r="FA88" s="43" t="n">
        <f aca="false">-In_BESS_Opex*$E66*FA39*(1+In_Opex_Adj)*FA26*FA$6</f>
        <v>-808.446834062729</v>
      </c>
      <c r="FB88" s="43" t="n">
        <f aca="false">-In_BESS_Opex*$E66*FB39*(1+In_Opex_Adj)*FB26*FB$6</f>
        <v>-808.446834062729</v>
      </c>
      <c r="FC88" s="43" t="n">
        <f aca="false">-In_BESS_Opex*$E66*FC39*(1+In_Opex_Adj)*FC26*FC$6</f>
        <v>-806.689340945201</v>
      </c>
      <c r="FD88" s="43" t="n">
        <f aca="false">-In_BESS_Opex*$E66*FD39*(1+In_Opex_Adj)*FD26*FD$6</f>
        <v>-0</v>
      </c>
      <c r="FE88" s="43" t="n">
        <f aca="false">-In_BESS_Opex*$E66*FE39*(1+In_Opex_Adj)*FE26*FE$6</f>
        <v>-0</v>
      </c>
      <c r="FF88" s="43" t="n">
        <f aca="false">-In_BESS_Opex*$E66*FF39*(1+In_Opex_Adj)*FF26*FF$6</f>
        <v>-0</v>
      </c>
      <c r="FG88" s="43" t="n">
        <f aca="false">-In_BESS_Opex*$E66*FG39*(1+In_Opex_Adj)*FG26*FG$6</f>
        <v>-0</v>
      </c>
      <c r="FH88" s="43" t="n">
        <f aca="false">-In_BESS_Opex*$E66*FH39*(1+In_Opex_Adj)*FH26*FH$6</f>
        <v>-0</v>
      </c>
    </row>
    <row r="89" customFormat="false" ht="15" hidden="false" customHeight="false" outlineLevel="0" collapsed="false">
      <c r="C89" s="0" t="s">
        <v>690</v>
      </c>
      <c r="D89" s="11" t="s">
        <v>319</v>
      </c>
      <c r="I89" s="43" t="n">
        <f aca="false">SUM(J89:FH89)</f>
        <v>0</v>
      </c>
      <c r="J89" s="43" t="n">
        <f aca="false">-In_RTM*J80-INDEX(OPV_Cost,$E48)*J51*J$6</f>
        <v>-0</v>
      </c>
      <c r="K89" s="43" t="n">
        <f aca="false">-In_RTM*K80-INDEX(OPV_Cost,$E48)*K51*K$6</f>
        <v>-0</v>
      </c>
      <c r="L89" s="43" t="n">
        <f aca="false">-In_RTM*L80-INDEX(OPV_Cost,$E48)*L51*L$6</f>
        <v>-0</v>
      </c>
      <c r="M89" s="43" t="n">
        <f aca="false">-In_RTM*M80-INDEX(OPV_Cost,$E48)*M51*M$6</f>
        <v>-0</v>
      </c>
      <c r="N89" s="43" t="n">
        <f aca="false">-In_RTM*N80-INDEX(OPV_Cost,$E48)*N51*N$6</f>
        <v>-0</v>
      </c>
      <c r="O89" s="43" t="n">
        <f aca="false">-In_RTM*O80-INDEX(OPV_Cost,$E48)*O51*O$6</f>
        <v>-0</v>
      </c>
      <c r="P89" s="43" t="n">
        <f aca="false">-In_RTM*P80-INDEX(OPV_Cost,$E48)*P51*P$6</f>
        <v>-0</v>
      </c>
      <c r="Q89" s="43" t="n">
        <f aca="false">-In_RTM*Q80-INDEX(OPV_Cost,$E48)*Q51*Q$6</f>
        <v>-0</v>
      </c>
      <c r="R89" s="43" t="n">
        <f aca="false">-In_RTM*R80-INDEX(OPV_Cost,$E48)*R51*R$6</f>
        <v>-0</v>
      </c>
      <c r="S89" s="43" t="n">
        <f aca="false">-In_RTM*S80-INDEX(OPV_Cost,$E48)*S51*S$6</f>
        <v>-0</v>
      </c>
      <c r="T89" s="43" t="n">
        <f aca="false">-In_RTM*T80-INDEX(OPV_Cost,$E48)*T51*T$6</f>
        <v>-0</v>
      </c>
      <c r="U89" s="43" t="n">
        <f aca="false">-In_RTM*U80-INDEX(OPV_Cost,$E48)*U51*U$6</f>
        <v>-0</v>
      </c>
      <c r="V89" s="43" t="n">
        <f aca="false">-In_RTM*V80-INDEX(OPV_Cost,$E48)*V51*V$6</f>
        <v>-0</v>
      </c>
      <c r="W89" s="43" t="n">
        <f aca="false">-In_RTM*W80-INDEX(OPV_Cost,$E48)*W51*W$6</f>
        <v>-0</v>
      </c>
      <c r="X89" s="43" t="n">
        <f aca="false">-In_RTM*X80-INDEX(OPV_Cost,$E48)*X51*X$6</f>
        <v>-0</v>
      </c>
      <c r="Y89" s="43" t="n">
        <f aca="false">-In_RTM*Y80-INDEX(OPV_Cost,$E48)*Y51*Y$6</f>
        <v>-0</v>
      </c>
      <c r="Z89" s="43" t="n">
        <f aca="false">-In_RTM*Z80-INDEX(OPV_Cost,$E48)*Z51*Z$6</f>
        <v>-0</v>
      </c>
      <c r="AA89" s="43" t="n">
        <f aca="false">-In_RTM*AA80-INDEX(OPV_Cost,$E48)*AA51*AA$6</f>
        <v>-0</v>
      </c>
      <c r="AB89" s="43" t="n">
        <f aca="false">-In_RTM*AB80-INDEX(OPV_Cost,$E48)*AB51*AB$6</f>
        <v>-0</v>
      </c>
      <c r="AC89" s="43" t="n">
        <f aca="false">-In_RTM*AC80-INDEX(OPV_Cost,$E48)*AC51*AC$6</f>
        <v>-0</v>
      </c>
      <c r="AD89" s="43" t="n">
        <f aca="false">-In_RTM*AD80-INDEX(OPV_Cost,$E48)*AD51*AD$6</f>
        <v>-0</v>
      </c>
      <c r="AE89" s="43" t="n">
        <f aca="false">-In_RTM*AE80-INDEX(OPV_Cost,$E48)*AE51*AE$6</f>
        <v>-0</v>
      </c>
      <c r="AF89" s="43" t="n">
        <f aca="false">-In_RTM*AF80-INDEX(OPV_Cost,$E48)*AF51*AF$6</f>
        <v>-0</v>
      </c>
      <c r="AG89" s="43" t="n">
        <f aca="false">-In_RTM*AG80-INDEX(OPV_Cost,$E48)*AG51*AG$6</f>
        <v>-0</v>
      </c>
      <c r="AH89" s="43" t="n">
        <f aca="false">-In_RTM*AH80-INDEX(OPV_Cost,$E48)*AH51*AH$6</f>
        <v>-0</v>
      </c>
      <c r="AI89" s="43" t="n">
        <f aca="false">-In_RTM*AI80-INDEX(OPV_Cost,$E48)*AI51*AI$6</f>
        <v>-0</v>
      </c>
      <c r="AJ89" s="43" t="n">
        <f aca="false">-In_RTM*AJ80-INDEX(OPV_Cost,$E48)*AJ51*AJ$6</f>
        <v>-0</v>
      </c>
      <c r="AK89" s="43" t="n">
        <f aca="false">-In_RTM*AK80-INDEX(OPV_Cost,$E48)*AK51*AK$6</f>
        <v>-0</v>
      </c>
      <c r="AL89" s="43" t="n">
        <f aca="false">-In_RTM*AL80-INDEX(OPV_Cost,$E48)*AL51*AL$6</f>
        <v>-0</v>
      </c>
      <c r="AM89" s="43" t="n">
        <f aca="false">-In_RTM*AM80-INDEX(OPV_Cost,$E48)*AM51*AM$6</f>
        <v>-0</v>
      </c>
      <c r="AN89" s="43" t="n">
        <f aca="false">-In_RTM*AN80-INDEX(OPV_Cost,$E48)*AN51*AN$6</f>
        <v>-0</v>
      </c>
      <c r="AO89" s="43" t="n">
        <f aca="false">-In_RTM*AO80-INDEX(OPV_Cost,$E48)*AO51*AO$6</f>
        <v>-0</v>
      </c>
      <c r="AP89" s="43" t="n">
        <f aca="false">-In_RTM*AP80-INDEX(OPV_Cost,$E48)*AP51*AP$6</f>
        <v>-0</v>
      </c>
      <c r="AQ89" s="43" t="n">
        <f aca="false">-In_RTM*AQ80-INDEX(OPV_Cost,$E48)*AQ51*AQ$6</f>
        <v>-0</v>
      </c>
      <c r="AR89" s="43" t="n">
        <f aca="false">-In_RTM*AR80-INDEX(OPV_Cost,$E48)*AR51*AR$6</f>
        <v>-0</v>
      </c>
      <c r="AS89" s="43" t="n">
        <f aca="false">-In_RTM*AS80-INDEX(OPV_Cost,$E48)*AS51*AS$6</f>
        <v>-0</v>
      </c>
      <c r="AT89" s="43" t="n">
        <f aca="false">-In_RTM*AT80-INDEX(OPV_Cost,$E48)*AT51*AT$6</f>
        <v>-0</v>
      </c>
      <c r="AU89" s="43" t="n">
        <f aca="false">-In_RTM*AU80-INDEX(OPV_Cost,$E48)*AU51*AU$6</f>
        <v>-0</v>
      </c>
      <c r="AV89" s="43" t="n">
        <f aca="false">-In_RTM*AV80-INDEX(OPV_Cost,$E48)*AV51*AV$6</f>
        <v>-0</v>
      </c>
      <c r="AW89" s="43" t="n">
        <f aca="false">-In_RTM*AW80-INDEX(OPV_Cost,$E48)*AW51*AW$6</f>
        <v>-0</v>
      </c>
      <c r="AX89" s="43" t="n">
        <f aca="false">-In_RTM*AX80-INDEX(OPV_Cost,$E48)*AX51*AX$6</f>
        <v>-0</v>
      </c>
      <c r="AY89" s="43" t="n">
        <f aca="false">-In_RTM*AY80-INDEX(OPV_Cost,$E48)*AY51*AY$6</f>
        <v>-0</v>
      </c>
      <c r="AZ89" s="43" t="n">
        <f aca="false">-In_RTM*AZ80-INDEX(OPV_Cost,$E48)*AZ51*AZ$6</f>
        <v>-0</v>
      </c>
      <c r="BA89" s="43" t="n">
        <f aca="false">-In_RTM*BA80-INDEX(OPV_Cost,$E48)*BA51*BA$6</f>
        <v>-0</v>
      </c>
      <c r="BB89" s="43" t="n">
        <f aca="false">-In_RTM*BB80-INDEX(OPV_Cost,$E48)*BB51*BB$6</f>
        <v>-0</v>
      </c>
      <c r="BC89" s="43" t="n">
        <f aca="false">-In_RTM*BC80-INDEX(OPV_Cost,$E48)*BC51*BC$6</f>
        <v>-0</v>
      </c>
      <c r="BD89" s="43" t="n">
        <f aca="false">-In_RTM*BD80-INDEX(OPV_Cost,$E48)*BD51*BD$6</f>
        <v>-0</v>
      </c>
      <c r="BE89" s="43" t="n">
        <f aca="false">-In_RTM*BE80-INDEX(OPV_Cost,$E48)*BE51*BE$6</f>
        <v>-0</v>
      </c>
      <c r="BF89" s="43" t="n">
        <f aca="false">-In_RTM*BF80-INDEX(OPV_Cost,$E48)*BF51*BF$6</f>
        <v>-0</v>
      </c>
      <c r="BG89" s="43" t="n">
        <f aca="false">-In_RTM*BG80-INDEX(OPV_Cost,$E48)*BG51*BG$6</f>
        <v>-0</v>
      </c>
      <c r="BH89" s="43" t="n">
        <f aca="false">-In_RTM*BH80-INDEX(OPV_Cost,$E48)*BH51*BH$6</f>
        <v>-0</v>
      </c>
      <c r="BI89" s="43" t="n">
        <f aca="false">-In_RTM*BI80-INDEX(OPV_Cost,$E48)*BI51*BI$6</f>
        <v>-0</v>
      </c>
      <c r="BJ89" s="43" t="n">
        <f aca="false">-In_RTM*BJ80-INDEX(OPV_Cost,$E48)*BJ51*BJ$6</f>
        <v>-0</v>
      </c>
      <c r="BK89" s="43" t="n">
        <f aca="false">-In_RTM*BK80-INDEX(OPV_Cost,$E48)*BK51*BK$6</f>
        <v>-0</v>
      </c>
      <c r="BL89" s="43" t="n">
        <f aca="false">-In_RTM*BL80-INDEX(OPV_Cost,$E48)*BL51*BL$6</f>
        <v>-0</v>
      </c>
      <c r="BM89" s="43" t="n">
        <f aca="false">-In_RTM*BM80-INDEX(OPV_Cost,$E48)*BM51*BM$6</f>
        <v>-0</v>
      </c>
      <c r="BN89" s="43" t="n">
        <f aca="false">-In_RTM*BN80-INDEX(OPV_Cost,$E48)*BN51*BN$6</f>
        <v>-0</v>
      </c>
      <c r="BO89" s="43" t="n">
        <f aca="false">-In_RTM*BO80-INDEX(OPV_Cost,$E48)*BO51*BO$6</f>
        <v>-0</v>
      </c>
      <c r="BP89" s="43" t="n">
        <f aca="false">-In_RTM*BP80-INDEX(OPV_Cost,$E48)*BP51*BP$6</f>
        <v>-0</v>
      </c>
      <c r="BQ89" s="43" t="n">
        <f aca="false">-In_RTM*BQ80-INDEX(OPV_Cost,$E48)*BQ51*BQ$6</f>
        <v>-0</v>
      </c>
      <c r="BR89" s="43" t="n">
        <f aca="false">-In_RTM*BR80-INDEX(OPV_Cost,$E48)*BR51*BR$6</f>
        <v>-0</v>
      </c>
      <c r="BS89" s="43" t="n">
        <f aca="false">-In_RTM*BS80-INDEX(OPV_Cost,$E48)*BS51*BS$6</f>
        <v>-0</v>
      </c>
      <c r="BT89" s="43" t="n">
        <f aca="false">-In_RTM*BT80-INDEX(OPV_Cost,$E48)*BT51*BT$6</f>
        <v>-0</v>
      </c>
      <c r="BU89" s="43" t="n">
        <f aca="false">-In_RTM*BU80-INDEX(OPV_Cost,$E48)*BU51*BU$6</f>
        <v>-0</v>
      </c>
      <c r="BV89" s="43" t="n">
        <f aca="false">-In_RTM*BV80-INDEX(OPV_Cost,$E48)*BV51*BV$6</f>
        <v>-0</v>
      </c>
      <c r="BW89" s="43" t="n">
        <f aca="false">-In_RTM*BW80-INDEX(OPV_Cost,$E48)*BW51*BW$6</f>
        <v>-0</v>
      </c>
      <c r="BX89" s="43" t="n">
        <f aca="false">-In_RTM*BX80-INDEX(OPV_Cost,$E48)*BX51*BX$6</f>
        <v>-0</v>
      </c>
      <c r="BY89" s="43" t="n">
        <f aca="false">-In_RTM*BY80-INDEX(OPV_Cost,$E48)*BY51*BY$6</f>
        <v>-0</v>
      </c>
      <c r="BZ89" s="43" t="n">
        <f aca="false">-In_RTM*BZ80-INDEX(OPV_Cost,$E48)*BZ51*BZ$6</f>
        <v>-0</v>
      </c>
      <c r="CA89" s="43" t="n">
        <f aca="false">-In_RTM*CA80-INDEX(OPV_Cost,$E48)*CA51*CA$6</f>
        <v>-0</v>
      </c>
      <c r="CB89" s="43" t="n">
        <f aca="false">-In_RTM*CB80-INDEX(OPV_Cost,$E48)*CB51*CB$6</f>
        <v>-0</v>
      </c>
      <c r="CC89" s="43" t="n">
        <f aca="false">-In_RTM*CC80-INDEX(OPV_Cost,$E48)*CC51*CC$6</f>
        <v>-0</v>
      </c>
      <c r="CD89" s="43" t="n">
        <f aca="false">-In_RTM*CD80-INDEX(OPV_Cost,$E48)*CD51*CD$6</f>
        <v>-0</v>
      </c>
      <c r="CE89" s="43" t="n">
        <f aca="false">-In_RTM*CE80-INDEX(OPV_Cost,$E48)*CE51*CE$6</f>
        <v>-0</v>
      </c>
      <c r="CF89" s="43" t="n">
        <f aca="false">-In_RTM*CF80-INDEX(OPV_Cost,$E48)*CF51*CF$6</f>
        <v>-0</v>
      </c>
      <c r="CG89" s="43" t="n">
        <f aca="false">-In_RTM*CG80-INDEX(OPV_Cost,$E48)*CG51*CG$6</f>
        <v>-0</v>
      </c>
      <c r="CH89" s="43" t="n">
        <f aca="false">-In_RTM*CH80-INDEX(OPV_Cost,$E48)*CH51*CH$6</f>
        <v>-0</v>
      </c>
      <c r="CI89" s="43" t="n">
        <f aca="false">-In_RTM*CI80-INDEX(OPV_Cost,$E48)*CI51*CI$6</f>
        <v>-0</v>
      </c>
      <c r="CJ89" s="43" t="n">
        <f aca="false">-In_RTM*CJ80-INDEX(OPV_Cost,$E48)*CJ51*CJ$6</f>
        <v>-0</v>
      </c>
      <c r="CK89" s="43" t="n">
        <f aca="false">-In_RTM*CK80-INDEX(OPV_Cost,$E48)*CK51*CK$6</f>
        <v>-0</v>
      </c>
      <c r="CL89" s="43" t="n">
        <f aca="false">-In_RTM*CL80-INDEX(OPV_Cost,$E48)*CL51*CL$6</f>
        <v>-0</v>
      </c>
      <c r="CM89" s="43" t="n">
        <f aca="false">-In_RTM*CM80-INDEX(OPV_Cost,$E48)*CM51*CM$6</f>
        <v>-0</v>
      </c>
      <c r="CN89" s="43" t="n">
        <f aca="false">-In_RTM*CN80-INDEX(OPV_Cost,$E48)*CN51*CN$6</f>
        <v>-0</v>
      </c>
      <c r="CO89" s="43" t="n">
        <f aca="false">-In_RTM*CO80-INDEX(OPV_Cost,$E48)*CO51*CO$6</f>
        <v>-0</v>
      </c>
      <c r="CP89" s="43" t="n">
        <f aca="false">-In_RTM*CP80-INDEX(OPV_Cost,$E48)*CP51*CP$6</f>
        <v>-0</v>
      </c>
      <c r="CQ89" s="43" t="n">
        <f aca="false">-In_RTM*CQ80-INDEX(OPV_Cost,$E48)*CQ51*CQ$6</f>
        <v>-0</v>
      </c>
      <c r="CR89" s="43" t="n">
        <f aca="false">-In_RTM*CR80-INDEX(OPV_Cost,$E48)*CR51*CR$6</f>
        <v>-0</v>
      </c>
      <c r="CS89" s="43" t="n">
        <f aca="false">-In_RTM*CS80-INDEX(OPV_Cost,$E48)*CS51*CS$6</f>
        <v>-0</v>
      </c>
      <c r="CT89" s="43" t="n">
        <f aca="false">-In_RTM*CT80-INDEX(OPV_Cost,$E48)*CT51*CT$6</f>
        <v>-0</v>
      </c>
      <c r="CU89" s="43" t="n">
        <f aca="false">-In_RTM*CU80-INDEX(OPV_Cost,$E48)*CU51*CU$6</f>
        <v>-0</v>
      </c>
      <c r="CV89" s="43" t="n">
        <f aca="false">-In_RTM*CV80-INDEX(OPV_Cost,$E48)*CV51*CV$6</f>
        <v>-0</v>
      </c>
      <c r="CW89" s="43" t="n">
        <f aca="false">-In_RTM*CW80-INDEX(OPV_Cost,$E48)*CW51*CW$6</f>
        <v>-0</v>
      </c>
      <c r="CX89" s="43" t="n">
        <f aca="false">-In_RTM*CX80-INDEX(OPV_Cost,$E48)*CX51*CX$6</f>
        <v>-0</v>
      </c>
      <c r="CY89" s="43" t="n">
        <f aca="false">-In_RTM*CY80-INDEX(OPV_Cost,$E48)*CY51*CY$6</f>
        <v>-0</v>
      </c>
      <c r="CZ89" s="43" t="n">
        <f aca="false">-In_RTM*CZ80-INDEX(OPV_Cost,$E48)*CZ51*CZ$6</f>
        <v>-0</v>
      </c>
      <c r="DA89" s="43" t="n">
        <f aca="false">-In_RTM*DA80-INDEX(OPV_Cost,$E48)*DA51*DA$6</f>
        <v>-0</v>
      </c>
      <c r="DB89" s="43" t="n">
        <f aca="false">-In_RTM*DB80-INDEX(OPV_Cost,$E48)*DB51*DB$6</f>
        <v>-0</v>
      </c>
      <c r="DC89" s="43" t="n">
        <f aca="false">-In_RTM*DC80-INDEX(OPV_Cost,$E48)*DC51*DC$6</f>
        <v>-0</v>
      </c>
      <c r="DD89" s="43" t="n">
        <f aca="false">-In_RTM*DD80-INDEX(OPV_Cost,$E48)*DD51*DD$6</f>
        <v>-0</v>
      </c>
      <c r="DE89" s="43" t="n">
        <f aca="false">-In_RTM*DE80-INDEX(OPV_Cost,$E48)*DE51*DE$6</f>
        <v>-0</v>
      </c>
      <c r="DF89" s="43" t="n">
        <f aca="false">-In_RTM*DF80-INDEX(OPV_Cost,$E48)*DF51*DF$6</f>
        <v>-0</v>
      </c>
      <c r="DG89" s="43" t="n">
        <f aca="false">-In_RTM*DG80-INDEX(OPV_Cost,$E48)*DG51*DG$6</f>
        <v>-0</v>
      </c>
      <c r="DH89" s="43" t="n">
        <f aca="false">-In_RTM*DH80-INDEX(OPV_Cost,$E48)*DH51*DH$6</f>
        <v>-0</v>
      </c>
      <c r="DI89" s="43" t="n">
        <f aca="false">-In_RTM*DI80-INDEX(OPV_Cost,$E48)*DI51*DI$6</f>
        <v>-0</v>
      </c>
      <c r="DJ89" s="43" t="n">
        <f aca="false">-In_RTM*DJ80-INDEX(OPV_Cost,$E48)*DJ51*DJ$6</f>
        <v>-0</v>
      </c>
      <c r="DK89" s="43" t="n">
        <f aca="false">-In_RTM*DK80-INDEX(OPV_Cost,$E48)*DK51*DK$6</f>
        <v>-0</v>
      </c>
      <c r="DL89" s="43" t="n">
        <f aca="false">-In_RTM*DL80-INDEX(OPV_Cost,$E48)*DL51*DL$6</f>
        <v>-0</v>
      </c>
      <c r="DM89" s="43" t="n">
        <f aca="false">-In_RTM*DM80-INDEX(OPV_Cost,$E48)*DM51*DM$6</f>
        <v>-0</v>
      </c>
      <c r="DN89" s="43" t="n">
        <f aca="false">-In_RTM*DN80-INDEX(OPV_Cost,$E48)*DN51*DN$6</f>
        <v>-0</v>
      </c>
      <c r="DO89" s="43" t="n">
        <f aca="false">-In_RTM*DO80-INDEX(OPV_Cost,$E48)*DO51*DO$6</f>
        <v>-0</v>
      </c>
      <c r="DP89" s="43" t="n">
        <f aca="false">-In_RTM*DP80-INDEX(OPV_Cost,$E48)*DP51*DP$6</f>
        <v>-0</v>
      </c>
      <c r="DQ89" s="43" t="n">
        <f aca="false">-In_RTM*DQ80-INDEX(OPV_Cost,$E48)*DQ51*DQ$6</f>
        <v>-0</v>
      </c>
      <c r="DR89" s="43" t="n">
        <f aca="false">-In_RTM*DR80-INDEX(OPV_Cost,$E48)*DR51*DR$6</f>
        <v>-0</v>
      </c>
      <c r="DS89" s="43" t="n">
        <f aca="false">-In_RTM*DS80-INDEX(OPV_Cost,$E48)*DS51*DS$6</f>
        <v>-0</v>
      </c>
      <c r="DT89" s="43" t="n">
        <f aca="false">-In_RTM*DT80-INDEX(OPV_Cost,$E48)*DT51*DT$6</f>
        <v>-0</v>
      </c>
      <c r="DU89" s="43" t="n">
        <f aca="false">-In_RTM*DU80-INDEX(OPV_Cost,$E48)*DU51*DU$6</f>
        <v>-0</v>
      </c>
      <c r="DV89" s="43" t="n">
        <f aca="false">-In_RTM*DV80-INDEX(OPV_Cost,$E48)*DV51*DV$6</f>
        <v>-0</v>
      </c>
      <c r="DW89" s="43" t="n">
        <f aca="false">-In_RTM*DW80-INDEX(OPV_Cost,$E48)*DW51*DW$6</f>
        <v>-0</v>
      </c>
      <c r="DX89" s="43" t="n">
        <f aca="false">-In_RTM*DX80-INDEX(OPV_Cost,$E48)*DX51*DX$6</f>
        <v>-0</v>
      </c>
      <c r="DY89" s="43" t="n">
        <f aca="false">-In_RTM*DY80-INDEX(OPV_Cost,$E48)*DY51*DY$6</f>
        <v>-0</v>
      </c>
      <c r="DZ89" s="43" t="n">
        <f aca="false">-In_RTM*DZ80-INDEX(OPV_Cost,$E48)*DZ51*DZ$6</f>
        <v>-0</v>
      </c>
      <c r="EA89" s="43" t="n">
        <f aca="false">-In_RTM*EA80-INDEX(OPV_Cost,$E48)*EA51*EA$6</f>
        <v>-0</v>
      </c>
      <c r="EB89" s="43" t="n">
        <f aca="false">-In_RTM*EB80-INDEX(OPV_Cost,$E48)*EB51*EB$6</f>
        <v>-0</v>
      </c>
      <c r="EC89" s="43" t="n">
        <f aca="false">-In_RTM*EC80-INDEX(OPV_Cost,$E48)*EC51*EC$6</f>
        <v>-0</v>
      </c>
      <c r="ED89" s="43" t="n">
        <f aca="false">-In_RTM*ED80-INDEX(OPV_Cost,$E48)*ED51*ED$6</f>
        <v>-0</v>
      </c>
      <c r="EE89" s="43" t="n">
        <f aca="false">-In_RTM*EE80-INDEX(OPV_Cost,$E48)*EE51*EE$6</f>
        <v>-0</v>
      </c>
      <c r="EF89" s="43" t="n">
        <f aca="false">-In_RTM*EF80-INDEX(OPV_Cost,$E48)*EF51*EF$6</f>
        <v>-0</v>
      </c>
      <c r="EG89" s="43" t="n">
        <f aca="false">-In_RTM*EG80-INDEX(OPV_Cost,$E48)*EG51*EG$6</f>
        <v>-0</v>
      </c>
      <c r="EH89" s="43" t="n">
        <f aca="false">-In_RTM*EH80-INDEX(OPV_Cost,$E48)*EH51*EH$6</f>
        <v>-0</v>
      </c>
      <c r="EI89" s="43" t="n">
        <f aca="false">-In_RTM*EI80-INDEX(OPV_Cost,$E48)*EI51*EI$6</f>
        <v>-0</v>
      </c>
      <c r="EJ89" s="43" t="n">
        <f aca="false">-In_RTM*EJ80-INDEX(OPV_Cost,$E48)*EJ51*EJ$6</f>
        <v>-0</v>
      </c>
      <c r="EK89" s="43" t="n">
        <f aca="false">-In_RTM*EK80-INDEX(OPV_Cost,$E48)*EK51*EK$6</f>
        <v>-0</v>
      </c>
      <c r="EL89" s="43" t="n">
        <f aca="false">-In_RTM*EL80-INDEX(OPV_Cost,$E48)*EL51*EL$6</f>
        <v>-0</v>
      </c>
      <c r="EM89" s="43" t="n">
        <f aca="false">-In_RTM*EM80-INDEX(OPV_Cost,$E48)*EM51*EM$6</f>
        <v>-0</v>
      </c>
      <c r="EN89" s="43" t="n">
        <f aca="false">-In_RTM*EN80-INDEX(OPV_Cost,$E48)*EN51*EN$6</f>
        <v>-0</v>
      </c>
      <c r="EO89" s="43" t="n">
        <f aca="false">-In_RTM*EO80-INDEX(OPV_Cost,$E48)*EO51*EO$6</f>
        <v>-0</v>
      </c>
      <c r="EP89" s="43" t="n">
        <f aca="false">-In_RTM*EP80-INDEX(OPV_Cost,$E48)*EP51*EP$6</f>
        <v>-0</v>
      </c>
      <c r="EQ89" s="43" t="n">
        <f aca="false">-In_RTM*EQ80-INDEX(OPV_Cost,$E48)*EQ51*EQ$6</f>
        <v>-0</v>
      </c>
      <c r="ER89" s="43" t="n">
        <f aca="false">-In_RTM*ER80-INDEX(OPV_Cost,$E48)*ER51*ER$6</f>
        <v>-0</v>
      </c>
      <c r="ES89" s="43" t="n">
        <f aca="false">-In_RTM*ES80-INDEX(OPV_Cost,$E48)*ES51*ES$6</f>
        <v>-0</v>
      </c>
      <c r="ET89" s="43" t="n">
        <f aca="false">-In_RTM*ET80-INDEX(OPV_Cost,$E48)*ET51*ET$6</f>
        <v>-0</v>
      </c>
      <c r="EU89" s="43" t="n">
        <f aca="false">-In_RTM*EU80-INDEX(OPV_Cost,$E48)*EU51*EU$6</f>
        <v>-0</v>
      </c>
      <c r="EV89" s="43" t="n">
        <f aca="false">-In_RTM*EV80-INDEX(OPV_Cost,$E48)*EV51*EV$6</f>
        <v>-0</v>
      </c>
      <c r="EW89" s="43" t="n">
        <f aca="false">-In_RTM*EW80-INDEX(OPV_Cost,$E48)*EW51*EW$6</f>
        <v>-0</v>
      </c>
      <c r="EX89" s="43" t="n">
        <f aca="false">-In_RTM*EX80-INDEX(OPV_Cost,$E48)*EX51*EX$6</f>
        <v>-0</v>
      </c>
      <c r="EY89" s="43" t="n">
        <f aca="false">-In_RTM*EY80-INDEX(OPV_Cost,$E48)*EY51*EY$6</f>
        <v>-0</v>
      </c>
      <c r="EZ89" s="43" t="n">
        <f aca="false">-In_RTM*EZ80-INDEX(OPV_Cost,$E48)*EZ51*EZ$6</f>
        <v>-0</v>
      </c>
      <c r="FA89" s="43" t="n">
        <f aca="false">-In_RTM*FA80-INDEX(OPV_Cost,$E48)*FA51*FA$6</f>
        <v>-0</v>
      </c>
      <c r="FB89" s="43" t="n">
        <f aca="false">-In_RTM*FB80-INDEX(OPV_Cost,$E48)*FB51*FB$6</f>
        <v>-0</v>
      </c>
      <c r="FC89" s="43" t="n">
        <f aca="false">-In_RTM*FC80-INDEX(OPV_Cost,$E48)*FC51*FC$6</f>
        <v>-0</v>
      </c>
      <c r="FD89" s="43" t="n">
        <f aca="false">-In_RTM*FD80-INDEX(OPV_Cost,$E48)*FD51*FD$6</f>
        <v>-0</v>
      </c>
      <c r="FE89" s="43" t="n">
        <f aca="false">-In_RTM*FE80-INDEX(OPV_Cost,$E48)*FE51*FE$6</f>
        <v>-0</v>
      </c>
      <c r="FF89" s="43" t="n">
        <f aca="false">-In_RTM*FF80-INDEX(OPV_Cost,$E48)*FF51*FF$6</f>
        <v>-0</v>
      </c>
      <c r="FG89" s="43" t="n">
        <f aca="false">-In_RTM*FG80-INDEX(OPV_Cost,$E48)*FG51*FG$6</f>
        <v>-0</v>
      </c>
      <c r="FH89" s="43" t="n">
        <f aca="false">-In_RTM*FH80-INDEX(OPV_Cost,$E48)*FH51*FH$6</f>
        <v>-0</v>
      </c>
    </row>
    <row r="90" customFormat="false" ht="15" hidden="false" customHeight="false" outlineLevel="0" collapsed="false">
      <c r="C90" s="0" t="s">
        <v>691</v>
      </c>
      <c r="D90" s="11" t="s">
        <v>319</v>
      </c>
      <c r="I90" s="43" t="n">
        <f aca="false">SUM(J90:FH90)</f>
        <v>-10030.1565211135</v>
      </c>
      <c r="J90" s="43" t="n">
        <f aca="false">-J83*(In_HIPA+In_Innovation)</f>
        <v>-0</v>
      </c>
      <c r="K90" s="43" t="n">
        <f aca="false">-K83*(In_HIPA+In_Innovation)</f>
        <v>-0</v>
      </c>
      <c r="L90" s="43" t="n">
        <f aca="false">-L83*(In_HIPA+In_Innovation)</f>
        <v>-0</v>
      </c>
      <c r="M90" s="43" t="n">
        <f aca="false">-M83*(In_HIPA+In_Innovation)</f>
        <v>-0</v>
      </c>
      <c r="N90" s="43" t="n">
        <f aca="false">-N83*(In_HIPA+In_Innovation)</f>
        <v>-0</v>
      </c>
      <c r="O90" s="43" t="n">
        <f aca="false">-O83*(In_HIPA+In_Innovation)</f>
        <v>-0</v>
      </c>
      <c r="P90" s="43" t="n">
        <f aca="false">-P83*(In_HIPA+In_Innovation)</f>
        <v>-0</v>
      </c>
      <c r="Q90" s="43" t="n">
        <f aca="false">-Q83*(In_HIPA+In_Innovation)</f>
        <v>-0</v>
      </c>
      <c r="R90" s="43" t="n">
        <f aca="false">-R83*(In_HIPA+In_Innovation)</f>
        <v>-0</v>
      </c>
      <c r="S90" s="43" t="n">
        <f aca="false">-S83*(In_HIPA+In_Innovation)</f>
        <v>-0</v>
      </c>
      <c r="T90" s="43" t="n">
        <f aca="false">-T83*(In_HIPA+In_Innovation)</f>
        <v>-80.314072263949</v>
      </c>
      <c r="U90" s="43" t="n">
        <f aca="false">-U83*(In_HIPA+In_Innovation)</f>
        <v>-81.1734170089516</v>
      </c>
      <c r="V90" s="43" t="n">
        <f aca="false">-V83*(In_HIPA+In_Innovation)</f>
        <v>-81.149951964434</v>
      </c>
      <c r="W90" s="43" t="n">
        <f aca="false">-W83*(In_HIPA+In_Innovation)</f>
        <v>-68.3069534651551</v>
      </c>
      <c r="X90" s="43" t="n">
        <f aca="false">-X83*(In_HIPA+In_Innovation)</f>
        <v>-69.0437922537704</v>
      </c>
      <c r="Y90" s="43" t="n">
        <f aca="false">-Y83*(In_HIPA+In_Innovation)</f>
        <v>-69.7799130093182</v>
      </c>
      <c r="Z90" s="43" t="n">
        <f aca="false">-Z83*(In_HIPA+In_Innovation)</f>
        <v>-69.757079601094</v>
      </c>
      <c r="AA90" s="43" t="n">
        <f aca="false">-AA83*(In_HIPA+In_Innovation)</f>
        <v>-61.3426459153431</v>
      </c>
      <c r="AB90" s="43" t="n">
        <f aca="false">-AB83*(In_HIPA+In_Innovation)</f>
        <v>-62.0042528598776</v>
      </c>
      <c r="AC90" s="43" t="n">
        <f aca="false">-AC83*(In_HIPA+In_Innovation)</f>
        <v>-62.6652115178017</v>
      </c>
      <c r="AD90" s="43" t="n">
        <f aca="false">-AD83*(In_HIPA+In_Innovation)</f>
        <v>-62.6445960427017</v>
      </c>
      <c r="AE90" s="43" t="n">
        <f aca="false">-AE83*(In_HIPA+In_Innovation)</f>
        <v>-63.0562498220383</v>
      </c>
      <c r="AF90" s="43" t="n">
        <f aca="false">-AF83*(In_HIPA+In_Innovation)</f>
        <v>-63.7359314344667</v>
      </c>
      <c r="AG90" s="43" t="n">
        <f aca="false">-AG83*(In_HIPA+In_Innovation)</f>
        <v>-64.4149334338403</v>
      </c>
      <c r="AH90" s="43" t="n">
        <f aca="false">-AH83*(In_HIPA+In_Innovation)</f>
        <v>-64.3933217797019</v>
      </c>
      <c r="AI90" s="43" t="n">
        <f aca="false">-AI83*(In_HIPA+In_Innovation)</f>
        <v>-65.1447316661991</v>
      </c>
      <c r="AJ90" s="43" t="n">
        <f aca="false">-AJ83*(In_HIPA+In_Innovation)</f>
        <v>-65.1248093973786</v>
      </c>
      <c r="AK90" s="43" t="n">
        <f aca="false">-AK83*(In_HIPA+In_Innovation)</f>
        <v>-65.8203405301551</v>
      </c>
      <c r="AL90" s="43" t="n">
        <f aca="false">-AL83*(In_HIPA+In_Innovation)</f>
        <v>-65.8000085702139</v>
      </c>
      <c r="AM90" s="43" t="n">
        <f aca="false">-AM83*(In_HIPA+In_Innovation)</f>
        <v>-61.974941366392</v>
      </c>
      <c r="AN90" s="43" t="n">
        <f aca="false">-AN83*(In_HIPA+In_Innovation)</f>
        <v>-62.6431825622173</v>
      </c>
      <c r="AO90" s="43" t="n">
        <f aca="false">-AO83*(In_HIPA+In_Innovation)</f>
        <v>-63.3107627752453</v>
      </c>
      <c r="AP90" s="43" t="n">
        <f aca="false">-AP83*(In_HIPA+In_Innovation)</f>
        <v>-63.2897435621699</v>
      </c>
      <c r="AQ90" s="43" t="n">
        <f aca="false">-AQ83*(In_HIPA+In_Innovation)</f>
        <v>-59.4946805329189</v>
      </c>
      <c r="AR90" s="43" t="n">
        <f aca="false">-AR83*(In_HIPA+In_Innovation)</f>
        <v>-60.1366614758472</v>
      </c>
      <c r="AS90" s="43" t="n">
        <f aca="false">-AS83*(In_HIPA+In_Innovation)</f>
        <v>-60.7780235626063</v>
      </c>
      <c r="AT90" s="43" t="n">
        <f aca="false">-AT83*(In_HIPA+In_Innovation)</f>
        <v>-60.7583439737642</v>
      </c>
      <c r="AU90" s="43" t="n">
        <f aca="false">-AU83*(In_HIPA+In_Innovation)</f>
        <v>-60.6684227058536</v>
      </c>
      <c r="AV90" s="43" t="n">
        <f aca="false">-AV83*(In_HIPA+In_Innovation)</f>
        <v>-61.3234334932181</v>
      </c>
      <c r="AW90" s="43" t="n">
        <f aca="false">-AW83*(In_HIPA+In_Innovation)</f>
        <v>-61.9778250436042</v>
      </c>
      <c r="AX90" s="43" t="n">
        <f aca="false">-AX83*(In_HIPA+In_Innovation)</f>
        <v>-61.9581333450465</v>
      </c>
      <c r="AY90" s="43" t="n">
        <f aca="false">-AY83*(In_HIPA+In_Innovation)</f>
        <v>-59.3844099191566</v>
      </c>
      <c r="AZ90" s="43" t="n">
        <f aca="false">-AZ83*(In_HIPA+In_Innovation)</f>
        <v>-59.3648461685125</v>
      </c>
      <c r="BA90" s="43" t="n">
        <f aca="false">-BA83*(In_HIPA+In_Innovation)</f>
        <v>-59.9974431886027</v>
      </c>
      <c r="BB90" s="43" t="n">
        <f aca="false">-BB83*(In_HIPA+In_Innovation)</f>
        <v>-59.977477119578</v>
      </c>
      <c r="BC90" s="43" t="n">
        <f aca="false">-BC83*(In_HIPA+In_Innovation)</f>
        <v>-60.3080512409034</v>
      </c>
      <c r="BD90" s="43" t="n">
        <f aca="false">-BD83*(In_HIPA+In_Innovation)</f>
        <v>-60.9572802108285</v>
      </c>
      <c r="BE90" s="43" t="n">
        <f aca="false">-BE83*(In_HIPA+In_Innovation)</f>
        <v>-61.6058322577165</v>
      </c>
      <c r="BF90" s="43" t="n">
        <f aca="false">-BF83*(In_HIPA+In_Innovation)</f>
        <v>-61.5843061459796</v>
      </c>
      <c r="BG90" s="43" t="n">
        <f aca="false">-BG83*(In_HIPA+In_Innovation)</f>
        <v>-60.5255593141283</v>
      </c>
      <c r="BH90" s="43" t="n">
        <f aca="false">-BH83*(In_HIPA+In_Innovation)</f>
        <v>-61.1767965706275</v>
      </c>
      <c r="BI90" s="43" t="n">
        <f aca="false">-BI83*(In_HIPA+In_Innovation)</f>
        <v>-61.8273436492411</v>
      </c>
      <c r="BJ90" s="43" t="n">
        <f aca="false">-BJ83*(In_HIPA+In_Innovation)</f>
        <v>-61.8053960341185</v>
      </c>
      <c r="BK90" s="43" t="n">
        <f aca="false">-BK83*(In_HIPA+In_Innovation)</f>
        <v>-60.9225786348098</v>
      </c>
      <c r="BL90" s="43" t="n">
        <f aca="false">-BL83*(In_HIPA+In_Innovation)</f>
        <v>-61.578256518554</v>
      </c>
      <c r="BM90" s="43" t="n">
        <f aca="false">-BM83*(In_HIPA+In_Innovation)</f>
        <v>-62.2332451752453</v>
      </c>
      <c r="BN90" s="43" t="n">
        <f aca="false">-BN83*(In_HIPA+In_Innovation)</f>
        <v>-62.2113277965431</v>
      </c>
      <c r="BO90" s="43" t="n">
        <f aca="false">-BO83*(In_HIPA+In_Innovation)</f>
        <v>-62.501309785608</v>
      </c>
      <c r="BP90" s="43" t="n">
        <f aca="false">-BP83*(In_HIPA+In_Innovation)</f>
        <v>-62.4802799926666</v>
      </c>
      <c r="BQ90" s="43" t="n">
        <f aca="false">-BQ83*(In_HIPA+In_Innovation)</f>
        <v>-63.1456315064533</v>
      </c>
      <c r="BR90" s="43" t="n">
        <f aca="false">-BR83*(In_HIPA+In_Innovation)</f>
        <v>-63.1241692467322</v>
      </c>
      <c r="BS90" s="43" t="n">
        <f aca="false">-BS83*(In_HIPA+In_Innovation)</f>
        <v>-61.1428485629264</v>
      </c>
      <c r="BT90" s="43" t="n">
        <f aca="false">-BT83*(In_HIPA+In_Innovation)</f>
        <v>-61.8019517981506</v>
      </c>
      <c r="BU90" s="43" t="n">
        <f aca="false">-BU83*(In_HIPA+In_Innovation)</f>
        <v>-62.4603975394401</v>
      </c>
      <c r="BV90" s="43" t="n">
        <f aca="false">-BV83*(In_HIPA+In_Innovation)</f>
        <v>-62.4394892719822</v>
      </c>
      <c r="BW90" s="43" t="n">
        <f aca="false">-BW83*(In_HIPA+In_Innovation)</f>
        <v>-62.0607293970622</v>
      </c>
      <c r="BX90" s="43" t="n">
        <f aca="false">-BX83*(In_HIPA+In_Innovation)</f>
        <v>-62.72962344026</v>
      </c>
      <c r="BY90" s="43" t="n">
        <f aca="false">-BY83*(In_HIPA+In_Innovation)</f>
        <v>-63.397846754204</v>
      </c>
      <c r="BZ90" s="43" t="n">
        <f aca="false">-BZ83*(In_HIPA+In_Innovation)</f>
        <v>-63.3765176043975</v>
      </c>
      <c r="CA90" s="43" t="n">
        <f aca="false">-CA83*(In_HIPA+In_Innovation)</f>
        <v>-61.6895271968311</v>
      </c>
      <c r="CB90" s="43" t="n">
        <f aca="false">-CB83*(In_HIPA+In_Innovation)</f>
        <v>-62.354016459216</v>
      </c>
      <c r="CC90" s="43" t="n">
        <f aca="false">-CC83*(In_HIPA+In_Innovation)</f>
        <v>-63.0178258962226</v>
      </c>
      <c r="CD90" s="43" t="n">
        <f aca="false">-CD83*(In_HIPA+In_Innovation)</f>
        <v>-62.9962074902082</v>
      </c>
      <c r="CE90" s="43" t="n">
        <f aca="false">-CE83*(In_HIPA+In_Innovation)</f>
        <v>-62.0199425072598</v>
      </c>
      <c r="CF90" s="43" t="n">
        <f aca="false">-CF83*(In_HIPA+In_Innovation)</f>
        <v>-61.9988164357706</v>
      </c>
      <c r="CG90" s="43" t="n">
        <f aca="false">-CG83*(In_HIPA+In_Innovation)</f>
        <v>-62.6587798775704</v>
      </c>
      <c r="CH90" s="43" t="n">
        <f aca="false">-CH83*(In_HIPA+In_Innovation)</f>
        <v>-62.6372193593832</v>
      </c>
      <c r="CI90" s="43" t="n">
        <f aca="false">-CI83*(In_HIPA+In_Innovation)</f>
        <v>-63.2953625620069</v>
      </c>
      <c r="CJ90" s="43" t="n">
        <f aca="false">-CJ83*(In_HIPA+In_Innovation)</f>
        <v>-63.9765945176961</v>
      </c>
      <c r="CK90" s="43" t="n">
        <f aca="false">-CK83*(In_HIPA+In_Innovation)</f>
        <v>-64.6571109555325</v>
      </c>
      <c r="CL90" s="43" t="n">
        <f aca="false">-CL83*(In_HIPA+In_Innovation)</f>
        <v>-64.6343575309795</v>
      </c>
      <c r="CM90" s="43" t="n">
        <f aca="false">-CM83*(In_HIPA+In_Innovation)</f>
        <v>-65.8724857608048</v>
      </c>
      <c r="CN90" s="43" t="n">
        <f aca="false">-CN83*(In_HIPA+In_Innovation)</f>
        <v>-66.5816845627768</v>
      </c>
      <c r="CO90" s="43" t="n">
        <f aca="false">-CO83*(In_HIPA+In_Innovation)</f>
        <v>-67.290146174965</v>
      </c>
      <c r="CP90" s="43" t="n">
        <f aca="false">-CP83*(In_HIPA+In_Innovation)</f>
        <v>-67.2667035843161</v>
      </c>
      <c r="CQ90" s="43" t="n">
        <f aca="false">-CQ83*(In_HIPA+In_Innovation)</f>
        <v>-66.0176964490013</v>
      </c>
      <c r="CR90" s="43" t="n">
        <f aca="false">-CR83*(In_HIPA+In_Innovation)</f>
        <v>-66.7282409007504</v>
      </c>
      <c r="CS90" s="43" t="n">
        <f aca="false">-CS83*(In_HIPA+In_Innovation)</f>
        <v>-67.4380394725281</v>
      </c>
      <c r="CT90" s="43" t="n">
        <f aca="false">-CT83*(In_HIPA+In_Innovation)</f>
        <v>-67.4143205344395</v>
      </c>
      <c r="CU90" s="43" t="n">
        <f aca="false">-CU83*(In_HIPA+In_Innovation)</f>
        <v>-67.0217042096858</v>
      </c>
      <c r="CV90" s="43" t="n">
        <f aca="false">-CV83*(In_HIPA+In_Innovation)</f>
        <v>-66.9992915688948</v>
      </c>
      <c r="CW90" s="43" t="n">
        <f aca="false">-CW83*(In_HIPA+In_Innovation)</f>
        <v>-67.7129055534121</v>
      </c>
      <c r="CX90" s="43" t="n">
        <f aca="false">-CX83*(In_HIPA+In_Innovation)</f>
        <v>-67.690032008293</v>
      </c>
      <c r="CY90" s="43" t="n">
        <f aca="false">-CY83*(In_HIPA+In_Innovation)</f>
        <v>-76.951557640289</v>
      </c>
      <c r="CZ90" s="43" t="n">
        <f aca="false">-CZ83*(In_HIPA+In_Innovation)</f>
        <v>-77.7841173221023</v>
      </c>
      <c r="DA90" s="43" t="n">
        <f aca="false">-DA83*(In_HIPA+In_Innovation)</f>
        <v>-78.6159482537686</v>
      </c>
      <c r="DB90" s="43" t="n">
        <f aca="false">-DB83*(In_HIPA+In_Innovation)</f>
        <v>-78.5927740430572</v>
      </c>
      <c r="DC90" s="43" t="n">
        <f aca="false">-DC83*(In_HIPA+In_Innovation)</f>
        <v>-77.3630914652869</v>
      </c>
      <c r="DD90" s="43" t="n">
        <f aca="false">-DD83*(In_HIPA+In_Innovation)</f>
        <v>-78.2002615613901</v>
      </c>
      <c r="DE90" s="43" t="n">
        <f aca="false">-DE83*(In_HIPA+In_Innovation)</f>
        <v>-79.0367041344833</v>
      </c>
      <c r="DF90" s="43" t="n">
        <f aca="false">-DF83*(In_HIPA+In_Innovation)</f>
        <v>-79.0135689466593</v>
      </c>
      <c r="DG90" s="43" t="n">
        <f aca="false">-DG83*(In_HIPA+In_Innovation)</f>
        <v>-78.0356478072372</v>
      </c>
      <c r="DH90" s="43" t="n">
        <f aca="false">-DH83*(In_HIPA+In_Innovation)</f>
        <v>-78.8800426297302</v>
      </c>
      <c r="DI90" s="43" t="n">
        <f aca="false">-DI83*(In_HIPA+In_Innovation)</f>
        <v>-79.7237018776569</v>
      </c>
      <c r="DJ90" s="43" t="n">
        <f aca="false">-DJ83*(In_HIPA+In_Innovation)</f>
        <v>-79.7003106508238</v>
      </c>
      <c r="DK90" s="43" t="n">
        <f aca="false">-DK83*(In_HIPA+In_Innovation)</f>
        <v>-78.7744681213898</v>
      </c>
      <c r="DL90" s="43" t="n">
        <f aca="false">-DL83*(In_HIPA+In_Innovation)</f>
        <v>-78.7516664372431</v>
      </c>
      <c r="DM90" s="43" t="n">
        <f aca="false">-DM83*(In_HIPA+In_Innovation)</f>
        <v>-79.5940343742907</v>
      </c>
      <c r="DN90" s="43" t="n">
        <f aca="false">-DN83*(In_HIPA+In_Innovation)</f>
        <v>-79.570763785341</v>
      </c>
      <c r="DO90" s="43" t="n">
        <f aca="false">-DO83*(In_HIPA+In_Innovation)</f>
        <v>-79.4611265036537</v>
      </c>
      <c r="DP90" s="43" t="n">
        <f aca="false">-DP83*(In_HIPA+In_Innovation)</f>
        <v>-80.3211296682871</v>
      </c>
      <c r="DQ90" s="43" t="n">
        <f aca="false">-DQ83*(In_HIPA+In_Innovation)</f>
        <v>-81.1803897847912</v>
      </c>
      <c r="DR90" s="43" t="n">
        <f aca="false">-DR83*(In_HIPA+In_Innovation)</f>
        <v>-81.1567608991063</v>
      </c>
      <c r="DS90" s="43" t="n">
        <f aca="false">-DS83*(In_HIPA+In_Innovation)</f>
        <v>-79.357445371944</v>
      </c>
      <c r="DT90" s="43" t="n">
        <f aca="false">-DT83*(In_HIPA+In_Innovation)</f>
        <v>-80.2162348220258</v>
      </c>
      <c r="DU90" s="43" t="n">
        <f aca="false">-DU83*(In_HIPA+In_Innovation)</f>
        <v>-81.0742792217485</v>
      </c>
      <c r="DV90" s="43" t="n">
        <f aca="false">-DV83*(In_HIPA+In_Innovation)</f>
        <v>-81.0505866652793</v>
      </c>
      <c r="DW90" s="43" t="n">
        <f aca="false">-DW83*(In_HIPA+In_Innovation)</f>
        <v>-80.6055641294136</v>
      </c>
      <c r="DX90" s="43" t="n">
        <f aca="false">-DX83*(In_HIPA+In_Innovation)</f>
        <v>-81.4780123242308</v>
      </c>
      <c r="DY90" s="43" t="n">
        <f aca="false">-DY83*(In_HIPA+In_Innovation)</f>
        <v>-82.3497086788017</v>
      </c>
      <c r="DZ90" s="43" t="n">
        <f aca="false">-DZ83*(In_HIPA+In_Innovation)</f>
        <v>-82.3258002043275</v>
      </c>
      <c r="EA90" s="43" t="n">
        <f aca="false">-EA83*(In_HIPA+In_Innovation)</f>
        <v>-82.5039896026473</v>
      </c>
      <c r="EB90" s="43" t="n">
        <f aca="false">-EB83*(In_HIPA+In_Innovation)</f>
        <v>-82.4806771837502</v>
      </c>
      <c r="EC90" s="43" t="n">
        <f aca="false">-EC83*(In_HIPA+In_Innovation)</f>
        <v>-83.3635073002842</v>
      </c>
      <c r="ED90" s="43" t="n">
        <f aca="false">-ED83*(In_HIPA+In_Innovation)</f>
        <v>-83.339715473589</v>
      </c>
      <c r="EE90" s="43" t="n">
        <f aca="false">-EE83*(In_HIPA+In_Innovation)</f>
        <v>-81.1928377709095</v>
      </c>
      <c r="EF90" s="43" t="n">
        <f aca="false">-EF83*(In_HIPA+In_Innovation)</f>
        <v>-82.0713927692262</v>
      </c>
      <c r="EG90" s="43" t="n">
        <f aca="false">-EG83*(In_HIPA+In_Innovation)</f>
        <v>-82.9491823482923</v>
      </c>
      <c r="EH90" s="43" t="n">
        <f aca="false">-EH83*(In_HIPA+In_Innovation)</f>
        <v>-82.9248420622989</v>
      </c>
      <c r="EI90" s="43" t="n">
        <f aca="false">-EI83*(In_HIPA+In_Innovation)</f>
        <v>-83.3648156585657</v>
      </c>
      <c r="EJ90" s="43" t="n">
        <f aca="false">-EJ83*(In_HIPA+In_Innovation)</f>
        <v>-84.2671069877229</v>
      </c>
      <c r="EK90" s="43" t="n">
        <f aca="false">-EK83*(In_HIPA+In_Innovation)</f>
        <v>-85.1686200228676</v>
      </c>
      <c r="EL90" s="43" t="n">
        <f aca="false">-EL83*(In_HIPA+In_Innovation)</f>
        <v>-85.1438703202255</v>
      </c>
      <c r="EM90" s="43" t="n">
        <f aca="false">-EM83*(In_HIPA+In_Innovation)</f>
        <v>-85.6483347855925</v>
      </c>
      <c r="EN90" s="43" t="n">
        <f aca="false">-EN83*(In_HIPA+In_Innovation)</f>
        <v>-86.5751437258653</v>
      </c>
      <c r="EO90" s="43" t="n">
        <f aca="false">-EO83*(In_HIPA+In_Innovation)</f>
        <v>-87.501146633091</v>
      </c>
      <c r="EP90" s="43" t="n">
        <f aca="false">-EP83*(In_HIPA+In_Innovation)</f>
        <v>-87.4755148308218</v>
      </c>
      <c r="EQ90" s="43" t="n">
        <f aca="false">-EQ83*(In_HIPA+In_Innovation)</f>
        <v>-86.0081447942837</v>
      </c>
      <c r="ER90" s="43" t="n">
        <f aca="false">-ER83*(In_HIPA+In_Innovation)</f>
        <v>-85.9829163982194</v>
      </c>
      <c r="ES90" s="43" t="n">
        <f aca="false">-ES83*(In_HIPA+In_Innovation)</f>
        <v>-86.9022970785341</v>
      </c>
      <c r="ET90" s="43" t="n">
        <f aca="false">-ET83*(In_HIPA+In_Innovation)</f>
        <v>-86.8765498735956</v>
      </c>
      <c r="EU90" s="43" t="n">
        <f aca="false">-EU83*(In_HIPA+In_Innovation)</f>
        <v>-86.6620160245277</v>
      </c>
      <c r="EV90" s="43" t="n">
        <f aca="false">-EV83*(In_HIPA+In_Innovation)</f>
        <v>-87.5995535845256</v>
      </c>
      <c r="EW90" s="43" t="n">
        <f aca="false">-EW83*(In_HIPA+In_Innovation)</f>
        <v>-88.5362677667793</v>
      </c>
      <c r="EX90" s="43" t="n">
        <f aca="false">-EX83*(In_HIPA+In_Innovation)</f>
        <v>-88.5100844041891</v>
      </c>
      <c r="EY90" s="43" t="n">
        <f aca="false">-EY83*(In_HIPA+In_Innovation)</f>
        <v>-88.2915645130751</v>
      </c>
      <c r="EZ90" s="43" t="n">
        <f aca="false">-EZ83*(In_HIPA+In_Innovation)</f>
        <v>-89.2467783364182</v>
      </c>
      <c r="FA90" s="43" t="n">
        <f aca="false">-FA83*(In_HIPA+In_Innovation)</f>
        <v>-90.201154833998</v>
      </c>
      <c r="FB90" s="43" t="n">
        <f aca="false">-FB83*(In_HIPA+In_Innovation)</f>
        <v>-90.1745279252456</v>
      </c>
      <c r="FC90" s="43" t="n">
        <f aca="false">-FC83*(In_HIPA+In_Innovation)</f>
        <v>-89.9519474317604</v>
      </c>
      <c r="FD90" s="43" t="n">
        <f aca="false">-FD83*(In_HIPA+In_Innovation)</f>
        <v>-0</v>
      </c>
      <c r="FE90" s="43" t="n">
        <f aca="false">-FE83*(In_HIPA+In_Innovation)</f>
        <v>-0</v>
      </c>
      <c r="FF90" s="43" t="n">
        <f aca="false">-FF83*(In_HIPA+In_Innovation)</f>
        <v>-0</v>
      </c>
      <c r="FG90" s="43" t="n">
        <f aca="false">-FG83*(In_HIPA+In_Innovation)</f>
        <v>-0</v>
      </c>
      <c r="FH90" s="43" t="n">
        <f aca="false">-FH83*(In_HIPA+In_Innovation)</f>
        <v>-0</v>
      </c>
    </row>
    <row r="91" customFormat="false" ht="15" hidden="false" customHeight="false" outlineLevel="0" collapsed="false">
      <c r="C91" s="23" t="s">
        <v>692</v>
      </c>
      <c r="D91" s="11" t="s">
        <v>319</v>
      </c>
      <c r="E91" s="62" t="n">
        <f aca="false">SUMIF($J$7:$FH$7,YEAR($F16)+1,$J91:$FH91)</f>
        <v>8208.60667103909</v>
      </c>
      <c r="I91" s="62" t="n">
        <f aca="false">SUM(J91:FH91)</f>
        <v>251963.499109274</v>
      </c>
      <c r="J91" s="62" t="n">
        <f aca="false">J83+SUM(J85:J90)</f>
        <v>0</v>
      </c>
      <c r="K91" s="62" t="n">
        <f aca="false">K83+SUM(K85:K90)</f>
        <v>0</v>
      </c>
      <c r="L91" s="62" t="n">
        <f aca="false">L83+SUM(L85:L90)</f>
        <v>0</v>
      </c>
      <c r="M91" s="62" t="n">
        <f aca="false">M83+SUM(M85:M90)</f>
        <v>0</v>
      </c>
      <c r="N91" s="62" t="n">
        <f aca="false">N83+SUM(N85:N90)</f>
        <v>0</v>
      </c>
      <c r="O91" s="62" t="n">
        <f aca="false">O83+SUM(O85:O90)</f>
        <v>0</v>
      </c>
      <c r="P91" s="62" t="n">
        <f aca="false">P83+SUM(P85:P90)</f>
        <v>0</v>
      </c>
      <c r="Q91" s="62" t="n">
        <f aca="false">Q83+SUM(Q85:Q90)</f>
        <v>0</v>
      </c>
      <c r="R91" s="62" t="n">
        <f aca="false">R83+SUM(R85:R90)</f>
        <v>0</v>
      </c>
      <c r="S91" s="62" t="n">
        <f aca="false">S83+SUM(S85:S90)</f>
        <v>0</v>
      </c>
      <c r="T91" s="62" t="n">
        <f aca="false">T83+SUM(T85:T90)</f>
        <v>2543.1309325141</v>
      </c>
      <c r="U91" s="62" t="n">
        <f aca="false">U83+SUM(U85:U90)</f>
        <v>2570.16859727563</v>
      </c>
      <c r="V91" s="62" t="n">
        <f aca="false">V83+SUM(V85:V90)</f>
        <v>2569.25047291899</v>
      </c>
      <c r="W91" s="62" t="n">
        <f aca="false">W83+SUM(W85:W90)</f>
        <v>2025.33648342713</v>
      </c>
      <c r="X91" s="62" t="n">
        <f aca="false">X83+SUM(X85:X90)</f>
        <v>2046.9778108686</v>
      </c>
      <c r="Y91" s="62" t="n">
        <f aca="false">Y83+SUM(Y85:Y90)</f>
        <v>2068.59115305666</v>
      </c>
      <c r="Z91" s="62" t="n">
        <f aca="false">Z83+SUM(Z85:Z90)</f>
        <v>2067.7012236867</v>
      </c>
      <c r="AA91" s="62" t="n">
        <f aca="false">AA83+SUM(AA85:AA90)</f>
        <v>1711.90367455579</v>
      </c>
      <c r="AB91" s="62" t="n">
        <f aca="false">AB83+SUM(AB85:AB90)</f>
        <v>1730.15506383577</v>
      </c>
      <c r="AC91" s="62" t="n">
        <f aca="false">AC83+SUM(AC85:AC90)</f>
        <v>1748.38147431038</v>
      </c>
      <c r="AD91" s="62" t="n">
        <f aca="false">AD83+SUM(AD85:AD90)</f>
        <v>1747.58714980675</v>
      </c>
      <c r="AE91" s="62" t="n">
        <f aca="false">AE83+SUM(AE85:AE90)</f>
        <v>1767.14075787919</v>
      </c>
      <c r="AF91" s="62" t="n">
        <f aca="false">AF83+SUM(AF85:AF90)</f>
        <v>1785.96622105556</v>
      </c>
      <c r="AG91" s="62" t="n">
        <f aca="false">AG83+SUM(AG85:AG90)</f>
        <v>1804.76541808688</v>
      </c>
      <c r="AH91" s="62" t="n">
        <f aca="false">AH83+SUM(AH85:AH90)</f>
        <v>1803.93015625875</v>
      </c>
      <c r="AI91" s="62" t="n">
        <f aca="false">AI83+SUM(AI85:AI90)</f>
        <v>1827.63030193264</v>
      </c>
      <c r="AJ91" s="62" t="n">
        <f aca="false">AJ83+SUM(AJ85:AJ90)</f>
        <v>1826.86650767956</v>
      </c>
      <c r="AK91" s="62" t="n">
        <f aca="false">AK83+SUM(AK85:AK90)</f>
        <v>1846.17035441689</v>
      </c>
      <c r="AL91" s="62" t="n">
        <f aca="false">AL83+SUM(AL85:AL90)</f>
        <v>1845.39085313132</v>
      </c>
      <c r="AM91" s="62" t="n">
        <f aca="false">AM83+SUM(AM85:AM90)</f>
        <v>1685.05744428426</v>
      </c>
      <c r="AN91" s="62" t="n">
        <f aca="false">AN83+SUM(AN85:AN90)</f>
        <v>1702.99799800193</v>
      </c>
      <c r="AO91" s="62" t="n">
        <f aca="false">AO83+SUM(AO85:AO90)</f>
        <v>1720.9131658576</v>
      </c>
      <c r="AP91" s="62" t="n">
        <f aca="false">AP83+SUM(AP85:AP90)</f>
        <v>1720.10589697733</v>
      </c>
      <c r="AQ91" s="62" t="n">
        <f aca="false">AQ83+SUM(AQ85:AQ90)</f>
        <v>1561.08811304584</v>
      </c>
      <c r="AR91" s="62" t="n">
        <f aca="false">AR83+SUM(AR85:AR90)</f>
        <v>1577.70778018098</v>
      </c>
      <c r="AS91" s="62" t="n">
        <f aca="false">AS83+SUM(AS85:AS90)</f>
        <v>1594.30389651614</v>
      </c>
      <c r="AT91" s="62" t="n">
        <f aca="false">AT83+SUM(AT85:AT90)</f>
        <v>1593.55498249715</v>
      </c>
      <c r="AU91" s="62" t="n">
        <f aca="false">AU83+SUM(AU85:AU90)</f>
        <v>1591.96889412618</v>
      </c>
      <c r="AV91" s="62" t="n">
        <f aca="false">AV83+SUM(AV85:AV90)</f>
        <v>1608.93261139862</v>
      </c>
      <c r="AW91" s="62" t="n">
        <f aca="false">AW83+SUM(AW85:AW90)</f>
        <v>1625.87280806085</v>
      </c>
      <c r="AX91" s="62" t="n">
        <f aca="false">AX83+SUM(AX85:AX90)</f>
        <v>1625.12485407522</v>
      </c>
      <c r="AY91" s="62" t="n">
        <f aca="false">AY83+SUM(AY85:AY90)</f>
        <v>1506.91359874955</v>
      </c>
      <c r="AZ91" s="62" t="n">
        <f aca="false">AZ83+SUM(AZ85:AZ90)</f>
        <v>1506.17076468594</v>
      </c>
      <c r="BA91" s="62" t="n">
        <f aca="false">BA83+SUM(BA85:BA90)</f>
        <v>1521.97165703336</v>
      </c>
      <c r="BB91" s="62" t="n">
        <f aca="false">BB83+SUM(BB85:BB90)</f>
        <v>1521.21354697268</v>
      </c>
      <c r="BC91" s="62" t="n">
        <f aca="false">BC83+SUM(BC85:BC90)</f>
        <v>1537.57715232605</v>
      </c>
      <c r="BD91" s="62" t="n">
        <f aca="false">BD83+SUM(BD85:BD90)</f>
        <v>1553.86393377106</v>
      </c>
      <c r="BE91" s="62" t="n">
        <f aca="false">BE83+SUM(BE85:BE90)</f>
        <v>1570.12483928228</v>
      </c>
      <c r="BF91" s="62" t="n">
        <f aca="false">BF83+SUM(BF85:BF90)</f>
        <v>1569.30198614877</v>
      </c>
      <c r="BG91" s="62" t="n">
        <f aca="false">BG83+SUM(BG85:BG90)</f>
        <v>1526.69488592832</v>
      </c>
      <c r="BH91" s="62" t="n">
        <f aca="false">BH83+SUM(BH85:BH90)</f>
        <v>1542.84490493699</v>
      </c>
      <c r="BI91" s="62" t="n">
        <f aca="false">BI83+SUM(BI85:BI90)</f>
        <v>1558.96853373227</v>
      </c>
      <c r="BJ91" s="62" t="n">
        <f aca="false">BJ83+SUM(BJ85:BJ90)</f>
        <v>1558.12932653858</v>
      </c>
      <c r="BK91" s="62" t="n">
        <f aca="false">BK83+SUM(BK85:BK90)</f>
        <v>1523.04149227981</v>
      </c>
      <c r="BL91" s="62" t="n">
        <f aca="false">BL83+SUM(BL85:BL90)</f>
        <v>1539.153690892</v>
      </c>
      <c r="BM91" s="62" t="n">
        <f aca="false">BM83+SUM(BM85:BM90)</f>
        <v>1555.23958927033</v>
      </c>
      <c r="BN91" s="62" t="n">
        <f aca="false">BN83+SUM(BN85:BN90)</f>
        <v>1554.40324342047</v>
      </c>
      <c r="BO91" s="62" t="n">
        <f aca="false">BO83+SUM(BO85:BO90)</f>
        <v>1557.11694739241</v>
      </c>
      <c r="BP91" s="62" t="n">
        <f aca="false">BP83+SUM(BP85:BP90)</f>
        <v>1556.31796768565</v>
      </c>
      <c r="BQ91" s="62" t="n">
        <f aca="false">BQ83+SUM(BQ85:BQ90)</f>
        <v>1572.61320807289</v>
      </c>
      <c r="BR91" s="62" t="n">
        <f aca="false">BR83+SUM(BR85:BR90)</f>
        <v>1571.79779776304</v>
      </c>
      <c r="BS91" s="62" t="n">
        <f aca="false">BS83+SUM(BS85:BS90)</f>
        <v>1490.14291746253</v>
      </c>
      <c r="BT91" s="62" t="n">
        <f aca="false">BT83+SUM(BT85:BT90)</f>
        <v>1505.93424986466</v>
      </c>
      <c r="BU91" s="62" t="n">
        <f aca="false">BU83+SUM(BU85:BU90)</f>
        <v>1521.70073168874</v>
      </c>
      <c r="BV91" s="62" t="n">
        <f aca="false">BV83+SUM(BV85:BV90)</f>
        <v>1520.91048480628</v>
      </c>
      <c r="BW91" s="62" t="n">
        <f aca="false">BW83+SUM(BW85:BW90)</f>
        <v>1507.37852845563</v>
      </c>
      <c r="BX91" s="62" t="n">
        <f aca="false">BX83+SUM(BX85:BX90)</f>
        <v>1523.34564927714</v>
      </c>
      <c r="BY91" s="62" t="n">
        <f aca="false">BY83+SUM(BY85:BY90)</f>
        <v>1539.28740945939</v>
      </c>
      <c r="BZ91" s="62" t="n">
        <f aca="false">BZ83+SUM(BZ85:BZ90)</f>
        <v>1538.48094266053</v>
      </c>
      <c r="CA91" s="62" t="n">
        <f aca="false">CA83+SUM(CA85:CA90)</f>
        <v>1469.42814578874</v>
      </c>
      <c r="CB91" s="62" t="n">
        <f aca="false">CB83+SUM(CB85:CB90)</f>
        <v>1484.9633228609</v>
      </c>
      <c r="CC91" s="62" t="n">
        <f aca="false">CC83+SUM(CC85:CC90)</f>
        <v>1500.47280594032</v>
      </c>
      <c r="CD91" s="62" t="n">
        <f aca="false">CD83+SUM(CD85:CD90)</f>
        <v>1499.65573852171</v>
      </c>
      <c r="CE91" s="62" t="n">
        <f aca="false">CE83+SUM(CE85:CE90)</f>
        <v>1447.80338208872</v>
      </c>
      <c r="CF91" s="62" t="n">
        <f aca="false">CF83+SUM(CF85:CF90)</f>
        <v>1447.00686777577</v>
      </c>
      <c r="CG91" s="62" t="n">
        <f aca="false">CG83+SUM(CG85:CG90)</f>
        <v>1462.10337790459</v>
      </c>
      <c r="CH91" s="62" t="n">
        <f aca="false">CH83+SUM(CH85:CH90)</f>
        <v>1461.2904836881</v>
      </c>
      <c r="CI91" s="62" t="n">
        <f aca="false">CI83+SUM(CI85:CI90)</f>
        <v>1491.95740780801</v>
      </c>
      <c r="CJ91" s="62" t="n">
        <f aca="false">CJ83+SUM(CJ85:CJ90)</f>
        <v>1507.69953866002</v>
      </c>
      <c r="CK91" s="62" t="n">
        <f aca="false">CK83+SUM(CK85:CK90)</f>
        <v>1523.41456811847</v>
      </c>
      <c r="CL91" s="62" t="n">
        <f aca="false">CL83+SUM(CL85:CL90)</f>
        <v>1522.55274543851</v>
      </c>
      <c r="CM91" s="62" t="n">
        <f aca="false">CM83+SUM(CM85:CM90)</f>
        <v>1577.9088458345</v>
      </c>
      <c r="CN91" s="62" t="n">
        <f aca="false">CN83+SUM(CN85:CN90)</f>
        <v>1594.5793421789</v>
      </c>
      <c r="CO91" s="62" t="n">
        <f aca="false">CO83+SUM(CO85:CO90)</f>
        <v>1611.22187232124</v>
      </c>
      <c r="CP91" s="62" t="n">
        <f aca="false">CP83+SUM(CP85:CP90)</f>
        <v>1610.33254878301</v>
      </c>
      <c r="CQ91" s="62" t="n">
        <f aca="false">CQ83+SUM(CQ85:CQ90)</f>
        <v>1560.09427678373</v>
      </c>
      <c r="CR91" s="62" t="n">
        <f aca="false">CR83+SUM(CR85:CR90)</f>
        <v>1576.55720561914</v>
      </c>
      <c r="CS91" s="62" t="n">
        <f aca="false">CS83+SUM(CS85:CS90)</f>
        <v>1592.99185582858</v>
      </c>
      <c r="CT91" s="62" t="n">
        <f aca="false">CT83+SUM(CT85:CT90)</f>
        <v>1592.09259722873</v>
      </c>
      <c r="CU91" s="62" t="n">
        <f aca="false">CU83+SUM(CU85:CU90)</f>
        <v>1564.19086303246</v>
      </c>
      <c r="CV91" s="62" t="n">
        <f aca="false">CV83+SUM(CV85:CV90)</f>
        <v>1563.34670821655</v>
      </c>
      <c r="CW91" s="62" t="n">
        <f aca="false">CW83+SUM(CW85:CW90)</f>
        <v>1579.67355017014</v>
      </c>
      <c r="CX91" s="62" t="n">
        <f aca="false">CX83+SUM(CX85:CX90)</f>
        <v>1578.81203574847</v>
      </c>
      <c r="CY91" s="62" t="n">
        <f aca="false">CY83+SUM(CY85:CY90)</f>
        <v>1975.1540449688</v>
      </c>
      <c r="CZ91" s="62" t="n">
        <f aca="false">CZ83+SUM(CZ85:CZ90)</f>
        <v>1996.25475688349</v>
      </c>
      <c r="DA91" s="62" t="n">
        <f aca="false">DA83+SUM(DA85:DA90)</f>
        <v>2017.32803412807</v>
      </c>
      <c r="DB91" s="62" t="n">
        <f aca="false">DB83+SUM(DB85:DB90)</f>
        <v>2016.45561327348</v>
      </c>
      <c r="DC91" s="62" t="n">
        <f aca="false">DC83+SUM(DC85:DC90)</f>
        <v>1967.20610936593</v>
      </c>
      <c r="DD91" s="62" t="n">
        <f aca="false">DD83+SUM(DD85:DD90)</f>
        <v>1988.2219555558</v>
      </c>
      <c r="DE91" s="62" t="n">
        <f aca="false">DE83+SUM(DE85:DE90)</f>
        <v>2009.21047885515</v>
      </c>
      <c r="DF91" s="62" t="n">
        <f aca="false">DF83+SUM(DF85:DF90)</f>
        <v>2008.34161258503</v>
      </c>
      <c r="DG91" s="62" t="n">
        <f aca="false">DG83+SUM(DG85:DG90)</f>
        <v>1969.84490134862</v>
      </c>
      <c r="DH91" s="62" t="n">
        <f aca="false">DH83+SUM(DH85:DH90)</f>
        <v>1990.88139710688</v>
      </c>
      <c r="DI91" s="62" t="n">
        <f aca="false">DI83+SUM(DI85:DI90)</f>
        <v>2011.89028862193</v>
      </c>
      <c r="DJ91" s="62" t="n">
        <f aca="false">DJ83+SUM(DJ85:DJ90)</f>
        <v>2011.01247535311</v>
      </c>
      <c r="DK91" s="62" t="n">
        <f aca="false">DK83+SUM(DK85:DK90)</f>
        <v>1959.55029382857</v>
      </c>
      <c r="DL91" s="62" t="n">
        <f aca="false">DL83+SUM(DL85:DL90)</f>
        <v>1958.69711104882</v>
      </c>
      <c r="DM91" s="62" t="n">
        <f aca="false">DM83+SUM(DM85:DM90)</f>
        <v>1979.35934258573</v>
      </c>
      <c r="DN91" s="62" t="n">
        <f aca="false">DN83+SUM(DN85:DN90)</f>
        <v>1978.48861454482</v>
      </c>
      <c r="DO91" s="62" t="n">
        <f aca="false">DO83+SUM(DO85:DO90)</f>
        <v>1976.99605984331</v>
      </c>
      <c r="DP91" s="62" t="n">
        <f aca="false">DP83+SUM(DP85:DP90)</f>
        <v>1998.1060630963</v>
      </c>
      <c r="DQ91" s="62" t="n">
        <f aca="false">DQ83+SUM(DQ85:DQ90)</f>
        <v>2019.18826903431</v>
      </c>
      <c r="DR91" s="62" t="n">
        <f aca="false">DR83+SUM(DR85:DR90)</f>
        <v>2018.3043160947</v>
      </c>
      <c r="DS91" s="62" t="n">
        <f aca="false">DS83+SUM(DS85:DS90)</f>
        <v>1945.09859332358</v>
      </c>
      <c r="DT91" s="62" t="n">
        <f aca="false">DT83+SUM(DT85:DT90)</f>
        <v>1965.85352531399</v>
      </c>
      <c r="DU91" s="62" t="n">
        <f aca="false">DU83+SUM(DU85:DU90)</f>
        <v>1986.5806387357</v>
      </c>
      <c r="DV91" s="62" t="n">
        <f aca="false">DV83+SUM(DV85:DV90)</f>
        <v>1985.69600992925</v>
      </c>
      <c r="DW91" s="62" t="n">
        <f aca="false">DW83+SUM(DW85:DW90)</f>
        <v>1970.08148422232</v>
      </c>
      <c r="DX91" s="62" t="n">
        <f aca="false">DX83+SUM(DX85:DX90)</f>
        <v>1991.10711499872</v>
      </c>
      <c r="DY91" s="62" t="n">
        <f aca="false">DY83+SUM(DY85:DY90)</f>
        <v>2012.10470366184</v>
      </c>
      <c r="DZ91" s="62" t="n">
        <f aca="false">DZ83+SUM(DZ85:DZ90)</f>
        <v>2011.21296615168</v>
      </c>
      <c r="EA91" s="62" t="n">
        <f aca="false">EA83+SUM(EA85:EA90)</f>
        <v>2005.66285139222</v>
      </c>
      <c r="EB91" s="62" t="n">
        <f aca="false">EB83+SUM(EB85:EB90)</f>
        <v>2004.79599247612</v>
      </c>
      <c r="EC91" s="62" t="n">
        <f aca="false">EC83+SUM(EC85:EC90)</f>
        <v>2025.95098905715</v>
      </c>
      <c r="ED91" s="62" t="n">
        <f aca="false">ED83+SUM(ED85:ED90)</f>
        <v>2025.06630363725</v>
      </c>
      <c r="EE91" s="62" t="n">
        <f aca="false">EE83+SUM(EE85:EE90)</f>
        <v>1937.29013445465</v>
      </c>
      <c r="EF91" s="62" t="n">
        <f aca="false">EF83+SUM(EF85:EF90)</f>
        <v>1957.93774132806</v>
      </c>
      <c r="EG91" s="62" t="n">
        <f aca="false">EG83+SUM(EG85:EG90)</f>
        <v>1978.55686231576</v>
      </c>
      <c r="EH91" s="62" t="n">
        <f aca="false">EH83+SUM(EH85:EH90)</f>
        <v>1977.65101286864</v>
      </c>
      <c r="EI91" s="62" t="n">
        <f aca="false">EI83+SUM(EI85:EI90)</f>
        <v>1999.82648859699</v>
      </c>
      <c r="EJ91" s="62" t="n">
        <f aca="false">EJ83+SUM(EJ85:EJ90)</f>
        <v>2021.15419294817</v>
      </c>
      <c r="EK91" s="62" t="n">
        <f aca="false">EK83+SUM(EK85:EK90)</f>
        <v>2042.45293274675</v>
      </c>
      <c r="EL91" s="62" t="n">
        <f aca="false">EL83+SUM(EL85:EL90)</f>
        <v>2041.53186172135</v>
      </c>
      <c r="EM91" s="62" t="n">
        <f aca="false">EM83+SUM(EM85:EM90)</f>
        <v>2066.5146510382</v>
      </c>
      <c r="EN91" s="62" t="n">
        <f aca="false">EN83+SUM(EN85:EN90)</f>
        <v>2088.54916183568</v>
      </c>
      <c r="EO91" s="62" t="n">
        <f aca="false">EO83+SUM(EO85:EO90)</f>
        <v>2110.55359916198</v>
      </c>
      <c r="EP91" s="62" t="n">
        <f aca="false">EP83+SUM(EP85:EP90)</f>
        <v>2109.59726459235</v>
      </c>
      <c r="EQ91" s="62" t="n">
        <f aca="false">EQ83+SUM(EQ85:EQ90)</f>
        <v>2033.08351188433</v>
      </c>
      <c r="ER91" s="62" t="n">
        <f aca="false">ER83+SUM(ER85:ER90)</f>
        <v>2032.14384177708</v>
      </c>
      <c r="ES91" s="62" t="n">
        <f aca="false">ES83+SUM(ES85:ES90)</f>
        <v>2053.5258079798</v>
      </c>
      <c r="ET91" s="62" t="n">
        <f aca="false">ET83+SUM(ET85:ET90)</f>
        <v>2052.56681404438</v>
      </c>
      <c r="EU91" s="62" t="n">
        <f aca="false">EU83+SUM(EU85:EU90)</f>
        <v>2047.14852750257</v>
      </c>
      <c r="EV91" s="62" t="n">
        <f aca="false">EV83+SUM(EV85:EV90)</f>
        <v>2068.94953899231</v>
      </c>
      <c r="EW91" s="62" t="n">
        <f aca="false">EW83+SUM(EW85:EW90)</f>
        <v>2090.71988252157</v>
      </c>
      <c r="EX91" s="62" t="n">
        <f aca="false">EX83+SUM(EX85:EX90)</f>
        <v>2089.74464322889</v>
      </c>
      <c r="EY91" s="62" t="n">
        <f aca="false">EY83+SUM(EY85:EY90)</f>
        <v>2084.22933754925</v>
      </c>
      <c r="EZ91" s="62" t="n">
        <f aca="false">EZ83+SUM(EZ85:EZ90)</f>
        <v>2106.42634832908</v>
      </c>
      <c r="FA91" s="62" t="n">
        <f aca="false">FA83+SUM(FA85:FA90)</f>
        <v>2128.59217163318</v>
      </c>
      <c r="FB91" s="62" t="n">
        <f aca="false">FB83+SUM(FB85:FB90)</f>
        <v>2127.60041178688</v>
      </c>
      <c r="FC91" s="62" t="n">
        <f aca="false">FC83+SUM(FC85:FC90)</f>
        <v>2121.98633879794</v>
      </c>
      <c r="FD91" s="62" t="n">
        <f aca="false">FD83+SUM(FD85:FD90)</f>
        <v>0</v>
      </c>
      <c r="FE91" s="62" t="n">
        <f aca="false">FE83+SUM(FE85:FE90)</f>
        <v>0</v>
      </c>
      <c r="FF91" s="62" t="n">
        <f aca="false">FF83+SUM(FF85:FF90)</f>
        <v>0</v>
      </c>
      <c r="FG91" s="62" t="n">
        <f aca="false">FG83+SUM(FG85:FG90)</f>
        <v>0</v>
      </c>
      <c r="FH91" s="62" t="n">
        <f aca="false">FH83+SUM(FH85:FH90)</f>
        <v>0</v>
      </c>
    </row>
    <row r="93" customFormat="false" ht="15" hidden="false" customHeight="false" outlineLevel="0" collapsed="false">
      <c r="A93" s="9" t="s">
        <v>14</v>
      </c>
      <c r="B93" s="9"/>
      <c r="C93" s="9" t="s">
        <v>693</v>
      </c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</row>
    <row r="94" customFormat="false" ht="15" hidden="false" customHeight="false" outlineLevel="0" collapsed="false">
      <c r="C94" s="0" t="s">
        <v>694</v>
      </c>
      <c r="D94" s="11" t="s">
        <v>319</v>
      </c>
      <c r="I94" s="43" t="n">
        <f aca="false">SUM(J94:FH94)</f>
        <v>-549</v>
      </c>
      <c r="J94" s="43" t="n">
        <f aca="false">-In_SPV_Price*J17</f>
        <v>-549</v>
      </c>
      <c r="K94" s="43" t="n">
        <f aca="false">-In_SPV_Price*K17</f>
        <v>-0</v>
      </c>
      <c r="L94" s="43" t="n">
        <f aca="false">-In_SPV_Price*L17</f>
        <v>-0</v>
      </c>
      <c r="M94" s="43" t="n">
        <f aca="false">-In_SPV_Price*M17</f>
        <v>-0</v>
      </c>
      <c r="N94" s="43" t="n">
        <f aca="false">-In_SPV_Price*N17</f>
        <v>-0</v>
      </c>
      <c r="O94" s="43" t="n">
        <f aca="false">-In_SPV_Price*O17</f>
        <v>-0</v>
      </c>
      <c r="P94" s="43" t="n">
        <f aca="false">-In_SPV_Price*P17</f>
        <v>-0</v>
      </c>
      <c r="Q94" s="43" t="n">
        <f aca="false">-In_SPV_Price*Q17</f>
        <v>-0</v>
      </c>
      <c r="R94" s="43" t="n">
        <f aca="false">-In_SPV_Price*R17</f>
        <v>-0</v>
      </c>
      <c r="S94" s="43" t="n">
        <f aca="false">-In_SPV_Price*S17</f>
        <v>-0</v>
      </c>
      <c r="T94" s="43" t="n">
        <f aca="false">-In_SPV_Price*T17</f>
        <v>-0</v>
      </c>
      <c r="U94" s="43" t="n">
        <f aca="false">-In_SPV_Price*U17</f>
        <v>-0</v>
      </c>
      <c r="V94" s="43" t="n">
        <f aca="false">-In_SPV_Price*V17</f>
        <v>-0</v>
      </c>
      <c r="W94" s="43" t="n">
        <f aca="false">-In_SPV_Price*W17</f>
        <v>-0</v>
      </c>
      <c r="X94" s="43" t="n">
        <f aca="false">-In_SPV_Price*X17</f>
        <v>-0</v>
      </c>
      <c r="Y94" s="43" t="n">
        <f aca="false">-In_SPV_Price*Y17</f>
        <v>-0</v>
      </c>
      <c r="Z94" s="43" t="n">
        <f aca="false">-In_SPV_Price*Z17</f>
        <v>-0</v>
      </c>
      <c r="AA94" s="43" t="n">
        <f aca="false">-In_SPV_Price*AA17</f>
        <v>-0</v>
      </c>
      <c r="AB94" s="43" t="n">
        <f aca="false">-In_SPV_Price*AB17</f>
        <v>-0</v>
      </c>
      <c r="AC94" s="43" t="n">
        <f aca="false">-In_SPV_Price*AC17</f>
        <v>-0</v>
      </c>
      <c r="AD94" s="43" t="n">
        <f aca="false">-In_SPV_Price*AD17</f>
        <v>-0</v>
      </c>
      <c r="AE94" s="43" t="n">
        <f aca="false">-In_SPV_Price*AE17</f>
        <v>-0</v>
      </c>
      <c r="AF94" s="43" t="n">
        <f aca="false">-In_SPV_Price*AF17</f>
        <v>-0</v>
      </c>
      <c r="AG94" s="43" t="n">
        <f aca="false">-In_SPV_Price*AG17</f>
        <v>-0</v>
      </c>
      <c r="AH94" s="43" t="n">
        <f aca="false">-In_SPV_Price*AH17</f>
        <v>-0</v>
      </c>
      <c r="AI94" s="43" t="n">
        <f aca="false">-In_SPV_Price*AI17</f>
        <v>-0</v>
      </c>
      <c r="AJ94" s="43" t="n">
        <f aca="false">-In_SPV_Price*AJ17</f>
        <v>-0</v>
      </c>
      <c r="AK94" s="43" t="n">
        <f aca="false">-In_SPV_Price*AK17</f>
        <v>-0</v>
      </c>
      <c r="AL94" s="43" t="n">
        <f aca="false">-In_SPV_Price*AL17</f>
        <v>-0</v>
      </c>
      <c r="AM94" s="43" t="n">
        <f aca="false">-In_SPV_Price*AM17</f>
        <v>-0</v>
      </c>
      <c r="AN94" s="43" t="n">
        <f aca="false">-In_SPV_Price*AN17</f>
        <v>-0</v>
      </c>
      <c r="AO94" s="43" t="n">
        <f aca="false">-In_SPV_Price*AO17</f>
        <v>-0</v>
      </c>
      <c r="AP94" s="43" t="n">
        <f aca="false">-In_SPV_Price*AP17</f>
        <v>-0</v>
      </c>
      <c r="AQ94" s="43" t="n">
        <f aca="false">-In_SPV_Price*AQ17</f>
        <v>-0</v>
      </c>
      <c r="AR94" s="43" t="n">
        <f aca="false">-In_SPV_Price*AR17</f>
        <v>-0</v>
      </c>
      <c r="AS94" s="43" t="n">
        <f aca="false">-In_SPV_Price*AS17</f>
        <v>-0</v>
      </c>
      <c r="AT94" s="43" t="n">
        <f aca="false">-In_SPV_Price*AT17</f>
        <v>-0</v>
      </c>
      <c r="AU94" s="43" t="n">
        <f aca="false">-In_SPV_Price*AU17</f>
        <v>-0</v>
      </c>
      <c r="AV94" s="43" t="n">
        <f aca="false">-In_SPV_Price*AV17</f>
        <v>-0</v>
      </c>
      <c r="AW94" s="43" t="n">
        <f aca="false">-In_SPV_Price*AW17</f>
        <v>-0</v>
      </c>
      <c r="AX94" s="43" t="n">
        <f aca="false">-In_SPV_Price*AX17</f>
        <v>-0</v>
      </c>
      <c r="AY94" s="43" t="n">
        <f aca="false">-In_SPV_Price*AY17</f>
        <v>-0</v>
      </c>
      <c r="AZ94" s="43" t="n">
        <f aca="false">-In_SPV_Price*AZ17</f>
        <v>-0</v>
      </c>
      <c r="BA94" s="43" t="n">
        <f aca="false">-In_SPV_Price*BA17</f>
        <v>-0</v>
      </c>
      <c r="BB94" s="43" t="n">
        <f aca="false">-In_SPV_Price*BB17</f>
        <v>-0</v>
      </c>
      <c r="BC94" s="43" t="n">
        <f aca="false">-In_SPV_Price*BC17</f>
        <v>-0</v>
      </c>
      <c r="BD94" s="43" t="n">
        <f aca="false">-In_SPV_Price*BD17</f>
        <v>-0</v>
      </c>
      <c r="BE94" s="43" t="n">
        <f aca="false">-In_SPV_Price*BE17</f>
        <v>-0</v>
      </c>
      <c r="BF94" s="43" t="n">
        <f aca="false">-In_SPV_Price*BF17</f>
        <v>-0</v>
      </c>
      <c r="BG94" s="43" t="n">
        <f aca="false">-In_SPV_Price*BG17</f>
        <v>-0</v>
      </c>
      <c r="BH94" s="43" t="n">
        <f aca="false">-In_SPV_Price*BH17</f>
        <v>-0</v>
      </c>
      <c r="BI94" s="43" t="n">
        <f aca="false">-In_SPV_Price*BI17</f>
        <v>-0</v>
      </c>
      <c r="BJ94" s="43" t="n">
        <f aca="false">-In_SPV_Price*BJ17</f>
        <v>-0</v>
      </c>
      <c r="BK94" s="43" t="n">
        <f aca="false">-In_SPV_Price*BK17</f>
        <v>-0</v>
      </c>
      <c r="BL94" s="43" t="n">
        <f aca="false">-In_SPV_Price*BL17</f>
        <v>-0</v>
      </c>
      <c r="BM94" s="43" t="n">
        <f aca="false">-In_SPV_Price*BM17</f>
        <v>-0</v>
      </c>
      <c r="BN94" s="43" t="n">
        <f aca="false">-In_SPV_Price*BN17</f>
        <v>-0</v>
      </c>
      <c r="BO94" s="43" t="n">
        <f aca="false">-In_SPV_Price*BO17</f>
        <v>-0</v>
      </c>
      <c r="BP94" s="43" t="n">
        <f aca="false">-In_SPV_Price*BP17</f>
        <v>-0</v>
      </c>
      <c r="BQ94" s="43" t="n">
        <f aca="false">-In_SPV_Price*BQ17</f>
        <v>-0</v>
      </c>
      <c r="BR94" s="43" t="n">
        <f aca="false">-In_SPV_Price*BR17</f>
        <v>-0</v>
      </c>
      <c r="BS94" s="43" t="n">
        <f aca="false">-In_SPV_Price*BS17</f>
        <v>-0</v>
      </c>
      <c r="BT94" s="43" t="n">
        <f aca="false">-In_SPV_Price*BT17</f>
        <v>-0</v>
      </c>
      <c r="BU94" s="43" t="n">
        <f aca="false">-In_SPV_Price*BU17</f>
        <v>-0</v>
      </c>
      <c r="BV94" s="43" t="n">
        <f aca="false">-In_SPV_Price*BV17</f>
        <v>-0</v>
      </c>
      <c r="BW94" s="43" t="n">
        <f aca="false">-In_SPV_Price*BW17</f>
        <v>-0</v>
      </c>
      <c r="BX94" s="43" t="n">
        <f aca="false">-In_SPV_Price*BX17</f>
        <v>-0</v>
      </c>
      <c r="BY94" s="43" t="n">
        <f aca="false">-In_SPV_Price*BY17</f>
        <v>-0</v>
      </c>
      <c r="BZ94" s="43" t="n">
        <f aca="false">-In_SPV_Price*BZ17</f>
        <v>-0</v>
      </c>
      <c r="CA94" s="43" t="n">
        <f aca="false">-In_SPV_Price*CA17</f>
        <v>-0</v>
      </c>
      <c r="CB94" s="43" t="n">
        <f aca="false">-In_SPV_Price*CB17</f>
        <v>-0</v>
      </c>
      <c r="CC94" s="43" t="n">
        <f aca="false">-In_SPV_Price*CC17</f>
        <v>-0</v>
      </c>
      <c r="CD94" s="43" t="n">
        <f aca="false">-In_SPV_Price*CD17</f>
        <v>-0</v>
      </c>
      <c r="CE94" s="43" t="n">
        <f aca="false">-In_SPV_Price*CE17</f>
        <v>-0</v>
      </c>
      <c r="CF94" s="43" t="n">
        <f aca="false">-In_SPV_Price*CF17</f>
        <v>-0</v>
      </c>
      <c r="CG94" s="43" t="n">
        <f aca="false">-In_SPV_Price*CG17</f>
        <v>-0</v>
      </c>
      <c r="CH94" s="43" t="n">
        <f aca="false">-In_SPV_Price*CH17</f>
        <v>-0</v>
      </c>
      <c r="CI94" s="43" t="n">
        <f aca="false">-In_SPV_Price*CI17</f>
        <v>-0</v>
      </c>
      <c r="CJ94" s="43" t="n">
        <f aca="false">-In_SPV_Price*CJ17</f>
        <v>-0</v>
      </c>
      <c r="CK94" s="43" t="n">
        <f aca="false">-In_SPV_Price*CK17</f>
        <v>-0</v>
      </c>
      <c r="CL94" s="43" t="n">
        <f aca="false">-In_SPV_Price*CL17</f>
        <v>-0</v>
      </c>
      <c r="CM94" s="43" t="n">
        <f aca="false">-In_SPV_Price*CM17</f>
        <v>-0</v>
      </c>
      <c r="CN94" s="43" t="n">
        <f aca="false">-In_SPV_Price*CN17</f>
        <v>-0</v>
      </c>
      <c r="CO94" s="43" t="n">
        <f aca="false">-In_SPV_Price*CO17</f>
        <v>-0</v>
      </c>
      <c r="CP94" s="43" t="n">
        <f aca="false">-In_SPV_Price*CP17</f>
        <v>-0</v>
      </c>
      <c r="CQ94" s="43" t="n">
        <f aca="false">-In_SPV_Price*CQ17</f>
        <v>-0</v>
      </c>
      <c r="CR94" s="43" t="n">
        <f aca="false">-In_SPV_Price*CR17</f>
        <v>-0</v>
      </c>
      <c r="CS94" s="43" t="n">
        <f aca="false">-In_SPV_Price*CS17</f>
        <v>-0</v>
      </c>
      <c r="CT94" s="43" t="n">
        <f aca="false">-In_SPV_Price*CT17</f>
        <v>-0</v>
      </c>
      <c r="CU94" s="43" t="n">
        <f aca="false">-In_SPV_Price*CU17</f>
        <v>-0</v>
      </c>
      <c r="CV94" s="43" t="n">
        <f aca="false">-In_SPV_Price*CV17</f>
        <v>-0</v>
      </c>
      <c r="CW94" s="43" t="n">
        <f aca="false">-In_SPV_Price*CW17</f>
        <v>-0</v>
      </c>
      <c r="CX94" s="43" t="n">
        <f aca="false">-In_SPV_Price*CX17</f>
        <v>-0</v>
      </c>
      <c r="CY94" s="43" t="n">
        <f aca="false">-In_SPV_Price*CY17</f>
        <v>-0</v>
      </c>
      <c r="CZ94" s="43" t="n">
        <f aca="false">-In_SPV_Price*CZ17</f>
        <v>-0</v>
      </c>
      <c r="DA94" s="43" t="n">
        <f aca="false">-In_SPV_Price*DA17</f>
        <v>-0</v>
      </c>
      <c r="DB94" s="43" t="n">
        <f aca="false">-In_SPV_Price*DB17</f>
        <v>-0</v>
      </c>
      <c r="DC94" s="43" t="n">
        <f aca="false">-In_SPV_Price*DC17</f>
        <v>-0</v>
      </c>
      <c r="DD94" s="43" t="n">
        <f aca="false">-In_SPV_Price*DD17</f>
        <v>-0</v>
      </c>
      <c r="DE94" s="43" t="n">
        <f aca="false">-In_SPV_Price*DE17</f>
        <v>-0</v>
      </c>
      <c r="DF94" s="43" t="n">
        <f aca="false">-In_SPV_Price*DF17</f>
        <v>-0</v>
      </c>
      <c r="DG94" s="43" t="n">
        <f aca="false">-In_SPV_Price*DG17</f>
        <v>-0</v>
      </c>
      <c r="DH94" s="43" t="n">
        <f aca="false">-In_SPV_Price*DH17</f>
        <v>-0</v>
      </c>
      <c r="DI94" s="43" t="n">
        <f aca="false">-In_SPV_Price*DI17</f>
        <v>-0</v>
      </c>
      <c r="DJ94" s="43" t="n">
        <f aca="false">-In_SPV_Price*DJ17</f>
        <v>-0</v>
      </c>
      <c r="DK94" s="43" t="n">
        <f aca="false">-In_SPV_Price*DK17</f>
        <v>-0</v>
      </c>
      <c r="DL94" s="43" t="n">
        <f aca="false">-In_SPV_Price*DL17</f>
        <v>-0</v>
      </c>
      <c r="DM94" s="43" t="n">
        <f aca="false">-In_SPV_Price*DM17</f>
        <v>-0</v>
      </c>
      <c r="DN94" s="43" t="n">
        <f aca="false">-In_SPV_Price*DN17</f>
        <v>-0</v>
      </c>
      <c r="DO94" s="43" t="n">
        <f aca="false">-In_SPV_Price*DO17</f>
        <v>-0</v>
      </c>
      <c r="DP94" s="43" t="n">
        <f aca="false">-In_SPV_Price*DP17</f>
        <v>-0</v>
      </c>
      <c r="DQ94" s="43" t="n">
        <f aca="false">-In_SPV_Price*DQ17</f>
        <v>-0</v>
      </c>
      <c r="DR94" s="43" t="n">
        <f aca="false">-In_SPV_Price*DR17</f>
        <v>-0</v>
      </c>
      <c r="DS94" s="43" t="n">
        <f aca="false">-In_SPV_Price*DS17</f>
        <v>-0</v>
      </c>
      <c r="DT94" s="43" t="n">
        <f aca="false">-In_SPV_Price*DT17</f>
        <v>-0</v>
      </c>
      <c r="DU94" s="43" t="n">
        <f aca="false">-In_SPV_Price*DU17</f>
        <v>-0</v>
      </c>
      <c r="DV94" s="43" t="n">
        <f aca="false">-In_SPV_Price*DV17</f>
        <v>-0</v>
      </c>
      <c r="DW94" s="43" t="n">
        <f aca="false">-In_SPV_Price*DW17</f>
        <v>-0</v>
      </c>
      <c r="DX94" s="43" t="n">
        <f aca="false">-In_SPV_Price*DX17</f>
        <v>-0</v>
      </c>
      <c r="DY94" s="43" t="n">
        <f aca="false">-In_SPV_Price*DY17</f>
        <v>-0</v>
      </c>
      <c r="DZ94" s="43" t="n">
        <f aca="false">-In_SPV_Price*DZ17</f>
        <v>-0</v>
      </c>
      <c r="EA94" s="43" t="n">
        <f aca="false">-In_SPV_Price*EA17</f>
        <v>-0</v>
      </c>
      <c r="EB94" s="43" t="n">
        <f aca="false">-In_SPV_Price*EB17</f>
        <v>-0</v>
      </c>
      <c r="EC94" s="43" t="n">
        <f aca="false">-In_SPV_Price*EC17</f>
        <v>-0</v>
      </c>
      <c r="ED94" s="43" t="n">
        <f aca="false">-In_SPV_Price*ED17</f>
        <v>-0</v>
      </c>
      <c r="EE94" s="43" t="n">
        <f aca="false">-In_SPV_Price*EE17</f>
        <v>-0</v>
      </c>
      <c r="EF94" s="43" t="n">
        <f aca="false">-In_SPV_Price*EF17</f>
        <v>-0</v>
      </c>
      <c r="EG94" s="43" t="n">
        <f aca="false">-In_SPV_Price*EG17</f>
        <v>-0</v>
      </c>
      <c r="EH94" s="43" t="n">
        <f aca="false">-In_SPV_Price*EH17</f>
        <v>-0</v>
      </c>
      <c r="EI94" s="43" t="n">
        <f aca="false">-In_SPV_Price*EI17</f>
        <v>-0</v>
      </c>
      <c r="EJ94" s="43" t="n">
        <f aca="false">-In_SPV_Price*EJ17</f>
        <v>-0</v>
      </c>
      <c r="EK94" s="43" t="n">
        <f aca="false">-In_SPV_Price*EK17</f>
        <v>-0</v>
      </c>
      <c r="EL94" s="43" t="n">
        <f aca="false">-In_SPV_Price*EL17</f>
        <v>-0</v>
      </c>
      <c r="EM94" s="43" t="n">
        <f aca="false">-In_SPV_Price*EM17</f>
        <v>-0</v>
      </c>
      <c r="EN94" s="43" t="n">
        <f aca="false">-In_SPV_Price*EN17</f>
        <v>-0</v>
      </c>
      <c r="EO94" s="43" t="n">
        <f aca="false">-In_SPV_Price*EO17</f>
        <v>-0</v>
      </c>
      <c r="EP94" s="43" t="n">
        <f aca="false">-In_SPV_Price*EP17</f>
        <v>-0</v>
      </c>
      <c r="EQ94" s="43" t="n">
        <f aca="false">-In_SPV_Price*EQ17</f>
        <v>-0</v>
      </c>
      <c r="ER94" s="43" t="n">
        <f aca="false">-In_SPV_Price*ER17</f>
        <v>-0</v>
      </c>
      <c r="ES94" s="43" t="n">
        <f aca="false">-In_SPV_Price*ES17</f>
        <v>-0</v>
      </c>
      <c r="ET94" s="43" t="n">
        <f aca="false">-In_SPV_Price*ET17</f>
        <v>-0</v>
      </c>
      <c r="EU94" s="43" t="n">
        <f aca="false">-In_SPV_Price*EU17</f>
        <v>-0</v>
      </c>
      <c r="EV94" s="43" t="n">
        <f aca="false">-In_SPV_Price*EV17</f>
        <v>-0</v>
      </c>
      <c r="EW94" s="43" t="n">
        <f aca="false">-In_SPV_Price*EW17</f>
        <v>-0</v>
      </c>
      <c r="EX94" s="43" t="n">
        <f aca="false">-In_SPV_Price*EX17</f>
        <v>-0</v>
      </c>
      <c r="EY94" s="43" t="n">
        <f aca="false">-In_SPV_Price*EY17</f>
        <v>-0</v>
      </c>
      <c r="EZ94" s="43" t="n">
        <f aca="false">-In_SPV_Price*EZ17</f>
        <v>-0</v>
      </c>
      <c r="FA94" s="43" t="n">
        <f aca="false">-In_SPV_Price*FA17</f>
        <v>-0</v>
      </c>
      <c r="FB94" s="43" t="n">
        <f aca="false">-In_SPV_Price*FB17</f>
        <v>-0</v>
      </c>
      <c r="FC94" s="43" t="n">
        <f aca="false">-In_SPV_Price*FC17</f>
        <v>-0</v>
      </c>
      <c r="FD94" s="43" t="n">
        <f aca="false">-In_SPV_Price*FD17</f>
        <v>-0</v>
      </c>
      <c r="FE94" s="43" t="n">
        <f aca="false">-In_SPV_Price*FE17</f>
        <v>-0</v>
      </c>
      <c r="FF94" s="43" t="n">
        <f aca="false">-In_SPV_Price*FF17</f>
        <v>-0</v>
      </c>
      <c r="FG94" s="43" t="n">
        <f aca="false">-In_SPV_Price*FG17</f>
        <v>-0</v>
      </c>
      <c r="FH94" s="43" t="n">
        <f aca="false">-In_SPV_Price*FH17</f>
        <v>-0</v>
      </c>
    </row>
    <row r="95" customFormat="false" ht="15" hidden="false" customHeight="false" outlineLevel="0" collapsed="false">
      <c r="C95" s="0" t="s">
        <v>379</v>
      </c>
      <c r="D95" s="11" t="s">
        <v>319</v>
      </c>
      <c r="I95" s="43" t="n">
        <f aca="false">SUM(J95:FH95)</f>
        <v>-200</v>
      </c>
      <c r="J95" s="43" t="n">
        <f aca="false">-In_Transaction*J17</f>
        <v>-200</v>
      </c>
      <c r="K95" s="43" t="n">
        <f aca="false">-In_Transaction*K17</f>
        <v>-0</v>
      </c>
      <c r="L95" s="43" t="n">
        <f aca="false">-In_Transaction*L17</f>
        <v>-0</v>
      </c>
      <c r="M95" s="43" t="n">
        <f aca="false">-In_Transaction*M17</f>
        <v>-0</v>
      </c>
      <c r="N95" s="43" t="n">
        <f aca="false">-In_Transaction*N17</f>
        <v>-0</v>
      </c>
      <c r="O95" s="43" t="n">
        <f aca="false">-In_Transaction*O17</f>
        <v>-0</v>
      </c>
      <c r="P95" s="43" t="n">
        <f aca="false">-In_Transaction*P17</f>
        <v>-0</v>
      </c>
      <c r="Q95" s="43" t="n">
        <f aca="false">-In_Transaction*Q17</f>
        <v>-0</v>
      </c>
      <c r="R95" s="43" t="n">
        <f aca="false">-In_Transaction*R17</f>
        <v>-0</v>
      </c>
      <c r="S95" s="43" t="n">
        <f aca="false">-In_Transaction*S17</f>
        <v>-0</v>
      </c>
      <c r="T95" s="43" t="n">
        <f aca="false">-In_Transaction*T17</f>
        <v>-0</v>
      </c>
      <c r="U95" s="43" t="n">
        <f aca="false">-In_Transaction*U17</f>
        <v>-0</v>
      </c>
      <c r="V95" s="43" t="n">
        <f aca="false">-In_Transaction*V17</f>
        <v>-0</v>
      </c>
      <c r="W95" s="43" t="n">
        <f aca="false">-In_Transaction*W17</f>
        <v>-0</v>
      </c>
      <c r="X95" s="43" t="n">
        <f aca="false">-In_Transaction*X17</f>
        <v>-0</v>
      </c>
      <c r="Y95" s="43" t="n">
        <f aca="false">-In_Transaction*Y17</f>
        <v>-0</v>
      </c>
      <c r="Z95" s="43" t="n">
        <f aca="false">-In_Transaction*Z17</f>
        <v>-0</v>
      </c>
      <c r="AA95" s="43" t="n">
        <f aca="false">-In_Transaction*AA17</f>
        <v>-0</v>
      </c>
      <c r="AB95" s="43" t="n">
        <f aca="false">-In_Transaction*AB17</f>
        <v>-0</v>
      </c>
      <c r="AC95" s="43" t="n">
        <f aca="false">-In_Transaction*AC17</f>
        <v>-0</v>
      </c>
      <c r="AD95" s="43" t="n">
        <f aca="false">-In_Transaction*AD17</f>
        <v>-0</v>
      </c>
      <c r="AE95" s="43" t="n">
        <f aca="false">-In_Transaction*AE17</f>
        <v>-0</v>
      </c>
      <c r="AF95" s="43" t="n">
        <f aca="false">-In_Transaction*AF17</f>
        <v>-0</v>
      </c>
      <c r="AG95" s="43" t="n">
        <f aca="false">-In_Transaction*AG17</f>
        <v>-0</v>
      </c>
      <c r="AH95" s="43" t="n">
        <f aca="false">-In_Transaction*AH17</f>
        <v>-0</v>
      </c>
      <c r="AI95" s="43" t="n">
        <f aca="false">-In_Transaction*AI17</f>
        <v>-0</v>
      </c>
      <c r="AJ95" s="43" t="n">
        <f aca="false">-In_Transaction*AJ17</f>
        <v>-0</v>
      </c>
      <c r="AK95" s="43" t="n">
        <f aca="false">-In_Transaction*AK17</f>
        <v>-0</v>
      </c>
      <c r="AL95" s="43" t="n">
        <f aca="false">-In_Transaction*AL17</f>
        <v>-0</v>
      </c>
      <c r="AM95" s="43" t="n">
        <f aca="false">-In_Transaction*AM17</f>
        <v>-0</v>
      </c>
      <c r="AN95" s="43" t="n">
        <f aca="false">-In_Transaction*AN17</f>
        <v>-0</v>
      </c>
      <c r="AO95" s="43" t="n">
        <f aca="false">-In_Transaction*AO17</f>
        <v>-0</v>
      </c>
      <c r="AP95" s="43" t="n">
        <f aca="false">-In_Transaction*AP17</f>
        <v>-0</v>
      </c>
      <c r="AQ95" s="43" t="n">
        <f aca="false">-In_Transaction*AQ17</f>
        <v>-0</v>
      </c>
      <c r="AR95" s="43" t="n">
        <f aca="false">-In_Transaction*AR17</f>
        <v>-0</v>
      </c>
      <c r="AS95" s="43" t="n">
        <f aca="false">-In_Transaction*AS17</f>
        <v>-0</v>
      </c>
      <c r="AT95" s="43" t="n">
        <f aca="false">-In_Transaction*AT17</f>
        <v>-0</v>
      </c>
      <c r="AU95" s="43" t="n">
        <f aca="false">-In_Transaction*AU17</f>
        <v>-0</v>
      </c>
      <c r="AV95" s="43" t="n">
        <f aca="false">-In_Transaction*AV17</f>
        <v>-0</v>
      </c>
      <c r="AW95" s="43" t="n">
        <f aca="false">-In_Transaction*AW17</f>
        <v>-0</v>
      </c>
      <c r="AX95" s="43" t="n">
        <f aca="false">-In_Transaction*AX17</f>
        <v>-0</v>
      </c>
      <c r="AY95" s="43" t="n">
        <f aca="false">-In_Transaction*AY17</f>
        <v>-0</v>
      </c>
      <c r="AZ95" s="43" t="n">
        <f aca="false">-In_Transaction*AZ17</f>
        <v>-0</v>
      </c>
      <c r="BA95" s="43" t="n">
        <f aca="false">-In_Transaction*BA17</f>
        <v>-0</v>
      </c>
      <c r="BB95" s="43" t="n">
        <f aca="false">-In_Transaction*BB17</f>
        <v>-0</v>
      </c>
      <c r="BC95" s="43" t="n">
        <f aca="false">-In_Transaction*BC17</f>
        <v>-0</v>
      </c>
      <c r="BD95" s="43" t="n">
        <f aca="false">-In_Transaction*BD17</f>
        <v>-0</v>
      </c>
      <c r="BE95" s="43" t="n">
        <f aca="false">-In_Transaction*BE17</f>
        <v>-0</v>
      </c>
      <c r="BF95" s="43" t="n">
        <f aca="false">-In_Transaction*BF17</f>
        <v>-0</v>
      </c>
      <c r="BG95" s="43" t="n">
        <f aca="false">-In_Transaction*BG17</f>
        <v>-0</v>
      </c>
      <c r="BH95" s="43" t="n">
        <f aca="false">-In_Transaction*BH17</f>
        <v>-0</v>
      </c>
      <c r="BI95" s="43" t="n">
        <f aca="false">-In_Transaction*BI17</f>
        <v>-0</v>
      </c>
      <c r="BJ95" s="43" t="n">
        <f aca="false">-In_Transaction*BJ17</f>
        <v>-0</v>
      </c>
      <c r="BK95" s="43" t="n">
        <f aca="false">-In_Transaction*BK17</f>
        <v>-0</v>
      </c>
      <c r="BL95" s="43" t="n">
        <f aca="false">-In_Transaction*BL17</f>
        <v>-0</v>
      </c>
      <c r="BM95" s="43" t="n">
        <f aca="false">-In_Transaction*BM17</f>
        <v>-0</v>
      </c>
      <c r="BN95" s="43" t="n">
        <f aca="false">-In_Transaction*BN17</f>
        <v>-0</v>
      </c>
      <c r="BO95" s="43" t="n">
        <f aca="false">-In_Transaction*BO17</f>
        <v>-0</v>
      </c>
      <c r="BP95" s="43" t="n">
        <f aca="false">-In_Transaction*BP17</f>
        <v>-0</v>
      </c>
      <c r="BQ95" s="43" t="n">
        <f aca="false">-In_Transaction*BQ17</f>
        <v>-0</v>
      </c>
      <c r="BR95" s="43" t="n">
        <f aca="false">-In_Transaction*BR17</f>
        <v>-0</v>
      </c>
      <c r="BS95" s="43" t="n">
        <f aca="false">-In_Transaction*BS17</f>
        <v>-0</v>
      </c>
      <c r="BT95" s="43" t="n">
        <f aca="false">-In_Transaction*BT17</f>
        <v>-0</v>
      </c>
      <c r="BU95" s="43" t="n">
        <f aca="false">-In_Transaction*BU17</f>
        <v>-0</v>
      </c>
      <c r="BV95" s="43" t="n">
        <f aca="false">-In_Transaction*BV17</f>
        <v>-0</v>
      </c>
      <c r="BW95" s="43" t="n">
        <f aca="false">-In_Transaction*BW17</f>
        <v>-0</v>
      </c>
      <c r="BX95" s="43" t="n">
        <f aca="false">-In_Transaction*BX17</f>
        <v>-0</v>
      </c>
      <c r="BY95" s="43" t="n">
        <f aca="false">-In_Transaction*BY17</f>
        <v>-0</v>
      </c>
      <c r="BZ95" s="43" t="n">
        <f aca="false">-In_Transaction*BZ17</f>
        <v>-0</v>
      </c>
      <c r="CA95" s="43" t="n">
        <f aca="false">-In_Transaction*CA17</f>
        <v>-0</v>
      </c>
      <c r="CB95" s="43" t="n">
        <f aca="false">-In_Transaction*CB17</f>
        <v>-0</v>
      </c>
      <c r="CC95" s="43" t="n">
        <f aca="false">-In_Transaction*CC17</f>
        <v>-0</v>
      </c>
      <c r="CD95" s="43" t="n">
        <f aca="false">-In_Transaction*CD17</f>
        <v>-0</v>
      </c>
      <c r="CE95" s="43" t="n">
        <f aca="false">-In_Transaction*CE17</f>
        <v>-0</v>
      </c>
      <c r="CF95" s="43" t="n">
        <f aca="false">-In_Transaction*CF17</f>
        <v>-0</v>
      </c>
      <c r="CG95" s="43" t="n">
        <f aca="false">-In_Transaction*CG17</f>
        <v>-0</v>
      </c>
      <c r="CH95" s="43" t="n">
        <f aca="false">-In_Transaction*CH17</f>
        <v>-0</v>
      </c>
      <c r="CI95" s="43" t="n">
        <f aca="false">-In_Transaction*CI17</f>
        <v>-0</v>
      </c>
      <c r="CJ95" s="43" t="n">
        <f aca="false">-In_Transaction*CJ17</f>
        <v>-0</v>
      </c>
      <c r="CK95" s="43" t="n">
        <f aca="false">-In_Transaction*CK17</f>
        <v>-0</v>
      </c>
      <c r="CL95" s="43" t="n">
        <f aca="false">-In_Transaction*CL17</f>
        <v>-0</v>
      </c>
      <c r="CM95" s="43" t="n">
        <f aca="false">-In_Transaction*CM17</f>
        <v>-0</v>
      </c>
      <c r="CN95" s="43" t="n">
        <f aca="false">-In_Transaction*CN17</f>
        <v>-0</v>
      </c>
      <c r="CO95" s="43" t="n">
        <f aca="false">-In_Transaction*CO17</f>
        <v>-0</v>
      </c>
      <c r="CP95" s="43" t="n">
        <f aca="false">-In_Transaction*CP17</f>
        <v>-0</v>
      </c>
      <c r="CQ95" s="43" t="n">
        <f aca="false">-In_Transaction*CQ17</f>
        <v>-0</v>
      </c>
      <c r="CR95" s="43" t="n">
        <f aca="false">-In_Transaction*CR17</f>
        <v>-0</v>
      </c>
      <c r="CS95" s="43" t="n">
        <f aca="false">-In_Transaction*CS17</f>
        <v>-0</v>
      </c>
      <c r="CT95" s="43" t="n">
        <f aca="false">-In_Transaction*CT17</f>
        <v>-0</v>
      </c>
      <c r="CU95" s="43" t="n">
        <f aca="false">-In_Transaction*CU17</f>
        <v>-0</v>
      </c>
      <c r="CV95" s="43" t="n">
        <f aca="false">-In_Transaction*CV17</f>
        <v>-0</v>
      </c>
      <c r="CW95" s="43" t="n">
        <f aca="false">-In_Transaction*CW17</f>
        <v>-0</v>
      </c>
      <c r="CX95" s="43" t="n">
        <f aca="false">-In_Transaction*CX17</f>
        <v>-0</v>
      </c>
      <c r="CY95" s="43" t="n">
        <f aca="false">-In_Transaction*CY17</f>
        <v>-0</v>
      </c>
      <c r="CZ95" s="43" t="n">
        <f aca="false">-In_Transaction*CZ17</f>
        <v>-0</v>
      </c>
      <c r="DA95" s="43" t="n">
        <f aca="false">-In_Transaction*DA17</f>
        <v>-0</v>
      </c>
      <c r="DB95" s="43" t="n">
        <f aca="false">-In_Transaction*DB17</f>
        <v>-0</v>
      </c>
      <c r="DC95" s="43" t="n">
        <f aca="false">-In_Transaction*DC17</f>
        <v>-0</v>
      </c>
      <c r="DD95" s="43" t="n">
        <f aca="false">-In_Transaction*DD17</f>
        <v>-0</v>
      </c>
      <c r="DE95" s="43" t="n">
        <f aca="false">-In_Transaction*DE17</f>
        <v>-0</v>
      </c>
      <c r="DF95" s="43" t="n">
        <f aca="false">-In_Transaction*DF17</f>
        <v>-0</v>
      </c>
      <c r="DG95" s="43" t="n">
        <f aca="false">-In_Transaction*DG17</f>
        <v>-0</v>
      </c>
      <c r="DH95" s="43" t="n">
        <f aca="false">-In_Transaction*DH17</f>
        <v>-0</v>
      </c>
      <c r="DI95" s="43" t="n">
        <f aca="false">-In_Transaction*DI17</f>
        <v>-0</v>
      </c>
      <c r="DJ95" s="43" t="n">
        <f aca="false">-In_Transaction*DJ17</f>
        <v>-0</v>
      </c>
      <c r="DK95" s="43" t="n">
        <f aca="false">-In_Transaction*DK17</f>
        <v>-0</v>
      </c>
      <c r="DL95" s="43" t="n">
        <f aca="false">-In_Transaction*DL17</f>
        <v>-0</v>
      </c>
      <c r="DM95" s="43" t="n">
        <f aca="false">-In_Transaction*DM17</f>
        <v>-0</v>
      </c>
      <c r="DN95" s="43" t="n">
        <f aca="false">-In_Transaction*DN17</f>
        <v>-0</v>
      </c>
      <c r="DO95" s="43" t="n">
        <f aca="false">-In_Transaction*DO17</f>
        <v>-0</v>
      </c>
      <c r="DP95" s="43" t="n">
        <f aca="false">-In_Transaction*DP17</f>
        <v>-0</v>
      </c>
      <c r="DQ95" s="43" t="n">
        <f aca="false">-In_Transaction*DQ17</f>
        <v>-0</v>
      </c>
      <c r="DR95" s="43" t="n">
        <f aca="false">-In_Transaction*DR17</f>
        <v>-0</v>
      </c>
      <c r="DS95" s="43" t="n">
        <f aca="false">-In_Transaction*DS17</f>
        <v>-0</v>
      </c>
      <c r="DT95" s="43" t="n">
        <f aca="false">-In_Transaction*DT17</f>
        <v>-0</v>
      </c>
      <c r="DU95" s="43" t="n">
        <f aca="false">-In_Transaction*DU17</f>
        <v>-0</v>
      </c>
      <c r="DV95" s="43" t="n">
        <f aca="false">-In_Transaction*DV17</f>
        <v>-0</v>
      </c>
      <c r="DW95" s="43" t="n">
        <f aca="false">-In_Transaction*DW17</f>
        <v>-0</v>
      </c>
      <c r="DX95" s="43" t="n">
        <f aca="false">-In_Transaction*DX17</f>
        <v>-0</v>
      </c>
      <c r="DY95" s="43" t="n">
        <f aca="false">-In_Transaction*DY17</f>
        <v>-0</v>
      </c>
      <c r="DZ95" s="43" t="n">
        <f aca="false">-In_Transaction*DZ17</f>
        <v>-0</v>
      </c>
      <c r="EA95" s="43" t="n">
        <f aca="false">-In_Transaction*EA17</f>
        <v>-0</v>
      </c>
      <c r="EB95" s="43" t="n">
        <f aca="false">-In_Transaction*EB17</f>
        <v>-0</v>
      </c>
      <c r="EC95" s="43" t="n">
        <f aca="false">-In_Transaction*EC17</f>
        <v>-0</v>
      </c>
      <c r="ED95" s="43" t="n">
        <f aca="false">-In_Transaction*ED17</f>
        <v>-0</v>
      </c>
      <c r="EE95" s="43" t="n">
        <f aca="false">-In_Transaction*EE17</f>
        <v>-0</v>
      </c>
      <c r="EF95" s="43" t="n">
        <f aca="false">-In_Transaction*EF17</f>
        <v>-0</v>
      </c>
      <c r="EG95" s="43" t="n">
        <f aca="false">-In_Transaction*EG17</f>
        <v>-0</v>
      </c>
      <c r="EH95" s="43" t="n">
        <f aca="false">-In_Transaction*EH17</f>
        <v>-0</v>
      </c>
      <c r="EI95" s="43" t="n">
        <f aca="false">-In_Transaction*EI17</f>
        <v>-0</v>
      </c>
      <c r="EJ95" s="43" t="n">
        <f aca="false">-In_Transaction*EJ17</f>
        <v>-0</v>
      </c>
      <c r="EK95" s="43" t="n">
        <f aca="false">-In_Transaction*EK17</f>
        <v>-0</v>
      </c>
      <c r="EL95" s="43" t="n">
        <f aca="false">-In_Transaction*EL17</f>
        <v>-0</v>
      </c>
      <c r="EM95" s="43" t="n">
        <f aca="false">-In_Transaction*EM17</f>
        <v>-0</v>
      </c>
      <c r="EN95" s="43" t="n">
        <f aca="false">-In_Transaction*EN17</f>
        <v>-0</v>
      </c>
      <c r="EO95" s="43" t="n">
        <f aca="false">-In_Transaction*EO17</f>
        <v>-0</v>
      </c>
      <c r="EP95" s="43" t="n">
        <f aca="false">-In_Transaction*EP17</f>
        <v>-0</v>
      </c>
      <c r="EQ95" s="43" t="n">
        <f aca="false">-In_Transaction*EQ17</f>
        <v>-0</v>
      </c>
      <c r="ER95" s="43" t="n">
        <f aca="false">-In_Transaction*ER17</f>
        <v>-0</v>
      </c>
      <c r="ES95" s="43" t="n">
        <f aca="false">-In_Transaction*ES17</f>
        <v>-0</v>
      </c>
      <c r="ET95" s="43" t="n">
        <f aca="false">-In_Transaction*ET17</f>
        <v>-0</v>
      </c>
      <c r="EU95" s="43" t="n">
        <f aca="false">-In_Transaction*EU17</f>
        <v>-0</v>
      </c>
      <c r="EV95" s="43" t="n">
        <f aca="false">-In_Transaction*EV17</f>
        <v>-0</v>
      </c>
      <c r="EW95" s="43" t="n">
        <f aca="false">-In_Transaction*EW17</f>
        <v>-0</v>
      </c>
      <c r="EX95" s="43" t="n">
        <f aca="false">-In_Transaction*EX17</f>
        <v>-0</v>
      </c>
      <c r="EY95" s="43" t="n">
        <f aca="false">-In_Transaction*EY17</f>
        <v>-0</v>
      </c>
      <c r="EZ95" s="43" t="n">
        <f aca="false">-In_Transaction*EZ17</f>
        <v>-0</v>
      </c>
      <c r="FA95" s="43" t="n">
        <f aca="false">-In_Transaction*FA17</f>
        <v>-0</v>
      </c>
      <c r="FB95" s="43" t="n">
        <f aca="false">-In_Transaction*FB17</f>
        <v>-0</v>
      </c>
      <c r="FC95" s="43" t="n">
        <f aca="false">-In_Transaction*FC17</f>
        <v>-0</v>
      </c>
      <c r="FD95" s="43" t="n">
        <f aca="false">-In_Transaction*FD17</f>
        <v>-0</v>
      </c>
      <c r="FE95" s="43" t="n">
        <f aca="false">-In_Transaction*FE17</f>
        <v>-0</v>
      </c>
      <c r="FF95" s="43" t="n">
        <f aca="false">-In_Transaction*FF17</f>
        <v>-0</v>
      </c>
      <c r="FG95" s="43" t="n">
        <f aca="false">-In_Transaction*FG17</f>
        <v>-0</v>
      </c>
      <c r="FH95" s="43" t="n">
        <f aca="false">-In_Transaction*FH17</f>
        <v>-0</v>
      </c>
    </row>
    <row r="96" customFormat="false" ht="15" hidden="false" customHeight="false" outlineLevel="0" collapsed="false">
      <c r="C96" s="0" t="s">
        <v>385</v>
      </c>
      <c r="D96" s="11" t="s">
        <v>319</v>
      </c>
      <c r="I96" s="43" t="n">
        <f aca="false">SUM(J96:FH96)</f>
        <v>-945</v>
      </c>
      <c r="J96" s="43" t="n">
        <f aca="false">-In_DSA_Per_MWp*$E13*J28</f>
        <v>-73.9772727272727</v>
      </c>
      <c r="K96" s="43" t="n">
        <f aca="false">-In_DSA_Per_MWp*$E13*K28</f>
        <v>-214.772727272727</v>
      </c>
      <c r="L96" s="43" t="n">
        <f aca="false">-In_DSA_Per_MWp*$E13*L28</f>
        <v>-217.159090909091</v>
      </c>
      <c r="M96" s="43" t="n">
        <f aca="false">-In_DSA_Per_MWp*$E13*M28</f>
        <v>-219.545454545455</v>
      </c>
      <c r="N96" s="43" t="n">
        <f aca="false">-In_DSA_Per_MWp*$E13*N28</f>
        <v>-219.545454545455</v>
      </c>
      <c r="O96" s="43" t="n">
        <f aca="false">-In_DSA_Per_MWp*$E13*O28</f>
        <v>-0</v>
      </c>
      <c r="P96" s="43" t="n">
        <f aca="false">-In_DSA_Per_MWp*$E13*P28</f>
        <v>-0</v>
      </c>
      <c r="Q96" s="43" t="n">
        <f aca="false">-In_DSA_Per_MWp*$E13*Q28</f>
        <v>-0</v>
      </c>
      <c r="R96" s="43" t="n">
        <f aca="false">-In_DSA_Per_MWp*$E13*R28</f>
        <v>-0</v>
      </c>
      <c r="S96" s="43" t="n">
        <f aca="false">-In_DSA_Per_MWp*$E13*S28</f>
        <v>-0</v>
      </c>
      <c r="T96" s="43" t="n">
        <f aca="false">-In_DSA_Per_MWp*$E13*T28</f>
        <v>-0</v>
      </c>
      <c r="U96" s="43" t="n">
        <f aca="false">-In_DSA_Per_MWp*$E13*U28</f>
        <v>-0</v>
      </c>
      <c r="V96" s="43" t="n">
        <f aca="false">-In_DSA_Per_MWp*$E13*V28</f>
        <v>-0</v>
      </c>
      <c r="W96" s="43" t="n">
        <f aca="false">-In_DSA_Per_MWp*$E13*W28</f>
        <v>-0</v>
      </c>
      <c r="X96" s="43" t="n">
        <f aca="false">-In_DSA_Per_MWp*$E13*X28</f>
        <v>-0</v>
      </c>
      <c r="Y96" s="43" t="n">
        <f aca="false">-In_DSA_Per_MWp*$E13*Y28</f>
        <v>-0</v>
      </c>
      <c r="Z96" s="43" t="n">
        <f aca="false">-In_DSA_Per_MWp*$E13*Z28</f>
        <v>-0</v>
      </c>
      <c r="AA96" s="43" t="n">
        <f aca="false">-In_DSA_Per_MWp*$E13*AA28</f>
        <v>-0</v>
      </c>
      <c r="AB96" s="43" t="n">
        <f aca="false">-In_DSA_Per_MWp*$E13*AB28</f>
        <v>-0</v>
      </c>
      <c r="AC96" s="43" t="n">
        <f aca="false">-In_DSA_Per_MWp*$E13*AC28</f>
        <v>-0</v>
      </c>
      <c r="AD96" s="43" t="n">
        <f aca="false">-In_DSA_Per_MWp*$E13*AD28</f>
        <v>-0</v>
      </c>
      <c r="AE96" s="43" t="n">
        <f aca="false">-In_DSA_Per_MWp*$E13*AE28</f>
        <v>-0</v>
      </c>
      <c r="AF96" s="43" t="n">
        <f aca="false">-In_DSA_Per_MWp*$E13*AF28</f>
        <v>-0</v>
      </c>
      <c r="AG96" s="43" t="n">
        <f aca="false">-In_DSA_Per_MWp*$E13*AG28</f>
        <v>-0</v>
      </c>
      <c r="AH96" s="43" t="n">
        <f aca="false">-In_DSA_Per_MWp*$E13*AH28</f>
        <v>-0</v>
      </c>
      <c r="AI96" s="43" t="n">
        <f aca="false">-In_DSA_Per_MWp*$E13*AI28</f>
        <v>-0</v>
      </c>
      <c r="AJ96" s="43" t="n">
        <f aca="false">-In_DSA_Per_MWp*$E13*AJ28</f>
        <v>-0</v>
      </c>
      <c r="AK96" s="43" t="n">
        <f aca="false">-In_DSA_Per_MWp*$E13*AK28</f>
        <v>-0</v>
      </c>
      <c r="AL96" s="43" t="n">
        <f aca="false">-In_DSA_Per_MWp*$E13*AL28</f>
        <v>-0</v>
      </c>
      <c r="AM96" s="43" t="n">
        <f aca="false">-In_DSA_Per_MWp*$E13*AM28</f>
        <v>-0</v>
      </c>
      <c r="AN96" s="43" t="n">
        <f aca="false">-In_DSA_Per_MWp*$E13*AN28</f>
        <v>-0</v>
      </c>
      <c r="AO96" s="43" t="n">
        <f aca="false">-In_DSA_Per_MWp*$E13*AO28</f>
        <v>-0</v>
      </c>
      <c r="AP96" s="43" t="n">
        <f aca="false">-In_DSA_Per_MWp*$E13*AP28</f>
        <v>-0</v>
      </c>
      <c r="AQ96" s="43" t="n">
        <f aca="false">-In_DSA_Per_MWp*$E13*AQ28</f>
        <v>-0</v>
      </c>
      <c r="AR96" s="43" t="n">
        <f aca="false">-In_DSA_Per_MWp*$E13*AR28</f>
        <v>-0</v>
      </c>
      <c r="AS96" s="43" t="n">
        <f aca="false">-In_DSA_Per_MWp*$E13*AS28</f>
        <v>-0</v>
      </c>
      <c r="AT96" s="43" t="n">
        <f aca="false">-In_DSA_Per_MWp*$E13*AT28</f>
        <v>-0</v>
      </c>
      <c r="AU96" s="43" t="n">
        <f aca="false">-In_DSA_Per_MWp*$E13*AU28</f>
        <v>-0</v>
      </c>
      <c r="AV96" s="43" t="n">
        <f aca="false">-In_DSA_Per_MWp*$E13*AV28</f>
        <v>-0</v>
      </c>
      <c r="AW96" s="43" t="n">
        <f aca="false">-In_DSA_Per_MWp*$E13*AW28</f>
        <v>-0</v>
      </c>
      <c r="AX96" s="43" t="n">
        <f aca="false">-In_DSA_Per_MWp*$E13*AX28</f>
        <v>-0</v>
      </c>
      <c r="AY96" s="43" t="n">
        <f aca="false">-In_DSA_Per_MWp*$E13*AY28</f>
        <v>-0</v>
      </c>
      <c r="AZ96" s="43" t="n">
        <f aca="false">-In_DSA_Per_MWp*$E13*AZ28</f>
        <v>-0</v>
      </c>
      <c r="BA96" s="43" t="n">
        <f aca="false">-In_DSA_Per_MWp*$E13*BA28</f>
        <v>-0</v>
      </c>
      <c r="BB96" s="43" t="n">
        <f aca="false">-In_DSA_Per_MWp*$E13*BB28</f>
        <v>-0</v>
      </c>
      <c r="BC96" s="43" t="n">
        <f aca="false">-In_DSA_Per_MWp*$E13*BC28</f>
        <v>-0</v>
      </c>
      <c r="BD96" s="43" t="n">
        <f aca="false">-In_DSA_Per_MWp*$E13*BD28</f>
        <v>-0</v>
      </c>
      <c r="BE96" s="43" t="n">
        <f aca="false">-In_DSA_Per_MWp*$E13*BE28</f>
        <v>-0</v>
      </c>
      <c r="BF96" s="43" t="n">
        <f aca="false">-In_DSA_Per_MWp*$E13*BF28</f>
        <v>-0</v>
      </c>
      <c r="BG96" s="43" t="n">
        <f aca="false">-In_DSA_Per_MWp*$E13*BG28</f>
        <v>-0</v>
      </c>
      <c r="BH96" s="43" t="n">
        <f aca="false">-In_DSA_Per_MWp*$E13*BH28</f>
        <v>-0</v>
      </c>
      <c r="BI96" s="43" t="n">
        <f aca="false">-In_DSA_Per_MWp*$E13*BI28</f>
        <v>-0</v>
      </c>
      <c r="BJ96" s="43" t="n">
        <f aca="false">-In_DSA_Per_MWp*$E13*BJ28</f>
        <v>-0</v>
      </c>
      <c r="BK96" s="43" t="n">
        <f aca="false">-In_DSA_Per_MWp*$E13*BK28</f>
        <v>-0</v>
      </c>
      <c r="BL96" s="43" t="n">
        <f aca="false">-In_DSA_Per_MWp*$E13*BL28</f>
        <v>-0</v>
      </c>
      <c r="BM96" s="43" t="n">
        <f aca="false">-In_DSA_Per_MWp*$E13*BM28</f>
        <v>-0</v>
      </c>
      <c r="BN96" s="43" t="n">
        <f aca="false">-In_DSA_Per_MWp*$E13*BN28</f>
        <v>-0</v>
      </c>
      <c r="BO96" s="43" t="n">
        <f aca="false">-In_DSA_Per_MWp*$E13*BO28</f>
        <v>-0</v>
      </c>
      <c r="BP96" s="43" t="n">
        <f aca="false">-In_DSA_Per_MWp*$E13*BP28</f>
        <v>-0</v>
      </c>
      <c r="BQ96" s="43" t="n">
        <f aca="false">-In_DSA_Per_MWp*$E13*BQ28</f>
        <v>-0</v>
      </c>
      <c r="BR96" s="43" t="n">
        <f aca="false">-In_DSA_Per_MWp*$E13*BR28</f>
        <v>-0</v>
      </c>
      <c r="BS96" s="43" t="n">
        <f aca="false">-In_DSA_Per_MWp*$E13*BS28</f>
        <v>-0</v>
      </c>
      <c r="BT96" s="43" t="n">
        <f aca="false">-In_DSA_Per_MWp*$E13*BT28</f>
        <v>-0</v>
      </c>
      <c r="BU96" s="43" t="n">
        <f aca="false">-In_DSA_Per_MWp*$E13*BU28</f>
        <v>-0</v>
      </c>
      <c r="BV96" s="43" t="n">
        <f aca="false">-In_DSA_Per_MWp*$E13*BV28</f>
        <v>-0</v>
      </c>
      <c r="BW96" s="43" t="n">
        <f aca="false">-In_DSA_Per_MWp*$E13*BW28</f>
        <v>-0</v>
      </c>
      <c r="BX96" s="43" t="n">
        <f aca="false">-In_DSA_Per_MWp*$E13*BX28</f>
        <v>-0</v>
      </c>
      <c r="BY96" s="43" t="n">
        <f aca="false">-In_DSA_Per_MWp*$E13*BY28</f>
        <v>-0</v>
      </c>
      <c r="BZ96" s="43" t="n">
        <f aca="false">-In_DSA_Per_MWp*$E13*BZ28</f>
        <v>-0</v>
      </c>
      <c r="CA96" s="43" t="n">
        <f aca="false">-In_DSA_Per_MWp*$E13*CA28</f>
        <v>-0</v>
      </c>
      <c r="CB96" s="43" t="n">
        <f aca="false">-In_DSA_Per_MWp*$E13*CB28</f>
        <v>-0</v>
      </c>
      <c r="CC96" s="43" t="n">
        <f aca="false">-In_DSA_Per_MWp*$E13*CC28</f>
        <v>-0</v>
      </c>
      <c r="CD96" s="43" t="n">
        <f aca="false">-In_DSA_Per_MWp*$E13*CD28</f>
        <v>-0</v>
      </c>
      <c r="CE96" s="43" t="n">
        <f aca="false">-In_DSA_Per_MWp*$E13*CE28</f>
        <v>-0</v>
      </c>
      <c r="CF96" s="43" t="n">
        <f aca="false">-In_DSA_Per_MWp*$E13*CF28</f>
        <v>-0</v>
      </c>
      <c r="CG96" s="43" t="n">
        <f aca="false">-In_DSA_Per_MWp*$E13*CG28</f>
        <v>-0</v>
      </c>
      <c r="CH96" s="43" t="n">
        <f aca="false">-In_DSA_Per_MWp*$E13*CH28</f>
        <v>-0</v>
      </c>
      <c r="CI96" s="43" t="n">
        <f aca="false">-In_DSA_Per_MWp*$E13*CI28</f>
        <v>-0</v>
      </c>
      <c r="CJ96" s="43" t="n">
        <f aca="false">-In_DSA_Per_MWp*$E13*CJ28</f>
        <v>-0</v>
      </c>
      <c r="CK96" s="43" t="n">
        <f aca="false">-In_DSA_Per_MWp*$E13*CK28</f>
        <v>-0</v>
      </c>
      <c r="CL96" s="43" t="n">
        <f aca="false">-In_DSA_Per_MWp*$E13*CL28</f>
        <v>-0</v>
      </c>
      <c r="CM96" s="43" t="n">
        <f aca="false">-In_DSA_Per_MWp*$E13*CM28</f>
        <v>-0</v>
      </c>
      <c r="CN96" s="43" t="n">
        <f aca="false">-In_DSA_Per_MWp*$E13*CN28</f>
        <v>-0</v>
      </c>
      <c r="CO96" s="43" t="n">
        <f aca="false">-In_DSA_Per_MWp*$E13*CO28</f>
        <v>-0</v>
      </c>
      <c r="CP96" s="43" t="n">
        <f aca="false">-In_DSA_Per_MWp*$E13*CP28</f>
        <v>-0</v>
      </c>
      <c r="CQ96" s="43" t="n">
        <f aca="false">-In_DSA_Per_MWp*$E13*CQ28</f>
        <v>-0</v>
      </c>
      <c r="CR96" s="43" t="n">
        <f aca="false">-In_DSA_Per_MWp*$E13*CR28</f>
        <v>-0</v>
      </c>
      <c r="CS96" s="43" t="n">
        <f aca="false">-In_DSA_Per_MWp*$E13*CS28</f>
        <v>-0</v>
      </c>
      <c r="CT96" s="43" t="n">
        <f aca="false">-In_DSA_Per_MWp*$E13*CT28</f>
        <v>-0</v>
      </c>
      <c r="CU96" s="43" t="n">
        <f aca="false">-In_DSA_Per_MWp*$E13*CU28</f>
        <v>-0</v>
      </c>
      <c r="CV96" s="43" t="n">
        <f aca="false">-In_DSA_Per_MWp*$E13*CV28</f>
        <v>-0</v>
      </c>
      <c r="CW96" s="43" t="n">
        <f aca="false">-In_DSA_Per_MWp*$E13*CW28</f>
        <v>-0</v>
      </c>
      <c r="CX96" s="43" t="n">
        <f aca="false">-In_DSA_Per_MWp*$E13*CX28</f>
        <v>-0</v>
      </c>
      <c r="CY96" s="43" t="n">
        <f aca="false">-In_DSA_Per_MWp*$E13*CY28</f>
        <v>-0</v>
      </c>
      <c r="CZ96" s="43" t="n">
        <f aca="false">-In_DSA_Per_MWp*$E13*CZ28</f>
        <v>-0</v>
      </c>
      <c r="DA96" s="43" t="n">
        <f aca="false">-In_DSA_Per_MWp*$E13*DA28</f>
        <v>-0</v>
      </c>
      <c r="DB96" s="43" t="n">
        <f aca="false">-In_DSA_Per_MWp*$E13*DB28</f>
        <v>-0</v>
      </c>
      <c r="DC96" s="43" t="n">
        <f aca="false">-In_DSA_Per_MWp*$E13*DC28</f>
        <v>-0</v>
      </c>
      <c r="DD96" s="43" t="n">
        <f aca="false">-In_DSA_Per_MWp*$E13*DD28</f>
        <v>-0</v>
      </c>
      <c r="DE96" s="43" t="n">
        <f aca="false">-In_DSA_Per_MWp*$E13*DE28</f>
        <v>-0</v>
      </c>
      <c r="DF96" s="43" t="n">
        <f aca="false">-In_DSA_Per_MWp*$E13*DF28</f>
        <v>-0</v>
      </c>
      <c r="DG96" s="43" t="n">
        <f aca="false">-In_DSA_Per_MWp*$E13*DG28</f>
        <v>-0</v>
      </c>
      <c r="DH96" s="43" t="n">
        <f aca="false">-In_DSA_Per_MWp*$E13*DH28</f>
        <v>-0</v>
      </c>
      <c r="DI96" s="43" t="n">
        <f aca="false">-In_DSA_Per_MWp*$E13*DI28</f>
        <v>-0</v>
      </c>
      <c r="DJ96" s="43" t="n">
        <f aca="false">-In_DSA_Per_MWp*$E13*DJ28</f>
        <v>-0</v>
      </c>
      <c r="DK96" s="43" t="n">
        <f aca="false">-In_DSA_Per_MWp*$E13*DK28</f>
        <v>-0</v>
      </c>
      <c r="DL96" s="43" t="n">
        <f aca="false">-In_DSA_Per_MWp*$E13*DL28</f>
        <v>-0</v>
      </c>
      <c r="DM96" s="43" t="n">
        <f aca="false">-In_DSA_Per_MWp*$E13*DM28</f>
        <v>-0</v>
      </c>
      <c r="DN96" s="43" t="n">
        <f aca="false">-In_DSA_Per_MWp*$E13*DN28</f>
        <v>-0</v>
      </c>
      <c r="DO96" s="43" t="n">
        <f aca="false">-In_DSA_Per_MWp*$E13*DO28</f>
        <v>-0</v>
      </c>
      <c r="DP96" s="43" t="n">
        <f aca="false">-In_DSA_Per_MWp*$E13*DP28</f>
        <v>-0</v>
      </c>
      <c r="DQ96" s="43" t="n">
        <f aca="false">-In_DSA_Per_MWp*$E13*DQ28</f>
        <v>-0</v>
      </c>
      <c r="DR96" s="43" t="n">
        <f aca="false">-In_DSA_Per_MWp*$E13*DR28</f>
        <v>-0</v>
      </c>
      <c r="DS96" s="43" t="n">
        <f aca="false">-In_DSA_Per_MWp*$E13*DS28</f>
        <v>-0</v>
      </c>
      <c r="DT96" s="43" t="n">
        <f aca="false">-In_DSA_Per_MWp*$E13*DT28</f>
        <v>-0</v>
      </c>
      <c r="DU96" s="43" t="n">
        <f aca="false">-In_DSA_Per_MWp*$E13*DU28</f>
        <v>-0</v>
      </c>
      <c r="DV96" s="43" t="n">
        <f aca="false">-In_DSA_Per_MWp*$E13*DV28</f>
        <v>-0</v>
      </c>
      <c r="DW96" s="43" t="n">
        <f aca="false">-In_DSA_Per_MWp*$E13*DW28</f>
        <v>-0</v>
      </c>
      <c r="DX96" s="43" t="n">
        <f aca="false">-In_DSA_Per_MWp*$E13*DX28</f>
        <v>-0</v>
      </c>
      <c r="DY96" s="43" t="n">
        <f aca="false">-In_DSA_Per_MWp*$E13*DY28</f>
        <v>-0</v>
      </c>
      <c r="DZ96" s="43" t="n">
        <f aca="false">-In_DSA_Per_MWp*$E13*DZ28</f>
        <v>-0</v>
      </c>
      <c r="EA96" s="43" t="n">
        <f aca="false">-In_DSA_Per_MWp*$E13*EA28</f>
        <v>-0</v>
      </c>
      <c r="EB96" s="43" t="n">
        <f aca="false">-In_DSA_Per_MWp*$E13*EB28</f>
        <v>-0</v>
      </c>
      <c r="EC96" s="43" t="n">
        <f aca="false">-In_DSA_Per_MWp*$E13*EC28</f>
        <v>-0</v>
      </c>
      <c r="ED96" s="43" t="n">
        <f aca="false">-In_DSA_Per_MWp*$E13*ED28</f>
        <v>-0</v>
      </c>
      <c r="EE96" s="43" t="n">
        <f aca="false">-In_DSA_Per_MWp*$E13*EE28</f>
        <v>-0</v>
      </c>
      <c r="EF96" s="43" t="n">
        <f aca="false">-In_DSA_Per_MWp*$E13*EF28</f>
        <v>-0</v>
      </c>
      <c r="EG96" s="43" t="n">
        <f aca="false">-In_DSA_Per_MWp*$E13*EG28</f>
        <v>-0</v>
      </c>
      <c r="EH96" s="43" t="n">
        <f aca="false">-In_DSA_Per_MWp*$E13*EH28</f>
        <v>-0</v>
      </c>
      <c r="EI96" s="43" t="n">
        <f aca="false">-In_DSA_Per_MWp*$E13*EI28</f>
        <v>-0</v>
      </c>
      <c r="EJ96" s="43" t="n">
        <f aca="false">-In_DSA_Per_MWp*$E13*EJ28</f>
        <v>-0</v>
      </c>
      <c r="EK96" s="43" t="n">
        <f aca="false">-In_DSA_Per_MWp*$E13*EK28</f>
        <v>-0</v>
      </c>
      <c r="EL96" s="43" t="n">
        <f aca="false">-In_DSA_Per_MWp*$E13*EL28</f>
        <v>-0</v>
      </c>
      <c r="EM96" s="43" t="n">
        <f aca="false">-In_DSA_Per_MWp*$E13*EM28</f>
        <v>-0</v>
      </c>
      <c r="EN96" s="43" t="n">
        <f aca="false">-In_DSA_Per_MWp*$E13*EN28</f>
        <v>-0</v>
      </c>
      <c r="EO96" s="43" t="n">
        <f aca="false">-In_DSA_Per_MWp*$E13*EO28</f>
        <v>-0</v>
      </c>
      <c r="EP96" s="43" t="n">
        <f aca="false">-In_DSA_Per_MWp*$E13*EP28</f>
        <v>-0</v>
      </c>
      <c r="EQ96" s="43" t="n">
        <f aca="false">-In_DSA_Per_MWp*$E13*EQ28</f>
        <v>-0</v>
      </c>
      <c r="ER96" s="43" t="n">
        <f aca="false">-In_DSA_Per_MWp*$E13*ER28</f>
        <v>-0</v>
      </c>
      <c r="ES96" s="43" t="n">
        <f aca="false">-In_DSA_Per_MWp*$E13*ES28</f>
        <v>-0</v>
      </c>
      <c r="ET96" s="43" t="n">
        <f aca="false">-In_DSA_Per_MWp*$E13*ET28</f>
        <v>-0</v>
      </c>
      <c r="EU96" s="43" t="n">
        <f aca="false">-In_DSA_Per_MWp*$E13*EU28</f>
        <v>-0</v>
      </c>
      <c r="EV96" s="43" t="n">
        <f aca="false">-In_DSA_Per_MWp*$E13*EV28</f>
        <v>-0</v>
      </c>
      <c r="EW96" s="43" t="n">
        <f aca="false">-In_DSA_Per_MWp*$E13*EW28</f>
        <v>-0</v>
      </c>
      <c r="EX96" s="43" t="n">
        <f aca="false">-In_DSA_Per_MWp*$E13*EX28</f>
        <v>-0</v>
      </c>
      <c r="EY96" s="43" t="n">
        <f aca="false">-In_DSA_Per_MWp*$E13*EY28</f>
        <v>-0</v>
      </c>
      <c r="EZ96" s="43" t="n">
        <f aca="false">-In_DSA_Per_MWp*$E13*EZ28</f>
        <v>-0</v>
      </c>
      <c r="FA96" s="43" t="n">
        <f aca="false">-In_DSA_Per_MWp*$E13*FA28</f>
        <v>-0</v>
      </c>
      <c r="FB96" s="43" t="n">
        <f aca="false">-In_DSA_Per_MWp*$E13*FB28</f>
        <v>-0</v>
      </c>
      <c r="FC96" s="43" t="n">
        <f aca="false">-In_DSA_Per_MWp*$E13*FC28</f>
        <v>-0</v>
      </c>
      <c r="FD96" s="43" t="n">
        <f aca="false">-In_DSA_Per_MWp*$E13*FD28</f>
        <v>-0</v>
      </c>
      <c r="FE96" s="43" t="n">
        <f aca="false">-In_DSA_Per_MWp*$E13*FE28</f>
        <v>-0</v>
      </c>
      <c r="FF96" s="43" t="n">
        <f aca="false">-In_DSA_Per_MWp*$E13*FF28</f>
        <v>-0</v>
      </c>
      <c r="FG96" s="43" t="n">
        <f aca="false">-In_DSA_Per_MWp*$E13*FG28</f>
        <v>-0</v>
      </c>
      <c r="FH96" s="43" t="n">
        <f aca="false">-In_DSA_Per_MWp*$E13*FH28</f>
        <v>-0</v>
      </c>
    </row>
    <row r="97" customFormat="false" ht="15" hidden="false" customHeight="false" outlineLevel="0" collapsed="false">
      <c r="C97" s="0" t="s">
        <v>695</v>
      </c>
      <c r="D97" s="11" t="s">
        <v>319</v>
      </c>
      <c r="E97" s="43" t="n">
        <f aca="false">SUMIF($J$3:$FH$3,"&lt;="&amp;$E18,$J97:$FH97)</f>
        <v>-785</v>
      </c>
      <c r="I97" s="43" t="n">
        <f aca="false">SUM(J97:FH97)</f>
        <v>-785</v>
      </c>
      <c r="J97" s="43" t="n">
        <f aca="false">-SUMIFS(EW_Keur,EW_Date,"&gt;="&amp;J$3,EW_Date,"&lt;="&amp;J$4,EW_Rank,"&lt;="&amp;In_Milestones_Scope)</f>
        <v>-150</v>
      </c>
      <c r="K97" s="43" t="n">
        <f aca="false">-SUMIFS(EW_Keur,EW_Date,"&gt;="&amp;K$3,EW_Date,"&lt;="&amp;K$4,EW_Rank,"&lt;="&amp;In_Milestones_Scope)</f>
        <v>-175</v>
      </c>
      <c r="L97" s="43" t="n">
        <f aca="false">-SUMIFS(EW_Keur,EW_Date,"&gt;="&amp;L$3,EW_Date,"&lt;="&amp;L$4,EW_Rank,"&lt;="&amp;In_Milestones_Scope)</f>
        <v>-460</v>
      </c>
      <c r="M97" s="43" t="n">
        <f aca="false">-SUMIFS(EW_Keur,EW_Date,"&gt;="&amp;M$3,EW_Date,"&lt;="&amp;M$4,EW_Rank,"&lt;="&amp;In_Milestones_Scope)</f>
        <v>-0</v>
      </c>
      <c r="N97" s="43" t="n">
        <f aca="false">-SUMIFS(EW_Keur,EW_Date,"&gt;="&amp;N$3,EW_Date,"&lt;="&amp;N$4,EW_Rank,"&lt;="&amp;In_Milestones_Scope)</f>
        <v>-0</v>
      </c>
      <c r="O97" s="43" t="n">
        <f aca="false">-SUMIFS(EW_Keur,EW_Date,"&gt;="&amp;O$3,EW_Date,"&lt;="&amp;O$4,EW_Rank,"&lt;="&amp;In_Milestones_Scope)</f>
        <v>-0</v>
      </c>
      <c r="P97" s="43" t="n">
        <f aca="false">-SUMIFS(EW_Keur,EW_Date,"&gt;="&amp;P$3,EW_Date,"&lt;="&amp;P$4,EW_Rank,"&lt;="&amp;In_Milestones_Scope)</f>
        <v>-0</v>
      </c>
      <c r="Q97" s="43" t="n">
        <f aca="false">-SUMIFS(EW_Keur,EW_Date,"&gt;="&amp;Q$3,EW_Date,"&lt;="&amp;Q$4,EW_Rank,"&lt;="&amp;In_Milestones_Scope)</f>
        <v>-0</v>
      </c>
      <c r="R97" s="43" t="n">
        <f aca="false">-SUMIFS(EW_Keur,EW_Date,"&gt;="&amp;R$3,EW_Date,"&lt;="&amp;R$4,EW_Rank,"&lt;="&amp;In_Milestones_Scope)</f>
        <v>-0</v>
      </c>
      <c r="S97" s="43" t="n">
        <f aca="false">-SUMIFS(EW_Keur,EW_Date,"&gt;="&amp;S$3,EW_Date,"&lt;="&amp;S$4,EW_Rank,"&lt;="&amp;In_Milestones_Scope)</f>
        <v>-0</v>
      </c>
      <c r="T97" s="43" t="n">
        <f aca="false">-SUMIFS(EW_Keur,EW_Date,"&gt;="&amp;T$3,EW_Date,"&lt;="&amp;T$4,EW_Rank,"&lt;="&amp;In_Milestones_Scope)</f>
        <v>-0</v>
      </c>
      <c r="U97" s="43" t="n">
        <f aca="false">-SUMIFS(EW_Keur,EW_Date,"&gt;="&amp;U$3,EW_Date,"&lt;="&amp;U$4,EW_Rank,"&lt;="&amp;In_Milestones_Scope)</f>
        <v>-0</v>
      </c>
      <c r="V97" s="43" t="n">
        <f aca="false">-SUMIFS(EW_Keur,EW_Date,"&gt;="&amp;V$3,EW_Date,"&lt;="&amp;V$4,EW_Rank,"&lt;="&amp;In_Milestones_Scope)</f>
        <v>-0</v>
      </c>
      <c r="W97" s="43" t="n">
        <f aca="false">-SUMIFS(EW_Keur,EW_Date,"&gt;="&amp;W$3,EW_Date,"&lt;="&amp;W$4,EW_Rank,"&lt;="&amp;In_Milestones_Scope)</f>
        <v>-0</v>
      </c>
      <c r="X97" s="43" t="n">
        <f aca="false">-SUMIFS(EW_Keur,EW_Date,"&gt;="&amp;X$3,EW_Date,"&lt;="&amp;X$4,EW_Rank,"&lt;="&amp;In_Milestones_Scope)</f>
        <v>-0</v>
      </c>
      <c r="Y97" s="43" t="n">
        <f aca="false">-SUMIFS(EW_Keur,EW_Date,"&gt;="&amp;Y$3,EW_Date,"&lt;="&amp;Y$4,EW_Rank,"&lt;="&amp;In_Milestones_Scope)</f>
        <v>-0</v>
      </c>
      <c r="Z97" s="43" t="n">
        <f aca="false">-SUMIFS(EW_Keur,EW_Date,"&gt;="&amp;Z$3,EW_Date,"&lt;="&amp;Z$4,EW_Rank,"&lt;="&amp;In_Milestones_Scope)</f>
        <v>-0</v>
      </c>
      <c r="AA97" s="43" t="n">
        <f aca="false">-SUMIFS(EW_Keur,EW_Date,"&gt;="&amp;AA$3,EW_Date,"&lt;="&amp;AA$4,EW_Rank,"&lt;="&amp;In_Milestones_Scope)</f>
        <v>-0</v>
      </c>
      <c r="AB97" s="43" t="n">
        <f aca="false">-SUMIFS(EW_Keur,EW_Date,"&gt;="&amp;AB$3,EW_Date,"&lt;="&amp;AB$4,EW_Rank,"&lt;="&amp;In_Milestones_Scope)</f>
        <v>-0</v>
      </c>
      <c r="AC97" s="43" t="n">
        <f aca="false">-SUMIFS(EW_Keur,EW_Date,"&gt;="&amp;AC$3,EW_Date,"&lt;="&amp;AC$4,EW_Rank,"&lt;="&amp;In_Milestones_Scope)</f>
        <v>-0</v>
      </c>
      <c r="AD97" s="43" t="n">
        <f aca="false">-SUMIFS(EW_Keur,EW_Date,"&gt;="&amp;AD$3,EW_Date,"&lt;="&amp;AD$4,EW_Rank,"&lt;="&amp;In_Milestones_Scope)</f>
        <v>-0</v>
      </c>
      <c r="AE97" s="43" t="n">
        <f aca="false">-SUMIFS(EW_Keur,EW_Date,"&gt;="&amp;AE$3,EW_Date,"&lt;="&amp;AE$4,EW_Rank,"&lt;="&amp;In_Milestones_Scope)</f>
        <v>-0</v>
      </c>
      <c r="AF97" s="43" t="n">
        <f aca="false">-SUMIFS(EW_Keur,EW_Date,"&gt;="&amp;AF$3,EW_Date,"&lt;="&amp;AF$4,EW_Rank,"&lt;="&amp;In_Milestones_Scope)</f>
        <v>-0</v>
      </c>
      <c r="AG97" s="43" t="n">
        <f aca="false">-SUMIFS(EW_Keur,EW_Date,"&gt;="&amp;AG$3,EW_Date,"&lt;="&amp;AG$4,EW_Rank,"&lt;="&amp;In_Milestones_Scope)</f>
        <v>-0</v>
      </c>
      <c r="AH97" s="43" t="n">
        <f aca="false">-SUMIFS(EW_Keur,EW_Date,"&gt;="&amp;AH$3,EW_Date,"&lt;="&amp;AH$4,EW_Rank,"&lt;="&amp;In_Milestones_Scope)</f>
        <v>-0</v>
      </c>
      <c r="AI97" s="43" t="n">
        <f aca="false">-SUMIFS(EW_Keur,EW_Date,"&gt;="&amp;AI$3,EW_Date,"&lt;="&amp;AI$4,EW_Rank,"&lt;="&amp;In_Milestones_Scope)</f>
        <v>-0</v>
      </c>
      <c r="AJ97" s="43" t="n">
        <f aca="false">-SUMIFS(EW_Keur,EW_Date,"&gt;="&amp;AJ$3,EW_Date,"&lt;="&amp;AJ$4,EW_Rank,"&lt;="&amp;In_Milestones_Scope)</f>
        <v>-0</v>
      </c>
      <c r="AK97" s="43" t="n">
        <f aca="false">-SUMIFS(EW_Keur,EW_Date,"&gt;="&amp;AK$3,EW_Date,"&lt;="&amp;AK$4,EW_Rank,"&lt;="&amp;In_Milestones_Scope)</f>
        <v>-0</v>
      </c>
      <c r="AL97" s="43" t="n">
        <f aca="false">-SUMIFS(EW_Keur,EW_Date,"&gt;="&amp;AL$3,EW_Date,"&lt;="&amp;AL$4,EW_Rank,"&lt;="&amp;In_Milestones_Scope)</f>
        <v>-0</v>
      </c>
      <c r="AM97" s="43" t="n">
        <f aca="false">-SUMIFS(EW_Keur,EW_Date,"&gt;="&amp;AM$3,EW_Date,"&lt;="&amp;AM$4,EW_Rank,"&lt;="&amp;In_Milestones_Scope)</f>
        <v>-0</v>
      </c>
      <c r="AN97" s="43" t="n">
        <f aca="false">-SUMIFS(EW_Keur,EW_Date,"&gt;="&amp;AN$3,EW_Date,"&lt;="&amp;AN$4,EW_Rank,"&lt;="&amp;In_Milestones_Scope)</f>
        <v>-0</v>
      </c>
      <c r="AO97" s="43" t="n">
        <f aca="false">-SUMIFS(EW_Keur,EW_Date,"&gt;="&amp;AO$3,EW_Date,"&lt;="&amp;AO$4,EW_Rank,"&lt;="&amp;In_Milestones_Scope)</f>
        <v>-0</v>
      </c>
      <c r="AP97" s="43" t="n">
        <f aca="false">-SUMIFS(EW_Keur,EW_Date,"&gt;="&amp;AP$3,EW_Date,"&lt;="&amp;AP$4,EW_Rank,"&lt;="&amp;In_Milestones_Scope)</f>
        <v>-0</v>
      </c>
      <c r="AQ97" s="43" t="n">
        <f aca="false">-SUMIFS(EW_Keur,EW_Date,"&gt;="&amp;AQ$3,EW_Date,"&lt;="&amp;AQ$4,EW_Rank,"&lt;="&amp;In_Milestones_Scope)</f>
        <v>-0</v>
      </c>
      <c r="AR97" s="43" t="n">
        <f aca="false">-SUMIFS(EW_Keur,EW_Date,"&gt;="&amp;AR$3,EW_Date,"&lt;="&amp;AR$4,EW_Rank,"&lt;="&amp;In_Milestones_Scope)</f>
        <v>-0</v>
      </c>
      <c r="AS97" s="43" t="n">
        <f aca="false">-SUMIFS(EW_Keur,EW_Date,"&gt;="&amp;AS$3,EW_Date,"&lt;="&amp;AS$4,EW_Rank,"&lt;="&amp;In_Milestones_Scope)</f>
        <v>-0</v>
      </c>
      <c r="AT97" s="43" t="n">
        <f aca="false">-SUMIFS(EW_Keur,EW_Date,"&gt;="&amp;AT$3,EW_Date,"&lt;="&amp;AT$4,EW_Rank,"&lt;="&amp;In_Milestones_Scope)</f>
        <v>-0</v>
      </c>
      <c r="AU97" s="43" t="n">
        <f aca="false">-SUMIFS(EW_Keur,EW_Date,"&gt;="&amp;AU$3,EW_Date,"&lt;="&amp;AU$4,EW_Rank,"&lt;="&amp;In_Milestones_Scope)</f>
        <v>-0</v>
      </c>
      <c r="AV97" s="43" t="n">
        <f aca="false">-SUMIFS(EW_Keur,EW_Date,"&gt;="&amp;AV$3,EW_Date,"&lt;="&amp;AV$4,EW_Rank,"&lt;="&amp;In_Milestones_Scope)</f>
        <v>-0</v>
      </c>
      <c r="AW97" s="43" t="n">
        <f aca="false">-SUMIFS(EW_Keur,EW_Date,"&gt;="&amp;AW$3,EW_Date,"&lt;="&amp;AW$4,EW_Rank,"&lt;="&amp;In_Milestones_Scope)</f>
        <v>-0</v>
      </c>
      <c r="AX97" s="43" t="n">
        <f aca="false">-SUMIFS(EW_Keur,EW_Date,"&gt;="&amp;AX$3,EW_Date,"&lt;="&amp;AX$4,EW_Rank,"&lt;="&amp;In_Milestones_Scope)</f>
        <v>-0</v>
      </c>
      <c r="AY97" s="43" t="n">
        <f aca="false">-SUMIFS(EW_Keur,EW_Date,"&gt;="&amp;AY$3,EW_Date,"&lt;="&amp;AY$4,EW_Rank,"&lt;="&amp;In_Milestones_Scope)</f>
        <v>-0</v>
      </c>
      <c r="AZ97" s="43" t="n">
        <f aca="false">-SUMIFS(EW_Keur,EW_Date,"&gt;="&amp;AZ$3,EW_Date,"&lt;="&amp;AZ$4,EW_Rank,"&lt;="&amp;In_Milestones_Scope)</f>
        <v>-0</v>
      </c>
      <c r="BA97" s="43" t="n">
        <f aca="false">-SUMIFS(EW_Keur,EW_Date,"&gt;="&amp;BA$3,EW_Date,"&lt;="&amp;BA$4,EW_Rank,"&lt;="&amp;In_Milestones_Scope)</f>
        <v>-0</v>
      </c>
      <c r="BB97" s="43" t="n">
        <f aca="false">-SUMIFS(EW_Keur,EW_Date,"&gt;="&amp;BB$3,EW_Date,"&lt;="&amp;BB$4,EW_Rank,"&lt;="&amp;In_Milestones_Scope)</f>
        <v>-0</v>
      </c>
      <c r="BC97" s="43" t="n">
        <f aca="false">-SUMIFS(EW_Keur,EW_Date,"&gt;="&amp;BC$3,EW_Date,"&lt;="&amp;BC$4,EW_Rank,"&lt;="&amp;In_Milestones_Scope)</f>
        <v>-0</v>
      </c>
      <c r="BD97" s="43" t="n">
        <f aca="false">-SUMIFS(EW_Keur,EW_Date,"&gt;="&amp;BD$3,EW_Date,"&lt;="&amp;BD$4,EW_Rank,"&lt;="&amp;In_Milestones_Scope)</f>
        <v>-0</v>
      </c>
      <c r="BE97" s="43" t="n">
        <f aca="false">-SUMIFS(EW_Keur,EW_Date,"&gt;="&amp;BE$3,EW_Date,"&lt;="&amp;BE$4,EW_Rank,"&lt;="&amp;In_Milestones_Scope)</f>
        <v>-0</v>
      </c>
      <c r="BF97" s="43" t="n">
        <f aca="false">-SUMIFS(EW_Keur,EW_Date,"&gt;="&amp;BF$3,EW_Date,"&lt;="&amp;BF$4,EW_Rank,"&lt;="&amp;In_Milestones_Scope)</f>
        <v>-0</v>
      </c>
      <c r="BG97" s="43" t="n">
        <f aca="false">-SUMIFS(EW_Keur,EW_Date,"&gt;="&amp;BG$3,EW_Date,"&lt;="&amp;BG$4,EW_Rank,"&lt;="&amp;In_Milestones_Scope)</f>
        <v>-0</v>
      </c>
      <c r="BH97" s="43" t="n">
        <f aca="false">-SUMIFS(EW_Keur,EW_Date,"&gt;="&amp;BH$3,EW_Date,"&lt;="&amp;BH$4,EW_Rank,"&lt;="&amp;In_Milestones_Scope)</f>
        <v>-0</v>
      </c>
      <c r="BI97" s="43" t="n">
        <f aca="false">-SUMIFS(EW_Keur,EW_Date,"&gt;="&amp;BI$3,EW_Date,"&lt;="&amp;BI$4,EW_Rank,"&lt;="&amp;In_Milestones_Scope)</f>
        <v>-0</v>
      </c>
      <c r="BJ97" s="43" t="n">
        <f aca="false">-SUMIFS(EW_Keur,EW_Date,"&gt;="&amp;BJ$3,EW_Date,"&lt;="&amp;BJ$4,EW_Rank,"&lt;="&amp;In_Milestones_Scope)</f>
        <v>-0</v>
      </c>
      <c r="BK97" s="43" t="n">
        <f aca="false">-SUMIFS(EW_Keur,EW_Date,"&gt;="&amp;BK$3,EW_Date,"&lt;="&amp;BK$4,EW_Rank,"&lt;="&amp;In_Milestones_Scope)</f>
        <v>-0</v>
      </c>
      <c r="BL97" s="43" t="n">
        <f aca="false">-SUMIFS(EW_Keur,EW_Date,"&gt;="&amp;BL$3,EW_Date,"&lt;="&amp;BL$4,EW_Rank,"&lt;="&amp;In_Milestones_Scope)</f>
        <v>-0</v>
      </c>
      <c r="BM97" s="43" t="n">
        <f aca="false">-SUMIFS(EW_Keur,EW_Date,"&gt;="&amp;BM$3,EW_Date,"&lt;="&amp;BM$4,EW_Rank,"&lt;="&amp;In_Milestones_Scope)</f>
        <v>-0</v>
      </c>
      <c r="BN97" s="43" t="n">
        <f aca="false">-SUMIFS(EW_Keur,EW_Date,"&gt;="&amp;BN$3,EW_Date,"&lt;="&amp;BN$4,EW_Rank,"&lt;="&amp;In_Milestones_Scope)</f>
        <v>-0</v>
      </c>
      <c r="BO97" s="43" t="n">
        <f aca="false">-SUMIFS(EW_Keur,EW_Date,"&gt;="&amp;BO$3,EW_Date,"&lt;="&amp;BO$4,EW_Rank,"&lt;="&amp;In_Milestones_Scope)</f>
        <v>-0</v>
      </c>
      <c r="BP97" s="43" t="n">
        <f aca="false">-SUMIFS(EW_Keur,EW_Date,"&gt;="&amp;BP$3,EW_Date,"&lt;="&amp;BP$4,EW_Rank,"&lt;="&amp;In_Milestones_Scope)</f>
        <v>-0</v>
      </c>
      <c r="BQ97" s="43" t="n">
        <f aca="false">-SUMIFS(EW_Keur,EW_Date,"&gt;="&amp;BQ$3,EW_Date,"&lt;="&amp;BQ$4,EW_Rank,"&lt;="&amp;In_Milestones_Scope)</f>
        <v>-0</v>
      </c>
      <c r="BR97" s="43" t="n">
        <f aca="false">-SUMIFS(EW_Keur,EW_Date,"&gt;="&amp;BR$3,EW_Date,"&lt;="&amp;BR$4,EW_Rank,"&lt;="&amp;In_Milestones_Scope)</f>
        <v>-0</v>
      </c>
      <c r="BS97" s="43" t="n">
        <f aca="false">-SUMIFS(EW_Keur,EW_Date,"&gt;="&amp;BS$3,EW_Date,"&lt;="&amp;BS$4,EW_Rank,"&lt;="&amp;In_Milestones_Scope)</f>
        <v>-0</v>
      </c>
      <c r="BT97" s="43" t="n">
        <f aca="false">-SUMIFS(EW_Keur,EW_Date,"&gt;="&amp;BT$3,EW_Date,"&lt;="&amp;BT$4,EW_Rank,"&lt;="&amp;In_Milestones_Scope)</f>
        <v>-0</v>
      </c>
      <c r="BU97" s="43" t="n">
        <f aca="false">-SUMIFS(EW_Keur,EW_Date,"&gt;="&amp;BU$3,EW_Date,"&lt;="&amp;BU$4,EW_Rank,"&lt;="&amp;In_Milestones_Scope)</f>
        <v>-0</v>
      </c>
      <c r="BV97" s="43" t="n">
        <f aca="false">-SUMIFS(EW_Keur,EW_Date,"&gt;="&amp;BV$3,EW_Date,"&lt;="&amp;BV$4,EW_Rank,"&lt;="&amp;In_Milestones_Scope)</f>
        <v>-0</v>
      </c>
      <c r="BW97" s="43" t="n">
        <f aca="false">-SUMIFS(EW_Keur,EW_Date,"&gt;="&amp;BW$3,EW_Date,"&lt;="&amp;BW$4,EW_Rank,"&lt;="&amp;In_Milestones_Scope)</f>
        <v>-0</v>
      </c>
      <c r="BX97" s="43" t="n">
        <f aca="false">-SUMIFS(EW_Keur,EW_Date,"&gt;="&amp;BX$3,EW_Date,"&lt;="&amp;BX$4,EW_Rank,"&lt;="&amp;In_Milestones_Scope)</f>
        <v>-0</v>
      </c>
      <c r="BY97" s="43" t="n">
        <f aca="false">-SUMIFS(EW_Keur,EW_Date,"&gt;="&amp;BY$3,EW_Date,"&lt;="&amp;BY$4,EW_Rank,"&lt;="&amp;In_Milestones_Scope)</f>
        <v>-0</v>
      </c>
      <c r="BZ97" s="43" t="n">
        <f aca="false">-SUMIFS(EW_Keur,EW_Date,"&gt;="&amp;BZ$3,EW_Date,"&lt;="&amp;BZ$4,EW_Rank,"&lt;="&amp;In_Milestones_Scope)</f>
        <v>-0</v>
      </c>
      <c r="CA97" s="43" t="n">
        <f aca="false">-SUMIFS(EW_Keur,EW_Date,"&gt;="&amp;CA$3,EW_Date,"&lt;="&amp;CA$4,EW_Rank,"&lt;="&amp;In_Milestones_Scope)</f>
        <v>-0</v>
      </c>
      <c r="CB97" s="43" t="n">
        <f aca="false">-SUMIFS(EW_Keur,EW_Date,"&gt;="&amp;CB$3,EW_Date,"&lt;="&amp;CB$4,EW_Rank,"&lt;="&amp;In_Milestones_Scope)</f>
        <v>-0</v>
      </c>
      <c r="CC97" s="43" t="n">
        <f aca="false">-SUMIFS(EW_Keur,EW_Date,"&gt;="&amp;CC$3,EW_Date,"&lt;="&amp;CC$4,EW_Rank,"&lt;="&amp;In_Milestones_Scope)</f>
        <v>-0</v>
      </c>
      <c r="CD97" s="43" t="n">
        <f aca="false">-SUMIFS(EW_Keur,EW_Date,"&gt;="&amp;CD$3,EW_Date,"&lt;="&amp;CD$4,EW_Rank,"&lt;="&amp;In_Milestones_Scope)</f>
        <v>-0</v>
      </c>
      <c r="CE97" s="43" t="n">
        <f aca="false">-SUMIFS(EW_Keur,EW_Date,"&gt;="&amp;CE$3,EW_Date,"&lt;="&amp;CE$4,EW_Rank,"&lt;="&amp;In_Milestones_Scope)</f>
        <v>-0</v>
      </c>
      <c r="CF97" s="43" t="n">
        <f aca="false">-SUMIFS(EW_Keur,EW_Date,"&gt;="&amp;CF$3,EW_Date,"&lt;="&amp;CF$4,EW_Rank,"&lt;="&amp;In_Milestones_Scope)</f>
        <v>-0</v>
      </c>
      <c r="CG97" s="43" t="n">
        <f aca="false">-SUMIFS(EW_Keur,EW_Date,"&gt;="&amp;CG$3,EW_Date,"&lt;="&amp;CG$4,EW_Rank,"&lt;="&amp;In_Milestones_Scope)</f>
        <v>-0</v>
      </c>
      <c r="CH97" s="43" t="n">
        <f aca="false">-SUMIFS(EW_Keur,EW_Date,"&gt;="&amp;CH$3,EW_Date,"&lt;="&amp;CH$4,EW_Rank,"&lt;="&amp;In_Milestones_Scope)</f>
        <v>-0</v>
      </c>
      <c r="CI97" s="43" t="n">
        <f aca="false">-SUMIFS(EW_Keur,EW_Date,"&gt;="&amp;CI$3,EW_Date,"&lt;="&amp;CI$4,EW_Rank,"&lt;="&amp;In_Milestones_Scope)</f>
        <v>-0</v>
      </c>
      <c r="CJ97" s="43" t="n">
        <f aca="false">-SUMIFS(EW_Keur,EW_Date,"&gt;="&amp;CJ$3,EW_Date,"&lt;="&amp;CJ$4,EW_Rank,"&lt;="&amp;In_Milestones_Scope)</f>
        <v>-0</v>
      </c>
      <c r="CK97" s="43" t="n">
        <f aca="false">-SUMIFS(EW_Keur,EW_Date,"&gt;="&amp;CK$3,EW_Date,"&lt;="&amp;CK$4,EW_Rank,"&lt;="&amp;In_Milestones_Scope)</f>
        <v>-0</v>
      </c>
      <c r="CL97" s="43" t="n">
        <f aca="false">-SUMIFS(EW_Keur,EW_Date,"&gt;="&amp;CL$3,EW_Date,"&lt;="&amp;CL$4,EW_Rank,"&lt;="&amp;In_Milestones_Scope)</f>
        <v>-0</v>
      </c>
      <c r="CM97" s="43" t="n">
        <f aca="false">-SUMIFS(EW_Keur,EW_Date,"&gt;="&amp;CM$3,EW_Date,"&lt;="&amp;CM$4,EW_Rank,"&lt;="&amp;In_Milestones_Scope)</f>
        <v>-0</v>
      </c>
      <c r="CN97" s="43" t="n">
        <f aca="false">-SUMIFS(EW_Keur,EW_Date,"&gt;="&amp;CN$3,EW_Date,"&lt;="&amp;CN$4,EW_Rank,"&lt;="&amp;In_Milestones_Scope)</f>
        <v>-0</v>
      </c>
      <c r="CO97" s="43" t="n">
        <f aca="false">-SUMIFS(EW_Keur,EW_Date,"&gt;="&amp;CO$3,EW_Date,"&lt;="&amp;CO$4,EW_Rank,"&lt;="&amp;In_Milestones_Scope)</f>
        <v>-0</v>
      </c>
      <c r="CP97" s="43" t="n">
        <f aca="false">-SUMIFS(EW_Keur,EW_Date,"&gt;="&amp;CP$3,EW_Date,"&lt;="&amp;CP$4,EW_Rank,"&lt;="&amp;In_Milestones_Scope)</f>
        <v>-0</v>
      </c>
      <c r="CQ97" s="43" t="n">
        <f aca="false">-SUMIFS(EW_Keur,EW_Date,"&gt;="&amp;CQ$3,EW_Date,"&lt;="&amp;CQ$4,EW_Rank,"&lt;="&amp;In_Milestones_Scope)</f>
        <v>-0</v>
      </c>
      <c r="CR97" s="43" t="n">
        <f aca="false">-SUMIFS(EW_Keur,EW_Date,"&gt;="&amp;CR$3,EW_Date,"&lt;="&amp;CR$4,EW_Rank,"&lt;="&amp;In_Milestones_Scope)</f>
        <v>-0</v>
      </c>
      <c r="CS97" s="43" t="n">
        <f aca="false">-SUMIFS(EW_Keur,EW_Date,"&gt;="&amp;CS$3,EW_Date,"&lt;="&amp;CS$4,EW_Rank,"&lt;="&amp;In_Milestones_Scope)</f>
        <v>-0</v>
      </c>
      <c r="CT97" s="43" t="n">
        <f aca="false">-SUMIFS(EW_Keur,EW_Date,"&gt;="&amp;CT$3,EW_Date,"&lt;="&amp;CT$4,EW_Rank,"&lt;="&amp;In_Milestones_Scope)</f>
        <v>-0</v>
      </c>
      <c r="CU97" s="43" t="n">
        <f aca="false">-SUMIFS(EW_Keur,EW_Date,"&gt;="&amp;CU$3,EW_Date,"&lt;="&amp;CU$4,EW_Rank,"&lt;="&amp;In_Milestones_Scope)</f>
        <v>-0</v>
      </c>
      <c r="CV97" s="43" t="n">
        <f aca="false">-SUMIFS(EW_Keur,EW_Date,"&gt;="&amp;CV$3,EW_Date,"&lt;="&amp;CV$4,EW_Rank,"&lt;="&amp;In_Milestones_Scope)</f>
        <v>-0</v>
      </c>
      <c r="CW97" s="43" t="n">
        <f aca="false">-SUMIFS(EW_Keur,EW_Date,"&gt;="&amp;CW$3,EW_Date,"&lt;="&amp;CW$4,EW_Rank,"&lt;="&amp;In_Milestones_Scope)</f>
        <v>-0</v>
      </c>
      <c r="CX97" s="43" t="n">
        <f aca="false">-SUMIFS(EW_Keur,EW_Date,"&gt;="&amp;CX$3,EW_Date,"&lt;="&amp;CX$4,EW_Rank,"&lt;="&amp;In_Milestones_Scope)</f>
        <v>-0</v>
      </c>
      <c r="CY97" s="43" t="n">
        <f aca="false">-SUMIFS(EW_Keur,EW_Date,"&gt;="&amp;CY$3,EW_Date,"&lt;="&amp;CY$4,EW_Rank,"&lt;="&amp;In_Milestones_Scope)</f>
        <v>-0</v>
      </c>
      <c r="CZ97" s="43" t="n">
        <f aca="false">-SUMIFS(EW_Keur,EW_Date,"&gt;="&amp;CZ$3,EW_Date,"&lt;="&amp;CZ$4,EW_Rank,"&lt;="&amp;In_Milestones_Scope)</f>
        <v>-0</v>
      </c>
      <c r="DA97" s="43" t="n">
        <f aca="false">-SUMIFS(EW_Keur,EW_Date,"&gt;="&amp;DA$3,EW_Date,"&lt;="&amp;DA$4,EW_Rank,"&lt;="&amp;In_Milestones_Scope)</f>
        <v>-0</v>
      </c>
      <c r="DB97" s="43" t="n">
        <f aca="false">-SUMIFS(EW_Keur,EW_Date,"&gt;="&amp;DB$3,EW_Date,"&lt;="&amp;DB$4,EW_Rank,"&lt;="&amp;In_Milestones_Scope)</f>
        <v>-0</v>
      </c>
      <c r="DC97" s="43" t="n">
        <f aca="false">-SUMIFS(EW_Keur,EW_Date,"&gt;="&amp;DC$3,EW_Date,"&lt;="&amp;DC$4,EW_Rank,"&lt;="&amp;In_Milestones_Scope)</f>
        <v>-0</v>
      </c>
      <c r="DD97" s="43" t="n">
        <f aca="false">-SUMIFS(EW_Keur,EW_Date,"&gt;="&amp;DD$3,EW_Date,"&lt;="&amp;DD$4,EW_Rank,"&lt;="&amp;In_Milestones_Scope)</f>
        <v>-0</v>
      </c>
      <c r="DE97" s="43" t="n">
        <f aca="false">-SUMIFS(EW_Keur,EW_Date,"&gt;="&amp;DE$3,EW_Date,"&lt;="&amp;DE$4,EW_Rank,"&lt;="&amp;In_Milestones_Scope)</f>
        <v>-0</v>
      </c>
      <c r="DF97" s="43" t="n">
        <f aca="false">-SUMIFS(EW_Keur,EW_Date,"&gt;="&amp;DF$3,EW_Date,"&lt;="&amp;DF$4,EW_Rank,"&lt;="&amp;In_Milestones_Scope)</f>
        <v>-0</v>
      </c>
      <c r="DG97" s="43" t="n">
        <f aca="false">-SUMIFS(EW_Keur,EW_Date,"&gt;="&amp;DG$3,EW_Date,"&lt;="&amp;DG$4,EW_Rank,"&lt;="&amp;In_Milestones_Scope)</f>
        <v>-0</v>
      </c>
      <c r="DH97" s="43" t="n">
        <f aca="false">-SUMIFS(EW_Keur,EW_Date,"&gt;="&amp;DH$3,EW_Date,"&lt;="&amp;DH$4,EW_Rank,"&lt;="&amp;In_Milestones_Scope)</f>
        <v>-0</v>
      </c>
      <c r="DI97" s="43" t="n">
        <f aca="false">-SUMIFS(EW_Keur,EW_Date,"&gt;="&amp;DI$3,EW_Date,"&lt;="&amp;DI$4,EW_Rank,"&lt;="&amp;In_Milestones_Scope)</f>
        <v>-0</v>
      </c>
      <c r="DJ97" s="43" t="n">
        <f aca="false">-SUMIFS(EW_Keur,EW_Date,"&gt;="&amp;DJ$3,EW_Date,"&lt;="&amp;DJ$4,EW_Rank,"&lt;="&amp;In_Milestones_Scope)</f>
        <v>-0</v>
      </c>
      <c r="DK97" s="43" t="n">
        <f aca="false">-SUMIFS(EW_Keur,EW_Date,"&gt;="&amp;DK$3,EW_Date,"&lt;="&amp;DK$4,EW_Rank,"&lt;="&amp;In_Milestones_Scope)</f>
        <v>-0</v>
      </c>
      <c r="DL97" s="43" t="n">
        <f aca="false">-SUMIFS(EW_Keur,EW_Date,"&gt;="&amp;DL$3,EW_Date,"&lt;="&amp;DL$4,EW_Rank,"&lt;="&amp;In_Milestones_Scope)</f>
        <v>-0</v>
      </c>
      <c r="DM97" s="43" t="n">
        <f aca="false">-SUMIFS(EW_Keur,EW_Date,"&gt;="&amp;DM$3,EW_Date,"&lt;="&amp;DM$4,EW_Rank,"&lt;="&amp;In_Milestones_Scope)</f>
        <v>-0</v>
      </c>
      <c r="DN97" s="43" t="n">
        <f aca="false">-SUMIFS(EW_Keur,EW_Date,"&gt;="&amp;DN$3,EW_Date,"&lt;="&amp;DN$4,EW_Rank,"&lt;="&amp;In_Milestones_Scope)</f>
        <v>-0</v>
      </c>
      <c r="DO97" s="43" t="n">
        <f aca="false">-SUMIFS(EW_Keur,EW_Date,"&gt;="&amp;DO$3,EW_Date,"&lt;="&amp;DO$4,EW_Rank,"&lt;="&amp;In_Milestones_Scope)</f>
        <v>-0</v>
      </c>
      <c r="DP97" s="43" t="n">
        <f aca="false">-SUMIFS(EW_Keur,EW_Date,"&gt;="&amp;DP$3,EW_Date,"&lt;="&amp;DP$4,EW_Rank,"&lt;="&amp;In_Milestones_Scope)</f>
        <v>-0</v>
      </c>
      <c r="DQ97" s="43" t="n">
        <f aca="false">-SUMIFS(EW_Keur,EW_Date,"&gt;="&amp;DQ$3,EW_Date,"&lt;="&amp;DQ$4,EW_Rank,"&lt;="&amp;In_Milestones_Scope)</f>
        <v>-0</v>
      </c>
      <c r="DR97" s="43" t="n">
        <f aca="false">-SUMIFS(EW_Keur,EW_Date,"&gt;="&amp;DR$3,EW_Date,"&lt;="&amp;DR$4,EW_Rank,"&lt;="&amp;In_Milestones_Scope)</f>
        <v>-0</v>
      </c>
      <c r="DS97" s="43" t="n">
        <f aca="false">-SUMIFS(EW_Keur,EW_Date,"&gt;="&amp;DS$3,EW_Date,"&lt;="&amp;DS$4,EW_Rank,"&lt;="&amp;In_Milestones_Scope)</f>
        <v>-0</v>
      </c>
      <c r="DT97" s="43" t="n">
        <f aca="false">-SUMIFS(EW_Keur,EW_Date,"&gt;="&amp;DT$3,EW_Date,"&lt;="&amp;DT$4,EW_Rank,"&lt;="&amp;In_Milestones_Scope)</f>
        <v>-0</v>
      </c>
      <c r="DU97" s="43" t="n">
        <f aca="false">-SUMIFS(EW_Keur,EW_Date,"&gt;="&amp;DU$3,EW_Date,"&lt;="&amp;DU$4,EW_Rank,"&lt;="&amp;In_Milestones_Scope)</f>
        <v>-0</v>
      </c>
      <c r="DV97" s="43" t="n">
        <f aca="false">-SUMIFS(EW_Keur,EW_Date,"&gt;="&amp;DV$3,EW_Date,"&lt;="&amp;DV$4,EW_Rank,"&lt;="&amp;In_Milestones_Scope)</f>
        <v>-0</v>
      </c>
      <c r="DW97" s="43" t="n">
        <f aca="false">-SUMIFS(EW_Keur,EW_Date,"&gt;="&amp;DW$3,EW_Date,"&lt;="&amp;DW$4,EW_Rank,"&lt;="&amp;In_Milestones_Scope)</f>
        <v>-0</v>
      </c>
      <c r="DX97" s="43" t="n">
        <f aca="false">-SUMIFS(EW_Keur,EW_Date,"&gt;="&amp;DX$3,EW_Date,"&lt;="&amp;DX$4,EW_Rank,"&lt;="&amp;In_Milestones_Scope)</f>
        <v>-0</v>
      </c>
      <c r="DY97" s="43" t="n">
        <f aca="false">-SUMIFS(EW_Keur,EW_Date,"&gt;="&amp;DY$3,EW_Date,"&lt;="&amp;DY$4,EW_Rank,"&lt;="&amp;In_Milestones_Scope)</f>
        <v>-0</v>
      </c>
      <c r="DZ97" s="43" t="n">
        <f aca="false">-SUMIFS(EW_Keur,EW_Date,"&gt;="&amp;DZ$3,EW_Date,"&lt;="&amp;DZ$4,EW_Rank,"&lt;="&amp;In_Milestones_Scope)</f>
        <v>-0</v>
      </c>
      <c r="EA97" s="43" t="n">
        <f aca="false">-SUMIFS(EW_Keur,EW_Date,"&gt;="&amp;EA$3,EW_Date,"&lt;="&amp;EA$4,EW_Rank,"&lt;="&amp;In_Milestones_Scope)</f>
        <v>-0</v>
      </c>
      <c r="EB97" s="43" t="n">
        <f aca="false">-SUMIFS(EW_Keur,EW_Date,"&gt;="&amp;EB$3,EW_Date,"&lt;="&amp;EB$4,EW_Rank,"&lt;="&amp;In_Milestones_Scope)</f>
        <v>-0</v>
      </c>
      <c r="EC97" s="43" t="n">
        <f aca="false">-SUMIFS(EW_Keur,EW_Date,"&gt;="&amp;EC$3,EW_Date,"&lt;="&amp;EC$4,EW_Rank,"&lt;="&amp;In_Milestones_Scope)</f>
        <v>-0</v>
      </c>
      <c r="ED97" s="43" t="n">
        <f aca="false">-SUMIFS(EW_Keur,EW_Date,"&gt;="&amp;ED$3,EW_Date,"&lt;="&amp;ED$4,EW_Rank,"&lt;="&amp;In_Milestones_Scope)</f>
        <v>-0</v>
      </c>
      <c r="EE97" s="43" t="n">
        <f aca="false">-SUMIFS(EW_Keur,EW_Date,"&gt;="&amp;EE$3,EW_Date,"&lt;="&amp;EE$4,EW_Rank,"&lt;="&amp;In_Milestones_Scope)</f>
        <v>-0</v>
      </c>
      <c r="EF97" s="43" t="n">
        <f aca="false">-SUMIFS(EW_Keur,EW_Date,"&gt;="&amp;EF$3,EW_Date,"&lt;="&amp;EF$4,EW_Rank,"&lt;="&amp;In_Milestones_Scope)</f>
        <v>-0</v>
      </c>
      <c r="EG97" s="43" t="n">
        <f aca="false">-SUMIFS(EW_Keur,EW_Date,"&gt;="&amp;EG$3,EW_Date,"&lt;="&amp;EG$4,EW_Rank,"&lt;="&amp;In_Milestones_Scope)</f>
        <v>-0</v>
      </c>
      <c r="EH97" s="43" t="n">
        <f aca="false">-SUMIFS(EW_Keur,EW_Date,"&gt;="&amp;EH$3,EW_Date,"&lt;="&amp;EH$4,EW_Rank,"&lt;="&amp;In_Milestones_Scope)</f>
        <v>-0</v>
      </c>
      <c r="EI97" s="43" t="n">
        <f aca="false">-SUMIFS(EW_Keur,EW_Date,"&gt;="&amp;EI$3,EW_Date,"&lt;="&amp;EI$4,EW_Rank,"&lt;="&amp;In_Milestones_Scope)</f>
        <v>-0</v>
      </c>
      <c r="EJ97" s="43" t="n">
        <f aca="false">-SUMIFS(EW_Keur,EW_Date,"&gt;="&amp;EJ$3,EW_Date,"&lt;="&amp;EJ$4,EW_Rank,"&lt;="&amp;In_Milestones_Scope)</f>
        <v>-0</v>
      </c>
      <c r="EK97" s="43" t="n">
        <f aca="false">-SUMIFS(EW_Keur,EW_Date,"&gt;="&amp;EK$3,EW_Date,"&lt;="&amp;EK$4,EW_Rank,"&lt;="&amp;In_Milestones_Scope)</f>
        <v>-0</v>
      </c>
      <c r="EL97" s="43" t="n">
        <f aca="false">-SUMIFS(EW_Keur,EW_Date,"&gt;="&amp;EL$3,EW_Date,"&lt;="&amp;EL$4,EW_Rank,"&lt;="&amp;In_Milestones_Scope)</f>
        <v>-0</v>
      </c>
      <c r="EM97" s="43" t="n">
        <f aca="false">-SUMIFS(EW_Keur,EW_Date,"&gt;="&amp;EM$3,EW_Date,"&lt;="&amp;EM$4,EW_Rank,"&lt;="&amp;In_Milestones_Scope)</f>
        <v>-0</v>
      </c>
      <c r="EN97" s="43" t="n">
        <f aca="false">-SUMIFS(EW_Keur,EW_Date,"&gt;="&amp;EN$3,EW_Date,"&lt;="&amp;EN$4,EW_Rank,"&lt;="&amp;In_Milestones_Scope)</f>
        <v>-0</v>
      </c>
      <c r="EO97" s="43" t="n">
        <f aca="false">-SUMIFS(EW_Keur,EW_Date,"&gt;="&amp;EO$3,EW_Date,"&lt;="&amp;EO$4,EW_Rank,"&lt;="&amp;In_Milestones_Scope)</f>
        <v>-0</v>
      </c>
      <c r="EP97" s="43" t="n">
        <f aca="false">-SUMIFS(EW_Keur,EW_Date,"&gt;="&amp;EP$3,EW_Date,"&lt;="&amp;EP$4,EW_Rank,"&lt;="&amp;In_Milestones_Scope)</f>
        <v>-0</v>
      </c>
      <c r="EQ97" s="43" t="n">
        <f aca="false">-SUMIFS(EW_Keur,EW_Date,"&gt;="&amp;EQ$3,EW_Date,"&lt;="&amp;EQ$4,EW_Rank,"&lt;="&amp;In_Milestones_Scope)</f>
        <v>-0</v>
      </c>
      <c r="ER97" s="43" t="n">
        <f aca="false">-SUMIFS(EW_Keur,EW_Date,"&gt;="&amp;ER$3,EW_Date,"&lt;="&amp;ER$4,EW_Rank,"&lt;="&amp;In_Milestones_Scope)</f>
        <v>-0</v>
      </c>
      <c r="ES97" s="43" t="n">
        <f aca="false">-SUMIFS(EW_Keur,EW_Date,"&gt;="&amp;ES$3,EW_Date,"&lt;="&amp;ES$4,EW_Rank,"&lt;="&amp;In_Milestones_Scope)</f>
        <v>-0</v>
      </c>
      <c r="ET97" s="43" t="n">
        <f aca="false">-SUMIFS(EW_Keur,EW_Date,"&gt;="&amp;ET$3,EW_Date,"&lt;="&amp;ET$4,EW_Rank,"&lt;="&amp;In_Milestones_Scope)</f>
        <v>-0</v>
      </c>
      <c r="EU97" s="43" t="n">
        <f aca="false">-SUMIFS(EW_Keur,EW_Date,"&gt;="&amp;EU$3,EW_Date,"&lt;="&amp;EU$4,EW_Rank,"&lt;="&amp;In_Milestones_Scope)</f>
        <v>-0</v>
      </c>
      <c r="EV97" s="43" t="n">
        <f aca="false">-SUMIFS(EW_Keur,EW_Date,"&gt;="&amp;EV$3,EW_Date,"&lt;="&amp;EV$4,EW_Rank,"&lt;="&amp;In_Milestones_Scope)</f>
        <v>-0</v>
      </c>
      <c r="EW97" s="43" t="n">
        <f aca="false">-SUMIFS(EW_Keur,EW_Date,"&gt;="&amp;EW$3,EW_Date,"&lt;="&amp;EW$4,EW_Rank,"&lt;="&amp;In_Milestones_Scope)</f>
        <v>-0</v>
      </c>
      <c r="EX97" s="43" t="n">
        <f aca="false">-SUMIFS(EW_Keur,EW_Date,"&gt;="&amp;EX$3,EW_Date,"&lt;="&amp;EX$4,EW_Rank,"&lt;="&amp;In_Milestones_Scope)</f>
        <v>-0</v>
      </c>
      <c r="EY97" s="43" t="n">
        <f aca="false">-SUMIFS(EW_Keur,EW_Date,"&gt;="&amp;EY$3,EW_Date,"&lt;="&amp;EY$4,EW_Rank,"&lt;="&amp;In_Milestones_Scope)</f>
        <v>-0</v>
      </c>
      <c r="EZ97" s="43" t="n">
        <f aca="false">-SUMIFS(EW_Keur,EW_Date,"&gt;="&amp;EZ$3,EW_Date,"&lt;="&amp;EZ$4,EW_Rank,"&lt;="&amp;In_Milestones_Scope)</f>
        <v>-0</v>
      </c>
      <c r="FA97" s="43" t="n">
        <f aca="false">-SUMIFS(EW_Keur,EW_Date,"&gt;="&amp;FA$3,EW_Date,"&lt;="&amp;FA$4,EW_Rank,"&lt;="&amp;In_Milestones_Scope)</f>
        <v>-0</v>
      </c>
      <c r="FB97" s="43" t="n">
        <f aca="false">-SUMIFS(EW_Keur,EW_Date,"&gt;="&amp;FB$3,EW_Date,"&lt;="&amp;FB$4,EW_Rank,"&lt;="&amp;In_Milestones_Scope)</f>
        <v>-0</v>
      </c>
      <c r="FC97" s="43" t="n">
        <f aca="false">-SUMIFS(EW_Keur,EW_Date,"&gt;="&amp;FC$3,EW_Date,"&lt;="&amp;FC$4,EW_Rank,"&lt;="&amp;In_Milestones_Scope)</f>
        <v>-0</v>
      </c>
      <c r="FD97" s="43" t="n">
        <f aca="false">-SUMIFS(EW_Keur,EW_Date,"&gt;="&amp;FD$3,EW_Date,"&lt;="&amp;FD$4,EW_Rank,"&lt;="&amp;In_Milestones_Scope)</f>
        <v>-0</v>
      </c>
      <c r="FE97" s="43" t="n">
        <f aca="false">-SUMIFS(EW_Keur,EW_Date,"&gt;="&amp;FE$3,EW_Date,"&lt;="&amp;FE$4,EW_Rank,"&lt;="&amp;In_Milestones_Scope)</f>
        <v>-0</v>
      </c>
      <c r="FF97" s="43" t="n">
        <f aca="false">-SUMIFS(EW_Keur,EW_Date,"&gt;="&amp;FF$3,EW_Date,"&lt;="&amp;FF$4,EW_Rank,"&lt;="&amp;In_Milestones_Scope)</f>
        <v>-0</v>
      </c>
      <c r="FG97" s="43" t="n">
        <f aca="false">-SUMIFS(EW_Keur,EW_Date,"&gt;="&amp;FG$3,EW_Date,"&lt;="&amp;FG$4,EW_Rank,"&lt;="&amp;In_Milestones_Scope)</f>
        <v>-0</v>
      </c>
      <c r="FH97" s="43" t="n">
        <f aca="false">-SUMIFS(EW_Keur,EW_Date,"&gt;="&amp;FH$3,EW_Date,"&lt;="&amp;FH$4,EW_Rank,"&lt;="&amp;In_Milestones_Scope)</f>
        <v>-0</v>
      </c>
    </row>
    <row r="98" customFormat="false" ht="15" hidden="false" customHeight="false" outlineLevel="0" collapsed="false">
      <c r="C98" s="0" t="s">
        <v>696</v>
      </c>
      <c r="D98" s="11" t="s">
        <v>319</v>
      </c>
      <c r="I98" s="43" t="n">
        <f aca="false">SUM(J98:FH98)</f>
        <v>-725</v>
      </c>
      <c r="J98" s="43" t="n">
        <f aca="false">-In_Milestones_Late_To_Capex*J19*SUMIF(EW_Rank,"&gt;"&amp;In_Milestones_Scope,EW_Keur)</f>
        <v>-0</v>
      </c>
      <c r="K98" s="43" t="n">
        <f aca="false">-In_Milestones_Late_To_Capex*K19*SUMIF(EW_Rank,"&gt;"&amp;In_Milestones_Scope,EW_Keur)</f>
        <v>-0</v>
      </c>
      <c r="L98" s="43" t="n">
        <f aca="false">-In_Milestones_Late_To_Capex*L19*SUMIF(EW_Rank,"&gt;"&amp;In_Milestones_Scope,EW_Keur)</f>
        <v>-0</v>
      </c>
      <c r="M98" s="43" t="n">
        <f aca="false">-In_Milestones_Late_To_Capex*M19*SUMIF(EW_Rank,"&gt;"&amp;In_Milestones_Scope,EW_Keur)</f>
        <v>-0</v>
      </c>
      <c r="N98" s="43" t="n">
        <f aca="false">-In_Milestones_Late_To_Capex*N19*SUMIF(EW_Rank,"&gt;"&amp;In_Milestones_Scope,EW_Keur)</f>
        <v>-0</v>
      </c>
      <c r="O98" s="43" t="n">
        <f aca="false">-In_Milestones_Late_To_Capex*O19*SUMIF(EW_Rank,"&gt;"&amp;In_Milestones_Scope,EW_Keur)</f>
        <v>-0</v>
      </c>
      <c r="P98" s="43" t="n">
        <f aca="false">-In_Milestones_Late_To_Capex*P19*SUMIF(EW_Rank,"&gt;"&amp;In_Milestones_Scope,EW_Keur)</f>
        <v>-725</v>
      </c>
      <c r="Q98" s="43" t="n">
        <f aca="false">-In_Milestones_Late_To_Capex*Q19*SUMIF(EW_Rank,"&gt;"&amp;In_Milestones_Scope,EW_Keur)</f>
        <v>-0</v>
      </c>
      <c r="R98" s="43" t="n">
        <f aca="false">-In_Milestones_Late_To_Capex*R19*SUMIF(EW_Rank,"&gt;"&amp;In_Milestones_Scope,EW_Keur)</f>
        <v>-0</v>
      </c>
      <c r="S98" s="43" t="n">
        <f aca="false">-In_Milestones_Late_To_Capex*S19*SUMIF(EW_Rank,"&gt;"&amp;In_Milestones_Scope,EW_Keur)</f>
        <v>-0</v>
      </c>
      <c r="T98" s="43" t="n">
        <f aca="false">-In_Milestones_Late_To_Capex*T19*SUMIF(EW_Rank,"&gt;"&amp;In_Milestones_Scope,EW_Keur)</f>
        <v>-0</v>
      </c>
      <c r="U98" s="43" t="n">
        <f aca="false">-In_Milestones_Late_To_Capex*U19*SUMIF(EW_Rank,"&gt;"&amp;In_Milestones_Scope,EW_Keur)</f>
        <v>-0</v>
      </c>
      <c r="V98" s="43" t="n">
        <f aca="false">-In_Milestones_Late_To_Capex*V19*SUMIF(EW_Rank,"&gt;"&amp;In_Milestones_Scope,EW_Keur)</f>
        <v>-0</v>
      </c>
      <c r="W98" s="43" t="n">
        <f aca="false">-In_Milestones_Late_To_Capex*W19*SUMIF(EW_Rank,"&gt;"&amp;In_Milestones_Scope,EW_Keur)</f>
        <v>-0</v>
      </c>
      <c r="X98" s="43" t="n">
        <f aca="false">-In_Milestones_Late_To_Capex*X19*SUMIF(EW_Rank,"&gt;"&amp;In_Milestones_Scope,EW_Keur)</f>
        <v>-0</v>
      </c>
      <c r="Y98" s="43" t="n">
        <f aca="false">-In_Milestones_Late_To_Capex*Y19*SUMIF(EW_Rank,"&gt;"&amp;In_Milestones_Scope,EW_Keur)</f>
        <v>-0</v>
      </c>
      <c r="Z98" s="43" t="n">
        <f aca="false">-In_Milestones_Late_To_Capex*Z19*SUMIF(EW_Rank,"&gt;"&amp;In_Milestones_Scope,EW_Keur)</f>
        <v>-0</v>
      </c>
      <c r="AA98" s="43" t="n">
        <f aca="false">-In_Milestones_Late_To_Capex*AA19*SUMIF(EW_Rank,"&gt;"&amp;In_Milestones_Scope,EW_Keur)</f>
        <v>-0</v>
      </c>
      <c r="AB98" s="43" t="n">
        <f aca="false">-In_Milestones_Late_To_Capex*AB19*SUMIF(EW_Rank,"&gt;"&amp;In_Milestones_Scope,EW_Keur)</f>
        <v>-0</v>
      </c>
      <c r="AC98" s="43" t="n">
        <f aca="false">-In_Milestones_Late_To_Capex*AC19*SUMIF(EW_Rank,"&gt;"&amp;In_Milestones_Scope,EW_Keur)</f>
        <v>-0</v>
      </c>
      <c r="AD98" s="43" t="n">
        <f aca="false">-In_Milestones_Late_To_Capex*AD19*SUMIF(EW_Rank,"&gt;"&amp;In_Milestones_Scope,EW_Keur)</f>
        <v>-0</v>
      </c>
      <c r="AE98" s="43" t="n">
        <f aca="false">-In_Milestones_Late_To_Capex*AE19*SUMIF(EW_Rank,"&gt;"&amp;In_Milestones_Scope,EW_Keur)</f>
        <v>-0</v>
      </c>
      <c r="AF98" s="43" t="n">
        <f aca="false">-In_Milestones_Late_To_Capex*AF19*SUMIF(EW_Rank,"&gt;"&amp;In_Milestones_Scope,EW_Keur)</f>
        <v>-0</v>
      </c>
      <c r="AG98" s="43" t="n">
        <f aca="false">-In_Milestones_Late_To_Capex*AG19*SUMIF(EW_Rank,"&gt;"&amp;In_Milestones_Scope,EW_Keur)</f>
        <v>-0</v>
      </c>
      <c r="AH98" s="43" t="n">
        <f aca="false">-In_Milestones_Late_To_Capex*AH19*SUMIF(EW_Rank,"&gt;"&amp;In_Milestones_Scope,EW_Keur)</f>
        <v>-0</v>
      </c>
      <c r="AI98" s="43" t="n">
        <f aca="false">-In_Milestones_Late_To_Capex*AI19*SUMIF(EW_Rank,"&gt;"&amp;In_Milestones_Scope,EW_Keur)</f>
        <v>-0</v>
      </c>
      <c r="AJ98" s="43" t="n">
        <f aca="false">-In_Milestones_Late_To_Capex*AJ19*SUMIF(EW_Rank,"&gt;"&amp;In_Milestones_Scope,EW_Keur)</f>
        <v>-0</v>
      </c>
      <c r="AK98" s="43" t="n">
        <f aca="false">-In_Milestones_Late_To_Capex*AK19*SUMIF(EW_Rank,"&gt;"&amp;In_Milestones_Scope,EW_Keur)</f>
        <v>-0</v>
      </c>
      <c r="AL98" s="43" t="n">
        <f aca="false">-In_Milestones_Late_To_Capex*AL19*SUMIF(EW_Rank,"&gt;"&amp;In_Milestones_Scope,EW_Keur)</f>
        <v>-0</v>
      </c>
      <c r="AM98" s="43" t="n">
        <f aca="false">-In_Milestones_Late_To_Capex*AM19*SUMIF(EW_Rank,"&gt;"&amp;In_Milestones_Scope,EW_Keur)</f>
        <v>-0</v>
      </c>
      <c r="AN98" s="43" t="n">
        <f aca="false">-In_Milestones_Late_To_Capex*AN19*SUMIF(EW_Rank,"&gt;"&amp;In_Milestones_Scope,EW_Keur)</f>
        <v>-0</v>
      </c>
      <c r="AO98" s="43" t="n">
        <f aca="false">-In_Milestones_Late_To_Capex*AO19*SUMIF(EW_Rank,"&gt;"&amp;In_Milestones_Scope,EW_Keur)</f>
        <v>-0</v>
      </c>
      <c r="AP98" s="43" t="n">
        <f aca="false">-In_Milestones_Late_To_Capex*AP19*SUMIF(EW_Rank,"&gt;"&amp;In_Milestones_Scope,EW_Keur)</f>
        <v>-0</v>
      </c>
      <c r="AQ98" s="43" t="n">
        <f aca="false">-In_Milestones_Late_To_Capex*AQ19*SUMIF(EW_Rank,"&gt;"&amp;In_Milestones_Scope,EW_Keur)</f>
        <v>-0</v>
      </c>
      <c r="AR98" s="43" t="n">
        <f aca="false">-In_Milestones_Late_To_Capex*AR19*SUMIF(EW_Rank,"&gt;"&amp;In_Milestones_Scope,EW_Keur)</f>
        <v>-0</v>
      </c>
      <c r="AS98" s="43" t="n">
        <f aca="false">-In_Milestones_Late_To_Capex*AS19*SUMIF(EW_Rank,"&gt;"&amp;In_Milestones_Scope,EW_Keur)</f>
        <v>-0</v>
      </c>
      <c r="AT98" s="43" t="n">
        <f aca="false">-In_Milestones_Late_To_Capex*AT19*SUMIF(EW_Rank,"&gt;"&amp;In_Milestones_Scope,EW_Keur)</f>
        <v>-0</v>
      </c>
      <c r="AU98" s="43" t="n">
        <f aca="false">-In_Milestones_Late_To_Capex*AU19*SUMIF(EW_Rank,"&gt;"&amp;In_Milestones_Scope,EW_Keur)</f>
        <v>-0</v>
      </c>
      <c r="AV98" s="43" t="n">
        <f aca="false">-In_Milestones_Late_To_Capex*AV19*SUMIF(EW_Rank,"&gt;"&amp;In_Milestones_Scope,EW_Keur)</f>
        <v>-0</v>
      </c>
      <c r="AW98" s="43" t="n">
        <f aca="false">-In_Milestones_Late_To_Capex*AW19*SUMIF(EW_Rank,"&gt;"&amp;In_Milestones_Scope,EW_Keur)</f>
        <v>-0</v>
      </c>
      <c r="AX98" s="43" t="n">
        <f aca="false">-In_Milestones_Late_To_Capex*AX19*SUMIF(EW_Rank,"&gt;"&amp;In_Milestones_Scope,EW_Keur)</f>
        <v>-0</v>
      </c>
      <c r="AY98" s="43" t="n">
        <f aca="false">-In_Milestones_Late_To_Capex*AY19*SUMIF(EW_Rank,"&gt;"&amp;In_Milestones_Scope,EW_Keur)</f>
        <v>-0</v>
      </c>
      <c r="AZ98" s="43" t="n">
        <f aca="false">-In_Milestones_Late_To_Capex*AZ19*SUMIF(EW_Rank,"&gt;"&amp;In_Milestones_Scope,EW_Keur)</f>
        <v>-0</v>
      </c>
      <c r="BA98" s="43" t="n">
        <f aca="false">-In_Milestones_Late_To_Capex*BA19*SUMIF(EW_Rank,"&gt;"&amp;In_Milestones_Scope,EW_Keur)</f>
        <v>-0</v>
      </c>
      <c r="BB98" s="43" t="n">
        <f aca="false">-In_Milestones_Late_To_Capex*BB19*SUMIF(EW_Rank,"&gt;"&amp;In_Milestones_Scope,EW_Keur)</f>
        <v>-0</v>
      </c>
      <c r="BC98" s="43" t="n">
        <f aca="false">-In_Milestones_Late_To_Capex*BC19*SUMIF(EW_Rank,"&gt;"&amp;In_Milestones_Scope,EW_Keur)</f>
        <v>-0</v>
      </c>
      <c r="BD98" s="43" t="n">
        <f aca="false">-In_Milestones_Late_To_Capex*BD19*SUMIF(EW_Rank,"&gt;"&amp;In_Milestones_Scope,EW_Keur)</f>
        <v>-0</v>
      </c>
      <c r="BE98" s="43" t="n">
        <f aca="false">-In_Milestones_Late_To_Capex*BE19*SUMIF(EW_Rank,"&gt;"&amp;In_Milestones_Scope,EW_Keur)</f>
        <v>-0</v>
      </c>
      <c r="BF98" s="43" t="n">
        <f aca="false">-In_Milestones_Late_To_Capex*BF19*SUMIF(EW_Rank,"&gt;"&amp;In_Milestones_Scope,EW_Keur)</f>
        <v>-0</v>
      </c>
      <c r="BG98" s="43" t="n">
        <f aca="false">-In_Milestones_Late_To_Capex*BG19*SUMIF(EW_Rank,"&gt;"&amp;In_Milestones_Scope,EW_Keur)</f>
        <v>-0</v>
      </c>
      <c r="BH98" s="43" t="n">
        <f aca="false">-In_Milestones_Late_To_Capex*BH19*SUMIF(EW_Rank,"&gt;"&amp;In_Milestones_Scope,EW_Keur)</f>
        <v>-0</v>
      </c>
      <c r="BI98" s="43" t="n">
        <f aca="false">-In_Milestones_Late_To_Capex*BI19*SUMIF(EW_Rank,"&gt;"&amp;In_Milestones_Scope,EW_Keur)</f>
        <v>-0</v>
      </c>
      <c r="BJ98" s="43" t="n">
        <f aca="false">-In_Milestones_Late_To_Capex*BJ19*SUMIF(EW_Rank,"&gt;"&amp;In_Milestones_Scope,EW_Keur)</f>
        <v>-0</v>
      </c>
      <c r="BK98" s="43" t="n">
        <f aca="false">-In_Milestones_Late_To_Capex*BK19*SUMIF(EW_Rank,"&gt;"&amp;In_Milestones_Scope,EW_Keur)</f>
        <v>-0</v>
      </c>
      <c r="BL98" s="43" t="n">
        <f aca="false">-In_Milestones_Late_To_Capex*BL19*SUMIF(EW_Rank,"&gt;"&amp;In_Milestones_Scope,EW_Keur)</f>
        <v>-0</v>
      </c>
      <c r="BM98" s="43" t="n">
        <f aca="false">-In_Milestones_Late_To_Capex*BM19*SUMIF(EW_Rank,"&gt;"&amp;In_Milestones_Scope,EW_Keur)</f>
        <v>-0</v>
      </c>
      <c r="BN98" s="43" t="n">
        <f aca="false">-In_Milestones_Late_To_Capex*BN19*SUMIF(EW_Rank,"&gt;"&amp;In_Milestones_Scope,EW_Keur)</f>
        <v>-0</v>
      </c>
      <c r="BO98" s="43" t="n">
        <f aca="false">-In_Milestones_Late_To_Capex*BO19*SUMIF(EW_Rank,"&gt;"&amp;In_Milestones_Scope,EW_Keur)</f>
        <v>-0</v>
      </c>
      <c r="BP98" s="43" t="n">
        <f aca="false">-In_Milestones_Late_To_Capex*BP19*SUMIF(EW_Rank,"&gt;"&amp;In_Milestones_Scope,EW_Keur)</f>
        <v>-0</v>
      </c>
      <c r="BQ98" s="43" t="n">
        <f aca="false">-In_Milestones_Late_To_Capex*BQ19*SUMIF(EW_Rank,"&gt;"&amp;In_Milestones_Scope,EW_Keur)</f>
        <v>-0</v>
      </c>
      <c r="BR98" s="43" t="n">
        <f aca="false">-In_Milestones_Late_To_Capex*BR19*SUMIF(EW_Rank,"&gt;"&amp;In_Milestones_Scope,EW_Keur)</f>
        <v>-0</v>
      </c>
      <c r="BS98" s="43" t="n">
        <f aca="false">-In_Milestones_Late_To_Capex*BS19*SUMIF(EW_Rank,"&gt;"&amp;In_Milestones_Scope,EW_Keur)</f>
        <v>-0</v>
      </c>
      <c r="BT98" s="43" t="n">
        <f aca="false">-In_Milestones_Late_To_Capex*BT19*SUMIF(EW_Rank,"&gt;"&amp;In_Milestones_Scope,EW_Keur)</f>
        <v>-0</v>
      </c>
      <c r="BU98" s="43" t="n">
        <f aca="false">-In_Milestones_Late_To_Capex*BU19*SUMIF(EW_Rank,"&gt;"&amp;In_Milestones_Scope,EW_Keur)</f>
        <v>-0</v>
      </c>
      <c r="BV98" s="43" t="n">
        <f aca="false">-In_Milestones_Late_To_Capex*BV19*SUMIF(EW_Rank,"&gt;"&amp;In_Milestones_Scope,EW_Keur)</f>
        <v>-0</v>
      </c>
      <c r="BW98" s="43" t="n">
        <f aca="false">-In_Milestones_Late_To_Capex*BW19*SUMIF(EW_Rank,"&gt;"&amp;In_Milestones_Scope,EW_Keur)</f>
        <v>-0</v>
      </c>
      <c r="BX98" s="43" t="n">
        <f aca="false">-In_Milestones_Late_To_Capex*BX19*SUMIF(EW_Rank,"&gt;"&amp;In_Milestones_Scope,EW_Keur)</f>
        <v>-0</v>
      </c>
      <c r="BY98" s="43" t="n">
        <f aca="false">-In_Milestones_Late_To_Capex*BY19*SUMIF(EW_Rank,"&gt;"&amp;In_Milestones_Scope,EW_Keur)</f>
        <v>-0</v>
      </c>
      <c r="BZ98" s="43" t="n">
        <f aca="false">-In_Milestones_Late_To_Capex*BZ19*SUMIF(EW_Rank,"&gt;"&amp;In_Milestones_Scope,EW_Keur)</f>
        <v>-0</v>
      </c>
      <c r="CA98" s="43" t="n">
        <f aca="false">-In_Milestones_Late_To_Capex*CA19*SUMIF(EW_Rank,"&gt;"&amp;In_Milestones_Scope,EW_Keur)</f>
        <v>-0</v>
      </c>
      <c r="CB98" s="43" t="n">
        <f aca="false">-In_Milestones_Late_To_Capex*CB19*SUMIF(EW_Rank,"&gt;"&amp;In_Milestones_Scope,EW_Keur)</f>
        <v>-0</v>
      </c>
      <c r="CC98" s="43" t="n">
        <f aca="false">-In_Milestones_Late_To_Capex*CC19*SUMIF(EW_Rank,"&gt;"&amp;In_Milestones_Scope,EW_Keur)</f>
        <v>-0</v>
      </c>
      <c r="CD98" s="43" t="n">
        <f aca="false">-In_Milestones_Late_To_Capex*CD19*SUMIF(EW_Rank,"&gt;"&amp;In_Milestones_Scope,EW_Keur)</f>
        <v>-0</v>
      </c>
      <c r="CE98" s="43" t="n">
        <f aca="false">-In_Milestones_Late_To_Capex*CE19*SUMIF(EW_Rank,"&gt;"&amp;In_Milestones_Scope,EW_Keur)</f>
        <v>-0</v>
      </c>
      <c r="CF98" s="43" t="n">
        <f aca="false">-In_Milestones_Late_To_Capex*CF19*SUMIF(EW_Rank,"&gt;"&amp;In_Milestones_Scope,EW_Keur)</f>
        <v>-0</v>
      </c>
      <c r="CG98" s="43" t="n">
        <f aca="false">-In_Milestones_Late_To_Capex*CG19*SUMIF(EW_Rank,"&gt;"&amp;In_Milestones_Scope,EW_Keur)</f>
        <v>-0</v>
      </c>
      <c r="CH98" s="43" t="n">
        <f aca="false">-In_Milestones_Late_To_Capex*CH19*SUMIF(EW_Rank,"&gt;"&amp;In_Milestones_Scope,EW_Keur)</f>
        <v>-0</v>
      </c>
      <c r="CI98" s="43" t="n">
        <f aca="false">-In_Milestones_Late_To_Capex*CI19*SUMIF(EW_Rank,"&gt;"&amp;In_Milestones_Scope,EW_Keur)</f>
        <v>-0</v>
      </c>
      <c r="CJ98" s="43" t="n">
        <f aca="false">-In_Milestones_Late_To_Capex*CJ19*SUMIF(EW_Rank,"&gt;"&amp;In_Milestones_Scope,EW_Keur)</f>
        <v>-0</v>
      </c>
      <c r="CK98" s="43" t="n">
        <f aca="false">-In_Milestones_Late_To_Capex*CK19*SUMIF(EW_Rank,"&gt;"&amp;In_Milestones_Scope,EW_Keur)</f>
        <v>-0</v>
      </c>
      <c r="CL98" s="43" t="n">
        <f aca="false">-In_Milestones_Late_To_Capex*CL19*SUMIF(EW_Rank,"&gt;"&amp;In_Milestones_Scope,EW_Keur)</f>
        <v>-0</v>
      </c>
      <c r="CM98" s="43" t="n">
        <f aca="false">-In_Milestones_Late_To_Capex*CM19*SUMIF(EW_Rank,"&gt;"&amp;In_Milestones_Scope,EW_Keur)</f>
        <v>-0</v>
      </c>
      <c r="CN98" s="43" t="n">
        <f aca="false">-In_Milestones_Late_To_Capex*CN19*SUMIF(EW_Rank,"&gt;"&amp;In_Milestones_Scope,EW_Keur)</f>
        <v>-0</v>
      </c>
      <c r="CO98" s="43" t="n">
        <f aca="false">-In_Milestones_Late_To_Capex*CO19*SUMIF(EW_Rank,"&gt;"&amp;In_Milestones_Scope,EW_Keur)</f>
        <v>-0</v>
      </c>
      <c r="CP98" s="43" t="n">
        <f aca="false">-In_Milestones_Late_To_Capex*CP19*SUMIF(EW_Rank,"&gt;"&amp;In_Milestones_Scope,EW_Keur)</f>
        <v>-0</v>
      </c>
      <c r="CQ98" s="43" t="n">
        <f aca="false">-In_Milestones_Late_To_Capex*CQ19*SUMIF(EW_Rank,"&gt;"&amp;In_Milestones_Scope,EW_Keur)</f>
        <v>-0</v>
      </c>
      <c r="CR98" s="43" t="n">
        <f aca="false">-In_Milestones_Late_To_Capex*CR19*SUMIF(EW_Rank,"&gt;"&amp;In_Milestones_Scope,EW_Keur)</f>
        <v>-0</v>
      </c>
      <c r="CS98" s="43" t="n">
        <f aca="false">-In_Milestones_Late_To_Capex*CS19*SUMIF(EW_Rank,"&gt;"&amp;In_Milestones_Scope,EW_Keur)</f>
        <v>-0</v>
      </c>
      <c r="CT98" s="43" t="n">
        <f aca="false">-In_Milestones_Late_To_Capex*CT19*SUMIF(EW_Rank,"&gt;"&amp;In_Milestones_Scope,EW_Keur)</f>
        <v>-0</v>
      </c>
      <c r="CU98" s="43" t="n">
        <f aca="false">-In_Milestones_Late_To_Capex*CU19*SUMIF(EW_Rank,"&gt;"&amp;In_Milestones_Scope,EW_Keur)</f>
        <v>-0</v>
      </c>
      <c r="CV98" s="43" t="n">
        <f aca="false">-In_Milestones_Late_To_Capex*CV19*SUMIF(EW_Rank,"&gt;"&amp;In_Milestones_Scope,EW_Keur)</f>
        <v>-0</v>
      </c>
      <c r="CW98" s="43" t="n">
        <f aca="false">-In_Milestones_Late_To_Capex*CW19*SUMIF(EW_Rank,"&gt;"&amp;In_Milestones_Scope,EW_Keur)</f>
        <v>-0</v>
      </c>
      <c r="CX98" s="43" t="n">
        <f aca="false">-In_Milestones_Late_To_Capex*CX19*SUMIF(EW_Rank,"&gt;"&amp;In_Milestones_Scope,EW_Keur)</f>
        <v>-0</v>
      </c>
      <c r="CY98" s="43" t="n">
        <f aca="false">-In_Milestones_Late_To_Capex*CY19*SUMIF(EW_Rank,"&gt;"&amp;In_Milestones_Scope,EW_Keur)</f>
        <v>-0</v>
      </c>
      <c r="CZ98" s="43" t="n">
        <f aca="false">-In_Milestones_Late_To_Capex*CZ19*SUMIF(EW_Rank,"&gt;"&amp;In_Milestones_Scope,EW_Keur)</f>
        <v>-0</v>
      </c>
      <c r="DA98" s="43" t="n">
        <f aca="false">-In_Milestones_Late_To_Capex*DA19*SUMIF(EW_Rank,"&gt;"&amp;In_Milestones_Scope,EW_Keur)</f>
        <v>-0</v>
      </c>
      <c r="DB98" s="43" t="n">
        <f aca="false">-In_Milestones_Late_To_Capex*DB19*SUMIF(EW_Rank,"&gt;"&amp;In_Milestones_Scope,EW_Keur)</f>
        <v>-0</v>
      </c>
      <c r="DC98" s="43" t="n">
        <f aca="false">-In_Milestones_Late_To_Capex*DC19*SUMIF(EW_Rank,"&gt;"&amp;In_Milestones_Scope,EW_Keur)</f>
        <v>-0</v>
      </c>
      <c r="DD98" s="43" t="n">
        <f aca="false">-In_Milestones_Late_To_Capex*DD19*SUMIF(EW_Rank,"&gt;"&amp;In_Milestones_Scope,EW_Keur)</f>
        <v>-0</v>
      </c>
      <c r="DE98" s="43" t="n">
        <f aca="false">-In_Milestones_Late_To_Capex*DE19*SUMIF(EW_Rank,"&gt;"&amp;In_Milestones_Scope,EW_Keur)</f>
        <v>-0</v>
      </c>
      <c r="DF98" s="43" t="n">
        <f aca="false">-In_Milestones_Late_To_Capex*DF19*SUMIF(EW_Rank,"&gt;"&amp;In_Milestones_Scope,EW_Keur)</f>
        <v>-0</v>
      </c>
      <c r="DG98" s="43" t="n">
        <f aca="false">-In_Milestones_Late_To_Capex*DG19*SUMIF(EW_Rank,"&gt;"&amp;In_Milestones_Scope,EW_Keur)</f>
        <v>-0</v>
      </c>
      <c r="DH98" s="43" t="n">
        <f aca="false">-In_Milestones_Late_To_Capex*DH19*SUMIF(EW_Rank,"&gt;"&amp;In_Milestones_Scope,EW_Keur)</f>
        <v>-0</v>
      </c>
      <c r="DI98" s="43" t="n">
        <f aca="false">-In_Milestones_Late_To_Capex*DI19*SUMIF(EW_Rank,"&gt;"&amp;In_Milestones_Scope,EW_Keur)</f>
        <v>-0</v>
      </c>
      <c r="DJ98" s="43" t="n">
        <f aca="false">-In_Milestones_Late_To_Capex*DJ19*SUMIF(EW_Rank,"&gt;"&amp;In_Milestones_Scope,EW_Keur)</f>
        <v>-0</v>
      </c>
      <c r="DK98" s="43" t="n">
        <f aca="false">-In_Milestones_Late_To_Capex*DK19*SUMIF(EW_Rank,"&gt;"&amp;In_Milestones_Scope,EW_Keur)</f>
        <v>-0</v>
      </c>
      <c r="DL98" s="43" t="n">
        <f aca="false">-In_Milestones_Late_To_Capex*DL19*SUMIF(EW_Rank,"&gt;"&amp;In_Milestones_Scope,EW_Keur)</f>
        <v>-0</v>
      </c>
      <c r="DM98" s="43" t="n">
        <f aca="false">-In_Milestones_Late_To_Capex*DM19*SUMIF(EW_Rank,"&gt;"&amp;In_Milestones_Scope,EW_Keur)</f>
        <v>-0</v>
      </c>
      <c r="DN98" s="43" t="n">
        <f aca="false">-In_Milestones_Late_To_Capex*DN19*SUMIF(EW_Rank,"&gt;"&amp;In_Milestones_Scope,EW_Keur)</f>
        <v>-0</v>
      </c>
      <c r="DO98" s="43" t="n">
        <f aca="false">-In_Milestones_Late_To_Capex*DO19*SUMIF(EW_Rank,"&gt;"&amp;In_Milestones_Scope,EW_Keur)</f>
        <v>-0</v>
      </c>
      <c r="DP98" s="43" t="n">
        <f aca="false">-In_Milestones_Late_To_Capex*DP19*SUMIF(EW_Rank,"&gt;"&amp;In_Milestones_Scope,EW_Keur)</f>
        <v>-0</v>
      </c>
      <c r="DQ98" s="43" t="n">
        <f aca="false">-In_Milestones_Late_To_Capex*DQ19*SUMIF(EW_Rank,"&gt;"&amp;In_Milestones_Scope,EW_Keur)</f>
        <v>-0</v>
      </c>
      <c r="DR98" s="43" t="n">
        <f aca="false">-In_Milestones_Late_To_Capex*DR19*SUMIF(EW_Rank,"&gt;"&amp;In_Milestones_Scope,EW_Keur)</f>
        <v>-0</v>
      </c>
      <c r="DS98" s="43" t="n">
        <f aca="false">-In_Milestones_Late_To_Capex*DS19*SUMIF(EW_Rank,"&gt;"&amp;In_Milestones_Scope,EW_Keur)</f>
        <v>-0</v>
      </c>
      <c r="DT98" s="43" t="n">
        <f aca="false">-In_Milestones_Late_To_Capex*DT19*SUMIF(EW_Rank,"&gt;"&amp;In_Milestones_Scope,EW_Keur)</f>
        <v>-0</v>
      </c>
      <c r="DU98" s="43" t="n">
        <f aca="false">-In_Milestones_Late_To_Capex*DU19*SUMIF(EW_Rank,"&gt;"&amp;In_Milestones_Scope,EW_Keur)</f>
        <v>-0</v>
      </c>
      <c r="DV98" s="43" t="n">
        <f aca="false">-In_Milestones_Late_To_Capex*DV19*SUMIF(EW_Rank,"&gt;"&amp;In_Milestones_Scope,EW_Keur)</f>
        <v>-0</v>
      </c>
      <c r="DW98" s="43" t="n">
        <f aca="false">-In_Milestones_Late_To_Capex*DW19*SUMIF(EW_Rank,"&gt;"&amp;In_Milestones_Scope,EW_Keur)</f>
        <v>-0</v>
      </c>
      <c r="DX98" s="43" t="n">
        <f aca="false">-In_Milestones_Late_To_Capex*DX19*SUMIF(EW_Rank,"&gt;"&amp;In_Milestones_Scope,EW_Keur)</f>
        <v>-0</v>
      </c>
      <c r="DY98" s="43" t="n">
        <f aca="false">-In_Milestones_Late_To_Capex*DY19*SUMIF(EW_Rank,"&gt;"&amp;In_Milestones_Scope,EW_Keur)</f>
        <v>-0</v>
      </c>
      <c r="DZ98" s="43" t="n">
        <f aca="false">-In_Milestones_Late_To_Capex*DZ19*SUMIF(EW_Rank,"&gt;"&amp;In_Milestones_Scope,EW_Keur)</f>
        <v>-0</v>
      </c>
      <c r="EA98" s="43" t="n">
        <f aca="false">-In_Milestones_Late_To_Capex*EA19*SUMIF(EW_Rank,"&gt;"&amp;In_Milestones_Scope,EW_Keur)</f>
        <v>-0</v>
      </c>
      <c r="EB98" s="43" t="n">
        <f aca="false">-In_Milestones_Late_To_Capex*EB19*SUMIF(EW_Rank,"&gt;"&amp;In_Milestones_Scope,EW_Keur)</f>
        <v>-0</v>
      </c>
      <c r="EC98" s="43" t="n">
        <f aca="false">-In_Milestones_Late_To_Capex*EC19*SUMIF(EW_Rank,"&gt;"&amp;In_Milestones_Scope,EW_Keur)</f>
        <v>-0</v>
      </c>
      <c r="ED98" s="43" t="n">
        <f aca="false">-In_Milestones_Late_To_Capex*ED19*SUMIF(EW_Rank,"&gt;"&amp;In_Milestones_Scope,EW_Keur)</f>
        <v>-0</v>
      </c>
      <c r="EE98" s="43" t="n">
        <f aca="false">-In_Milestones_Late_To_Capex*EE19*SUMIF(EW_Rank,"&gt;"&amp;In_Milestones_Scope,EW_Keur)</f>
        <v>-0</v>
      </c>
      <c r="EF98" s="43" t="n">
        <f aca="false">-In_Milestones_Late_To_Capex*EF19*SUMIF(EW_Rank,"&gt;"&amp;In_Milestones_Scope,EW_Keur)</f>
        <v>-0</v>
      </c>
      <c r="EG98" s="43" t="n">
        <f aca="false">-In_Milestones_Late_To_Capex*EG19*SUMIF(EW_Rank,"&gt;"&amp;In_Milestones_Scope,EW_Keur)</f>
        <v>-0</v>
      </c>
      <c r="EH98" s="43" t="n">
        <f aca="false">-In_Milestones_Late_To_Capex*EH19*SUMIF(EW_Rank,"&gt;"&amp;In_Milestones_Scope,EW_Keur)</f>
        <v>-0</v>
      </c>
      <c r="EI98" s="43" t="n">
        <f aca="false">-In_Milestones_Late_To_Capex*EI19*SUMIF(EW_Rank,"&gt;"&amp;In_Milestones_Scope,EW_Keur)</f>
        <v>-0</v>
      </c>
      <c r="EJ98" s="43" t="n">
        <f aca="false">-In_Milestones_Late_To_Capex*EJ19*SUMIF(EW_Rank,"&gt;"&amp;In_Milestones_Scope,EW_Keur)</f>
        <v>-0</v>
      </c>
      <c r="EK98" s="43" t="n">
        <f aca="false">-In_Milestones_Late_To_Capex*EK19*SUMIF(EW_Rank,"&gt;"&amp;In_Milestones_Scope,EW_Keur)</f>
        <v>-0</v>
      </c>
      <c r="EL98" s="43" t="n">
        <f aca="false">-In_Milestones_Late_To_Capex*EL19*SUMIF(EW_Rank,"&gt;"&amp;In_Milestones_Scope,EW_Keur)</f>
        <v>-0</v>
      </c>
      <c r="EM98" s="43" t="n">
        <f aca="false">-In_Milestones_Late_To_Capex*EM19*SUMIF(EW_Rank,"&gt;"&amp;In_Milestones_Scope,EW_Keur)</f>
        <v>-0</v>
      </c>
      <c r="EN98" s="43" t="n">
        <f aca="false">-In_Milestones_Late_To_Capex*EN19*SUMIF(EW_Rank,"&gt;"&amp;In_Milestones_Scope,EW_Keur)</f>
        <v>-0</v>
      </c>
      <c r="EO98" s="43" t="n">
        <f aca="false">-In_Milestones_Late_To_Capex*EO19*SUMIF(EW_Rank,"&gt;"&amp;In_Milestones_Scope,EW_Keur)</f>
        <v>-0</v>
      </c>
      <c r="EP98" s="43" t="n">
        <f aca="false">-In_Milestones_Late_To_Capex*EP19*SUMIF(EW_Rank,"&gt;"&amp;In_Milestones_Scope,EW_Keur)</f>
        <v>-0</v>
      </c>
      <c r="EQ98" s="43" t="n">
        <f aca="false">-In_Milestones_Late_To_Capex*EQ19*SUMIF(EW_Rank,"&gt;"&amp;In_Milestones_Scope,EW_Keur)</f>
        <v>-0</v>
      </c>
      <c r="ER98" s="43" t="n">
        <f aca="false">-In_Milestones_Late_To_Capex*ER19*SUMIF(EW_Rank,"&gt;"&amp;In_Milestones_Scope,EW_Keur)</f>
        <v>-0</v>
      </c>
      <c r="ES98" s="43" t="n">
        <f aca="false">-In_Milestones_Late_To_Capex*ES19*SUMIF(EW_Rank,"&gt;"&amp;In_Milestones_Scope,EW_Keur)</f>
        <v>-0</v>
      </c>
      <c r="ET98" s="43" t="n">
        <f aca="false">-In_Milestones_Late_To_Capex*ET19*SUMIF(EW_Rank,"&gt;"&amp;In_Milestones_Scope,EW_Keur)</f>
        <v>-0</v>
      </c>
      <c r="EU98" s="43" t="n">
        <f aca="false">-In_Milestones_Late_To_Capex*EU19*SUMIF(EW_Rank,"&gt;"&amp;In_Milestones_Scope,EW_Keur)</f>
        <v>-0</v>
      </c>
      <c r="EV98" s="43" t="n">
        <f aca="false">-In_Milestones_Late_To_Capex*EV19*SUMIF(EW_Rank,"&gt;"&amp;In_Milestones_Scope,EW_Keur)</f>
        <v>-0</v>
      </c>
      <c r="EW98" s="43" t="n">
        <f aca="false">-In_Milestones_Late_To_Capex*EW19*SUMIF(EW_Rank,"&gt;"&amp;In_Milestones_Scope,EW_Keur)</f>
        <v>-0</v>
      </c>
      <c r="EX98" s="43" t="n">
        <f aca="false">-In_Milestones_Late_To_Capex*EX19*SUMIF(EW_Rank,"&gt;"&amp;In_Milestones_Scope,EW_Keur)</f>
        <v>-0</v>
      </c>
      <c r="EY98" s="43" t="n">
        <f aca="false">-In_Milestones_Late_To_Capex*EY19*SUMIF(EW_Rank,"&gt;"&amp;In_Milestones_Scope,EW_Keur)</f>
        <v>-0</v>
      </c>
      <c r="EZ98" s="43" t="n">
        <f aca="false">-In_Milestones_Late_To_Capex*EZ19*SUMIF(EW_Rank,"&gt;"&amp;In_Milestones_Scope,EW_Keur)</f>
        <v>-0</v>
      </c>
      <c r="FA98" s="43" t="n">
        <f aca="false">-In_Milestones_Late_To_Capex*FA19*SUMIF(EW_Rank,"&gt;"&amp;In_Milestones_Scope,EW_Keur)</f>
        <v>-0</v>
      </c>
      <c r="FB98" s="43" t="n">
        <f aca="false">-In_Milestones_Late_To_Capex*FB19*SUMIF(EW_Rank,"&gt;"&amp;In_Milestones_Scope,EW_Keur)</f>
        <v>-0</v>
      </c>
      <c r="FC98" s="43" t="n">
        <f aca="false">-In_Milestones_Late_To_Capex*FC19*SUMIF(EW_Rank,"&gt;"&amp;In_Milestones_Scope,EW_Keur)</f>
        <v>-0</v>
      </c>
      <c r="FD98" s="43" t="n">
        <f aca="false">-In_Milestones_Late_To_Capex*FD19*SUMIF(EW_Rank,"&gt;"&amp;In_Milestones_Scope,EW_Keur)</f>
        <v>-0</v>
      </c>
      <c r="FE98" s="43" t="n">
        <f aca="false">-In_Milestones_Late_To_Capex*FE19*SUMIF(EW_Rank,"&gt;"&amp;In_Milestones_Scope,EW_Keur)</f>
        <v>-0</v>
      </c>
      <c r="FF98" s="43" t="n">
        <f aca="false">-In_Milestones_Late_To_Capex*FF19*SUMIF(EW_Rank,"&gt;"&amp;In_Milestones_Scope,EW_Keur)</f>
        <v>-0</v>
      </c>
      <c r="FG98" s="43" t="n">
        <f aca="false">-In_Milestones_Late_To_Capex*FG19*SUMIF(EW_Rank,"&gt;"&amp;In_Milestones_Scope,EW_Keur)</f>
        <v>-0</v>
      </c>
      <c r="FH98" s="43" t="n">
        <f aca="false">-In_Milestones_Late_To_Capex*FH19*SUMIF(EW_Rank,"&gt;"&amp;In_Milestones_Scope,EW_Keur)</f>
        <v>-0</v>
      </c>
    </row>
    <row r="99" customFormat="false" ht="15" hidden="false" customHeight="false" outlineLevel="0" collapsed="false">
      <c r="C99" s="0" t="s">
        <v>327</v>
      </c>
      <c r="D99" s="11" t="s">
        <v>319</v>
      </c>
      <c r="I99" s="43" t="n">
        <f aca="false">SUM(J99:FH99)</f>
        <v>-3182</v>
      </c>
      <c r="J99" s="43" t="n">
        <f aca="false">-In_PreRtB_Devex*J29</f>
        <v>-0</v>
      </c>
      <c r="K99" s="43" t="n">
        <f aca="false">-In_PreRtB_Devex*K29</f>
        <v>-0</v>
      </c>
      <c r="L99" s="43" t="n">
        <f aca="false">-In_PreRtB_Devex*L29</f>
        <v>-0</v>
      </c>
      <c r="M99" s="43" t="n">
        <f aca="false">-In_PreRtB_Devex*M29</f>
        <v>-0</v>
      </c>
      <c r="N99" s="43" t="n">
        <f aca="false">-In_PreRtB_Devex*N29</f>
        <v>-1608.48351648352</v>
      </c>
      <c r="O99" s="43" t="n">
        <f aca="false">-In_PreRtB_Devex*O29</f>
        <v>-1573.51648351648</v>
      </c>
      <c r="P99" s="43" t="n">
        <f aca="false">-In_PreRtB_Devex*P29</f>
        <v>-0</v>
      </c>
      <c r="Q99" s="43" t="n">
        <f aca="false">-In_PreRtB_Devex*Q29</f>
        <v>-0</v>
      </c>
      <c r="R99" s="43" t="n">
        <f aca="false">-In_PreRtB_Devex*R29</f>
        <v>-0</v>
      </c>
      <c r="S99" s="43" t="n">
        <f aca="false">-In_PreRtB_Devex*S29</f>
        <v>-0</v>
      </c>
      <c r="T99" s="43" t="n">
        <f aca="false">-In_PreRtB_Devex*T29</f>
        <v>-0</v>
      </c>
      <c r="U99" s="43" t="n">
        <f aca="false">-In_PreRtB_Devex*U29</f>
        <v>-0</v>
      </c>
      <c r="V99" s="43" t="n">
        <f aca="false">-In_PreRtB_Devex*V29</f>
        <v>-0</v>
      </c>
      <c r="W99" s="43" t="n">
        <f aca="false">-In_PreRtB_Devex*W29</f>
        <v>-0</v>
      </c>
      <c r="X99" s="43" t="n">
        <f aca="false">-In_PreRtB_Devex*X29</f>
        <v>-0</v>
      </c>
      <c r="Y99" s="43" t="n">
        <f aca="false">-In_PreRtB_Devex*Y29</f>
        <v>-0</v>
      </c>
      <c r="Z99" s="43" t="n">
        <f aca="false">-In_PreRtB_Devex*Z29</f>
        <v>-0</v>
      </c>
      <c r="AA99" s="43" t="n">
        <f aca="false">-In_PreRtB_Devex*AA29</f>
        <v>-0</v>
      </c>
      <c r="AB99" s="43" t="n">
        <f aca="false">-In_PreRtB_Devex*AB29</f>
        <v>-0</v>
      </c>
      <c r="AC99" s="43" t="n">
        <f aca="false">-In_PreRtB_Devex*AC29</f>
        <v>-0</v>
      </c>
      <c r="AD99" s="43" t="n">
        <f aca="false">-In_PreRtB_Devex*AD29</f>
        <v>-0</v>
      </c>
      <c r="AE99" s="43" t="n">
        <f aca="false">-In_PreRtB_Devex*AE29</f>
        <v>-0</v>
      </c>
      <c r="AF99" s="43" t="n">
        <f aca="false">-In_PreRtB_Devex*AF29</f>
        <v>-0</v>
      </c>
      <c r="AG99" s="43" t="n">
        <f aca="false">-In_PreRtB_Devex*AG29</f>
        <v>-0</v>
      </c>
      <c r="AH99" s="43" t="n">
        <f aca="false">-In_PreRtB_Devex*AH29</f>
        <v>-0</v>
      </c>
      <c r="AI99" s="43" t="n">
        <f aca="false">-In_PreRtB_Devex*AI29</f>
        <v>-0</v>
      </c>
      <c r="AJ99" s="43" t="n">
        <f aca="false">-In_PreRtB_Devex*AJ29</f>
        <v>-0</v>
      </c>
      <c r="AK99" s="43" t="n">
        <f aca="false">-In_PreRtB_Devex*AK29</f>
        <v>-0</v>
      </c>
      <c r="AL99" s="43" t="n">
        <f aca="false">-In_PreRtB_Devex*AL29</f>
        <v>-0</v>
      </c>
      <c r="AM99" s="43" t="n">
        <f aca="false">-In_PreRtB_Devex*AM29</f>
        <v>-0</v>
      </c>
      <c r="AN99" s="43" t="n">
        <f aca="false">-In_PreRtB_Devex*AN29</f>
        <v>-0</v>
      </c>
      <c r="AO99" s="43" t="n">
        <f aca="false">-In_PreRtB_Devex*AO29</f>
        <v>-0</v>
      </c>
      <c r="AP99" s="43" t="n">
        <f aca="false">-In_PreRtB_Devex*AP29</f>
        <v>-0</v>
      </c>
      <c r="AQ99" s="43" t="n">
        <f aca="false">-In_PreRtB_Devex*AQ29</f>
        <v>-0</v>
      </c>
      <c r="AR99" s="43" t="n">
        <f aca="false">-In_PreRtB_Devex*AR29</f>
        <v>-0</v>
      </c>
      <c r="AS99" s="43" t="n">
        <f aca="false">-In_PreRtB_Devex*AS29</f>
        <v>-0</v>
      </c>
      <c r="AT99" s="43" t="n">
        <f aca="false">-In_PreRtB_Devex*AT29</f>
        <v>-0</v>
      </c>
      <c r="AU99" s="43" t="n">
        <f aca="false">-In_PreRtB_Devex*AU29</f>
        <v>-0</v>
      </c>
      <c r="AV99" s="43" t="n">
        <f aca="false">-In_PreRtB_Devex*AV29</f>
        <v>-0</v>
      </c>
      <c r="AW99" s="43" t="n">
        <f aca="false">-In_PreRtB_Devex*AW29</f>
        <v>-0</v>
      </c>
      <c r="AX99" s="43" t="n">
        <f aca="false">-In_PreRtB_Devex*AX29</f>
        <v>-0</v>
      </c>
      <c r="AY99" s="43" t="n">
        <f aca="false">-In_PreRtB_Devex*AY29</f>
        <v>-0</v>
      </c>
      <c r="AZ99" s="43" t="n">
        <f aca="false">-In_PreRtB_Devex*AZ29</f>
        <v>-0</v>
      </c>
      <c r="BA99" s="43" t="n">
        <f aca="false">-In_PreRtB_Devex*BA29</f>
        <v>-0</v>
      </c>
      <c r="BB99" s="43" t="n">
        <f aca="false">-In_PreRtB_Devex*BB29</f>
        <v>-0</v>
      </c>
      <c r="BC99" s="43" t="n">
        <f aca="false">-In_PreRtB_Devex*BC29</f>
        <v>-0</v>
      </c>
      <c r="BD99" s="43" t="n">
        <f aca="false">-In_PreRtB_Devex*BD29</f>
        <v>-0</v>
      </c>
      <c r="BE99" s="43" t="n">
        <f aca="false">-In_PreRtB_Devex*BE29</f>
        <v>-0</v>
      </c>
      <c r="BF99" s="43" t="n">
        <f aca="false">-In_PreRtB_Devex*BF29</f>
        <v>-0</v>
      </c>
      <c r="BG99" s="43" t="n">
        <f aca="false">-In_PreRtB_Devex*BG29</f>
        <v>-0</v>
      </c>
      <c r="BH99" s="43" t="n">
        <f aca="false">-In_PreRtB_Devex*BH29</f>
        <v>-0</v>
      </c>
      <c r="BI99" s="43" t="n">
        <f aca="false">-In_PreRtB_Devex*BI29</f>
        <v>-0</v>
      </c>
      <c r="BJ99" s="43" t="n">
        <f aca="false">-In_PreRtB_Devex*BJ29</f>
        <v>-0</v>
      </c>
      <c r="BK99" s="43" t="n">
        <f aca="false">-In_PreRtB_Devex*BK29</f>
        <v>-0</v>
      </c>
      <c r="BL99" s="43" t="n">
        <f aca="false">-In_PreRtB_Devex*BL29</f>
        <v>-0</v>
      </c>
      <c r="BM99" s="43" t="n">
        <f aca="false">-In_PreRtB_Devex*BM29</f>
        <v>-0</v>
      </c>
      <c r="BN99" s="43" t="n">
        <f aca="false">-In_PreRtB_Devex*BN29</f>
        <v>-0</v>
      </c>
      <c r="BO99" s="43" t="n">
        <f aca="false">-In_PreRtB_Devex*BO29</f>
        <v>-0</v>
      </c>
      <c r="BP99" s="43" t="n">
        <f aca="false">-In_PreRtB_Devex*BP29</f>
        <v>-0</v>
      </c>
      <c r="BQ99" s="43" t="n">
        <f aca="false">-In_PreRtB_Devex*BQ29</f>
        <v>-0</v>
      </c>
      <c r="BR99" s="43" t="n">
        <f aca="false">-In_PreRtB_Devex*BR29</f>
        <v>-0</v>
      </c>
      <c r="BS99" s="43" t="n">
        <f aca="false">-In_PreRtB_Devex*BS29</f>
        <v>-0</v>
      </c>
      <c r="BT99" s="43" t="n">
        <f aca="false">-In_PreRtB_Devex*BT29</f>
        <v>-0</v>
      </c>
      <c r="BU99" s="43" t="n">
        <f aca="false">-In_PreRtB_Devex*BU29</f>
        <v>-0</v>
      </c>
      <c r="BV99" s="43" t="n">
        <f aca="false">-In_PreRtB_Devex*BV29</f>
        <v>-0</v>
      </c>
      <c r="BW99" s="43" t="n">
        <f aca="false">-In_PreRtB_Devex*BW29</f>
        <v>-0</v>
      </c>
      <c r="BX99" s="43" t="n">
        <f aca="false">-In_PreRtB_Devex*BX29</f>
        <v>-0</v>
      </c>
      <c r="BY99" s="43" t="n">
        <f aca="false">-In_PreRtB_Devex*BY29</f>
        <v>-0</v>
      </c>
      <c r="BZ99" s="43" t="n">
        <f aca="false">-In_PreRtB_Devex*BZ29</f>
        <v>-0</v>
      </c>
      <c r="CA99" s="43" t="n">
        <f aca="false">-In_PreRtB_Devex*CA29</f>
        <v>-0</v>
      </c>
      <c r="CB99" s="43" t="n">
        <f aca="false">-In_PreRtB_Devex*CB29</f>
        <v>-0</v>
      </c>
      <c r="CC99" s="43" t="n">
        <f aca="false">-In_PreRtB_Devex*CC29</f>
        <v>-0</v>
      </c>
      <c r="CD99" s="43" t="n">
        <f aca="false">-In_PreRtB_Devex*CD29</f>
        <v>-0</v>
      </c>
      <c r="CE99" s="43" t="n">
        <f aca="false">-In_PreRtB_Devex*CE29</f>
        <v>-0</v>
      </c>
      <c r="CF99" s="43" t="n">
        <f aca="false">-In_PreRtB_Devex*CF29</f>
        <v>-0</v>
      </c>
      <c r="CG99" s="43" t="n">
        <f aca="false">-In_PreRtB_Devex*CG29</f>
        <v>-0</v>
      </c>
      <c r="CH99" s="43" t="n">
        <f aca="false">-In_PreRtB_Devex*CH29</f>
        <v>-0</v>
      </c>
      <c r="CI99" s="43" t="n">
        <f aca="false">-In_PreRtB_Devex*CI29</f>
        <v>-0</v>
      </c>
      <c r="CJ99" s="43" t="n">
        <f aca="false">-In_PreRtB_Devex*CJ29</f>
        <v>-0</v>
      </c>
      <c r="CK99" s="43" t="n">
        <f aca="false">-In_PreRtB_Devex*CK29</f>
        <v>-0</v>
      </c>
      <c r="CL99" s="43" t="n">
        <f aca="false">-In_PreRtB_Devex*CL29</f>
        <v>-0</v>
      </c>
      <c r="CM99" s="43" t="n">
        <f aca="false">-In_PreRtB_Devex*CM29</f>
        <v>-0</v>
      </c>
      <c r="CN99" s="43" t="n">
        <f aca="false">-In_PreRtB_Devex*CN29</f>
        <v>-0</v>
      </c>
      <c r="CO99" s="43" t="n">
        <f aca="false">-In_PreRtB_Devex*CO29</f>
        <v>-0</v>
      </c>
      <c r="CP99" s="43" t="n">
        <f aca="false">-In_PreRtB_Devex*CP29</f>
        <v>-0</v>
      </c>
      <c r="CQ99" s="43" t="n">
        <f aca="false">-In_PreRtB_Devex*CQ29</f>
        <v>-0</v>
      </c>
      <c r="CR99" s="43" t="n">
        <f aca="false">-In_PreRtB_Devex*CR29</f>
        <v>-0</v>
      </c>
      <c r="CS99" s="43" t="n">
        <f aca="false">-In_PreRtB_Devex*CS29</f>
        <v>-0</v>
      </c>
      <c r="CT99" s="43" t="n">
        <f aca="false">-In_PreRtB_Devex*CT29</f>
        <v>-0</v>
      </c>
      <c r="CU99" s="43" t="n">
        <f aca="false">-In_PreRtB_Devex*CU29</f>
        <v>-0</v>
      </c>
      <c r="CV99" s="43" t="n">
        <f aca="false">-In_PreRtB_Devex*CV29</f>
        <v>-0</v>
      </c>
      <c r="CW99" s="43" t="n">
        <f aca="false">-In_PreRtB_Devex*CW29</f>
        <v>-0</v>
      </c>
      <c r="CX99" s="43" t="n">
        <f aca="false">-In_PreRtB_Devex*CX29</f>
        <v>-0</v>
      </c>
      <c r="CY99" s="43" t="n">
        <f aca="false">-In_PreRtB_Devex*CY29</f>
        <v>-0</v>
      </c>
      <c r="CZ99" s="43" t="n">
        <f aca="false">-In_PreRtB_Devex*CZ29</f>
        <v>-0</v>
      </c>
      <c r="DA99" s="43" t="n">
        <f aca="false">-In_PreRtB_Devex*DA29</f>
        <v>-0</v>
      </c>
      <c r="DB99" s="43" t="n">
        <f aca="false">-In_PreRtB_Devex*DB29</f>
        <v>-0</v>
      </c>
      <c r="DC99" s="43" t="n">
        <f aca="false">-In_PreRtB_Devex*DC29</f>
        <v>-0</v>
      </c>
      <c r="DD99" s="43" t="n">
        <f aca="false">-In_PreRtB_Devex*DD29</f>
        <v>-0</v>
      </c>
      <c r="DE99" s="43" t="n">
        <f aca="false">-In_PreRtB_Devex*DE29</f>
        <v>-0</v>
      </c>
      <c r="DF99" s="43" t="n">
        <f aca="false">-In_PreRtB_Devex*DF29</f>
        <v>-0</v>
      </c>
      <c r="DG99" s="43" t="n">
        <f aca="false">-In_PreRtB_Devex*DG29</f>
        <v>-0</v>
      </c>
      <c r="DH99" s="43" t="n">
        <f aca="false">-In_PreRtB_Devex*DH29</f>
        <v>-0</v>
      </c>
      <c r="DI99" s="43" t="n">
        <f aca="false">-In_PreRtB_Devex*DI29</f>
        <v>-0</v>
      </c>
      <c r="DJ99" s="43" t="n">
        <f aca="false">-In_PreRtB_Devex*DJ29</f>
        <v>-0</v>
      </c>
      <c r="DK99" s="43" t="n">
        <f aca="false">-In_PreRtB_Devex*DK29</f>
        <v>-0</v>
      </c>
      <c r="DL99" s="43" t="n">
        <f aca="false">-In_PreRtB_Devex*DL29</f>
        <v>-0</v>
      </c>
      <c r="DM99" s="43" t="n">
        <f aca="false">-In_PreRtB_Devex*DM29</f>
        <v>-0</v>
      </c>
      <c r="DN99" s="43" t="n">
        <f aca="false">-In_PreRtB_Devex*DN29</f>
        <v>-0</v>
      </c>
      <c r="DO99" s="43" t="n">
        <f aca="false">-In_PreRtB_Devex*DO29</f>
        <v>-0</v>
      </c>
      <c r="DP99" s="43" t="n">
        <f aca="false">-In_PreRtB_Devex*DP29</f>
        <v>-0</v>
      </c>
      <c r="DQ99" s="43" t="n">
        <f aca="false">-In_PreRtB_Devex*DQ29</f>
        <v>-0</v>
      </c>
      <c r="DR99" s="43" t="n">
        <f aca="false">-In_PreRtB_Devex*DR29</f>
        <v>-0</v>
      </c>
      <c r="DS99" s="43" t="n">
        <f aca="false">-In_PreRtB_Devex*DS29</f>
        <v>-0</v>
      </c>
      <c r="DT99" s="43" t="n">
        <f aca="false">-In_PreRtB_Devex*DT29</f>
        <v>-0</v>
      </c>
      <c r="DU99" s="43" t="n">
        <f aca="false">-In_PreRtB_Devex*DU29</f>
        <v>-0</v>
      </c>
      <c r="DV99" s="43" t="n">
        <f aca="false">-In_PreRtB_Devex*DV29</f>
        <v>-0</v>
      </c>
      <c r="DW99" s="43" t="n">
        <f aca="false">-In_PreRtB_Devex*DW29</f>
        <v>-0</v>
      </c>
      <c r="DX99" s="43" t="n">
        <f aca="false">-In_PreRtB_Devex*DX29</f>
        <v>-0</v>
      </c>
      <c r="DY99" s="43" t="n">
        <f aca="false">-In_PreRtB_Devex*DY29</f>
        <v>-0</v>
      </c>
      <c r="DZ99" s="43" t="n">
        <f aca="false">-In_PreRtB_Devex*DZ29</f>
        <v>-0</v>
      </c>
      <c r="EA99" s="43" t="n">
        <f aca="false">-In_PreRtB_Devex*EA29</f>
        <v>-0</v>
      </c>
      <c r="EB99" s="43" t="n">
        <f aca="false">-In_PreRtB_Devex*EB29</f>
        <v>-0</v>
      </c>
      <c r="EC99" s="43" t="n">
        <f aca="false">-In_PreRtB_Devex*EC29</f>
        <v>-0</v>
      </c>
      <c r="ED99" s="43" t="n">
        <f aca="false">-In_PreRtB_Devex*ED29</f>
        <v>-0</v>
      </c>
      <c r="EE99" s="43" t="n">
        <f aca="false">-In_PreRtB_Devex*EE29</f>
        <v>-0</v>
      </c>
      <c r="EF99" s="43" t="n">
        <f aca="false">-In_PreRtB_Devex*EF29</f>
        <v>-0</v>
      </c>
      <c r="EG99" s="43" t="n">
        <f aca="false">-In_PreRtB_Devex*EG29</f>
        <v>-0</v>
      </c>
      <c r="EH99" s="43" t="n">
        <f aca="false">-In_PreRtB_Devex*EH29</f>
        <v>-0</v>
      </c>
      <c r="EI99" s="43" t="n">
        <f aca="false">-In_PreRtB_Devex*EI29</f>
        <v>-0</v>
      </c>
      <c r="EJ99" s="43" t="n">
        <f aca="false">-In_PreRtB_Devex*EJ29</f>
        <v>-0</v>
      </c>
      <c r="EK99" s="43" t="n">
        <f aca="false">-In_PreRtB_Devex*EK29</f>
        <v>-0</v>
      </c>
      <c r="EL99" s="43" t="n">
        <f aca="false">-In_PreRtB_Devex*EL29</f>
        <v>-0</v>
      </c>
      <c r="EM99" s="43" t="n">
        <f aca="false">-In_PreRtB_Devex*EM29</f>
        <v>-0</v>
      </c>
      <c r="EN99" s="43" t="n">
        <f aca="false">-In_PreRtB_Devex*EN29</f>
        <v>-0</v>
      </c>
      <c r="EO99" s="43" t="n">
        <f aca="false">-In_PreRtB_Devex*EO29</f>
        <v>-0</v>
      </c>
      <c r="EP99" s="43" t="n">
        <f aca="false">-In_PreRtB_Devex*EP29</f>
        <v>-0</v>
      </c>
      <c r="EQ99" s="43" t="n">
        <f aca="false">-In_PreRtB_Devex*EQ29</f>
        <v>-0</v>
      </c>
      <c r="ER99" s="43" t="n">
        <f aca="false">-In_PreRtB_Devex*ER29</f>
        <v>-0</v>
      </c>
      <c r="ES99" s="43" t="n">
        <f aca="false">-In_PreRtB_Devex*ES29</f>
        <v>-0</v>
      </c>
      <c r="ET99" s="43" t="n">
        <f aca="false">-In_PreRtB_Devex*ET29</f>
        <v>-0</v>
      </c>
      <c r="EU99" s="43" t="n">
        <f aca="false">-In_PreRtB_Devex*EU29</f>
        <v>-0</v>
      </c>
      <c r="EV99" s="43" t="n">
        <f aca="false">-In_PreRtB_Devex*EV29</f>
        <v>-0</v>
      </c>
      <c r="EW99" s="43" t="n">
        <f aca="false">-In_PreRtB_Devex*EW29</f>
        <v>-0</v>
      </c>
      <c r="EX99" s="43" t="n">
        <f aca="false">-In_PreRtB_Devex*EX29</f>
        <v>-0</v>
      </c>
      <c r="EY99" s="43" t="n">
        <f aca="false">-In_PreRtB_Devex*EY29</f>
        <v>-0</v>
      </c>
      <c r="EZ99" s="43" t="n">
        <f aca="false">-In_PreRtB_Devex*EZ29</f>
        <v>-0</v>
      </c>
      <c r="FA99" s="43" t="n">
        <f aca="false">-In_PreRtB_Devex*FA29</f>
        <v>-0</v>
      </c>
      <c r="FB99" s="43" t="n">
        <f aca="false">-In_PreRtB_Devex*FB29</f>
        <v>-0</v>
      </c>
      <c r="FC99" s="43" t="n">
        <f aca="false">-In_PreRtB_Devex*FC29</f>
        <v>-0</v>
      </c>
      <c r="FD99" s="43" t="n">
        <f aca="false">-In_PreRtB_Devex*FD29</f>
        <v>-0</v>
      </c>
      <c r="FE99" s="43" t="n">
        <f aca="false">-In_PreRtB_Devex*FE29</f>
        <v>-0</v>
      </c>
      <c r="FF99" s="43" t="n">
        <f aca="false">-In_PreRtB_Devex*FF29</f>
        <v>-0</v>
      </c>
      <c r="FG99" s="43" t="n">
        <f aca="false">-In_PreRtB_Devex*FG29</f>
        <v>-0</v>
      </c>
      <c r="FH99" s="43" t="n">
        <f aca="false">-In_PreRtB_Devex*FH29</f>
        <v>-0</v>
      </c>
    </row>
    <row r="100" customFormat="false" ht="15" hidden="false" customHeight="false" outlineLevel="0" collapsed="false">
      <c r="C100" s="0" t="s">
        <v>697</v>
      </c>
      <c r="D100" s="11" t="s">
        <v>319</v>
      </c>
      <c r="I100" s="43" t="n">
        <f aca="false">SUM(J100:FH100)</f>
        <v>-1776.375</v>
      </c>
      <c r="J100" s="43" t="n">
        <f aca="false">-SUMIFS(Dep_Keur,Dep_Paid,"&gt;="&amp;J$3,Dep_Paid,"&lt;="&amp;J$4,Dep_Cash,1)</f>
        <v>-1776.375</v>
      </c>
      <c r="K100" s="43" t="n">
        <f aca="false">-SUMIFS(Dep_Keur,Dep_Paid,"&gt;="&amp;K$3,Dep_Paid,"&lt;="&amp;K$4,Dep_Cash,1)</f>
        <v>-0</v>
      </c>
      <c r="L100" s="43" t="n">
        <f aca="false">-SUMIFS(Dep_Keur,Dep_Paid,"&gt;="&amp;L$3,Dep_Paid,"&lt;="&amp;L$4,Dep_Cash,1)</f>
        <v>-0</v>
      </c>
      <c r="M100" s="43" t="n">
        <f aca="false">-SUMIFS(Dep_Keur,Dep_Paid,"&gt;="&amp;M$3,Dep_Paid,"&lt;="&amp;M$4,Dep_Cash,1)</f>
        <v>-0</v>
      </c>
      <c r="N100" s="43" t="n">
        <f aca="false">-SUMIFS(Dep_Keur,Dep_Paid,"&gt;="&amp;N$3,Dep_Paid,"&lt;="&amp;N$4,Dep_Cash,1)</f>
        <v>-0</v>
      </c>
      <c r="O100" s="43" t="n">
        <f aca="false">-SUMIFS(Dep_Keur,Dep_Paid,"&gt;="&amp;O$3,Dep_Paid,"&lt;="&amp;O$4,Dep_Cash,1)</f>
        <v>-0</v>
      </c>
      <c r="P100" s="43" t="n">
        <f aca="false">-SUMIFS(Dep_Keur,Dep_Paid,"&gt;="&amp;P$3,Dep_Paid,"&lt;="&amp;P$4,Dep_Cash,1)</f>
        <v>-0</v>
      </c>
      <c r="Q100" s="43" t="n">
        <f aca="false">-SUMIFS(Dep_Keur,Dep_Paid,"&gt;="&amp;Q$3,Dep_Paid,"&lt;="&amp;Q$4,Dep_Cash,1)</f>
        <v>-0</v>
      </c>
      <c r="R100" s="43" t="n">
        <f aca="false">-SUMIFS(Dep_Keur,Dep_Paid,"&gt;="&amp;R$3,Dep_Paid,"&lt;="&amp;R$4,Dep_Cash,1)</f>
        <v>-0</v>
      </c>
      <c r="S100" s="43" t="n">
        <f aca="false">-SUMIFS(Dep_Keur,Dep_Paid,"&gt;="&amp;S$3,Dep_Paid,"&lt;="&amp;S$4,Dep_Cash,1)</f>
        <v>-0</v>
      </c>
      <c r="T100" s="43" t="n">
        <f aca="false">-SUMIFS(Dep_Keur,Dep_Paid,"&gt;="&amp;T$3,Dep_Paid,"&lt;="&amp;T$4,Dep_Cash,1)</f>
        <v>-0</v>
      </c>
      <c r="U100" s="43" t="n">
        <f aca="false">-SUMIFS(Dep_Keur,Dep_Paid,"&gt;="&amp;U$3,Dep_Paid,"&lt;="&amp;U$4,Dep_Cash,1)</f>
        <v>-0</v>
      </c>
      <c r="V100" s="43" t="n">
        <f aca="false">-SUMIFS(Dep_Keur,Dep_Paid,"&gt;="&amp;V$3,Dep_Paid,"&lt;="&amp;V$4,Dep_Cash,1)</f>
        <v>-0</v>
      </c>
      <c r="W100" s="43" t="n">
        <f aca="false">-SUMIFS(Dep_Keur,Dep_Paid,"&gt;="&amp;W$3,Dep_Paid,"&lt;="&amp;W$4,Dep_Cash,1)</f>
        <v>-0</v>
      </c>
      <c r="X100" s="43" t="n">
        <f aca="false">-SUMIFS(Dep_Keur,Dep_Paid,"&gt;="&amp;X$3,Dep_Paid,"&lt;="&amp;X$4,Dep_Cash,1)</f>
        <v>-0</v>
      </c>
      <c r="Y100" s="43" t="n">
        <f aca="false">-SUMIFS(Dep_Keur,Dep_Paid,"&gt;="&amp;Y$3,Dep_Paid,"&lt;="&amp;Y$4,Dep_Cash,1)</f>
        <v>-0</v>
      </c>
      <c r="Z100" s="43" t="n">
        <f aca="false">-SUMIFS(Dep_Keur,Dep_Paid,"&gt;="&amp;Z$3,Dep_Paid,"&lt;="&amp;Z$4,Dep_Cash,1)</f>
        <v>-0</v>
      </c>
      <c r="AA100" s="43" t="n">
        <f aca="false">-SUMIFS(Dep_Keur,Dep_Paid,"&gt;="&amp;AA$3,Dep_Paid,"&lt;="&amp;AA$4,Dep_Cash,1)</f>
        <v>-0</v>
      </c>
      <c r="AB100" s="43" t="n">
        <f aca="false">-SUMIFS(Dep_Keur,Dep_Paid,"&gt;="&amp;AB$3,Dep_Paid,"&lt;="&amp;AB$4,Dep_Cash,1)</f>
        <v>-0</v>
      </c>
      <c r="AC100" s="43" t="n">
        <f aca="false">-SUMIFS(Dep_Keur,Dep_Paid,"&gt;="&amp;AC$3,Dep_Paid,"&lt;="&amp;AC$4,Dep_Cash,1)</f>
        <v>-0</v>
      </c>
      <c r="AD100" s="43" t="n">
        <f aca="false">-SUMIFS(Dep_Keur,Dep_Paid,"&gt;="&amp;AD$3,Dep_Paid,"&lt;="&amp;AD$4,Dep_Cash,1)</f>
        <v>-0</v>
      </c>
      <c r="AE100" s="43" t="n">
        <f aca="false">-SUMIFS(Dep_Keur,Dep_Paid,"&gt;="&amp;AE$3,Dep_Paid,"&lt;="&amp;AE$4,Dep_Cash,1)</f>
        <v>-0</v>
      </c>
      <c r="AF100" s="43" t="n">
        <f aca="false">-SUMIFS(Dep_Keur,Dep_Paid,"&gt;="&amp;AF$3,Dep_Paid,"&lt;="&amp;AF$4,Dep_Cash,1)</f>
        <v>-0</v>
      </c>
      <c r="AG100" s="43" t="n">
        <f aca="false">-SUMIFS(Dep_Keur,Dep_Paid,"&gt;="&amp;AG$3,Dep_Paid,"&lt;="&amp;AG$4,Dep_Cash,1)</f>
        <v>-0</v>
      </c>
      <c r="AH100" s="43" t="n">
        <f aca="false">-SUMIFS(Dep_Keur,Dep_Paid,"&gt;="&amp;AH$3,Dep_Paid,"&lt;="&amp;AH$4,Dep_Cash,1)</f>
        <v>-0</v>
      </c>
      <c r="AI100" s="43" t="n">
        <f aca="false">-SUMIFS(Dep_Keur,Dep_Paid,"&gt;="&amp;AI$3,Dep_Paid,"&lt;="&amp;AI$4,Dep_Cash,1)</f>
        <v>-0</v>
      </c>
      <c r="AJ100" s="43" t="n">
        <f aca="false">-SUMIFS(Dep_Keur,Dep_Paid,"&gt;="&amp;AJ$3,Dep_Paid,"&lt;="&amp;AJ$4,Dep_Cash,1)</f>
        <v>-0</v>
      </c>
      <c r="AK100" s="43" t="n">
        <f aca="false">-SUMIFS(Dep_Keur,Dep_Paid,"&gt;="&amp;AK$3,Dep_Paid,"&lt;="&amp;AK$4,Dep_Cash,1)</f>
        <v>-0</v>
      </c>
      <c r="AL100" s="43" t="n">
        <f aca="false">-SUMIFS(Dep_Keur,Dep_Paid,"&gt;="&amp;AL$3,Dep_Paid,"&lt;="&amp;AL$4,Dep_Cash,1)</f>
        <v>-0</v>
      </c>
      <c r="AM100" s="43" t="n">
        <f aca="false">-SUMIFS(Dep_Keur,Dep_Paid,"&gt;="&amp;AM$3,Dep_Paid,"&lt;="&amp;AM$4,Dep_Cash,1)</f>
        <v>-0</v>
      </c>
      <c r="AN100" s="43" t="n">
        <f aca="false">-SUMIFS(Dep_Keur,Dep_Paid,"&gt;="&amp;AN$3,Dep_Paid,"&lt;="&amp;AN$4,Dep_Cash,1)</f>
        <v>-0</v>
      </c>
      <c r="AO100" s="43" t="n">
        <f aca="false">-SUMIFS(Dep_Keur,Dep_Paid,"&gt;="&amp;AO$3,Dep_Paid,"&lt;="&amp;AO$4,Dep_Cash,1)</f>
        <v>-0</v>
      </c>
      <c r="AP100" s="43" t="n">
        <f aca="false">-SUMIFS(Dep_Keur,Dep_Paid,"&gt;="&amp;AP$3,Dep_Paid,"&lt;="&amp;AP$4,Dep_Cash,1)</f>
        <v>-0</v>
      </c>
      <c r="AQ100" s="43" t="n">
        <f aca="false">-SUMIFS(Dep_Keur,Dep_Paid,"&gt;="&amp;AQ$3,Dep_Paid,"&lt;="&amp;AQ$4,Dep_Cash,1)</f>
        <v>-0</v>
      </c>
      <c r="AR100" s="43" t="n">
        <f aca="false">-SUMIFS(Dep_Keur,Dep_Paid,"&gt;="&amp;AR$3,Dep_Paid,"&lt;="&amp;AR$4,Dep_Cash,1)</f>
        <v>-0</v>
      </c>
      <c r="AS100" s="43" t="n">
        <f aca="false">-SUMIFS(Dep_Keur,Dep_Paid,"&gt;="&amp;AS$3,Dep_Paid,"&lt;="&amp;AS$4,Dep_Cash,1)</f>
        <v>-0</v>
      </c>
      <c r="AT100" s="43" t="n">
        <f aca="false">-SUMIFS(Dep_Keur,Dep_Paid,"&gt;="&amp;AT$3,Dep_Paid,"&lt;="&amp;AT$4,Dep_Cash,1)</f>
        <v>-0</v>
      </c>
      <c r="AU100" s="43" t="n">
        <f aca="false">-SUMIFS(Dep_Keur,Dep_Paid,"&gt;="&amp;AU$3,Dep_Paid,"&lt;="&amp;AU$4,Dep_Cash,1)</f>
        <v>-0</v>
      </c>
      <c r="AV100" s="43" t="n">
        <f aca="false">-SUMIFS(Dep_Keur,Dep_Paid,"&gt;="&amp;AV$3,Dep_Paid,"&lt;="&amp;AV$4,Dep_Cash,1)</f>
        <v>-0</v>
      </c>
      <c r="AW100" s="43" t="n">
        <f aca="false">-SUMIFS(Dep_Keur,Dep_Paid,"&gt;="&amp;AW$3,Dep_Paid,"&lt;="&amp;AW$4,Dep_Cash,1)</f>
        <v>-0</v>
      </c>
      <c r="AX100" s="43" t="n">
        <f aca="false">-SUMIFS(Dep_Keur,Dep_Paid,"&gt;="&amp;AX$3,Dep_Paid,"&lt;="&amp;AX$4,Dep_Cash,1)</f>
        <v>-0</v>
      </c>
      <c r="AY100" s="43" t="n">
        <f aca="false">-SUMIFS(Dep_Keur,Dep_Paid,"&gt;="&amp;AY$3,Dep_Paid,"&lt;="&amp;AY$4,Dep_Cash,1)</f>
        <v>-0</v>
      </c>
      <c r="AZ100" s="43" t="n">
        <f aca="false">-SUMIFS(Dep_Keur,Dep_Paid,"&gt;="&amp;AZ$3,Dep_Paid,"&lt;="&amp;AZ$4,Dep_Cash,1)</f>
        <v>-0</v>
      </c>
      <c r="BA100" s="43" t="n">
        <f aca="false">-SUMIFS(Dep_Keur,Dep_Paid,"&gt;="&amp;BA$3,Dep_Paid,"&lt;="&amp;BA$4,Dep_Cash,1)</f>
        <v>-0</v>
      </c>
      <c r="BB100" s="43" t="n">
        <f aca="false">-SUMIFS(Dep_Keur,Dep_Paid,"&gt;="&amp;BB$3,Dep_Paid,"&lt;="&amp;BB$4,Dep_Cash,1)</f>
        <v>-0</v>
      </c>
      <c r="BC100" s="43" t="n">
        <f aca="false">-SUMIFS(Dep_Keur,Dep_Paid,"&gt;="&amp;BC$3,Dep_Paid,"&lt;="&amp;BC$4,Dep_Cash,1)</f>
        <v>-0</v>
      </c>
      <c r="BD100" s="43" t="n">
        <f aca="false">-SUMIFS(Dep_Keur,Dep_Paid,"&gt;="&amp;BD$3,Dep_Paid,"&lt;="&amp;BD$4,Dep_Cash,1)</f>
        <v>-0</v>
      </c>
      <c r="BE100" s="43" t="n">
        <f aca="false">-SUMIFS(Dep_Keur,Dep_Paid,"&gt;="&amp;BE$3,Dep_Paid,"&lt;="&amp;BE$4,Dep_Cash,1)</f>
        <v>-0</v>
      </c>
      <c r="BF100" s="43" t="n">
        <f aca="false">-SUMIFS(Dep_Keur,Dep_Paid,"&gt;="&amp;BF$3,Dep_Paid,"&lt;="&amp;BF$4,Dep_Cash,1)</f>
        <v>-0</v>
      </c>
      <c r="BG100" s="43" t="n">
        <f aca="false">-SUMIFS(Dep_Keur,Dep_Paid,"&gt;="&amp;BG$3,Dep_Paid,"&lt;="&amp;BG$4,Dep_Cash,1)</f>
        <v>-0</v>
      </c>
      <c r="BH100" s="43" t="n">
        <f aca="false">-SUMIFS(Dep_Keur,Dep_Paid,"&gt;="&amp;BH$3,Dep_Paid,"&lt;="&amp;BH$4,Dep_Cash,1)</f>
        <v>-0</v>
      </c>
      <c r="BI100" s="43" t="n">
        <f aca="false">-SUMIFS(Dep_Keur,Dep_Paid,"&gt;="&amp;BI$3,Dep_Paid,"&lt;="&amp;BI$4,Dep_Cash,1)</f>
        <v>-0</v>
      </c>
      <c r="BJ100" s="43" t="n">
        <f aca="false">-SUMIFS(Dep_Keur,Dep_Paid,"&gt;="&amp;BJ$3,Dep_Paid,"&lt;="&amp;BJ$4,Dep_Cash,1)</f>
        <v>-0</v>
      </c>
      <c r="BK100" s="43" t="n">
        <f aca="false">-SUMIFS(Dep_Keur,Dep_Paid,"&gt;="&amp;BK$3,Dep_Paid,"&lt;="&amp;BK$4,Dep_Cash,1)</f>
        <v>-0</v>
      </c>
      <c r="BL100" s="43" t="n">
        <f aca="false">-SUMIFS(Dep_Keur,Dep_Paid,"&gt;="&amp;BL$3,Dep_Paid,"&lt;="&amp;BL$4,Dep_Cash,1)</f>
        <v>-0</v>
      </c>
      <c r="BM100" s="43" t="n">
        <f aca="false">-SUMIFS(Dep_Keur,Dep_Paid,"&gt;="&amp;BM$3,Dep_Paid,"&lt;="&amp;BM$4,Dep_Cash,1)</f>
        <v>-0</v>
      </c>
      <c r="BN100" s="43" t="n">
        <f aca="false">-SUMIFS(Dep_Keur,Dep_Paid,"&gt;="&amp;BN$3,Dep_Paid,"&lt;="&amp;BN$4,Dep_Cash,1)</f>
        <v>-0</v>
      </c>
      <c r="BO100" s="43" t="n">
        <f aca="false">-SUMIFS(Dep_Keur,Dep_Paid,"&gt;="&amp;BO$3,Dep_Paid,"&lt;="&amp;BO$4,Dep_Cash,1)</f>
        <v>-0</v>
      </c>
      <c r="BP100" s="43" t="n">
        <f aca="false">-SUMIFS(Dep_Keur,Dep_Paid,"&gt;="&amp;BP$3,Dep_Paid,"&lt;="&amp;BP$4,Dep_Cash,1)</f>
        <v>-0</v>
      </c>
      <c r="BQ100" s="43" t="n">
        <f aca="false">-SUMIFS(Dep_Keur,Dep_Paid,"&gt;="&amp;BQ$3,Dep_Paid,"&lt;="&amp;BQ$4,Dep_Cash,1)</f>
        <v>-0</v>
      </c>
      <c r="BR100" s="43" t="n">
        <f aca="false">-SUMIFS(Dep_Keur,Dep_Paid,"&gt;="&amp;BR$3,Dep_Paid,"&lt;="&amp;BR$4,Dep_Cash,1)</f>
        <v>-0</v>
      </c>
      <c r="BS100" s="43" t="n">
        <f aca="false">-SUMIFS(Dep_Keur,Dep_Paid,"&gt;="&amp;BS$3,Dep_Paid,"&lt;="&amp;BS$4,Dep_Cash,1)</f>
        <v>-0</v>
      </c>
      <c r="BT100" s="43" t="n">
        <f aca="false">-SUMIFS(Dep_Keur,Dep_Paid,"&gt;="&amp;BT$3,Dep_Paid,"&lt;="&amp;BT$4,Dep_Cash,1)</f>
        <v>-0</v>
      </c>
      <c r="BU100" s="43" t="n">
        <f aca="false">-SUMIFS(Dep_Keur,Dep_Paid,"&gt;="&amp;BU$3,Dep_Paid,"&lt;="&amp;BU$4,Dep_Cash,1)</f>
        <v>-0</v>
      </c>
      <c r="BV100" s="43" t="n">
        <f aca="false">-SUMIFS(Dep_Keur,Dep_Paid,"&gt;="&amp;BV$3,Dep_Paid,"&lt;="&amp;BV$4,Dep_Cash,1)</f>
        <v>-0</v>
      </c>
      <c r="BW100" s="43" t="n">
        <f aca="false">-SUMIFS(Dep_Keur,Dep_Paid,"&gt;="&amp;BW$3,Dep_Paid,"&lt;="&amp;BW$4,Dep_Cash,1)</f>
        <v>-0</v>
      </c>
      <c r="BX100" s="43" t="n">
        <f aca="false">-SUMIFS(Dep_Keur,Dep_Paid,"&gt;="&amp;BX$3,Dep_Paid,"&lt;="&amp;BX$4,Dep_Cash,1)</f>
        <v>-0</v>
      </c>
      <c r="BY100" s="43" t="n">
        <f aca="false">-SUMIFS(Dep_Keur,Dep_Paid,"&gt;="&amp;BY$3,Dep_Paid,"&lt;="&amp;BY$4,Dep_Cash,1)</f>
        <v>-0</v>
      </c>
      <c r="BZ100" s="43" t="n">
        <f aca="false">-SUMIFS(Dep_Keur,Dep_Paid,"&gt;="&amp;BZ$3,Dep_Paid,"&lt;="&amp;BZ$4,Dep_Cash,1)</f>
        <v>-0</v>
      </c>
      <c r="CA100" s="43" t="n">
        <f aca="false">-SUMIFS(Dep_Keur,Dep_Paid,"&gt;="&amp;CA$3,Dep_Paid,"&lt;="&amp;CA$4,Dep_Cash,1)</f>
        <v>-0</v>
      </c>
      <c r="CB100" s="43" t="n">
        <f aca="false">-SUMIFS(Dep_Keur,Dep_Paid,"&gt;="&amp;CB$3,Dep_Paid,"&lt;="&amp;CB$4,Dep_Cash,1)</f>
        <v>-0</v>
      </c>
      <c r="CC100" s="43" t="n">
        <f aca="false">-SUMIFS(Dep_Keur,Dep_Paid,"&gt;="&amp;CC$3,Dep_Paid,"&lt;="&amp;CC$4,Dep_Cash,1)</f>
        <v>-0</v>
      </c>
      <c r="CD100" s="43" t="n">
        <f aca="false">-SUMIFS(Dep_Keur,Dep_Paid,"&gt;="&amp;CD$3,Dep_Paid,"&lt;="&amp;CD$4,Dep_Cash,1)</f>
        <v>-0</v>
      </c>
      <c r="CE100" s="43" t="n">
        <f aca="false">-SUMIFS(Dep_Keur,Dep_Paid,"&gt;="&amp;CE$3,Dep_Paid,"&lt;="&amp;CE$4,Dep_Cash,1)</f>
        <v>-0</v>
      </c>
      <c r="CF100" s="43" t="n">
        <f aca="false">-SUMIFS(Dep_Keur,Dep_Paid,"&gt;="&amp;CF$3,Dep_Paid,"&lt;="&amp;CF$4,Dep_Cash,1)</f>
        <v>-0</v>
      </c>
      <c r="CG100" s="43" t="n">
        <f aca="false">-SUMIFS(Dep_Keur,Dep_Paid,"&gt;="&amp;CG$3,Dep_Paid,"&lt;="&amp;CG$4,Dep_Cash,1)</f>
        <v>-0</v>
      </c>
      <c r="CH100" s="43" t="n">
        <f aca="false">-SUMIFS(Dep_Keur,Dep_Paid,"&gt;="&amp;CH$3,Dep_Paid,"&lt;="&amp;CH$4,Dep_Cash,1)</f>
        <v>-0</v>
      </c>
      <c r="CI100" s="43" t="n">
        <f aca="false">-SUMIFS(Dep_Keur,Dep_Paid,"&gt;="&amp;CI$3,Dep_Paid,"&lt;="&amp;CI$4,Dep_Cash,1)</f>
        <v>-0</v>
      </c>
      <c r="CJ100" s="43" t="n">
        <f aca="false">-SUMIFS(Dep_Keur,Dep_Paid,"&gt;="&amp;CJ$3,Dep_Paid,"&lt;="&amp;CJ$4,Dep_Cash,1)</f>
        <v>-0</v>
      </c>
      <c r="CK100" s="43" t="n">
        <f aca="false">-SUMIFS(Dep_Keur,Dep_Paid,"&gt;="&amp;CK$3,Dep_Paid,"&lt;="&amp;CK$4,Dep_Cash,1)</f>
        <v>-0</v>
      </c>
      <c r="CL100" s="43" t="n">
        <f aca="false">-SUMIFS(Dep_Keur,Dep_Paid,"&gt;="&amp;CL$3,Dep_Paid,"&lt;="&amp;CL$4,Dep_Cash,1)</f>
        <v>-0</v>
      </c>
      <c r="CM100" s="43" t="n">
        <f aca="false">-SUMIFS(Dep_Keur,Dep_Paid,"&gt;="&amp;CM$3,Dep_Paid,"&lt;="&amp;CM$4,Dep_Cash,1)</f>
        <v>-0</v>
      </c>
      <c r="CN100" s="43" t="n">
        <f aca="false">-SUMIFS(Dep_Keur,Dep_Paid,"&gt;="&amp;CN$3,Dep_Paid,"&lt;="&amp;CN$4,Dep_Cash,1)</f>
        <v>-0</v>
      </c>
      <c r="CO100" s="43" t="n">
        <f aca="false">-SUMIFS(Dep_Keur,Dep_Paid,"&gt;="&amp;CO$3,Dep_Paid,"&lt;="&amp;CO$4,Dep_Cash,1)</f>
        <v>-0</v>
      </c>
      <c r="CP100" s="43" t="n">
        <f aca="false">-SUMIFS(Dep_Keur,Dep_Paid,"&gt;="&amp;CP$3,Dep_Paid,"&lt;="&amp;CP$4,Dep_Cash,1)</f>
        <v>-0</v>
      </c>
      <c r="CQ100" s="43" t="n">
        <f aca="false">-SUMIFS(Dep_Keur,Dep_Paid,"&gt;="&amp;CQ$3,Dep_Paid,"&lt;="&amp;CQ$4,Dep_Cash,1)</f>
        <v>-0</v>
      </c>
      <c r="CR100" s="43" t="n">
        <f aca="false">-SUMIFS(Dep_Keur,Dep_Paid,"&gt;="&amp;CR$3,Dep_Paid,"&lt;="&amp;CR$4,Dep_Cash,1)</f>
        <v>-0</v>
      </c>
      <c r="CS100" s="43" t="n">
        <f aca="false">-SUMIFS(Dep_Keur,Dep_Paid,"&gt;="&amp;CS$3,Dep_Paid,"&lt;="&amp;CS$4,Dep_Cash,1)</f>
        <v>-0</v>
      </c>
      <c r="CT100" s="43" t="n">
        <f aca="false">-SUMIFS(Dep_Keur,Dep_Paid,"&gt;="&amp;CT$3,Dep_Paid,"&lt;="&amp;CT$4,Dep_Cash,1)</f>
        <v>-0</v>
      </c>
      <c r="CU100" s="43" t="n">
        <f aca="false">-SUMIFS(Dep_Keur,Dep_Paid,"&gt;="&amp;CU$3,Dep_Paid,"&lt;="&amp;CU$4,Dep_Cash,1)</f>
        <v>-0</v>
      </c>
      <c r="CV100" s="43" t="n">
        <f aca="false">-SUMIFS(Dep_Keur,Dep_Paid,"&gt;="&amp;CV$3,Dep_Paid,"&lt;="&amp;CV$4,Dep_Cash,1)</f>
        <v>-0</v>
      </c>
      <c r="CW100" s="43" t="n">
        <f aca="false">-SUMIFS(Dep_Keur,Dep_Paid,"&gt;="&amp;CW$3,Dep_Paid,"&lt;="&amp;CW$4,Dep_Cash,1)</f>
        <v>-0</v>
      </c>
      <c r="CX100" s="43" t="n">
        <f aca="false">-SUMIFS(Dep_Keur,Dep_Paid,"&gt;="&amp;CX$3,Dep_Paid,"&lt;="&amp;CX$4,Dep_Cash,1)</f>
        <v>-0</v>
      </c>
      <c r="CY100" s="43" t="n">
        <f aca="false">-SUMIFS(Dep_Keur,Dep_Paid,"&gt;="&amp;CY$3,Dep_Paid,"&lt;="&amp;CY$4,Dep_Cash,1)</f>
        <v>-0</v>
      </c>
      <c r="CZ100" s="43" t="n">
        <f aca="false">-SUMIFS(Dep_Keur,Dep_Paid,"&gt;="&amp;CZ$3,Dep_Paid,"&lt;="&amp;CZ$4,Dep_Cash,1)</f>
        <v>-0</v>
      </c>
      <c r="DA100" s="43" t="n">
        <f aca="false">-SUMIFS(Dep_Keur,Dep_Paid,"&gt;="&amp;DA$3,Dep_Paid,"&lt;="&amp;DA$4,Dep_Cash,1)</f>
        <v>-0</v>
      </c>
      <c r="DB100" s="43" t="n">
        <f aca="false">-SUMIFS(Dep_Keur,Dep_Paid,"&gt;="&amp;DB$3,Dep_Paid,"&lt;="&amp;DB$4,Dep_Cash,1)</f>
        <v>-0</v>
      </c>
      <c r="DC100" s="43" t="n">
        <f aca="false">-SUMIFS(Dep_Keur,Dep_Paid,"&gt;="&amp;DC$3,Dep_Paid,"&lt;="&amp;DC$4,Dep_Cash,1)</f>
        <v>-0</v>
      </c>
      <c r="DD100" s="43" t="n">
        <f aca="false">-SUMIFS(Dep_Keur,Dep_Paid,"&gt;="&amp;DD$3,Dep_Paid,"&lt;="&amp;DD$4,Dep_Cash,1)</f>
        <v>-0</v>
      </c>
      <c r="DE100" s="43" t="n">
        <f aca="false">-SUMIFS(Dep_Keur,Dep_Paid,"&gt;="&amp;DE$3,Dep_Paid,"&lt;="&amp;DE$4,Dep_Cash,1)</f>
        <v>-0</v>
      </c>
      <c r="DF100" s="43" t="n">
        <f aca="false">-SUMIFS(Dep_Keur,Dep_Paid,"&gt;="&amp;DF$3,Dep_Paid,"&lt;="&amp;DF$4,Dep_Cash,1)</f>
        <v>-0</v>
      </c>
      <c r="DG100" s="43" t="n">
        <f aca="false">-SUMIFS(Dep_Keur,Dep_Paid,"&gt;="&amp;DG$3,Dep_Paid,"&lt;="&amp;DG$4,Dep_Cash,1)</f>
        <v>-0</v>
      </c>
      <c r="DH100" s="43" t="n">
        <f aca="false">-SUMIFS(Dep_Keur,Dep_Paid,"&gt;="&amp;DH$3,Dep_Paid,"&lt;="&amp;DH$4,Dep_Cash,1)</f>
        <v>-0</v>
      </c>
      <c r="DI100" s="43" t="n">
        <f aca="false">-SUMIFS(Dep_Keur,Dep_Paid,"&gt;="&amp;DI$3,Dep_Paid,"&lt;="&amp;DI$4,Dep_Cash,1)</f>
        <v>-0</v>
      </c>
      <c r="DJ100" s="43" t="n">
        <f aca="false">-SUMIFS(Dep_Keur,Dep_Paid,"&gt;="&amp;DJ$3,Dep_Paid,"&lt;="&amp;DJ$4,Dep_Cash,1)</f>
        <v>-0</v>
      </c>
      <c r="DK100" s="43" t="n">
        <f aca="false">-SUMIFS(Dep_Keur,Dep_Paid,"&gt;="&amp;DK$3,Dep_Paid,"&lt;="&amp;DK$4,Dep_Cash,1)</f>
        <v>-0</v>
      </c>
      <c r="DL100" s="43" t="n">
        <f aca="false">-SUMIFS(Dep_Keur,Dep_Paid,"&gt;="&amp;DL$3,Dep_Paid,"&lt;="&amp;DL$4,Dep_Cash,1)</f>
        <v>-0</v>
      </c>
      <c r="DM100" s="43" t="n">
        <f aca="false">-SUMIFS(Dep_Keur,Dep_Paid,"&gt;="&amp;DM$3,Dep_Paid,"&lt;="&amp;DM$4,Dep_Cash,1)</f>
        <v>-0</v>
      </c>
      <c r="DN100" s="43" t="n">
        <f aca="false">-SUMIFS(Dep_Keur,Dep_Paid,"&gt;="&amp;DN$3,Dep_Paid,"&lt;="&amp;DN$4,Dep_Cash,1)</f>
        <v>-0</v>
      </c>
      <c r="DO100" s="43" t="n">
        <f aca="false">-SUMIFS(Dep_Keur,Dep_Paid,"&gt;="&amp;DO$3,Dep_Paid,"&lt;="&amp;DO$4,Dep_Cash,1)</f>
        <v>-0</v>
      </c>
      <c r="DP100" s="43" t="n">
        <f aca="false">-SUMIFS(Dep_Keur,Dep_Paid,"&gt;="&amp;DP$3,Dep_Paid,"&lt;="&amp;DP$4,Dep_Cash,1)</f>
        <v>-0</v>
      </c>
      <c r="DQ100" s="43" t="n">
        <f aca="false">-SUMIFS(Dep_Keur,Dep_Paid,"&gt;="&amp;DQ$3,Dep_Paid,"&lt;="&amp;DQ$4,Dep_Cash,1)</f>
        <v>-0</v>
      </c>
      <c r="DR100" s="43" t="n">
        <f aca="false">-SUMIFS(Dep_Keur,Dep_Paid,"&gt;="&amp;DR$3,Dep_Paid,"&lt;="&amp;DR$4,Dep_Cash,1)</f>
        <v>-0</v>
      </c>
      <c r="DS100" s="43" t="n">
        <f aca="false">-SUMIFS(Dep_Keur,Dep_Paid,"&gt;="&amp;DS$3,Dep_Paid,"&lt;="&amp;DS$4,Dep_Cash,1)</f>
        <v>-0</v>
      </c>
      <c r="DT100" s="43" t="n">
        <f aca="false">-SUMIFS(Dep_Keur,Dep_Paid,"&gt;="&amp;DT$3,Dep_Paid,"&lt;="&amp;DT$4,Dep_Cash,1)</f>
        <v>-0</v>
      </c>
      <c r="DU100" s="43" t="n">
        <f aca="false">-SUMIFS(Dep_Keur,Dep_Paid,"&gt;="&amp;DU$3,Dep_Paid,"&lt;="&amp;DU$4,Dep_Cash,1)</f>
        <v>-0</v>
      </c>
      <c r="DV100" s="43" t="n">
        <f aca="false">-SUMIFS(Dep_Keur,Dep_Paid,"&gt;="&amp;DV$3,Dep_Paid,"&lt;="&amp;DV$4,Dep_Cash,1)</f>
        <v>-0</v>
      </c>
      <c r="DW100" s="43" t="n">
        <f aca="false">-SUMIFS(Dep_Keur,Dep_Paid,"&gt;="&amp;DW$3,Dep_Paid,"&lt;="&amp;DW$4,Dep_Cash,1)</f>
        <v>-0</v>
      </c>
      <c r="DX100" s="43" t="n">
        <f aca="false">-SUMIFS(Dep_Keur,Dep_Paid,"&gt;="&amp;DX$3,Dep_Paid,"&lt;="&amp;DX$4,Dep_Cash,1)</f>
        <v>-0</v>
      </c>
      <c r="DY100" s="43" t="n">
        <f aca="false">-SUMIFS(Dep_Keur,Dep_Paid,"&gt;="&amp;DY$3,Dep_Paid,"&lt;="&amp;DY$4,Dep_Cash,1)</f>
        <v>-0</v>
      </c>
      <c r="DZ100" s="43" t="n">
        <f aca="false">-SUMIFS(Dep_Keur,Dep_Paid,"&gt;="&amp;DZ$3,Dep_Paid,"&lt;="&amp;DZ$4,Dep_Cash,1)</f>
        <v>-0</v>
      </c>
      <c r="EA100" s="43" t="n">
        <f aca="false">-SUMIFS(Dep_Keur,Dep_Paid,"&gt;="&amp;EA$3,Dep_Paid,"&lt;="&amp;EA$4,Dep_Cash,1)</f>
        <v>-0</v>
      </c>
      <c r="EB100" s="43" t="n">
        <f aca="false">-SUMIFS(Dep_Keur,Dep_Paid,"&gt;="&amp;EB$3,Dep_Paid,"&lt;="&amp;EB$4,Dep_Cash,1)</f>
        <v>-0</v>
      </c>
      <c r="EC100" s="43" t="n">
        <f aca="false">-SUMIFS(Dep_Keur,Dep_Paid,"&gt;="&amp;EC$3,Dep_Paid,"&lt;="&amp;EC$4,Dep_Cash,1)</f>
        <v>-0</v>
      </c>
      <c r="ED100" s="43" t="n">
        <f aca="false">-SUMIFS(Dep_Keur,Dep_Paid,"&gt;="&amp;ED$3,Dep_Paid,"&lt;="&amp;ED$4,Dep_Cash,1)</f>
        <v>-0</v>
      </c>
      <c r="EE100" s="43" t="n">
        <f aca="false">-SUMIFS(Dep_Keur,Dep_Paid,"&gt;="&amp;EE$3,Dep_Paid,"&lt;="&amp;EE$4,Dep_Cash,1)</f>
        <v>-0</v>
      </c>
      <c r="EF100" s="43" t="n">
        <f aca="false">-SUMIFS(Dep_Keur,Dep_Paid,"&gt;="&amp;EF$3,Dep_Paid,"&lt;="&amp;EF$4,Dep_Cash,1)</f>
        <v>-0</v>
      </c>
      <c r="EG100" s="43" t="n">
        <f aca="false">-SUMIFS(Dep_Keur,Dep_Paid,"&gt;="&amp;EG$3,Dep_Paid,"&lt;="&amp;EG$4,Dep_Cash,1)</f>
        <v>-0</v>
      </c>
      <c r="EH100" s="43" t="n">
        <f aca="false">-SUMIFS(Dep_Keur,Dep_Paid,"&gt;="&amp;EH$3,Dep_Paid,"&lt;="&amp;EH$4,Dep_Cash,1)</f>
        <v>-0</v>
      </c>
      <c r="EI100" s="43" t="n">
        <f aca="false">-SUMIFS(Dep_Keur,Dep_Paid,"&gt;="&amp;EI$3,Dep_Paid,"&lt;="&amp;EI$4,Dep_Cash,1)</f>
        <v>-0</v>
      </c>
      <c r="EJ100" s="43" t="n">
        <f aca="false">-SUMIFS(Dep_Keur,Dep_Paid,"&gt;="&amp;EJ$3,Dep_Paid,"&lt;="&amp;EJ$4,Dep_Cash,1)</f>
        <v>-0</v>
      </c>
      <c r="EK100" s="43" t="n">
        <f aca="false">-SUMIFS(Dep_Keur,Dep_Paid,"&gt;="&amp;EK$3,Dep_Paid,"&lt;="&amp;EK$4,Dep_Cash,1)</f>
        <v>-0</v>
      </c>
      <c r="EL100" s="43" t="n">
        <f aca="false">-SUMIFS(Dep_Keur,Dep_Paid,"&gt;="&amp;EL$3,Dep_Paid,"&lt;="&amp;EL$4,Dep_Cash,1)</f>
        <v>-0</v>
      </c>
      <c r="EM100" s="43" t="n">
        <f aca="false">-SUMIFS(Dep_Keur,Dep_Paid,"&gt;="&amp;EM$3,Dep_Paid,"&lt;="&amp;EM$4,Dep_Cash,1)</f>
        <v>-0</v>
      </c>
      <c r="EN100" s="43" t="n">
        <f aca="false">-SUMIFS(Dep_Keur,Dep_Paid,"&gt;="&amp;EN$3,Dep_Paid,"&lt;="&amp;EN$4,Dep_Cash,1)</f>
        <v>-0</v>
      </c>
      <c r="EO100" s="43" t="n">
        <f aca="false">-SUMIFS(Dep_Keur,Dep_Paid,"&gt;="&amp;EO$3,Dep_Paid,"&lt;="&amp;EO$4,Dep_Cash,1)</f>
        <v>-0</v>
      </c>
      <c r="EP100" s="43" t="n">
        <f aca="false">-SUMIFS(Dep_Keur,Dep_Paid,"&gt;="&amp;EP$3,Dep_Paid,"&lt;="&amp;EP$4,Dep_Cash,1)</f>
        <v>-0</v>
      </c>
      <c r="EQ100" s="43" t="n">
        <f aca="false">-SUMIFS(Dep_Keur,Dep_Paid,"&gt;="&amp;EQ$3,Dep_Paid,"&lt;="&amp;EQ$4,Dep_Cash,1)</f>
        <v>-0</v>
      </c>
      <c r="ER100" s="43" t="n">
        <f aca="false">-SUMIFS(Dep_Keur,Dep_Paid,"&gt;="&amp;ER$3,Dep_Paid,"&lt;="&amp;ER$4,Dep_Cash,1)</f>
        <v>-0</v>
      </c>
      <c r="ES100" s="43" t="n">
        <f aca="false">-SUMIFS(Dep_Keur,Dep_Paid,"&gt;="&amp;ES$3,Dep_Paid,"&lt;="&amp;ES$4,Dep_Cash,1)</f>
        <v>-0</v>
      </c>
      <c r="ET100" s="43" t="n">
        <f aca="false">-SUMIFS(Dep_Keur,Dep_Paid,"&gt;="&amp;ET$3,Dep_Paid,"&lt;="&amp;ET$4,Dep_Cash,1)</f>
        <v>-0</v>
      </c>
      <c r="EU100" s="43" t="n">
        <f aca="false">-SUMIFS(Dep_Keur,Dep_Paid,"&gt;="&amp;EU$3,Dep_Paid,"&lt;="&amp;EU$4,Dep_Cash,1)</f>
        <v>-0</v>
      </c>
      <c r="EV100" s="43" t="n">
        <f aca="false">-SUMIFS(Dep_Keur,Dep_Paid,"&gt;="&amp;EV$3,Dep_Paid,"&lt;="&amp;EV$4,Dep_Cash,1)</f>
        <v>-0</v>
      </c>
      <c r="EW100" s="43" t="n">
        <f aca="false">-SUMIFS(Dep_Keur,Dep_Paid,"&gt;="&amp;EW$3,Dep_Paid,"&lt;="&amp;EW$4,Dep_Cash,1)</f>
        <v>-0</v>
      </c>
      <c r="EX100" s="43" t="n">
        <f aca="false">-SUMIFS(Dep_Keur,Dep_Paid,"&gt;="&amp;EX$3,Dep_Paid,"&lt;="&amp;EX$4,Dep_Cash,1)</f>
        <v>-0</v>
      </c>
      <c r="EY100" s="43" t="n">
        <f aca="false">-SUMIFS(Dep_Keur,Dep_Paid,"&gt;="&amp;EY$3,Dep_Paid,"&lt;="&amp;EY$4,Dep_Cash,1)</f>
        <v>-0</v>
      </c>
      <c r="EZ100" s="43" t="n">
        <f aca="false">-SUMIFS(Dep_Keur,Dep_Paid,"&gt;="&amp;EZ$3,Dep_Paid,"&lt;="&amp;EZ$4,Dep_Cash,1)</f>
        <v>-0</v>
      </c>
      <c r="FA100" s="43" t="n">
        <f aca="false">-SUMIFS(Dep_Keur,Dep_Paid,"&gt;="&amp;FA$3,Dep_Paid,"&lt;="&amp;FA$4,Dep_Cash,1)</f>
        <v>-0</v>
      </c>
      <c r="FB100" s="43" t="n">
        <f aca="false">-SUMIFS(Dep_Keur,Dep_Paid,"&gt;="&amp;FB$3,Dep_Paid,"&lt;="&amp;FB$4,Dep_Cash,1)</f>
        <v>-0</v>
      </c>
      <c r="FC100" s="43" t="n">
        <f aca="false">-SUMIFS(Dep_Keur,Dep_Paid,"&gt;="&amp;FC$3,Dep_Paid,"&lt;="&amp;FC$4,Dep_Cash,1)</f>
        <v>-0</v>
      </c>
      <c r="FD100" s="43" t="n">
        <f aca="false">-SUMIFS(Dep_Keur,Dep_Paid,"&gt;="&amp;FD$3,Dep_Paid,"&lt;="&amp;FD$4,Dep_Cash,1)</f>
        <v>-0</v>
      </c>
      <c r="FE100" s="43" t="n">
        <f aca="false">-SUMIFS(Dep_Keur,Dep_Paid,"&gt;="&amp;FE$3,Dep_Paid,"&lt;="&amp;FE$4,Dep_Cash,1)</f>
        <v>-0</v>
      </c>
      <c r="FF100" s="43" t="n">
        <f aca="false">-SUMIFS(Dep_Keur,Dep_Paid,"&gt;="&amp;FF$3,Dep_Paid,"&lt;="&amp;FF$4,Dep_Cash,1)</f>
        <v>-0</v>
      </c>
      <c r="FG100" s="43" t="n">
        <f aca="false">-SUMIFS(Dep_Keur,Dep_Paid,"&gt;="&amp;FG$3,Dep_Paid,"&lt;="&amp;FG$4,Dep_Cash,1)</f>
        <v>-0</v>
      </c>
      <c r="FH100" s="43" t="n">
        <f aca="false">-SUMIFS(Dep_Keur,Dep_Paid,"&gt;="&amp;FH$3,Dep_Paid,"&lt;="&amp;FH$4,Dep_Cash,1)</f>
        <v>-0</v>
      </c>
    </row>
    <row r="101" customFormat="false" ht="15" hidden="false" customHeight="false" outlineLevel="0" collapsed="false">
      <c r="C101" s="0" t="s">
        <v>698</v>
      </c>
      <c r="D101" s="11" t="s">
        <v>319</v>
      </c>
      <c r="E101" s="43" t="n">
        <f aca="false">SUMIFS(Dep_Keur,Dep_Exit,1,Dep_Cash,1)</f>
        <v>562.5</v>
      </c>
      <c r="I101" s="43" t="n">
        <f aca="false">SUM(J101:FH101)</f>
        <v>1213.875</v>
      </c>
      <c r="J101" s="43" t="n">
        <f aca="false">SUMIFS(Dep_Keur,Dep_Rel,"&gt;="&amp;J$3,Dep_Rel,"&lt;="&amp;J$4,Dep_Cash,1)</f>
        <v>0</v>
      </c>
      <c r="K101" s="43" t="n">
        <f aca="false">SUMIFS(Dep_Keur,Dep_Rel,"&gt;="&amp;K$3,Dep_Rel,"&lt;="&amp;K$4,Dep_Cash,1)</f>
        <v>1213.875</v>
      </c>
      <c r="L101" s="43" t="n">
        <f aca="false">SUMIFS(Dep_Keur,Dep_Rel,"&gt;="&amp;L$3,Dep_Rel,"&lt;="&amp;L$4,Dep_Cash,1)</f>
        <v>0</v>
      </c>
      <c r="M101" s="43" t="n">
        <f aca="false">SUMIFS(Dep_Keur,Dep_Rel,"&gt;="&amp;M$3,Dep_Rel,"&lt;="&amp;M$4,Dep_Cash,1)</f>
        <v>0</v>
      </c>
      <c r="N101" s="43" t="n">
        <f aca="false">SUMIFS(Dep_Keur,Dep_Rel,"&gt;="&amp;N$3,Dep_Rel,"&lt;="&amp;N$4,Dep_Cash,1)</f>
        <v>0</v>
      </c>
      <c r="O101" s="43" t="n">
        <f aca="false">SUMIFS(Dep_Keur,Dep_Rel,"&gt;="&amp;O$3,Dep_Rel,"&lt;="&amp;O$4,Dep_Cash,1)</f>
        <v>0</v>
      </c>
      <c r="P101" s="43" t="n">
        <f aca="false">SUMIFS(Dep_Keur,Dep_Rel,"&gt;="&amp;P$3,Dep_Rel,"&lt;="&amp;P$4,Dep_Cash,1)</f>
        <v>0</v>
      </c>
      <c r="Q101" s="43" t="n">
        <f aca="false">SUMIFS(Dep_Keur,Dep_Rel,"&gt;="&amp;Q$3,Dep_Rel,"&lt;="&amp;Q$4,Dep_Cash,1)</f>
        <v>0</v>
      </c>
      <c r="R101" s="43" t="n">
        <f aca="false">SUMIFS(Dep_Keur,Dep_Rel,"&gt;="&amp;R$3,Dep_Rel,"&lt;="&amp;R$4,Dep_Cash,1)</f>
        <v>0</v>
      </c>
      <c r="S101" s="43" t="n">
        <f aca="false">SUMIFS(Dep_Keur,Dep_Rel,"&gt;="&amp;S$3,Dep_Rel,"&lt;="&amp;S$4,Dep_Cash,1)</f>
        <v>0</v>
      </c>
      <c r="T101" s="43" t="n">
        <f aca="false">SUMIFS(Dep_Keur,Dep_Rel,"&gt;="&amp;T$3,Dep_Rel,"&lt;="&amp;T$4,Dep_Cash,1)</f>
        <v>0</v>
      </c>
      <c r="U101" s="43" t="n">
        <f aca="false">SUMIFS(Dep_Keur,Dep_Rel,"&gt;="&amp;U$3,Dep_Rel,"&lt;="&amp;U$4,Dep_Cash,1)</f>
        <v>0</v>
      </c>
      <c r="V101" s="43" t="n">
        <f aca="false">SUMIFS(Dep_Keur,Dep_Rel,"&gt;="&amp;V$3,Dep_Rel,"&lt;="&amp;V$4,Dep_Cash,1)</f>
        <v>0</v>
      </c>
      <c r="W101" s="43" t="n">
        <f aca="false">SUMIFS(Dep_Keur,Dep_Rel,"&gt;="&amp;W$3,Dep_Rel,"&lt;="&amp;W$4,Dep_Cash,1)</f>
        <v>0</v>
      </c>
      <c r="X101" s="43" t="n">
        <f aca="false">SUMIFS(Dep_Keur,Dep_Rel,"&gt;="&amp;X$3,Dep_Rel,"&lt;="&amp;X$4,Dep_Cash,1)</f>
        <v>0</v>
      </c>
      <c r="Y101" s="43" t="n">
        <f aca="false">SUMIFS(Dep_Keur,Dep_Rel,"&gt;="&amp;Y$3,Dep_Rel,"&lt;="&amp;Y$4,Dep_Cash,1)</f>
        <v>0</v>
      </c>
      <c r="Z101" s="43" t="n">
        <f aca="false">SUMIFS(Dep_Keur,Dep_Rel,"&gt;="&amp;Z$3,Dep_Rel,"&lt;="&amp;Z$4,Dep_Cash,1)</f>
        <v>0</v>
      </c>
      <c r="AA101" s="43" t="n">
        <f aca="false">SUMIFS(Dep_Keur,Dep_Rel,"&gt;="&amp;AA$3,Dep_Rel,"&lt;="&amp;AA$4,Dep_Cash,1)</f>
        <v>0</v>
      </c>
      <c r="AB101" s="43" t="n">
        <f aca="false">SUMIFS(Dep_Keur,Dep_Rel,"&gt;="&amp;AB$3,Dep_Rel,"&lt;="&amp;AB$4,Dep_Cash,1)</f>
        <v>0</v>
      </c>
      <c r="AC101" s="43" t="n">
        <f aca="false">SUMIFS(Dep_Keur,Dep_Rel,"&gt;="&amp;AC$3,Dep_Rel,"&lt;="&amp;AC$4,Dep_Cash,1)</f>
        <v>0</v>
      </c>
      <c r="AD101" s="43" t="n">
        <f aca="false">SUMIFS(Dep_Keur,Dep_Rel,"&gt;="&amp;AD$3,Dep_Rel,"&lt;="&amp;AD$4,Dep_Cash,1)</f>
        <v>0</v>
      </c>
      <c r="AE101" s="43" t="n">
        <f aca="false">SUMIFS(Dep_Keur,Dep_Rel,"&gt;="&amp;AE$3,Dep_Rel,"&lt;="&amp;AE$4,Dep_Cash,1)</f>
        <v>0</v>
      </c>
      <c r="AF101" s="43" t="n">
        <f aca="false">SUMIFS(Dep_Keur,Dep_Rel,"&gt;="&amp;AF$3,Dep_Rel,"&lt;="&amp;AF$4,Dep_Cash,1)</f>
        <v>0</v>
      </c>
      <c r="AG101" s="43" t="n">
        <f aca="false">SUMIFS(Dep_Keur,Dep_Rel,"&gt;="&amp;AG$3,Dep_Rel,"&lt;="&amp;AG$4,Dep_Cash,1)</f>
        <v>0</v>
      </c>
      <c r="AH101" s="43" t="n">
        <f aca="false">SUMIFS(Dep_Keur,Dep_Rel,"&gt;="&amp;AH$3,Dep_Rel,"&lt;="&amp;AH$4,Dep_Cash,1)</f>
        <v>0</v>
      </c>
      <c r="AI101" s="43" t="n">
        <f aca="false">SUMIFS(Dep_Keur,Dep_Rel,"&gt;="&amp;AI$3,Dep_Rel,"&lt;="&amp;AI$4,Dep_Cash,1)</f>
        <v>0</v>
      </c>
      <c r="AJ101" s="43" t="n">
        <f aca="false">SUMIFS(Dep_Keur,Dep_Rel,"&gt;="&amp;AJ$3,Dep_Rel,"&lt;="&amp;AJ$4,Dep_Cash,1)</f>
        <v>0</v>
      </c>
      <c r="AK101" s="43" t="n">
        <f aca="false">SUMIFS(Dep_Keur,Dep_Rel,"&gt;="&amp;AK$3,Dep_Rel,"&lt;="&amp;AK$4,Dep_Cash,1)</f>
        <v>0</v>
      </c>
      <c r="AL101" s="43" t="n">
        <f aca="false">SUMIFS(Dep_Keur,Dep_Rel,"&gt;="&amp;AL$3,Dep_Rel,"&lt;="&amp;AL$4,Dep_Cash,1)</f>
        <v>0</v>
      </c>
      <c r="AM101" s="43" t="n">
        <f aca="false">SUMIFS(Dep_Keur,Dep_Rel,"&gt;="&amp;AM$3,Dep_Rel,"&lt;="&amp;AM$4,Dep_Cash,1)</f>
        <v>0</v>
      </c>
      <c r="AN101" s="43" t="n">
        <f aca="false">SUMIFS(Dep_Keur,Dep_Rel,"&gt;="&amp;AN$3,Dep_Rel,"&lt;="&amp;AN$4,Dep_Cash,1)</f>
        <v>0</v>
      </c>
      <c r="AO101" s="43" t="n">
        <f aca="false">SUMIFS(Dep_Keur,Dep_Rel,"&gt;="&amp;AO$3,Dep_Rel,"&lt;="&amp;AO$4,Dep_Cash,1)</f>
        <v>0</v>
      </c>
      <c r="AP101" s="43" t="n">
        <f aca="false">SUMIFS(Dep_Keur,Dep_Rel,"&gt;="&amp;AP$3,Dep_Rel,"&lt;="&amp;AP$4,Dep_Cash,1)</f>
        <v>0</v>
      </c>
      <c r="AQ101" s="43" t="n">
        <f aca="false">SUMIFS(Dep_Keur,Dep_Rel,"&gt;="&amp;AQ$3,Dep_Rel,"&lt;="&amp;AQ$4,Dep_Cash,1)</f>
        <v>0</v>
      </c>
      <c r="AR101" s="43" t="n">
        <f aca="false">SUMIFS(Dep_Keur,Dep_Rel,"&gt;="&amp;AR$3,Dep_Rel,"&lt;="&amp;AR$4,Dep_Cash,1)</f>
        <v>0</v>
      </c>
      <c r="AS101" s="43" t="n">
        <f aca="false">SUMIFS(Dep_Keur,Dep_Rel,"&gt;="&amp;AS$3,Dep_Rel,"&lt;="&amp;AS$4,Dep_Cash,1)</f>
        <v>0</v>
      </c>
      <c r="AT101" s="43" t="n">
        <f aca="false">SUMIFS(Dep_Keur,Dep_Rel,"&gt;="&amp;AT$3,Dep_Rel,"&lt;="&amp;AT$4,Dep_Cash,1)</f>
        <v>0</v>
      </c>
      <c r="AU101" s="43" t="n">
        <f aca="false">SUMIFS(Dep_Keur,Dep_Rel,"&gt;="&amp;AU$3,Dep_Rel,"&lt;="&amp;AU$4,Dep_Cash,1)</f>
        <v>0</v>
      </c>
      <c r="AV101" s="43" t="n">
        <f aca="false">SUMIFS(Dep_Keur,Dep_Rel,"&gt;="&amp;AV$3,Dep_Rel,"&lt;="&amp;AV$4,Dep_Cash,1)</f>
        <v>0</v>
      </c>
      <c r="AW101" s="43" t="n">
        <f aca="false">SUMIFS(Dep_Keur,Dep_Rel,"&gt;="&amp;AW$3,Dep_Rel,"&lt;="&amp;AW$4,Dep_Cash,1)</f>
        <v>0</v>
      </c>
      <c r="AX101" s="43" t="n">
        <f aca="false">SUMIFS(Dep_Keur,Dep_Rel,"&gt;="&amp;AX$3,Dep_Rel,"&lt;="&amp;AX$4,Dep_Cash,1)</f>
        <v>0</v>
      </c>
      <c r="AY101" s="43" t="n">
        <f aca="false">SUMIFS(Dep_Keur,Dep_Rel,"&gt;="&amp;AY$3,Dep_Rel,"&lt;="&amp;AY$4,Dep_Cash,1)</f>
        <v>0</v>
      </c>
      <c r="AZ101" s="43" t="n">
        <f aca="false">SUMIFS(Dep_Keur,Dep_Rel,"&gt;="&amp;AZ$3,Dep_Rel,"&lt;="&amp;AZ$4,Dep_Cash,1)</f>
        <v>0</v>
      </c>
      <c r="BA101" s="43" t="n">
        <f aca="false">SUMIFS(Dep_Keur,Dep_Rel,"&gt;="&amp;BA$3,Dep_Rel,"&lt;="&amp;BA$4,Dep_Cash,1)</f>
        <v>0</v>
      </c>
      <c r="BB101" s="43" t="n">
        <f aca="false">SUMIFS(Dep_Keur,Dep_Rel,"&gt;="&amp;BB$3,Dep_Rel,"&lt;="&amp;BB$4,Dep_Cash,1)</f>
        <v>0</v>
      </c>
      <c r="BC101" s="43" t="n">
        <f aca="false">SUMIFS(Dep_Keur,Dep_Rel,"&gt;="&amp;BC$3,Dep_Rel,"&lt;="&amp;BC$4,Dep_Cash,1)</f>
        <v>0</v>
      </c>
      <c r="BD101" s="43" t="n">
        <f aca="false">SUMIFS(Dep_Keur,Dep_Rel,"&gt;="&amp;BD$3,Dep_Rel,"&lt;="&amp;BD$4,Dep_Cash,1)</f>
        <v>0</v>
      </c>
      <c r="BE101" s="43" t="n">
        <f aca="false">SUMIFS(Dep_Keur,Dep_Rel,"&gt;="&amp;BE$3,Dep_Rel,"&lt;="&amp;BE$4,Dep_Cash,1)</f>
        <v>0</v>
      </c>
      <c r="BF101" s="43" t="n">
        <f aca="false">SUMIFS(Dep_Keur,Dep_Rel,"&gt;="&amp;BF$3,Dep_Rel,"&lt;="&amp;BF$4,Dep_Cash,1)</f>
        <v>0</v>
      </c>
      <c r="BG101" s="43" t="n">
        <f aca="false">SUMIFS(Dep_Keur,Dep_Rel,"&gt;="&amp;BG$3,Dep_Rel,"&lt;="&amp;BG$4,Dep_Cash,1)</f>
        <v>0</v>
      </c>
      <c r="BH101" s="43" t="n">
        <f aca="false">SUMIFS(Dep_Keur,Dep_Rel,"&gt;="&amp;BH$3,Dep_Rel,"&lt;="&amp;BH$4,Dep_Cash,1)</f>
        <v>0</v>
      </c>
      <c r="BI101" s="43" t="n">
        <f aca="false">SUMIFS(Dep_Keur,Dep_Rel,"&gt;="&amp;BI$3,Dep_Rel,"&lt;="&amp;BI$4,Dep_Cash,1)</f>
        <v>0</v>
      </c>
      <c r="BJ101" s="43" t="n">
        <f aca="false">SUMIFS(Dep_Keur,Dep_Rel,"&gt;="&amp;BJ$3,Dep_Rel,"&lt;="&amp;BJ$4,Dep_Cash,1)</f>
        <v>0</v>
      </c>
      <c r="BK101" s="43" t="n">
        <f aca="false">SUMIFS(Dep_Keur,Dep_Rel,"&gt;="&amp;BK$3,Dep_Rel,"&lt;="&amp;BK$4,Dep_Cash,1)</f>
        <v>0</v>
      </c>
      <c r="BL101" s="43" t="n">
        <f aca="false">SUMIFS(Dep_Keur,Dep_Rel,"&gt;="&amp;BL$3,Dep_Rel,"&lt;="&amp;BL$4,Dep_Cash,1)</f>
        <v>0</v>
      </c>
      <c r="BM101" s="43" t="n">
        <f aca="false">SUMIFS(Dep_Keur,Dep_Rel,"&gt;="&amp;BM$3,Dep_Rel,"&lt;="&amp;BM$4,Dep_Cash,1)</f>
        <v>0</v>
      </c>
      <c r="BN101" s="43" t="n">
        <f aca="false">SUMIFS(Dep_Keur,Dep_Rel,"&gt;="&amp;BN$3,Dep_Rel,"&lt;="&amp;BN$4,Dep_Cash,1)</f>
        <v>0</v>
      </c>
      <c r="BO101" s="43" t="n">
        <f aca="false">SUMIFS(Dep_Keur,Dep_Rel,"&gt;="&amp;BO$3,Dep_Rel,"&lt;="&amp;BO$4,Dep_Cash,1)</f>
        <v>0</v>
      </c>
      <c r="BP101" s="43" t="n">
        <f aca="false">SUMIFS(Dep_Keur,Dep_Rel,"&gt;="&amp;BP$3,Dep_Rel,"&lt;="&amp;BP$4,Dep_Cash,1)</f>
        <v>0</v>
      </c>
      <c r="BQ101" s="43" t="n">
        <f aca="false">SUMIFS(Dep_Keur,Dep_Rel,"&gt;="&amp;BQ$3,Dep_Rel,"&lt;="&amp;BQ$4,Dep_Cash,1)</f>
        <v>0</v>
      </c>
      <c r="BR101" s="43" t="n">
        <f aca="false">SUMIFS(Dep_Keur,Dep_Rel,"&gt;="&amp;BR$3,Dep_Rel,"&lt;="&amp;BR$4,Dep_Cash,1)</f>
        <v>0</v>
      </c>
      <c r="BS101" s="43" t="n">
        <f aca="false">SUMIFS(Dep_Keur,Dep_Rel,"&gt;="&amp;BS$3,Dep_Rel,"&lt;="&amp;BS$4,Dep_Cash,1)</f>
        <v>0</v>
      </c>
      <c r="BT101" s="43" t="n">
        <f aca="false">SUMIFS(Dep_Keur,Dep_Rel,"&gt;="&amp;BT$3,Dep_Rel,"&lt;="&amp;BT$4,Dep_Cash,1)</f>
        <v>0</v>
      </c>
      <c r="BU101" s="43" t="n">
        <f aca="false">SUMIFS(Dep_Keur,Dep_Rel,"&gt;="&amp;BU$3,Dep_Rel,"&lt;="&amp;BU$4,Dep_Cash,1)</f>
        <v>0</v>
      </c>
      <c r="BV101" s="43" t="n">
        <f aca="false">SUMIFS(Dep_Keur,Dep_Rel,"&gt;="&amp;BV$3,Dep_Rel,"&lt;="&amp;BV$4,Dep_Cash,1)</f>
        <v>0</v>
      </c>
      <c r="BW101" s="43" t="n">
        <f aca="false">SUMIFS(Dep_Keur,Dep_Rel,"&gt;="&amp;BW$3,Dep_Rel,"&lt;="&amp;BW$4,Dep_Cash,1)</f>
        <v>0</v>
      </c>
      <c r="BX101" s="43" t="n">
        <f aca="false">SUMIFS(Dep_Keur,Dep_Rel,"&gt;="&amp;BX$3,Dep_Rel,"&lt;="&amp;BX$4,Dep_Cash,1)</f>
        <v>0</v>
      </c>
      <c r="BY101" s="43" t="n">
        <f aca="false">SUMIFS(Dep_Keur,Dep_Rel,"&gt;="&amp;BY$3,Dep_Rel,"&lt;="&amp;BY$4,Dep_Cash,1)</f>
        <v>0</v>
      </c>
      <c r="BZ101" s="43" t="n">
        <f aca="false">SUMIFS(Dep_Keur,Dep_Rel,"&gt;="&amp;BZ$3,Dep_Rel,"&lt;="&amp;BZ$4,Dep_Cash,1)</f>
        <v>0</v>
      </c>
      <c r="CA101" s="43" t="n">
        <f aca="false">SUMIFS(Dep_Keur,Dep_Rel,"&gt;="&amp;CA$3,Dep_Rel,"&lt;="&amp;CA$4,Dep_Cash,1)</f>
        <v>0</v>
      </c>
      <c r="CB101" s="43" t="n">
        <f aca="false">SUMIFS(Dep_Keur,Dep_Rel,"&gt;="&amp;CB$3,Dep_Rel,"&lt;="&amp;CB$4,Dep_Cash,1)</f>
        <v>0</v>
      </c>
      <c r="CC101" s="43" t="n">
        <f aca="false">SUMIFS(Dep_Keur,Dep_Rel,"&gt;="&amp;CC$3,Dep_Rel,"&lt;="&amp;CC$4,Dep_Cash,1)</f>
        <v>0</v>
      </c>
      <c r="CD101" s="43" t="n">
        <f aca="false">SUMIFS(Dep_Keur,Dep_Rel,"&gt;="&amp;CD$3,Dep_Rel,"&lt;="&amp;CD$4,Dep_Cash,1)</f>
        <v>0</v>
      </c>
      <c r="CE101" s="43" t="n">
        <f aca="false">SUMIFS(Dep_Keur,Dep_Rel,"&gt;="&amp;CE$3,Dep_Rel,"&lt;="&amp;CE$4,Dep_Cash,1)</f>
        <v>0</v>
      </c>
      <c r="CF101" s="43" t="n">
        <f aca="false">SUMIFS(Dep_Keur,Dep_Rel,"&gt;="&amp;CF$3,Dep_Rel,"&lt;="&amp;CF$4,Dep_Cash,1)</f>
        <v>0</v>
      </c>
      <c r="CG101" s="43" t="n">
        <f aca="false">SUMIFS(Dep_Keur,Dep_Rel,"&gt;="&amp;CG$3,Dep_Rel,"&lt;="&amp;CG$4,Dep_Cash,1)</f>
        <v>0</v>
      </c>
      <c r="CH101" s="43" t="n">
        <f aca="false">SUMIFS(Dep_Keur,Dep_Rel,"&gt;="&amp;CH$3,Dep_Rel,"&lt;="&amp;CH$4,Dep_Cash,1)</f>
        <v>0</v>
      </c>
      <c r="CI101" s="43" t="n">
        <f aca="false">SUMIFS(Dep_Keur,Dep_Rel,"&gt;="&amp;CI$3,Dep_Rel,"&lt;="&amp;CI$4,Dep_Cash,1)</f>
        <v>0</v>
      </c>
      <c r="CJ101" s="43" t="n">
        <f aca="false">SUMIFS(Dep_Keur,Dep_Rel,"&gt;="&amp;CJ$3,Dep_Rel,"&lt;="&amp;CJ$4,Dep_Cash,1)</f>
        <v>0</v>
      </c>
      <c r="CK101" s="43" t="n">
        <f aca="false">SUMIFS(Dep_Keur,Dep_Rel,"&gt;="&amp;CK$3,Dep_Rel,"&lt;="&amp;CK$4,Dep_Cash,1)</f>
        <v>0</v>
      </c>
      <c r="CL101" s="43" t="n">
        <f aca="false">SUMIFS(Dep_Keur,Dep_Rel,"&gt;="&amp;CL$3,Dep_Rel,"&lt;="&amp;CL$4,Dep_Cash,1)</f>
        <v>0</v>
      </c>
      <c r="CM101" s="43" t="n">
        <f aca="false">SUMIFS(Dep_Keur,Dep_Rel,"&gt;="&amp;CM$3,Dep_Rel,"&lt;="&amp;CM$4,Dep_Cash,1)</f>
        <v>0</v>
      </c>
      <c r="CN101" s="43" t="n">
        <f aca="false">SUMIFS(Dep_Keur,Dep_Rel,"&gt;="&amp;CN$3,Dep_Rel,"&lt;="&amp;CN$4,Dep_Cash,1)</f>
        <v>0</v>
      </c>
      <c r="CO101" s="43" t="n">
        <f aca="false">SUMIFS(Dep_Keur,Dep_Rel,"&gt;="&amp;CO$3,Dep_Rel,"&lt;="&amp;CO$4,Dep_Cash,1)</f>
        <v>0</v>
      </c>
      <c r="CP101" s="43" t="n">
        <f aca="false">SUMIFS(Dep_Keur,Dep_Rel,"&gt;="&amp;CP$3,Dep_Rel,"&lt;="&amp;CP$4,Dep_Cash,1)</f>
        <v>0</v>
      </c>
      <c r="CQ101" s="43" t="n">
        <f aca="false">SUMIFS(Dep_Keur,Dep_Rel,"&gt;="&amp;CQ$3,Dep_Rel,"&lt;="&amp;CQ$4,Dep_Cash,1)</f>
        <v>0</v>
      </c>
      <c r="CR101" s="43" t="n">
        <f aca="false">SUMIFS(Dep_Keur,Dep_Rel,"&gt;="&amp;CR$3,Dep_Rel,"&lt;="&amp;CR$4,Dep_Cash,1)</f>
        <v>0</v>
      </c>
      <c r="CS101" s="43" t="n">
        <f aca="false">SUMIFS(Dep_Keur,Dep_Rel,"&gt;="&amp;CS$3,Dep_Rel,"&lt;="&amp;CS$4,Dep_Cash,1)</f>
        <v>0</v>
      </c>
      <c r="CT101" s="43" t="n">
        <f aca="false">SUMIFS(Dep_Keur,Dep_Rel,"&gt;="&amp;CT$3,Dep_Rel,"&lt;="&amp;CT$4,Dep_Cash,1)</f>
        <v>0</v>
      </c>
      <c r="CU101" s="43" t="n">
        <f aca="false">SUMIFS(Dep_Keur,Dep_Rel,"&gt;="&amp;CU$3,Dep_Rel,"&lt;="&amp;CU$4,Dep_Cash,1)</f>
        <v>0</v>
      </c>
      <c r="CV101" s="43" t="n">
        <f aca="false">SUMIFS(Dep_Keur,Dep_Rel,"&gt;="&amp;CV$3,Dep_Rel,"&lt;="&amp;CV$4,Dep_Cash,1)</f>
        <v>0</v>
      </c>
      <c r="CW101" s="43" t="n">
        <f aca="false">SUMIFS(Dep_Keur,Dep_Rel,"&gt;="&amp;CW$3,Dep_Rel,"&lt;="&amp;CW$4,Dep_Cash,1)</f>
        <v>0</v>
      </c>
      <c r="CX101" s="43" t="n">
        <f aca="false">SUMIFS(Dep_Keur,Dep_Rel,"&gt;="&amp;CX$3,Dep_Rel,"&lt;="&amp;CX$4,Dep_Cash,1)</f>
        <v>0</v>
      </c>
      <c r="CY101" s="43" t="n">
        <f aca="false">SUMIFS(Dep_Keur,Dep_Rel,"&gt;="&amp;CY$3,Dep_Rel,"&lt;="&amp;CY$4,Dep_Cash,1)</f>
        <v>0</v>
      </c>
      <c r="CZ101" s="43" t="n">
        <f aca="false">SUMIFS(Dep_Keur,Dep_Rel,"&gt;="&amp;CZ$3,Dep_Rel,"&lt;="&amp;CZ$4,Dep_Cash,1)</f>
        <v>0</v>
      </c>
      <c r="DA101" s="43" t="n">
        <f aca="false">SUMIFS(Dep_Keur,Dep_Rel,"&gt;="&amp;DA$3,Dep_Rel,"&lt;="&amp;DA$4,Dep_Cash,1)</f>
        <v>0</v>
      </c>
      <c r="DB101" s="43" t="n">
        <f aca="false">SUMIFS(Dep_Keur,Dep_Rel,"&gt;="&amp;DB$3,Dep_Rel,"&lt;="&amp;DB$4,Dep_Cash,1)</f>
        <v>0</v>
      </c>
      <c r="DC101" s="43" t="n">
        <f aca="false">SUMIFS(Dep_Keur,Dep_Rel,"&gt;="&amp;DC$3,Dep_Rel,"&lt;="&amp;DC$4,Dep_Cash,1)</f>
        <v>0</v>
      </c>
      <c r="DD101" s="43" t="n">
        <f aca="false">SUMIFS(Dep_Keur,Dep_Rel,"&gt;="&amp;DD$3,Dep_Rel,"&lt;="&amp;DD$4,Dep_Cash,1)</f>
        <v>0</v>
      </c>
      <c r="DE101" s="43" t="n">
        <f aca="false">SUMIFS(Dep_Keur,Dep_Rel,"&gt;="&amp;DE$3,Dep_Rel,"&lt;="&amp;DE$4,Dep_Cash,1)</f>
        <v>0</v>
      </c>
      <c r="DF101" s="43" t="n">
        <f aca="false">SUMIFS(Dep_Keur,Dep_Rel,"&gt;="&amp;DF$3,Dep_Rel,"&lt;="&amp;DF$4,Dep_Cash,1)</f>
        <v>0</v>
      </c>
      <c r="DG101" s="43" t="n">
        <f aca="false">SUMIFS(Dep_Keur,Dep_Rel,"&gt;="&amp;DG$3,Dep_Rel,"&lt;="&amp;DG$4,Dep_Cash,1)</f>
        <v>0</v>
      </c>
      <c r="DH101" s="43" t="n">
        <f aca="false">SUMIFS(Dep_Keur,Dep_Rel,"&gt;="&amp;DH$3,Dep_Rel,"&lt;="&amp;DH$4,Dep_Cash,1)</f>
        <v>0</v>
      </c>
      <c r="DI101" s="43" t="n">
        <f aca="false">SUMIFS(Dep_Keur,Dep_Rel,"&gt;="&amp;DI$3,Dep_Rel,"&lt;="&amp;DI$4,Dep_Cash,1)</f>
        <v>0</v>
      </c>
      <c r="DJ101" s="43" t="n">
        <f aca="false">SUMIFS(Dep_Keur,Dep_Rel,"&gt;="&amp;DJ$3,Dep_Rel,"&lt;="&amp;DJ$4,Dep_Cash,1)</f>
        <v>0</v>
      </c>
      <c r="DK101" s="43" t="n">
        <f aca="false">SUMIFS(Dep_Keur,Dep_Rel,"&gt;="&amp;DK$3,Dep_Rel,"&lt;="&amp;DK$4,Dep_Cash,1)</f>
        <v>0</v>
      </c>
      <c r="DL101" s="43" t="n">
        <f aca="false">SUMIFS(Dep_Keur,Dep_Rel,"&gt;="&amp;DL$3,Dep_Rel,"&lt;="&amp;DL$4,Dep_Cash,1)</f>
        <v>0</v>
      </c>
      <c r="DM101" s="43" t="n">
        <f aca="false">SUMIFS(Dep_Keur,Dep_Rel,"&gt;="&amp;DM$3,Dep_Rel,"&lt;="&amp;DM$4,Dep_Cash,1)</f>
        <v>0</v>
      </c>
      <c r="DN101" s="43" t="n">
        <f aca="false">SUMIFS(Dep_Keur,Dep_Rel,"&gt;="&amp;DN$3,Dep_Rel,"&lt;="&amp;DN$4,Dep_Cash,1)</f>
        <v>0</v>
      </c>
      <c r="DO101" s="43" t="n">
        <f aca="false">SUMIFS(Dep_Keur,Dep_Rel,"&gt;="&amp;DO$3,Dep_Rel,"&lt;="&amp;DO$4,Dep_Cash,1)</f>
        <v>0</v>
      </c>
      <c r="DP101" s="43" t="n">
        <f aca="false">SUMIFS(Dep_Keur,Dep_Rel,"&gt;="&amp;DP$3,Dep_Rel,"&lt;="&amp;DP$4,Dep_Cash,1)</f>
        <v>0</v>
      </c>
      <c r="DQ101" s="43" t="n">
        <f aca="false">SUMIFS(Dep_Keur,Dep_Rel,"&gt;="&amp;DQ$3,Dep_Rel,"&lt;="&amp;DQ$4,Dep_Cash,1)</f>
        <v>0</v>
      </c>
      <c r="DR101" s="43" t="n">
        <f aca="false">SUMIFS(Dep_Keur,Dep_Rel,"&gt;="&amp;DR$3,Dep_Rel,"&lt;="&amp;DR$4,Dep_Cash,1)</f>
        <v>0</v>
      </c>
      <c r="DS101" s="43" t="n">
        <f aca="false">SUMIFS(Dep_Keur,Dep_Rel,"&gt;="&amp;DS$3,Dep_Rel,"&lt;="&amp;DS$4,Dep_Cash,1)</f>
        <v>0</v>
      </c>
      <c r="DT101" s="43" t="n">
        <f aca="false">SUMIFS(Dep_Keur,Dep_Rel,"&gt;="&amp;DT$3,Dep_Rel,"&lt;="&amp;DT$4,Dep_Cash,1)</f>
        <v>0</v>
      </c>
      <c r="DU101" s="43" t="n">
        <f aca="false">SUMIFS(Dep_Keur,Dep_Rel,"&gt;="&amp;DU$3,Dep_Rel,"&lt;="&amp;DU$4,Dep_Cash,1)</f>
        <v>0</v>
      </c>
      <c r="DV101" s="43" t="n">
        <f aca="false">SUMIFS(Dep_Keur,Dep_Rel,"&gt;="&amp;DV$3,Dep_Rel,"&lt;="&amp;DV$4,Dep_Cash,1)</f>
        <v>0</v>
      </c>
      <c r="DW101" s="43" t="n">
        <f aca="false">SUMIFS(Dep_Keur,Dep_Rel,"&gt;="&amp;DW$3,Dep_Rel,"&lt;="&amp;DW$4,Dep_Cash,1)</f>
        <v>0</v>
      </c>
      <c r="DX101" s="43" t="n">
        <f aca="false">SUMIFS(Dep_Keur,Dep_Rel,"&gt;="&amp;DX$3,Dep_Rel,"&lt;="&amp;DX$4,Dep_Cash,1)</f>
        <v>0</v>
      </c>
      <c r="DY101" s="43" t="n">
        <f aca="false">SUMIFS(Dep_Keur,Dep_Rel,"&gt;="&amp;DY$3,Dep_Rel,"&lt;="&amp;DY$4,Dep_Cash,1)</f>
        <v>0</v>
      </c>
      <c r="DZ101" s="43" t="n">
        <f aca="false">SUMIFS(Dep_Keur,Dep_Rel,"&gt;="&amp;DZ$3,Dep_Rel,"&lt;="&amp;DZ$4,Dep_Cash,1)</f>
        <v>0</v>
      </c>
      <c r="EA101" s="43" t="n">
        <f aca="false">SUMIFS(Dep_Keur,Dep_Rel,"&gt;="&amp;EA$3,Dep_Rel,"&lt;="&amp;EA$4,Dep_Cash,1)</f>
        <v>0</v>
      </c>
      <c r="EB101" s="43" t="n">
        <f aca="false">SUMIFS(Dep_Keur,Dep_Rel,"&gt;="&amp;EB$3,Dep_Rel,"&lt;="&amp;EB$4,Dep_Cash,1)</f>
        <v>0</v>
      </c>
      <c r="EC101" s="43" t="n">
        <f aca="false">SUMIFS(Dep_Keur,Dep_Rel,"&gt;="&amp;EC$3,Dep_Rel,"&lt;="&amp;EC$4,Dep_Cash,1)</f>
        <v>0</v>
      </c>
      <c r="ED101" s="43" t="n">
        <f aca="false">SUMIFS(Dep_Keur,Dep_Rel,"&gt;="&amp;ED$3,Dep_Rel,"&lt;="&amp;ED$4,Dep_Cash,1)</f>
        <v>0</v>
      </c>
      <c r="EE101" s="43" t="n">
        <f aca="false">SUMIFS(Dep_Keur,Dep_Rel,"&gt;="&amp;EE$3,Dep_Rel,"&lt;="&amp;EE$4,Dep_Cash,1)</f>
        <v>0</v>
      </c>
      <c r="EF101" s="43" t="n">
        <f aca="false">SUMIFS(Dep_Keur,Dep_Rel,"&gt;="&amp;EF$3,Dep_Rel,"&lt;="&amp;EF$4,Dep_Cash,1)</f>
        <v>0</v>
      </c>
      <c r="EG101" s="43" t="n">
        <f aca="false">SUMIFS(Dep_Keur,Dep_Rel,"&gt;="&amp;EG$3,Dep_Rel,"&lt;="&amp;EG$4,Dep_Cash,1)</f>
        <v>0</v>
      </c>
      <c r="EH101" s="43" t="n">
        <f aca="false">SUMIFS(Dep_Keur,Dep_Rel,"&gt;="&amp;EH$3,Dep_Rel,"&lt;="&amp;EH$4,Dep_Cash,1)</f>
        <v>0</v>
      </c>
      <c r="EI101" s="43" t="n">
        <f aca="false">SUMIFS(Dep_Keur,Dep_Rel,"&gt;="&amp;EI$3,Dep_Rel,"&lt;="&amp;EI$4,Dep_Cash,1)</f>
        <v>0</v>
      </c>
      <c r="EJ101" s="43" t="n">
        <f aca="false">SUMIFS(Dep_Keur,Dep_Rel,"&gt;="&amp;EJ$3,Dep_Rel,"&lt;="&amp;EJ$4,Dep_Cash,1)</f>
        <v>0</v>
      </c>
      <c r="EK101" s="43" t="n">
        <f aca="false">SUMIFS(Dep_Keur,Dep_Rel,"&gt;="&amp;EK$3,Dep_Rel,"&lt;="&amp;EK$4,Dep_Cash,1)</f>
        <v>0</v>
      </c>
      <c r="EL101" s="43" t="n">
        <f aca="false">SUMIFS(Dep_Keur,Dep_Rel,"&gt;="&amp;EL$3,Dep_Rel,"&lt;="&amp;EL$4,Dep_Cash,1)</f>
        <v>0</v>
      </c>
      <c r="EM101" s="43" t="n">
        <f aca="false">SUMIFS(Dep_Keur,Dep_Rel,"&gt;="&amp;EM$3,Dep_Rel,"&lt;="&amp;EM$4,Dep_Cash,1)</f>
        <v>0</v>
      </c>
      <c r="EN101" s="43" t="n">
        <f aca="false">SUMIFS(Dep_Keur,Dep_Rel,"&gt;="&amp;EN$3,Dep_Rel,"&lt;="&amp;EN$4,Dep_Cash,1)</f>
        <v>0</v>
      </c>
      <c r="EO101" s="43" t="n">
        <f aca="false">SUMIFS(Dep_Keur,Dep_Rel,"&gt;="&amp;EO$3,Dep_Rel,"&lt;="&amp;EO$4,Dep_Cash,1)</f>
        <v>0</v>
      </c>
      <c r="EP101" s="43" t="n">
        <f aca="false">SUMIFS(Dep_Keur,Dep_Rel,"&gt;="&amp;EP$3,Dep_Rel,"&lt;="&amp;EP$4,Dep_Cash,1)</f>
        <v>0</v>
      </c>
      <c r="EQ101" s="43" t="n">
        <f aca="false">SUMIFS(Dep_Keur,Dep_Rel,"&gt;="&amp;EQ$3,Dep_Rel,"&lt;="&amp;EQ$4,Dep_Cash,1)</f>
        <v>0</v>
      </c>
      <c r="ER101" s="43" t="n">
        <f aca="false">SUMIFS(Dep_Keur,Dep_Rel,"&gt;="&amp;ER$3,Dep_Rel,"&lt;="&amp;ER$4,Dep_Cash,1)</f>
        <v>0</v>
      </c>
      <c r="ES101" s="43" t="n">
        <f aca="false">SUMIFS(Dep_Keur,Dep_Rel,"&gt;="&amp;ES$3,Dep_Rel,"&lt;="&amp;ES$4,Dep_Cash,1)</f>
        <v>0</v>
      </c>
      <c r="ET101" s="43" t="n">
        <f aca="false">SUMIFS(Dep_Keur,Dep_Rel,"&gt;="&amp;ET$3,Dep_Rel,"&lt;="&amp;ET$4,Dep_Cash,1)</f>
        <v>0</v>
      </c>
      <c r="EU101" s="43" t="n">
        <f aca="false">SUMIFS(Dep_Keur,Dep_Rel,"&gt;="&amp;EU$3,Dep_Rel,"&lt;="&amp;EU$4,Dep_Cash,1)</f>
        <v>0</v>
      </c>
      <c r="EV101" s="43" t="n">
        <f aca="false">SUMIFS(Dep_Keur,Dep_Rel,"&gt;="&amp;EV$3,Dep_Rel,"&lt;="&amp;EV$4,Dep_Cash,1)</f>
        <v>0</v>
      </c>
      <c r="EW101" s="43" t="n">
        <f aca="false">SUMIFS(Dep_Keur,Dep_Rel,"&gt;="&amp;EW$3,Dep_Rel,"&lt;="&amp;EW$4,Dep_Cash,1)</f>
        <v>0</v>
      </c>
      <c r="EX101" s="43" t="n">
        <f aca="false">SUMIFS(Dep_Keur,Dep_Rel,"&gt;="&amp;EX$3,Dep_Rel,"&lt;="&amp;EX$4,Dep_Cash,1)</f>
        <v>0</v>
      </c>
      <c r="EY101" s="43" t="n">
        <f aca="false">SUMIFS(Dep_Keur,Dep_Rel,"&gt;="&amp;EY$3,Dep_Rel,"&lt;="&amp;EY$4,Dep_Cash,1)</f>
        <v>0</v>
      </c>
      <c r="EZ101" s="43" t="n">
        <f aca="false">SUMIFS(Dep_Keur,Dep_Rel,"&gt;="&amp;EZ$3,Dep_Rel,"&lt;="&amp;EZ$4,Dep_Cash,1)</f>
        <v>0</v>
      </c>
      <c r="FA101" s="43" t="n">
        <f aca="false">SUMIFS(Dep_Keur,Dep_Rel,"&gt;="&amp;FA$3,Dep_Rel,"&lt;="&amp;FA$4,Dep_Cash,1)</f>
        <v>0</v>
      </c>
      <c r="FB101" s="43" t="n">
        <f aca="false">SUMIFS(Dep_Keur,Dep_Rel,"&gt;="&amp;FB$3,Dep_Rel,"&lt;="&amp;FB$4,Dep_Cash,1)</f>
        <v>0</v>
      </c>
      <c r="FC101" s="43" t="n">
        <f aca="false">SUMIFS(Dep_Keur,Dep_Rel,"&gt;="&amp;FC$3,Dep_Rel,"&lt;="&amp;FC$4,Dep_Cash,1)</f>
        <v>0</v>
      </c>
      <c r="FD101" s="43" t="n">
        <f aca="false">SUMIFS(Dep_Keur,Dep_Rel,"&gt;="&amp;FD$3,Dep_Rel,"&lt;="&amp;FD$4,Dep_Cash,1)</f>
        <v>0</v>
      </c>
      <c r="FE101" s="43" t="n">
        <f aca="false">SUMIFS(Dep_Keur,Dep_Rel,"&gt;="&amp;FE$3,Dep_Rel,"&lt;="&amp;FE$4,Dep_Cash,1)</f>
        <v>0</v>
      </c>
      <c r="FF101" s="43" t="n">
        <f aca="false">SUMIFS(Dep_Keur,Dep_Rel,"&gt;="&amp;FF$3,Dep_Rel,"&lt;="&amp;FF$4,Dep_Cash,1)</f>
        <v>0</v>
      </c>
      <c r="FG101" s="43" t="n">
        <f aca="false">SUMIFS(Dep_Keur,Dep_Rel,"&gt;="&amp;FG$3,Dep_Rel,"&lt;="&amp;FG$4,Dep_Cash,1)</f>
        <v>0</v>
      </c>
      <c r="FH101" s="43" t="n">
        <f aca="false">SUMIFS(Dep_Keur,Dep_Rel,"&gt;="&amp;FH$3,Dep_Rel,"&lt;="&amp;FH$4,Dep_Cash,1)</f>
        <v>0</v>
      </c>
    </row>
    <row r="102" customFormat="false" ht="15" hidden="false" customHeight="false" outlineLevel="0" collapsed="false">
      <c r="C102" s="0" t="s">
        <v>699</v>
      </c>
      <c r="D102" s="11" t="s">
        <v>319</v>
      </c>
      <c r="I102" s="43" t="n">
        <f aca="false">SUM(J102:FH102)</f>
        <v>562.5</v>
      </c>
      <c r="J102" s="43" t="n">
        <f aca="false">$E101*J20</f>
        <v>0</v>
      </c>
      <c r="K102" s="43" t="n">
        <f aca="false">$E101*K20</f>
        <v>0</v>
      </c>
      <c r="L102" s="43" t="n">
        <f aca="false">$E101*L20</f>
        <v>0</v>
      </c>
      <c r="M102" s="43" t="n">
        <f aca="false">$E101*M20</f>
        <v>0</v>
      </c>
      <c r="N102" s="43" t="n">
        <f aca="false">$E101*N20</f>
        <v>0</v>
      </c>
      <c r="O102" s="43" t="n">
        <f aca="false">$E101*O20</f>
        <v>0</v>
      </c>
      <c r="P102" s="43" t="n">
        <f aca="false">$E101*P20</f>
        <v>0</v>
      </c>
      <c r="Q102" s="43" t="n">
        <f aca="false">$E101*Q20</f>
        <v>0</v>
      </c>
      <c r="R102" s="43" t="n">
        <f aca="false">$E101*R20</f>
        <v>0</v>
      </c>
      <c r="S102" s="43" t="n">
        <f aca="false">$E101*S20</f>
        <v>562.5</v>
      </c>
      <c r="T102" s="43" t="n">
        <f aca="false">$E101*T20</f>
        <v>0</v>
      </c>
      <c r="U102" s="43" t="n">
        <f aca="false">$E101*U20</f>
        <v>0</v>
      </c>
      <c r="V102" s="43" t="n">
        <f aca="false">$E101*V20</f>
        <v>0</v>
      </c>
      <c r="W102" s="43" t="n">
        <f aca="false">$E101*W20</f>
        <v>0</v>
      </c>
      <c r="X102" s="43" t="n">
        <f aca="false">$E101*X20</f>
        <v>0</v>
      </c>
      <c r="Y102" s="43" t="n">
        <f aca="false">$E101*Y20</f>
        <v>0</v>
      </c>
      <c r="Z102" s="43" t="n">
        <f aca="false">$E101*Z20</f>
        <v>0</v>
      </c>
      <c r="AA102" s="43" t="n">
        <f aca="false">$E101*AA20</f>
        <v>0</v>
      </c>
      <c r="AB102" s="43" t="n">
        <f aca="false">$E101*AB20</f>
        <v>0</v>
      </c>
      <c r="AC102" s="43" t="n">
        <f aca="false">$E101*AC20</f>
        <v>0</v>
      </c>
      <c r="AD102" s="43" t="n">
        <f aca="false">$E101*AD20</f>
        <v>0</v>
      </c>
      <c r="AE102" s="43" t="n">
        <f aca="false">$E101*AE20</f>
        <v>0</v>
      </c>
      <c r="AF102" s="43" t="n">
        <f aca="false">$E101*AF20</f>
        <v>0</v>
      </c>
      <c r="AG102" s="43" t="n">
        <f aca="false">$E101*AG20</f>
        <v>0</v>
      </c>
      <c r="AH102" s="43" t="n">
        <f aca="false">$E101*AH20</f>
        <v>0</v>
      </c>
      <c r="AI102" s="43" t="n">
        <f aca="false">$E101*AI20</f>
        <v>0</v>
      </c>
      <c r="AJ102" s="43" t="n">
        <f aca="false">$E101*AJ20</f>
        <v>0</v>
      </c>
      <c r="AK102" s="43" t="n">
        <f aca="false">$E101*AK20</f>
        <v>0</v>
      </c>
      <c r="AL102" s="43" t="n">
        <f aca="false">$E101*AL20</f>
        <v>0</v>
      </c>
      <c r="AM102" s="43" t="n">
        <f aca="false">$E101*AM20</f>
        <v>0</v>
      </c>
      <c r="AN102" s="43" t="n">
        <f aca="false">$E101*AN20</f>
        <v>0</v>
      </c>
      <c r="AO102" s="43" t="n">
        <f aca="false">$E101*AO20</f>
        <v>0</v>
      </c>
      <c r="AP102" s="43" t="n">
        <f aca="false">$E101*AP20</f>
        <v>0</v>
      </c>
      <c r="AQ102" s="43" t="n">
        <f aca="false">$E101*AQ20</f>
        <v>0</v>
      </c>
      <c r="AR102" s="43" t="n">
        <f aca="false">$E101*AR20</f>
        <v>0</v>
      </c>
      <c r="AS102" s="43" t="n">
        <f aca="false">$E101*AS20</f>
        <v>0</v>
      </c>
      <c r="AT102" s="43" t="n">
        <f aca="false">$E101*AT20</f>
        <v>0</v>
      </c>
      <c r="AU102" s="43" t="n">
        <f aca="false">$E101*AU20</f>
        <v>0</v>
      </c>
      <c r="AV102" s="43" t="n">
        <f aca="false">$E101*AV20</f>
        <v>0</v>
      </c>
      <c r="AW102" s="43" t="n">
        <f aca="false">$E101*AW20</f>
        <v>0</v>
      </c>
      <c r="AX102" s="43" t="n">
        <f aca="false">$E101*AX20</f>
        <v>0</v>
      </c>
      <c r="AY102" s="43" t="n">
        <f aca="false">$E101*AY20</f>
        <v>0</v>
      </c>
      <c r="AZ102" s="43" t="n">
        <f aca="false">$E101*AZ20</f>
        <v>0</v>
      </c>
      <c r="BA102" s="43" t="n">
        <f aca="false">$E101*BA20</f>
        <v>0</v>
      </c>
      <c r="BB102" s="43" t="n">
        <f aca="false">$E101*BB20</f>
        <v>0</v>
      </c>
      <c r="BC102" s="43" t="n">
        <f aca="false">$E101*BC20</f>
        <v>0</v>
      </c>
      <c r="BD102" s="43" t="n">
        <f aca="false">$E101*BD20</f>
        <v>0</v>
      </c>
      <c r="BE102" s="43" t="n">
        <f aca="false">$E101*BE20</f>
        <v>0</v>
      </c>
      <c r="BF102" s="43" t="n">
        <f aca="false">$E101*BF20</f>
        <v>0</v>
      </c>
      <c r="BG102" s="43" t="n">
        <f aca="false">$E101*BG20</f>
        <v>0</v>
      </c>
      <c r="BH102" s="43" t="n">
        <f aca="false">$E101*BH20</f>
        <v>0</v>
      </c>
      <c r="BI102" s="43" t="n">
        <f aca="false">$E101*BI20</f>
        <v>0</v>
      </c>
      <c r="BJ102" s="43" t="n">
        <f aca="false">$E101*BJ20</f>
        <v>0</v>
      </c>
      <c r="BK102" s="43" t="n">
        <f aca="false">$E101*BK20</f>
        <v>0</v>
      </c>
      <c r="BL102" s="43" t="n">
        <f aca="false">$E101*BL20</f>
        <v>0</v>
      </c>
      <c r="BM102" s="43" t="n">
        <f aca="false">$E101*BM20</f>
        <v>0</v>
      </c>
      <c r="BN102" s="43" t="n">
        <f aca="false">$E101*BN20</f>
        <v>0</v>
      </c>
      <c r="BO102" s="43" t="n">
        <f aca="false">$E101*BO20</f>
        <v>0</v>
      </c>
      <c r="BP102" s="43" t="n">
        <f aca="false">$E101*BP20</f>
        <v>0</v>
      </c>
      <c r="BQ102" s="43" t="n">
        <f aca="false">$E101*BQ20</f>
        <v>0</v>
      </c>
      <c r="BR102" s="43" t="n">
        <f aca="false">$E101*BR20</f>
        <v>0</v>
      </c>
      <c r="BS102" s="43" t="n">
        <f aca="false">$E101*BS20</f>
        <v>0</v>
      </c>
      <c r="BT102" s="43" t="n">
        <f aca="false">$E101*BT20</f>
        <v>0</v>
      </c>
      <c r="BU102" s="43" t="n">
        <f aca="false">$E101*BU20</f>
        <v>0</v>
      </c>
      <c r="BV102" s="43" t="n">
        <f aca="false">$E101*BV20</f>
        <v>0</v>
      </c>
      <c r="BW102" s="43" t="n">
        <f aca="false">$E101*BW20</f>
        <v>0</v>
      </c>
      <c r="BX102" s="43" t="n">
        <f aca="false">$E101*BX20</f>
        <v>0</v>
      </c>
      <c r="BY102" s="43" t="n">
        <f aca="false">$E101*BY20</f>
        <v>0</v>
      </c>
      <c r="BZ102" s="43" t="n">
        <f aca="false">$E101*BZ20</f>
        <v>0</v>
      </c>
      <c r="CA102" s="43" t="n">
        <f aca="false">$E101*CA20</f>
        <v>0</v>
      </c>
      <c r="CB102" s="43" t="n">
        <f aca="false">$E101*CB20</f>
        <v>0</v>
      </c>
      <c r="CC102" s="43" t="n">
        <f aca="false">$E101*CC20</f>
        <v>0</v>
      </c>
      <c r="CD102" s="43" t="n">
        <f aca="false">$E101*CD20</f>
        <v>0</v>
      </c>
      <c r="CE102" s="43" t="n">
        <f aca="false">$E101*CE20</f>
        <v>0</v>
      </c>
      <c r="CF102" s="43" t="n">
        <f aca="false">$E101*CF20</f>
        <v>0</v>
      </c>
      <c r="CG102" s="43" t="n">
        <f aca="false">$E101*CG20</f>
        <v>0</v>
      </c>
      <c r="CH102" s="43" t="n">
        <f aca="false">$E101*CH20</f>
        <v>0</v>
      </c>
      <c r="CI102" s="43" t="n">
        <f aca="false">$E101*CI20</f>
        <v>0</v>
      </c>
      <c r="CJ102" s="43" t="n">
        <f aca="false">$E101*CJ20</f>
        <v>0</v>
      </c>
      <c r="CK102" s="43" t="n">
        <f aca="false">$E101*CK20</f>
        <v>0</v>
      </c>
      <c r="CL102" s="43" t="n">
        <f aca="false">$E101*CL20</f>
        <v>0</v>
      </c>
      <c r="CM102" s="43" t="n">
        <f aca="false">$E101*CM20</f>
        <v>0</v>
      </c>
      <c r="CN102" s="43" t="n">
        <f aca="false">$E101*CN20</f>
        <v>0</v>
      </c>
      <c r="CO102" s="43" t="n">
        <f aca="false">$E101*CO20</f>
        <v>0</v>
      </c>
      <c r="CP102" s="43" t="n">
        <f aca="false">$E101*CP20</f>
        <v>0</v>
      </c>
      <c r="CQ102" s="43" t="n">
        <f aca="false">$E101*CQ20</f>
        <v>0</v>
      </c>
      <c r="CR102" s="43" t="n">
        <f aca="false">$E101*CR20</f>
        <v>0</v>
      </c>
      <c r="CS102" s="43" t="n">
        <f aca="false">$E101*CS20</f>
        <v>0</v>
      </c>
      <c r="CT102" s="43" t="n">
        <f aca="false">$E101*CT20</f>
        <v>0</v>
      </c>
      <c r="CU102" s="43" t="n">
        <f aca="false">$E101*CU20</f>
        <v>0</v>
      </c>
      <c r="CV102" s="43" t="n">
        <f aca="false">$E101*CV20</f>
        <v>0</v>
      </c>
      <c r="CW102" s="43" t="n">
        <f aca="false">$E101*CW20</f>
        <v>0</v>
      </c>
      <c r="CX102" s="43" t="n">
        <f aca="false">$E101*CX20</f>
        <v>0</v>
      </c>
      <c r="CY102" s="43" t="n">
        <f aca="false">$E101*CY20</f>
        <v>0</v>
      </c>
      <c r="CZ102" s="43" t="n">
        <f aca="false">$E101*CZ20</f>
        <v>0</v>
      </c>
      <c r="DA102" s="43" t="n">
        <f aca="false">$E101*DA20</f>
        <v>0</v>
      </c>
      <c r="DB102" s="43" t="n">
        <f aca="false">$E101*DB20</f>
        <v>0</v>
      </c>
      <c r="DC102" s="43" t="n">
        <f aca="false">$E101*DC20</f>
        <v>0</v>
      </c>
      <c r="DD102" s="43" t="n">
        <f aca="false">$E101*DD20</f>
        <v>0</v>
      </c>
      <c r="DE102" s="43" t="n">
        <f aca="false">$E101*DE20</f>
        <v>0</v>
      </c>
      <c r="DF102" s="43" t="n">
        <f aca="false">$E101*DF20</f>
        <v>0</v>
      </c>
      <c r="DG102" s="43" t="n">
        <f aca="false">$E101*DG20</f>
        <v>0</v>
      </c>
      <c r="DH102" s="43" t="n">
        <f aca="false">$E101*DH20</f>
        <v>0</v>
      </c>
      <c r="DI102" s="43" t="n">
        <f aca="false">$E101*DI20</f>
        <v>0</v>
      </c>
      <c r="DJ102" s="43" t="n">
        <f aca="false">$E101*DJ20</f>
        <v>0</v>
      </c>
      <c r="DK102" s="43" t="n">
        <f aca="false">$E101*DK20</f>
        <v>0</v>
      </c>
      <c r="DL102" s="43" t="n">
        <f aca="false">$E101*DL20</f>
        <v>0</v>
      </c>
      <c r="DM102" s="43" t="n">
        <f aca="false">$E101*DM20</f>
        <v>0</v>
      </c>
      <c r="DN102" s="43" t="n">
        <f aca="false">$E101*DN20</f>
        <v>0</v>
      </c>
      <c r="DO102" s="43" t="n">
        <f aca="false">$E101*DO20</f>
        <v>0</v>
      </c>
      <c r="DP102" s="43" t="n">
        <f aca="false">$E101*DP20</f>
        <v>0</v>
      </c>
      <c r="DQ102" s="43" t="n">
        <f aca="false">$E101*DQ20</f>
        <v>0</v>
      </c>
      <c r="DR102" s="43" t="n">
        <f aca="false">$E101*DR20</f>
        <v>0</v>
      </c>
      <c r="DS102" s="43" t="n">
        <f aca="false">$E101*DS20</f>
        <v>0</v>
      </c>
      <c r="DT102" s="43" t="n">
        <f aca="false">$E101*DT20</f>
        <v>0</v>
      </c>
      <c r="DU102" s="43" t="n">
        <f aca="false">$E101*DU20</f>
        <v>0</v>
      </c>
      <c r="DV102" s="43" t="n">
        <f aca="false">$E101*DV20</f>
        <v>0</v>
      </c>
      <c r="DW102" s="43" t="n">
        <f aca="false">$E101*DW20</f>
        <v>0</v>
      </c>
      <c r="DX102" s="43" t="n">
        <f aca="false">$E101*DX20</f>
        <v>0</v>
      </c>
      <c r="DY102" s="43" t="n">
        <f aca="false">$E101*DY20</f>
        <v>0</v>
      </c>
      <c r="DZ102" s="43" t="n">
        <f aca="false">$E101*DZ20</f>
        <v>0</v>
      </c>
      <c r="EA102" s="43" t="n">
        <f aca="false">$E101*EA20</f>
        <v>0</v>
      </c>
      <c r="EB102" s="43" t="n">
        <f aca="false">$E101*EB20</f>
        <v>0</v>
      </c>
      <c r="EC102" s="43" t="n">
        <f aca="false">$E101*EC20</f>
        <v>0</v>
      </c>
      <c r="ED102" s="43" t="n">
        <f aca="false">$E101*ED20</f>
        <v>0</v>
      </c>
      <c r="EE102" s="43" t="n">
        <f aca="false">$E101*EE20</f>
        <v>0</v>
      </c>
      <c r="EF102" s="43" t="n">
        <f aca="false">$E101*EF20</f>
        <v>0</v>
      </c>
      <c r="EG102" s="43" t="n">
        <f aca="false">$E101*EG20</f>
        <v>0</v>
      </c>
      <c r="EH102" s="43" t="n">
        <f aca="false">$E101*EH20</f>
        <v>0</v>
      </c>
      <c r="EI102" s="43" t="n">
        <f aca="false">$E101*EI20</f>
        <v>0</v>
      </c>
      <c r="EJ102" s="43" t="n">
        <f aca="false">$E101*EJ20</f>
        <v>0</v>
      </c>
      <c r="EK102" s="43" t="n">
        <f aca="false">$E101*EK20</f>
        <v>0</v>
      </c>
      <c r="EL102" s="43" t="n">
        <f aca="false">$E101*EL20</f>
        <v>0</v>
      </c>
      <c r="EM102" s="43" t="n">
        <f aca="false">$E101*EM20</f>
        <v>0</v>
      </c>
      <c r="EN102" s="43" t="n">
        <f aca="false">$E101*EN20</f>
        <v>0</v>
      </c>
      <c r="EO102" s="43" t="n">
        <f aca="false">$E101*EO20</f>
        <v>0</v>
      </c>
      <c r="EP102" s="43" t="n">
        <f aca="false">$E101*EP20</f>
        <v>0</v>
      </c>
      <c r="EQ102" s="43" t="n">
        <f aca="false">$E101*EQ20</f>
        <v>0</v>
      </c>
      <c r="ER102" s="43" t="n">
        <f aca="false">$E101*ER20</f>
        <v>0</v>
      </c>
      <c r="ES102" s="43" t="n">
        <f aca="false">$E101*ES20</f>
        <v>0</v>
      </c>
      <c r="ET102" s="43" t="n">
        <f aca="false">$E101*ET20</f>
        <v>0</v>
      </c>
      <c r="EU102" s="43" t="n">
        <f aca="false">$E101*EU20</f>
        <v>0</v>
      </c>
      <c r="EV102" s="43" t="n">
        <f aca="false">$E101*EV20</f>
        <v>0</v>
      </c>
      <c r="EW102" s="43" t="n">
        <f aca="false">$E101*EW20</f>
        <v>0</v>
      </c>
      <c r="EX102" s="43" t="n">
        <f aca="false">$E101*EX20</f>
        <v>0</v>
      </c>
      <c r="EY102" s="43" t="n">
        <f aca="false">$E101*EY20</f>
        <v>0</v>
      </c>
      <c r="EZ102" s="43" t="n">
        <f aca="false">$E101*EZ20</f>
        <v>0</v>
      </c>
      <c r="FA102" s="43" t="n">
        <f aca="false">$E101*FA20</f>
        <v>0</v>
      </c>
      <c r="FB102" s="43" t="n">
        <f aca="false">$E101*FB20</f>
        <v>0</v>
      </c>
      <c r="FC102" s="43" t="n">
        <f aca="false">$E101*FC20</f>
        <v>0</v>
      </c>
      <c r="FD102" s="43" t="n">
        <f aca="false">$E101*FD20</f>
        <v>0</v>
      </c>
      <c r="FE102" s="43" t="n">
        <f aca="false">$E101*FE20</f>
        <v>0</v>
      </c>
      <c r="FF102" s="43" t="n">
        <f aca="false">$E101*FF20</f>
        <v>0</v>
      </c>
      <c r="FG102" s="43" t="n">
        <f aca="false">$E101*FG20</f>
        <v>0</v>
      </c>
      <c r="FH102" s="43" t="n">
        <f aca="false">$E101*FH20</f>
        <v>0</v>
      </c>
    </row>
    <row r="103" customFormat="false" ht="15" hidden="false" customHeight="false" outlineLevel="0" collapsed="false">
      <c r="C103" s="0" t="s">
        <v>700</v>
      </c>
      <c r="D103" s="11" t="s">
        <v>319</v>
      </c>
      <c r="E103" s="47" t="n">
        <f aca="false">In_BG_Base+In_BG_Margin</f>
        <v>0.0362</v>
      </c>
      <c r="J103" s="43" t="n">
        <f aca="false">SUMIFS(Dep_Keur,Dep_Paid,"&lt;="&amp;J$4,Dep_Rel,"&gt;"&amp;J$4,Dep_Cash,0)</f>
        <v>0</v>
      </c>
      <c r="K103" s="43" t="n">
        <f aca="false">SUMIFS(Dep_Keur,Dep_Paid,"&lt;="&amp;K$4,Dep_Rel,"&gt;"&amp;K$4,Dep_Cash,0)</f>
        <v>0</v>
      </c>
      <c r="L103" s="43" t="n">
        <f aca="false">SUMIFS(Dep_Keur,Dep_Paid,"&lt;="&amp;L$4,Dep_Rel,"&gt;"&amp;L$4,Dep_Cash,0)</f>
        <v>0</v>
      </c>
      <c r="M103" s="43" t="n">
        <f aca="false">SUMIFS(Dep_Keur,Dep_Paid,"&lt;="&amp;M$4,Dep_Rel,"&gt;"&amp;M$4,Dep_Cash,0)</f>
        <v>0</v>
      </c>
      <c r="N103" s="43" t="n">
        <f aca="false">SUMIFS(Dep_Keur,Dep_Paid,"&lt;="&amp;N$4,Dep_Rel,"&gt;"&amp;N$4,Dep_Cash,0)</f>
        <v>0</v>
      </c>
      <c r="O103" s="43" t="n">
        <f aca="false">SUMIFS(Dep_Keur,Dep_Paid,"&lt;="&amp;O$4,Dep_Rel,"&gt;"&amp;O$4,Dep_Cash,0)</f>
        <v>0</v>
      </c>
      <c r="P103" s="43" t="n">
        <f aca="false">SUMIFS(Dep_Keur,Dep_Paid,"&lt;="&amp;P$4,Dep_Rel,"&gt;"&amp;P$4,Dep_Cash,0)</f>
        <v>0</v>
      </c>
      <c r="Q103" s="43" t="n">
        <f aca="false">SUMIFS(Dep_Keur,Dep_Paid,"&lt;="&amp;Q$4,Dep_Rel,"&gt;"&amp;Q$4,Dep_Cash,0)</f>
        <v>0</v>
      </c>
      <c r="R103" s="43" t="n">
        <f aca="false">SUMIFS(Dep_Keur,Dep_Paid,"&lt;="&amp;R$4,Dep_Rel,"&gt;"&amp;R$4,Dep_Cash,0)</f>
        <v>0</v>
      </c>
      <c r="S103" s="43" t="n">
        <f aca="false">SUMIFS(Dep_Keur,Dep_Paid,"&lt;="&amp;S$4,Dep_Rel,"&gt;"&amp;S$4,Dep_Cash,0)</f>
        <v>0</v>
      </c>
      <c r="T103" s="43" t="n">
        <f aca="false">SUMIFS(Dep_Keur,Dep_Paid,"&lt;="&amp;T$4,Dep_Rel,"&gt;"&amp;T$4,Dep_Cash,0)</f>
        <v>0</v>
      </c>
      <c r="U103" s="43" t="n">
        <f aca="false">SUMIFS(Dep_Keur,Dep_Paid,"&lt;="&amp;U$4,Dep_Rel,"&gt;"&amp;U$4,Dep_Cash,0)</f>
        <v>0</v>
      </c>
      <c r="V103" s="43" t="n">
        <f aca="false">SUMIFS(Dep_Keur,Dep_Paid,"&lt;="&amp;V$4,Dep_Rel,"&gt;"&amp;V$4,Dep_Cash,0)</f>
        <v>0</v>
      </c>
      <c r="W103" s="43" t="n">
        <f aca="false">SUMIFS(Dep_Keur,Dep_Paid,"&lt;="&amp;W$4,Dep_Rel,"&gt;"&amp;W$4,Dep_Cash,0)</f>
        <v>0</v>
      </c>
      <c r="X103" s="43" t="n">
        <f aca="false">SUMIFS(Dep_Keur,Dep_Paid,"&lt;="&amp;X$4,Dep_Rel,"&gt;"&amp;X$4,Dep_Cash,0)</f>
        <v>0</v>
      </c>
      <c r="Y103" s="43" t="n">
        <f aca="false">SUMIFS(Dep_Keur,Dep_Paid,"&lt;="&amp;Y$4,Dep_Rel,"&gt;"&amp;Y$4,Dep_Cash,0)</f>
        <v>0</v>
      </c>
      <c r="Z103" s="43" t="n">
        <f aca="false">SUMIFS(Dep_Keur,Dep_Paid,"&lt;="&amp;Z$4,Dep_Rel,"&gt;"&amp;Z$4,Dep_Cash,0)</f>
        <v>0</v>
      </c>
      <c r="AA103" s="43" t="n">
        <f aca="false">SUMIFS(Dep_Keur,Dep_Paid,"&lt;="&amp;AA$4,Dep_Rel,"&gt;"&amp;AA$4,Dep_Cash,0)</f>
        <v>0</v>
      </c>
      <c r="AB103" s="43" t="n">
        <f aca="false">SUMIFS(Dep_Keur,Dep_Paid,"&lt;="&amp;AB$4,Dep_Rel,"&gt;"&amp;AB$4,Dep_Cash,0)</f>
        <v>0</v>
      </c>
      <c r="AC103" s="43" t="n">
        <f aca="false">SUMIFS(Dep_Keur,Dep_Paid,"&lt;="&amp;AC$4,Dep_Rel,"&gt;"&amp;AC$4,Dep_Cash,0)</f>
        <v>0</v>
      </c>
      <c r="AD103" s="43" t="n">
        <f aca="false">SUMIFS(Dep_Keur,Dep_Paid,"&lt;="&amp;AD$4,Dep_Rel,"&gt;"&amp;AD$4,Dep_Cash,0)</f>
        <v>0</v>
      </c>
      <c r="AE103" s="43" t="n">
        <f aca="false">SUMIFS(Dep_Keur,Dep_Paid,"&lt;="&amp;AE$4,Dep_Rel,"&gt;"&amp;AE$4,Dep_Cash,0)</f>
        <v>0</v>
      </c>
      <c r="AF103" s="43" t="n">
        <f aca="false">SUMIFS(Dep_Keur,Dep_Paid,"&lt;="&amp;AF$4,Dep_Rel,"&gt;"&amp;AF$4,Dep_Cash,0)</f>
        <v>0</v>
      </c>
      <c r="AG103" s="43" t="n">
        <f aca="false">SUMIFS(Dep_Keur,Dep_Paid,"&lt;="&amp;AG$4,Dep_Rel,"&gt;"&amp;AG$4,Dep_Cash,0)</f>
        <v>0</v>
      </c>
      <c r="AH103" s="43" t="n">
        <f aca="false">SUMIFS(Dep_Keur,Dep_Paid,"&lt;="&amp;AH$4,Dep_Rel,"&gt;"&amp;AH$4,Dep_Cash,0)</f>
        <v>0</v>
      </c>
      <c r="AI103" s="43" t="n">
        <f aca="false">SUMIFS(Dep_Keur,Dep_Paid,"&lt;="&amp;AI$4,Dep_Rel,"&gt;"&amp;AI$4,Dep_Cash,0)</f>
        <v>0</v>
      </c>
      <c r="AJ103" s="43" t="n">
        <f aca="false">SUMIFS(Dep_Keur,Dep_Paid,"&lt;="&amp;AJ$4,Dep_Rel,"&gt;"&amp;AJ$4,Dep_Cash,0)</f>
        <v>0</v>
      </c>
      <c r="AK103" s="43" t="n">
        <f aca="false">SUMIFS(Dep_Keur,Dep_Paid,"&lt;="&amp;AK$4,Dep_Rel,"&gt;"&amp;AK$4,Dep_Cash,0)</f>
        <v>0</v>
      </c>
      <c r="AL103" s="43" t="n">
        <f aca="false">SUMIFS(Dep_Keur,Dep_Paid,"&lt;="&amp;AL$4,Dep_Rel,"&gt;"&amp;AL$4,Dep_Cash,0)</f>
        <v>0</v>
      </c>
      <c r="AM103" s="43" t="n">
        <f aca="false">SUMIFS(Dep_Keur,Dep_Paid,"&lt;="&amp;AM$4,Dep_Rel,"&gt;"&amp;AM$4,Dep_Cash,0)</f>
        <v>0</v>
      </c>
      <c r="AN103" s="43" t="n">
        <f aca="false">SUMIFS(Dep_Keur,Dep_Paid,"&lt;="&amp;AN$4,Dep_Rel,"&gt;"&amp;AN$4,Dep_Cash,0)</f>
        <v>0</v>
      </c>
      <c r="AO103" s="43" t="n">
        <f aca="false">SUMIFS(Dep_Keur,Dep_Paid,"&lt;="&amp;AO$4,Dep_Rel,"&gt;"&amp;AO$4,Dep_Cash,0)</f>
        <v>0</v>
      </c>
      <c r="AP103" s="43" t="n">
        <f aca="false">SUMIFS(Dep_Keur,Dep_Paid,"&lt;="&amp;AP$4,Dep_Rel,"&gt;"&amp;AP$4,Dep_Cash,0)</f>
        <v>0</v>
      </c>
      <c r="AQ103" s="43" t="n">
        <f aca="false">SUMIFS(Dep_Keur,Dep_Paid,"&lt;="&amp;AQ$4,Dep_Rel,"&gt;"&amp;AQ$4,Dep_Cash,0)</f>
        <v>0</v>
      </c>
      <c r="AR103" s="43" t="n">
        <f aca="false">SUMIFS(Dep_Keur,Dep_Paid,"&lt;="&amp;AR$4,Dep_Rel,"&gt;"&amp;AR$4,Dep_Cash,0)</f>
        <v>0</v>
      </c>
      <c r="AS103" s="43" t="n">
        <f aca="false">SUMIFS(Dep_Keur,Dep_Paid,"&lt;="&amp;AS$4,Dep_Rel,"&gt;"&amp;AS$4,Dep_Cash,0)</f>
        <v>0</v>
      </c>
      <c r="AT103" s="43" t="n">
        <f aca="false">SUMIFS(Dep_Keur,Dep_Paid,"&lt;="&amp;AT$4,Dep_Rel,"&gt;"&amp;AT$4,Dep_Cash,0)</f>
        <v>0</v>
      </c>
      <c r="AU103" s="43" t="n">
        <f aca="false">SUMIFS(Dep_Keur,Dep_Paid,"&lt;="&amp;AU$4,Dep_Rel,"&gt;"&amp;AU$4,Dep_Cash,0)</f>
        <v>0</v>
      </c>
      <c r="AV103" s="43" t="n">
        <f aca="false">SUMIFS(Dep_Keur,Dep_Paid,"&lt;="&amp;AV$4,Dep_Rel,"&gt;"&amp;AV$4,Dep_Cash,0)</f>
        <v>0</v>
      </c>
      <c r="AW103" s="43" t="n">
        <f aca="false">SUMIFS(Dep_Keur,Dep_Paid,"&lt;="&amp;AW$4,Dep_Rel,"&gt;"&amp;AW$4,Dep_Cash,0)</f>
        <v>0</v>
      </c>
      <c r="AX103" s="43" t="n">
        <f aca="false">SUMIFS(Dep_Keur,Dep_Paid,"&lt;="&amp;AX$4,Dep_Rel,"&gt;"&amp;AX$4,Dep_Cash,0)</f>
        <v>0</v>
      </c>
      <c r="AY103" s="43" t="n">
        <f aca="false">SUMIFS(Dep_Keur,Dep_Paid,"&lt;="&amp;AY$4,Dep_Rel,"&gt;"&amp;AY$4,Dep_Cash,0)</f>
        <v>0</v>
      </c>
      <c r="AZ103" s="43" t="n">
        <f aca="false">SUMIFS(Dep_Keur,Dep_Paid,"&lt;="&amp;AZ$4,Dep_Rel,"&gt;"&amp;AZ$4,Dep_Cash,0)</f>
        <v>0</v>
      </c>
      <c r="BA103" s="43" t="n">
        <f aca="false">SUMIFS(Dep_Keur,Dep_Paid,"&lt;="&amp;BA$4,Dep_Rel,"&gt;"&amp;BA$4,Dep_Cash,0)</f>
        <v>0</v>
      </c>
      <c r="BB103" s="43" t="n">
        <f aca="false">SUMIFS(Dep_Keur,Dep_Paid,"&lt;="&amp;BB$4,Dep_Rel,"&gt;"&amp;BB$4,Dep_Cash,0)</f>
        <v>0</v>
      </c>
      <c r="BC103" s="43" t="n">
        <f aca="false">SUMIFS(Dep_Keur,Dep_Paid,"&lt;="&amp;BC$4,Dep_Rel,"&gt;"&amp;BC$4,Dep_Cash,0)</f>
        <v>0</v>
      </c>
      <c r="BD103" s="43" t="n">
        <f aca="false">SUMIFS(Dep_Keur,Dep_Paid,"&lt;="&amp;BD$4,Dep_Rel,"&gt;"&amp;BD$4,Dep_Cash,0)</f>
        <v>0</v>
      </c>
      <c r="BE103" s="43" t="n">
        <f aca="false">SUMIFS(Dep_Keur,Dep_Paid,"&lt;="&amp;BE$4,Dep_Rel,"&gt;"&amp;BE$4,Dep_Cash,0)</f>
        <v>0</v>
      </c>
      <c r="BF103" s="43" t="n">
        <f aca="false">SUMIFS(Dep_Keur,Dep_Paid,"&lt;="&amp;BF$4,Dep_Rel,"&gt;"&amp;BF$4,Dep_Cash,0)</f>
        <v>0</v>
      </c>
      <c r="BG103" s="43" t="n">
        <f aca="false">SUMIFS(Dep_Keur,Dep_Paid,"&lt;="&amp;BG$4,Dep_Rel,"&gt;"&amp;BG$4,Dep_Cash,0)</f>
        <v>0</v>
      </c>
      <c r="BH103" s="43" t="n">
        <f aca="false">SUMIFS(Dep_Keur,Dep_Paid,"&lt;="&amp;BH$4,Dep_Rel,"&gt;"&amp;BH$4,Dep_Cash,0)</f>
        <v>0</v>
      </c>
      <c r="BI103" s="43" t="n">
        <f aca="false">SUMIFS(Dep_Keur,Dep_Paid,"&lt;="&amp;BI$4,Dep_Rel,"&gt;"&amp;BI$4,Dep_Cash,0)</f>
        <v>0</v>
      </c>
      <c r="BJ103" s="43" t="n">
        <f aca="false">SUMIFS(Dep_Keur,Dep_Paid,"&lt;="&amp;BJ$4,Dep_Rel,"&gt;"&amp;BJ$4,Dep_Cash,0)</f>
        <v>0</v>
      </c>
      <c r="BK103" s="43" t="n">
        <f aca="false">SUMIFS(Dep_Keur,Dep_Paid,"&lt;="&amp;BK$4,Dep_Rel,"&gt;"&amp;BK$4,Dep_Cash,0)</f>
        <v>0</v>
      </c>
      <c r="BL103" s="43" t="n">
        <f aca="false">SUMIFS(Dep_Keur,Dep_Paid,"&lt;="&amp;BL$4,Dep_Rel,"&gt;"&amp;BL$4,Dep_Cash,0)</f>
        <v>0</v>
      </c>
      <c r="BM103" s="43" t="n">
        <f aca="false">SUMIFS(Dep_Keur,Dep_Paid,"&lt;="&amp;BM$4,Dep_Rel,"&gt;"&amp;BM$4,Dep_Cash,0)</f>
        <v>0</v>
      </c>
      <c r="BN103" s="43" t="n">
        <f aca="false">SUMIFS(Dep_Keur,Dep_Paid,"&lt;="&amp;BN$4,Dep_Rel,"&gt;"&amp;BN$4,Dep_Cash,0)</f>
        <v>0</v>
      </c>
      <c r="BO103" s="43" t="n">
        <f aca="false">SUMIFS(Dep_Keur,Dep_Paid,"&lt;="&amp;BO$4,Dep_Rel,"&gt;"&amp;BO$4,Dep_Cash,0)</f>
        <v>0</v>
      </c>
      <c r="BP103" s="43" t="n">
        <f aca="false">SUMIFS(Dep_Keur,Dep_Paid,"&lt;="&amp;BP$4,Dep_Rel,"&gt;"&amp;BP$4,Dep_Cash,0)</f>
        <v>0</v>
      </c>
      <c r="BQ103" s="43" t="n">
        <f aca="false">SUMIFS(Dep_Keur,Dep_Paid,"&lt;="&amp;BQ$4,Dep_Rel,"&gt;"&amp;BQ$4,Dep_Cash,0)</f>
        <v>0</v>
      </c>
      <c r="BR103" s="43" t="n">
        <f aca="false">SUMIFS(Dep_Keur,Dep_Paid,"&lt;="&amp;BR$4,Dep_Rel,"&gt;"&amp;BR$4,Dep_Cash,0)</f>
        <v>0</v>
      </c>
      <c r="BS103" s="43" t="n">
        <f aca="false">SUMIFS(Dep_Keur,Dep_Paid,"&lt;="&amp;BS$4,Dep_Rel,"&gt;"&amp;BS$4,Dep_Cash,0)</f>
        <v>0</v>
      </c>
      <c r="BT103" s="43" t="n">
        <f aca="false">SUMIFS(Dep_Keur,Dep_Paid,"&lt;="&amp;BT$4,Dep_Rel,"&gt;"&amp;BT$4,Dep_Cash,0)</f>
        <v>0</v>
      </c>
      <c r="BU103" s="43" t="n">
        <f aca="false">SUMIFS(Dep_Keur,Dep_Paid,"&lt;="&amp;BU$4,Dep_Rel,"&gt;"&amp;BU$4,Dep_Cash,0)</f>
        <v>0</v>
      </c>
      <c r="BV103" s="43" t="n">
        <f aca="false">SUMIFS(Dep_Keur,Dep_Paid,"&lt;="&amp;BV$4,Dep_Rel,"&gt;"&amp;BV$4,Dep_Cash,0)</f>
        <v>0</v>
      </c>
      <c r="BW103" s="43" t="n">
        <f aca="false">SUMIFS(Dep_Keur,Dep_Paid,"&lt;="&amp;BW$4,Dep_Rel,"&gt;"&amp;BW$4,Dep_Cash,0)</f>
        <v>0</v>
      </c>
      <c r="BX103" s="43" t="n">
        <f aca="false">SUMIFS(Dep_Keur,Dep_Paid,"&lt;="&amp;BX$4,Dep_Rel,"&gt;"&amp;BX$4,Dep_Cash,0)</f>
        <v>0</v>
      </c>
      <c r="BY103" s="43" t="n">
        <f aca="false">SUMIFS(Dep_Keur,Dep_Paid,"&lt;="&amp;BY$4,Dep_Rel,"&gt;"&amp;BY$4,Dep_Cash,0)</f>
        <v>0</v>
      </c>
      <c r="BZ103" s="43" t="n">
        <f aca="false">SUMIFS(Dep_Keur,Dep_Paid,"&lt;="&amp;BZ$4,Dep_Rel,"&gt;"&amp;BZ$4,Dep_Cash,0)</f>
        <v>0</v>
      </c>
      <c r="CA103" s="43" t="n">
        <f aca="false">SUMIFS(Dep_Keur,Dep_Paid,"&lt;="&amp;CA$4,Dep_Rel,"&gt;"&amp;CA$4,Dep_Cash,0)</f>
        <v>0</v>
      </c>
      <c r="CB103" s="43" t="n">
        <f aca="false">SUMIFS(Dep_Keur,Dep_Paid,"&lt;="&amp;CB$4,Dep_Rel,"&gt;"&amp;CB$4,Dep_Cash,0)</f>
        <v>0</v>
      </c>
      <c r="CC103" s="43" t="n">
        <f aca="false">SUMIFS(Dep_Keur,Dep_Paid,"&lt;="&amp;CC$4,Dep_Rel,"&gt;"&amp;CC$4,Dep_Cash,0)</f>
        <v>0</v>
      </c>
      <c r="CD103" s="43" t="n">
        <f aca="false">SUMIFS(Dep_Keur,Dep_Paid,"&lt;="&amp;CD$4,Dep_Rel,"&gt;"&amp;CD$4,Dep_Cash,0)</f>
        <v>0</v>
      </c>
      <c r="CE103" s="43" t="n">
        <f aca="false">SUMIFS(Dep_Keur,Dep_Paid,"&lt;="&amp;CE$4,Dep_Rel,"&gt;"&amp;CE$4,Dep_Cash,0)</f>
        <v>0</v>
      </c>
      <c r="CF103" s="43" t="n">
        <f aca="false">SUMIFS(Dep_Keur,Dep_Paid,"&lt;="&amp;CF$4,Dep_Rel,"&gt;"&amp;CF$4,Dep_Cash,0)</f>
        <v>0</v>
      </c>
      <c r="CG103" s="43" t="n">
        <f aca="false">SUMIFS(Dep_Keur,Dep_Paid,"&lt;="&amp;CG$4,Dep_Rel,"&gt;"&amp;CG$4,Dep_Cash,0)</f>
        <v>0</v>
      </c>
      <c r="CH103" s="43" t="n">
        <f aca="false">SUMIFS(Dep_Keur,Dep_Paid,"&lt;="&amp;CH$4,Dep_Rel,"&gt;"&amp;CH$4,Dep_Cash,0)</f>
        <v>0</v>
      </c>
      <c r="CI103" s="43" t="n">
        <f aca="false">SUMIFS(Dep_Keur,Dep_Paid,"&lt;="&amp;CI$4,Dep_Rel,"&gt;"&amp;CI$4,Dep_Cash,0)</f>
        <v>0</v>
      </c>
      <c r="CJ103" s="43" t="n">
        <f aca="false">SUMIFS(Dep_Keur,Dep_Paid,"&lt;="&amp;CJ$4,Dep_Rel,"&gt;"&amp;CJ$4,Dep_Cash,0)</f>
        <v>0</v>
      </c>
      <c r="CK103" s="43" t="n">
        <f aca="false">SUMIFS(Dep_Keur,Dep_Paid,"&lt;="&amp;CK$4,Dep_Rel,"&gt;"&amp;CK$4,Dep_Cash,0)</f>
        <v>0</v>
      </c>
      <c r="CL103" s="43" t="n">
        <f aca="false">SUMIFS(Dep_Keur,Dep_Paid,"&lt;="&amp;CL$4,Dep_Rel,"&gt;"&amp;CL$4,Dep_Cash,0)</f>
        <v>0</v>
      </c>
      <c r="CM103" s="43" t="n">
        <f aca="false">SUMIFS(Dep_Keur,Dep_Paid,"&lt;="&amp;CM$4,Dep_Rel,"&gt;"&amp;CM$4,Dep_Cash,0)</f>
        <v>0</v>
      </c>
      <c r="CN103" s="43" t="n">
        <f aca="false">SUMIFS(Dep_Keur,Dep_Paid,"&lt;="&amp;CN$4,Dep_Rel,"&gt;"&amp;CN$4,Dep_Cash,0)</f>
        <v>0</v>
      </c>
      <c r="CO103" s="43" t="n">
        <f aca="false">SUMIFS(Dep_Keur,Dep_Paid,"&lt;="&amp;CO$4,Dep_Rel,"&gt;"&amp;CO$4,Dep_Cash,0)</f>
        <v>0</v>
      </c>
      <c r="CP103" s="43" t="n">
        <f aca="false">SUMIFS(Dep_Keur,Dep_Paid,"&lt;="&amp;CP$4,Dep_Rel,"&gt;"&amp;CP$4,Dep_Cash,0)</f>
        <v>0</v>
      </c>
      <c r="CQ103" s="43" t="n">
        <f aca="false">SUMIFS(Dep_Keur,Dep_Paid,"&lt;="&amp;CQ$4,Dep_Rel,"&gt;"&amp;CQ$4,Dep_Cash,0)</f>
        <v>0</v>
      </c>
      <c r="CR103" s="43" t="n">
        <f aca="false">SUMIFS(Dep_Keur,Dep_Paid,"&lt;="&amp;CR$4,Dep_Rel,"&gt;"&amp;CR$4,Dep_Cash,0)</f>
        <v>0</v>
      </c>
      <c r="CS103" s="43" t="n">
        <f aca="false">SUMIFS(Dep_Keur,Dep_Paid,"&lt;="&amp;CS$4,Dep_Rel,"&gt;"&amp;CS$4,Dep_Cash,0)</f>
        <v>0</v>
      </c>
      <c r="CT103" s="43" t="n">
        <f aca="false">SUMIFS(Dep_Keur,Dep_Paid,"&lt;="&amp;CT$4,Dep_Rel,"&gt;"&amp;CT$4,Dep_Cash,0)</f>
        <v>0</v>
      </c>
      <c r="CU103" s="43" t="n">
        <f aca="false">SUMIFS(Dep_Keur,Dep_Paid,"&lt;="&amp;CU$4,Dep_Rel,"&gt;"&amp;CU$4,Dep_Cash,0)</f>
        <v>0</v>
      </c>
      <c r="CV103" s="43" t="n">
        <f aca="false">SUMIFS(Dep_Keur,Dep_Paid,"&lt;="&amp;CV$4,Dep_Rel,"&gt;"&amp;CV$4,Dep_Cash,0)</f>
        <v>0</v>
      </c>
      <c r="CW103" s="43" t="n">
        <f aca="false">SUMIFS(Dep_Keur,Dep_Paid,"&lt;="&amp;CW$4,Dep_Rel,"&gt;"&amp;CW$4,Dep_Cash,0)</f>
        <v>0</v>
      </c>
      <c r="CX103" s="43" t="n">
        <f aca="false">SUMIFS(Dep_Keur,Dep_Paid,"&lt;="&amp;CX$4,Dep_Rel,"&gt;"&amp;CX$4,Dep_Cash,0)</f>
        <v>0</v>
      </c>
      <c r="CY103" s="43" t="n">
        <f aca="false">SUMIFS(Dep_Keur,Dep_Paid,"&lt;="&amp;CY$4,Dep_Rel,"&gt;"&amp;CY$4,Dep_Cash,0)</f>
        <v>0</v>
      </c>
      <c r="CZ103" s="43" t="n">
        <f aca="false">SUMIFS(Dep_Keur,Dep_Paid,"&lt;="&amp;CZ$4,Dep_Rel,"&gt;"&amp;CZ$4,Dep_Cash,0)</f>
        <v>0</v>
      </c>
      <c r="DA103" s="43" t="n">
        <f aca="false">SUMIFS(Dep_Keur,Dep_Paid,"&lt;="&amp;DA$4,Dep_Rel,"&gt;"&amp;DA$4,Dep_Cash,0)</f>
        <v>0</v>
      </c>
      <c r="DB103" s="43" t="n">
        <f aca="false">SUMIFS(Dep_Keur,Dep_Paid,"&lt;="&amp;DB$4,Dep_Rel,"&gt;"&amp;DB$4,Dep_Cash,0)</f>
        <v>0</v>
      </c>
      <c r="DC103" s="43" t="n">
        <f aca="false">SUMIFS(Dep_Keur,Dep_Paid,"&lt;="&amp;DC$4,Dep_Rel,"&gt;"&amp;DC$4,Dep_Cash,0)</f>
        <v>0</v>
      </c>
      <c r="DD103" s="43" t="n">
        <f aca="false">SUMIFS(Dep_Keur,Dep_Paid,"&lt;="&amp;DD$4,Dep_Rel,"&gt;"&amp;DD$4,Dep_Cash,0)</f>
        <v>0</v>
      </c>
      <c r="DE103" s="43" t="n">
        <f aca="false">SUMIFS(Dep_Keur,Dep_Paid,"&lt;="&amp;DE$4,Dep_Rel,"&gt;"&amp;DE$4,Dep_Cash,0)</f>
        <v>0</v>
      </c>
      <c r="DF103" s="43" t="n">
        <f aca="false">SUMIFS(Dep_Keur,Dep_Paid,"&lt;="&amp;DF$4,Dep_Rel,"&gt;"&amp;DF$4,Dep_Cash,0)</f>
        <v>0</v>
      </c>
      <c r="DG103" s="43" t="n">
        <f aca="false">SUMIFS(Dep_Keur,Dep_Paid,"&lt;="&amp;DG$4,Dep_Rel,"&gt;"&amp;DG$4,Dep_Cash,0)</f>
        <v>0</v>
      </c>
      <c r="DH103" s="43" t="n">
        <f aca="false">SUMIFS(Dep_Keur,Dep_Paid,"&lt;="&amp;DH$4,Dep_Rel,"&gt;"&amp;DH$4,Dep_Cash,0)</f>
        <v>0</v>
      </c>
      <c r="DI103" s="43" t="n">
        <f aca="false">SUMIFS(Dep_Keur,Dep_Paid,"&lt;="&amp;DI$4,Dep_Rel,"&gt;"&amp;DI$4,Dep_Cash,0)</f>
        <v>0</v>
      </c>
      <c r="DJ103" s="43" t="n">
        <f aca="false">SUMIFS(Dep_Keur,Dep_Paid,"&lt;="&amp;DJ$4,Dep_Rel,"&gt;"&amp;DJ$4,Dep_Cash,0)</f>
        <v>0</v>
      </c>
      <c r="DK103" s="43" t="n">
        <f aca="false">SUMIFS(Dep_Keur,Dep_Paid,"&lt;="&amp;DK$4,Dep_Rel,"&gt;"&amp;DK$4,Dep_Cash,0)</f>
        <v>0</v>
      </c>
      <c r="DL103" s="43" t="n">
        <f aca="false">SUMIFS(Dep_Keur,Dep_Paid,"&lt;="&amp;DL$4,Dep_Rel,"&gt;"&amp;DL$4,Dep_Cash,0)</f>
        <v>0</v>
      </c>
      <c r="DM103" s="43" t="n">
        <f aca="false">SUMIFS(Dep_Keur,Dep_Paid,"&lt;="&amp;DM$4,Dep_Rel,"&gt;"&amp;DM$4,Dep_Cash,0)</f>
        <v>0</v>
      </c>
      <c r="DN103" s="43" t="n">
        <f aca="false">SUMIFS(Dep_Keur,Dep_Paid,"&lt;="&amp;DN$4,Dep_Rel,"&gt;"&amp;DN$4,Dep_Cash,0)</f>
        <v>0</v>
      </c>
      <c r="DO103" s="43" t="n">
        <f aca="false">SUMIFS(Dep_Keur,Dep_Paid,"&lt;="&amp;DO$4,Dep_Rel,"&gt;"&amp;DO$4,Dep_Cash,0)</f>
        <v>0</v>
      </c>
      <c r="DP103" s="43" t="n">
        <f aca="false">SUMIFS(Dep_Keur,Dep_Paid,"&lt;="&amp;DP$4,Dep_Rel,"&gt;"&amp;DP$4,Dep_Cash,0)</f>
        <v>0</v>
      </c>
      <c r="DQ103" s="43" t="n">
        <f aca="false">SUMIFS(Dep_Keur,Dep_Paid,"&lt;="&amp;DQ$4,Dep_Rel,"&gt;"&amp;DQ$4,Dep_Cash,0)</f>
        <v>0</v>
      </c>
      <c r="DR103" s="43" t="n">
        <f aca="false">SUMIFS(Dep_Keur,Dep_Paid,"&lt;="&amp;DR$4,Dep_Rel,"&gt;"&amp;DR$4,Dep_Cash,0)</f>
        <v>0</v>
      </c>
      <c r="DS103" s="43" t="n">
        <f aca="false">SUMIFS(Dep_Keur,Dep_Paid,"&lt;="&amp;DS$4,Dep_Rel,"&gt;"&amp;DS$4,Dep_Cash,0)</f>
        <v>0</v>
      </c>
      <c r="DT103" s="43" t="n">
        <f aca="false">SUMIFS(Dep_Keur,Dep_Paid,"&lt;="&amp;DT$4,Dep_Rel,"&gt;"&amp;DT$4,Dep_Cash,0)</f>
        <v>0</v>
      </c>
      <c r="DU103" s="43" t="n">
        <f aca="false">SUMIFS(Dep_Keur,Dep_Paid,"&lt;="&amp;DU$4,Dep_Rel,"&gt;"&amp;DU$4,Dep_Cash,0)</f>
        <v>0</v>
      </c>
      <c r="DV103" s="43" t="n">
        <f aca="false">SUMIFS(Dep_Keur,Dep_Paid,"&lt;="&amp;DV$4,Dep_Rel,"&gt;"&amp;DV$4,Dep_Cash,0)</f>
        <v>0</v>
      </c>
      <c r="DW103" s="43" t="n">
        <f aca="false">SUMIFS(Dep_Keur,Dep_Paid,"&lt;="&amp;DW$4,Dep_Rel,"&gt;"&amp;DW$4,Dep_Cash,0)</f>
        <v>0</v>
      </c>
      <c r="DX103" s="43" t="n">
        <f aca="false">SUMIFS(Dep_Keur,Dep_Paid,"&lt;="&amp;DX$4,Dep_Rel,"&gt;"&amp;DX$4,Dep_Cash,0)</f>
        <v>0</v>
      </c>
      <c r="DY103" s="43" t="n">
        <f aca="false">SUMIFS(Dep_Keur,Dep_Paid,"&lt;="&amp;DY$4,Dep_Rel,"&gt;"&amp;DY$4,Dep_Cash,0)</f>
        <v>0</v>
      </c>
      <c r="DZ103" s="43" t="n">
        <f aca="false">SUMIFS(Dep_Keur,Dep_Paid,"&lt;="&amp;DZ$4,Dep_Rel,"&gt;"&amp;DZ$4,Dep_Cash,0)</f>
        <v>0</v>
      </c>
      <c r="EA103" s="43" t="n">
        <f aca="false">SUMIFS(Dep_Keur,Dep_Paid,"&lt;="&amp;EA$4,Dep_Rel,"&gt;"&amp;EA$4,Dep_Cash,0)</f>
        <v>0</v>
      </c>
      <c r="EB103" s="43" t="n">
        <f aca="false">SUMIFS(Dep_Keur,Dep_Paid,"&lt;="&amp;EB$4,Dep_Rel,"&gt;"&amp;EB$4,Dep_Cash,0)</f>
        <v>0</v>
      </c>
      <c r="EC103" s="43" t="n">
        <f aca="false">SUMIFS(Dep_Keur,Dep_Paid,"&lt;="&amp;EC$4,Dep_Rel,"&gt;"&amp;EC$4,Dep_Cash,0)</f>
        <v>0</v>
      </c>
      <c r="ED103" s="43" t="n">
        <f aca="false">SUMIFS(Dep_Keur,Dep_Paid,"&lt;="&amp;ED$4,Dep_Rel,"&gt;"&amp;ED$4,Dep_Cash,0)</f>
        <v>0</v>
      </c>
      <c r="EE103" s="43" t="n">
        <f aca="false">SUMIFS(Dep_Keur,Dep_Paid,"&lt;="&amp;EE$4,Dep_Rel,"&gt;"&amp;EE$4,Dep_Cash,0)</f>
        <v>0</v>
      </c>
      <c r="EF103" s="43" t="n">
        <f aca="false">SUMIFS(Dep_Keur,Dep_Paid,"&lt;="&amp;EF$4,Dep_Rel,"&gt;"&amp;EF$4,Dep_Cash,0)</f>
        <v>0</v>
      </c>
      <c r="EG103" s="43" t="n">
        <f aca="false">SUMIFS(Dep_Keur,Dep_Paid,"&lt;="&amp;EG$4,Dep_Rel,"&gt;"&amp;EG$4,Dep_Cash,0)</f>
        <v>0</v>
      </c>
      <c r="EH103" s="43" t="n">
        <f aca="false">SUMIFS(Dep_Keur,Dep_Paid,"&lt;="&amp;EH$4,Dep_Rel,"&gt;"&amp;EH$4,Dep_Cash,0)</f>
        <v>0</v>
      </c>
      <c r="EI103" s="43" t="n">
        <f aca="false">SUMIFS(Dep_Keur,Dep_Paid,"&lt;="&amp;EI$4,Dep_Rel,"&gt;"&amp;EI$4,Dep_Cash,0)</f>
        <v>0</v>
      </c>
      <c r="EJ103" s="43" t="n">
        <f aca="false">SUMIFS(Dep_Keur,Dep_Paid,"&lt;="&amp;EJ$4,Dep_Rel,"&gt;"&amp;EJ$4,Dep_Cash,0)</f>
        <v>0</v>
      </c>
      <c r="EK103" s="43" t="n">
        <f aca="false">SUMIFS(Dep_Keur,Dep_Paid,"&lt;="&amp;EK$4,Dep_Rel,"&gt;"&amp;EK$4,Dep_Cash,0)</f>
        <v>0</v>
      </c>
      <c r="EL103" s="43" t="n">
        <f aca="false">SUMIFS(Dep_Keur,Dep_Paid,"&lt;="&amp;EL$4,Dep_Rel,"&gt;"&amp;EL$4,Dep_Cash,0)</f>
        <v>0</v>
      </c>
      <c r="EM103" s="43" t="n">
        <f aca="false">SUMIFS(Dep_Keur,Dep_Paid,"&lt;="&amp;EM$4,Dep_Rel,"&gt;"&amp;EM$4,Dep_Cash,0)</f>
        <v>0</v>
      </c>
      <c r="EN103" s="43" t="n">
        <f aca="false">SUMIFS(Dep_Keur,Dep_Paid,"&lt;="&amp;EN$4,Dep_Rel,"&gt;"&amp;EN$4,Dep_Cash,0)</f>
        <v>0</v>
      </c>
      <c r="EO103" s="43" t="n">
        <f aca="false">SUMIFS(Dep_Keur,Dep_Paid,"&lt;="&amp;EO$4,Dep_Rel,"&gt;"&amp;EO$4,Dep_Cash,0)</f>
        <v>0</v>
      </c>
      <c r="EP103" s="43" t="n">
        <f aca="false">SUMIFS(Dep_Keur,Dep_Paid,"&lt;="&amp;EP$4,Dep_Rel,"&gt;"&amp;EP$4,Dep_Cash,0)</f>
        <v>0</v>
      </c>
      <c r="EQ103" s="43" t="n">
        <f aca="false">SUMIFS(Dep_Keur,Dep_Paid,"&lt;="&amp;EQ$4,Dep_Rel,"&gt;"&amp;EQ$4,Dep_Cash,0)</f>
        <v>0</v>
      </c>
      <c r="ER103" s="43" t="n">
        <f aca="false">SUMIFS(Dep_Keur,Dep_Paid,"&lt;="&amp;ER$4,Dep_Rel,"&gt;"&amp;ER$4,Dep_Cash,0)</f>
        <v>0</v>
      </c>
      <c r="ES103" s="43" t="n">
        <f aca="false">SUMIFS(Dep_Keur,Dep_Paid,"&lt;="&amp;ES$4,Dep_Rel,"&gt;"&amp;ES$4,Dep_Cash,0)</f>
        <v>0</v>
      </c>
      <c r="ET103" s="43" t="n">
        <f aca="false">SUMIFS(Dep_Keur,Dep_Paid,"&lt;="&amp;ET$4,Dep_Rel,"&gt;"&amp;ET$4,Dep_Cash,0)</f>
        <v>0</v>
      </c>
      <c r="EU103" s="43" t="n">
        <f aca="false">SUMIFS(Dep_Keur,Dep_Paid,"&lt;="&amp;EU$4,Dep_Rel,"&gt;"&amp;EU$4,Dep_Cash,0)</f>
        <v>0</v>
      </c>
      <c r="EV103" s="43" t="n">
        <f aca="false">SUMIFS(Dep_Keur,Dep_Paid,"&lt;="&amp;EV$4,Dep_Rel,"&gt;"&amp;EV$4,Dep_Cash,0)</f>
        <v>0</v>
      </c>
      <c r="EW103" s="43" t="n">
        <f aca="false">SUMIFS(Dep_Keur,Dep_Paid,"&lt;="&amp;EW$4,Dep_Rel,"&gt;"&amp;EW$4,Dep_Cash,0)</f>
        <v>0</v>
      </c>
      <c r="EX103" s="43" t="n">
        <f aca="false">SUMIFS(Dep_Keur,Dep_Paid,"&lt;="&amp;EX$4,Dep_Rel,"&gt;"&amp;EX$4,Dep_Cash,0)</f>
        <v>0</v>
      </c>
      <c r="EY103" s="43" t="n">
        <f aca="false">SUMIFS(Dep_Keur,Dep_Paid,"&lt;="&amp;EY$4,Dep_Rel,"&gt;"&amp;EY$4,Dep_Cash,0)</f>
        <v>0</v>
      </c>
      <c r="EZ103" s="43" t="n">
        <f aca="false">SUMIFS(Dep_Keur,Dep_Paid,"&lt;="&amp;EZ$4,Dep_Rel,"&gt;"&amp;EZ$4,Dep_Cash,0)</f>
        <v>0</v>
      </c>
      <c r="FA103" s="43" t="n">
        <f aca="false">SUMIFS(Dep_Keur,Dep_Paid,"&lt;="&amp;FA$4,Dep_Rel,"&gt;"&amp;FA$4,Dep_Cash,0)</f>
        <v>0</v>
      </c>
      <c r="FB103" s="43" t="n">
        <f aca="false">SUMIFS(Dep_Keur,Dep_Paid,"&lt;="&amp;FB$4,Dep_Rel,"&gt;"&amp;FB$4,Dep_Cash,0)</f>
        <v>0</v>
      </c>
      <c r="FC103" s="43" t="n">
        <f aca="false">SUMIFS(Dep_Keur,Dep_Paid,"&lt;="&amp;FC$4,Dep_Rel,"&gt;"&amp;FC$4,Dep_Cash,0)</f>
        <v>0</v>
      </c>
      <c r="FD103" s="43" t="n">
        <f aca="false">SUMIFS(Dep_Keur,Dep_Paid,"&lt;="&amp;FD$4,Dep_Rel,"&gt;"&amp;FD$4,Dep_Cash,0)</f>
        <v>0</v>
      </c>
      <c r="FE103" s="43" t="n">
        <f aca="false">SUMIFS(Dep_Keur,Dep_Paid,"&lt;="&amp;FE$4,Dep_Rel,"&gt;"&amp;FE$4,Dep_Cash,0)</f>
        <v>0</v>
      </c>
      <c r="FF103" s="43" t="n">
        <f aca="false">SUMIFS(Dep_Keur,Dep_Paid,"&lt;="&amp;FF$4,Dep_Rel,"&gt;"&amp;FF$4,Dep_Cash,0)</f>
        <v>0</v>
      </c>
      <c r="FG103" s="43" t="n">
        <f aca="false">SUMIFS(Dep_Keur,Dep_Paid,"&lt;="&amp;FG$4,Dep_Rel,"&gt;"&amp;FG$4,Dep_Cash,0)</f>
        <v>0</v>
      </c>
      <c r="FH103" s="43" t="n">
        <f aca="false">SUMIFS(Dep_Keur,Dep_Paid,"&lt;="&amp;FH$4,Dep_Rel,"&gt;"&amp;FH$4,Dep_Cash,0)</f>
        <v>0</v>
      </c>
    </row>
    <row r="104" customFormat="false" ht="15" hidden="false" customHeight="false" outlineLevel="0" collapsed="false">
      <c r="C104" s="0" t="s">
        <v>701</v>
      </c>
      <c r="D104" s="11" t="s">
        <v>319</v>
      </c>
      <c r="J104" s="43" t="n">
        <f aca="false">SUMIFS(Dep_Keur,Dep_Paid,"&lt;="&amp;J$4,Dep_Exit,1,Dep_Cash,0)</f>
        <v>0</v>
      </c>
      <c r="K104" s="43" t="n">
        <f aca="false">SUMIFS(Dep_Keur,Dep_Paid,"&lt;="&amp;K$4,Dep_Exit,1,Dep_Cash,0)</f>
        <v>606.9375</v>
      </c>
      <c r="L104" s="43" t="n">
        <f aca="false">SUMIFS(Dep_Keur,Dep_Paid,"&lt;="&amp;L$4,Dep_Exit,1,Dep_Cash,0)</f>
        <v>809.25</v>
      </c>
      <c r="M104" s="43" t="n">
        <f aca="false">SUMIFS(Dep_Keur,Dep_Paid,"&lt;="&amp;M$4,Dep_Exit,1,Dep_Cash,0)</f>
        <v>809.25</v>
      </c>
      <c r="N104" s="43" t="n">
        <f aca="false">SUMIFS(Dep_Keur,Dep_Paid,"&lt;="&amp;N$4,Dep_Exit,1,Dep_Cash,0)</f>
        <v>809.25</v>
      </c>
      <c r="O104" s="43" t="n">
        <f aca="false">SUMIFS(Dep_Keur,Dep_Paid,"&lt;="&amp;O$4,Dep_Exit,1,Dep_Cash,0)</f>
        <v>809.25</v>
      </c>
      <c r="P104" s="43" t="n">
        <f aca="false">SUMIFS(Dep_Keur,Dep_Paid,"&lt;="&amp;P$4,Dep_Exit,1,Dep_Cash,0)</f>
        <v>809.25</v>
      </c>
      <c r="Q104" s="43" t="n">
        <f aca="false">SUMIFS(Dep_Keur,Dep_Paid,"&lt;="&amp;Q$4,Dep_Exit,1,Dep_Cash,0)</f>
        <v>809.25</v>
      </c>
      <c r="R104" s="43" t="n">
        <f aca="false">SUMIFS(Dep_Keur,Dep_Paid,"&lt;="&amp;R$4,Dep_Exit,1,Dep_Cash,0)</f>
        <v>809.25</v>
      </c>
      <c r="S104" s="43" t="n">
        <f aca="false">SUMIFS(Dep_Keur,Dep_Paid,"&lt;="&amp;S$4,Dep_Exit,1,Dep_Cash,0)</f>
        <v>809.25</v>
      </c>
      <c r="T104" s="43" t="n">
        <f aca="false">SUMIFS(Dep_Keur,Dep_Paid,"&lt;="&amp;T$4,Dep_Exit,1,Dep_Cash,0)</f>
        <v>809.25</v>
      </c>
      <c r="U104" s="43" t="n">
        <f aca="false">SUMIFS(Dep_Keur,Dep_Paid,"&lt;="&amp;U$4,Dep_Exit,1,Dep_Cash,0)</f>
        <v>809.25</v>
      </c>
      <c r="V104" s="43" t="n">
        <f aca="false">SUMIFS(Dep_Keur,Dep_Paid,"&lt;="&amp;V$4,Dep_Exit,1,Dep_Cash,0)</f>
        <v>809.25</v>
      </c>
      <c r="W104" s="43" t="n">
        <f aca="false">SUMIFS(Dep_Keur,Dep_Paid,"&lt;="&amp;W$4,Dep_Exit,1,Dep_Cash,0)</f>
        <v>809.25</v>
      </c>
      <c r="X104" s="43" t="n">
        <f aca="false">SUMIFS(Dep_Keur,Dep_Paid,"&lt;="&amp;X$4,Dep_Exit,1,Dep_Cash,0)</f>
        <v>809.25</v>
      </c>
      <c r="Y104" s="43" t="n">
        <f aca="false">SUMIFS(Dep_Keur,Dep_Paid,"&lt;="&amp;Y$4,Dep_Exit,1,Dep_Cash,0)</f>
        <v>809.25</v>
      </c>
      <c r="Z104" s="43" t="n">
        <f aca="false">SUMIFS(Dep_Keur,Dep_Paid,"&lt;="&amp;Z$4,Dep_Exit,1,Dep_Cash,0)</f>
        <v>809.25</v>
      </c>
      <c r="AA104" s="43" t="n">
        <f aca="false">SUMIFS(Dep_Keur,Dep_Paid,"&lt;="&amp;AA$4,Dep_Exit,1,Dep_Cash,0)</f>
        <v>809.25</v>
      </c>
      <c r="AB104" s="43" t="n">
        <f aca="false">SUMIFS(Dep_Keur,Dep_Paid,"&lt;="&amp;AB$4,Dep_Exit,1,Dep_Cash,0)</f>
        <v>809.25</v>
      </c>
      <c r="AC104" s="43" t="n">
        <f aca="false">SUMIFS(Dep_Keur,Dep_Paid,"&lt;="&amp;AC$4,Dep_Exit,1,Dep_Cash,0)</f>
        <v>809.25</v>
      </c>
      <c r="AD104" s="43" t="n">
        <f aca="false">SUMIFS(Dep_Keur,Dep_Paid,"&lt;="&amp;AD$4,Dep_Exit,1,Dep_Cash,0)</f>
        <v>809.25</v>
      </c>
      <c r="AE104" s="43" t="n">
        <f aca="false">SUMIFS(Dep_Keur,Dep_Paid,"&lt;="&amp;AE$4,Dep_Exit,1,Dep_Cash,0)</f>
        <v>809.25</v>
      </c>
      <c r="AF104" s="43" t="n">
        <f aca="false">SUMIFS(Dep_Keur,Dep_Paid,"&lt;="&amp;AF$4,Dep_Exit,1,Dep_Cash,0)</f>
        <v>809.25</v>
      </c>
      <c r="AG104" s="43" t="n">
        <f aca="false">SUMIFS(Dep_Keur,Dep_Paid,"&lt;="&amp;AG$4,Dep_Exit,1,Dep_Cash,0)</f>
        <v>809.25</v>
      </c>
      <c r="AH104" s="43" t="n">
        <f aca="false">SUMIFS(Dep_Keur,Dep_Paid,"&lt;="&amp;AH$4,Dep_Exit,1,Dep_Cash,0)</f>
        <v>809.25</v>
      </c>
      <c r="AI104" s="43" t="n">
        <f aca="false">SUMIFS(Dep_Keur,Dep_Paid,"&lt;="&amp;AI$4,Dep_Exit,1,Dep_Cash,0)</f>
        <v>809.25</v>
      </c>
      <c r="AJ104" s="43" t="n">
        <f aca="false">SUMIFS(Dep_Keur,Dep_Paid,"&lt;="&amp;AJ$4,Dep_Exit,1,Dep_Cash,0)</f>
        <v>809.25</v>
      </c>
      <c r="AK104" s="43" t="n">
        <f aca="false">SUMIFS(Dep_Keur,Dep_Paid,"&lt;="&amp;AK$4,Dep_Exit,1,Dep_Cash,0)</f>
        <v>809.25</v>
      </c>
      <c r="AL104" s="43" t="n">
        <f aca="false">SUMIFS(Dep_Keur,Dep_Paid,"&lt;="&amp;AL$4,Dep_Exit,1,Dep_Cash,0)</f>
        <v>809.25</v>
      </c>
      <c r="AM104" s="43" t="n">
        <f aca="false">SUMIFS(Dep_Keur,Dep_Paid,"&lt;="&amp;AM$4,Dep_Exit,1,Dep_Cash,0)</f>
        <v>809.25</v>
      </c>
      <c r="AN104" s="43" t="n">
        <f aca="false">SUMIFS(Dep_Keur,Dep_Paid,"&lt;="&amp;AN$4,Dep_Exit,1,Dep_Cash,0)</f>
        <v>809.25</v>
      </c>
      <c r="AO104" s="43" t="n">
        <f aca="false">SUMIFS(Dep_Keur,Dep_Paid,"&lt;="&amp;AO$4,Dep_Exit,1,Dep_Cash,0)</f>
        <v>809.25</v>
      </c>
      <c r="AP104" s="43" t="n">
        <f aca="false">SUMIFS(Dep_Keur,Dep_Paid,"&lt;="&amp;AP$4,Dep_Exit,1,Dep_Cash,0)</f>
        <v>809.25</v>
      </c>
      <c r="AQ104" s="43" t="n">
        <f aca="false">SUMIFS(Dep_Keur,Dep_Paid,"&lt;="&amp;AQ$4,Dep_Exit,1,Dep_Cash,0)</f>
        <v>809.25</v>
      </c>
      <c r="AR104" s="43" t="n">
        <f aca="false">SUMIFS(Dep_Keur,Dep_Paid,"&lt;="&amp;AR$4,Dep_Exit,1,Dep_Cash,0)</f>
        <v>809.25</v>
      </c>
      <c r="AS104" s="43" t="n">
        <f aca="false">SUMIFS(Dep_Keur,Dep_Paid,"&lt;="&amp;AS$4,Dep_Exit,1,Dep_Cash,0)</f>
        <v>809.25</v>
      </c>
      <c r="AT104" s="43" t="n">
        <f aca="false">SUMIFS(Dep_Keur,Dep_Paid,"&lt;="&amp;AT$4,Dep_Exit,1,Dep_Cash,0)</f>
        <v>809.25</v>
      </c>
      <c r="AU104" s="43" t="n">
        <f aca="false">SUMIFS(Dep_Keur,Dep_Paid,"&lt;="&amp;AU$4,Dep_Exit,1,Dep_Cash,0)</f>
        <v>809.25</v>
      </c>
      <c r="AV104" s="43" t="n">
        <f aca="false">SUMIFS(Dep_Keur,Dep_Paid,"&lt;="&amp;AV$4,Dep_Exit,1,Dep_Cash,0)</f>
        <v>809.25</v>
      </c>
      <c r="AW104" s="43" t="n">
        <f aca="false">SUMIFS(Dep_Keur,Dep_Paid,"&lt;="&amp;AW$4,Dep_Exit,1,Dep_Cash,0)</f>
        <v>809.25</v>
      </c>
      <c r="AX104" s="43" t="n">
        <f aca="false">SUMIFS(Dep_Keur,Dep_Paid,"&lt;="&amp;AX$4,Dep_Exit,1,Dep_Cash,0)</f>
        <v>809.25</v>
      </c>
      <c r="AY104" s="43" t="n">
        <f aca="false">SUMIFS(Dep_Keur,Dep_Paid,"&lt;="&amp;AY$4,Dep_Exit,1,Dep_Cash,0)</f>
        <v>809.25</v>
      </c>
      <c r="AZ104" s="43" t="n">
        <f aca="false">SUMIFS(Dep_Keur,Dep_Paid,"&lt;="&amp;AZ$4,Dep_Exit,1,Dep_Cash,0)</f>
        <v>809.25</v>
      </c>
      <c r="BA104" s="43" t="n">
        <f aca="false">SUMIFS(Dep_Keur,Dep_Paid,"&lt;="&amp;BA$4,Dep_Exit,1,Dep_Cash,0)</f>
        <v>809.25</v>
      </c>
      <c r="BB104" s="43" t="n">
        <f aca="false">SUMIFS(Dep_Keur,Dep_Paid,"&lt;="&amp;BB$4,Dep_Exit,1,Dep_Cash,0)</f>
        <v>809.25</v>
      </c>
      <c r="BC104" s="43" t="n">
        <f aca="false">SUMIFS(Dep_Keur,Dep_Paid,"&lt;="&amp;BC$4,Dep_Exit,1,Dep_Cash,0)</f>
        <v>809.25</v>
      </c>
      <c r="BD104" s="43" t="n">
        <f aca="false">SUMIFS(Dep_Keur,Dep_Paid,"&lt;="&amp;BD$4,Dep_Exit,1,Dep_Cash,0)</f>
        <v>809.25</v>
      </c>
      <c r="BE104" s="43" t="n">
        <f aca="false">SUMIFS(Dep_Keur,Dep_Paid,"&lt;="&amp;BE$4,Dep_Exit,1,Dep_Cash,0)</f>
        <v>809.25</v>
      </c>
      <c r="BF104" s="43" t="n">
        <f aca="false">SUMIFS(Dep_Keur,Dep_Paid,"&lt;="&amp;BF$4,Dep_Exit,1,Dep_Cash,0)</f>
        <v>809.25</v>
      </c>
      <c r="BG104" s="43" t="n">
        <f aca="false">SUMIFS(Dep_Keur,Dep_Paid,"&lt;="&amp;BG$4,Dep_Exit,1,Dep_Cash,0)</f>
        <v>809.25</v>
      </c>
      <c r="BH104" s="43" t="n">
        <f aca="false">SUMIFS(Dep_Keur,Dep_Paid,"&lt;="&amp;BH$4,Dep_Exit,1,Dep_Cash,0)</f>
        <v>809.25</v>
      </c>
      <c r="BI104" s="43" t="n">
        <f aca="false">SUMIFS(Dep_Keur,Dep_Paid,"&lt;="&amp;BI$4,Dep_Exit,1,Dep_Cash,0)</f>
        <v>809.25</v>
      </c>
      <c r="BJ104" s="43" t="n">
        <f aca="false">SUMIFS(Dep_Keur,Dep_Paid,"&lt;="&amp;BJ$4,Dep_Exit,1,Dep_Cash,0)</f>
        <v>809.25</v>
      </c>
      <c r="BK104" s="43" t="n">
        <f aca="false">SUMIFS(Dep_Keur,Dep_Paid,"&lt;="&amp;BK$4,Dep_Exit,1,Dep_Cash,0)</f>
        <v>809.25</v>
      </c>
      <c r="BL104" s="43" t="n">
        <f aca="false">SUMIFS(Dep_Keur,Dep_Paid,"&lt;="&amp;BL$4,Dep_Exit,1,Dep_Cash,0)</f>
        <v>809.25</v>
      </c>
      <c r="BM104" s="43" t="n">
        <f aca="false">SUMIFS(Dep_Keur,Dep_Paid,"&lt;="&amp;BM$4,Dep_Exit,1,Dep_Cash,0)</f>
        <v>809.25</v>
      </c>
      <c r="BN104" s="43" t="n">
        <f aca="false">SUMIFS(Dep_Keur,Dep_Paid,"&lt;="&amp;BN$4,Dep_Exit,1,Dep_Cash,0)</f>
        <v>809.25</v>
      </c>
      <c r="BO104" s="43" t="n">
        <f aca="false">SUMIFS(Dep_Keur,Dep_Paid,"&lt;="&amp;BO$4,Dep_Exit,1,Dep_Cash,0)</f>
        <v>809.25</v>
      </c>
      <c r="BP104" s="43" t="n">
        <f aca="false">SUMIFS(Dep_Keur,Dep_Paid,"&lt;="&amp;BP$4,Dep_Exit,1,Dep_Cash,0)</f>
        <v>809.25</v>
      </c>
      <c r="BQ104" s="43" t="n">
        <f aca="false">SUMIFS(Dep_Keur,Dep_Paid,"&lt;="&amp;BQ$4,Dep_Exit,1,Dep_Cash,0)</f>
        <v>809.25</v>
      </c>
      <c r="BR104" s="43" t="n">
        <f aca="false">SUMIFS(Dep_Keur,Dep_Paid,"&lt;="&amp;BR$4,Dep_Exit,1,Dep_Cash,0)</f>
        <v>809.25</v>
      </c>
      <c r="BS104" s="43" t="n">
        <f aca="false">SUMIFS(Dep_Keur,Dep_Paid,"&lt;="&amp;BS$4,Dep_Exit,1,Dep_Cash,0)</f>
        <v>809.25</v>
      </c>
      <c r="BT104" s="43" t="n">
        <f aca="false">SUMIFS(Dep_Keur,Dep_Paid,"&lt;="&amp;BT$4,Dep_Exit,1,Dep_Cash,0)</f>
        <v>809.25</v>
      </c>
      <c r="BU104" s="43" t="n">
        <f aca="false">SUMIFS(Dep_Keur,Dep_Paid,"&lt;="&amp;BU$4,Dep_Exit,1,Dep_Cash,0)</f>
        <v>809.25</v>
      </c>
      <c r="BV104" s="43" t="n">
        <f aca="false">SUMIFS(Dep_Keur,Dep_Paid,"&lt;="&amp;BV$4,Dep_Exit,1,Dep_Cash,0)</f>
        <v>809.25</v>
      </c>
      <c r="BW104" s="43" t="n">
        <f aca="false">SUMIFS(Dep_Keur,Dep_Paid,"&lt;="&amp;BW$4,Dep_Exit,1,Dep_Cash,0)</f>
        <v>809.25</v>
      </c>
      <c r="BX104" s="43" t="n">
        <f aca="false">SUMIFS(Dep_Keur,Dep_Paid,"&lt;="&amp;BX$4,Dep_Exit,1,Dep_Cash,0)</f>
        <v>809.25</v>
      </c>
      <c r="BY104" s="43" t="n">
        <f aca="false">SUMIFS(Dep_Keur,Dep_Paid,"&lt;="&amp;BY$4,Dep_Exit,1,Dep_Cash,0)</f>
        <v>809.25</v>
      </c>
      <c r="BZ104" s="43" t="n">
        <f aca="false">SUMIFS(Dep_Keur,Dep_Paid,"&lt;="&amp;BZ$4,Dep_Exit,1,Dep_Cash,0)</f>
        <v>809.25</v>
      </c>
      <c r="CA104" s="43" t="n">
        <f aca="false">SUMIFS(Dep_Keur,Dep_Paid,"&lt;="&amp;CA$4,Dep_Exit,1,Dep_Cash,0)</f>
        <v>809.25</v>
      </c>
      <c r="CB104" s="43" t="n">
        <f aca="false">SUMIFS(Dep_Keur,Dep_Paid,"&lt;="&amp;CB$4,Dep_Exit,1,Dep_Cash,0)</f>
        <v>809.25</v>
      </c>
      <c r="CC104" s="43" t="n">
        <f aca="false">SUMIFS(Dep_Keur,Dep_Paid,"&lt;="&amp;CC$4,Dep_Exit,1,Dep_Cash,0)</f>
        <v>809.25</v>
      </c>
      <c r="CD104" s="43" t="n">
        <f aca="false">SUMIFS(Dep_Keur,Dep_Paid,"&lt;="&amp;CD$4,Dep_Exit,1,Dep_Cash,0)</f>
        <v>809.25</v>
      </c>
      <c r="CE104" s="43" t="n">
        <f aca="false">SUMIFS(Dep_Keur,Dep_Paid,"&lt;="&amp;CE$4,Dep_Exit,1,Dep_Cash,0)</f>
        <v>809.25</v>
      </c>
      <c r="CF104" s="43" t="n">
        <f aca="false">SUMIFS(Dep_Keur,Dep_Paid,"&lt;="&amp;CF$4,Dep_Exit,1,Dep_Cash,0)</f>
        <v>809.25</v>
      </c>
      <c r="CG104" s="43" t="n">
        <f aca="false">SUMIFS(Dep_Keur,Dep_Paid,"&lt;="&amp;CG$4,Dep_Exit,1,Dep_Cash,0)</f>
        <v>809.25</v>
      </c>
      <c r="CH104" s="43" t="n">
        <f aca="false">SUMIFS(Dep_Keur,Dep_Paid,"&lt;="&amp;CH$4,Dep_Exit,1,Dep_Cash,0)</f>
        <v>809.25</v>
      </c>
      <c r="CI104" s="43" t="n">
        <f aca="false">SUMIFS(Dep_Keur,Dep_Paid,"&lt;="&amp;CI$4,Dep_Exit,1,Dep_Cash,0)</f>
        <v>809.25</v>
      </c>
      <c r="CJ104" s="43" t="n">
        <f aca="false">SUMIFS(Dep_Keur,Dep_Paid,"&lt;="&amp;CJ$4,Dep_Exit,1,Dep_Cash,0)</f>
        <v>809.25</v>
      </c>
      <c r="CK104" s="43" t="n">
        <f aca="false">SUMIFS(Dep_Keur,Dep_Paid,"&lt;="&amp;CK$4,Dep_Exit,1,Dep_Cash,0)</f>
        <v>809.25</v>
      </c>
      <c r="CL104" s="43" t="n">
        <f aca="false">SUMIFS(Dep_Keur,Dep_Paid,"&lt;="&amp;CL$4,Dep_Exit,1,Dep_Cash,0)</f>
        <v>809.25</v>
      </c>
      <c r="CM104" s="43" t="n">
        <f aca="false">SUMIFS(Dep_Keur,Dep_Paid,"&lt;="&amp;CM$4,Dep_Exit,1,Dep_Cash,0)</f>
        <v>809.25</v>
      </c>
      <c r="CN104" s="43" t="n">
        <f aca="false">SUMIFS(Dep_Keur,Dep_Paid,"&lt;="&amp;CN$4,Dep_Exit,1,Dep_Cash,0)</f>
        <v>809.25</v>
      </c>
      <c r="CO104" s="43" t="n">
        <f aca="false">SUMIFS(Dep_Keur,Dep_Paid,"&lt;="&amp;CO$4,Dep_Exit,1,Dep_Cash,0)</f>
        <v>809.25</v>
      </c>
      <c r="CP104" s="43" t="n">
        <f aca="false">SUMIFS(Dep_Keur,Dep_Paid,"&lt;="&amp;CP$4,Dep_Exit,1,Dep_Cash,0)</f>
        <v>809.25</v>
      </c>
      <c r="CQ104" s="43" t="n">
        <f aca="false">SUMIFS(Dep_Keur,Dep_Paid,"&lt;="&amp;CQ$4,Dep_Exit,1,Dep_Cash,0)</f>
        <v>809.25</v>
      </c>
      <c r="CR104" s="43" t="n">
        <f aca="false">SUMIFS(Dep_Keur,Dep_Paid,"&lt;="&amp;CR$4,Dep_Exit,1,Dep_Cash,0)</f>
        <v>809.25</v>
      </c>
      <c r="CS104" s="43" t="n">
        <f aca="false">SUMIFS(Dep_Keur,Dep_Paid,"&lt;="&amp;CS$4,Dep_Exit,1,Dep_Cash,0)</f>
        <v>809.25</v>
      </c>
      <c r="CT104" s="43" t="n">
        <f aca="false">SUMIFS(Dep_Keur,Dep_Paid,"&lt;="&amp;CT$4,Dep_Exit,1,Dep_Cash,0)</f>
        <v>809.25</v>
      </c>
      <c r="CU104" s="43" t="n">
        <f aca="false">SUMIFS(Dep_Keur,Dep_Paid,"&lt;="&amp;CU$4,Dep_Exit,1,Dep_Cash,0)</f>
        <v>809.25</v>
      </c>
      <c r="CV104" s="43" t="n">
        <f aca="false">SUMIFS(Dep_Keur,Dep_Paid,"&lt;="&amp;CV$4,Dep_Exit,1,Dep_Cash,0)</f>
        <v>809.25</v>
      </c>
      <c r="CW104" s="43" t="n">
        <f aca="false">SUMIFS(Dep_Keur,Dep_Paid,"&lt;="&amp;CW$4,Dep_Exit,1,Dep_Cash,0)</f>
        <v>809.25</v>
      </c>
      <c r="CX104" s="43" t="n">
        <f aca="false">SUMIFS(Dep_Keur,Dep_Paid,"&lt;="&amp;CX$4,Dep_Exit,1,Dep_Cash,0)</f>
        <v>809.25</v>
      </c>
      <c r="CY104" s="43" t="n">
        <f aca="false">SUMIFS(Dep_Keur,Dep_Paid,"&lt;="&amp;CY$4,Dep_Exit,1,Dep_Cash,0)</f>
        <v>809.25</v>
      </c>
      <c r="CZ104" s="43" t="n">
        <f aca="false">SUMIFS(Dep_Keur,Dep_Paid,"&lt;="&amp;CZ$4,Dep_Exit,1,Dep_Cash,0)</f>
        <v>809.25</v>
      </c>
      <c r="DA104" s="43" t="n">
        <f aca="false">SUMIFS(Dep_Keur,Dep_Paid,"&lt;="&amp;DA$4,Dep_Exit,1,Dep_Cash,0)</f>
        <v>809.25</v>
      </c>
      <c r="DB104" s="43" t="n">
        <f aca="false">SUMIFS(Dep_Keur,Dep_Paid,"&lt;="&amp;DB$4,Dep_Exit,1,Dep_Cash,0)</f>
        <v>809.25</v>
      </c>
      <c r="DC104" s="43" t="n">
        <f aca="false">SUMIFS(Dep_Keur,Dep_Paid,"&lt;="&amp;DC$4,Dep_Exit,1,Dep_Cash,0)</f>
        <v>809.25</v>
      </c>
      <c r="DD104" s="43" t="n">
        <f aca="false">SUMIFS(Dep_Keur,Dep_Paid,"&lt;="&amp;DD$4,Dep_Exit,1,Dep_Cash,0)</f>
        <v>809.25</v>
      </c>
      <c r="DE104" s="43" t="n">
        <f aca="false">SUMIFS(Dep_Keur,Dep_Paid,"&lt;="&amp;DE$4,Dep_Exit,1,Dep_Cash,0)</f>
        <v>809.25</v>
      </c>
      <c r="DF104" s="43" t="n">
        <f aca="false">SUMIFS(Dep_Keur,Dep_Paid,"&lt;="&amp;DF$4,Dep_Exit,1,Dep_Cash,0)</f>
        <v>809.25</v>
      </c>
      <c r="DG104" s="43" t="n">
        <f aca="false">SUMIFS(Dep_Keur,Dep_Paid,"&lt;="&amp;DG$4,Dep_Exit,1,Dep_Cash,0)</f>
        <v>809.25</v>
      </c>
      <c r="DH104" s="43" t="n">
        <f aca="false">SUMIFS(Dep_Keur,Dep_Paid,"&lt;="&amp;DH$4,Dep_Exit,1,Dep_Cash,0)</f>
        <v>809.25</v>
      </c>
      <c r="DI104" s="43" t="n">
        <f aca="false">SUMIFS(Dep_Keur,Dep_Paid,"&lt;="&amp;DI$4,Dep_Exit,1,Dep_Cash,0)</f>
        <v>809.25</v>
      </c>
      <c r="DJ104" s="43" t="n">
        <f aca="false">SUMIFS(Dep_Keur,Dep_Paid,"&lt;="&amp;DJ$4,Dep_Exit,1,Dep_Cash,0)</f>
        <v>809.25</v>
      </c>
      <c r="DK104" s="43" t="n">
        <f aca="false">SUMIFS(Dep_Keur,Dep_Paid,"&lt;="&amp;DK$4,Dep_Exit,1,Dep_Cash,0)</f>
        <v>809.25</v>
      </c>
      <c r="DL104" s="43" t="n">
        <f aca="false">SUMIFS(Dep_Keur,Dep_Paid,"&lt;="&amp;DL$4,Dep_Exit,1,Dep_Cash,0)</f>
        <v>809.25</v>
      </c>
      <c r="DM104" s="43" t="n">
        <f aca="false">SUMIFS(Dep_Keur,Dep_Paid,"&lt;="&amp;DM$4,Dep_Exit,1,Dep_Cash,0)</f>
        <v>809.25</v>
      </c>
      <c r="DN104" s="43" t="n">
        <f aca="false">SUMIFS(Dep_Keur,Dep_Paid,"&lt;="&amp;DN$4,Dep_Exit,1,Dep_Cash,0)</f>
        <v>809.25</v>
      </c>
      <c r="DO104" s="43" t="n">
        <f aca="false">SUMIFS(Dep_Keur,Dep_Paid,"&lt;="&amp;DO$4,Dep_Exit,1,Dep_Cash,0)</f>
        <v>809.25</v>
      </c>
      <c r="DP104" s="43" t="n">
        <f aca="false">SUMIFS(Dep_Keur,Dep_Paid,"&lt;="&amp;DP$4,Dep_Exit,1,Dep_Cash,0)</f>
        <v>809.25</v>
      </c>
      <c r="DQ104" s="43" t="n">
        <f aca="false">SUMIFS(Dep_Keur,Dep_Paid,"&lt;="&amp;DQ$4,Dep_Exit,1,Dep_Cash,0)</f>
        <v>809.25</v>
      </c>
      <c r="DR104" s="43" t="n">
        <f aca="false">SUMIFS(Dep_Keur,Dep_Paid,"&lt;="&amp;DR$4,Dep_Exit,1,Dep_Cash,0)</f>
        <v>809.25</v>
      </c>
      <c r="DS104" s="43" t="n">
        <f aca="false">SUMIFS(Dep_Keur,Dep_Paid,"&lt;="&amp;DS$4,Dep_Exit,1,Dep_Cash,0)</f>
        <v>809.25</v>
      </c>
      <c r="DT104" s="43" t="n">
        <f aca="false">SUMIFS(Dep_Keur,Dep_Paid,"&lt;="&amp;DT$4,Dep_Exit,1,Dep_Cash,0)</f>
        <v>809.25</v>
      </c>
      <c r="DU104" s="43" t="n">
        <f aca="false">SUMIFS(Dep_Keur,Dep_Paid,"&lt;="&amp;DU$4,Dep_Exit,1,Dep_Cash,0)</f>
        <v>809.25</v>
      </c>
      <c r="DV104" s="43" t="n">
        <f aca="false">SUMIFS(Dep_Keur,Dep_Paid,"&lt;="&amp;DV$4,Dep_Exit,1,Dep_Cash,0)</f>
        <v>809.25</v>
      </c>
      <c r="DW104" s="43" t="n">
        <f aca="false">SUMIFS(Dep_Keur,Dep_Paid,"&lt;="&amp;DW$4,Dep_Exit,1,Dep_Cash,0)</f>
        <v>809.25</v>
      </c>
      <c r="DX104" s="43" t="n">
        <f aca="false">SUMIFS(Dep_Keur,Dep_Paid,"&lt;="&amp;DX$4,Dep_Exit,1,Dep_Cash,0)</f>
        <v>809.25</v>
      </c>
      <c r="DY104" s="43" t="n">
        <f aca="false">SUMIFS(Dep_Keur,Dep_Paid,"&lt;="&amp;DY$4,Dep_Exit,1,Dep_Cash,0)</f>
        <v>809.25</v>
      </c>
      <c r="DZ104" s="43" t="n">
        <f aca="false">SUMIFS(Dep_Keur,Dep_Paid,"&lt;="&amp;DZ$4,Dep_Exit,1,Dep_Cash,0)</f>
        <v>809.25</v>
      </c>
      <c r="EA104" s="43" t="n">
        <f aca="false">SUMIFS(Dep_Keur,Dep_Paid,"&lt;="&amp;EA$4,Dep_Exit,1,Dep_Cash,0)</f>
        <v>809.25</v>
      </c>
      <c r="EB104" s="43" t="n">
        <f aca="false">SUMIFS(Dep_Keur,Dep_Paid,"&lt;="&amp;EB$4,Dep_Exit,1,Dep_Cash,0)</f>
        <v>809.25</v>
      </c>
      <c r="EC104" s="43" t="n">
        <f aca="false">SUMIFS(Dep_Keur,Dep_Paid,"&lt;="&amp;EC$4,Dep_Exit,1,Dep_Cash,0)</f>
        <v>809.25</v>
      </c>
      <c r="ED104" s="43" t="n">
        <f aca="false">SUMIFS(Dep_Keur,Dep_Paid,"&lt;="&amp;ED$4,Dep_Exit,1,Dep_Cash,0)</f>
        <v>809.25</v>
      </c>
      <c r="EE104" s="43" t="n">
        <f aca="false">SUMIFS(Dep_Keur,Dep_Paid,"&lt;="&amp;EE$4,Dep_Exit,1,Dep_Cash,0)</f>
        <v>809.25</v>
      </c>
      <c r="EF104" s="43" t="n">
        <f aca="false">SUMIFS(Dep_Keur,Dep_Paid,"&lt;="&amp;EF$4,Dep_Exit,1,Dep_Cash,0)</f>
        <v>809.25</v>
      </c>
      <c r="EG104" s="43" t="n">
        <f aca="false">SUMIFS(Dep_Keur,Dep_Paid,"&lt;="&amp;EG$4,Dep_Exit,1,Dep_Cash,0)</f>
        <v>809.25</v>
      </c>
      <c r="EH104" s="43" t="n">
        <f aca="false">SUMIFS(Dep_Keur,Dep_Paid,"&lt;="&amp;EH$4,Dep_Exit,1,Dep_Cash,0)</f>
        <v>809.25</v>
      </c>
      <c r="EI104" s="43" t="n">
        <f aca="false">SUMIFS(Dep_Keur,Dep_Paid,"&lt;="&amp;EI$4,Dep_Exit,1,Dep_Cash,0)</f>
        <v>809.25</v>
      </c>
      <c r="EJ104" s="43" t="n">
        <f aca="false">SUMIFS(Dep_Keur,Dep_Paid,"&lt;="&amp;EJ$4,Dep_Exit,1,Dep_Cash,0)</f>
        <v>809.25</v>
      </c>
      <c r="EK104" s="43" t="n">
        <f aca="false">SUMIFS(Dep_Keur,Dep_Paid,"&lt;="&amp;EK$4,Dep_Exit,1,Dep_Cash,0)</f>
        <v>809.25</v>
      </c>
      <c r="EL104" s="43" t="n">
        <f aca="false">SUMIFS(Dep_Keur,Dep_Paid,"&lt;="&amp;EL$4,Dep_Exit,1,Dep_Cash,0)</f>
        <v>809.25</v>
      </c>
      <c r="EM104" s="43" t="n">
        <f aca="false">SUMIFS(Dep_Keur,Dep_Paid,"&lt;="&amp;EM$4,Dep_Exit,1,Dep_Cash,0)</f>
        <v>809.25</v>
      </c>
      <c r="EN104" s="43" t="n">
        <f aca="false">SUMIFS(Dep_Keur,Dep_Paid,"&lt;="&amp;EN$4,Dep_Exit,1,Dep_Cash,0)</f>
        <v>809.25</v>
      </c>
      <c r="EO104" s="43" t="n">
        <f aca="false">SUMIFS(Dep_Keur,Dep_Paid,"&lt;="&amp;EO$4,Dep_Exit,1,Dep_Cash,0)</f>
        <v>809.25</v>
      </c>
      <c r="EP104" s="43" t="n">
        <f aca="false">SUMIFS(Dep_Keur,Dep_Paid,"&lt;="&amp;EP$4,Dep_Exit,1,Dep_Cash,0)</f>
        <v>809.25</v>
      </c>
      <c r="EQ104" s="43" t="n">
        <f aca="false">SUMIFS(Dep_Keur,Dep_Paid,"&lt;="&amp;EQ$4,Dep_Exit,1,Dep_Cash,0)</f>
        <v>809.25</v>
      </c>
      <c r="ER104" s="43" t="n">
        <f aca="false">SUMIFS(Dep_Keur,Dep_Paid,"&lt;="&amp;ER$4,Dep_Exit,1,Dep_Cash,0)</f>
        <v>809.25</v>
      </c>
      <c r="ES104" s="43" t="n">
        <f aca="false">SUMIFS(Dep_Keur,Dep_Paid,"&lt;="&amp;ES$4,Dep_Exit,1,Dep_Cash,0)</f>
        <v>809.25</v>
      </c>
      <c r="ET104" s="43" t="n">
        <f aca="false">SUMIFS(Dep_Keur,Dep_Paid,"&lt;="&amp;ET$4,Dep_Exit,1,Dep_Cash,0)</f>
        <v>809.25</v>
      </c>
      <c r="EU104" s="43" t="n">
        <f aca="false">SUMIFS(Dep_Keur,Dep_Paid,"&lt;="&amp;EU$4,Dep_Exit,1,Dep_Cash,0)</f>
        <v>809.25</v>
      </c>
      <c r="EV104" s="43" t="n">
        <f aca="false">SUMIFS(Dep_Keur,Dep_Paid,"&lt;="&amp;EV$4,Dep_Exit,1,Dep_Cash,0)</f>
        <v>809.25</v>
      </c>
      <c r="EW104" s="43" t="n">
        <f aca="false">SUMIFS(Dep_Keur,Dep_Paid,"&lt;="&amp;EW$4,Dep_Exit,1,Dep_Cash,0)</f>
        <v>809.25</v>
      </c>
      <c r="EX104" s="43" t="n">
        <f aca="false">SUMIFS(Dep_Keur,Dep_Paid,"&lt;="&amp;EX$4,Dep_Exit,1,Dep_Cash,0)</f>
        <v>809.25</v>
      </c>
      <c r="EY104" s="43" t="n">
        <f aca="false">SUMIFS(Dep_Keur,Dep_Paid,"&lt;="&amp;EY$4,Dep_Exit,1,Dep_Cash,0)</f>
        <v>809.25</v>
      </c>
      <c r="EZ104" s="43" t="n">
        <f aca="false">SUMIFS(Dep_Keur,Dep_Paid,"&lt;="&amp;EZ$4,Dep_Exit,1,Dep_Cash,0)</f>
        <v>809.25</v>
      </c>
      <c r="FA104" s="43" t="n">
        <f aca="false">SUMIFS(Dep_Keur,Dep_Paid,"&lt;="&amp;FA$4,Dep_Exit,1,Dep_Cash,0)</f>
        <v>809.25</v>
      </c>
      <c r="FB104" s="43" t="n">
        <f aca="false">SUMIFS(Dep_Keur,Dep_Paid,"&lt;="&amp;FB$4,Dep_Exit,1,Dep_Cash,0)</f>
        <v>809.25</v>
      </c>
      <c r="FC104" s="43" t="n">
        <f aca="false">SUMIFS(Dep_Keur,Dep_Paid,"&lt;="&amp;FC$4,Dep_Exit,1,Dep_Cash,0)</f>
        <v>809.25</v>
      </c>
      <c r="FD104" s="43" t="n">
        <f aca="false">SUMIFS(Dep_Keur,Dep_Paid,"&lt;="&amp;FD$4,Dep_Exit,1,Dep_Cash,0)</f>
        <v>809.25</v>
      </c>
      <c r="FE104" s="43" t="n">
        <f aca="false">SUMIFS(Dep_Keur,Dep_Paid,"&lt;="&amp;FE$4,Dep_Exit,1,Dep_Cash,0)</f>
        <v>809.25</v>
      </c>
      <c r="FF104" s="43" t="n">
        <f aca="false">SUMIFS(Dep_Keur,Dep_Paid,"&lt;="&amp;FF$4,Dep_Exit,1,Dep_Cash,0)</f>
        <v>809.25</v>
      </c>
      <c r="FG104" s="43" t="n">
        <f aca="false">SUMIFS(Dep_Keur,Dep_Paid,"&lt;="&amp;FG$4,Dep_Exit,1,Dep_Cash,0)</f>
        <v>809.25</v>
      </c>
      <c r="FH104" s="43" t="n">
        <f aca="false">SUMIFS(Dep_Keur,Dep_Paid,"&lt;="&amp;FH$4,Dep_Exit,1,Dep_Cash,0)</f>
        <v>809.25</v>
      </c>
    </row>
    <row r="105" customFormat="false" ht="15" hidden="false" customHeight="false" outlineLevel="0" collapsed="false">
      <c r="C105" s="0" t="s">
        <v>702</v>
      </c>
      <c r="D105" s="11" t="s">
        <v>319</v>
      </c>
      <c r="E105" s="43" t="n">
        <f aca="false">SUMIF($J$3:$FH$3,"&lt;="&amp;$E18,$J105:$FH105)</f>
        <v>-34.7123907534247</v>
      </c>
      <c r="F105" s="43" t="n">
        <f aca="false">SUMIF($J$4:$FH$4,"&lt;="&amp;$E20,$J105:$FH105)</f>
        <v>-64.0875006164384</v>
      </c>
      <c r="I105" s="43" t="n">
        <f aca="false">SUM(J105:FH105)</f>
        <v>-64.0875006164384</v>
      </c>
      <c r="J105" s="43" t="n">
        <f aca="false">-(J103+J104*(1-J24))*$E103*J$5/Days_In_Year</f>
        <v>-0</v>
      </c>
      <c r="K105" s="43" t="n">
        <f aca="false">-(K103+K104*(1-K24))*$E103*K$5/Days_In_Year</f>
        <v>-5.41754075342466</v>
      </c>
      <c r="L105" s="43" t="n">
        <f aca="false">-(L103+L104*(1-L24))*$E103*L$5/Days_In_Year</f>
        <v>-7.30364753424658</v>
      </c>
      <c r="M105" s="43" t="n">
        <f aca="false">-(M103+M104*(1-M24))*$E103*M$5/Days_In_Year</f>
        <v>-7.38390739726027</v>
      </c>
      <c r="N105" s="43" t="n">
        <f aca="false">-(N103+N104*(1-N24))*$E103*N$5/Days_In_Year</f>
        <v>-7.38390739726027</v>
      </c>
      <c r="O105" s="43" t="n">
        <f aca="false">-(O103+O104*(1-O24))*$E103*O$5/Days_In_Year</f>
        <v>-7.22338767123288</v>
      </c>
      <c r="P105" s="43" t="n">
        <f aca="false">-(P103+P104*(1-P24))*$E103*P$5/Days_In_Year</f>
        <v>-7.30364753424658</v>
      </c>
      <c r="Q105" s="43" t="n">
        <f aca="false">-(Q103+Q104*(1-Q24))*$E103*Q$5/Days_In_Year</f>
        <v>-7.38390739726027</v>
      </c>
      <c r="R105" s="43" t="n">
        <f aca="false">-(R103+R104*(1-R24))*$E103*R$5/Days_In_Year</f>
        <v>-7.38390739726027</v>
      </c>
      <c r="S105" s="43" t="n">
        <f aca="false">-(S103+S104*(1-S24))*$E103*S$5/Days_In_Year</f>
        <v>-7.30364753424658</v>
      </c>
      <c r="T105" s="43" t="n">
        <f aca="false">-(T103+T104*(1-T24))*$E103*T$5/Days_In_Year</f>
        <v>-0</v>
      </c>
      <c r="U105" s="43" t="n">
        <f aca="false">-(U103+U104*(1-U24))*$E103*U$5/Days_In_Year</f>
        <v>-0</v>
      </c>
      <c r="V105" s="43" t="n">
        <f aca="false">-(V103+V104*(1-V24))*$E103*V$5/Days_In_Year</f>
        <v>-0</v>
      </c>
      <c r="W105" s="43" t="n">
        <f aca="false">-(W103+W104*(1-W24))*$E103*W$5/Days_In_Year</f>
        <v>-0</v>
      </c>
      <c r="X105" s="43" t="n">
        <f aca="false">-(X103+X104*(1-X24))*$E103*X$5/Days_In_Year</f>
        <v>-0</v>
      </c>
      <c r="Y105" s="43" t="n">
        <f aca="false">-(Y103+Y104*(1-Y24))*$E103*Y$5/Days_In_Year</f>
        <v>-0</v>
      </c>
      <c r="Z105" s="43" t="n">
        <f aca="false">-(Z103+Z104*(1-Z24))*$E103*Z$5/Days_In_Year</f>
        <v>-0</v>
      </c>
      <c r="AA105" s="43" t="n">
        <f aca="false">-(AA103+AA104*(1-AA24))*$E103*AA$5/Days_In_Year</f>
        <v>-0</v>
      </c>
      <c r="AB105" s="43" t="n">
        <f aca="false">-(AB103+AB104*(1-AB24))*$E103*AB$5/Days_In_Year</f>
        <v>-0</v>
      </c>
      <c r="AC105" s="43" t="n">
        <f aca="false">-(AC103+AC104*(1-AC24))*$E103*AC$5/Days_In_Year</f>
        <v>-0</v>
      </c>
      <c r="AD105" s="43" t="n">
        <f aca="false">-(AD103+AD104*(1-AD24))*$E103*AD$5/Days_In_Year</f>
        <v>-0</v>
      </c>
      <c r="AE105" s="43" t="n">
        <f aca="false">-(AE103+AE104*(1-AE24))*$E103*AE$5/Days_In_Year</f>
        <v>-0</v>
      </c>
      <c r="AF105" s="43" t="n">
        <f aca="false">-(AF103+AF104*(1-AF24))*$E103*AF$5/Days_In_Year</f>
        <v>-0</v>
      </c>
      <c r="AG105" s="43" t="n">
        <f aca="false">-(AG103+AG104*(1-AG24))*$E103*AG$5/Days_In_Year</f>
        <v>-0</v>
      </c>
      <c r="AH105" s="43" t="n">
        <f aca="false">-(AH103+AH104*(1-AH24))*$E103*AH$5/Days_In_Year</f>
        <v>-0</v>
      </c>
      <c r="AI105" s="43" t="n">
        <f aca="false">-(AI103+AI104*(1-AI24))*$E103*AI$5/Days_In_Year</f>
        <v>-0</v>
      </c>
      <c r="AJ105" s="43" t="n">
        <f aca="false">-(AJ103+AJ104*(1-AJ24))*$E103*AJ$5/Days_In_Year</f>
        <v>-0</v>
      </c>
      <c r="AK105" s="43" t="n">
        <f aca="false">-(AK103+AK104*(1-AK24))*$E103*AK$5/Days_In_Year</f>
        <v>-0</v>
      </c>
      <c r="AL105" s="43" t="n">
        <f aca="false">-(AL103+AL104*(1-AL24))*$E103*AL$5/Days_In_Year</f>
        <v>-0</v>
      </c>
      <c r="AM105" s="43" t="n">
        <f aca="false">-(AM103+AM104*(1-AM24))*$E103*AM$5/Days_In_Year</f>
        <v>-0</v>
      </c>
      <c r="AN105" s="43" t="n">
        <f aca="false">-(AN103+AN104*(1-AN24))*$E103*AN$5/Days_In_Year</f>
        <v>-0</v>
      </c>
      <c r="AO105" s="43" t="n">
        <f aca="false">-(AO103+AO104*(1-AO24))*$E103*AO$5/Days_In_Year</f>
        <v>-0</v>
      </c>
      <c r="AP105" s="43" t="n">
        <f aca="false">-(AP103+AP104*(1-AP24))*$E103*AP$5/Days_In_Year</f>
        <v>-0</v>
      </c>
      <c r="AQ105" s="43" t="n">
        <f aca="false">-(AQ103+AQ104*(1-AQ24))*$E103*AQ$5/Days_In_Year</f>
        <v>-0</v>
      </c>
      <c r="AR105" s="43" t="n">
        <f aca="false">-(AR103+AR104*(1-AR24))*$E103*AR$5/Days_In_Year</f>
        <v>-0</v>
      </c>
      <c r="AS105" s="43" t="n">
        <f aca="false">-(AS103+AS104*(1-AS24))*$E103*AS$5/Days_In_Year</f>
        <v>-0</v>
      </c>
      <c r="AT105" s="43" t="n">
        <f aca="false">-(AT103+AT104*(1-AT24))*$E103*AT$5/Days_In_Year</f>
        <v>-0</v>
      </c>
      <c r="AU105" s="43" t="n">
        <f aca="false">-(AU103+AU104*(1-AU24))*$E103*AU$5/Days_In_Year</f>
        <v>-0</v>
      </c>
      <c r="AV105" s="43" t="n">
        <f aca="false">-(AV103+AV104*(1-AV24))*$E103*AV$5/Days_In_Year</f>
        <v>-0</v>
      </c>
      <c r="AW105" s="43" t="n">
        <f aca="false">-(AW103+AW104*(1-AW24))*$E103*AW$5/Days_In_Year</f>
        <v>-0</v>
      </c>
      <c r="AX105" s="43" t="n">
        <f aca="false">-(AX103+AX104*(1-AX24))*$E103*AX$5/Days_In_Year</f>
        <v>-0</v>
      </c>
      <c r="AY105" s="43" t="n">
        <f aca="false">-(AY103+AY104*(1-AY24))*$E103*AY$5/Days_In_Year</f>
        <v>-0</v>
      </c>
      <c r="AZ105" s="43" t="n">
        <f aca="false">-(AZ103+AZ104*(1-AZ24))*$E103*AZ$5/Days_In_Year</f>
        <v>-0</v>
      </c>
      <c r="BA105" s="43" t="n">
        <f aca="false">-(BA103+BA104*(1-BA24))*$E103*BA$5/Days_In_Year</f>
        <v>-0</v>
      </c>
      <c r="BB105" s="43" t="n">
        <f aca="false">-(BB103+BB104*(1-BB24))*$E103*BB$5/Days_In_Year</f>
        <v>-0</v>
      </c>
      <c r="BC105" s="43" t="n">
        <f aca="false">-(BC103+BC104*(1-BC24))*$E103*BC$5/Days_In_Year</f>
        <v>-0</v>
      </c>
      <c r="BD105" s="43" t="n">
        <f aca="false">-(BD103+BD104*(1-BD24))*$E103*BD$5/Days_In_Year</f>
        <v>-0</v>
      </c>
      <c r="BE105" s="43" t="n">
        <f aca="false">-(BE103+BE104*(1-BE24))*$E103*BE$5/Days_In_Year</f>
        <v>-0</v>
      </c>
      <c r="BF105" s="43" t="n">
        <f aca="false">-(BF103+BF104*(1-BF24))*$E103*BF$5/Days_In_Year</f>
        <v>-0</v>
      </c>
      <c r="BG105" s="43" t="n">
        <f aca="false">-(BG103+BG104*(1-BG24))*$E103*BG$5/Days_In_Year</f>
        <v>-0</v>
      </c>
      <c r="BH105" s="43" t="n">
        <f aca="false">-(BH103+BH104*(1-BH24))*$E103*BH$5/Days_In_Year</f>
        <v>-0</v>
      </c>
      <c r="BI105" s="43" t="n">
        <f aca="false">-(BI103+BI104*(1-BI24))*$E103*BI$5/Days_In_Year</f>
        <v>-0</v>
      </c>
      <c r="BJ105" s="43" t="n">
        <f aca="false">-(BJ103+BJ104*(1-BJ24))*$E103*BJ$5/Days_In_Year</f>
        <v>-0</v>
      </c>
      <c r="BK105" s="43" t="n">
        <f aca="false">-(BK103+BK104*(1-BK24))*$E103*BK$5/Days_In_Year</f>
        <v>-0</v>
      </c>
      <c r="BL105" s="43" t="n">
        <f aca="false">-(BL103+BL104*(1-BL24))*$E103*BL$5/Days_In_Year</f>
        <v>-0</v>
      </c>
      <c r="BM105" s="43" t="n">
        <f aca="false">-(BM103+BM104*(1-BM24))*$E103*BM$5/Days_In_Year</f>
        <v>-0</v>
      </c>
      <c r="BN105" s="43" t="n">
        <f aca="false">-(BN103+BN104*(1-BN24))*$E103*BN$5/Days_In_Year</f>
        <v>-0</v>
      </c>
      <c r="BO105" s="43" t="n">
        <f aca="false">-(BO103+BO104*(1-BO24))*$E103*BO$5/Days_In_Year</f>
        <v>-0</v>
      </c>
      <c r="BP105" s="43" t="n">
        <f aca="false">-(BP103+BP104*(1-BP24))*$E103*BP$5/Days_In_Year</f>
        <v>-0</v>
      </c>
      <c r="BQ105" s="43" t="n">
        <f aca="false">-(BQ103+BQ104*(1-BQ24))*$E103*BQ$5/Days_In_Year</f>
        <v>-0</v>
      </c>
      <c r="BR105" s="43" t="n">
        <f aca="false">-(BR103+BR104*(1-BR24))*$E103*BR$5/Days_In_Year</f>
        <v>-0</v>
      </c>
      <c r="BS105" s="43" t="n">
        <f aca="false">-(BS103+BS104*(1-BS24))*$E103*BS$5/Days_In_Year</f>
        <v>-0</v>
      </c>
      <c r="BT105" s="43" t="n">
        <f aca="false">-(BT103+BT104*(1-BT24))*$E103*BT$5/Days_In_Year</f>
        <v>-0</v>
      </c>
      <c r="BU105" s="43" t="n">
        <f aca="false">-(BU103+BU104*(1-BU24))*$E103*BU$5/Days_In_Year</f>
        <v>-0</v>
      </c>
      <c r="BV105" s="43" t="n">
        <f aca="false">-(BV103+BV104*(1-BV24))*$E103*BV$5/Days_In_Year</f>
        <v>-0</v>
      </c>
      <c r="BW105" s="43" t="n">
        <f aca="false">-(BW103+BW104*(1-BW24))*$E103*BW$5/Days_In_Year</f>
        <v>-0</v>
      </c>
      <c r="BX105" s="43" t="n">
        <f aca="false">-(BX103+BX104*(1-BX24))*$E103*BX$5/Days_In_Year</f>
        <v>-0</v>
      </c>
      <c r="BY105" s="43" t="n">
        <f aca="false">-(BY103+BY104*(1-BY24))*$E103*BY$5/Days_In_Year</f>
        <v>-0</v>
      </c>
      <c r="BZ105" s="43" t="n">
        <f aca="false">-(BZ103+BZ104*(1-BZ24))*$E103*BZ$5/Days_In_Year</f>
        <v>-0</v>
      </c>
      <c r="CA105" s="43" t="n">
        <f aca="false">-(CA103+CA104*(1-CA24))*$E103*CA$5/Days_In_Year</f>
        <v>-0</v>
      </c>
      <c r="CB105" s="43" t="n">
        <f aca="false">-(CB103+CB104*(1-CB24))*$E103*CB$5/Days_In_Year</f>
        <v>-0</v>
      </c>
      <c r="CC105" s="43" t="n">
        <f aca="false">-(CC103+CC104*(1-CC24))*$E103*CC$5/Days_In_Year</f>
        <v>-0</v>
      </c>
      <c r="CD105" s="43" t="n">
        <f aca="false">-(CD103+CD104*(1-CD24))*$E103*CD$5/Days_In_Year</f>
        <v>-0</v>
      </c>
      <c r="CE105" s="43" t="n">
        <f aca="false">-(CE103+CE104*(1-CE24))*$E103*CE$5/Days_In_Year</f>
        <v>-0</v>
      </c>
      <c r="CF105" s="43" t="n">
        <f aca="false">-(CF103+CF104*(1-CF24))*$E103*CF$5/Days_In_Year</f>
        <v>-0</v>
      </c>
      <c r="CG105" s="43" t="n">
        <f aca="false">-(CG103+CG104*(1-CG24))*$E103*CG$5/Days_In_Year</f>
        <v>-0</v>
      </c>
      <c r="CH105" s="43" t="n">
        <f aca="false">-(CH103+CH104*(1-CH24))*$E103*CH$5/Days_In_Year</f>
        <v>-0</v>
      </c>
      <c r="CI105" s="43" t="n">
        <f aca="false">-(CI103+CI104*(1-CI24))*$E103*CI$5/Days_In_Year</f>
        <v>-0</v>
      </c>
      <c r="CJ105" s="43" t="n">
        <f aca="false">-(CJ103+CJ104*(1-CJ24))*$E103*CJ$5/Days_In_Year</f>
        <v>-0</v>
      </c>
      <c r="CK105" s="43" t="n">
        <f aca="false">-(CK103+CK104*(1-CK24))*$E103*CK$5/Days_In_Year</f>
        <v>-0</v>
      </c>
      <c r="CL105" s="43" t="n">
        <f aca="false">-(CL103+CL104*(1-CL24))*$E103*CL$5/Days_In_Year</f>
        <v>-0</v>
      </c>
      <c r="CM105" s="43" t="n">
        <f aca="false">-(CM103+CM104*(1-CM24))*$E103*CM$5/Days_In_Year</f>
        <v>-0</v>
      </c>
      <c r="CN105" s="43" t="n">
        <f aca="false">-(CN103+CN104*(1-CN24))*$E103*CN$5/Days_In_Year</f>
        <v>-0</v>
      </c>
      <c r="CO105" s="43" t="n">
        <f aca="false">-(CO103+CO104*(1-CO24))*$E103*CO$5/Days_In_Year</f>
        <v>-0</v>
      </c>
      <c r="CP105" s="43" t="n">
        <f aca="false">-(CP103+CP104*(1-CP24))*$E103*CP$5/Days_In_Year</f>
        <v>-0</v>
      </c>
      <c r="CQ105" s="43" t="n">
        <f aca="false">-(CQ103+CQ104*(1-CQ24))*$E103*CQ$5/Days_In_Year</f>
        <v>-0</v>
      </c>
      <c r="CR105" s="43" t="n">
        <f aca="false">-(CR103+CR104*(1-CR24))*$E103*CR$5/Days_In_Year</f>
        <v>-0</v>
      </c>
      <c r="CS105" s="43" t="n">
        <f aca="false">-(CS103+CS104*(1-CS24))*$E103*CS$5/Days_In_Year</f>
        <v>-0</v>
      </c>
      <c r="CT105" s="43" t="n">
        <f aca="false">-(CT103+CT104*(1-CT24))*$E103*CT$5/Days_In_Year</f>
        <v>-0</v>
      </c>
      <c r="CU105" s="43" t="n">
        <f aca="false">-(CU103+CU104*(1-CU24))*$E103*CU$5/Days_In_Year</f>
        <v>-0</v>
      </c>
      <c r="CV105" s="43" t="n">
        <f aca="false">-(CV103+CV104*(1-CV24))*$E103*CV$5/Days_In_Year</f>
        <v>-0</v>
      </c>
      <c r="CW105" s="43" t="n">
        <f aca="false">-(CW103+CW104*(1-CW24))*$E103*CW$5/Days_In_Year</f>
        <v>-0</v>
      </c>
      <c r="CX105" s="43" t="n">
        <f aca="false">-(CX103+CX104*(1-CX24))*$E103*CX$5/Days_In_Year</f>
        <v>-0</v>
      </c>
      <c r="CY105" s="43" t="n">
        <f aca="false">-(CY103+CY104*(1-CY24))*$E103*CY$5/Days_In_Year</f>
        <v>-0</v>
      </c>
      <c r="CZ105" s="43" t="n">
        <f aca="false">-(CZ103+CZ104*(1-CZ24))*$E103*CZ$5/Days_In_Year</f>
        <v>-0</v>
      </c>
      <c r="DA105" s="43" t="n">
        <f aca="false">-(DA103+DA104*(1-DA24))*$E103*DA$5/Days_In_Year</f>
        <v>-0</v>
      </c>
      <c r="DB105" s="43" t="n">
        <f aca="false">-(DB103+DB104*(1-DB24))*$E103*DB$5/Days_In_Year</f>
        <v>-0</v>
      </c>
      <c r="DC105" s="43" t="n">
        <f aca="false">-(DC103+DC104*(1-DC24))*$E103*DC$5/Days_In_Year</f>
        <v>-0</v>
      </c>
      <c r="DD105" s="43" t="n">
        <f aca="false">-(DD103+DD104*(1-DD24))*$E103*DD$5/Days_In_Year</f>
        <v>-0</v>
      </c>
      <c r="DE105" s="43" t="n">
        <f aca="false">-(DE103+DE104*(1-DE24))*$E103*DE$5/Days_In_Year</f>
        <v>-0</v>
      </c>
      <c r="DF105" s="43" t="n">
        <f aca="false">-(DF103+DF104*(1-DF24))*$E103*DF$5/Days_In_Year</f>
        <v>-0</v>
      </c>
      <c r="DG105" s="43" t="n">
        <f aca="false">-(DG103+DG104*(1-DG24))*$E103*DG$5/Days_In_Year</f>
        <v>-0</v>
      </c>
      <c r="DH105" s="43" t="n">
        <f aca="false">-(DH103+DH104*(1-DH24))*$E103*DH$5/Days_In_Year</f>
        <v>-0</v>
      </c>
      <c r="DI105" s="43" t="n">
        <f aca="false">-(DI103+DI104*(1-DI24))*$E103*DI$5/Days_In_Year</f>
        <v>-0</v>
      </c>
      <c r="DJ105" s="43" t="n">
        <f aca="false">-(DJ103+DJ104*(1-DJ24))*$E103*DJ$5/Days_In_Year</f>
        <v>-0</v>
      </c>
      <c r="DK105" s="43" t="n">
        <f aca="false">-(DK103+DK104*(1-DK24))*$E103*DK$5/Days_In_Year</f>
        <v>-0</v>
      </c>
      <c r="DL105" s="43" t="n">
        <f aca="false">-(DL103+DL104*(1-DL24))*$E103*DL$5/Days_In_Year</f>
        <v>-0</v>
      </c>
      <c r="DM105" s="43" t="n">
        <f aca="false">-(DM103+DM104*(1-DM24))*$E103*DM$5/Days_In_Year</f>
        <v>-0</v>
      </c>
      <c r="DN105" s="43" t="n">
        <f aca="false">-(DN103+DN104*(1-DN24))*$E103*DN$5/Days_In_Year</f>
        <v>-0</v>
      </c>
      <c r="DO105" s="43" t="n">
        <f aca="false">-(DO103+DO104*(1-DO24))*$E103*DO$5/Days_In_Year</f>
        <v>-0</v>
      </c>
      <c r="DP105" s="43" t="n">
        <f aca="false">-(DP103+DP104*(1-DP24))*$E103*DP$5/Days_In_Year</f>
        <v>-0</v>
      </c>
      <c r="DQ105" s="43" t="n">
        <f aca="false">-(DQ103+DQ104*(1-DQ24))*$E103*DQ$5/Days_In_Year</f>
        <v>-0</v>
      </c>
      <c r="DR105" s="43" t="n">
        <f aca="false">-(DR103+DR104*(1-DR24))*$E103*DR$5/Days_In_Year</f>
        <v>-0</v>
      </c>
      <c r="DS105" s="43" t="n">
        <f aca="false">-(DS103+DS104*(1-DS24))*$E103*DS$5/Days_In_Year</f>
        <v>-0</v>
      </c>
      <c r="DT105" s="43" t="n">
        <f aca="false">-(DT103+DT104*(1-DT24))*$E103*DT$5/Days_In_Year</f>
        <v>-0</v>
      </c>
      <c r="DU105" s="43" t="n">
        <f aca="false">-(DU103+DU104*(1-DU24))*$E103*DU$5/Days_In_Year</f>
        <v>-0</v>
      </c>
      <c r="DV105" s="43" t="n">
        <f aca="false">-(DV103+DV104*(1-DV24))*$E103*DV$5/Days_In_Year</f>
        <v>-0</v>
      </c>
      <c r="DW105" s="43" t="n">
        <f aca="false">-(DW103+DW104*(1-DW24))*$E103*DW$5/Days_In_Year</f>
        <v>-0</v>
      </c>
      <c r="DX105" s="43" t="n">
        <f aca="false">-(DX103+DX104*(1-DX24))*$E103*DX$5/Days_In_Year</f>
        <v>-0</v>
      </c>
      <c r="DY105" s="43" t="n">
        <f aca="false">-(DY103+DY104*(1-DY24))*$E103*DY$5/Days_In_Year</f>
        <v>-0</v>
      </c>
      <c r="DZ105" s="43" t="n">
        <f aca="false">-(DZ103+DZ104*(1-DZ24))*$E103*DZ$5/Days_In_Year</f>
        <v>-0</v>
      </c>
      <c r="EA105" s="43" t="n">
        <f aca="false">-(EA103+EA104*(1-EA24))*$E103*EA$5/Days_In_Year</f>
        <v>-0</v>
      </c>
      <c r="EB105" s="43" t="n">
        <f aca="false">-(EB103+EB104*(1-EB24))*$E103*EB$5/Days_In_Year</f>
        <v>-0</v>
      </c>
      <c r="EC105" s="43" t="n">
        <f aca="false">-(EC103+EC104*(1-EC24))*$E103*EC$5/Days_In_Year</f>
        <v>-0</v>
      </c>
      <c r="ED105" s="43" t="n">
        <f aca="false">-(ED103+ED104*(1-ED24))*$E103*ED$5/Days_In_Year</f>
        <v>-0</v>
      </c>
      <c r="EE105" s="43" t="n">
        <f aca="false">-(EE103+EE104*(1-EE24))*$E103*EE$5/Days_In_Year</f>
        <v>-0</v>
      </c>
      <c r="EF105" s="43" t="n">
        <f aca="false">-(EF103+EF104*(1-EF24))*$E103*EF$5/Days_In_Year</f>
        <v>-0</v>
      </c>
      <c r="EG105" s="43" t="n">
        <f aca="false">-(EG103+EG104*(1-EG24))*$E103*EG$5/Days_In_Year</f>
        <v>-0</v>
      </c>
      <c r="EH105" s="43" t="n">
        <f aca="false">-(EH103+EH104*(1-EH24))*$E103*EH$5/Days_In_Year</f>
        <v>-0</v>
      </c>
      <c r="EI105" s="43" t="n">
        <f aca="false">-(EI103+EI104*(1-EI24))*$E103*EI$5/Days_In_Year</f>
        <v>-0</v>
      </c>
      <c r="EJ105" s="43" t="n">
        <f aca="false">-(EJ103+EJ104*(1-EJ24))*$E103*EJ$5/Days_In_Year</f>
        <v>-0</v>
      </c>
      <c r="EK105" s="43" t="n">
        <f aca="false">-(EK103+EK104*(1-EK24))*$E103*EK$5/Days_In_Year</f>
        <v>-0</v>
      </c>
      <c r="EL105" s="43" t="n">
        <f aca="false">-(EL103+EL104*(1-EL24))*$E103*EL$5/Days_In_Year</f>
        <v>-0</v>
      </c>
      <c r="EM105" s="43" t="n">
        <f aca="false">-(EM103+EM104*(1-EM24))*$E103*EM$5/Days_In_Year</f>
        <v>-0</v>
      </c>
      <c r="EN105" s="43" t="n">
        <f aca="false">-(EN103+EN104*(1-EN24))*$E103*EN$5/Days_In_Year</f>
        <v>-0</v>
      </c>
      <c r="EO105" s="43" t="n">
        <f aca="false">-(EO103+EO104*(1-EO24))*$E103*EO$5/Days_In_Year</f>
        <v>-0</v>
      </c>
      <c r="EP105" s="43" t="n">
        <f aca="false">-(EP103+EP104*(1-EP24))*$E103*EP$5/Days_In_Year</f>
        <v>-0</v>
      </c>
      <c r="EQ105" s="43" t="n">
        <f aca="false">-(EQ103+EQ104*(1-EQ24))*$E103*EQ$5/Days_In_Year</f>
        <v>-0</v>
      </c>
      <c r="ER105" s="43" t="n">
        <f aca="false">-(ER103+ER104*(1-ER24))*$E103*ER$5/Days_In_Year</f>
        <v>-0</v>
      </c>
      <c r="ES105" s="43" t="n">
        <f aca="false">-(ES103+ES104*(1-ES24))*$E103*ES$5/Days_In_Year</f>
        <v>-0</v>
      </c>
      <c r="ET105" s="43" t="n">
        <f aca="false">-(ET103+ET104*(1-ET24))*$E103*ET$5/Days_In_Year</f>
        <v>-0</v>
      </c>
      <c r="EU105" s="43" t="n">
        <f aca="false">-(EU103+EU104*(1-EU24))*$E103*EU$5/Days_In_Year</f>
        <v>-0</v>
      </c>
      <c r="EV105" s="43" t="n">
        <f aca="false">-(EV103+EV104*(1-EV24))*$E103*EV$5/Days_In_Year</f>
        <v>-0</v>
      </c>
      <c r="EW105" s="43" t="n">
        <f aca="false">-(EW103+EW104*(1-EW24))*$E103*EW$5/Days_In_Year</f>
        <v>-0</v>
      </c>
      <c r="EX105" s="43" t="n">
        <f aca="false">-(EX103+EX104*(1-EX24))*$E103*EX$5/Days_In_Year</f>
        <v>-0</v>
      </c>
      <c r="EY105" s="43" t="n">
        <f aca="false">-(EY103+EY104*(1-EY24))*$E103*EY$5/Days_In_Year</f>
        <v>-0</v>
      </c>
      <c r="EZ105" s="43" t="n">
        <f aca="false">-(EZ103+EZ104*(1-EZ24))*$E103*EZ$5/Days_In_Year</f>
        <v>-0</v>
      </c>
      <c r="FA105" s="43" t="n">
        <f aca="false">-(FA103+FA104*(1-FA24))*$E103*FA$5/Days_In_Year</f>
        <v>-0</v>
      </c>
      <c r="FB105" s="43" t="n">
        <f aca="false">-(FB103+FB104*(1-FB24))*$E103*FB$5/Days_In_Year</f>
        <v>-0</v>
      </c>
      <c r="FC105" s="43" t="n">
        <f aca="false">-(FC103+FC104*(1-FC24))*$E103*FC$5/Days_In_Year</f>
        <v>-0</v>
      </c>
      <c r="FD105" s="43" t="n">
        <f aca="false">-(FD103+FD104*(1-FD24))*$E103*FD$5/Days_In_Year</f>
        <v>-0</v>
      </c>
      <c r="FE105" s="43" t="n">
        <f aca="false">-(FE103+FE104*(1-FE24))*$E103*FE$5/Days_In_Year</f>
        <v>-0</v>
      </c>
      <c r="FF105" s="43" t="n">
        <f aca="false">-(FF103+FF104*(1-FF24))*$E103*FF$5/Days_In_Year</f>
        <v>-0</v>
      </c>
      <c r="FG105" s="43" t="n">
        <f aca="false">-(FG103+FG104*(1-FG24))*$E103*FG$5/Days_In_Year</f>
        <v>-0</v>
      </c>
      <c r="FH105" s="43" t="n">
        <f aca="false">-(FH103+FH104*(1-FH24))*$E103*FH$5/Days_In_Year</f>
        <v>-0</v>
      </c>
    </row>
    <row r="106" customFormat="false" ht="15" hidden="false" customHeight="false" outlineLevel="0" collapsed="false">
      <c r="C106" s="0" t="s">
        <v>703</v>
      </c>
      <c r="D106" s="11" t="s">
        <v>319</v>
      </c>
      <c r="I106" s="43" t="n">
        <f aca="false">SUM(J106:FH106)</f>
        <v>-34.7123907534247</v>
      </c>
      <c r="J106" s="43" t="n">
        <f aca="false">J105*(1-J23)</f>
        <v>-0</v>
      </c>
      <c r="K106" s="43" t="n">
        <f aca="false">K105*(1-K23)</f>
        <v>-5.41754075342466</v>
      </c>
      <c r="L106" s="43" t="n">
        <f aca="false">L105*(1-L23)</f>
        <v>-7.30364753424658</v>
      </c>
      <c r="M106" s="43" t="n">
        <f aca="false">M105*(1-M23)</f>
        <v>-7.38390739726027</v>
      </c>
      <c r="N106" s="43" t="n">
        <f aca="false">N105*(1-N23)</f>
        <v>-7.38390739726027</v>
      </c>
      <c r="O106" s="43" t="n">
        <f aca="false">O105*(1-O23)</f>
        <v>-7.22338767123288</v>
      </c>
      <c r="P106" s="43" t="n">
        <f aca="false">P105*(1-P23)</f>
        <v>-0</v>
      </c>
      <c r="Q106" s="43" t="n">
        <f aca="false">Q105*(1-Q23)</f>
        <v>-0</v>
      </c>
      <c r="R106" s="43" t="n">
        <f aca="false">R105*(1-R23)</f>
        <v>-0</v>
      </c>
      <c r="S106" s="43" t="n">
        <f aca="false">S105*(1-S23)</f>
        <v>-0</v>
      </c>
      <c r="T106" s="43" t="n">
        <f aca="false">T105*(1-T23)</f>
        <v>-0</v>
      </c>
      <c r="U106" s="43" t="n">
        <f aca="false">U105*(1-U23)</f>
        <v>-0</v>
      </c>
      <c r="V106" s="43" t="n">
        <f aca="false">V105*(1-V23)</f>
        <v>-0</v>
      </c>
      <c r="W106" s="43" t="n">
        <f aca="false">W105*(1-W23)</f>
        <v>-0</v>
      </c>
      <c r="X106" s="43" t="n">
        <f aca="false">X105*(1-X23)</f>
        <v>-0</v>
      </c>
      <c r="Y106" s="43" t="n">
        <f aca="false">Y105*(1-Y23)</f>
        <v>-0</v>
      </c>
      <c r="Z106" s="43" t="n">
        <f aca="false">Z105*(1-Z23)</f>
        <v>-0</v>
      </c>
      <c r="AA106" s="43" t="n">
        <f aca="false">AA105*(1-AA23)</f>
        <v>-0</v>
      </c>
      <c r="AB106" s="43" t="n">
        <f aca="false">AB105*(1-AB23)</f>
        <v>-0</v>
      </c>
      <c r="AC106" s="43" t="n">
        <f aca="false">AC105*(1-AC23)</f>
        <v>-0</v>
      </c>
      <c r="AD106" s="43" t="n">
        <f aca="false">AD105*(1-AD23)</f>
        <v>-0</v>
      </c>
      <c r="AE106" s="43" t="n">
        <f aca="false">AE105*(1-AE23)</f>
        <v>-0</v>
      </c>
      <c r="AF106" s="43" t="n">
        <f aca="false">AF105*(1-AF23)</f>
        <v>-0</v>
      </c>
      <c r="AG106" s="43" t="n">
        <f aca="false">AG105*(1-AG23)</f>
        <v>-0</v>
      </c>
      <c r="AH106" s="43" t="n">
        <f aca="false">AH105*(1-AH23)</f>
        <v>-0</v>
      </c>
      <c r="AI106" s="43" t="n">
        <f aca="false">AI105*(1-AI23)</f>
        <v>-0</v>
      </c>
      <c r="AJ106" s="43" t="n">
        <f aca="false">AJ105*(1-AJ23)</f>
        <v>-0</v>
      </c>
      <c r="AK106" s="43" t="n">
        <f aca="false">AK105*(1-AK23)</f>
        <v>-0</v>
      </c>
      <c r="AL106" s="43" t="n">
        <f aca="false">AL105*(1-AL23)</f>
        <v>-0</v>
      </c>
      <c r="AM106" s="43" t="n">
        <f aca="false">AM105*(1-AM23)</f>
        <v>-0</v>
      </c>
      <c r="AN106" s="43" t="n">
        <f aca="false">AN105*(1-AN23)</f>
        <v>-0</v>
      </c>
      <c r="AO106" s="43" t="n">
        <f aca="false">AO105*(1-AO23)</f>
        <v>-0</v>
      </c>
      <c r="AP106" s="43" t="n">
        <f aca="false">AP105*(1-AP23)</f>
        <v>-0</v>
      </c>
      <c r="AQ106" s="43" t="n">
        <f aca="false">AQ105*(1-AQ23)</f>
        <v>-0</v>
      </c>
      <c r="AR106" s="43" t="n">
        <f aca="false">AR105*(1-AR23)</f>
        <v>-0</v>
      </c>
      <c r="AS106" s="43" t="n">
        <f aca="false">AS105*(1-AS23)</f>
        <v>-0</v>
      </c>
      <c r="AT106" s="43" t="n">
        <f aca="false">AT105*(1-AT23)</f>
        <v>-0</v>
      </c>
      <c r="AU106" s="43" t="n">
        <f aca="false">AU105*(1-AU23)</f>
        <v>-0</v>
      </c>
      <c r="AV106" s="43" t="n">
        <f aca="false">AV105*(1-AV23)</f>
        <v>-0</v>
      </c>
      <c r="AW106" s="43" t="n">
        <f aca="false">AW105*(1-AW23)</f>
        <v>-0</v>
      </c>
      <c r="AX106" s="43" t="n">
        <f aca="false">AX105*(1-AX23)</f>
        <v>-0</v>
      </c>
      <c r="AY106" s="43" t="n">
        <f aca="false">AY105*(1-AY23)</f>
        <v>-0</v>
      </c>
      <c r="AZ106" s="43" t="n">
        <f aca="false">AZ105*(1-AZ23)</f>
        <v>-0</v>
      </c>
      <c r="BA106" s="43" t="n">
        <f aca="false">BA105*(1-BA23)</f>
        <v>-0</v>
      </c>
      <c r="BB106" s="43" t="n">
        <f aca="false">BB105*(1-BB23)</f>
        <v>-0</v>
      </c>
      <c r="BC106" s="43" t="n">
        <f aca="false">BC105*(1-BC23)</f>
        <v>-0</v>
      </c>
      <c r="BD106" s="43" t="n">
        <f aca="false">BD105*(1-BD23)</f>
        <v>-0</v>
      </c>
      <c r="BE106" s="43" t="n">
        <f aca="false">BE105*(1-BE23)</f>
        <v>-0</v>
      </c>
      <c r="BF106" s="43" t="n">
        <f aca="false">BF105*(1-BF23)</f>
        <v>-0</v>
      </c>
      <c r="BG106" s="43" t="n">
        <f aca="false">BG105*(1-BG23)</f>
        <v>-0</v>
      </c>
      <c r="BH106" s="43" t="n">
        <f aca="false">BH105*(1-BH23)</f>
        <v>-0</v>
      </c>
      <c r="BI106" s="43" t="n">
        <f aca="false">BI105*(1-BI23)</f>
        <v>-0</v>
      </c>
      <c r="BJ106" s="43" t="n">
        <f aca="false">BJ105*(1-BJ23)</f>
        <v>-0</v>
      </c>
      <c r="BK106" s="43" t="n">
        <f aca="false">BK105*(1-BK23)</f>
        <v>-0</v>
      </c>
      <c r="BL106" s="43" t="n">
        <f aca="false">BL105*(1-BL23)</f>
        <v>-0</v>
      </c>
      <c r="BM106" s="43" t="n">
        <f aca="false">BM105*(1-BM23)</f>
        <v>-0</v>
      </c>
      <c r="BN106" s="43" t="n">
        <f aca="false">BN105*(1-BN23)</f>
        <v>-0</v>
      </c>
      <c r="BO106" s="43" t="n">
        <f aca="false">BO105*(1-BO23)</f>
        <v>-0</v>
      </c>
      <c r="BP106" s="43" t="n">
        <f aca="false">BP105*(1-BP23)</f>
        <v>-0</v>
      </c>
      <c r="BQ106" s="43" t="n">
        <f aca="false">BQ105*(1-BQ23)</f>
        <v>-0</v>
      </c>
      <c r="BR106" s="43" t="n">
        <f aca="false">BR105*(1-BR23)</f>
        <v>-0</v>
      </c>
      <c r="BS106" s="43" t="n">
        <f aca="false">BS105*(1-BS23)</f>
        <v>-0</v>
      </c>
      <c r="BT106" s="43" t="n">
        <f aca="false">BT105*(1-BT23)</f>
        <v>-0</v>
      </c>
      <c r="BU106" s="43" t="n">
        <f aca="false">BU105*(1-BU23)</f>
        <v>-0</v>
      </c>
      <c r="BV106" s="43" t="n">
        <f aca="false">BV105*(1-BV23)</f>
        <v>-0</v>
      </c>
      <c r="BW106" s="43" t="n">
        <f aca="false">BW105*(1-BW23)</f>
        <v>-0</v>
      </c>
      <c r="BX106" s="43" t="n">
        <f aca="false">BX105*(1-BX23)</f>
        <v>-0</v>
      </c>
      <c r="BY106" s="43" t="n">
        <f aca="false">BY105*(1-BY23)</f>
        <v>-0</v>
      </c>
      <c r="BZ106" s="43" t="n">
        <f aca="false">BZ105*(1-BZ23)</f>
        <v>-0</v>
      </c>
      <c r="CA106" s="43" t="n">
        <f aca="false">CA105*(1-CA23)</f>
        <v>-0</v>
      </c>
      <c r="CB106" s="43" t="n">
        <f aca="false">CB105*(1-CB23)</f>
        <v>-0</v>
      </c>
      <c r="CC106" s="43" t="n">
        <f aca="false">CC105*(1-CC23)</f>
        <v>-0</v>
      </c>
      <c r="CD106" s="43" t="n">
        <f aca="false">CD105*(1-CD23)</f>
        <v>-0</v>
      </c>
      <c r="CE106" s="43" t="n">
        <f aca="false">CE105*(1-CE23)</f>
        <v>-0</v>
      </c>
      <c r="CF106" s="43" t="n">
        <f aca="false">CF105*(1-CF23)</f>
        <v>-0</v>
      </c>
      <c r="CG106" s="43" t="n">
        <f aca="false">CG105*(1-CG23)</f>
        <v>-0</v>
      </c>
      <c r="CH106" s="43" t="n">
        <f aca="false">CH105*(1-CH23)</f>
        <v>-0</v>
      </c>
      <c r="CI106" s="43" t="n">
        <f aca="false">CI105*(1-CI23)</f>
        <v>-0</v>
      </c>
      <c r="CJ106" s="43" t="n">
        <f aca="false">CJ105*(1-CJ23)</f>
        <v>-0</v>
      </c>
      <c r="CK106" s="43" t="n">
        <f aca="false">CK105*(1-CK23)</f>
        <v>-0</v>
      </c>
      <c r="CL106" s="43" t="n">
        <f aca="false">CL105*(1-CL23)</f>
        <v>-0</v>
      </c>
      <c r="CM106" s="43" t="n">
        <f aca="false">CM105*(1-CM23)</f>
        <v>-0</v>
      </c>
      <c r="CN106" s="43" t="n">
        <f aca="false">CN105*(1-CN23)</f>
        <v>-0</v>
      </c>
      <c r="CO106" s="43" t="n">
        <f aca="false">CO105*(1-CO23)</f>
        <v>-0</v>
      </c>
      <c r="CP106" s="43" t="n">
        <f aca="false">CP105*(1-CP23)</f>
        <v>-0</v>
      </c>
      <c r="CQ106" s="43" t="n">
        <f aca="false">CQ105*(1-CQ23)</f>
        <v>-0</v>
      </c>
      <c r="CR106" s="43" t="n">
        <f aca="false">CR105*(1-CR23)</f>
        <v>-0</v>
      </c>
      <c r="CS106" s="43" t="n">
        <f aca="false">CS105*(1-CS23)</f>
        <v>-0</v>
      </c>
      <c r="CT106" s="43" t="n">
        <f aca="false">CT105*(1-CT23)</f>
        <v>-0</v>
      </c>
      <c r="CU106" s="43" t="n">
        <f aca="false">CU105*(1-CU23)</f>
        <v>-0</v>
      </c>
      <c r="CV106" s="43" t="n">
        <f aca="false">CV105*(1-CV23)</f>
        <v>-0</v>
      </c>
      <c r="CW106" s="43" t="n">
        <f aca="false">CW105*(1-CW23)</f>
        <v>-0</v>
      </c>
      <c r="CX106" s="43" t="n">
        <f aca="false">CX105*(1-CX23)</f>
        <v>-0</v>
      </c>
      <c r="CY106" s="43" t="n">
        <f aca="false">CY105*(1-CY23)</f>
        <v>-0</v>
      </c>
      <c r="CZ106" s="43" t="n">
        <f aca="false">CZ105*(1-CZ23)</f>
        <v>-0</v>
      </c>
      <c r="DA106" s="43" t="n">
        <f aca="false">DA105*(1-DA23)</f>
        <v>-0</v>
      </c>
      <c r="DB106" s="43" t="n">
        <f aca="false">DB105*(1-DB23)</f>
        <v>-0</v>
      </c>
      <c r="DC106" s="43" t="n">
        <f aca="false">DC105*(1-DC23)</f>
        <v>-0</v>
      </c>
      <c r="DD106" s="43" t="n">
        <f aca="false">DD105*(1-DD23)</f>
        <v>-0</v>
      </c>
      <c r="DE106" s="43" t="n">
        <f aca="false">DE105*(1-DE23)</f>
        <v>-0</v>
      </c>
      <c r="DF106" s="43" t="n">
        <f aca="false">DF105*(1-DF23)</f>
        <v>-0</v>
      </c>
      <c r="DG106" s="43" t="n">
        <f aca="false">DG105*(1-DG23)</f>
        <v>-0</v>
      </c>
      <c r="DH106" s="43" t="n">
        <f aca="false">DH105*(1-DH23)</f>
        <v>-0</v>
      </c>
      <c r="DI106" s="43" t="n">
        <f aca="false">DI105*(1-DI23)</f>
        <v>-0</v>
      </c>
      <c r="DJ106" s="43" t="n">
        <f aca="false">DJ105*(1-DJ23)</f>
        <v>-0</v>
      </c>
      <c r="DK106" s="43" t="n">
        <f aca="false">DK105*(1-DK23)</f>
        <v>-0</v>
      </c>
      <c r="DL106" s="43" t="n">
        <f aca="false">DL105*(1-DL23)</f>
        <v>-0</v>
      </c>
      <c r="DM106" s="43" t="n">
        <f aca="false">DM105*(1-DM23)</f>
        <v>-0</v>
      </c>
      <c r="DN106" s="43" t="n">
        <f aca="false">DN105*(1-DN23)</f>
        <v>-0</v>
      </c>
      <c r="DO106" s="43" t="n">
        <f aca="false">DO105*(1-DO23)</f>
        <v>-0</v>
      </c>
      <c r="DP106" s="43" t="n">
        <f aca="false">DP105*(1-DP23)</f>
        <v>-0</v>
      </c>
      <c r="DQ106" s="43" t="n">
        <f aca="false">DQ105*(1-DQ23)</f>
        <v>-0</v>
      </c>
      <c r="DR106" s="43" t="n">
        <f aca="false">DR105*(1-DR23)</f>
        <v>-0</v>
      </c>
      <c r="DS106" s="43" t="n">
        <f aca="false">DS105*(1-DS23)</f>
        <v>-0</v>
      </c>
      <c r="DT106" s="43" t="n">
        <f aca="false">DT105*(1-DT23)</f>
        <v>-0</v>
      </c>
      <c r="DU106" s="43" t="n">
        <f aca="false">DU105*(1-DU23)</f>
        <v>-0</v>
      </c>
      <c r="DV106" s="43" t="n">
        <f aca="false">DV105*(1-DV23)</f>
        <v>-0</v>
      </c>
      <c r="DW106" s="43" t="n">
        <f aca="false">DW105*(1-DW23)</f>
        <v>-0</v>
      </c>
      <c r="DX106" s="43" t="n">
        <f aca="false">DX105*(1-DX23)</f>
        <v>-0</v>
      </c>
      <c r="DY106" s="43" t="n">
        <f aca="false">DY105*(1-DY23)</f>
        <v>-0</v>
      </c>
      <c r="DZ106" s="43" t="n">
        <f aca="false">DZ105*(1-DZ23)</f>
        <v>-0</v>
      </c>
      <c r="EA106" s="43" t="n">
        <f aca="false">EA105*(1-EA23)</f>
        <v>-0</v>
      </c>
      <c r="EB106" s="43" t="n">
        <f aca="false">EB105*(1-EB23)</f>
        <v>-0</v>
      </c>
      <c r="EC106" s="43" t="n">
        <f aca="false">EC105*(1-EC23)</f>
        <v>-0</v>
      </c>
      <c r="ED106" s="43" t="n">
        <f aca="false">ED105*(1-ED23)</f>
        <v>-0</v>
      </c>
      <c r="EE106" s="43" t="n">
        <f aca="false">EE105*(1-EE23)</f>
        <v>-0</v>
      </c>
      <c r="EF106" s="43" t="n">
        <f aca="false">EF105*(1-EF23)</f>
        <v>-0</v>
      </c>
      <c r="EG106" s="43" t="n">
        <f aca="false">EG105*(1-EG23)</f>
        <v>-0</v>
      </c>
      <c r="EH106" s="43" t="n">
        <f aca="false">EH105*(1-EH23)</f>
        <v>-0</v>
      </c>
      <c r="EI106" s="43" t="n">
        <f aca="false">EI105*(1-EI23)</f>
        <v>-0</v>
      </c>
      <c r="EJ106" s="43" t="n">
        <f aca="false">EJ105*(1-EJ23)</f>
        <v>-0</v>
      </c>
      <c r="EK106" s="43" t="n">
        <f aca="false">EK105*(1-EK23)</f>
        <v>-0</v>
      </c>
      <c r="EL106" s="43" t="n">
        <f aca="false">EL105*(1-EL23)</f>
        <v>-0</v>
      </c>
      <c r="EM106" s="43" t="n">
        <f aca="false">EM105*(1-EM23)</f>
        <v>-0</v>
      </c>
      <c r="EN106" s="43" t="n">
        <f aca="false">EN105*(1-EN23)</f>
        <v>-0</v>
      </c>
      <c r="EO106" s="43" t="n">
        <f aca="false">EO105*(1-EO23)</f>
        <v>-0</v>
      </c>
      <c r="EP106" s="43" t="n">
        <f aca="false">EP105*(1-EP23)</f>
        <v>-0</v>
      </c>
      <c r="EQ106" s="43" t="n">
        <f aca="false">EQ105*(1-EQ23)</f>
        <v>-0</v>
      </c>
      <c r="ER106" s="43" t="n">
        <f aca="false">ER105*(1-ER23)</f>
        <v>-0</v>
      </c>
      <c r="ES106" s="43" t="n">
        <f aca="false">ES105*(1-ES23)</f>
        <v>-0</v>
      </c>
      <c r="ET106" s="43" t="n">
        <f aca="false">ET105*(1-ET23)</f>
        <v>-0</v>
      </c>
      <c r="EU106" s="43" t="n">
        <f aca="false">EU105*(1-EU23)</f>
        <v>-0</v>
      </c>
      <c r="EV106" s="43" t="n">
        <f aca="false">EV105*(1-EV23)</f>
        <v>-0</v>
      </c>
      <c r="EW106" s="43" t="n">
        <f aca="false">EW105*(1-EW23)</f>
        <v>-0</v>
      </c>
      <c r="EX106" s="43" t="n">
        <f aca="false">EX105*(1-EX23)</f>
        <v>-0</v>
      </c>
      <c r="EY106" s="43" t="n">
        <f aca="false">EY105*(1-EY23)</f>
        <v>-0</v>
      </c>
      <c r="EZ106" s="43" t="n">
        <f aca="false">EZ105*(1-EZ23)</f>
        <v>-0</v>
      </c>
      <c r="FA106" s="43" t="n">
        <f aca="false">FA105*(1-FA23)</f>
        <v>-0</v>
      </c>
      <c r="FB106" s="43" t="n">
        <f aca="false">FB105*(1-FB23)</f>
        <v>-0</v>
      </c>
      <c r="FC106" s="43" t="n">
        <f aca="false">FC105*(1-FC23)</f>
        <v>-0</v>
      </c>
      <c r="FD106" s="43" t="n">
        <f aca="false">FD105*(1-FD23)</f>
        <v>-0</v>
      </c>
      <c r="FE106" s="43" t="n">
        <f aca="false">FE105*(1-FE23)</f>
        <v>-0</v>
      </c>
      <c r="FF106" s="43" t="n">
        <f aca="false">FF105*(1-FF23)</f>
        <v>-0</v>
      </c>
      <c r="FG106" s="43" t="n">
        <f aca="false">FG105*(1-FG23)</f>
        <v>-0</v>
      </c>
      <c r="FH106" s="43" t="n">
        <f aca="false">FH105*(1-FH23)</f>
        <v>-0</v>
      </c>
    </row>
    <row r="108" customFormat="false" ht="15" hidden="false" customHeight="false" outlineLevel="0" collapsed="false">
      <c r="A108" s="9" t="s">
        <v>14</v>
      </c>
      <c r="B108" s="9"/>
      <c r="C108" s="9" t="s">
        <v>704</v>
      </c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/>
      <c r="BO108" s="9"/>
      <c r="BP108" s="9"/>
      <c r="BQ108" s="9"/>
      <c r="BR108" s="9"/>
      <c r="BS108" s="9"/>
      <c r="BT108" s="9"/>
      <c r="BU108" s="9"/>
      <c r="BV108" s="9"/>
      <c r="BW108" s="9"/>
      <c r="BX108" s="9"/>
      <c r="BY108" s="9"/>
      <c r="BZ108" s="9"/>
      <c r="CA108" s="9"/>
      <c r="CB108" s="9"/>
      <c r="CC108" s="9"/>
      <c r="CD108" s="9"/>
      <c r="CE108" s="9"/>
      <c r="CF108" s="9"/>
      <c r="CG108" s="9"/>
      <c r="CH108" s="9"/>
      <c r="CI108" s="9"/>
      <c r="CJ108" s="9"/>
      <c r="CK108" s="9"/>
      <c r="CL108" s="9"/>
      <c r="CM108" s="9"/>
      <c r="CN108" s="9"/>
      <c r="CO108" s="9"/>
      <c r="CP108" s="9"/>
      <c r="CQ108" s="9"/>
      <c r="CR108" s="9"/>
      <c r="CS108" s="9"/>
      <c r="CT108" s="9"/>
      <c r="CU108" s="9"/>
      <c r="CV108" s="9"/>
      <c r="CW108" s="9"/>
      <c r="CX108" s="9"/>
      <c r="CY108" s="9"/>
      <c r="CZ108" s="9"/>
      <c r="DA108" s="9"/>
      <c r="DB108" s="9"/>
      <c r="DC108" s="9"/>
      <c r="DD108" s="9"/>
      <c r="DE108" s="9"/>
      <c r="DF108" s="9"/>
      <c r="DG108" s="9"/>
      <c r="DH108" s="9"/>
      <c r="DI108" s="9"/>
      <c r="DJ108" s="9"/>
      <c r="DK108" s="9"/>
      <c r="DL108" s="9"/>
      <c r="DM108" s="9"/>
      <c r="DN108" s="9"/>
      <c r="DO108" s="9"/>
      <c r="DP108" s="9"/>
      <c r="DQ108" s="9"/>
      <c r="DR108" s="9"/>
      <c r="DS108" s="9"/>
      <c r="DT108" s="9"/>
      <c r="DU108" s="9"/>
      <c r="DV108" s="9"/>
      <c r="DW108" s="9"/>
      <c r="DX108" s="9"/>
      <c r="DY108" s="9"/>
      <c r="DZ108" s="9"/>
      <c r="EA108" s="9"/>
      <c r="EB108" s="9"/>
      <c r="EC108" s="9"/>
      <c r="ED108" s="9"/>
      <c r="EE108" s="9"/>
      <c r="EF108" s="9"/>
      <c r="EG108" s="9"/>
      <c r="EH108" s="9"/>
      <c r="EI108" s="9"/>
      <c r="EJ108" s="9"/>
      <c r="EK108" s="9"/>
      <c r="EL108" s="9"/>
      <c r="EM108" s="9"/>
      <c r="EN108" s="9"/>
      <c r="EO108" s="9"/>
      <c r="EP108" s="9"/>
      <c r="EQ108" s="9"/>
      <c r="ER108" s="9"/>
      <c r="ES108" s="9"/>
      <c r="ET108" s="9"/>
      <c r="EU108" s="9"/>
      <c r="EV108" s="9"/>
      <c r="EW108" s="9"/>
      <c r="EX108" s="9"/>
      <c r="EY108" s="9"/>
      <c r="EZ108" s="9"/>
      <c r="FA108" s="9"/>
      <c r="FB108" s="9"/>
      <c r="FC108" s="9"/>
      <c r="FD108" s="9"/>
      <c r="FE108" s="9"/>
      <c r="FF108" s="9"/>
      <c r="FG108" s="9"/>
      <c r="FH108" s="9"/>
    </row>
    <row r="109" customFormat="false" ht="15" hidden="false" customHeight="false" outlineLevel="0" collapsed="false">
      <c r="C109" s="0" t="s">
        <v>705</v>
      </c>
      <c r="D109" s="11" t="s">
        <v>319</v>
      </c>
      <c r="E109" s="43" t="n">
        <f aca="false">(In_PV_Capex*$E13+In_Cable_Capex+In_Substation)*(1+In_Capex_Adj)+In_Land_Capex+$F109</f>
        <v>57870</v>
      </c>
      <c r="F109" s="43" t="n">
        <f aca="false">In_BESS_Capex*$F66*(1+In_Capex_Adj)</f>
        <v>22000</v>
      </c>
      <c r="I109" s="43" t="n">
        <f aca="false">SUM(J109:FH109)</f>
        <v>-56360</v>
      </c>
      <c r="J109" s="43" t="n">
        <f aca="false">-($E109+$I97+$I98)*J25</f>
        <v>-0</v>
      </c>
      <c r="K109" s="43" t="n">
        <f aca="false">-($E109+$I97+$I98)*K25</f>
        <v>-0</v>
      </c>
      <c r="L109" s="43" t="n">
        <f aca="false">-($E109+$I97+$I98)*L25</f>
        <v>-0</v>
      </c>
      <c r="M109" s="43" t="n">
        <f aca="false">-($E109+$I97+$I98)*M25</f>
        <v>-0</v>
      </c>
      <c r="N109" s="43" t="n">
        <f aca="false">-($E109+$I97+$I98)*N25</f>
        <v>-0</v>
      </c>
      <c r="O109" s="43" t="n">
        <f aca="false">-($E109+$I97+$I98)*O25</f>
        <v>-0</v>
      </c>
      <c r="P109" s="43" t="n">
        <f aca="false">-($E109+$I97+$I98)*P25</f>
        <v>-0</v>
      </c>
      <c r="Q109" s="43" t="n">
        <f aca="false">-($E109+$I97+$I98)*Q25</f>
        <v>-18854.9818181818</v>
      </c>
      <c r="R109" s="43" t="n">
        <f aca="false">-($E109+$I97+$I98)*R25</f>
        <v>-18854.9818181818</v>
      </c>
      <c r="S109" s="43" t="n">
        <f aca="false">-($E109+$I97+$I98)*S25</f>
        <v>-18650.0363636364</v>
      </c>
      <c r="T109" s="43" t="n">
        <f aca="false">-($E109+$I97+$I98)*T25</f>
        <v>-0</v>
      </c>
      <c r="U109" s="43" t="n">
        <f aca="false">-($E109+$I97+$I98)*U25</f>
        <v>-0</v>
      </c>
      <c r="V109" s="43" t="n">
        <f aca="false">-($E109+$I97+$I98)*V25</f>
        <v>-0</v>
      </c>
      <c r="W109" s="43" t="n">
        <f aca="false">-($E109+$I97+$I98)*W25</f>
        <v>-0</v>
      </c>
      <c r="X109" s="43" t="n">
        <f aca="false">-($E109+$I97+$I98)*X25</f>
        <v>-0</v>
      </c>
      <c r="Y109" s="43" t="n">
        <f aca="false">-($E109+$I97+$I98)*Y25</f>
        <v>-0</v>
      </c>
      <c r="Z109" s="43" t="n">
        <f aca="false">-($E109+$I97+$I98)*Z25</f>
        <v>-0</v>
      </c>
      <c r="AA109" s="43" t="n">
        <f aca="false">-($E109+$I97+$I98)*AA25</f>
        <v>-0</v>
      </c>
      <c r="AB109" s="43" t="n">
        <f aca="false">-($E109+$I97+$I98)*AB25</f>
        <v>-0</v>
      </c>
      <c r="AC109" s="43" t="n">
        <f aca="false">-($E109+$I97+$I98)*AC25</f>
        <v>-0</v>
      </c>
      <c r="AD109" s="43" t="n">
        <f aca="false">-($E109+$I97+$I98)*AD25</f>
        <v>-0</v>
      </c>
      <c r="AE109" s="43" t="n">
        <f aca="false">-($E109+$I97+$I98)*AE25</f>
        <v>-0</v>
      </c>
      <c r="AF109" s="43" t="n">
        <f aca="false">-($E109+$I97+$I98)*AF25</f>
        <v>-0</v>
      </c>
      <c r="AG109" s="43" t="n">
        <f aca="false">-($E109+$I97+$I98)*AG25</f>
        <v>-0</v>
      </c>
      <c r="AH109" s="43" t="n">
        <f aca="false">-($E109+$I97+$I98)*AH25</f>
        <v>-0</v>
      </c>
      <c r="AI109" s="43" t="n">
        <f aca="false">-($E109+$I97+$I98)*AI25</f>
        <v>-0</v>
      </c>
      <c r="AJ109" s="43" t="n">
        <f aca="false">-($E109+$I97+$I98)*AJ25</f>
        <v>-0</v>
      </c>
      <c r="AK109" s="43" t="n">
        <f aca="false">-($E109+$I97+$I98)*AK25</f>
        <v>-0</v>
      </c>
      <c r="AL109" s="43" t="n">
        <f aca="false">-($E109+$I97+$I98)*AL25</f>
        <v>-0</v>
      </c>
      <c r="AM109" s="43" t="n">
        <f aca="false">-($E109+$I97+$I98)*AM25</f>
        <v>-0</v>
      </c>
      <c r="AN109" s="43" t="n">
        <f aca="false">-($E109+$I97+$I98)*AN25</f>
        <v>-0</v>
      </c>
      <c r="AO109" s="43" t="n">
        <f aca="false">-($E109+$I97+$I98)*AO25</f>
        <v>-0</v>
      </c>
      <c r="AP109" s="43" t="n">
        <f aca="false">-($E109+$I97+$I98)*AP25</f>
        <v>-0</v>
      </c>
      <c r="AQ109" s="43" t="n">
        <f aca="false">-($E109+$I97+$I98)*AQ25</f>
        <v>-0</v>
      </c>
      <c r="AR109" s="43" t="n">
        <f aca="false">-($E109+$I97+$I98)*AR25</f>
        <v>-0</v>
      </c>
      <c r="AS109" s="43" t="n">
        <f aca="false">-($E109+$I97+$I98)*AS25</f>
        <v>-0</v>
      </c>
      <c r="AT109" s="43" t="n">
        <f aca="false">-($E109+$I97+$I98)*AT25</f>
        <v>-0</v>
      </c>
      <c r="AU109" s="43" t="n">
        <f aca="false">-($E109+$I97+$I98)*AU25</f>
        <v>-0</v>
      </c>
      <c r="AV109" s="43" t="n">
        <f aca="false">-($E109+$I97+$I98)*AV25</f>
        <v>-0</v>
      </c>
      <c r="AW109" s="43" t="n">
        <f aca="false">-($E109+$I97+$I98)*AW25</f>
        <v>-0</v>
      </c>
      <c r="AX109" s="43" t="n">
        <f aca="false">-($E109+$I97+$I98)*AX25</f>
        <v>-0</v>
      </c>
      <c r="AY109" s="43" t="n">
        <f aca="false">-($E109+$I97+$I98)*AY25</f>
        <v>-0</v>
      </c>
      <c r="AZ109" s="43" t="n">
        <f aca="false">-($E109+$I97+$I98)*AZ25</f>
        <v>-0</v>
      </c>
      <c r="BA109" s="43" t="n">
        <f aca="false">-($E109+$I97+$I98)*BA25</f>
        <v>-0</v>
      </c>
      <c r="BB109" s="43" t="n">
        <f aca="false">-($E109+$I97+$I98)*BB25</f>
        <v>-0</v>
      </c>
      <c r="BC109" s="43" t="n">
        <f aca="false">-($E109+$I97+$I98)*BC25</f>
        <v>-0</v>
      </c>
      <c r="BD109" s="43" t="n">
        <f aca="false">-($E109+$I97+$I98)*BD25</f>
        <v>-0</v>
      </c>
      <c r="BE109" s="43" t="n">
        <f aca="false">-($E109+$I97+$I98)*BE25</f>
        <v>-0</v>
      </c>
      <c r="BF109" s="43" t="n">
        <f aca="false">-($E109+$I97+$I98)*BF25</f>
        <v>-0</v>
      </c>
      <c r="BG109" s="43" t="n">
        <f aca="false">-($E109+$I97+$I98)*BG25</f>
        <v>-0</v>
      </c>
      <c r="BH109" s="43" t="n">
        <f aca="false">-($E109+$I97+$I98)*BH25</f>
        <v>-0</v>
      </c>
      <c r="BI109" s="43" t="n">
        <f aca="false">-($E109+$I97+$I98)*BI25</f>
        <v>-0</v>
      </c>
      <c r="BJ109" s="43" t="n">
        <f aca="false">-($E109+$I97+$I98)*BJ25</f>
        <v>-0</v>
      </c>
      <c r="BK109" s="43" t="n">
        <f aca="false">-($E109+$I97+$I98)*BK25</f>
        <v>-0</v>
      </c>
      <c r="BL109" s="43" t="n">
        <f aca="false">-($E109+$I97+$I98)*BL25</f>
        <v>-0</v>
      </c>
      <c r="BM109" s="43" t="n">
        <f aca="false">-($E109+$I97+$I98)*BM25</f>
        <v>-0</v>
      </c>
      <c r="BN109" s="43" t="n">
        <f aca="false">-($E109+$I97+$I98)*BN25</f>
        <v>-0</v>
      </c>
      <c r="BO109" s="43" t="n">
        <f aca="false">-($E109+$I97+$I98)*BO25</f>
        <v>-0</v>
      </c>
      <c r="BP109" s="43" t="n">
        <f aca="false">-($E109+$I97+$I98)*BP25</f>
        <v>-0</v>
      </c>
      <c r="BQ109" s="43" t="n">
        <f aca="false">-($E109+$I97+$I98)*BQ25</f>
        <v>-0</v>
      </c>
      <c r="BR109" s="43" t="n">
        <f aca="false">-($E109+$I97+$I98)*BR25</f>
        <v>-0</v>
      </c>
      <c r="BS109" s="43" t="n">
        <f aca="false">-($E109+$I97+$I98)*BS25</f>
        <v>-0</v>
      </c>
      <c r="BT109" s="43" t="n">
        <f aca="false">-($E109+$I97+$I98)*BT25</f>
        <v>-0</v>
      </c>
      <c r="BU109" s="43" t="n">
        <f aca="false">-($E109+$I97+$I98)*BU25</f>
        <v>-0</v>
      </c>
      <c r="BV109" s="43" t="n">
        <f aca="false">-($E109+$I97+$I98)*BV25</f>
        <v>-0</v>
      </c>
      <c r="BW109" s="43" t="n">
        <f aca="false">-($E109+$I97+$I98)*BW25</f>
        <v>-0</v>
      </c>
      <c r="BX109" s="43" t="n">
        <f aca="false">-($E109+$I97+$I98)*BX25</f>
        <v>-0</v>
      </c>
      <c r="BY109" s="43" t="n">
        <f aca="false">-($E109+$I97+$I98)*BY25</f>
        <v>-0</v>
      </c>
      <c r="BZ109" s="43" t="n">
        <f aca="false">-($E109+$I97+$I98)*BZ25</f>
        <v>-0</v>
      </c>
      <c r="CA109" s="43" t="n">
        <f aca="false">-($E109+$I97+$I98)*CA25</f>
        <v>-0</v>
      </c>
      <c r="CB109" s="43" t="n">
        <f aca="false">-($E109+$I97+$I98)*CB25</f>
        <v>-0</v>
      </c>
      <c r="CC109" s="43" t="n">
        <f aca="false">-($E109+$I97+$I98)*CC25</f>
        <v>-0</v>
      </c>
      <c r="CD109" s="43" t="n">
        <f aca="false">-($E109+$I97+$I98)*CD25</f>
        <v>-0</v>
      </c>
      <c r="CE109" s="43" t="n">
        <f aca="false">-($E109+$I97+$I98)*CE25</f>
        <v>-0</v>
      </c>
      <c r="CF109" s="43" t="n">
        <f aca="false">-($E109+$I97+$I98)*CF25</f>
        <v>-0</v>
      </c>
      <c r="CG109" s="43" t="n">
        <f aca="false">-($E109+$I97+$I98)*CG25</f>
        <v>-0</v>
      </c>
      <c r="CH109" s="43" t="n">
        <f aca="false">-($E109+$I97+$I98)*CH25</f>
        <v>-0</v>
      </c>
      <c r="CI109" s="43" t="n">
        <f aca="false">-($E109+$I97+$I98)*CI25</f>
        <v>-0</v>
      </c>
      <c r="CJ109" s="43" t="n">
        <f aca="false">-($E109+$I97+$I98)*CJ25</f>
        <v>-0</v>
      </c>
      <c r="CK109" s="43" t="n">
        <f aca="false">-($E109+$I97+$I98)*CK25</f>
        <v>-0</v>
      </c>
      <c r="CL109" s="43" t="n">
        <f aca="false">-($E109+$I97+$I98)*CL25</f>
        <v>-0</v>
      </c>
      <c r="CM109" s="43" t="n">
        <f aca="false">-($E109+$I97+$I98)*CM25</f>
        <v>-0</v>
      </c>
      <c r="CN109" s="43" t="n">
        <f aca="false">-($E109+$I97+$I98)*CN25</f>
        <v>-0</v>
      </c>
      <c r="CO109" s="43" t="n">
        <f aca="false">-($E109+$I97+$I98)*CO25</f>
        <v>-0</v>
      </c>
      <c r="CP109" s="43" t="n">
        <f aca="false">-($E109+$I97+$I98)*CP25</f>
        <v>-0</v>
      </c>
      <c r="CQ109" s="43" t="n">
        <f aca="false">-($E109+$I97+$I98)*CQ25</f>
        <v>-0</v>
      </c>
      <c r="CR109" s="43" t="n">
        <f aca="false">-($E109+$I97+$I98)*CR25</f>
        <v>-0</v>
      </c>
      <c r="CS109" s="43" t="n">
        <f aca="false">-($E109+$I97+$I98)*CS25</f>
        <v>-0</v>
      </c>
      <c r="CT109" s="43" t="n">
        <f aca="false">-($E109+$I97+$I98)*CT25</f>
        <v>-0</v>
      </c>
      <c r="CU109" s="43" t="n">
        <f aca="false">-($E109+$I97+$I98)*CU25</f>
        <v>-0</v>
      </c>
      <c r="CV109" s="43" t="n">
        <f aca="false">-($E109+$I97+$I98)*CV25</f>
        <v>-0</v>
      </c>
      <c r="CW109" s="43" t="n">
        <f aca="false">-($E109+$I97+$I98)*CW25</f>
        <v>-0</v>
      </c>
      <c r="CX109" s="43" t="n">
        <f aca="false">-($E109+$I97+$I98)*CX25</f>
        <v>-0</v>
      </c>
      <c r="CY109" s="43" t="n">
        <f aca="false">-($E109+$I97+$I98)*CY25</f>
        <v>-0</v>
      </c>
      <c r="CZ109" s="43" t="n">
        <f aca="false">-($E109+$I97+$I98)*CZ25</f>
        <v>-0</v>
      </c>
      <c r="DA109" s="43" t="n">
        <f aca="false">-($E109+$I97+$I98)*DA25</f>
        <v>-0</v>
      </c>
      <c r="DB109" s="43" t="n">
        <f aca="false">-($E109+$I97+$I98)*DB25</f>
        <v>-0</v>
      </c>
      <c r="DC109" s="43" t="n">
        <f aca="false">-($E109+$I97+$I98)*DC25</f>
        <v>-0</v>
      </c>
      <c r="DD109" s="43" t="n">
        <f aca="false">-($E109+$I97+$I98)*DD25</f>
        <v>-0</v>
      </c>
      <c r="DE109" s="43" t="n">
        <f aca="false">-($E109+$I97+$I98)*DE25</f>
        <v>-0</v>
      </c>
      <c r="DF109" s="43" t="n">
        <f aca="false">-($E109+$I97+$I98)*DF25</f>
        <v>-0</v>
      </c>
      <c r="DG109" s="43" t="n">
        <f aca="false">-($E109+$I97+$I98)*DG25</f>
        <v>-0</v>
      </c>
      <c r="DH109" s="43" t="n">
        <f aca="false">-($E109+$I97+$I98)*DH25</f>
        <v>-0</v>
      </c>
      <c r="DI109" s="43" t="n">
        <f aca="false">-($E109+$I97+$I98)*DI25</f>
        <v>-0</v>
      </c>
      <c r="DJ109" s="43" t="n">
        <f aca="false">-($E109+$I97+$I98)*DJ25</f>
        <v>-0</v>
      </c>
      <c r="DK109" s="43" t="n">
        <f aca="false">-($E109+$I97+$I98)*DK25</f>
        <v>-0</v>
      </c>
      <c r="DL109" s="43" t="n">
        <f aca="false">-($E109+$I97+$I98)*DL25</f>
        <v>-0</v>
      </c>
      <c r="DM109" s="43" t="n">
        <f aca="false">-($E109+$I97+$I98)*DM25</f>
        <v>-0</v>
      </c>
      <c r="DN109" s="43" t="n">
        <f aca="false">-($E109+$I97+$I98)*DN25</f>
        <v>-0</v>
      </c>
      <c r="DO109" s="43" t="n">
        <f aca="false">-($E109+$I97+$I98)*DO25</f>
        <v>-0</v>
      </c>
      <c r="DP109" s="43" t="n">
        <f aca="false">-($E109+$I97+$I98)*DP25</f>
        <v>-0</v>
      </c>
      <c r="DQ109" s="43" t="n">
        <f aca="false">-($E109+$I97+$I98)*DQ25</f>
        <v>-0</v>
      </c>
      <c r="DR109" s="43" t="n">
        <f aca="false">-($E109+$I97+$I98)*DR25</f>
        <v>-0</v>
      </c>
      <c r="DS109" s="43" t="n">
        <f aca="false">-($E109+$I97+$I98)*DS25</f>
        <v>-0</v>
      </c>
      <c r="DT109" s="43" t="n">
        <f aca="false">-($E109+$I97+$I98)*DT25</f>
        <v>-0</v>
      </c>
      <c r="DU109" s="43" t="n">
        <f aca="false">-($E109+$I97+$I98)*DU25</f>
        <v>-0</v>
      </c>
      <c r="DV109" s="43" t="n">
        <f aca="false">-($E109+$I97+$I98)*DV25</f>
        <v>-0</v>
      </c>
      <c r="DW109" s="43" t="n">
        <f aca="false">-($E109+$I97+$I98)*DW25</f>
        <v>-0</v>
      </c>
      <c r="DX109" s="43" t="n">
        <f aca="false">-($E109+$I97+$I98)*DX25</f>
        <v>-0</v>
      </c>
      <c r="DY109" s="43" t="n">
        <f aca="false">-($E109+$I97+$I98)*DY25</f>
        <v>-0</v>
      </c>
      <c r="DZ109" s="43" t="n">
        <f aca="false">-($E109+$I97+$I98)*DZ25</f>
        <v>-0</v>
      </c>
      <c r="EA109" s="43" t="n">
        <f aca="false">-($E109+$I97+$I98)*EA25</f>
        <v>-0</v>
      </c>
      <c r="EB109" s="43" t="n">
        <f aca="false">-($E109+$I97+$I98)*EB25</f>
        <v>-0</v>
      </c>
      <c r="EC109" s="43" t="n">
        <f aca="false">-($E109+$I97+$I98)*EC25</f>
        <v>-0</v>
      </c>
      <c r="ED109" s="43" t="n">
        <f aca="false">-($E109+$I97+$I98)*ED25</f>
        <v>-0</v>
      </c>
      <c r="EE109" s="43" t="n">
        <f aca="false">-($E109+$I97+$I98)*EE25</f>
        <v>-0</v>
      </c>
      <c r="EF109" s="43" t="n">
        <f aca="false">-($E109+$I97+$I98)*EF25</f>
        <v>-0</v>
      </c>
      <c r="EG109" s="43" t="n">
        <f aca="false">-($E109+$I97+$I98)*EG25</f>
        <v>-0</v>
      </c>
      <c r="EH109" s="43" t="n">
        <f aca="false">-($E109+$I97+$I98)*EH25</f>
        <v>-0</v>
      </c>
      <c r="EI109" s="43" t="n">
        <f aca="false">-($E109+$I97+$I98)*EI25</f>
        <v>-0</v>
      </c>
      <c r="EJ109" s="43" t="n">
        <f aca="false">-($E109+$I97+$I98)*EJ25</f>
        <v>-0</v>
      </c>
      <c r="EK109" s="43" t="n">
        <f aca="false">-($E109+$I97+$I98)*EK25</f>
        <v>-0</v>
      </c>
      <c r="EL109" s="43" t="n">
        <f aca="false">-($E109+$I97+$I98)*EL25</f>
        <v>-0</v>
      </c>
      <c r="EM109" s="43" t="n">
        <f aca="false">-($E109+$I97+$I98)*EM25</f>
        <v>-0</v>
      </c>
      <c r="EN109" s="43" t="n">
        <f aca="false">-($E109+$I97+$I98)*EN25</f>
        <v>-0</v>
      </c>
      <c r="EO109" s="43" t="n">
        <f aca="false">-($E109+$I97+$I98)*EO25</f>
        <v>-0</v>
      </c>
      <c r="EP109" s="43" t="n">
        <f aca="false">-($E109+$I97+$I98)*EP25</f>
        <v>-0</v>
      </c>
      <c r="EQ109" s="43" t="n">
        <f aca="false">-($E109+$I97+$I98)*EQ25</f>
        <v>-0</v>
      </c>
      <c r="ER109" s="43" t="n">
        <f aca="false">-($E109+$I97+$I98)*ER25</f>
        <v>-0</v>
      </c>
      <c r="ES109" s="43" t="n">
        <f aca="false">-($E109+$I97+$I98)*ES25</f>
        <v>-0</v>
      </c>
      <c r="ET109" s="43" t="n">
        <f aca="false">-($E109+$I97+$I98)*ET25</f>
        <v>-0</v>
      </c>
      <c r="EU109" s="43" t="n">
        <f aca="false">-($E109+$I97+$I98)*EU25</f>
        <v>-0</v>
      </c>
      <c r="EV109" s="43" t="n">
        <f aca="false">-($E109+$I97+$I98)*EV25</f>
        <v>-0</v>
      </c>
      <c r="EW109" s="43" t="n">
        <f aca="false">-($E109+$I97+$I98)*EW25</f>
        <v>-0</v>
      </c>
      <c r="EX109" s="43" t="n">
        <f aca="false">-($E109+$I97+$I98)*EX25</f>
        <v>-0</v>
      </c>
      <c r="EY109" s="43" t="n">
        <f aca="false">-($E109+$I97+$I98)*EY25</f>
        <v>-0</v>
      </c>
      <c r="EZ109" s="43" t="n">
        <f aca="false">-($E109+$I97+$I98)*EZ25</f>
        <v>-0</v>
      </c>
      <c r="FA109" s="43" t="n">
        <f aca="false">-($E109+$I97+$I98)*FA25</f>
        <v>-0</v>
      </c>
      <c r="FB109" s="43" t="n">
        <f aca="false">-($E109+$I97+$I98)*FB25</f>
        <v>-0</v>
      </c>
      <c r="FC109" s="43" t="n">
        <f aca="false">-($E109+$I97+$I98)*FC25</f>
        <v>-0</v>
      </c>
      <c r="FD109" s="43" t="n">
        <f aca="false">-($E109+$I97+$I98)*FD25</f>
        <v>-0</v>
      </c>
      <c r="FE109" s="43" t="n">
        <f aca="false">-($E109+$I97+$I98)*FE25</f>
        <v>-0</v>
      </c>
      <c r="FF109" s="43" t="n">
        <f aca="false">-($E109+$I97+$I98)*FF25</f>
        <v>-0</v>
      </c>
      <c r="FG109" s="43" t="n">
        <f aca="false">-($E109+$I97+$I98)*FG25</f>
        <v>-0</v>
      </c>
      <c r="FH109" s="43" t="n">
        <f aca="false">-($E109+$I97+$I98)*FH25</f>
        <v>-0</v>
      </c>
    </row>
    <row r="110" customFormat="false" ht="15" hidden="false" customHeight="false" outlineLevel="0" collapsed="false">
      <c r="C110" s="0" t="s">
        <v>706</v>
      </c>
      <c r="D110" s="11" t="s">
        <v>290</v>
      </c>
      <c r="E110" s="38" t="n">
        <f aca="false">IF(In_Fix_Augment=0,In_Augment_Year_v3,IF(In_Augment_Year&gt;0,In_Augment_Year,$F110))</f>
        <v>2048</v>
      </c>
      <c r="F110" s="38" t="n">
        <f aca="false">INDEX(Block_Repower,MATCH($E43,Block_Names,0))</f>
        <v>2048</v>
      </c>
    </row>
    <row r="111" customFormat="false" ht="15" hidden="false" customHeight="false" outlineLevel="0" collapsed="false">
      <c r="C111" s="0" t="s">
        <v>707</v>
      </c>
      <c r="D111" s="11" t="s">
        <v>319</v>
      </c>
      <c r="I111" s="43" t="n">
        <f aca="false">SUM(J111:FH111)</f>
        <v>-34726.098</v>
      </c>
      <c r="J111" s="43" t="n">
        <f aca="false">-In_Augment_Cost*$F66*IF(In_Fix_Augment=1,J39,1)*(J$7=$E110)*J36</f>
        <v>-0</v>
      </c>
      <c r="K111" s="43" t="n">
        <f aca="false">-In_Augment_Cost*$F66*IF(In_Fix_Augment=1,K39,1)*(K$7=$E110)*K36</f>
        <v>-0</v>
      </c>
      <c r="L111" s="43" t="n">
        <f aca="false">-In_Augment_Cost*$F66*IF(In_Fix_Augment=1,L39,1)*(L$7=$E110)*L36</f>
        <v>-0</v>
      </c>
      <c r="M111" s="43" t="n">
        <f aca="false">-In_Augment_Cost*$F66*IF(In_Fix_Augment=1,M39,1)*(M$7=$E110)*M36</f>
        <v>-0</v>
      </c>
      <c r="N111" s="43" t="n">
        <f aca="false">-In_Augment_Cost*$F66*IF(In_Fix_Augment=1,N39,1)*(N$7=$E110)*N36</f>
        <v>-0</v>
      </c>
      <c r="O111" s="43" t="n">
        <f aca="false">-In_Augment_Cost*$F66*IF(In_Fix_Augment=1,O39,1)*(O$7=$E110)*O36</f>
        <v>-0</v>
      </c>
      <c r="P111" s="43" t="n">
        <f aca="false">-In_Augment_Cost*$F66*IF(In_Fix_Augment=1,P39,1)*(P$7=$E110)*P36</f>
        <v>-0</v>
      </c>
      <c r="Q111" s="43" t="n">
        <f aca="false">-In_Augment_Cost*$F66*IF(In_Fix_Augment=1,Q39,1)*(Q$7=$E110)*Q36</f>
        <v>-0</v>
      </c>
      <c r="R111" s="43" t="n">
        <f aca="false">-In_Augment_Cost*$F66*IF(In_Fix_Augment=1,R39,1)*(R$7=$E110)*R36</f>
        <v>-0</v>
      </c>
      <c r="S111" s="43" t="n">
        <f aca="false">-In_Augment_Cost*$F66*IF(In_Fix_Augment=1,S39,1)*(S$7=$E110)*S36</f>
        <v>-0</v>
      </c>
      <c r="T111" s="43" t="n">
        <f aca="false">-In_Augment_Cost*$F66*IF(In_Fix_Augment=1,T39,1)*(T$7=$E110)*T36</f>
        <v>-0</v>
      </c>
      <c r="U111" s="43" t="n">
        <f aca="false">-In_Augment_Cost*$F66*IF(In_Fix_Augment=1,U39,1)*(U$7=$E110)*U36</f>
        <v>-0</v>
      </c>
      <c r="V111" s="43" t="n">
        <f aca="false">-In_Augment_Cost*$F66*IF(In_Fix_Augment=1,V39,1)*(V$7=$E110)*V36</f>
        <v>-0</v>
      </c>
      <c r="W111" s="43" t="n">
        <f aca="false">-In_Augment_Cost*$F66*IF(In_Fix_Augment=1,W39,1)*(W$7=$E110)*W36</f>
        <v>-0</v>
      </c>
      <c r="X111" s="43" t="n">
        <f aca="false">-In_Augment_Cost*$F66*IF(In_Fix_Augment=1,X39,1)*(X$7=$E110)*X36</f>
        <v>-0</v>
      </c>
      <c r="Y111" s="43" t="n">
        <f aca="false">-In_Augment_Cost*$F66*IF(In_Fix_Augment=1,Y39,1)*(Y$7=$E110)*Y36</f>
        <v>-0</v>
      </c>
      <c r="Z111" s="43" t="n">
        <f aca="false">-In_Augment_Cost*$F66*IF(In_Fix_Augment=1,Z39,1)*(Z$7=$E110)*Z36</f>
        <v>-0</v>
      </c>
      <c r="AA111" s="43" t="n">
        <f aca="false">-In_Augment_Cost*$F66*IF(In_Fix_Augment=1,AA39,1)*(AA$7=$E110)*AA36</f>
        <v>-0</v>
      </c>
      <c r="AB111" s="43" t="n">
        <f aca="false">-In_Augment_Cost*$F66*IF(In_Fix_Augment=1,AB39,1)*(AB$7=$E110)*AB36</f>
        <v>-0</v>
      </c>
      <c r="AC111" s="43" t="n">
        <f aca="false">-In_Augment_Cost*$F66*IF(In_Fix_Augment=1,AC39,1)*(AC$7=$E110)*AC36</f>
        <v>-0</v>
      </c>
      <c r="AD111" s="43" t="n">
        <f aca="false">-In_Augment_Cost*$F66*IF(In_Fix_Augment=1,AD39,1)*(AD$7=$E110)*AD36</f>
        <v>-0</v>
      </c>
      <c r="AE111" s="43" t="n">
        <f aca="false">-In_Augment_Cost*$F66*IF(In_Fix_Augment=1,AE39,1)*(AE$7=$E110)*AE36</f>
        <v>-0</v>
      </c>
      <c r="AF111" s="43" t="n">
        <f aca="false">-In_Augment_Cost*$F66*IF(In_Fix_Augment=1,AF39,1)*(AF$7=$E110)*AF36</f>
        <v>-0</v>
      </c>
      <c r="AG111" s="43" t="n">
        <f aca="false">-In_Augment_Cost*$F66*IF(In_Fix_Augment=1,AG39,1)*(AG$7=$E110)*AG36</f>
        <v>-0</v>
      </c>
      <c r="AH111" s="43" t="n">
        <f aca="false">-In_Augment_Cost*$F66*IF(In_Fix_Augment=1,AH39,1)*(AH$7=$E110)*AH36</f>
        <v>-0</v>
      </c>
      <c r="AI111" s="43" t="n">
        <f aca="false">-In_Augment_Cost*$F66*IF(In_Fix_Augment=1,AI39,1)*(AI$7=$E110)*AI36</f>
        <v>-0</v>
      </c>
      <c r="AJ111" s="43" t="n">
        <f aca="false">-In_Augment_Cost*$F66*IF(In_Fix_Augment=1,AJ39,1)*(AJ$7=$E110)*AJ36</f>
        <v>-0</v>
      </c>
      <c r="AK111" s="43" t="n">
        <f aca="false">-In_Augment_Cost*$F66*IF(In_Fix_Augment=1,AK39,1)*(AK$7=$E110)*AK36</f>
        <v>-0</v>
      </c>
      <c r="AL111" s="43" t="n">
        <f aca="false">-In_Augment_Cost*$F66*IF(In_Fix_Augment=1,AL39,1)*(AL$7=$E110)*AL36</f>
        <v>-0</v>
      </c>
      <c r="AM111" s="43" t="n">
        <f aca="false">-In_Augment_Cost*$F66*IF(In_Fix_Augment=1,AM39,1)*(AM$7=$E110)*AM36</f>
        <v>-0</v>
      </c>
      <c r="AN111" s="43" t="n">
        <f aca="false">-In_Augment_Cost*$F66*IF(In_Fix_Augment=1,AN39,1)*(AN$7=$E110)*AN36</f>
        <v>-0</v>
      </c>
      <c r="AO111" s="43" t="n">
        <f aca="false">-In_Augment_Cost*$F66*IF(In_Fix_Augment=1,AO39,1)*(AO$7=$E110)*AO36</f>
        <v>-0</v>
      </c>
      <c r="AP111" s="43" t="n">
        <f aca="false">-In_Augment_Cost*$F66*IF(In_Fix_Augment=1,AP39,1)*(AP$7=$E110)*AP36</f>
        <v>-0</v>
      </c>
      <c r="AQ111" s="43" t="n">
        <f aca="false">-In_Augment_Cost*$F66*IF(In_Fix_Augment=1,AQ39,1)*(AQ$7=$E110)*AQ36</f>
        <v>-0</v>
      </c>
      <c r="AR111" s="43" t="n">
        <f aca="false">-In_Augment_Cost*$F66*IF(In_Fix_Augment=1,AR39,1)*(AR$7=$E110)*AR36</f>
        <v>-0</v>
      </c>
      <c r="AS111" s="43" t="n">
        <f aca="false">-In_Augment_Cost*$F66*IF(In_Fix_Augment=1,AS39,1)*(AS$7=$E110)*AS36</f>
        <v>-0</v>
      </c>
      <c r="AT111" s="43" t="n">
        <f aca="false">-In_Augment_Cost*$F66*IF(In_Fix_Augment=1,AT39,1)*(AT$7=$E110)*AT36</f>
        <v>-0</v>
      </c>
      <c r="AU111" s="43" t="n">
        <f aca="false">-In_Augment_Cost*$F66*IF(In_Fix_Augment=1,AU39,1)*(AU$7=$E110)*AU36</f>
        <v>-0</v>
      </c>
      <c r="AV111" s="43" t="n">
        <f aca="false">-In_Augment_Cost*$F66*IF(In_Fix_Augment=1,AV39,1)*(AV$7=$E110)*AV36</f>
        <v>-0</v>
      </c>
      <c r="AW111" s="43" t="n">
        <f aca="false">-In_Augment_Cost*$F66*IF(In_Fix_Augment=1,AW39,1)*(AW$7=$E110)*AW36</f>
        <v>-0</v>
      </c>
      <c r="AX111" s="43" t="n">
        <f aca="false">-In_Augment_Cost*$F66*IF(In_Fix_Augment=1,AX39,1)*(AX$7=$E110)*AX36</f>
        <v>-0</v>
      </c>
      <c r="AY111" s="43" t="n">
        <f aca="false">-In_Augment_Cost*$F66*IF(In_Fix_Augment=1,AY39,1)*(AY$7=$E110)*AY36</f>
        <v>-0</v>
      </c>
      <c r="AZ111" s="43" t="n">
        <f aca="false">-In_Augment_Cost*$F66*IF(In_Fix_Augment=1,AZ39,1)*(AZ$7=$E110)*AZ36</f>
        <v>-0</v>
      </c>
      <c r="BA111" s="43" t="n">
        <f aca="false">-In_Augment_Cost*$F66*IF(In_Fix_Augment=1,BA39,1)*(BA$7=$E110)*BA36</f>
        <v>-0</v>
      </c>
      <c r="BB111" s="43" t="n">
        <f aca="false">-In_Augment_Cost*$F66*IF(In_Fix_Augment=1,BB39,1)*(BB$7=$E110)*BB36</f>
        <v>-0</v>
      </c>
      <c r="BC111" s="43" t="n">
        <f aca="false">-In_Augment_Cost*$F66*IF(In_Fix_Augment=1,BC39,1)*(BC$7=$E110)*BC36</f>
        <v>-0</v>
      </c>
      <c r="BD111" s="43" t="n">
        <f aca="false">-In_Augment_Cost*$F66*IF(In_Fix_Augment=1,BD39,1)*(BD$7=$E110)*BD36</f>
        <v>-0</v>
      </c>
      <c r="BE111" s="43" t="n">
        <f aca="false">-In_Augment_Cost*$F66*IF(In_Fix_Augment=1,BE39,1)*(BE$7=$E110)*BE36</f>
        <v>-0</v>
      </c>
      <c r="BF111" s="43" t="n">
        <f aca="false">-In_Augment_Cost*$F66*IF(In_Fix_Augment=1,BF39,1)*(BF$7=$E110)*BF36</f>
        <v>-0</v>
      </c>
      <c r="BG111" s="43" t="n">
        <f aca="false">-In_Augment_Cost*$F66*IF(In_Fix_Augment=1,BG39,1)*(BG$7=$E110)*BG36</f>
        <v>-0</v>
      </c>
      <c r="BH111" s="43" t="n">
        <f aca="false">-In_Augment_Cost*$F66*IF(In_Fix_Augment=1,BH39,1)*(BH$7=$E110)*BH36</f>
        <v>-0</v>
      </c>
      <c r="BI111" s="43" t="n">
        <f aca="false">-In_Augment_Cost*$F66*IF(In_Fix_Augment=1,BI39,1)*(BI$7=$E110)*BI36</f>
        <v>-0</v>
      </c>
      <c r="BJ111" s="43" t="n">
        <f aca="false">-In_Augment_Cost*$F66*IF(In_Fix_Augment=1,BJ39,1)*(BJ$7=$E110)*BJ36</f>
        <v>-0</v>
      </c>
      <c r="BK111" s="43" t="n">
        <f aca="false">-In_Augment_Cost*$F66*IF(In_Fix_Augment=1,BK39,1)*(BK$7=$E110)*BK36</f>
        <v>-0</v>
      </c>
      <c r="BL111" s="43" t="n">
        <f aca="false">-In_Augment_Cost*$F66*IF(In_Fix_Augment=1,BL39,1)*(BL$7=$E110)*BL36</f>
        <v>-0</v>
      </c>
      <c r="BM111" s="43" t="n">
        <f aca="false">-In_Augment_Cost*$F66*IF(In_Fix_Augment=1,BM39,1)*(BM$7=$E110)*BM36</f>
        <v>-0</v>
      </c>
      <c r="BN111" s="43" t="n">
        <f aca="false">-In_Augment_Cost*$F66*IF(In_Fix_Augment=1,BN39,1)*(BN$7=$E110)*BN36</f>
        <v>-0</v>
      </c>
      <c r="BO111" s="43" t="n">
        <f aca="false">-In_Augment_Cost*$F66*IF(In_Fix_Augment=1,BO39,1)*(BO$7=$E110)*BO36</f>
        <v>-0</v>
      </c>
      <c r="BP111" s="43" t="n">
        <f aca="false">-In_Augment_Cost*$F66*IF(In_Fix_Augment=1,BP39,1)*(BP$7=$E110)*BP36</f>
        <v>-0</v>
      </c>
      <c r="BQ111" s="43" t="n">
        <f aca="false">-In_Augment_Cost*$F66*IF(In_Fix_Augment=1,BQ39,1)*(BQ$7=$E110)*BQ36</f>
        <v>-0</v>
      </c>
      <c r="BR111" s="43" t="n">
        <f aca="false">-In_Augment_Cost*$F66*IF(In_Fix_Augment=1,BR39,1)*(BR$7=$E110)*BR36</f>
        <v>-0</v>
      </c>
      <c r="BS111" s="43" t="n">
        <f aca="false">-In_Augment_Cost*$F66*IF(In_Fix_Augment=1,BS39,1)*(BS$7=$E110)*BS36</f>
        <v>-0</v>
      </c>
      <c r="BT111" s="43" t="n">
        <f aca="false">-In_Augment_Cost*$F66*IF(In_Fix_Augment=1,BT39,1)*(BT$7=$E110)*BT36</f>
        <v>-0</v>
      </c>
      <c r="BU111" s="43" t="n">
        <f aca="false">-In_Augment_Cost*$F66*IF(In_Fix_Augment=1,BU39,1)*(BU$7=$E110)*BU36</f>
        <v>-0</v>
      </c>
      <c r="BV111" s="43" t="n">
        <f aca="false">-In_Augment_Cost*$F66*IF(In_Fix_Augment=1,BV39,1)*(BV$7=$E110)*BV36</f>
        <v>-0</v>
      </c>
      <c r="BW111" s="43" t="n">
        <f aca="false">-In_Augment_Cost*$F66*IF(In_Fix_Augment=1,BW39,1)*(BW$7=$E110)*BW36</f>
        <v>-0</v>
      </c>
      <c r="BX111" s="43" t="n">
        <f aca="false">-In_Augment_Cost*$F66*IF(In_Fix_Augment=1,BX39,1)*(BX$7=$E110)*BX36</f>
        <v>-0</v>
      </c>
      <c r="BY111" s="43" t="n">
        <f aca="false">-In_Augment_Cost*$F66*IF(In_Fix_Augment=1,BY39,1)*(BY$7=$E110)*BY36</f>
        <v>-0</v>
      </c>
      <c r="BZ111" s="43" t="n">
        <f aca="false">-In_Augment_Cost*$F66*IF(In_Fix_Augment=1,BZ39,1)*(BZ$7=$E110)*BZ36</f>
        <v>-0</v>
      </c>
      <c r="CA111" s="43" t="n">
        <f aca="false">-In_Augment_Cost*$F66*IF(In_Fix_Augment=1,CA39,1)*(CA$7=$E110)*CA36</f>
        <v>-0</v>
      </c>
      <c r="CB111" s="43" t="n">
        <f aca="false">-In_Augment_Cost*$F66*IF(In_Fix_Augment=1,CB39,1)*(CB$7=$E110)*CB36</f>
        <v>-0</v>
      </c>
      <c r="CC111" s="43" t="n">
        <f aca="false">-In_Augment_Cost*$F66*IF(In_Fix_Augment=1,CC39,1)*(CC$7=$E110)*CC36</f>
        <v>-0</v>
      </c>
      <c r="CD111" s="43" t="n">
        <f aca="false">-In_Augment_Cost*$F66*IF(In_Fix_Augment=1,CD39,1)*(CD$7=$E110)*CD36</f>
        <v>-0</v>
      </c>
      <c r="CE111" s="43" t="n">
        <f aca="false">-In_Augment_Cost*$F66*IF(In_Fix_Augment=1,CE39,1)*(CE$7=$E110)*CE36</f>
        <v>-0</v>
      </c>
      <c r="CF111" s="43" t="n">
        <f aca="false">-In_Augment_Cost*$F66*IF(In_Fix_Augment=1,CF39,1)*(CF$7=$E110)*CF36</f>
        <v>-0</v>
      </c>
      <c r="CG111" s="43" t="n">
        <f aca="false">-In_Augment_Cost*$F66*IF(In_Fix_Augment=1,CG39,1)*(CG$7=$E110)*CG36</f>
        <v>-0</v>
      </c>
      <c r="CH111" s="43" t="n">
        <f aca="false">-In_Augment_Cost*$F66*IF(In_Fix_Augment=1,CH39,1)*(CH$7=$E110)*CH36</f>
        <v>-0</v>
      </c>
      <c r="CI111" s="43" t="n">
        <f aca="false">-In_Augment_Cost*$F66*IF(In_Fix_Augment=1,CI39,1)*(CI$7=$E110)*CI36</f>
        <v>-0</v>
      </c>
      <c r="CJ111" s="43" t="n">
        <f aca="false">-In_Augment_Cost*$F66*IF(In_Fix_Augment=1,CJ39,1)*(CJ$7=$E110)*CJ36</f>
        <v>-0</v>
      </c>
      <c r="CK111" s="43" t="n">
        <f aca="false">-In_Augment_Cost*$F66*IF(In_Fix_Augment=1,CK39,1)*(CK$7=$E110)*CK36</f>
        <v>-0</v>
      </c>
      <c r="CL111" s="43" t="n">
        <f aca="false">-In_Augment_Cost*$F66*IF(In_Fix_Augment=1,CL39,1)*(CL$7=$E110)*CL36</f>
        <v>-0</v>
      </c>
      <c r="CM111" s="43" t="n">
        <f aca="false">-In_Augment_Cost*$F66*IF(In_Fix_Augment=1,CM39,1)*(CM$7=$E110)*CM36</f>
        <v>-0</v>
      </c>
      <c r="CN111" s="43" t="n">
        <f aca="false">-In_Augment_Cost*$F66*IF(In_Fix_Augment=1,CN39,1)*(CN$7=$E110)*CN36</f>
        <v>-0</v>
      </c>
      <c r="CO111" s="43" t="n">
        <f aca="false">-In_Augment_Cost*$F66*IF(In_Fix_Augment=1,CO39,1)*(CO$7=$E110)*CO36</f>
        <v>-0</v>
      </c>
      <c r="CP111" s="43" t="n">
        <f aca="false">-In_Augment_Cost*$F66*IF(In_Fix_Augment=1,CP39,1)*(CP$7=$E110)*CP36</f>
        <v>-0</v>
      </c>
      <c r="CQ111" s="43" t="n">
        <f aca="false">-In_Augment_Cost*$F66*IF(In_Fix_Augment=1,CQ39,1)*(CQ$7=$E110)*CQ36</f>
        <v>-0</v>
      </c>
      <c r="CR111" s="43" t="n">
        <f aca="false">-In_Augment_Cost*$F66*IF(In_Fix_Augment=1,CR39,1)*(CR$7=$E110)*CR36</f>
        <v>-0</v>
      </c>
      <c r="CS111" s="43" t="n">
        <f aca="false">-In_Augment_Cost*$F66*IF(In_Fix_Augment=1,CS39,1)*(CS$7=$E110)*CS36</f>
        <v>-0</v>
      </c>
      <c r="CT111" s="43" t="n">
        <f aca="false">-In_Augment_Cost*$F66*IF(In_Fix_Augment=1,CT39,1)*(CT$7=$E110)*CT36</f>
        <v>-0</v>
      </c>
      <c r="CU111" s="43" t="n">
        <f aca="false">-In_Augment_Cost*$F66*IF(In_Fix_Augment=1,CU39,1)*(CU$7=$E110)*CU36</f>
        <v>-34726.098</v>
      </c>
      <c r="CV111" s="43" t="n">
        <f aca="false">-In_Augment_Cost*$F66*IF(In_Fix_Augment=1,CV39,1)*(CV$7=$E110)*CV36</f>
        <v>-0</v>
      </c>
      <c r="CW111" s="43" t="n">
        <f aca="false">-In_Augment_Cost*$F66*IF(In_Fix_Augment=1,CW39,1)*(CW$7=$E110)*CW36</f>
        <v>-0</v>
      </c>
      <c r="CX111" s="43" t="n">
        <f aca="false">-In_Augment_Cost*$F66*IF(In_Fix_Augment=1,CX39,1)*(CX$7=$E110)*CX36</f>
        <v>-0</v>
      </c>
      <c r="CY111" s="43" t="n">
        <f aca="false">-In_Augment_Cost*$F66*IF(In_Fix_Augment=1,CY39,1)*(CY$7=$E110)*CY36</f>
        <v>-0</v>
      </c>
      <c r="CZ111" s="43" t="n">
        <f aca="false">-In_Augment_Cost*$F66*IF(In_Fix_Augment=1,CZ39,1)*(CZ$7=$E110)*CZ36</f>
        <v>-0</v>
      </c>
      <c r="DA111" s="43" t="n">
        <f aca="false">-In_Augment_Cost*$F66*IF(In_Fix_Augment=1,DA39,1)*(DA$7=$E110)*DA36</f>
        <v>-0</v>
      </c>
      <c r="DB111" s="43" t="n">
        <f aca="false">-In_Augment_Cost*$F66*IF(In_Fix_Augment=1,DB39,1)*(DB$7=$E110)*DB36</f>
        <v>-0</v>
      </c>
      <c r="DC111" s="43" t="n">
        <f aca="false">-In_Augment_Cost*$F66*IF(In_Fix_Augment=1,DC39,1)*(DC$7=$E110)*DC36</f>
        <v>-0</v>
      </c>
      <c r="DD111" s="43" t="n">
        <f aca="false">-In_Augment_Cost*$F66*IF(In_Fix_Augment=1,DD39,1)*(DD$7=$E110)*DD36</f>
        <v>-0</v>
      </c>
      <c r="DE111" s="43" t="n">
        <f aca="false">-In_Augment_Cost*$F66*IF(In_Fix_Augment=1,DE39,1)*(DE$7=$E110)*DE36</f>
        <v>-0</v>
      </c>
      <c r="DF111" s="43" t="n">
        <f aca="false">-In_Augment_Cost*$F66*IF(In_Fix_Augment=1,DF39,1)*(DF$7=$E110)*DF36</f>
        <v>-0</v>
      </c>
      <c r="DG111" s="43" t="n">
        <f aca="false">-In_Augment_Cost*$F66*IF(In_Fix_Augment=1,DG39,1)*(DG$7=$E110)*DG36</f>
        <v>-0</v>
      </c>
      <c r="DH111" s="43" t="n">
        <f aca="false">-In_Augment_Cost*$F66*IF(In_Fix_Augment=1,DH39,1)*(DH$7=$E110)*DH36</f>
        <v>-0</v>
      </c>
      <c r="DI111" s="43" t="n">
        <f aca="false">-In_Augment_Cost*$F66*IF(In_Fix_Augment=1,DI39,1)*(DI$7=$E110)*DI36</f>
        <v>-0</v>
      </c>
      <c r="DJ111" s="43" t="n">
        <f aca="false">-In_Augment_Cost*$F66*IF(In_Fix_Augment=1,DJ39,1)*(DJ$7=$E110)*DJ36</f>
        <v>-0</v>
      </c>
      <c r="DK111" s="43" t="n">
        <f aca="false">-In_Augment_Cost*$F66*IF(In_Fix_Augment=1,DK39,1)*(DK$7=$E110)*DK36</f>
        <v>-0</v>
      </c>
      <c r="DL111" s="43" t="n">
        <f aca="false">-In_Augment_Cost*$F66*IF(In_Fix_Augment=1,DL39,1)*(DL$7=$E110)*DL36</f>
        <v>-0</v>
      </c>
      <c r="DM111" s="43" t="n">
        <f aca="false">-In_Augment_Cost*$F66*IF(In_Fix_Augment=1,DM39,1)*(DM$7=$E110)*DM36</f>
        <v>-0</v>
      </c>
      <c r="DN111" s="43" t="n">
        <f aca="false">-In_Augment_Cost*$F66*IF(In_Fix_Augment=1,DN39,1)*(DN$7=$E110)*DN36</f>
        <v>-0</v>
      </c>
      <c r="DO111" s="43" t="n">
        <f aca="false">-In_Augment_Cost*$F66*IF(In_Fix_Augment=1,DO39,1)*(DO$7=$E110)*DO36</f>
        <v>-0</v>
      </c>
      <c r="DP111" s="43" t="n">
        <f aca="false">-In_Augment_Cost*$F66*IF(In_Fix_Augment=1,DP39,1)*(DP$7=$E110)*DP36</f>
        <v>-0</v>
      </c>
      <c r="DQ111" s="43" t="n">
        <f aca="false">-In_Augment_Cost*$F66*IF(In_Fix_Augment=1,DQ39,1)*(DQ$7=$E110)*DQ36</f>
        <v>-0</v>
      </c>
      <c r="DR111" s="43" t="n">
        <f aca="false">-In_Augment_Cost*$F66*IF(In_Fix_Augment=1,DR39,1)*(DR$7=$E110)*DR36</f>
        <v>-0</v>
      </c>
      <c r="DS111" s="43" t="n">
        <f aca="false">-In_Augment_Cost*$F66*IF(In_Fix_Augment=1,DS39,1)*(DS$7=$E110)*DS36</f>
        <v>-0</v>
      </c>
      <c r="DT111" s="43" t="n">
        <f aca="false">-In_Augment_Cost*$F66*IF(In_Fix_Augment=1,DT39,1)*(DT$7=$E110)*DT36</f>
        <v>-0</v>
      </c>
      <c r="DU111" s="43" t="n">
        <f aca="false">-In_Augment_Cost*$F66*IF(In_Fix_Augment=1,DU39,1)*(DU$7=$E110)*DU36</f>
        <v>-0</v>
      </c>
      <c r="DV111" s="43" t="n">
        <f aca="false">-In_Augment_Cost*$F66*IF(In_Fix_Augment=1,DV39,1)*(DV$7=$E110)*DV36</f>
        <v>-0</v>
      </c>
      <c r="DW111" s="43" t="n">
        <f aca="false">-In_Augment_Cost*$F66*IF(In_Fix_Augment=1,DW39,1)*(DW$7=$E110)*DW36</f>
        <v>-0</v>
      </c>
      <c r="DX111" s="43" t="n">
        <f aca="false">-In_Augment_Cost*$F66*IF(In_Fix_Augment=1,DX39,1)*(DX$7=$E110)*DX36</f>
        <v>-0</v>
      </c>
      <c r="DY111" s="43" t="n">
        <f aca="false">-In_Augment_Cost*$F66*IF(In_Fix_Augment=1,DY39,1)*(DY$7=$E110)*DY36</f>
        <v>-0</v>
      </c>
      <c r="DZ111" s="43" t="n">
        <f aca="false">-In_Augment_Cost*$F66*IF(In_Fix_Augment=1,DZ39,1)*(DZ$7=$E110)*DZ36</f>
        <v>-0</v>
      </c>
      <c r="EA111" s="43" t="n">
        <f aca="false">-In_Augment_Cost*$F66*IF(In_Fix_Augment=1,EA39,1)*(EA$7=$E110)*EA36</f>
        <v>-0</v>
      </c>
      <c r="EB111" s="43" t="n">
        <f aca="false">-In_Augment_Cost*$F66*IF(In_Fix_Augment=1,EB39,1)*(EB$7=$E110)*EB36</f>
        <v>-0</v>
      </c>
      <c r="EC111" s="43" t="n">
        <f aca="false">-In_Augment_Cost*$F66*IF(In_Fix_Augment=1,EC39,1)*(EC$7=$E110)*EC36</f>
        <v>-0</v>
      </c>
      <c r="ED111" s="43" t="n">
        <f aca="false">-In_Augment_Cost*$F66*IF(In_Fix_Augment=1,ED39,1)*(ED$7=$E110)*ED36</f>
        <v>-0</v>
      </c>
      <c r="EE111" s="43" t="n">
        <f aca="false">-In_Augment_Cost*$F66*IF(In_Fix_Augment=1,EE39,1)*(EE$7=$E110)*EE36</f>
        <v>-0</v>
      </c>
      <c r="EF111" s="43" t="n">
        <f aca="false">-In_Augment_Cost*$F66*IF(In_Fix_Augment=1,EF39,1)*(EF$7=$E110)*EF36</f>
        <v>-0</v>
      </c>
      <c r="EG111" s="43" t="n">
        <f aca="false">-In_Augment_Cost*$F66*IF(In_Fix_Augment=1,EG39,1)*(EG$7=$E110)*EG36</f>
        <v>-0</v>
      </c>
      <c r="EH111" s="43" t="n">
        <f aca="false">-In_Augment_Cost*$F66*IF(In_Fix_Augment=1,EH39,1)*(EH$7=$E110)*EH36</f>
        <v>-0</v>
      </c>
      <c r="EI111" s="43" t="n">
        <f aca="false">-In_Augment_Cost*$F66*IF(In_Fix_Augment=1,EI39,1)*(EI$7=$E110)*EI36</f>
        <v>-0</v>
      </c>
      <c r="EJ111" s="43" t="n">
        <f aca="false">-In_Augment_Cost*$F66*IF(In_Fix_Augment=1,EJ39,1)*(EJ$7=$E110)*EJ36</f>
        <v>-0</v>
      </c>
      <c r="EK111" s="43" t="n">
        <f aca="false">-In_Augment_Cost*$F66*IF(In_Fix_Augment=1,EK39,1)*(EK$7=$E110)*EK36</f>
        <v>-0</v>
      </c>
      <c r="EL111" s="43" t="n">
        <f aca="false">-In_Augment_Cost*$F66*IF(In_Fix_Augment=1,EL39,1)*(EL$7=$E110)*EL36</f>
        <v>-0</v>
      </c>
      <c r="EM111" s="43" t="n">
        <f aca="false">-In_Augment_Cost*$F66*IF(In_Fix_Augment=1,EM39,1)*(EM$7=$E110)*EM36</f>
        <v>-0</v>
      </c>
      <c r="EN111" s="43" t="n">
        <f aca="false">-In_Augment_Cost*$F66*IF(In_Fix_Augment=1,EN39,1)*(EN$7=$E110)*EN36</f>
        <v>-0</v>
      </c>
      <c r="EO111" s="43" t="n">
        <f aca="false">-In_Augment_Cost*$F66*IF(In_Fix_Augment=1,EO39,1)*(EO$7=$E110)*EO36</f>
        <v>-0</v>
      </c>
      <c r="EP111" s="43" t="n">
        <f aca="false">-In_Augment_Cost*$F66*IF(In_Fix_Augment=1,EP39,1)*(EP$7=$E110)*EP36</f>
        <v>-0</v>
      </c>
      <c r="EQ111" s="43" t="n">
        <f aca="false">-In_Augment_Cost*$F66*IF(In_Fix_Augment=1,EQ39,1)*(EQ$7=$E110)*EQ36</f>
        <v>-0</v>
      </c>
      <c r="ER111" s="43" t="n">
        <f aca="false">-In_Augment_Cost*$F66*IF(In_Fix_Augment=1,ER39,1)*(ER$7=$E110)*ER36</f>
        <v>-0</v>
      </c>
      <c r="ES111" s="43" t="n">
        <f aca="false">-In_Augment_Cost*$F66*IF(In_Fix_Augment=1,ES39,1)*(ES$7=$E110)*ES36</f>
        <v>-0</v>
      </c>
      <c r="ET111" s="43" t="n">
        <f aca="false">-In_Augment_Cost*$F66*IF(In_Fix_Augment=1,ET39,1)*(ET$7=$E110)*ET36</f>
        <v>-0</v>
      </c>
      <c r="EU111" s="43" t="n">
        <f aca="false">-In_Augment_Cost*$F66*IF(In_Fix_Augment=1,EU39,1)*(EU$7=$E110)*EU36</f>
        <v>-0</v>
      </c>
      <c r="EV111" s="43" t="n">
        <f aca="false">-In_Augment_Cost*$F66*IF(In_Fix_Augment=1,EV39,1)*(EV$7=$E110)*EV36</f>
        <v>-0</v>
      </c>
      <c r="EW111" s="43" t="n">
        <f aca="false">-In_Augment_Cost*$F66*IF(In_Fix_Augment=1,EW39,1)*(EW$7=$E110)*EW36</f>
        <v>-0</v>
      </c>
      <c r="EX111" s="43" t="n">
        <f aca="false">-In_Augment_Cost*$F66*IF(In_Fix_Augment=1,EX39,1)*(EX$7=$E110)*EX36</f>
        <v>-0</v>
      </c>
      <c r="EY111" s="43" t="n">
        <f aca="false">-In_Augment_Cost*$F66*IF(In_Fix_Augment=1,EY39,1)*(EY$7=$E110)*EY36</f>
        <v>-0</v>
      </c>
      <c r="EZ111" s="43" t="n">
        <f aca="false">-In_Augment_Cost*$F66*IF(In_Fix_Augment=1,EZ39,1)*(EZ$7=$E110)*EZ36</f>
        <v>-0</v>
      </c>
      <c r="FA111" s="43" t="n">
        <f aca="false">-In_Augment_Cost*$F66*IF(In_Fix_Augment=1,FA39,1)*(FA$7=$E110)*FA36</f>
        <v>-0</v>
      </c>
      <c r="FB111" s="43" t="n">
        <f aca="false">-In_Augment_Cost*$F66*IF(In_Fix_Augment=1,FB39,1)*(FB$7=$E110)*FB36</f>
        <v>-0</v>
      </c>
      <c r="FC111" s="43" t="n">
        <f aca="false">-In_Augment_Cost*$F66*IF(In_Fix_Augment=1,FC39,1)*(FC$7=$E110)*FC36</f>
        <v>-0</v>
      </c>
      <c r="FD111" s="43" t="n">
        <f aca="false">-In_Augment_Cost*$F66*IF(In_Fix_Augment=1,FD39,1)*(FD$7=$E110)*FD36</f>
        <v>-0</v>
      </c>
      <c r="FE111" s="43" t="n">
        <f aca="false">-In_Augment_Cost*$F66*IF(In_Fix_Augment=1,FE39,1)*(FE$7=$E110)*FE36</f>
        <v>-0</v>
      </c>
      <c r="FF111" s="43" t="n">
        <f aca="false">-In_Augment_Cost*$F66*IF(In_Fix_Augment=1,FF39,1)*(FF$7=$E110)*FF36</f>
        <v>-0</v>
      </c>
      <c r="FG111" s="43" t="n">
        <f aca="false">-In_Augment_Cost*$F66*IF(In_Fix_Augment=1,FG39,1)*(FG$7=$E110)*FG36</f>
        <v>-0</v>
      </c>
      <c r="FH111" s="43" t="n">
        <f aca="false">-In_Augment_Cost*$F66*IF(In_Fix_Augment=1,FH39,1)*(FH$7=$E110)*FH36</f>
        <v>-0</v>
      </c>
    </row>
    <row r="112" customFormat="false" ht="15" hidden="false" customHeight="false" outlineLevel="0" collapsed="false">
      <c r="C112" s="23" t="s">
        <v>708</v>
      </c>
      <c r="D112" s="11" t="s">
        <v>319</v>
      </c>
      <c r="E112" s="62" t="n">
        <f aca="false">SUMPRODUCT($J112:$FH112/$J34:$FH34)*$E34</f>
        <v>-57822.5366688565</v>
      </c>
      <c r="I112" s="62" t="n">
        <f aca="false">SUM(J112:FH112)</f>
        <v>-57085</v>
      </c>
      <c r="J112" s="62" t="n">
        <f aca="false">J109+J98</f>
        <v>-0</v>
      </c>
      <c r="K112" s="62" t="n">
        <f aca="false">K109+K98</f>
        <v>-0</v>
      </c>
      <c r="L112" s="62" t="n">
        <f aca="false">L109+L98</f>
        <v>-0</v>
      </c>
      <c r="M112" s="62" t="n">
        <f aca="false">M109+M98</f>
        <v>-0</v>
      </c>
      <c r="N112" s="62" t="n">
        <f aca="false">N109+N98</f>
        <v>-0</v>
      </c>
      <c r="O112" s="62" t="n">
        <f aca="false">O109+O98</f>
        <v>-0</v>
      </c>
      <c r="P112" s="62" t="n">
        <f aca="false">P109+P98</f>
        <v>-725</v>
      </c>
      <c r="Q112" s="62" t="n">
        <f aca="false">Q109+Q98</f>
        <v>-18854.9818181818</v>
      </c>
      <c r="R112" s="62" t="n">
        <f aca="false">R109+R98</f>
        <v>-18854.9818181818</v>
      </c>
      <c r="S112" s="62" t="n">
        <f aca="false">S109+S98</f>
        <v>-18650.0363636364</v>
      </c>
      <c r="T112" s="62" t="n">
        <f aca="false">T109+T98</f>
        <v>-0</v>
      </c>
      <c r="U112" s="62" t="n">
        <f aca="false">U109+U98</f>
        <v>-0</v>
      </c>
      <c r="V112" s="62" t="n">
        <f aca="false">V109+V98</f>
        <v>-0</v>
      </c>
      <c r="W112" s="62" t="n">
        <f aca="false">W109+W98</f>
        <v>-0</v>
      </c>
      <c r="X112" s="62" t="n">
        <f aca="false">X109+X98</f>
        <v>-0</v>
      </c>
      <c r="Y112" s="62" t="n">
        <f aca="false">Y109+Y98</f>
        <v>-0</v>
      </c>
      <c r="Z112" s="62" t="n">
        <f aca="false">Z109+Z98</f>
        <v>-0</v>
      </c>
      <c r="AA112" s="62" t="n">
        <f aca="false">AA109+AA98</f>
        <v>-0</v>
      </c>
      <c r="AB112" s="62" t="n">
        <f aca="false">AB109+AB98</f>
        <v>-0</v>
      </c>
      <c r="AC112" s="62" t="n">
        <f aca="false">AC109+AC98</f>
        <v>-0</v>
      </c>
      <c r="AD112" s="62" t="n">
        <f aca="false">AD109+AD98</f>
        <v>-0</v>
      </c>
      <c r="AE112" s="62" t="n">
        <f aca="false">AE109+AE98</f>
        <v>-0</v>
      </c>
      <c r="AF112" s="62" t="n">
        <f aca="false">AF109+AF98</f>
        <v>-0</v>
      </c>
      <c r="AG112" s="62" t="n">
        <f aca="false">AG109+AG98</f>
        <v>-0</v>
      </c>
      <c r="AH112" s="62" t="n">
        <f aca="false">AH109+AH98</f>
        <v>-0</v>
      </c>
      <c r="AI112" s="62" t="n">
        <f aca="false">AI109+AI98</f>
        <v>-0</v>
      </c>
      <c r="AJ112" s="62" t="n">
        <f aca="false">AJ109+AJ98</f>
        <v>-0</v>
      </c>
      <c r="AK112" s="62" t="n">
        <f aca="false">AK109+AK98</f>
        <v>-0</v>
      </c>
      <c r="AL112" s="62" t="n">
        <f aca="false">AL109+AL98</f>
        <v>-0</v>
      </c>
      <c r="AM112" s="62" t="n">
        <f aca="false">AM109+AM98</f>
        <v>-0</v>
      </c>
      <c r="AN112" s="62" t="n">
        <f aca="false">AN109+AN98</f>
        <v>-0</v>
      </c>
      <c r="AO112" s="62" t="n">
        <f aca="false">AO109+AO98</f>
        <v>-0</v>
      </c>
      <c r="AP112" s="62" t="n">
        <f aca="false">AP109+AP98</f>
        <v>-0</v>
      </c>
      <c r="AQ112" s="62" t="n">
        <f aca="false">AQ109+AQ98</f>
        <v>-0</v>
      </c>
      <c r="AR112" s="62" t="n">
        <f aca="false">AR109+AR98</f>
        <v>-0</v>
      </c>
      <c r="AS112" s="62" t="n">
        <f aca="false">AS109+AS98</f>
        <v>-0</v>
      </c>
      <c r="AT112" s="62" t="n">
        <f aca="false">AT109+AT98</f>
        <v>-0</v>
      </c>
      <c r="AU112" s="62" t="n">
        <f aca="false">AU109+AU98</f>
        <v>-0</v>
      </c>
      <c r="AV112" s="62" t="n">
        <f aca="false">AV109+AV98</f>
        <v>-0</v>
      </c>
      <c r="AW112" s="62" t="n">
        <f aca="false">AW109+AW98</f>
        <v>-0</v>
      </c>
      <c r="AX112" s="62" t="n">
        <f aca="false">AX109+AX98</f>
        <v>-0</v>
      </c>
      <c r="AY112" s="62" t="n">
        <f aca="false">AY109+AY98</f>
        <v>-0</v>
      </c>
      <c r="AZ112" s="62" t="n">
        <f aca="false">AZ109+AZ98</f>
        <v>-0</v>
      </c>
      <c r="BA112" s="62" t="n">
        <f aca="false">BA109+BA98</f>
        <v>-0</v>
      </c>
      <c r="BB112" s="62" t="n">
        <f aca="false">BB109+BB98</f>
        <v>-0</v>
      </c>
      <c r="BC112" s="62" t="n">
        <f aca="false">BC109+BC98</f>
        <v>-0</v>
      </c>
      <c r="BD112" s="62" t="n">
        <f aca="false">BD109+BD98</f>
        <v>-0</v>
      </c>
      <c r="BE112" s="62" t="n">
        <f aca="false">BE109+BE98</f>
        <v>-0</v>
      </c>
      <c r="BF112" s="62" t="n">
        <f aca="false">BF109+BF98</f>
        <v>-0</v>
      </c>
      <c r="BG112" s="62" t="n">
        <f aca="false">BG109+BG98</f>
        <v>-0</v>
      </c>
      <c r="BH112" s="62" t="n">
        <f aca="false">BH109+BH98</f>
        <v>-0</v>
      </c>
      <c r="BI112" s="62" t="n">
        <f aca="false">BI109+BI98</f>
        <v>-0</v>
      </c>
      <c r="BJ112" s="62" t="n">
        <f aca="false">BJ109+BJ98</f>
        <v>-0</v>
      </c>
      <c r="BK112" s="62" t="n">
        <f aca="false">BK109+BK98</f>
        <v>-0</v>
      </c>
      <c r="BL112" s="62" t="n">
        <f aca="false">BL109+BL98</f>
        <v>-0</v>
      </c>
      <c r="BM112" s="62" t="n">
        <f aca="false">BM109+BM98</f>
        <v>-0</v>
      </c>
      <c r="BN112" s="62" t="n">
        <f aca="false">BN109+BN98</f>
        <v>-0</v>
      </c>
      <c r="BO112" s="62" t="n">
        <f aca="false">BO109+BO98</f>
        <v>-0</v>
      </c>
      <c r="BP112" s="62" t="n">
        <f aca="false">BP109+BP98</f>
        <v>-0</v>
      </c>
      <c r="BQ112" s="62" t="n">
        <f aca="false">BQ109+BQ98</f>
        <v>-0</v>
      </c>
      <c r="BR112" s="62" t="n">
        <f aca="false">BR109+BR98</f>
        <v>-0</v>
      </c>
      <c r="BS112" s="62" t="n">
        <f aca="false">BS109+BS98</f>
        <v>-0</v>
      </c>
      <c r="BT112" s="62" t="n">
        <f aca="false">BT109+BT98</f>
        <v>-0</v>
      </c>
      <c r="BU112" s="62" t="n">
        <f aca="false">BU109+BU98</f>
        <v>-0</v>
      </c>
      <c r="BV112" s="62" t="n">
        <f aca="false">BV109+BV98</f>
        <v>-0</v>
      </c>
      <c r="BW112" s="62" t="n">
        <f aca="false">BW109+BW98</f>
        <v>-0</v>
      </c>
      <c r="BX112" s="62" t="n">
        <f aca="false">BX109+BX98</f>
        <v>-0</v>
      </c>
      <c r="BY112" s="62" t="n">
        <f aca="false">BY109+BY98</f>
        <v>-0</v>
      </c>
      <c r="BZ112" s="62" t="n">
        <f aca="false">BZ109+BZ98</f>
        <v>-0</v>
      </c>
      <c r="CA112" s="62" t="n">
        <f aca="false">CA109+CA98</f>
        <v>-0</v>
      </c>
      <c r="CB112" s="62" t="n">
        <f aca="false">CB109+CB98</f>
        <v>-0</v>
      </c>
      <c r="CC112" s="62" t="n">
        <f aca="false">CC109+CC98</f>
        <v>-0</v>
      </c>
      <c r="CD112" s="62" t="n">
        <f aca="false">CD109+CD98</f>
        <v>-0</v>
      </c>
      <c r="CE112" s="62" t="n">
        <f aca="false">CE109+CE98</f>
        <v>-0</v>
      </c>
      <c r="CF112" s="62" t="n">
        <f aca="false">CF109+CF98</f>
        <v>-0</v>
      </c>
      <c r="CG112" s="62" t="n">
        <f aca="false">CG109+CG98</f>
        <v>-0</v>
      </c>
      <c r="CH112" s="62" t="n">
        <f aca="false">CH109+CH98</f>
        <v>-0</v>
      </c>
      <c r="CI112" s="62" t="n">
        <f aca="false">CI109+CI98</f>
        <v>-0</v>
      </c>
      <c r="CJ112" s="62" t="n">
        <f aca="false">CJ109+CJ98</f>
        <v>-0</v>
      </c>
      <c r="CK112" s="62" t="n">
        <f aca="false">CK109+CK98</f>
        <v>-0</v>
      </c>
      <c r="CL112" s="62" t="n">
        <f aca="false">CL109+CL98</f>
        <v>-0</v>
      </c>
      <c r="CM112" s="62" t="n">
        <f aca="false">CM109+CM98</f>
        <v>-0</v>
      </c>
      <c r="CN112" s="62" t="n">
        <f aca="false">CN109+CN98</f>
        <v>-0</v>
      </c>
      <c r="CO112" s="62" t="n">
        <f aca="false">CO109+CO98</f>
        <v>-0</v>
      </c>
      <c r="CP112" s="62" t="n">
        <f aca="false">CP109+CP98</f>
        <v>-0</v>
      </c>
      <c r="CQ112" s="62" t="n">
        <f aca="false">CQ109+CQ98</f>
        <v>-0</v>
      </c>
      <c r="CR112" s="62" t="n">
        <f aca="false">CR109+CR98</f>
        <v>-0</v>
      </c>
      <c r="CS112" s="62" t="n">
        <f aca="false">CS109+CS98</f>
        <v>-0</v>
      </c>
      <c r="CT112" s="62" t="n">
        <f aca="false">CT109+CT98</f>
        <v>-0</v>
      </c>
      <c r="CU112" s="62" t="n">
        <f aca="false">CU109+CU98</f>
        <v>-0</v>
      </c>
      <c r="CV112" s="62" t="n">
        <f aca="false">CV109+CV98</f>
        <v>-0</v>
      </c>
      <c r="CW112" s="62" t="n">
        <f aca="false">CW109+CW98</f>
        <v>-0</v>
      </c>
      <c r="CX112" s="62" t="n">
        <f aca="false">CX109+CX98</f>
        <v>-0</v>
      </c>
      <c r="CY112" s="62" t="n">
        <f aca="false">CY109+CY98</f>
        <v>-0</v>
      </c>
      <c r="CZ112" s="62" t="n">
        <f aca="false">CZ109+CZ98</f>
        <v>-0</v>
      </c>
      <c r="DA112" s="62" t="n">
        <f aca="false">DA109+DA98</f>
        <v>-0</v>
      </c>
      <c r="DB112" s="62" t="n">
        <f aca="false">DB109+DB98</f>
        <v>-0</v>
      </c>
      <c r="DC112" s="62" t="n">
        <f aca="false">DC109+DC98</f>
        <v>-0</v>
      </c>
      <c r="DD112" s="62" t="n">
        <f aca="false">DD109+DD98</f>
        <v>-0</v>
      </c>
      <c r="DE112" s="62" t="n">
        <f aca="false">DE109+DE98</f>
        <v>-0</v>
      </c>
      <c r="DF112" s="62" t="n">
        <f aca="false">DF109+DF98</f>
        <v>-0</v>
      </c>
      <c r="DG112" s="62" t="n">
        <f aca="false">DG109+DG98</f>
        <v>-0</v>
      </c>
      <c r="DH112" s="62" t="n">
        <f aca="false">DH109+DH98</f>
        <v>-0</v>
      </c>
      <c r="DI112" s="62" t="n">
        <f aca="false">DI109+DI98</f>
        <v>-0</v>
      </c>
      <c r="DJ112" s="62" t="n">
        <f aca="false">DJ109+DJ98</f>
        <v>-0</v>
      </c>
      <c r="DK112" s="62" t="n">
        <f aca="false">DK109+DK98</f>
        <v>-0</v>
      </c>
      <c r="DL112" s="62" t="n">
        <f aca="false">DL109+DL98</f>
        <v>-0</v>
      </c>
      <c r="DM112" s="62" t="n">
        <f aca="false">DM109+DM98</f>
        <v>-0</v>
      </c>
      <c r="DN112" s="62" t="n">
        <f aca="false">DN109+DN98</f>
        <v>-0</v>
      </c>
      <c r="DO112" s="62" t="n">
        <f aca="false">DO109+DO98</f>
        <v>-0</v>
      </c>
      <c r="DP112" s="62" t="n">
        <f aca="false">DP109+DP98</f>
        <v>-0</v>
      </c>
      <c r="DQ112" s="62" t="n">
        <f aca="false">DQ109+DQ98</f>
        <v>-0</v>
      </c>
      <c r="DR112" s="62" t="n">
        <f aca="false">DR109+DR98</f>
        <v>-0</v>
      </c>
      <c r="DS112" s="62" t="n">
        <f aca="false">DS109+DS98</f>
        <v>-0</v>
      </c>
      <c r="DT112" s="62" t="n">
        <f aca="false">DT109+DT98</f>
        <v>-0</v>
      </c>
      <c r="DU112" s="62" t="n">
        <f aca="false">DU109+DU98</f>
        <v>-0</v>
      </c>
      <c r="DV112" s="62" t="n">
        <f aca="false">DV109+DV98</f>
        <v>-0</v>
      </c>
      <c r="DW112" s="62" t="n">
        <f aca="false">DW109+DW98</f>
        <v>-0</v>
      </c>
      <c r="DX112" s="62" t="n">
        <f aca="false">DX109+DX98</f>
        <v>-0</v>
      </c>
      <c r="DY112" s="62" t="n">
        <f aca="false">DY109+DY98</f>
        <v>-0</v>
      </c>
      <c r="DZ112" s="62" t="n">
        <f aca="false">DZ109+DZ98</f>
        <v>-0</v>
      </c>
      <c r="EA112" s="62" t="n">
        <f aca="false">EA109+EA98</f>
        <v>-0</v>
      </c>
      <c r="EB112" s="62" t="n">
        <f aca="false">EB109+EB98</f>
        <v>-0</v>
      </c>
      <c r="EC112" s="62" t="n">
        <f aca="false">EC109+EC98</f>
        <v>-0</v>
      </c>
      <c r="ED112" s="62" t="n">
        <f aca="false">ED109+ED98</f>
        <v>-0</v>
      </c>
      <c r="EE112" s="62" t="n">
        <f aca="false">EE109+EE98</f>
        <v>-0</v>
      </c>
      <c r="EF112" s="62" t="n">
        <f aca="false">EF109+EF98</f>
        <v>-0</v>
      </c>
      <c r="EG112" s="62" t="n">
        <f aca="false">EG109+EG98</f>
        <v>-0</v>
      </c>
      <c r="EH112" s="62" t="n">
        <f aca="false">EH109+EH98</f>
        <v>-0</v>
      </c>
      <c r="EI112" s="62" t="n">
        <f aca="false">EI109+EI98</f>
        <v>-0</v>
      </c>
      <c r="EJ112" s="62" t="n">
        <f aca="false">EJ109+EJ98</f>
        <v>-0</v>
      </c>
      <c r="EK112" s="62" t="n">
        <f aca="false">EK109+EK98</f>
        <v>-0</v>
      </c>
      <c r="EL112" s="62" t="n">
        <f aca="false">EL109+EL98</f>
        <v>-0</v>
      </c>
      <c r="EM112" s="62" t="n">
        <f aca="false">EM109+EM98</f>
        <v>-0</v>
      </c>
      <c r="EN112" s="62" t="n">
        <f aca="false">EN109+EN98</f>
        <v>-0</v>
      </c>
      <c r="EO112" s="62" t="n">
        <f aca="false">EO109+EO98</f>
        <v>-0</v>
      </c>
      <c r="EP112" s="62" t="n">
        <f aca="false">EP109+EP98</f>
        <v>-0</v>
      </c>
      <c r="EQ112" s="62" t="n">
        <f aca="false">EQ109+EQ98</f>
        <v>-0</v>
      </c>
      <c r="ER112" s="62" t="n">
        <f aca="false">ER109+ER98</f>
        <v>-0</v>
      </c>
      <c r="ES112" s="62" t="n">
        <f aca="false">ES109+ES98</f>
        <v>-0</v>
      </c>
      <c r="ET112" s="62" t="n">
        <f aca="false">ET109+ET98</f>
        <v>-0</v>
      </c>
      <c r="EU112" s="62" t="n">
        <f aca="false">EU109+EU98</f>
        <v>-0</v>
      </c>
      <c r="EV112" s="62" t="n">
        <f aca="false">EV109+EV98</f>
        <v>-0</v>
      </c>
      <c r="EW112" s="62" t="n">
        <f aca="false">EW109+EW98</f>
        <v>-0</v>
      </c>
      <c r="EX112" s="62" t="n">
        <f aca="false">EX109+EX98</f>
        <v>-0</v>
      </c>
      <c r="EY112" s="62" t="n">
        <f aca="false">EY109+EY98</f>
        <v>-0</v>
      </c>
      <c r="EZ112" s="62" t="n">
        <f aca="false">EZ109+EZ98</f>
        <v>-0</v>
      </c>
      <c r="FA112" s="62" t="n">
        <f aca="false">FA109+FA98</f>
        <v>-0</v>
      </c>
      <c r="FB112" s="62" t="n">
        <f aca="false">FB109+FB98</f>
        <v>-0</v>
      </c>
      <c r="FC112" s="62" t="n">
        <f aca="false">FC109+FC98</f>
        <v>-0</v>
      </c>
      <c r="FD112" s="62" t="n">
        <f aca="false">FD109+FD98</f>
        <v>-0</v>
      </c>
      <c r="FE112" s="62" t="n">
        <f aca="false">FE109+FE98</f>
        <v>-0</v>
      </c>
      <c r="FF112" s="62" t="n">
        <f aca="false">FF109+FF98</f>
        <v>-0</v>
      </c>
      <c r="FG112" s="62" t="n">
        <f aca="false">FG109+FG98</f>
        <v>-0</v>
      </c>
      <c r="FH112" s="62" t="n">
        <f aca="false">FH109+FH98</f>
        <v>-0</v>
      </c>
    </row>
    <row r="114" customFormat="false" ht="15" hidden="false" customHeight="false" outlineLevel="0" collapsed="false">
      <c r="A114" s="9" t="s">
        <v>14</v>
      </c>
      <c r="B114" s="9"/>
      <c r="C114" s="9" t="s">
        <v>709</v>
      </c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9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9"/>
      <c r="BM114" s="9"/>
      <c r="BN114" s="9"/>
      <c r="BO114" s="9"/>
      <c r="BP114" s="9"/>
      <c r="BQ114" s="9"/>
      <c r="BR114" s="9"/>
      <c r="BS114" s="9"/>
      <c r="BT114" s="9"/>
      <c r="BU114" s="9"/>
      <c r="BV114" s="9"/>
      <c r="BW114" s="9"/>
      <c r="BX114" s="9"/>
      <c r="BY114" s="9"/>
      <c r="BZ114" s="9"/>
      <c r="CA114" s="9"/>
      <c r="CB114" s="9"/>
      <c r="CC114" s="9"/>
      <c r="CD114" s="9"/>
      <c r="CE114" s="9"/>
      <c r="CF114" s="9"/>
      <c r="CG114" s="9"/>
      <c r="CH114" s="9"/>
      <c r="CI114" s="9"/>
      <c r="CJ114" s="9"/>
      <c r="CK114" s="9"/>
      <c r="CL114" s="9"/>
      <c r="CM114" s="9"/>
      <c r="CN114" s="9"/>
      <c r="CO114" s="9"/>
      <c r="CP114" s="9"/>
      <c r="CQ114" s="9"/>
      <c r="CR114" s="9"/>
      <c r="CS114" s="9"/>
      <c r="CT114" s="9"/>
      <c r="CU114" s="9"/>
      <c r="CV114" s="9"/>
      <c r="CW114" s="9"/>
      <c r="CX114" s="9"/>
      <c r="CY114" s="9"/>
      <c r="CZ114" s="9"/>
      <c r="DA114" s="9"/>
      <c r="DB114" s="9"/>
      <c r="DC114" s="9"/>
      <c r="DD114" s="9"/>
      <c r="DE114" s="9"/>
      <c r="DF114" s="9"/>
      <c r="DG114" s="9"/>
      <c r="DH114" s="9"/>
      <c r="DI114" s="9"/>
      <c r="DJ114" s="9"/>
      <c r="DK114" s="9"/>
      <c r="DL114" s="9"/>
      <c r="DM114" s="9"/>
      <c r="DN114" s="9"/>
      <c r="DO114" s="9"/>
      <c r="DP114" s="9"/>
      <c r="DQ114" s="9"/>
      <c r="DR114" s="9"/>
      <c r="DS114" s="9"/>
      <c r="DT114" s="9"/>
      <c r="DU114" s="9"/>
      <c r="DV114" s="9"/>
      <c r="DW114" s="9"/>
      <c r="DX114" s="9"/>
      <c r="DY114" s="9"/>
      <c r="DZ114" s="9"/>
      <c r="EA114" s="9"/>
      <c r="EB114" s="9"/>
      <c r="EC114" s="9"/>
      <c r="ED114" s="9"/>
      <c r="EE114" s="9"/>
      <c r="EF114" s="9"/>
      <c r="EG114" s="9"/>
      <c r="EH114" s="9"/>
      <c r="EI114" s="9"/>
      <c r="EJ114" s="9"/>
      <c r="EK114" s="9"/>
      <c r="EL114" s="9"/>
      <c r="EM114" s="9"/>
      <c r="EN114" s="9"/>
      <c r="EO114" s="9"/>
      <c r="EP114" s="9"/>
      <c r="EQ114" s="9"/>
      <c r="ER114" s="9"/>
      <c r="ES114" s="9"/>
      <c r="ET114" s="9"/>
      <c r="EU114" s="9"/>
      <c r="EV114" s="9"/>
      <c r="EW114" s="9"/>
      <c r="EX114" s="9"/>
      <c r="EY114" s="9"/>
      <c r="EZ114" s="9"/>
      <c r="FA114" s="9"/>
      <c r="FB114" s="9"/>
      <c r="FC114" s="9"/>
      <c r="FD114" s="9"/>
      <c r="FE114" s="9"/>
      <c r="FF114" s="9"/>
      <c r="FG114" s="9"/>
      <c r="FH114" s="9"/>
    </row>
    <row r="115" customFormat="false" ht="15" hidden="false" customHeight="false" outlineLevel="0" collapsed="false">
      <c r="C115" s="0" t="s">
        <v>710</v>
      </c>
      <c r="D115" s="11" t="s">
        <v>319</v>
      </c>
      <c r="J115" s="63" t="n">
        <v>0</v>
      </c>
      <c r="K115" s="63" t="n">
        <v>0</v>
      </c>
      <c r="L115" s="63" t="n">
        <v>0</v>
      </c>
      <c r="M115" s="63" t="n">
        <v>0</v>
      </c>
      <c r="N115" s="63" t="n">
        <v>0</v>
      </c>
      <c r="O115" s="63" t="n">
        <v>0</v>
      </c>
      <c r="P115" s="63" t="n">
        <v>0</v>
      </c>
      <c r="Q115" s="63" t="n">
        <v>0</v>
      </c>
      <c r="R115" s="63" t="n">
        <v>0</v>
      </c>
      <c r="S115" s="63" t="n">
        <v>0</v>
      </c>
      <c r="T115" s="63" t="n">
        <v>-56.8100755621845</v>
      </c>
      <c r="U115" s="63" t="n">
        <v>-103.925848419332</v>
      </c>
      <c r="V115" s="63" t="n">
        <v>-115.910364326494</v>
      </c>
      <c r="W115" s="63" t="n">
        <v>-69.1190939894541</v>
      </c>
      <c r="X115" s="63" t="n">
        <v>-70.6126286763677</v>
      </c>
      <c r="Y115" s="63" t="n">
        <v>-72.1088855040739</v>
      </c>
      <c r="Z115" s="63" t="n">
        <v>-72.4586040860742</v>
      </c>
      <c r="AA115" s="63" t="n">
        <v>-42.6189092839018</v>
      </c>
      <c r="AB115" s="63" t="n">
        <v>-43.8287091374417</v>
      </c>
      <c r="AC115" s="63" t="n">
        <v>-45.0417687071124</v>
      </c>
      <c r="AD115" s="63" t="n">
        <v>-45.421988655711</v>
      </c>
      <c r="AE115" s="63" t="n">
        <v>-49.3860686420748</v>
      </c>
      <c r="AF115" s="63" t="n">
        <v>-50.669982919529</v>
      </c>
      <c r="AG115" s="63" t="n">
        <v>-51.9573216497073</v>
      </c>
      <c r="AH115" s="63" t="n">
        <v>-52.3568697141346</v>
      </c>
      <c r="AI115" s="63" t="n">
        <v>-55.8439883448524</v>
      </c>
      <c r="AJ115" s="63" t="n">
        <v>-56.2619107070128</v>
      </c>
      <c r="AK115" s="63" t="n">
        <v>-57.6185541856232</v>
      </c>
      <c r="AL115" s="63" t="n">
        <v>-58.0473055522089</v>
      </c>
      <c r="AM115" s="63" t="n">
        <v>-45.8693413107837</v>
      </c>
      <c r="AN115" s="63" t="n">
        <v>-47.1219983731082</v>
      </c>
      <c r="AO115" s="63" t="n">
        <v>-48.3787639215831</v>
      </c>
      <c r="AP115" s="63" t="n">
        <v>-48.8304331634739</v>
      </c>
      <c r="AQ115" s="63" t="n">
        <v>-36.7966098352636</v>
      </c>
      <c r="AR115" s="63" t="n">
        <v>-37.9564434593598</v>
      </c>
      <c r="AS115" s="63" t="n">
        <v>-39.1208764296151</v>
      </c>
      <c r="AT115" s="63" t="n">
        <v>-39.604509443381</v>
      </c>
      <c r="AU115" s="63" t="n">
        <v>-41.7665844479069</v>
      </c>
      <c r="AV115" s="63" t="n">
        <v>-42.9847663883023</v>
      </c>
      <c r="AW115" s="63" t="n">
        <v>-44.2078926894865</v>
      </c>
      <c r="AX115" s="63" t="n">
        <v>-44.7196847840147</v>
      </c>
      <c r="AY115" s="63" t="n">
        <v>-35.5404684781032</v>
      </c>
      <c r="AZ115" s="63" t="n">
        <v>-36.0672895500617</v>
      </c>
      <c r="BA115" s="63" t="n">
        <v>-37.2170170799871</v>
      </c>
      <c r="BB115" s="63" t="n">
        <v>-37.7573979775482</v>
      </c>
      <c r="BC115" s="63" t="n">
        <v>-41.5932406389074</v>
      </c>
      <c r="BD115" s="63" t="n">
        <v>-42.8095222667464</v>
      </c>
      <c r="BE115" s="63" t="n">
        <v>-44.0312740751506</v>
      </c>
      <c r="BF115" s="63" t="n">
        <v>-44.5968339785673</v>
      </c>
      <c r="BG115" s="63" t="n">
        <v>-43.156706594222</v>
      </c>
      <c r="BH115" s="63" t="n">
        <v>-93.7298148745197</v>
      </c>
      <c r="BI115" s="63" t="n">
        <v>-95.5135636507541</v>
      </c>
      <c r="BJ115" s="63" t="n">
        <v>-96.1102371762891</v>
      </c>
      <c r="BK115" s="63" t="n">
        <v>-94.2954991852269</v>
      </c>
      <c r="BL115" s="63" t="n">
        <v>-96.1034281231557</v>
      </c>
      <c r="BM115" s="63" t="n">
        <v>-97.9176039432736</v>
      </c>
      <c r="BN115" s="63" t="n">
        <v>-98.548780555929</v>
      </c>
      <c r="BO115" s="63" t="n">
        <v>-99.8395734453358</v>
      </c>
      <c r="BP115" s="63" t="n">
        <v>-100.491884586808</v>
      </c>
      <c r="BQ115" s="63" t="n">
        <v>-102.36044708213</v>
      </c>
      <c r="BR115" s="63" t="n">
        <v>-103.02949811147</v>
      </c>
      <c r="BS115" s="63" t="n">
        <v>-97.094839708214</v>
      </c>
      <c r="BT115" s="63" t="n">
        <v>-98.9458933404436</v>
      </c>
      <c r="BU115" s="63" t="n">
        <v>-100.804224357051</v>
      </c>
      <c r="BV115" s="63" t="n">
        <v>-101.513363846724</v>
      </c>
      <c r="BW115" s="63" t="n">
        <v>-101.748065147722</v>
      </c>
      <c r="BX115" s="63" t="n">
        <v>-103.653714993324</v>
      </c>
      <c r="BY115" s="63" t="n">
        <v>-105.567081008487</v>
      </c>
      <c r="BZ115" s="63" t="n">
        <v>-106.314511401336</v>
      </c>
      <c r="CA115" s="63" t="n">
        <v>-101.592584634778</v>
      </c>
      <c r="CB115" s="63" t="n">
        <v>-103.500110217026</v>
      </c>
      <c r="CC115" s="63" t="n">
        <v>-104.564682498125</v>
      </c>
      <c r="CD115" s="63" t="n">
        <v>-104.49114643045</v>
      </c>
      <c r="CE115" s="63" t="n">
        <v>-100.15571554753</v>
      </c>
      <c r="CF115" s="63" t="n">
        <v>-100.084029259364</v>
      </c>
      <c r="CG115" s="63" t="n">
        <v>-101.111433974909</v>
      </c>
      <c r="CH115" s="63" t="n">
        <v>-101.038273495425</v>
      </c>
      <c r="CI115" s="63" t="n">
        <v>-104.460859058315</v>
      </c>
      <c r="CJ115" s="63" t="n">
        <v>-105.546369638947</v>
      </c>
      <c r="CK115" s="63" t="n">
        <v>-106.629441094158</v>
      </c>
      <c r="CL115" s="63" t="n">
        <v>-106.551877052962</v>
      </c>
      <c r="CM115" s="63" t="n">
        <v>-112.196488480699</v>
      </c>
      <c r="CN115" s="63" t="n">
        <v>-113.365551955646</v>
      </c>
      <c r="CO115" s="63" t="n">
        <v>-114.532098472408</v>
      </c>
      <c r="CP115" s="63" t="n">
        <v>-114.452059353967</v>
      </c>
      <c r="CQ115" s="63" t="n">
        <v>-110.59317726613</v>
      </c>
      <c r="CR115" s="63" t="n">
        <v>-111.743559665268</v>
      </c>
      <c r="CS115" s="63" t="n">
        <v>-112.891396988068</v>
      </c>
      <c r="CT115" s="63" t="n">
        <v>-112.810463714082</v>
      </c>
      <c r="CU115" s="63" t="n">
        <v>-110.630588832466</v>
      </c>
      <c r="CV115" s="63" t="n">
        <v>-32.6776317062632</v>
      </c>
      <c r="CW115" s="63" t="n">
        <v>-32.9599752619416</v>
      </c>
      <c r="CX115" s="63" t="n">
        <v>-32.8824389639909</v>
      </c>
      <c r="CY115" s="63" t="n">
        <v>-70.9273642341111</v>
      </c>
      <c r="CZ115" s="63" t="n">
        <v>-71.6393560862882</v>
      </c>
      <c r="DA115" s="63" t="n">
        <v>-72.3488788181547</v>
      </c>
      <c r="DB115" s="63" t="n">
        <v>-72.2703609412421</v>
      </c>
      <c r="DC115" s="63" t="n">
        <v>-70.2120500298527</v>
      </c>
      <c r="DD115" s="63" t="n">
        <v>-70.9164039667957</v>
      </c>
      <c r="DE115" s="63" t="n">
        <v>-71.6182988435918</v>
      </c>
      <c r="DF115" s="63" t="n">
        <v>-71.5401008792814</v>
      </c>
      <c r="DG115" s="63" t="n">
        <v>-70.4495413082947</v>
      </c>
      <c r="DH115" s="63" t="n">
        <v>-71.1557537063932</v>
      </c>
      <c r="DI115" s="63" t="n">
        <v>-71.8594817226025</v>
      </c>
      <c r="DJ115" s="63" t="n">
        <v>-71.7804785284082</v>
      </c>
      <c r="DK115" s="63" t="n">
        <v>-68.3359544113457</v>
      </c>
      <c r="DL115" s="63" t="n">
        <v>-68.2591679611675</v>
      </c>
      <c r="DM115" s="63" t="n">
        <v>-68.9316965793447</v>
      </c>
      <c r="DN115" s="63" t="n">
        <v>-68.8533310556624</v>
      </c>
      <c r="DO115" s="63" t="n">
        <v>-71.0931455728173</v>
      </c>
      <c r="DP115" s="63" t="n">
        <v>-71.8059736454413</v>
      </c>
      <c r="DQ115" s="63" t="n">
        <v>-72.5162999597163</v>
      </c>
      <c r="DR115" s="63" t="n">
        <v>-72.4367441951514</v>
      </c>
      <c r="DS115" s="63" t="n">
        <v>-68.2223735860412</v>
      </c>
      <c r="DT115" s="63" t="n">
        <v>-68.9032452450332</v>
      </c>
      <c r="DU115" s="63" t="n">
        <v>-69.581613232842</v>
      </c>
      <c r="DV115" s="63" t="n">
        <v>-69.5019966402608</v>
      </c>
      <c r="DW115" s="63" t="n">
        <v>-70.4708337669286</v>
      </c>
      <c r="DX115" s="63" t="n">
        <v>-71.1760683166584</v>
      </c>
      <c r="DY115" s="63" t="n">
        <v>-71.878779076194</v>
      </c>
      <c r="DZ115" s="63" t="n">
        <v>-71.7985227002796</v>
      </c>
      <c r="EA115" s="63" t="n">
        <v>-72.4860845920737</v>
      </c>
      <c r="EB115" s="63" t="n">
        <v>-72.4080672896252</v>
      </c>
      <c r="EC115" s="63" t="n">
        <v>-73.1249447617722</v>
      </c>
      <c r="ED115" s="63" t="n">
        <v>-73.0453230739815</v>
      </c>
      <c r="EE115" s="63" t="n">
        <v>-67.5196122878376</v>
      </c>
      <c r="EF115" s="63" t="n">
        <v>-68.1908246862992</v>
      </c>
      <c r="EG115" s="63" t="n">
        <v>-68.8594733550467</v>
      </c>
      <c r="EH115" s="63" t="n">
        <v>-68.7779469048063</v>
      </c>
      <c r="EI115" s="63" t="n">
        <v>-73.1478841606485</v>
      </c>
      <c r="EJ115" s="63" t="n">
        <v>-181.903877365335</v>
      </c>
      <c r="EK115" s="63" t="n">
        <v>-183.820763947207</v>
      </c>
      <c r="EL115" s="63" t="n">
        <v>-183.737867554921</v>
      </c>
      <c r="EM115" s="63" t="n">
        <v>-185.986318593438</v>
      </c>
      <c r="EN115" s="63" t="n">
        <v>-187.969424565211</v>
      </c>
      <c r="EO115" s="63" t="n">
        <v>-189.949823924578</v>
      </c>
      <c r="EP115" s="63" t="n">
        <v>-189.863753813312</v>
      </c>
      <c r="EQ115" s="63" t="n">
        <v>-182.977516069589</v>
      </c>
      <c r="ER115" s="63" t="n">
        <v>-182.892945759937</v>
      </c>
      <c r="ES115" s="63" t="n">
        <v>-184.817322718182</v>
      </c>
      <c r="ET115" s="63" t="n">
        <v>-184.731013263994</v>
      </c>
      <c r="EU115" s="63" t="n">
        <v>-184.243367475232</v>
      </c>
      <c r="EV115" s="63" t="n">
        <v>-186.205458509308</v>
      </c>
      <c r="EW115" s="63" t="n">
        <v>-188.164789426942</v>
      </c>
      <c r="EX115" s="63" t="n">
        <v>-188.0770178906</v>
      </c>
      <c r="EY115" s="63" t="n">
        <v>-187.580640379433</v>
      </c>
      <c r="EZ115" s="63" t="n">
        <v>-189.578371349617</v>
      </c>
      <c r="FA115" s="63" t="n">
        <v>-191.573295446986</v>
      </c>
      <c r="FB115" s="63" t="n">
        <v>-191.484037060819</v>
      </c>
      <c r="FC115" s="63" t="n">
        <v>-190.978770491815</v>
      </c>
      <c r="FD115" s="63" t="n">
        <v>0</v>
      </c>
      <c r="FE115" s="63" t="n">
        <v>0</v>
      </c>
      <c r="FF115" s="63" t="n">
        <v>0</v>
      </c>
      <c r="FG115" s="63" t="n">
        <v>0</v>
      </c>
      <c r="FH115" s="63" t="n">
        <v>0</v>
      </c>
    </row>
    <row r="116" customFormat="false" ht="15" hidden="false" customHeight="false" outlineLevel="0" collapsed="false">
      <c r="C116" s="0" t="s">
        <v>711</v>
      </c>
      <c r="D116" s="11" t="s">
        <v>319</v>
      </c>
      <c r="I116" s="43" t="n">
        <f aca="false">SUM(J116:FH116)</f>
        <v>239313.748246496</v>
      </c>
      <c r="J116" s="43" t="n">
        <f aca="false">(J91+J115)*J24</f>
        <v>0</v>
      </c>
      <c r="K116" s="43" t="n">
        <f aca="false">(K91+K115)*K24</f>
        <v>0</v>
      </c>
      <c r="L116" s="43" t="n">
        <f aca="false">(L91+L115)*L24</f>
        <v>0</v>
      </c>
      <c r="M116" s="43" t="n">
        <f aca="false">(M91+M115)*M24</f>
        <v>0</v>
      </c>
      <c r="N116" s="43" t="n">
        <f aca="false">(N91+N115)*N24</f>
        <v>0</v>
      </c>
      <c r="O116" s="43" t="n">
        <f aca="false">(O91+O115)*O24</f>
        <v>0</v>
      </c>
      <c r="P116" s="43" t="n">
        <f aca="false">(P91+P115)*P24</f>
        <v>0</v>
      </c>
      <c r="Q116" s="43" t="n">
        <f aca="false">(Q91+Q115)*Q24</f>
        <v>0</v>
      </c>
      <c r="R116" s="43" t="n">
        <f aca="false">(R91+R115)*R24</f>
        <v>0</v>
      </c>
      <c r="S116" s="43" t="n">
        <f aca="false">(S91+S115)*S24</f>
        <v>0</v>
      </c>
      <c r="T116" s="43" t="n">
        <f aca="false">(T91+T115)*T24</f>
        <v>2486.32085695192</v>
      </c>
      <c r="U116" s="43" t="n">
        <f aca="false">(U91+U115)*U24</f>
        <v>2466.24274885629</v>
      </c>
      <c r="V116" s="43" t="n">
        <f aca="false">(V91+V115)*V24</f>
        <v>2453.3401085925</v>
      </c>
      <c r="W116" s="43" t="n">
        <f aca="false">(W91+W115)*W24</f>
        <v>1956.21738943768</v>
      </c>
      <c r="X116" s="43" t="n">
        <f aca="false">(X91+X115)*X24</f>
        <v>1976.36518219223</v>
      </c>
      <c r="Y116" s="43" t="n">
        <f aca="false">(Y91+Y115)*Y24</f>
        <v>1996.48226755259</v>
      </c>
      <c r="Z116" s="43" t="n">
        <f aca="false">(Z91+Z115)*Z24</f>
        <v>1995.24261960062</v>
      </c>
      <c r="AA116" s="43" t="n">
        <f aca="false">(AA91+AA115)*AA24</f>
        <v>1669.28476527189</v>
      </c>
      <c r="AB116" s="43" t="n">
        <f aca="false">(AB91+AB115)*AB24</f>
        <v>1686.32635469833</v>
      </c>
      <c r="AC116" s="43" t="n">
        <f aca="false">(AC91+AC115)*AC24</f>
        <v>1703.33970560326</v>
      </c>
      <c r="AD116" s="43" t="n">
        <f aca="false">(AD91+AD115)*AD24</f>
        <v>1702.16516115104</v>
      </c>
      <c r="AE116" s="43" t="n">
        <f aca="false">(AE91+AE115)*AE24</f>
        <v>1717.75468923711</v>
      </c>
      <c r="AF116" s="43" t="n">
        <f aca="false">(AF91+AF115)*AF24</f>
        <v>1735.29623813603</v>
      </c>
      <c r="AG116" s="43" t="n">
        <f aca="false">(AG91+AG115)*AG24</f>
        <v>1752.80809643717</v>
      </c>
      <c r="AH116" s="43" t="n">
        <f aca="false">(AH91+AH115)*AH24</f>
        <v>1751.57328654462</v>
      </c>
      <c r="AI116" s="43" t="n">
        <f aca="false">(AI91+AI115)*AI24</f>
        <v>1771.78631358778</v>
      </c>
      <c r="AJ116" s="43" t="n">
        <f aca="false">(AJ91+AJ115)*AJ24</f>
        <v>1770.60459697255</v>
      </c>
      <c r="AK116" s="43" t="n">
        <f aca="false">(AK91+AK115)*AK24</f>
        <v>1788.55180023126</v>
      </c>
      <c r="AL116" s="43" t="n">
        <f aca="false">(AL91+AL115)*AL24</f>
        <v>1787.34354757911</v>
      </c>
      <c r="AM116" s="43" t="n">
        <f aca="false">(AM91+AM115)*AM24</f>
        <v>1639.18810297348</v>
      </c>
      <c r="AN116" s="43" t="n">
        <f aca="false">(AN91+AN115)*AN24</f>
        <v>1655.87599962883</v>
      </c>
      <c r="AO116" s="43" t="n">
        <f aca="false">(AO91+AO115)*AO24</f>
        <v>1672.53440193602</v>
      </c>
      <c r="AP116" s="43" t="n">
        <f aca="false">(AP91+AP115)*AP24</f>
        <v>1671.27546381386</v>
      </c>
      <c r="AQ116" s="43" t="n">
        <f aca="false">(AQ91+AQ115)*AQ24</f>
        <v>1524.29150321057</v>
      </c>
      <c r="AR116" s="43" t="n">
        <f aca="false">(AR91+AR115)*AR24</f>
        <v>1539.75133672162</v>
      </c>
      <c r="AS116" s="43" t="n">
        <f aca="false">(AS91+AS115)*AS24</f>
        <v>1555.18302008652</v>
      </c>
      <c r="AT116" s="43" t="n">
        <f aca="false">(AT91+AT115)*AT24</f>
        <v>1553.95047305377</v>
      </c>
      <c r="AU116" s="43" t="n">
        <f aca="false">(AU91+AU115)*AU24</f>
        <v>1550.20230967827</v>
      </c>
      <c r="AV116" s="43" t="n">
        <f aca="false">(AV91+AV115)*AV24</f>
        <v>1565.94784501032</v>
      </c>
      <c r="AW116" s="43" t="n">
        <f aca="false">(AW91+AW115)*AW24</f>
        <v>1581.66491537137</v>
      </c>
      <c r="AX116" s="43" t="n">
        <f aca="false">(AX91+AX115)*AX24</f>
        <v>1580.4051692912</v>
      </c>
      <c r="AY116" s="43" t="n">
        <f aca="false">(AY91+AY115)*AY24</f>
        <v>1471.37313027145</v>
      </c>
      <c r="AZ116" s="43" t="n">
        <f aca="false">(AZ91+AZ115)*AZ24</f>
        <v>1470.10347513588</v>
      </c>
      <c r="BA116" s="43" t="n">
        <f aca="false">(BA91+BA115)*BA24</f>
        <v>1484.75463995337</v>
      </c>
      <c r="BB116" s="43" t="n">
        <f aca="false">(BB91+BB115)*BB24</f>
        <v>1483.45614899513</v>
      </c>
      <c r="BC116" s="43" t="n">
        <f aca="false">(BC91+BC115)*BC24</f>
        <v>1495.98391168715</v>
      </c>
      <c r="BD116" s="43" t="n">
        <f aca="false">(BD91+BD115)*BD24</f>
        <v>1511.05441150432</v>
      </c>
      <c r="BE116" s="43" t="n">
        <f aca="false">(BE91+BE115)*BE24</f>
        <v>1526.09356520713</v>
      </c>
      <c r="BF116" s="43" t="n">
        <f aca="false">(BF91+BF115)*BF24</f>
        <v>1524.70515217021</v>
      </c>
      <c r="BG116" s="43" t="n">
        <f aca="false">(BG91+BG115)*BG24</f>
        <v>1483.5381793341</v>
      </c>
      <c r="BH116" s="43" t="n">
        <f aca="false">(BH91+BH115)*BH24</f>
        <v>1449.11509006247</v>
      </c>
      <c r="BI116" s="43" t="n">
        <f aca="false">(BI91+BI115)*BI24</f>
        <v>1463.45497008152</v>
      </c>
      <c r="BJ116" s="43" t="n">
        <f aca="false">(BJ91+BJ115)*BJ24</f>
        <v>1462.01908936229</v>
      </c>
      <c r="BK116" s="43" t="n">
        <f aca="false">(BK91+BK115)*BK24</f>
        <v>1428.74599309458</v>
      </c>
      <c r="BL116" s="43" t="n">
        <f aca="false">(BL91+BL115)*BL24</f>
        <v>1443.05026276884</v>
      </c>
      <c r="BM116" s="43" t="n">
        <f aca="false">(BM91+BM115)*BM24</f>
        <v>1457.32198532706</v>
      </c>
      <c r="BN116" s="43" t="n">
        <f aca="false">(BN91+BN115)*BN24</f>
        <v>1455.85446286454</v>
      </c>
      <c r="BO116" s="43" t="n">
        <f aca="false">(BO91+BO115)*BO24</f>
        <v>1457.27737394708</v>
      </c>
      <c r="BP116" s="43" t="n">
        <f aca="false">(BP91+BP115)*BP24</f>
        <v>1455.82608309884</v>
      </c>
      <c r="BQ116" s="43" t="n">
        <f aca="false">(BQ91+BQ115)*BQ24</f>
        <v>1470.25276099076</v>
      </c>
      <c r="BR116" s="43" t="n">
        <f aca="false">(BR91+BR115)*BR24</f>
        <v>1468.76829965157</v>
      </c>
      <c r="BS116" s="43" t="n">
        <f aca="false">(BS91+BS115)*BS24</f>
        <v>1393.04807775432</v>
      </c>
      <c r="BT116" s="43" t="n">
        <f aca="false">(BT91+BT115)*BT24</f>
        <v>1406.98835652421</v>
      </c>
      <c r="BU116" s="43" t="n">
        <f aca="false">(BU91+BU115)*BU24</f>
        <v>1420.89650733169</v>
      </c>
      <c r="BV116" s="43" t="n">
        <f aca="false">(BV91+BV115)*BV24</f>
        <v>1419.39712095956</v>
      </c>
      <c r="BW116" s="43" t="n">
        <f aca="false">(BW91+BW115)*BW24</f>
        <v>1405.6304633079</v>
      </c>
      <c r="BX116" s="43" t="n">
        <f aca="false">(BX91+BX115)*BX24</f>
        <v>1419.69193428382</v>
      </c>
      <c r="BY116" s="43" t="n">
        <f aca="false">(BY91+BY115)*BY24</f>
        <v>1433.7203284509</v>
      </c>
      <c r="BZ116" s="43" t="n">
        <f aca="false">(BZ91+BZ115)*BZ24</f>
        <v>1432.1664312592</v>
      </c>
      <c r="CA116" s="43" t="n">
        <f aca="false">(CA91+CA115)*CA24</f>
        <v>1367.83556115396</v>
      </c>
      <c r="CB116" s="43" t="n">
        <f aca="false">(CB91+CB115)*CB24</f>
        <v>1381.46321264387</v>
      </c>
      <c r="CC116" s="43" t="n">
        <f aca="false">(CC91+CC115)*CC24</f>
        <v>1395.9081234422</v>
      </c>
      <c r="CD116" s="43" t="n">
        <f aca="false">(CD91+CD115)*CD24</f>
        <v>1395.16459209126</v>
      </c>
      <c r="CE116" s="43" t="n">
        <f aca="false">(CE91+CE115)*CE24</f>
        <v>1347.64766654119</v>
      </c>
      <c r="CF116" s="43" t="n">
        <f aca="false">(CF91+CF115)*CF24</f>
        <v>1346.9228385164</v>
      </c>
      <c r="CG116" s="43" t="n">
        <f aca="false">(CG91+CG115)*CG24</f>
        <v>1360.99194392968</v>
      </c>
      <c r="CH116" s="43" t="n">
        <f aca="false">(CH91+CH115)*CH24</f>
        <v>1360.25221019267</v>
      </c>
      <c r="CI116" s="43" t="n">
        <f aca="false">(CI91+CI115)*CI24</f>
        <v>1387.4965487497</v>
      </c>
      <c r="CJ116" s="43" t="n">
        <f aca="false">(CJ91+CJ115)*CJ24</f>
        <v>1402.15316902107</v>
      </c>
      <c r="CK116" s="43" t="n">
        <f aca="false">(CK91+CK115)*CK24</f>
        <v>1416.78512702431</v>
      </c>
      <c r="CL116" s="43" t="n">
        <f aca="false">(CL91+CL115)*CL24</f>
        <v>1416.00086838555</v>
      </c>
      <c r="CM116" s="43" t="n">
        <f aca="false">(CM91+CM115)*CM24</f>
        <v>1465.7123573538</v>
      </c>
      <c r="CN116" s="43" t="n">
        <f aca="false">(CN91+CN115)*CN24</f>
        <v>1481.21379022325</v>
      </c>
      <c r="CO116" s="43" t="n">
        <f aca="false">(CO91+CO115)*CO24</f>
        <v>1496.68977384883</v>
      </c>
      <c r="CP116" s="43" t="n">
        <f aca="false">(CP91+CP115)*CP24</f>
        <v>1495.88048942904</v>
      </c>
      <c r="CQ116" s="43" t="n">
        <f aca="false">(CQ91+CQ115)*CQ24</f>
        <v>1449.5010995176</v>
      </c>
      <c r="CR116" s="43" t="n">
        <f aca="false">(CR91+CR115)*CR24</f>
        <v>1464.81364595387</v>
      </c>
      <c r="CS116" s="43" t="n">
        <f aca="false">(CS91+CS115)*CS24</f>
        <v>1480.10045884051</v>
      </c>
      <c r="CT116" s="43" t="n">
        <f aca="false">(CT91+CT115)*CT24</f>
        <v>1479.28213351465</v>
      </c>
      <c r="CU116" s="43" t="n">
        <f aca="false">(CU91+CU115)*CU24</f>
        <v>1453.56027419999</v>
      </c>
      <c r="CV116" s="43" t="n">
        <f aca="false">(CV91+CV115)*CV24</f>
        <v>1530.66907651028</v>
      </c>
      <c r="CW116" s="43" t="n">
        <f aca="false">(CW91+CW115)*CW24</f>
        <v>1546.7135749082</v>
      </c>
      <c r="CX116" s="43" t="n">
        <f aca="false">(CX91+CX115)*CX24</f>
        <v>1545.92959678448</v>
      </c>
      <c r="CY116" s="43" t="n">
        <f aca="false">(CY91+CY115)*CY24</f>
        <v>1904.22668073469</v>
      </c>
      <c r="CZ116" s="43" t="n">
        <f aca="false">(CZ91+CZ115)*CZ24</f>
        <v>1924.6154007972</v>
      </c>
      <c r="DA116" s="43" t="n">
        <f aca="false">(DA91+DA115)*DA24</f>
        <v>1944.97915530991</v>
      </c>
      <c r="DB116" s="43" t="n">
        <f aca="false">(DB91+DB115)*DB24</f>
        <v>1944.18525233224</v>
      </c>
      <c r="DC116" s="43" t="n">
        <f aca="false">(DC91+DC115)*DC24</f>
        <v>1896.99405933607</v>
      </c>
      <c r="DD116" s="43" t="n">
        <f aca="false">(DD91+DD115)*DD24</f>
        <v>1917.305551589</v>
      </c>
      <c r="DE116" s="43" t="n">
        <f aca="false">(DE91+DE115)*DE24</f>
        <v>1937.59218001155</v>
      </c>
      <c r="DF116" s="43" t="n">
        <f aca="false">(DF91+DF115)*DF24</f>
        <v>1936.80151170575</v>
      </c>
      <c r="DG116" s="43" t="n">
        <f aca="false">(DG91+DG115)*DG24</f>
        <v>1899.39536004032</v>
      </c>
      <c r="DH116" s="43" t="n">
        <f aca="false">(DH91+DH115)*DH24</f>
        <v>1919.72564340049</v>
      </c>
      <c r="DI116" s="43" t="n">
        <f aca="false">(DI91+DI115)*DI24</f>
        <v>1940.03080689933</v>
      </c>
      <c r="DJ116" s="43" t="n">
        <f aca="false">(DJ91+DJ115)*DJ24</f>
        <v>1939.2319968247</v>
      </c>
      <c r="DK116" s="43" t="n">
        <f aca="false">(DK91+DK115)*DK24</f>
        <v>1891.21433941723</v>
      </c>
      <c r="DL116" s="43" t="n">
        <f aca="false">(DL91+DL115)*DL24</f>
        <v>1890.43794308765</v>
      </c>
      <c r="DM116" s="43" t="n">
        <f aca="false">(DM91+DM115)*DM24</f>
        <v>1910.42764600639</v>
      </c>
      <c r="DN116" s="43" t="n">
        <f aca="false">(DN91+DN115)*DN24</f>
        <v>1909.63528348916</v>
      </c>
      <c r="DO116" s="43" t="n">
        <f aca="false">(DO91+DO115)*DO24</f>
        <v>1905.90291427049</v>
      </c>
      <c r="DP116" s="43" t="n">
        <f aca="false">(DP91+DP115)*DP24</f>
        <v>1926.30008945086</v>
      </c>
      <c r="DQ116" s="43" t="n">
        <f aca="false">(DQ91+DQ115)*DQ24</f>
        <v>1946.67196907459</v>
      </c>
      <c r="DR116" s="43" t="n">
        <f aca="false">(DR91+DR115)*DR24</f>
        <v>1945.86757189955</v>
      </c>
      <c r="DS116" s="43" t="n">
        <f aca="false">(DS91+DS115)*DS24</f>
        <v>1876.87621973754</v>
      </c>
      <c r="DT116" s="43" t="n">
        <f aca="false">(DT91+DT115)*DT24</f>
        <v>1896.95028006896</v>
      </c>
      <c r="DU116" s="43" t="n">
        <f aca="false">(DU91+DU115)*DU24</f>
        <v>1916.99902550286</v>
      </c>
      <c r="DV116" s="43" t="n">
        <f aca="false">(DV91+DV115)*DV24</f>
        <v>1916.19401328899</v>
      </c>
      <c r="DW116" s="43" t="n">
        <f aca="false">(DW91+DW115)*DW24</f>
        <v>1899.6106504554</v>
      </c>
      <c r="DX116" s="43" t="n">
        <f aca="false">(DX91+DX115)*DX24</f>
        <v>1919.93104668206</v>
      </c>
      <c r="DY116" s="43" t="n">
        <f aca="false">(DY91+DY115)*DY24</f>
        <v>1940.22592458564</v>
      </c>
      <c r="DZ116" s="43" t="n">
        <f aca="false">(DZ91+DZ115)*DZ24</f>
        <v>1939.4144434514</v>
      </c>
      <c r="EA116" s="43" t="n">
        <f aca="false">(EA91+EA115)*EA24</f>
        <v>1933.17676680014</v>
      </c>
      <c r="EB116" s="43" t="n">
        <f aca="false">(EB91+EB115)*EB24</f>
        <v>1932.3879251865</v>
      </c>
      <c r="EC116" s="43" t="n">
        <f aca="false">(EC91+EC115)*EC24</f>
        <v>1952.82604429538</v>
      </c>
      <c r="ED116" s="43" t="n">
        <f aca="false">(ED91+ED115)*ED24</f>
        <v>1952.02098056327</v>
      </c>
      <c r="EE116" s="43" t="n">
        <f aca="false">(EE91+EE115)*EE24</f>
        <v>1869.77052216681</v>
      </c>
      <c r="EF116" s="43" t="n">
        <f aca="false">(EF91+EF115)*EF24</f>
        <v>1889.74691664176</v>
      </c>
      <c r="EG116" s="43" t="n">
        <f aca="false">(EG91+EG115)*EG24</f>
        <v>1909.69738896071</v>
      </c>
      <c r="EH116" s="43" t="n">
        <f aca="false">(EH91+EH115)*EH24</f>
        <v>1908.87306596383</v>
      </c>
      <c r="EI116" s="43" t="n">
        <f aca="false">(EI91+EI115)*EI24</f>
        <v>1926.67860443634</v>
      </c>
      <c r="EJ116" s="43" t="n">
        <f aca="false">(EJ91+EJ115)*EJ24</f>
        <v>1839.25031558284</v>
      </c>
      <c r="EK116" s="43" t="n">
        <f aca="false">(EK91+EK115)*EK24</f>
        <v>1858.63216879954</v>
      </c>
      <c r="EL116" s="43" t="n">
        <f aca="false">(EL91+EL115)*EL24</f>
        <v>1857.79399416642</v>
      </c>
      <c r="EM116" s="43" t="n">
        <f aca="false">(EM91+EM115)*EM24</f>
        <v>1880.52833244476</v>
      </c>
      <c r="EN116" s="43" t="n">
        <f aca="false">(EN91+EN115)*EN24</f>
        <v>1900.57973727047</v>
      </c>
      <c r="EO116" s="43" t="n">
        <f aca="false">(EO91+EO115)*EO24</f>
        <v>1920.6037752374</v>
      </c>
      <c r="EP116" s="43" t="n">
        <f aca="false">(EP91+EP115)*EP24</f>
        <v>1919.73351077904</v>
      </c>
      <c r="EQ116" s="43" t="n">
        <f aca="false">(EQ91+EQ115)*EQ24</f>
        <v>1850.10599581474</v>
      </c>
      <c r="ER116" s="43" t="n">
        <f aca="false">(ER91+ER115)*ER24</f>
        <v>1849.25089601714</v>
      </c>
      <c r="ES116" s="43" t="n">
        <f aca="false">(ES91+ES115)*ES24</f>
        <v>1868.70848526162</v>
      </c>
      <c r="ET116" s="43" t="n">
        <f aca="false">(ET91+ET115)*ET24</f>
        <v>1867.83580078039</v>
      </c>
      <c r="EU116" s="43" t="n">
        <f aca="false">(EU91+EU115)*EU24</f>
        <v>1862.90516002734</v>
      </c>
      <c r="EV116" s="43" t="n">
        <f aca="false">(EV91+EV115)*EV24</f>
        <v>1882.744080483</v>
      </c>
      <c r="EW116" s="43" t="n">
        <f aca="false">(EW91+EW115)*EW24</f>
        <v>1902.55509309463</v>
      </c>
      <c r="EX116" s="43" t="n">
        <f aca="false">(EX91+EX115)*EX24</f>
        <v>1901.66762533829</v>
      </c>
      <c r="EY116" s="43" t="n">
        <f aca="false">(EY91+EY115)*EY24</f>
        <v>1896.64869716982</v>
      </c>
      <c r="EZ116" s="43" t="n">
        <f aca="false">(EZ91+EZ115)*EZ24</f>
        <v>1916.84797697946</v>
      </c>
      <c r="FA116" s="43" t="n">
        <f aca="false">(FA91+FA115)*FA24</f>
        <v>1937.0188761862</v>
      </c>
      <c r="FB116" s="43" t="n">
        <f aca="false">(FB91+FB115)*FB24</f>
        <v>1936.11637472606</v>
      </c>
      <c r="FC116" s="43" t="n">
        <f aca="false">(FC91+FC115)*FC24</f>
        <v>1931.00756830613</v>
      </c>
      <c r="FD116" s="43" t="n">
        <f aca="false">(FD91+FD115)*FD24</f>
        <v>0</v>
      </c>
      <c r="FE116" s="43" t="n">
        <f aca="false">(FE91+FE115)*FE24</f>
        <v>0</v>
      </c>
      <c r="FF116" s="43" t="n">
        <f aca="false">(FF91+FF115)*FF24</f>
        <v>0</v>
      </c>
      <c r="FG116" s="43" t="n">
        <f aca="false">(FG91+FG115)*FG24</f>
        <v>0</v>
      </c>
      <c r="FH116" s="43" t="n">
        <f aca="false">(FH91+FH115)*FH24</f>
        <v>0</v>
      </c>
    </row>
    <row r="117" customFormat="false" ht="15" hidden="false" customHeight="false" outlineLevel="0" collapsed="false">
      <c r="C117" s="0" t="s">
        <v>712</v>
      </c>
      <c r="D117" s="11" t="s">
        <v>617</v>
      </c>
      <c r="J117" s="60" t="n">
        <f aca="false">IF(J83&gt;0,(J84/In_DSCR_Contracted+(J83-J84)/In_DSCR_Merchant)/J83,0)</f>
        <v>0</v>
      </c>
      <c r="K117" s="60" t="n">
        <f aca="false">IF(K83&gt;0,(K84/In_DSCR_Contracted+(K83-K84)/In_DSCR_Merchant)/K83,0)</f>
        <v>0</v>
      </c>
      <c r="L117" s="60" t="n">
        <f aca="false">IF(L83&gt;0,(L84/In_DSCR_Contracted+(L83-L84)/In_DSCR_Merchant)/L83,0)</f>
        <v>0</v>
      </c>
      <c r="M117" s="60" t="n">
        <f aca="false">IF(M83&gt;0,(M84/In_DSCR_Contracted+(M83-M84)/In_DSCR_Merchant)/M83,0)</f>
        <v>0</v>
      </c>
      <c r="N117" s="60" t="n">
        <f aca="false">IF(N83&gt;0,(N84/In_DSCR_Contracted+(N83-N84)/In_DSCR_Merchant)/N83,0)</f>
        <v>0</v>
      </c>
      <c r="O117" s="60" t="n">
        <f aca="false">IF(O83&gt;0,(O84/In_DSCR_Contracted+(O83-O84)/In_DSCR_Merchant)/O83,0)</f>
        <v>0</v>
      </c>
      <c r="P117" s="60" t="n">
        <f aca="false">IF(P83&gt;0,(P84/In_DSCR_Contracted+(P83-P84)/In_DSCR_Merchant)/P83,0)</f>
        <v>0</v>
      </c>
      <c r="Q117" s="60" t="n">
        <f aca="false">IF(Q83&gt;0,(Q84/In_DSCR_Contracted+(Q83-Q84)/In_DSCR_Merchant)/Q83,0)</f>
        <v>0</v>
      </c>
      <c r="R117" s="60" t="n">
        <f aca="false">IF(R83&gt;0,(R84/In_DSCR_Contracted+(R83-R84)/In_DSCR_Merchant)/R83,0)</f>
        <v>0</v>
      </c>
      <c r="S117" s="60" t="n">
        <f aca="false">IF(S83&gt;0,(S84/In_DSCR_Contracted+(S83-S84)/In_DSCR_Merchant)/S83,0)</f>
        <v>0</v>
      </c>
      <c r="T117" s="60" t="n">
        <f aca="false">IF(T83&gt;0,(T84/In_DSCR_Contracted+(T83-T84)/In_DSCR_Merchant)/T83,0)</f>
        <v>0.740740740740741</v>
      </c>
      <c r="U117" s="60" t="n">
        <f aca="false">IF(U83&gt;0,(U84/In_DSCR_Contracted+(U83-U84)/In_DSCR_Merchant)/U83,0)</f>
        <v>0.740740740740741</v>
      </c>
      <c r="V117" s="60" t="n">
        <f aca="false">IF(V83&gt;0,(V84/In_DSCR_Contracted+(V83-V84)/In_DSCR_Merchant)/V83,0)</f>
        <v>0.740740740740741</v>
      </c>
      <c r="W117" s="60" t="n">
        <f aca="false">IF(W83&gt;0,(W84/In_DSCR_Contracted+(W83-W84)/In_DSCR_Merchant)/W83,0)</f>
        <v>0.740740740740741</v>
      </c>
      <c r="X117" s="60" t="n">
        <f aca="false">IF(X83&gt;0,(X84/In_DSCR_Contracted+(X83-X84)/In_DSCR_Merchant)/X83,0)</f>
        <v>0.740740740740741</v>
      </c>
      <c r="Y117" s="60" t="n">
        <f aca="false">IF(Y83&gt;0,(Y84/In_DSCR_Contracted+(Y83-Y84)/In_DSCR_Merchant)/Y83,0)</f>
        <v>0.740740740740741</v>
      </c>
      <c r="Z117" s="60" t="n">
        <f aca="false">IF(Z83&gt;0,(Z84/In_DSCR_Contracted+(Z83-Z84)/In_DSCR_Merchant)/Z83,0)</f>
        <v>0.740740740740741</v>
      </c>
      <c r="AA117" s="60" t="n">
        <f aca="false">IF(AA83&gt;0,(AA84/In_DSCR_Contracted+(AA83-AA84)/In_DSCR_Merchant)/AA83,0)</f>
        <v>0.740740740740741</v>
      </c>
      <c r="AB117" s="60" t="n">
        <f aca="false">IF(AB83&gt;0,(AB84/In_DSCR_Contracted+(AB83-AB84)/In_DSCR_Merchant)/AB83,0)</f>
        <v>0.740740740740741</v>
      </c>
      <c r="AC117" s="60" t="n">
        <f aca="false">IF(AC83&gt;0,(AC84/In_DSCR_Contracted+(AC83-AC84)/In_DSCR_Merchant)/AC83,0)</f>
        <v>0.740740740740741</v>
      </c>
      <c r="AD117" s="60" t="n">
        <f aca="false">IF(AD83&gt;0,(AD84/In_DSCR_Contracted+(AD83-AD84)/In_DSCR_Merchant)/AD83,0)</f>
        <v>0.740740740740741</v>
      </c>
      <c r="AE117" s="60" t="n">
        <f aca="false">IF(AE83&gt;0,(AE84/In_DSCR_Contracted+(AE83-AE84)/In_DSCR_Merchant)/AE83,0)</f>
        <v>0.740740740740741</v>
      </c>
      <c r="AF117" s="60" t="n">
        <f aca="false">IF(AF83&gt;0,(AF84/In_DSCR_Contracted+(AF83-AF84)/In_DSCR_Merchant)/AF83,0)</f>
        <v>0.740740740740741</v>
      </c>
      <c r="AG117" s="60" t="n">
        <f aca="false">IF(AG83&gt;0,(AG84/In_DSCR_Contracted+(AG83-AG84)/In_DSCR_Merchant)/AG83,0)</f>
        <v>0.740740740740741</v>
      </c>
      <c r="AH117" s="60" t="n">
        <f aca="false">IF(AH83&gt;0,(AH84/In_DSCR_Contracted+(AH83-AH84)/In_DSCR_Merchant)/AH83,0)</f>
        <v>0.740740740740741</v>
      </c>
      <c r="AI117" s="60" t="n">
        <f aca="false">IF(AI83&gt;0,(AI84/In_DSCR_Contracted+(AI83-AI84)/In_DSCR_Merchant)/AI83,0)</f>
        <v>0.740740740740741</v>
      </c>
      <c r="AJ117" s="60" t="n">
        <f aca="false">IF(AJ83&gt;0,(AJ84/In_DSCR_Contracted+(AJ83-AJ84)/In_DSCR_Merchant)/AJ83,0)</f>
        <v>0.740740740740741</v>
      </c>
      <c r="AK117" s="60" t="n">
        <f aca="false">IF(AK83&gt;0,(AK84/In_DSCR_Contracted+(AK83-AK84)/In_DSCR_Merchant)/AK83,0)</f>
        <v>0.740740740740741</v>
      </c>
      <c r="AL117" s="60" t="n">
        <f aca="false">IF(AL83&gt;0,(AL84/In_DSCR_Contracted+(AL83-AL84)/In_DSCR_Merchant)/AL83,0)</f>
        <v>0.740740740740741</v>
      </c>
      <c r="AM117" s="60" t="n">
        <f aca="false">IF(AM83&gt;0,(AM84/In_DSCR_Contracted+(AM83-AM84)/In_DSCR_Merchant)/AM83,0)</f>
        <v>0.740740740740741</v>
      </c>
      <c r="AN117" s="60" t="n">
        <f aca="false">IF(AN83&gt;0,(AN84/In_DSCR_Contracted+(AN83-AN84)/In_DSCR_Merchant)/AN83,0)</f>
        <v>0.740740740740741</v>
      </c>
      <c r="AO117" s="60" t="n">
        <f aca="false">IF(AO83&gt;0,(AO84/In_DSCR_Contracted+(AO83-AO84)/In_DSCR_Merchant)/AO83,0)</f>
        <v>0.740740740740741</v>
      </c>
      <c r="AP117" s="60" t="n">
        <f aca="false">IF(AP83&gt;0,(AP84/In_DSCR_Contracted+(AP83-AP84)/In_DSCR_Merchant)/AP83,0)</f>
        <v>0.740740740740741</v>
      </c>
      <c r="AQ117" s="60" t="n">
        <f aca="false">IF(AQ83&gt;0,(AQ84/In_DSCR_Contracted+(AQ83-AQ84)/In_DSCR_Merchant)/AQ83,0)</f>
        <v>0.740740740740741</v>
      </c>
      <c r="AR117" s="60" t="n">
        <f aca="false">IF(AR83&gt;0,(AR84/In_DSCR_Contracted+(AR83-AR84)/In_DSCR_Merchant)/AR83,0)</f>
        <v>0.740740740740741</v>
      </c>
      <c r="AS117" s="60" t="n">
        <f aca="false">IF(AS83&gt;0,(AS84/In_DSCR_Contracted+(AS83-AS84)/In_DSCR_Merchant)/AS83,0)</f>
        <v>0.740740740740741</v>
      </c>
      <c r="AT117" s="60" t="n">
        <f aca="false">IF(AT83&gt;0,(AT84/In_DSCR_Contracted+(AT83-AT84)/In_DSCR_Merchant)/AT83,0)</f>
        <v>0.740740740740741</v>
      </c>
      <c r="AU117" s="60" t="n">
        <f aca="false">IF(AU83&gt;0,(AU84/In_DSCR_Contracted+(AU83-AU84)/In_DSCR_Merchant)/AU83,0)</f>
        <v>0.740740740740741</v>
      </c>
      <c r="AV117" s="60" t="n">
        <f aca="false">IF(AV83&gt;0,(AV84/In_DSCR_Contracted+(AV83-AV84)/In_DSCR_Merchant)/AV83,0)</f>
        <v>0.740740740740741</v>
      </c>
      <c r="AW117" s="60" t="n">
        <f aca="false">IF(AW83&gt;0,(AW84/In_DSCR_Contracted+(AW83-AW84)/In_DSCR_Merchant)/AW83,0)</f>
        <v>0.740740740740741</v>
      </c>
      <c r="AX117" s="60" t="n">
        <f aca="false">IF(AX83&gt;0,(AX84/In_DSCR_Contracted+(AX83-AX84)/In_DSCR_Merchant)/AX83,0)</f>
        <v>0.740740740740741</v>
      </c>
      <c r="AY117" s="60" t="n">
        <f aca="false">IF(AY83&gt;0,(AY84/In_DSCR_Contracted+(AY83-AY84)/In_DSCR_Merchant)/AY83,0)</f>
        <v>0.740740740740741</v>
      </c>
      <c r="AZ117" s="60" t="n">
        <f aca="false">IF(AZ83&gt;0,(AZ84/In_DSCR_Contracted+(AZ83-AZ84)/In_DSCR_Merchant)/AZ83,0)</f>
        <v>0.740740740740741</v>
      </c>
      <c r="BA117" s="60" t="n">
        <f aca="false">IF(BA83&gt;0,(BA84/In_DSCR_Contracted+(BA83-BA84)/In_DSCR_Merchant)/BA83,0)</f>
        <v>0.740740740740741</v>
      </c>
      <c r="BB117" s="60" t="n">
        <f aca="false">IF(BB83&gt;0,(BB84/In_DSCR_Contracted+(BB83-BB84)/In_DSCR_Merchant)/BB83,0)</f>
        <v>0.740740740740741</v>
      </c>
      <c r="BC117" s="60" t="n">
        <f aca="false">IF(BC83&gt;0,(BC84/In_DSCR_Contracted+(BC83-BC84)/In_DSCR_Merchant)/BC83,0)</f>
        <v>0.740740740740741</v>
      </c>
      <c r="BD117" s="60" t="n">
        <f aca="false">IF(BD83&gt;0,(BD84/In_DSCR_Contracted+(BD83-BD84)/In_DSCR_Merchant)/BD83,0)</f>
        <v>0.740740740740741</v>
      </c>
      <c r="BE117" s="60" t="n">
        <f aca="false">IF(BE83&gt;0,(BE84/In_DSCR_Contracted+(BE83-BE84)/In_DSCR_Merchant)/BE83,0)</f>
        <v>0.740740740740741</v>
      </c>
      <c r="BF117" s="60" t="n">
        <f aca="false">IF(BF83&gt;0,(BF84/In_DSCR_Contracted+(BF83-BF84)/In_DSCR_Merchant)/BF83,0)</f>
        <v>0.740740740740741</v>
      </c>
      <c r="BG117" s="60" t="n">
        <f aca="false">IF(BG83&gt;0,(BG84/In_DSCR_Contracted+(BG83-BG84)/In_DSCR_Merchant)/BG83,0)</f>
        <v>0.740740740740741</v>
      </c>
      <c r="BH117" s="60" t="n">
        <f aca="false">IF(BH83&gt;0,(BH84/In_DSCR_Contracted+(BH83-BH84)/In_DSCR_Merchant)/BH83,0)</f>
        <v>0.740740740740741</v>
      </c>
      <c r="BI117" s="60" t="n">
        <f aca="false">IF(BI83&gt;0,(BI84/In_DSCR_Contracted+(BI83-BI84)/In_DSCR_Merchant)/BI83,0)</f>
        <v>0.740740740740741</v>
      </c>
      <c r="BJ117" s="60" t="n">
        <f aca="false">IF(BJ83&gt;0,(BJ84/In_DSCR_Contracted+(BJ83-BJ84)/In_DSCR_Merchant)/BJ83,0)</f>
        <v>0.740740740740741</v>
      </c>
      <c r="BK117" s="60" t="n">
        <f aca="false">IF(BK83&gt;0,(BK84/In_DSCR_Contracted+(BK83-BK84)/In_DSCR_Merchant)/BK83,0)</f>
        <v>0.740740740740741</v>
      </c>
      <c r="BL117" s="60" t="n">
        <f aca="false">IF(BL83&gt;0,(BL84/In_DSCR_Contracted+(BL83-BL84)/In_DSCR_Merchant)/BL83,0)</f>
        <v>0.740740740740741</v>
      </c>
      <c r="BM117" s="60" t="n">
        <f aca="false">IF(BM83&gt;0,(BM84/In_DSCR_Contracted+(BM83-BM84)/In_DSCR_Merchant)/BM83,0)</f>
        <v>0.740740740740741</v>
      </c>
      <c r="BN117" s="60" t="n">
        <f aca="false">IF(BN83&gt;0,(BN84/In_DSCR_Contracted+(BN83-BN84)/In_DSCR_Merchant)/BN83,0)</f>
        <v>0.740740740740741</v>
      </c>
      <c r="BO117" s="60" t="n">
        <f aca="false">IF(BO83&gt;0,(BO84/In_DSCR_Contracted+(BO83-BO84)/In_DSCR_Merchant)/BO83,0)</f>
        <v>0.740740740740741</v>
      </c>
      <c r="BP117" s="60" t="n">
        <f aca="false">IF(BP83&gt;0,(BP84/In_DSCR_Contracted+(BP83-BP84)/In_DSCR_Merchant)/BP83,0)</f>
        <v>0.740740740740741</v>
      </c>
      <c r="BQ117" s="60" t="n">
        <f aca="false">IF(BQ83&gt;0,(BQ84/In_DSCR_Contracted+(BQ83-BQ84)/In_DSCR_Merchant)/BQ83,0)</f>
        <v>0.740740740740741</v>
      </c>
      <c r="BR117" s="60" t="n">
        <f aca="false">IF(BR83&gt;0,(BR84/In_DSCR_Contracted+(BR83-BR84)/In_DSCR_Merchant)/BR83,0)</f>
        <v>0.740740740740741</v>
      </c>
      <c r="BS117" s="60" t="n">
        <f aca="false">IF(BS83&gt;0,(BS84/In_DSCR_Contracted+(BS83-BS84)/In_DSCR_Merchant)/BS83,0)</f>
        <v>0.740740740740741</v>
      </c>
      <c r="BT117" s="60" t="n">
        <f aca="false">IF(BT83&gt;0,(BT84/In_DSCR_Contracted+(BT83-BT84)/In_DSCR_Merchant)/BT83,0)</f>
        <v>0.740740740740741</v>
      </c>
      <c r="BU117" s="60" t="n">
        <f aca="false">IF(BU83&gt;0,(BU84/In_DSCR_Contracted+(BU83-BU84)/In_DSCR_Merchant)/BU83,0)</f>
        <v>0.740740740740741</v>
      </c>
      <c r="BV117" s="60" t="n">
        <f aca="false">IF(BV83&gt;0,(BV84/In_DSCR_Contracted+(BV83-BV84)/In_DSCR_Merchant)/BV83,0)</f>
        <v>0.740740740740741</v>
      </c>
      <c r="BW117" s="60" t="n">
        <f aca="false">IF(BW83&gt;0,(BW84/In_DSCR_Contracted+(BW83-BW84)/In_DSCR_Merchant)/BW83,0)</f>
        <v>0.740740740740741</v>
      </c>
      <c r="BX117" s="60" t="n">
        <f aca="false">IF(BX83&gt;0,(BX84/In_DSCR_Contracted+(BX83-BX84)/In_DSCR_Merchant)/BX83,0)</f>
        <v>0.740740740740741</v>
      </c>
      <c r="BY117" s="60" t="n">
        <f aca="false">IF(BY83&gt;0,(BY84/In_DSCR_Contracted+(BY83-BY84)/In_DSCR_Merchant)/BY83,0)</f>
        <v>0.740740740740741</v>
      </c>
      <c r="BZ117" s="60" t="n">
        <f aca="false">IF(BZ83&gt;0,(BZ84/In_DSCR_Contracted+(BZ83-BZ84)/In_DSCR_Merchant)/BZ83,0)</f>
        <v>0.740740740740741</v>
      </c>
      <c r="CA117" s="60" t="n">
        <f aca="false">IF(CA83&gt;0,(CA84/In_DSCR_Contracted+(CA83-CA84)/In_DSCR_Merchant)/CA83,0)</f>
        <v>0.740740740740741</v>
      </c>
      <c r="CB117" s="60" t="n">
        <f aca="false">IF(CB83&gt;0,(CB84/In_DSCR_Contracted+(CB83-CB84)/In_DSCR_Merchant)/CB83,0)</f>
        <v>0.740740740740741</v>
      </c>
      <c r="CC117" s="60" t="n">
        <f aca="false">IF(CC83&gt;0,(CC84/In_DSCR_Contracted+(CC83-CC84)/In_DSCR_Merchant)/CC83,0)</f>
        <v>0.740740740740741</v>
      </c>
      <c r="CD117" s="60" t="n">
        <f aca="false">IF(CD83&gt;0,(CD84/In_DSCR_Contracted+(CD83-CD84)/In_DSCR_Merchant)/CD83,0)</f>
        <v>0.740740740740741</v>
      </c>
      <c r="CE117" s="60" t="n">
        <f aca="false">IF(CE83&gt;0,(CE84/In_DSCR_Contracted+(CE83-CE84)/In_DSCR_Merchant)/CE83,0)</f>
        <v>0.740740740740741</v>
      </c>
      <c r="CF117" s="60" t="n">
        <f aca="false">IF(CF83&gt;0,(CF84/In_DSCR_Contracted+(CF83-CF84)/In_DSCR_Merchant)/CF83,0)</f>
        <v>0.740740740740741</v>
      </c>
      <c r="CG117" s="60" t="n">
        <f aca="false">IF(CG83&gt;0,(CG84/In_DSCR_Contracted+(CG83-CG84)/In_DSCR_Merchant)/CG83,0)</f>
        <v>0.740740740740741</v>
      </c>
      <c r="CH117" s="60" t="n">
        <f aca="false">IF(CH83&gt;0,(CH84/In_DSCR_Contracted+(CH83-CH84)/In_DSCR_Merchant)/CH83,0)</f>
        <v>0.740740740740741</v>
      </c>
      <c r="CI117" s="60" t="n">
        <f aca="false">IF(CI83&gt;0,(CI84/In_DSCR_Contracted+(CI83-CI84)/In_DSCR_Merchant)/CI83,0)</f>
        <v>0.740740740740741</v>
      </c>
      <c r="CJ117" s="60" t="n">
        <f aca="false">IF(CJ83&gt;0,(CJ84/In_DSCR_Contracted+(CJ83-CJ84)/In_DSCR_Merchant)/CJ83,0)</f>
        <v>0.740740740740741</v>
      </c>
      <c r="CK117" s="60" t="n">
        <f aca="false">IF(CK83&gt;0,(CK84/In_DSCR_Contracted+(CK83-CK84)/In_DSCR_Merchant)/CK83,0)</f>
        <v>0.740740740740741</v>
      </c>
      <c r="CL117" s="60" t="n">
        <f aca="false">IF(CL83&gt;0,(CL84/In_DSCR_Contracted+(CL83-CL84)/In_DSCR_Merchant)/CL83,0)</f>
        <v>0.740740740740741</v>
      </c>
      <c r="CM117" s="60" t="n">
        <f aca="false">IF(CM83&gt;0,(CM84/In_DSCR_Contracted+(CM83-CM84)/In_DSCR_Merchant)/CM83,0)</f>
        <v>0.740740740740741</v>
      </c>
      <c r="CN117" s="60" t="n">
        <f aca="false">IF(CN83&gt;0,(CN84/In_DSCR_Contracted+(CN83-CN84)/In_DSCR_Merchant)/CN83,0)</f>
        <v>0.740740740740741</v>
      </c>
      <c r="CO117" s="60" t="n">
        <f aca="false">IF(CO83&gt;0,(CO84/In_DSCR_Contracted+(CO83-CO84)/In_DSCR_Merchant)/CO83,0)</f>
        <v>0.740740740740741</v>
      </c>
      <c r="CP117" s="60" t="n">
        <f aca="false">IF(CP83&gt;0,(CP84/In_DSCR_Contracted+(CP83-CP84)/In_DSCR_Merchant)/CP83,0)</f>
        <v>0.740740740740741</v>
      </c>
      <c r="CQ117" s="60" t="n">
        <f aca="false">IF(CQ83&gt;0,(CQ84/In_DSCR_Contracted+(CQ83-CQ84)/In_DSCR_Merchant)/CQ83,0)</f>
        <v>0.740740740740741</v>
      </c>
      <c r="CR117" s="60" t="n">
        <f aca="false">IF(CR83&gt;0,(CR84/In_DSCR_Contracted+(CR83-CR84)/In_DSCR_Merchant)/CR83,0)</f>
        <v>0.740740740740741</v>
      </c>
      <c r="CS117" s="60" t="n">
        <f aca="false">IF(CS83&gt;0,(CS84/In_DSCR_Contracted+(CS83-CS84)/In_DSCR_Merchant)/CS83,0)</f>
        <v>0.740740740740741</v>
      </c>
      <c r="CT117" s="60" t="n">
        <f aca="false">IF(CT83&gt;0,(CT84/In_DSCR_Contracted+(CT83-CT84)/In_DSCR_Merchant)/CT83,0)</f>
        <v>0.740740740740741</v>
      </c>
      <c r="CU117" s="60" t="n">
        <f aca="false">IF(CU83&gt;0,(CU84/In_DSCR_Contracted+(CU83-CU84)/In_DSCR_Merchant)/CU83,0)</f>
        <v>0.740740740740741</v>
      </c>
      <c r="CV117" s="60" t="n">
        <f aca="false">IF(CV83&gt;0,(CV84/In_DSCR_Contracted+(CV83-CV84)/In_DSCR_Merchant)/CV83,0)</f>
        <v>0.740740740740741</v>
      </c>
      <c r="CW117" s="60" t="n">
        <f aca="false">IF(CW83&gt;0,(CW84/In_DSCR_Contracted+(CW83-CW84)/In_DSCR_Merchant)/CW83,0)</f>
        <v>0.740740740740741</v>
      </c>
      <c r="CX117" s="60" t="n">
        <f aca="false">IF(CX83&gt;0,(CX84/In_DSCR_Contracted+(CX83-CX84)/In_DSCR_Merchant)/CX83,0)</f>
        <v>0.740740740740741</v>
      </c>
      <c r="CY117" s="60" t="n">
        <f aca="false">IF(CY83&gt;0,(CY84/In_DSCR_Contracted+(CY83-CY84)/In_DSCR_Merchant)/CY83,0)</f>
        <v>0.740740740740741</v>
      </c>
      <c r="CZ117" s="60" t="n">
        <f aca="false">IF(CZ83&gt;0,(CZ84/In_DSCR_Contracted+(CZ83-CZ84)/In_DSCR_Merchant)/CZ83,0)</f>
        <v>0.740740740740741</v>
      </c>
      <c r="DA117" s="60" t="n">
        <f aca="false">IF(DA83&gt;0,(DA84/In_DSCR_Contracted+(DA83-DA84)/In_DSCR_Merchant)/DA83,0)</f>
        <v>0.740740740740741</v>
      </c>
      <c r="DB117" s="60" t="n">
        <f aca="false">IF(DB83&gt;0,(DB84/In_DSCR_Contracted+(DB83-DB84)/In_DSCR_Merchant)/DB83,0)</f>
        <v>0.740740740740741</v>
      </c>
      <c r="DC117" s="60" t="n">
        <f aca="false">IF(DC83&gt;0,(DC84/In_DSCR_Contracted+(DC83-DC84)/In_DSCR_Merchant)/DC83,0)</f>
        <v>0.740740740740741</v>
      </c>
      <c r="DD117" s="60" t="n">
        <f aca="false">IF(DD83&gt;0,(DD84/In_DSCR_Contracted+(DD83-DD84)/In_DSCR_Merchant)/DD83,0)</f>
        <v>0.740740740740741</v>
      </c>
      <c r="DE117" s="60" t="n">
        <f aca="false">IF(DE83&gt;0,(DE84/In_DSCR_Contracted+(DE83-DE84)/In_DSCR_Merchant)/DE83,0)</f>
        <v>0.740740740740741</v>
      </c>
      <c r="DF117" s="60" t="n">
        <f aca="false">IF(DF83&gt;0,(DF84/In_DSCR_Contracted+(DF83-DF84)/In_DSCR_Merchant)/DF83,0)</f>
        <v>0.740740740740741</v>
      </c>
      <c r="DG117" s="60" t="n">
        <f aca="false">IF(DG83&gt;0,(DG84/In_DSCR_Contracted+(DG83-DG84)/In_DSCR_Merchant)/DG83,0)</f>
        <v>0.740740740740741</v>
      </c>
      <c r="DH117" s="60" t="n">
        <f aca="false">IF(DH83&gt;0,(DH84/In_DSCR_Contracted+(DH83-DH84)/In_DSCR_Merchant)/DH83,0)</f>
        <v>0.740740740740741</v>
      </c>
      <c r="DI117" s="60" t="n">
        <f aca="false">IF(DI83&gt;0,(DI84/In_DSCR_Contracted+(DI83-DI84)/In_DSCR_Merchant)/DI83,0)</f>
        <v>0.740740740740741</v>
      </c>
      <c r="DJ117" s="60" t="n">
        <f aca="false">IF(DJ83&gt;0,(DJ84/In_DSCR_Contracted+(DJ83-DJ84)/In_DSCR_Merchant)/DJ83,0)</f>
        <v>0.740740740740741</v>
      </c>
      <c r="DK117" s="60" t="n">
        <f aca="false">IF(DK83&gt;0,(DK84/In_DSCR_Contracted+(DK83-DK84)/In_DSCR_Merchant)/DK83,0)</f>
        <v>0.740740740740741</v>
      </c>
      <c r="DL117" s="60" t="n">
        <f aca="false">IF(DL83&gt;0,(DL84/In_DSCR_Contracted+(DL83-DL84)/In_DSCR_Merchant)/DL83,0)</f>
        <v>0.740740740740741</v>
      </c>
      <c r="DM117" s="60" t="n">
        <f aca="false">IF(DM83&gt;0,(DM84/In_DSCR_Contracted+(DM83-DM84)/In_DSCR_Merchant)/DM83,0)</f>
        <v>0.740740740740741</v>
      </c>
      <c r="DN117" s="60" t="n">
        <f aca="false">IF(DN83&gt;0,(DN84/In_DSCR_Contracted+(DN83-DN84)/In_DSCR_Merchant)/DN83,0)</f>
        <v>0.740740740740741</v>
      </c>
      <c r="DO117" s="60" t="n">
        <f aca="false">IF(DO83&gt;0,(DO84/In_DSCR_Contracted+(DO83-DO84)/In_DSCR_Merchant)/DO83,0)</f>
        <v>0.740740740740741</v>
      </c>
      <c r="DP117" s="60" t="n">
        <f aca="false">IF(DP83&gt;0,(DP84/In_DSCR_Contracted+(DP83-DP84)/In_DSCR_Merchant)/DP83,0)</f>
        <v>0.740740740740741</v>
      </c>
      <c r="DQ117" s="60" t="n">
        <f aca="false">IF(DQ83&gt;0,(DQ84/In_DSCR_Contracted+(DQ83-DQ84)/In_DSCR_Merchant)/DQ83,0)</f>
        <v>0.740740740740741</v>
      </c>
      <c r="DR117" s="60" t="n">
        <f aca="false">IF(DR83&gt;0,(DR84/In_DSCR_Contracted+(DR83-DR84)/In_DSCR_Merchant)/DR83,0)</f>
        <v>0.740740740740741</v>
      </c>
      <c r="DS117" s="60" t="n">
        <f aca="false">IF(DS83&gt;0,(DS84/In_DSCR_Contracted+(DS83-DS84)/In_DSCR_Merchant)/DS83,0)</f>
        <v>0.740740740740741</v>
      </c>
      <c r="DT117" s="60" t="n">
        <f aca="false">IF(DT83&gt;0,(DT84/In_DSCR_Contracted+(DT83-DT84)/In_DSCR_Merchant)/DT83,0)</f>
        <v>0.740740740740741</v>
      </c>
      <c r="DU117" s="60" t="n">
        <f aca="false">IF(DU83&gt;0,(DU84/In_DSCR_Contracted+(DU83-DU84)/In_DSCR_Merchant)/DU83,0)</f>
        <v>0.740740740740741</v>
      </c>
      <c r="DV117" s="60" t="n">
        <f aca="false">IF(DV83&gt;0,(DV84/In_DSCR_Contracted+(DV83-DV84)/In_DSCR_Merchant)/DV83,0)</f>
        <v>0.740740740740741</v>
      </c>
      <c r="DW117" s="60" t="n">
        <f aca="false">IF(DW83&gt;0,(DW84/In_DSCR_Contracted+(DW83-DW84)/In_DSCR_Merchant)/DW83,0)</f>
        <v>0.740740740740741</v>
      </c>
      <c r="DX117" s="60" t="n">
        <f aca="false">IF(DX83&gt;0,(DX84/In_DSCR_Contracted+(DX83-DX84)/In_DSCR_Merchant)/DX83,0)</f>
        <v>0.740740740740741</v>
      </c>
      <c r="DY117" s="60" t="n">
        <f aca="false">IF(DY83&gt;0,(DY84/In_DSCR_Contracted+(DY83-DY84)/In_DSCR_Merchant)/DY83,0)</f>
        <v>0.740740740740741</v>
      </c>
      <c r="DZ117" s="60" t="n">
        <f aca="false">IF(DZ83&gt;0,(DZ84/In_DSCR_Contracted+(DZ83-DZ84)/In_DSCR_Merchant)/DZ83,0)</f>
        <v>0.740740740740741</v>
      </c>
      <c r="EA117" s="60" t="n">
        <f aca="false">IF(EA83&gt;0,(EA84/In_DSCR_Contracted+(EA83-EA84)/In_DSCR_Merchant)/EA83,0)</f>
        <v>0.740740740740741</v>
      </c>
      <c r="EB117" s="60" t="n">
        <f aca="false">IF(EB83&gt;0,(EB84/In_DSCR_Contracted+(EB83-EB84)/In_DSCR_Merchant)/EB83,0)</f>
        <v>0.740740740740741</v>
      </c>
      <c r="EC117" s="60" t="n">
        <f aca="false">IF(EC83&gt;0,(EC84/In_DSCR_Contracted+(EC83-EC84)/In_DSCR_Merchant)/EC83,0)</f>
        <v>0.740740740740741</v>
      </c>
      <c r="ED117" s="60" t="n">
        <f aca="false">IF(ED83&gt;0,(ED84/In_DSCR_Contracted+(ED83-ED84)/In_DSCR_Merchant)/ED83,0)</f>
        <v>0.740740740740741</v>
      </c>
      <c r="EE117" s="60" t="n">
        <f aca="false">IF(EE83&gt;0,(EE84/In_DSCR_Contracted+(EE83-EE84)/In_DSCR_Merchant)/EE83,0)</f>
        <v>0.740740740740741</v>
      </c>
      <c r="EF117" s="60" t="n">
        <f aca="false">IF(EF83&gt;0,(EF84/In_DSCR_Contracted+(EF83-EF84)/In_DSCR_Merchant)/EF83,0)</f>
        <v>0.740740740740741</v>
      </c>
      <c r="EG117" s="60" t="n">
        <f aca="false">IF(EG83&gt;0,(EG84/In_DSCR_Contracted+(EG83-EG84)/In_DSCR_Merchant)/EG83,0)</f>
        <v>0.740740740740741</v>
      </c>
      <c r="EH117" s="60" t="n">
        <f aca="false">IF(EH83&gt;0,(EH84/In_DSCR_Contracted+(EH83-EH84)/In_DSCR_Merchant)/EH83,0)</f>
        <v>0.740740740740741</v>
      </c>
      <c r="EI117" s="60" t="n">
        <f aca="false">IF(EI83&gt;0,(EI84/In_DSCR_Contracted+(EI83-EI84)/In_DSCR_Merchant)/EI83,0)</f>
        <v>0.740740740740741</v>
      </c>
      <c r="EJ117" s="60" t="n">
        <f aca="false">IF(EJ83&gt;0,(EJ84/In_DSCR_Contracted+(EJ83-EJ84)/In_DSCR_Merchant)/EJ83,0)</f>
        <v>0.740740740740741</v>
      </c>
      <c r="EK117" s="60" t="n">
        <f aca="false">IF(EK83&gt;0,(EK84/In_DSCR_Contracted+(EK83-EK84)/In_DSCR_Merchant)/EK83,0)</f>
        <v>0.740740740740741</v>
      </c>
      <c r="EL117" s="60" t="n">
        <f aca="false">IF(EL83&gt;0,(EL84/In_DSCR_Contracted+(EL83-EL84)/In_DSCR_Merchant)/EL83,0)</f>
        <v>0.740740740740741</v>
      </c>
      <c r="EM117" s="60" t="n">
        <f aca="false">IF(EM83&gt;0,(EM84/In_DSCR_Contracted+(EM83-EM84)/In_DSCR_Merchant)/EM83,0)</f>
        <v>0.740740740740741</v>
      </c>
      <c r="EN117" s="60" t="n">
        <f aca="false">IF(EN83&gt;0,(EN84/In_DSCR_Contracted+(EN83-EN84)/In_DSCR_Merchant)/EN83,0)</f>
        <v>0.740740740740741</v>
      </c>
      <c r="EO117" s="60" t="n">
        <f aca="false">IF(EO83&gt;0,(EO84/In_DSCR_Contracted+(EO83-EO84)/In_DSCR_Merchant)/EO83,0)</f>
        <v>0.740740740740741</v>
      </c>
      <c r="EP117" s="60" t="n">
        <f aca="false">IF(EP83&gt;0,(EP84/In_DSCR_Contracted+(EP83-EP84)/In_DSCR_Merchant)/EP83,0)</f>
        <v>0.740740740740741</v>
      </c>
      <c r="EQ117" s="60" t="n">
        <f aca="false">IF(EQ83&gt;0,(EQ84/In_DSCR_Contracted+(EQ83-EQ84)/In_DSCR_Merchant)/EQ83,0)</f>
        <v>0.740740740740741</v>
      </c>
      <c r="ER117" s="60" t="n">
        <f aca="false">IF(ER83&gt;0,(ER84/In_DSCR_Contracted+(ER83-ER84)/In_DSCR_Merchant)/ER83,0)</f>
        <v>0.740740740740741</v>
      </c>
      <c r="ES117" s="60" t="n">
        <f aca="false">IF(ES83&gt;0,(ES84/In_DSCR_Contracted+(ES83-ES84)/In_DSCR_Merchant)/ES83,0)</f>
        <v>0.740740740740741</v>
      </c>
      <c r="ET117" s="60" t="n">
        <f aca="false">IF(ET83&gt;0,(ET84/In_DSCR_Contracted+(ET83-ET84)/In_DSCR_Merchant)/ET83,0)</f>
        <v>0.740740740740741</v>
      </c>
      <c r="EU117" s="60" t="n">
        <f aca="false">IF(EU83&gt;0,(EU84/In_DSCR_Contracted+(EU83-EU84)/In_DSCR_Merchant)/EU83,0)</f>
        <v>0.740740740740741</v>
      </c>
      <c r="EV117" s="60" t="n">
        <f aca="false">IF(EV83&gt;0,(EV84/In_DSCR_Contracted+(EV83-EV84)/In_DSCR_Merchant)/EV83,0)</f>
        <v>0.740740740740741</v>
      </c>
      <c r="EW117" s="60" t="n">
        <f aca="false">IF(EW83&gt;0,(EW84/In_DSCR_Contracted+(EW83-EW84)/In_DSCR_Merchant)/EW83,0)</f>
        <v>0.740740740740741</v>
      </c>
      <c r="EX117" s="60" t="n">
        <f aca="false">IF(EX83&gt;0,(EX84/In_DSCR_Contracted+(EX83-EX84)/In_DSCR_Merchant)/EX83,0)</f>
        <v>0.740740740740741</v>
      </c>
      <c r="EY117" s="60" t="n">
        <f aca="false">IF(EY83&gt;0,(EY84/In_DSCR_Contracted+(EY83-EY84)/In_DSCR_Merchant)/EY83,0)</f>
        <v>0.740740740740741</v>
      </c>
      <c r="EZ117" s="60" t="n">
        <f aca="false">IF(EZ83&gt;0,(EZ84/In_DSCR_Contracted+(EZ83-EZ84)/In_DSCR_Merchant)/EZ83,0)</f>
        <v>0.740740740740741</v>
      </c>
      <c r="FA117" s="60" t="n">
        <f aca="false">IF(FA83&gt;0,(FA84/In_DSCR_Contracted+(FA83-FA84)/In_DSCR_Merchant)/FA83,0)</f>
        <v>0.740740740740741</v>
      </c>
      <c r="FB117" s="60" t="n">
        <f aca="false">IF(FB83&gt;0,(FB84/In_DSCR_Contracted+(FB83-FB84)/In_DSCR_Merchant)/FB83,0)</f>
        <v>0.740740740740741</v>
      </c>
      <c r="FC117" s="60" t="n">
        <f aca="false">IF(FC83&gt;0,(FC84/In_DSCR_Contracted+(FC83-FC84)/In_DSCR_Merchant)/FC83,0)</f>
        <v>0.740740740740741</v>
      </c>
      <c r="FD117" s="60" t="n">
        <f aca="false">IF(FD83&gt;0,(FD84/In_DSCR_Contracted+(FD83-FD84)/In_DSCR_Merchant)/FD83,0)</f>
        <v>0</v>
      </c>
      <c r="FE117" s="60" t="n">
        <f aca="false">IF(FE83&gt;0,(FE84/In_DSCR_Contracted+(FE83-FE84)/In_DSCR_Merchant)/FE83,0)</f>
        <v>0</v>
      </c>
      <c r="FF117" s="60" t="n">
        <f aca="false">IF(FF83&gt;0,(FF84/In_DSCR_Contracted+(FF83-FF84)/In_DSCR_Merchant)/FF83,0)</f>
        <v>0</v>
      </c>
      <c r="FG117" s="60" t="n">
        <f aca="false">IF(FG83&gt;0,(FG84/In_DSCR_Contracted+(FG83-FG84)/In_DSCR_Merchant)/FG83,0)</f>
        <v>0</v>
      </c>
      <c r="FH117" s="60" t="n">
        <f aca="false">IF(FH83&gt;0,(FH84/In_DSCR_Contracted+(FH83-FH84)/In_DSCR_Merchant)/FH83,0)</f>
        <v>0</v>
      </c>
    </row>
    <row r="118" customFormat="false" ht="15" hidden="false" customHeight="false" outlineLevel="0" collapsed="false">
      <c r="C118" s="0" t="s">
        <v>713</v>
      </c>
      <c r="D118" s="11" t="s">
        <v>319</v>
      </c>
      <c r="E118" s="43" t="n">
        <f aca="false">PV($F34,In_Debt_Tenor*Months_In_Year/Months_Per_Period,-$F118)</f>
        <v>42589.9329297185</v>
      </c>
      <c r="F118" s="43" t="n">
        <f aca="false">MIN($J118:$FH118)</f>
        <v>1013.21152678071</v>
      </c>
      <c r="J118" s="43" t="str">
        <f aca="false">IF(J30=1,J116*J117,"")</f>
        <v/>
      </c>
      <c r="K118" s="43" t="str">
        <f aca="false">IF(K30=1,K116*K117,"")</f>
        <v/>
      </c>
      <c r="L118" s="43" t="str">
        <f aca="false">IF(L30=1,L116*L117,"")</f>
        <v/>
      </c>
      <c r="M118" s="43" t="str">
        <f aca="false">IF(M30=1,M116*M117,"")</f>
        <v/>
      </c>
      <c r="N118" s="43" t="str">
        <f aca="false">IF(N30=1,N116*N117,"")</f>
        <v/>
      </c>
      <c r="O118" s="43" t="str">
        <f aca="false">IF(O30=1,O116*O117,"")</f>
        <v/>
      </c>
      <c r="P118" s="43" t="str">
        <f aca="false">IF(P30=1,P116*P117,"")</f>
        <v/>
      </c>
      <c r="Q118" s="43" t="str">
        <f aca="false">IF(Q30=1,Q116*Q117,"")</f>
        <v/>
      </c>
      <c r="R118" s="43" t="str">
        <f aca="false">IF(R30=1,R116*R117,"")</f>
        <v/>
      </c>
      <c r="S118" s="43" t="str">
        <f aca="false">IF(S30=1,S116*S117,"")</f>
        <v/>
      </c>
      <c r="T118" s="43" t="n">
        <f aca="false">IF(T30=1,T116*T117,"")</f>
        <v>1841.71915329772</v>
      </c>
      <c r="U118" s="43" t="n">
        <f aca="false">IF(U30=1,U116*U117,"")</f>
        <v>1826.84648063429</v>
      </c>
      <c r="V118" s="43" t="n">
        <f aca="false">IF(V30=1,V116*V117,"")</f>
        <v>1817.28896932778</v>
      </c>
      <c r="W118" s="43" t="n">
        <f aca="false">IF(W30=1,W116*W117,"")</f>
        <v>1449.04991810198</v>
      </c>
      <c r="X118" s="43" t="n">
        <f aca="false">IF(X30=1,X116*X117,"")</f>
        <v>1463.97420903128</v>
      </c>
      <c r="Y118" s="43" t="n">
        <f aca="false">IF(Y30=1,Y116*Y117,"")</f>
        <v>1478.87575374266</v>
      </c>
      <c r="Z118" s="43" t="n">
        <f aca="false">IF(Z30=1,Z116*Z117,"")</f>
        <v>1477.95749600046</v>
      </c>
      <c r="AA118" s="43" t="n">
        <f aca="false">IF(AA30=1,AA116*AA117,"")</f>
        <v>1236.50723353473</v>
      </c>
      <c r="AB118" s="43" t="n">
        <f aca="false">IF(AB30=1,AB116*AB117,"")</f>
        <v>1249.13063310987</v>
      </c>
      <c r="AC118" s="43" t="n">
        <f aca="false">IF(AC30=1,AC116*AC117,"")</f>
        <v>1261.73311526168</v>
      </c>
      <c r="AD118" s="43" t="n">
        <f aca="false">IF(AD30=1,AD116*AD117,"")</f>
        <v>1260.8630823341</v>
      </c>
      <c r="AE118" s="43" t="n">
        <f aca="false">IF(AE30=1,AE116*AE117,"")</f>
        <v>1272.41088091638</v>
      </c>
      <c r="AF118" s="43" t="n">
        <f aca="false">IF(AF30=1,AF116*AF117,"")</f>
        <v>1285.40462084151</v>
      </c>
      <c r="AG118" s="43" t="n">
        <f aca="false">IF(AG30=1,AG116*AG117,"")</f>
        <v>1298.37636773124</v>
      </c>
      <c r="AH118" s="43" t="n">
        <f aca="false">IF(AH30=1,AH116*AH117,"")</f>
        <v>1297.46169373676</v>
      </c>
      <c r="AI118" s="43" t="n">
        <f aca="false">IF(AI30=1,AI116*AI117,"")</f>
        <v>1312.43430636132</v>
      </c>
      <c r="AJ118" s="43" t="n">
        <f aca="false">IF(AJ30=1,AJ116*AJ117,"")</f>
        <v>1311.55896072041</v>
      </c>
      <c r="AK118" s="43" t="n">
        <f aca="false">IF(AK30=1,AK116*AK117,"")</f>
        <v>1324.85318535649</v>
      </c>
      <c r="AL118" s="43" t="n">
        <f aca="false">IF(AL30=1,AL116*AL117,"")</f>
        <v>1323.95818339194</v>
      </c>
      <c r="AM118" s="43" t="n">
        <f aca="false">IF(AM30=1,AM116*AM117,"")</f>
        <v>1214.21340960998</v>
      </c>
      <c r="AN118" s="43" t="n">
        <f aca="false">IF(AN30=1,AN116*AN117,"")</f>
        <v>1226.57481453987</v>
      </c>
      <c r="AO118" s="43" t="n">
        <f aca="false">IF(AO30=1,AO116*AO117,"")</f>
        <v>1238.91437180446</v>
      </c>
      <c r="AP118" s="43" t="n">
        <f aca="false">IF(AP30=1,AP116*AP117,"")</f>
        <v>1237.9818250473</v>
      </c>
      <c r="AQ118" s="43" t="n">
        <f aca="false">IF(AQ30=1,AQ116*AQ117,"")</f>
        <v>1129.10481719302</v>
      </c>
      <c r="AR118" s="43" t="n">
        <f aca="false">IF(AR30=1,AR116*AR117,"")</f>
        <v>1140.55654571972</v>
      </c>
      <c r="AS118" s="43" t="n">
        <f aca="false">IF(AS30=1,AS116*AS117,"")</f>
        <v>1151.98742228631</v>
      </c>
      <c r="AT118" s="43" t="n">
        <f aca="false">IF(AT30=1,AT116*AT117,"")</f>
        <v>1151.07442448427</v>
      </c>
      <c r="AU118" s="43" t="n">
        <f aca="false">IF(AU30=1,AU116*AU117,"")</f>
        <v>1148.29800716909</v>
      </c>
      <c r="AV118" s="43" t="n">
        <f aca="false">IF(AV30=1,AV116*AV117,"")</f>
        <v>1159.96136667431</v>
      </c>
      <c r="AW118" s="43" t="n">
        <f aca="false">IF(AW30=1,AW116*AW117,"")</f>
        <v>1171.60364101583</v>
      </c>
      <c r="AX118" s="43" t="n">
        <f aca="false">IF(AX30=1,AX116*AX117,"")</f>
        <v>1170.67049577126</v>
      </c>
      <c r="AY118" s="43" t="n">
        <f aca="false">IF(AY30=1,AY116*AY117,"")</f>
        <v>1089.9060224233</v>
      </c>
      <c r="AZ118" s="43" t="n">
        <f aca="false">IF(AZ30=1,AZ116*AZ117,"")</f>
        <v>1088.96553713769</v>
      </c>
      <c r="BA118" s="43" t="n">
        <f aca="false">IF(BA30=1,BA116*BA117,"")</f>
        <v>1099.81825181731</v>
      </c>
      <c r="BB118" s="43" t="n">
        <f aca="false">IF(BB30=1,BB116*BB117,"")</f>
        <v>1098.85640666306</v>
      </c>
      <c r="BC118" s="43" t="n">
        <f aca="false">IF(BC30=1,BC116*BC117,"")</f>
        <v>1108.13623087937</v>
      </c>
      <c r="BD118" s="43" t="n">
        <f aca="false">IF(BD30=1,BD116*BD117,"")</f>
        <v>1119.29956407727</v>
      </c>
      <c r="BE118" s="43" t="n">
        <f aca="false">IF(BE30=1,BE116*BE117,"")</f>
        <v>1130.4396779312</v>
      </c>
      <c r="BF118" s="43" t="n">
        <f aca="false">IF(BF30=1,BF116*BF117,"")</f>
        <v>1129.41122382978</v>
      </c>
      <c r="BG118" s="43" t="n">
        <f aca="false">IF(BG30=1,BG116*BG117,"")</f>
        <v>1098.91716987711</v>
      </c>
      <c r="BH118" s="43" t="n">
        <f aca="false">IF(BH30=1,BH116*BH117,"")</f>
        <v>1073.41858523146</v>
      </c>
      <c r="BI118" s="43" t="n">
        <f aca="false">IF(BI30=1,BI116*BI117,"")</f>
        <v>1084.0407185789</v>
      </c>
      <c r="BJ118" s="43" t="n">
        <f aca="false">IF(BJ30=1,BJ116*BJ117,"")</f>
        <v>1082.97710323133</v>
      </c>
      <c r="BK118" s="43" t="n">
        <f aca="false">IF(BK30=1,BK116*BK117,"")</f>
        <v>1058.33036525525</v>
      </c>
      <c r="BL118" s="43" t="n">
        <f aca="false">IF(BL30=1,BL116*BL117,"")</f>
        <v>1068.92612056951</v>
      </c>
      <c r="BM118" s="43" t="n">
        <f aca="false">IF(BM30=1,BM116*BM117,"")</f>
        <v>1079.49776690893</v>
      </c>
      <c r="BN118" s="43" t="n">
        <f aca="false">IF(BN30=1,BN116*BN117,"")</f>
        <v>1078.41071323299</v>
      </c>
      <c r="BO118" s="43" t="n">
        <f aca="false">IF(BO30=1,BO116*BO117,"")</f>
        <v>1079.46472144228</v>
      </c>
      <c r="BP118" s="43" t="n">
        <f aca="false">IF(BP30=1,BP116*BP117,"")</f>
        <v>1078.38969118433</v>
      </c>
      <c r="BQ118" s="43" t="n">
        <f aca="false">IF(BQ30=1,BQ116*BQ117,"")</f>
        <v>1089.07611925241</v>
      </c>
      <c r="BR118" s="43" t="n">
        <f aca="false">IF(BR30=1,BR116*BR117,"")</f>
        <v>1087.97651826042</v>
      </c>
      <c r="BS118" s="43" t="n">
        <f aca="false">IF(BS30=1,BS116*BS117,"")</f>
        <v>1031.8874650032</v>
      </c>
      <c r="BT118" s="43" t="n">
        <f aca="false">IF(BT30=1,BT116*BT117,"")</f>
        <v>1042.21359742534</v>
      </c>
      <c r="BU118" s="43" t="n">
        <f aca="false">IF(BU30=1,BU116*BU117,"")</f>
        <v>1052.5159313568</v>
      </c>
      <c r="BV118" s="43" t="n">
        <f aca="false">IF(BV30=1,BV116*BV117,"")</f>
        <v>1051.40527478486</v>
      </c>
      <c r="BW118" s="43" t="n">
        <f aca="false">IF(BW30=1,BW116*BW117,"")</f>
        <v>1041.20775059845</v>
      </c>
      <c r="BX118" s="43" t="n">
        <f aca="false">IF(BX30=1,BX116*BX117,"")</f>
        <v>1051.62365502505</v>
      </c>
      <c r="BY118" s="43" t="n">
        <f aca="false">IF(BY30=1,BY116*BY117,"")</f>
        <v>1062.01505811178</v>
      </c>
      <c r="BZ118" s="43" t="n">
        <f aca="false">IF(BZ30=1,BZ116*BZ117,"")</f>
        <v>1060.86402315496</v>
      </c>
      <c r="CA118" s="43" t="n">
        <f aca="false">IF(CA30=1,CA116*CA117,"")</f>
        <v>1013.21152678071</v>
      </c>
      <c r="CB118" s="43" t="str">
        <f aca="false">IF(CB30=1,CB116*CB117,"")</f>
        <v/>
      </c>
      <c r="CC118" s="43" t="str">
        <f aca="false">IF(CC30=1,CC116*CC117,"")</f>
        <v/>
      </c>
      <c r="CD118" s="43" t="str">
        <f aca="false">IF(CD30=1,CD116*CD117,"")</f>
        <v/>
      </c>
      <c r="CE118" s="43" t="str">
        <f aca="false">IF(CE30=1,CE116*CE117,"")</f>
        <v/>
      </c>
      <c r="CF118" s="43" t="str">
        <f aca="false">IF(CF30=1,CF116*CF117,"")</f>
        <v/>
      </c>
      <c r="CG118" s="43" t="str">
        <f aca="false">IF(CG30=1,CG116*CG117,"")</f>
        <v/>
      </c>
      <c r="CH118" s="43" t="str">
        <f aca="false">IF(CH30=1,CH116*CH117,"")</f>
        <v/>
      </c>
      <c r="CI118" s="43" t="str">
        <f aca="false">IF(CI30=1,CI116*CI117,"")</f>
        <v/>
      </c>
      <c r="CJ118" s="43" t="str">
        <f aca="false">IF(CJ30=1,CJ116*CJ117,"")</f>
        <v/>
      </c>
      <c r="CK118" s="43" t="str">
        <f aca="false">IF(CK30=1,CK116*CK117,"")</f>
        <v/>
      </c>
      <c r="CL118" s="43" t="str">
        <f aca="false">IF(CL30=1,CL116*CL117,"")</f>
        <v/>
      </c>
      <c r="CM118" s="43" t="str">
        <f aca="false">IF(CM30=1,CM116*CM117,"")</f>
        <v/>
      </c>
      <c r="CN118" s="43" t="str">
        <f aca="false">IF(CN30=1,CN116*CN117,"")</f>
        <v/>
      </c>
      <c r="CO118" s="43" t="str">
        <f aca="false">IF(CO30=1,CO116*CO117,"")</f>
        <v/>
      </c>
      <c r="CP118" s="43" t="str">
        <f aca="false">IF(CP30=1,CP116*CP117,"")</f>
        <v/>
      </c>
      <c r="CQ118" s="43" t="str">
        <f aca="false">IF(CQ30=1,CQ116*CQ117,"")</f>
        <v/>
      </c>
      <c r="CR118" s="43" t="str">
        <f aca="false">IF(CR30=1,CR116*CR117,"")</f>
        <v/>
      </c>
      <c r="CS118" s="43" t="str">
        <f aca="false">IF(CS30=1,CS116*CS117,"")</f>
        <v/>
      </c>
      <c r="CT118" s="43" t="str">
        <f aca="false">IF(CT30=1,CT116*CT117,"")</f>
        <v/>
      </c>
      <c r="CU118" s="43" t="str">
        <f aca="false">IF(CU30=1,CU116*CU117,"")</f>
        <v/>
      </c>
      <c r="CV118" s="43" t="str">
        <f aca="false">IF(CV30=1,CV116*CV117,"")</f>
        <v/>
      </c>
      <c r="CW118" s="43" t="str">
        <f aca="false">IF(CW30=1,CW116*CW117,"")</f>
        <v/>
      </c>
      <c r="CX118" s="43" t="str">
        <f aca="false">IF(CX30=1,CX116*CX117,"")</f>
        <v/>
      </c>
      <c r="CY118" s="43" t="str">
        <f aca="false">IF(CY30=1,CY116*CY117,"")</f>
        <v/>
      </c>
      <c r="CZ118" s="43" t="str">
        <f aca="false">IF(CZ30=1,CZ116*CZ117,"")</f>
        <v/>
      </c>
      <c r="DA118" s="43" t="str">
        <f aca="false">IF(DA30=1,DA116*DA117,"")</f>
        <v/>
      </c>
      <c r="DB118" s="43" t="str">
        <f aca="false">IF(DB30=1,DB116*DB117,"")</f>
        <v/>
      </c>
      <c r="DC118" s="43" t="str">
        <f aca="false">IF(DC30=1,DC116*DC117,"")</f>
        <v/>
      </c>
      <c r="DD118" s="43" t="str">
        <f aca="false">IF(DD30=1,DD116*DD117,"")</f>
        <v/>
      </c>
      <c r="DE118" s="43" t="str">
        <f aca="false">IF(DE30=1,DE116*DE117,"")</f>
        <v/>
      </c>
      <c r="DF118" s="43" t="str">
        <f aca="false">IF(DF30=1,DF116*DF117,"")</f>
        <v/>
      </c>
      <c r="DG118" s="43" t="str">
        <f aca="false">IF(DG30=1,DG116*DG117,"")</f>
        <v/>
      </c>
      <c r="DH118" s="43" t="str">
        <f aca="false">IF(DH30=1,DH116*DH117,"")</f>
        <v/>
      </c>
      <c r="DI118" s="43" t="str">
        <f aca="false">IF(DI30=1,DI116*DI117,"")</f>
        <v/>
      </c>
      <c r="DJ118" s="43" t="str">
        <f aca="false">IF(DJ30=1,DJ116*DJ117,"")</f>
        <v/>
      </c>
      <c r="DK118" s="43" t="str">
        <f aca="false">IF(DK30=1,DK116*DK117,"")</f>
        <v/>
      </c>
      <c r="DL118" s="43" t="str">
        <f aca="false">IF(DL30=1,DL116*DL117,"")</f>
        <v/>
      </c>
      <c r="DM118" s="43" t="str">
        <f aca="false">IF(DM30=1,DM116*DM117,"")</f>
        <v/>
      </c>
      <c r="DN118" s="43" t="str">
        <f aca="false">IF(DN30=1,DN116*DN117,"")</f>
        <v/>
      </c>
      <c r="DO118" s="43" t="str">
        <f aca="false">IF(DO30=1,DO116*DO117,"")</f>
        <v/>
      </c>
      <c r="DP118" s="43" t="str">
        <f aca="false">IF(DP30=1,DP116*DP117,"")</f>
        <v/>
      </c>
      <c r="DQ118" s="43" t="str">
        <f aca="false">IF(DQ30=1,DQ116*DQ117,"")</f>
        <v/>
      </c>
      <c r="DR118" s="43" t="str">
        <f aca="false">IF(DR30=1,DR116*DR117,"")</f>
        <v/>
      </c>
      <c r="DS118" s="43" t="str">
        <f aca="false">IF(DS30=1,DS116*DS117,"")</f>
        <v/>
      </c>
      <c r="DT118" s="43" t="str">
        <f aca="false">IF(DT30=1,DT116*DT117,"")</f>
        <v/>
      </c>
      <c r="DU118" s="43" t="str">
        <f aca="false">IF(DU30=1,DU116*DU117,"")</f>
        <v/>
      </c>
      <c r="DV118" s="43" t="str">
        <f aca="false">IF(DV30=1,DV116*DV117,"")</f>
        <v/>
      </c>
      <c r="DW118" s="43" t="str">
        <f aca="false">IF(DW30=1,DW116*DW117,"")</f>
        <v/>
      </c>
      <c r="DX118" s="43" t="str">
        <f aca="false">IF(DX30=1,DX116*DX117,"")</f>
        <v/>
      </c>
      <c r="DY118" s="43" t="str">
        <f aca="false">IF(DY30=1,DY116*DY117,"")</f>
        <v/>
      </c>
      <c r="DZ118" s="43" t="str">
        <f aca="false">IF(DZ30=1,DZ116*DZ117,"")</f>
        <v/>
      </c>
      <c r="EA118" s="43" t="str">
        <f aca="false">IF(EA30=1,EA116*EA117,"")</f>
        <v/>
      </c>
      <c r="EB118" s="43" t="str">
        <f aca="false">IF(EB30=1,EB116*EB117,"")</f>
        <v/>
      </c>
      <c r="EC118" s="43" t="str">
        <f aca="false">IF(EC30=1,EC116*EC117,"")</f>
        <v/>
      </c>
      <c r="ED118" s="43" t="str">
        <f aca="false">IF(ED30=1,ED116*ED117,"")</f>
        <v/>
      </c>
      <c r="EE118" s="43" t="str">
        <f aca="false">IF(EE30=1,EE116*EE117,"")</f>
        <v/>
      </c>
      <c r="EF118" s="43" t="str">
        <f aca="false">IF(EF30=1,EF116*EF117,"")</f>
        <v/>
      </c>
      <c r="EG118" s="43" t="str">
        <f aca="false">IF(EG30=1,EG116*EG117,"")</f>
        <v/>
      </c>
      <c r="EH118" s="43" t="str">
        <f aca="false">IF(EH30=1,EH116*EH117,"")</f>
        <v/>
      </c>
      <c r="EI118" s="43" t="str">
        <f aca="false">IF(EI30=1,EI116*EI117,"")</f>
        <v/>
      </c>
      <c r="EJ118" s="43" t="str">
        <f aca="false">IF(EJ30=1,EJ116*EJ117,"")</f>
        <v/>
      </c>
      <c r="EK118" s="43" t="str">
        <f aca="false">IF(EK30=1,EK116*EK117,"")</f>
        <v/>
      </c>
      <c r="EL118" s="43" t="str">
        <f aca="false">IF(EL30=1,EL116*EL117,"")</f>
        <v/>
      </c>
      <c r="EM118" s="43" t="str">
        <f aca="false">IF(EM30=1,EM116*EM117,"")</f>
        <v/>
      </c>
      <c r="EN118" s="43" t="str">
        <f aca="false">IF(EN30=1,EN116*EN117,"")</f>
        <v/>
      </c>
      <c r="EO118" s="43" t="str">
        <f aca="false">IF(EO30=1,EO116*EO117,"")</f>
        <v/>
      </c>
      <c r="EP118" s="43" t="str">
        <f aca="false">IF(EP30=1,EP116*EP117,"")</f>
        <v/>
      </c>
      <c r="EQ118" s="43" t="str">
        <f aca="false">IF(EQ30=1,EQ116*EQ117,"")</f>
        <v/>
      </c>
      <c r="ER118" s="43" t="str">
        <f aca="false">IF(ER30=1,ER116*ER117,"")</f>
        <v/>
      </c>
      <c r="ES118" s="43" t="str">
        <f aca="false">IF(ES30=1,ES116*ES117,"")</f>
        <v/>
      </c>
      <c r="ET118" s="43" t="str">
        <f aca="false">IF(ET30=1,ET116*ET117,"")</f>
        <v/>
      </c>
      <c r="EU118" s="43" t="str">
        <f aca="false">IF(EU30=1,EU116*EU117,"")</f>
        <v/>
      </c>
      <c r="EV118" s="43" t="str">
        <f aca="false">IF(EV30=1,EV116*EV117,"")</f>
        <v/>
      </c>
      <c r="EW118" s="43" t="str">
        <f aca="false">IF(EW30=1,EW116*EW117,"")</f>
        <v/>
      </c>
      <c r="EX118" s="43" t="str">
        <f aca="false">IF(EX30=1,EX116*EX117,"")</f>
        <v/>
      </c>
      <c r="EY118" s="43" t="str">
        <f aca="false">IF(EY30=1,EY116*EY117,"")</f>
        <v/>
      </c>
      <c r="EZ118" s="43" t="str">
        <f aca="false">IF(EZ30=1,EZ116*EZ117,"")</f>
        <v/>
      </c>
      <c r="FA118" s="43" t="str">
        <f aca="false">IF(FA30=1,FA116*FA117,"")</f>
        <v/>
      </c>
      <c r="FB118" s="43" t="str">
        <f aca="false">IF(FB30=1,FB116*FB117,"")</f>
        <v/>
      </c>
      <c r="FC118" s="43" t="str">
        <f aca="false">IF(FC30=1,FC116*FC117,"")</f>
        <v/>
      </c>
      <c r="FD118" s="43" t="str">
        <f aca="false">IF(FD30=1,FD116*FD117,"")</f>
        <v/>
      </c>
      <c r="FE118" s="43" t="str">
        <f aca="false">IF(FE30=1,FE116*FE117,"")</f>
        <v/>
      </c>
      <c r="FF118" s="43" t="str">
        <f aca="false">IF(FF30=1,FF116*FF117,"")</f>
        <v/>
      </c>
      <c r="FG118" s="43" t="str">
        <f aca="false">IF(FG30=1,FG116*FG117,"")</f>
        <v/>
      </c>
      <c r="FH118" s="43" t="str">
        <f aca="false">IF(FH30=1,FH116*FH117,"")</f>
        <v/>
      </c>
    </row>
    <row r="119" customFormat="false" ht="15" hidden="false" customHeight="false" outlineLevel="0" collapsed="false">
      <c r="C119" s="0" t="s">
        <v>714</v>
      </c>
      <c r="D119" s="11" t="s">
        <v>319</v>
      </c>
      <c r="E119" s="43" t="n">
        <f aca="false">IF(In_Debt_Per_MW&gt;0,In_Debt_Per_MW*$E13,-$E112)</f>
        <v>57822.5366688565</v>
      </c>
    </row>
    <row r="120" customFormat="false" ht="15" hidden="false" customHeight="false" outlineLevel="0" collapsed="false">
      <c r="C120" s="23" t="s">
        <v>715</v>
      </c>
      <c r="D120" s="11" t="s">
        <v>33</v>
      </c>
      <c r="E120" s="24" t="n">
        <f aca="false">MAX(0,MIN(In_Gearing,$E118/-$E112,$E119/-$E112))</f>
        <v>0.55</v>
      </c>
      <c r="F120" s="24" t="n">
        <f aca="false">$E120*-$E112/$E118</f>
        <v>0.746711557878034</v>
      </c>
    </row>
    <row r="121" customFormat="false" ht="15" hidden="false" customHeight="false" outlineLevel="0" collapsed="false">
      <c r="C121" s="0" t="s">
        <v>716</v>
      </c>
      <c r="D121" s="11" t="s">
        <v>319</v>
      </c>
      <c r="E121" s="43" t="n">
        <f aca="false">$E120*-$E112</f>
        <v>31802.3951678711</v>
      </c>
      <c r="F121" s="43" t="n">
        <f aca="false">PMT($F34,In_Debt_Tenor*Months_In_Year/Months_Per_Period,-$E121)</f>
        <v>756.576757622406</v>
      </c>
    </row>
    <row r="123" customFormat="false" ht="15" hidden="false" customHeight="false" outlineLevel="0" collapsed="false">
      <c r="A123" s="9" t="s">
        <v>14</v>
      </c>
      <c r="B123" s="9"/>
      <c r="C123" s="9" t="s">
        <v>717</v>
      </c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/>
      <c r="BO123" s="9"/>
      <c r="BP123" s="9"/>
      <c r="BQ123" s="9"/>
      <c r="BR123" s="9"/>
      <c r="BS123" s="9"/>
      <c r="BT123" s="9"/>
      <c r="BU123" s="9"/>
      <c r="BV123" s="9"/>
      <c r="BW123" s="9"/>
      <c r="BX123" s="9"/>
      <c r="BY123" s="9"/>
      <c r="BZ123" s="9"/>
      <c r="CA123" s="9"/>
      <c r="CB123" s="9"/>
      <c r="CC123" s="9"/>
      <c r="CD123" s="9"/>
      <c r="CE123" s="9"/>
      <c r="CF123" s="9"/>
      <c r="CG123" s="9"/>
      <c r="CH123" s="9"/>
      <c r="CI123" s="9"/>
      <c r="CJ123" s="9"/>
      <c r="CK123" s="9"/>
      <c r="CL123" s="9"/>
      <c r="CM123" s="9"/>
      <c r="CN123" s="9"/>
      <c r="CO123" s="9"/>
      <c r="CP123" s="9"/>
      <c r="CQ123" s="9"/>
      <c r="CR123" s="9"/>
      <c r="CS123" s="9"/>
      <c r="CT123" s="9"/>
      <c r="CU123" s="9"/>
      <c r="CV123" s="9"/>
      <c r="CW123" s="9"/>
      <c r="CX123" s="9"/>
      <c r="CY123" s="9"/>
      <c r="CZ123" s="9"/>
      <c r="DA123" s="9"/>
      <c r="DB123" s="9"/>
      <c r="DC123" s="9"/>
      <c r="DD123" s="9"/>
      <c r="DE123" s="9"/>
      <c r="DF123" s="9"/>
      <c r="DG123" s="9"/>
      <c r="DH123" s="9"/>
      <c r="DI123" s="9"/>
      <c r="DJ123" s="9"/>
      <c r="DK123" s="9"/>
      <c r="DL123" s="9"/>
      <c r="DM123" s="9"/>
      <c r="DN123" s="9"/>
      <c r="DO123" s="9"/>
      <c r="DP123" s="9"/>
      <c r="DQ123" s="9"/>
      <c r="DR123" s="9"/>
      <c r="DS123" s="9"/>
      <c r="DT123" s="9"/>
      <c r="DU123" s="9"/>
      <c r="DV123" s="9"/>
      <c r="DW123" s="9"/>
      <c r="DX123" s="9"/>
      <c r="DY123" s="9"/>
      <c r="DZ123" s="9"/>
      <c r="EA123" s="9"/>
      <c r="EB123" s="9"/>
      <c r="EC123" s="9"/>
      <c r="ED123" s="9"/>
      <c r="EE123" s="9"/>
      <c r="EF123" s="9"/>
      <c r="EG123" s="9"/>
      <c r="EH123" s="9"/>
      <c r="EI123" s="9"/>
      <c r="EJ123" s="9"/>
      <c r="EK123" s="9"/>
      <c r="EL123" s="9"/>
      <c r="EM123" s="9"/>
      <c r="EN123" s="9"/>
      <c r="EO123" s="9"/>
      <c r="EP123" s="9"/>
      <c r="EQ123" s="9"/>
      <c r="ER123" s="9"/>
      <c r="ES123" s="9"/>
      <c r="ET123" s="9"/>
      <c r="EU123" s="9"/>
      <c r="EV123" s="9"/>
      <c r="EW123" s="9"/>
      <c r="EX123" s="9"/>
      <c r="EY123" s="9"/>
      <c r="EZ123" s="9"/>
      <c r="FA123" s="9"/>
      <c r="FB123" s="9"/>
      <c r="FC123" s="9"/>
      <c r="FD123" s="9"/>
      <c r="FE123" s="9"/>
      <c r="FF123" s="9"/>
      <c r="FG123" s="9"/>
      <c r="FH123" s="9"/>
    </row>
    <row r="124" customFormat="false" ht="15" hidden="false" customHeight="false" outlineLevel="0" collapsed="false">
      <c r="C124" s="0" t="s">
        <v>718</v>
      </c>
      <c r="D124" s="11" t="s">
        <v>319</v>
      </c>
      <c r="I124" s="43" t="n">
        <f aca="false">SUM(J124:FH124)</f>
        <v>-13592.2102894733</v>
      </c>
      <c r="J124" s="43" t="n">
        <f aca="false">-I133*$F34*J24</f>
        <v>-0</v>
      </c>
      <c r="K124" s="43" t="n">
        <f aca="false">-J133*$F34*K24</f>
        <v>-0</v>
      </c>
      <c r="L124" s="43" t="n">
        <f aca="false">-K133*$F34*L24</f>
        <v>-0</v>
      </c>
      <c r="M124" s="43" t="n">
        <f aca="false">-L133*$F34*M24</f>
        <v>-0</v>
      </c>
      <c r="N124" s="43" t="n">
        <f aca="false">-M133*$F34*N24</f>
        <v>-0</v>
      </c>
      <c r="O124" s="43" t="n">
        <f aca="false">-N133*$F34*O24</f>
        <v>-0</v>
      </c>
      <c r="P124" s="43" t="n">
        <f aca="false">-O133*$F34*P24</f>
        <v>-0</v>
      </c>
      <c r="Q124" s="43" t="n">
        <f aca="false">-P133*$F34*Q24</f>
        <v>-0</v>
      </c>
      <c r="R124" s="43" t="n">
        <f aca="false">-Q133*$F34*R24</f>
        <v>-0</v>
      </c>
      <c r="S124" s="43" t="n">
        <f aca="false">-R133*$F34*S24</f>
        <v>-0</v>
      </c>
      <c r="T124" s="43" t="n">
        <f aca="false">-S133*$F34*T24</f>
        <v>-397.529939598389</v>
      </c>
      <c r="U124" s="43" t="n">
        <f aca="false">-T133*$F34*U24</f>
        <v>-393.041854373089</v>
      </c>
      <c r="V124" s="43" t="n">
        <f aca="false">-U133*$F34*V24</f>
        <v>-388.497668082472</v>
      </c>
      <c r="W124" s="43" t="n">
        <f aca="false">-V133*$F34*W24</f>
        <v>-383.896679463223</v>
      </c>
      <c r="X124" s="43" t="n">
        <f aca="false">-W133*$F34*X24</f>
        <v>-379.238178486233</v>
      </c>
      <c r="Y124" s="43" t="n">
        <f aca="false">-X133*$F34*Y24</f>
        <v>-374.521446247031</v>
      </c>
      <c r="Z124" s="43" t="n">
        <f aca="false">-Y133*$F34*Z24</f>
        <v>-369.745754854839</v>
      </c>
      <c r="AA124" s="43" t="n">
        <f aca="false">-Z133*$F34*AA24</f>
        <v>-364.910367320244</v>
      </c>
      <c r="AB124" s="43" t="n">
        <f aca="false">-AA133*$F34*AB24</f>
        <v>-360.014537441467</v>
      </c>
      <c r="AC124" s="43" t="n">
        <f aca="false">-AB133*$F34*AC24</f>
        <v>-355.057509689206</v>
      </c>
      <c r="AD124" s="43" t="n">
        <f aca="false">-AC133*$F34*AD24</f>
        <v>-350.038519090041</v>
      </c>
      <c r="AE124" s="43" t="n">
        <f aca="false">-AD133*$F34*AE24</f>
        <v>-344.956791108386</v>
      </c>
      <c r="AF124" s="43" t="n">
        <f aca="false">-AE133*$F34*AF24</f>
        <v>-339.811541526961</v>
      </c>
      <c r="AG124" s="43" t="n">
        <f aca="false">-AF133*$F34*AG24</f>
        <v>-334.601976325768</v>
      </c>
      <c r="AH124" s="43" t="n">
        <f aca="false">-AG133*$F34*AH24</f>
        <v>-329.32729155956</v>
      </c>
      <c r="AI124" s="43" t="n">
        <f aca="false">-AH133*$F34*AI24</f>
        <v>-323.986673233774</v>
      </c>
      <c r="AJ124" s="43" t="n">
        <f aca="false">-AI133*$F34*AJ24</f>
        <v>-318.579297178916</v>
      </c>
      <c r="AK124" s="43" t="n">
        <f aca="false">-AJ133*$F34*AK24</f>
        <v>-313.104328923373</v>
      </c>
      <c r="AL124" s="43" t="n">
        <f aca="false">-AK133*$F34*AL24</f>
        <v>-307.560923564635</v>
      </c>
      <c r="AM124" s="43" t="n">
        <f aca="false">-AL133*$F34*AM24</f>
        <v>-301.948225638912</v>
      </c>
      <c r="AN124" s="43" t="n">
        <f aca="false">-AM133*$F34*AN24</f>
        <v>-296.265368989119</v>
      </c>
      <c r="AO124" s="43" t="n">
        <f aca="false">-AN133*$F34*AO24</f>
        <v>-290.511476631203</v>
      </c>
      <c r="AP124" s="43" t="n">
        <f aca="false">-AO133*$F34*AP24</f>
        <v>-284.685660618813</v>
      </c>
      <c r="AQ124" s="43" t="n">
        <f aca="false">-AP133*$F34*AQ24</f>
        <v>-278.787021906268</v>
      </c>
      <c r="AR124" s="43" t="n">
        <f aca="false">-AQ133*$F34*AR24</f>
        <v>-272.814650209816</v>
      </c>
      <c r="AS124" s="43" t="n">
        <f aca="false">-AR133*$F34*AS24</f>
        <v>-266.767623867159</v>
      </c>
      <c r="AT124" s="43" t="n">
        <f aca="false">-AS133*$F34*AT24</f>
        <v>-260.645009695218</v>
      </c>
      <c r="AU124" s="43" t="n">
        <f aca="false">-AT133*$F34*AU24</f>
        <v>-254.445862846128</v>
      </c>
      <c r="AV124" s="43" t="n">
        <f aca="false">-AU133*$F34*AV24</f>
        <v>-248.169226661425</v>
      </c>
      <c r="AW124" s="43" t="n">
        <f aca="false">-AV133*$F34*AW24</f>
        <v>-241.814132524412</v>
      </c>
      <c r="AX124" s="43" t="n">
        <f aca="false">-AW133*$F34*AX24</f>
        <v>-235.379599710688</v>
      </c>
      <c r="AY124" s="43" t="n">
        <f aca="false">-AX133*$F34*AY24</f>
        <v>-228.864635236791</v>
      </c>
      <c r="AZ124" s="43" t="n">
        <f aca="false">-AY133*$F34*AZ24</f>
        <v>-222.268233706971</v>
      </c>
      <c r="BA124" s="43" t="n">
        <f aca="false">-AZ133*$F34*BA24</f>
        <v>-215.589377158028</v>
      </c>
      <c r="BB124" s="43" t="n">
        <f aca="false">-BA133*$F34*BB24</f>
        <v>-208.827034902223</v>
      </c>
      <c r="BC124" s="43" t="n">
        <f aca="false">-BB133*$F34*BC24</f>
        <v>-201.980163368221</v>
      </c>
      <c r="BD124" s="43" t="n">
        <f aca="false">-BC133*$F34*BD24</f>
        <v>-195.047705940044</v>
      </c>
      <c r="BE124" s="43" t="n">
        <f aca="false">-BD133*$F34*BE24</f>
        <v>-188.028592794014</v>
      </c>
      <c r="BF124" s="43" t="n">
        <f aca="false">-BE133*$F34*BF24</f>
        <v>-180.921740733659</v>
      </c>
      <c r="BG124" s="43" t="n">
        <f aca="false">-BF133*$F34*BG24</f>
        <v>-173.72605302255</v>
      </c>
      <c r="BH124" s="43" t="n">
        <f aca="false">-BG133*$F34*BH24</f>
        <v>-166.440419215052</v>
      </c>
      <c r="BI124" s="43" t="n">
        <f aca="false">-BH133*$F34*BI24</f>
        <v>-159.06371498496</v>
      </c>
      <c r="BJ124" s="43" t="n">
        <f aca="false">-BI133*$F34*BJ24</f>
        <v>-151.594801951992</v>
      </c>
      <c r="BK124" s="43" t="n">
        <f aca="false">-BJ133*$F34*BK24</f>
        <v>-144.032527506111</v>
      </c>
      <c r="BL124" s="43" t="n">
        <f aca="false">-BK133*$F34*BL24</f>
        <v>-136.375724629658</v>
      </c>
      <c r="BM124" s="43" t="n">
        <f aca="false">-BL133*$F34*BM24</f>
        <v>-128.623211717248</v>
      </c>
      <c r="BN124" s="43" t="n">
        <f aca="false">-BM133*$F34*BN24</f>
        <v>-120.773792393434</v>
      </c>
      <c r="BO124" s="43" t="n">
        <f aca="false">-BN133*$F34*BO24</f>
        <v>-112.826255328072</v>
      </c>
      <c r="BP124" s="43" t="n">
        <f aca="false">-BO133*$F34*BP24</f>
        <v>-104.779374049393</v>
      </c>
      <c r="BQ124" s="43" t="n">
        <f aca="false">-BP133*$F34*BQ24</f>
        <v>-96.6319067547298</v>
      </c>
      <c r="BR124" s="43" t="n">
        <f aca="false">-BQ133*$F34*BR24</f>
        <v>-88.3825961188839</v>
      </c>
      <c r="BS124" s="43" t="n">
        <f aca="false">-BR133*$F34*BS24</f>
        <v>-80.0301691000899</v>
      </c>
      <c r="BT124" s="43" t="n">
        <f aca="false">-BS133*$F34*BT24</f>
        <v>-71.5733367435609</v>
      </c>
      <c r="BU124" s="43" t="n">
        <f aca="false">-BT133*$F34*BU24</f>
        <v>-63.0107939825753</v>
      </c>
      <c r="BV124" s="43" t="n">
        <f aca="false">-BU133*$F34*BV24</f>
        <v>-54.3412194370774</v>
      </c>
      <c r="BW124" s="43" t="n">
        <f aca="false">-BV133*$F34*BW24</f>
        <v>-45.5632752097608</v>
      </c>
      <c r="BX124" s="43" t="n">
        <f aca="false">-BW133*$F34*BX24</f>
        <v>-36.6756066796028</v>
      </c>
      <c r="BY124" s="43" t="n">
        <f aca="false">-BX133*$F34*BY24</f>
        <v>-27.6768422928177</v>
      </c>
      <c r="BZ124" s="43" t="n">
        <f aca="false">-BY133*$F34*BZ24</f>
        <v>-18.5655933511979</v>
      </c>
      <c r="CA124" s="43" t="n">
        <f aca="false">-BZ133*$F34*CA24</f>
        <v>-9.34045379780775</v>
      </c>
      <c r="CB124" s="43" t="n">
        <f aca="false">-CA133*$F34*CB24</f>
        <v>-2.72848410531879E-013</v>
      </c>
      <c r="CC124" s="43" t="n">
        <f aca="false">-CB133*$F34*CC24</f>
        <v>-2.72848410531879E-013</v>
      </c>
      <c r="CD124" s="43" t="n">
        <f aca="false">-CC133*$F34*CD24</f>
        <v>-2.72848410531879E-013</v>
      </c>
      <c r="CE124" s="43" t="n">
        <f aca="false">-CD133*$F34*CE24</f>
        <v>-2.72848410531879E-013</v>
      </c>
      <c r="CF124" s="43" t="n">
        <f aca="false">-CE133*$F34*CF24</f>
        <v>-2.72848410531879E-013</v>
      </c>
      <c r="CG124" s="43" t="n">
        <f aca="false">-CF133*$F34*CG24</f>
        <v>-2.72848410531879E-013</v>
      </c>
      <c r="CH124" s="43" t="n">
        <f aca="false">-CG133*$F34*CH24</f>
        <v>-2.72848410531879E-013</v>
      </c>
      <c r="CI124" s="43" t="n">
        <f aca="false">-CH133*$F34*CI24</f>
        <v>-2.72848410531879E-013</v>
      </c>
      <c r="CJ124" s="43" t="n">
        <f aca="false">-CI133*$F34*CJ24</f>
        <v>-2.72848410531879E-013</v>
      </c>
      <c r="CK124" s="43" t="n">
        <f aca="false">-CJ133*$F34*CK24</f>
        <v>-2.72848410531879E-013</v>
      </c>
      <c r="CL124" s="43" t="n">
        <f aca="false">-CK133*$F34*CL24</f>
        <v>-2.72848410531879E-013</v>
      </c>
      <c r="CM124" s="43" t="n">
        <f aca="false">-CL133*$F34*CM24</f>
        <v>-2.72848410531879E-013</v>
      </c>
      <c r="CN124" s="43" t="n">
        <f aca="false">-CM133*$F34*CN24</f>
        <v>-2.72848410531879E-013</v>
      </c>
      <c r="CO124" s="43" t="n">
        <f aca="false">-CN133*$F34*CO24</f>
        <v>-2.72848410531879E-013</v>
      </c>
      <c r="CP124" s="43" t="n">
        <f aca="false">-CO133*$F34*CP24</f>
        <v>-2.72848410531879E-013</v>
      </c>
      <c r="CQ124" s="43" t="n">
        <f aca="false">-CP133*$F34*CQ24</f>
        <v>-2.72848410531879E-013</v>
      </c>
      <c r="CR124" s="43" t="n">
        <f aca="false">-CQ133*$F34*CR24</f>
        <v>-2.72848410531879E-013</v>
      </c>
      <c r="CS124" s="43" t="n">
        <f aca="false">-CR133*$F34*CS24</f>
        <v>-2.72848410531879E-013</v>
      </c>
      <c r="CT124" s="43" t="n">
        <f aca="false">-CS133*$F34*CT24</f>
        <v>-2.72848410531879E-013</v>
      </c>
      <c r="CU124" s="43" t="n">
        <f aca="false">-CT133*$F34*CU24</f>
        <v>-2.72848410531879E-013</v>
      </c>
      <c r="CV124" s="43" t="n">
        <f aca="false">-CU133*$F34*CV24</f>
        <v>-2.72848410531879E-013</v>
      </c>
      <c r="CW124" s="43" t="n">
        <f aca="false">-CV133*$F34*CW24</f>
        <v>-2.72848410531879E-013</v>
      </c>
      <c r="CX124" s="43" t="n">
        <f aca="false">-CW133*$F34*CX24</f>
        <v>-2.72848410531879E-013</v>
      </c>
      <c r="CY124" s="43" t="n">
        <f aca="false">-CX133*$F34*CY24</f>
        <v>-2.72848410531879E-013</v>
      </c>
      <c r="CZ124" s="43" t="n">
        <f aca="false">-CY133*$F34*CZ24</f>
        <v>-2.72848410531879E-013</v>
      </c>
      <c r="DA124" s="43" t="n">
        <f aca="false">-CZ133*$F34*DA24</f>
        <v>-2.72848410531879E-013</v>
      </c>
      <c r="DB124" s="43" t="n">
        <f aca="false">-DA133*$F34*DB24</f>
        <v>-2.72848410531879E-013</v>
      </c>
      <c r="DC124" s="43" t="n">
        <f aca="false">-DB133*$F34*DC24</f>
        <v>-2.72848410531879E-013</v>
      </c>
      <c r="DD124" s="43" t="n">
        <f aca="false">-DC133*$F34*DD24</f>
        <v>-2.72848410531879E-013</v>
      </c>
      <c r="DE124" s="43" t="n">
        <f aca="false">-DD133*$F34*DE24</f>
        <v>-2.72848410531879E-013</v>
      </c>
      <c r="DF124" s="43" t="n">
        <f aca="false">-DE133*$F34*DF24</f>
        <v>-2.72848410531879E-013</v>
      </c>
      <c r="DG124" s="43" t="n">
        <f aca="false">-DF133*$F34*DG24</f>
        <v>-2.72848410531879E-013</v>
      </c>
      <c r="DH124" s="43" t="n">
        <f aca="false">-DG133*$F34*DH24</f>
        <v>-2.72848410531879E-013</v>
      </c>
      <c r="DI124" s="43" t="n">
        <f aca="false">-DH133*$F34*DI24</f>
        <v>-2.72848410531879E-013</v>
      </c>
      <c r="DJ124" s="43" t="n">
        <f aca="false">-DI133*$F34*DJ24</f>
        <v>-2.72848410531879E-013</v>
      </c>
      <c r="DK124" s="43" t="n">
        <f aca="false">-DJ133*$F34*DK24</f>
        <v>-2.72848410531879E-013</v>
      </c>
      <c r="DL124" s="43" t="n">
        <f aca="false">-DK133*$F34*DL24</f>
        <v>-2.72848410531879E-013</v>
      </c>
      <c r="DM124" s="43" t="n">
        <f aca="false">-DL133*$F34*DM24</f>
        <v>-2.72848410531879E-013</v>
      </c>
      <c r="DN124" s="43" t="n">
        <f aca="false">-DM133*$F34*DN24</f>
        <v>-2.72848410531879E-013</v>
      </c>
      <c r="DO124" s="43" t="n">
        <f aca="false">-DN133*$F34*DO24</f>
        <v>-2.72848410531879E-013</v>
      </c>
      <c r="DP124" s="43" t="n">
        <f aca="false">-DO133*$F34*DP24</f>
        <v>-2.72848410531879E-013</v>
      </c>
      <c r="DQ124" s="43" t="n">
        <f aca="false">-DP133*$F34*DQ24</f>
        <v>-2.72848410531879E-013</v>
      </c>
      <c r="DR124" s="43" t="n">
        <f aca="false">-DQ133*$F34*DR24</f>
        <v>-2.72848410531879E-013</v>
      </c>
      <c r="DS124" s="43" t="n">
        <f aca="false">-DR133*$F34*DS24</f>
        <v>-2.72848410531879E-013</v>
      </c>
      <c r="DT124" s="43" t="n">
        <f aca="false">-DS133*$F34*DT24</f>
        <v>-2.72848410531879E-013</v>
      </c>
      <c r="DU124" s="43" t="n">
        <f aca="false">-DT133*$F34*DU24</f>
        <v>-2.72848410531879E-013</v>
      </c>
      <c r="DV124" s="43" t="n">
        <f aca="false">-DU133*$F34*DV24</f>
        <v>-2.72848410531879E-013</v>
      </c>
      <c r="DW124" s="43" t="n">
        <f aca="false">-DV133*$F34*DW24</f>
        <v>-2.72848410531879E-013</v>
      </c>
      <c r="DX124" s="43" t="n">
        <f aca="false">-DW133*$F34*DX24</f>
        <v>-2.72848410531879E-013</v>
      </c>
      <c r="DY124" s="43" t="n">
        <f aca="false">-DX133*$F34*DY24</f>
        <v>-2.72848410531879E-013</v>
      </c>
      <c r="DZ124" s="43" t="n">
        <f aca="false">-DY133*$F34*DZ24</f>
        <v>-2.72848410531879E-013</v>
      </c>
      <c r="EA124" s="43" t="n">
        <f aca="false">-DZ133*$F34*EA24</f>
        <v>-2.72848410531879E-013</v>
      </c>
      <c r="EB124" s="43" t="n">
        <f aca="false">-EA133*$F34*EB24</f>
        <v>-2.72848410531879E-013</v>
      </c>
      <c r="EC124" s="43" t="n">
        <f aca="false">-EB133*$F34*EC24</f>
        <v>-2.72848410531879E-013</v>
      </c>
      <c r="ED124" s="43" t="n">
        <f aca="false">-EC133*$F34*ED24</f>
        <v>-2.72848410531879E-013</v>
      </c>
      <c r="EE124" s="43" t="n">
        <f aca="false">-ED133*$F34*EE24</f>
        <v>-2.72848410531879E-013</v>
      </c>
      <c r="EF124" s="43" t="n">
        <f aca="false">-EE133*$F34*EF24</f>
        <v>-2.72848410531879E-013</v>
      </c>
      <c r="EG124" s="43" t="n">
        <f aca="false">-EF133*$F34*EG24</f>
        <v>-2.72848410531879E-013</v>
      </c>
      <c r="EH124" s="43" t="n">
        <f aca="false">-EG133*$F34*EH24</f>
        <v>-2.72848410531879E-013</v>
      </c>
      <c r="EI124" s="43" t="n">
        <f aca="false">-EH133*$F34*EI24</f>
        <v>-2.72848410531879E-013</v>
      </c>
      <c r="EJ124" s="43" t="n">
        <f aca="false">-EI133*$F34*EJ24</f>
        <v>-2.72848410531879E-013</v>
      </c>
      <c r="EK124" s="43" t="n">
        <f aca="false">-EJ133*$F34*EK24</f>
        <v>-2.72848410531879E-013</v>
      </c>
      <c r="EL124" s="43" t="n">
        <f aca="false">-EK133*$F34*EL24</f>
        <v>-2.72848410531879E-013</v>
      </c>
      <c r="EM124" s="43" t="n">
        <f aca="false">-EL133*$F34*EM24</f>
        <v>-2.72848410531879E-013</v>
      </c>
      <c r="EN124" s="43" t="n">
        <f aca="false">-EM133*$F34*EN24</f>
        <v>-2.72848410531879E-013</v>
      </c>
      <c r="EO124" s="43" t="n">
        <f aca="false">-EN133*$F34*EO24</f>
        <v>-2.72848410531879E-013</v>
      </c>
      <c r="EP124" s="43" t="n">
        <f aca="false">-EO133*$F34*EP24</f>
        <v>-2.72848410531879E-013</v>
      </c>
      <c r="EQ124" s="43" t="n">
        <f aca="false">-EP133*$F34*EQ24</f>
        <v>-2.72848410531879E-013</v>
      </c>
      <c r="ER124" s="43" t="n">
        <f aca="false">-EQ133*$F34*ER24</f>
        <v>-2.72848410531879E-013</v>
      </c>
      <c r="ES124" s="43" t="n">
        <f aca="false">-ER133*$F34*ES24</f>
        <v>-2.72848410531879E-013</v>
      </c>
      <c r="ET124" s="43" t="n">
        <f aca="false">-ES133*$F34*ET24</f>
        <v>-2.72848410531879E-013</v>
      </c>
      <c r="EU124" s="43" t="n">
        <f aca="false">-ET133*$F34*EU24</f>
        <v>-2.72848410531879E-013</v>
      </c>
      <c r="EV124" s="43" t="n">
        <f aca="false">-EU133*$F34*EV24</f>
        <v>-2.72848410531879E-013</v>
      </c>
      <c r="EW124" s="43" t="n">
        <f aca="false">-EV133*$F34*EW24</f>
        <v>-2.72848410531879E-013</v>
      </c>
      <c r="EX124" s="43" t="n">
        <f aca="false">-EW133*$F34*EX24</f>
        <v>-2.72848410531879E-013</v>
      </c>
      <c r="EY124" s="43" t="n">
        <f aca="false">-EX133*$F34*EY24</f>
        <v>-2.72848410531879E-013</v>
      </c>
      <c r="EZ124" s="43" t="n">
        <f aca="false">-EY133*$F34*EZ24</f>
        <v>-2.72848410531879E-013</v>
      </c>
      <c r="FA124" s="43" t="n">
        <f aca="false">-EZ133*$F34*FA24</f>
        <v>-2.72848410531879E-013</v>
      </c>
      <c r="FB124" s="43" t="n">
        <f aca="false">-FA133*$F34*FB24</f>
        <v>-2.72848410531879E-013</v>
      </c>
      <c r="FC124" s="43" t="n">
        <f aca="false">-FB133*$F34*FC24</f>
        <v>-2.72848410531879E-013</v>
      </c>
      <c r="FD124" s="43" t="n">
        <f aca="false">-FC133*$F34*FD24</f>
        <v>-2.72848410531879E-013</v>
      </c>
      <c r="FE124" s="43" t="n">
        <f aca="false">-FD133*$F34*FE24</f>
        <v>-2.72848410531879E-013</v>
      </c>
      <c r="FF124" s="43" t="n">
        <f aca="false">-FE133*$F34*FF24</f>
        <v>-2.72848410531879E-013</v>
      </c>
      <c r="FG124" s="43" t="n">
        <f aca="false">-FF133*$F34*FG24</f>
        <v>-2.72848410531879E-013</v>
      </c>
      <c r="FH124" s="43" t="n">
        <f aca="false">-FG133*$F34*FH24</f>
        <v>-2.72848410531879E-013</v>
      </c>
    </row>
    <row r="125" customFormat="false" ht="15" hidden="false" customHeight="false" outlineLevel="0" collapsed="false">
      <c r="C125" s="0" t="s">
        <v>719</v>
      </c>
      <c r="D125" s="11" t="s">
        <v>319</v>
      </c>
      <c r="I125" s="43" t="n">
        <f aca="false">SUM(J125:FH125)</f>
        <v>-31802.3951678711</v>
      </c>
      <c r="J125" s="43" t="n">
        <f aca="false">-MIN(I133,$F121+J124)*J30</f>
        <v>-0</v>
      </c>
      <c r="K125" s="43" t="n">
        <f aca="false">-MIN(J133,$F121+K124)*K30</f>
        <v>-0</v>
      </c>
      <c r="L125" s="43" t="n">
        <f aca="false">-MIN(K133,$F121+L124)*L30</f>
        <v>-0</v>
      </c>
      <c r="M125" s="43" t="n">
        <f aca="false">-MIN(L133,$F121+M124)*M30</f>
        <v>-0</v>
      </c>
      <c r="N125" s="43" t="n">
        <f aca="false">-MIN(M133,$F121+N124)*N30</f>
        <v>-0</v>
      </c>
      <c r="O125" s="43" t="n">
        <f aca="false">-MIN(N133,$F121+O124)*O30</f>
        <v>-0</v>
      </c>
      <c r="P125" s="43" t="n">
        <f aca="false">-MIN(O133,$F121+P124)*P30</f>
        <v>-0</v>
      </c>
      <c r="Q125" s="43" t="n">
        <f aca="false">-MIN(P133,$F121+Q124)*Q30</f>
        <v>-0</v>
      </c>
      <c r="R125" s="43" t="n">
        <f aca="false">-MIN(Q133,$F121+R124)*R30</f>
        <v>-0</v>
      </c>
      <c r="S125" s="43" t="n">
        <f aca="false">-MIN(R133,$F121+S124)*S30</f>
        <v>-0</v>
      </c>
      <c r="T125" s="43" t="n">
        <f aca="false">-MIN(S133,$F121+T124)*T30</f>
        <v>-359.046818024017</v>
      </c>
      <c r="U125" s="43" t="n">
        <f aca="false">-MIN(T133,$F121+U124)*U30</f>
        <v>-363.534903249318</v>
      </c>
      <c r="V125" s="43" t="n">
        <f aca="false">-MIN(U133,$F121+V124)*V30</f>
        <v>-368.079089539934</v>
      </c>
      <c r="W125" s="43" t="n">
        <f aca="false">-MIN(V133,$F121+W124)*W30</f>
        <v>-372.680078159183</v>
      </c>
      <c r="X125" s="43" t="n">
        <f aca="false">-MIN(W133,$F121+X124)*X30</f>
        <v>-377.338579136173</v>
      </c>
      <c r="Y125" s="43" t="n">
        <f aca="false">-MIN(X133,$F121+Y124)*Y30</f>
        <v>-382.055311375375</v>
      </c>
      <c r="Z125" s="43" t="n">
        <f aca="false">-MIN(Y133,$F121+Z124)*Z30</f>
        <v>-386.831002767567</v>
      </c>
      <c r="AA125" s="43" t="n">
        <f aca="false">-MIN(Z133,$F121+AA124)*AA30</f>
        <v>-391.666390302162</v>
      </c>
      <c r="AB125" s="43" t="n">
        <f aca="false">-MIN(AA133,$F121+AB124)*AB30</f>
        <v>-396.562220180939</v>
      </c>
      <c r="AC125" s="43" t="n">
        <f aca="false">-MIN(AB133,$F121+AC124)*AC30</f>
        <v>-401.519247933201</v>
      </c>
      <c r="AD125" s="43" t="n">
        <f aca="false">-MIN(AC133,$F121+AD124)*AD30</f>
        <v>-406.538238532366</v>
      </c>
      <c r="AE125" s="43" t="n">
        <f aca="false">-MIN(AD133,$F121+AE124)*AE30</f>
        <v>-411.61996651402</v>
      </c>
      <c r="AF125" s="43" t="n">
        <f aca="false">-MIN(AE133,$F121+AF124)*AF30</f>
        <v>-416.765216095445</v>
      </c>
      <c r="AG125" s="43" t="n">
        <f aca="false">-MIN(AF133,$F121+AG124)*AG30</f>
        <v>-421.974781296639</v>
      </c>
      <c r="AH125" s="43" t="n">
        <f aca="false">-MIN(AG133,$F121+AH124)*AH30</f>
        <v>-427.249466062847</v>
      </c>
      <c r="AI125" s="43" t="n">
        <f aca="false">-MIN(AH133,$F121+AI124)*AI30</f>
        <v>-432.590084388632</v>
      </c>
      <c r="AJ125" s="43" t="n">
        <f aca="false">-MIN(AI133,$F121+AJ124)*AJ30</f>
        <v>-437.99746044349</v>
      </c>
      <c r="AK125" s="43" t="n">
        <f aca="false">-MIN(AJ133,$F121+AK124)*AK30</f>
        <v>-443.472428699034</v>
      </c>
      <c r="AL125" s="43" t="n">
        <f aca="false">-MIN(AK133,$F121+AL124)*AL30</f>
        <v>-449.015834057772</v>
      </c>
      <c r="AM125" s="43" t="n">
        <f aca="false">-MIN(AL133,$F121+AM124)*AM30</f>
        <v>-454.628531983494</v>
      </c>
      <c r="AN125" s="43" t="n">
        <f aca="false">-MIN(AM133,$F121+AN124)*AN30</f>
        <v>-460.311388633287</v>
      </c>
      <c r="AO125" s="43" t="n">
        <f aca="false">-MIN(AN133,$F121+AO124)*AO30</f>
        <v>-466.065280991204</v>
      </c>
      <c r="AP125" s="43" t="n">
        <f aca="false">-MIN(AO133,$F121+AP124)*AP30</f>
        <v>-471.891097003594</v>
      </c>
      <c r="AQ125" s="43" t="n">
        <f aca="false">-MIN(AP133,$F121+AQ124)*AQ30</f>
        <v>-477.789735716138</v>
      </c>
      <c r="AR125" s="43" t="n">
        <f aca="false">-MIN(AQ133,$F121+AR124)*AR30</f>
        <v>-483.76210741259</v>
      </c>
      <c r="AS125" s="43" t="n">
        <f aca="false">-MIN(AR133,$F121+AS124)*AS30</f>
        <v>-489.809133755248</v>
      </c>
      <c r="AT125" s="43" t="n">
        <f aca="false">-MIN(AS133,$F121+AT124)*AT30</f>
        <v>-495.931747927188</v>
      </c>
      <c r="AU125" s="43" t="n">
        <f aca="false">-MIN(AT133,$F121+AU124)*AU30</f>
        <v>-502.130894776278</v>
      </c>
      <c r="AV125" s="43" t="n">
        <f aca="false">-MIN(AU133,$F121+AV124)*AV30</f>
        <v>-508.407530960982</v>
      </c>
      <c r="AW125" s="43" t="n">
        <f aca="false">-MIN(AV133,$F121+AW124)*AW30</f>
        <v>-514.762625097994</v>
      </c>
      <c r="AX125" s="43" t="n">
        <f aca="false">-MIN(AW133,$F121+AX124)*AX30</f>
        <v>-521.197157911719</v>
      </c>
      <c r="AY125" s="43" t="n">
        <f aca="false">-MIN(AX133,$F121+AY124)*AY30</f>
        <v>-527.712122385615</v>
      </c>
      <c r="AZ125" s="43" t="n">
        <f aca="false">-MIN(AY133,$F121+AZ124)*AZ30</f>
        <v>-534.308523915435</v>
      </c>
      <c r="BA125" s="43" t="n">
        <f aca="false">-MIN(AZ133,$F121+BA124)*BA30</f>
        <v>-540.987380464378</v>
      </c>
      <c r="BB125" s="43" t="n">
        <f aca="false">-MIN(BA133,$F121+BB124)*BB30</f>
        <v>-547.749722720183</v>
      </c>
      <c r="BC125" s="43" t="n">
        <f aca="false">-MIN(BB133,$F121+BC124)*BC30</f>
        <v>-554.596594254185</v>
      </c>
      <c r="BD125" s="43" t="n">
        <f aca="false">-MIN(BC133,$F121+BD124)*BD30</f>
        <v>-561.529051682363</v>
      </c>
      <c r="BE125" s="43" t="n">
        <f aca="false">-MIN(BD133,$F121+BE124)*BE30</f>
        <v>-568.548164828392</v>
      </c>
      <c r="BF125" s="43" t="n">
        <f aca="false">-MIN(BE133,$F121+BF124)*BF30</f>
        <v>-575.655016888747</v>
      </c>
      <c r="BG125" s="43" t="n">
        <f aca="false">-MIN(BF133,$F121+BG124)*BG30</f>
        <v>-582.850704599856</v>
      </c>
      <c r="BH125" s="43" t="n">
        <f aca="false">-MIN(BG133,$F121+BH124)*BH30</f>
        <v>-590.136338407355</v>
      </c>
      <c r="BI125" s="43" t="n">
        <f aca="false">-MIN(BH133,$F121+BI124)*BI30</f>
        <v>-597.513042637447</v>
      </c>
      <c r="BJ125" s="43" t="n">
        <f aca="false">-MIN(BI133,$F121+BJ124)*BJ30</f>
        <v>-604.981955670415</v>
      </c>
      <c r="BK125" s="43" t="n">
        <f aca="false">-MIN(BJ133,$F121+BK124)*BK30</f>
        <v>-612.544230116295</v>
      </c>
      <c r="BL125" s="43" t="n">
        <f aca="false">-MIN(BK133,$F121+BL124)*BL30</f>
        <v>-620.201032992748</v>
      </c>
      <c r="BM125" s="43" t="n">
        <f aca="false">-MIN(BL133,$F121+BM124)*BM30</f>
        <v>-627.953545905158</v>
      </c>
      <c r="BN125" s="43" t="n">
        <f aca="false">-MIN(BM133,$F121+BN124)*BN30</f>
        <v>-635.802965228972</v>
      </c>
      <c r="BO125" s="43" t="n">
        <f aca="false">-MIN(BN133,$F121+BO124)*BO30</f>
        <v>-643.750502294334</v>
      </c>
      <c r="BP125" s="43" t="n">
        <f aca="false">-MIN(BO133,$F121+BP124)*BP30</f>
        <v>-651.797383573014</v>
      </c>
      <c r="BQ125" s="43" t="n">
        <f aca="false">-MIN(BP133,$F121+BQ124)*BQ30</f>
        <v>-659.944850867676</v>
      </c>
      <c r="BR125" s="43" t="n">
        <f aca="false">-MIN(BQ133,$F121+BR124)*BR30</f>
        <v>-668.194161503522</v>
      </c>
      <c r="BS125" s="43" t="n">
        <f aca="false">-MIN(BR133,$F121+BS124)*BS30</f>
        <v>-676.546588522316</v>
      </c>
      <c r="BT125" s="43" t="n">
        <f aca="false">-MIN(BS133,$F121+BT124)*BT30</f>
        <v>-685.003420878845</v>
      </c>
      <c r="BU125" s="43" t="n">
        <f aca="false">-MIN(BT133,$F121+BU124)*BU30</f>
        <v>-693.565963639831</v>
      </c>
      <c r="BV125" s="43" t="n">
        <f aca="false">-MIN(BU133,$F121+BV124)*BV30</f>
        <v>-702.235538185329</v>
      </c>
      <c r="BW125" s="43" t="n">
        <f aca="false">-MIN(BV133,$F121+BW124)*BW30</f>
        <v>-711.013482412645</v>
      </c>
      <c r="BX125" s="43" t="n">
        <f aca="false">-MIN(BW133,$F121+BX124)*BX30</f>
        <v>-719.901150942803</v>
      </c>
      <c r="BY125" s="43" t="n">
        <f aca="false">-MIN(BX133,$F121+BY124)*BY30</f>
        <v>-728.899915329589</v>
      </c>
      <c r="BZ125" s="43" t="n">
        <f aca="false">-MIN(BY133,$F121+BZ124)*BZ30</f>
        <v>-738.011164271208</v>
      </c>
      <c r="CA125" s="43" t="n">
        <f aca="false">-MIN(BZ133,$F121+CA124)*CA30</f>
        <v>-747.236303824598</v>
      </c>
      <c r="CB125" s="43" t="n">
        <f aca="false">-MIN(CA133,$F121+CB124)*CB30</f>
        <v>-0</v>
      </c>
      <c r="CC125" s="43" t="n">
        <f aca="false">-MIN(CB133,$F121+CC124)*CC30</f>
        <v>-0</v>
      </c>
      <c r="CD125" s="43" t="n">
        <f aca="false">-MIN(CC133,$F121+CD124)*CD30</f>
        <v>-0</v>
      </c>
      <c r="CE125" s="43" t="n">
        <f aca="false">-MIN(CD133,$F121+CE124)*CE30</f>
        <v>-0</v>
      </c>
      <c r="CF125" s="43" t="n">
        <f aca="false">-MIN(CE133,$F121+CF124)*CF30</f>
        <v>-0</v>
      </c>
      <c r="CG125" s="43" t="n">
        <f aca="false">-MIN(CF133,$F121+CG124)*CG30</f>
        <v>-0</v>
      </c>
      <c r="CH125" s="43" t="n">
        <f aca="false">-MIN(CG133,$F121+CH124)*CH30</f>
        <v>-0</v>
      </c>
      <c r="CI125" s="43" t="n">
        <f aca="false">-MIN(CH133,$F121+CI124)*CI30</f>
        <v>-0</v>
      </c>
      <c r="CJ125" s="43" t="n">
        <f aca="false">-MIN(CI133,$F121+CJ124)*CJ30</f>
        <v>-0</v>
      </c>
      <c r="CK125" s="43" t="n">
        <f aca="false">-MIN(CJ133,$F121+CK124)*CK30</f>
        <v>-0</v>
      </c>
      <c r="CL125" s="43" t="n">
        <f aca="false">-MIN(CK133,$F121+CL124)*CL30</f>
        <v>-0</v>
      </c>
      <c r="CM125" s="43" t="n">
        <f aca="false">-MIN(CL133,$F121+CM124)*CM30</f>
        <v>-0</v>
      </c>
      <c r="CN125" s="43" t="n">
        <f aca="false">-MIN(CM133,$F121+CN124)*CN30</f>
        <v>-0</v>
      </c>
      <c r="CO125" s="43" t="n">
        <f aca="false">-MIN(CN133,$F121+CO124)*CO30</f>
        <v>-0</v>
      </c>
      <c r="CP125" s="43" t="n">
        <f aca="false">-MIN(CO133,$F121+CP124)*CP30</f>
        <v>-0</v>
      </c>
      <c r="CQ125" s="43" t="n">
        <f aca="false">-MIN(CP133,$F121+CQ124)*CQ30</f>
        <v>-0</v>
      </c>
      <c r="CR125" s="43" t="n">
        <f aca="false">-MIN(CQ133,$F121+CR124)*CR30</f>
        <v>-0</v>
      </c>
      <c r="CS125" s="43" t="n">
        <f aca="false">-MIN(CR133,$F121+CS124)*CS30</f>
        <v>-0</v>
      </c>
      <c r="CT125" s="43" t="n">
        <f aca="false">-MIN(CS133,$F121+CT124)*CT30</f>
        <v>-0</v>
      </c>
      <c r="CU125" s="43" t="n">
        <f aca="false">-MIN(CT133,$F121+CU124)*CU30</f>
        <v>-0</v>
      </c>
      <c r="CV125" s="43" t="n">
        <f aca="false">-MIN(CU133,$F121+CV124)*CV30</f>
        <v>-0</v>
      </c>
      <c r="CW125" s="43" t="n">
        <f aca="false">-MIN(CV133,$F121+CW124)*CW30</f>
        <v>-0</v>
      </c>
      <c r="CX125" s="43" t="n">
        <f aca="false">-MIN(CW133,$F121+CX124)*CX30</f>
        <v>-0</v>
      </c>
      <c r="CY125" s="43" t="n">
        <f aca="false">-MIN(CX133,$F121+CY124)*CY30</f>
        <v>-0</v>
      </c>
      <c r="CZ125" s="43" t="n">
        <f aca="false">-MIN(CY133,$F121+CZ124)*CZ30</f>
        <v>-0</v>
      </c>
      <c r="DA125" s="43" t="n">
        <f aca="false">-MIN(CZ133,$F121+DA124)*DA30</f>
        <v>-0</v>
      </c>
      <c r="DB125" s="43" t="n">
        <f aca="false">-MIN(DA133,$F121+DB124)*DB30</f>
        <v>-0</v>
      </c>
      <c r="DC125" s="43" t="n">
        <f aca="false">-MIN(DB133,$F121+DC124)*DC30</f>
        <v>-0</v>
      </c>
      <c r="DD125" s="43" t="n">
        <f aca="false">-MIN(DC133,$F121+DD124)*DD30</f>
        <v>-0</v>
      </c>
      <c r="DE125" s="43" t="n">
        <f aca="false">-MIN(DD133,$F121+DE124)*DE30</f>
        <v>-0</v>
      </c>
      <c r="DF125" s="43" t="n">
        <f aca="false">-MIN(DE133,$F121+DF124)*DF30</f>
        <v>-0</v>
      </c>
      <c r="DG125" s="43" t="n">
        <f aca="false">-MIN(DF133,$F121+DG124)*DG30</f>
        <v>-0</v>
      </c>
      <c r="DH125" s="43" t="n">
        <f aca="false">-MIN(DG133,$F121+DH124)*DH30</f>
        <v>-0</v>
      </c>
      <c r="DI125" s="43" t="n">
        <f aca="false">-MIN(DH133,$F121+DI124)*DI30</f>
        <v>-0</v>
      </c>
      <c r="DJ125" s="43" t="n">
        <f aca="false">-MIN(DI133,$F121+DJ124)*DJ30</f>
        <v>-0</v>
      </c>
      <c r="DK125" s="43" t="n">
        <f aca="false">-MIN(DJ133,$F121+DK124)*DK30</f>
        <v>-0</v>
      </c>
      <c r="DL125" s="43" t="n">
        <f aca="false">-MIN(DK133,$F121+DL124)*DL30</f>
        <v>-0</v>
      </c>
      <c r="DM125" s="43" t="n">
        <f aca="false">-MIN(DL133,$F121+DM124)*DM30</f>
        <v>-0</v>
      </c>
      <c r="DN125" s="43" t="n">
        <f aca="false">-MIN(DM133,$F121+DN124)*DN30</f>
        <v>-0</v>
      </c>
      <c r="DO125" s="43" t="n">
        <f aca="false">-MIN(DN133,$F121+DO124)*DO30</f>
        <v>-0</v>
      </c>
      <c r="DP125" s="43" t="n">
        <f aca="false">-MIN(DO133,$F121+DP124)*DP30</f>
        <v>-0</v>
      </c>
      <c r="DQ125" s="43" t="n">
        <f aca="false">-MIN(DP133,$F121+DQ124)*DQ30</f>
        <v>-0</v>
      </c>
      <c r="DR125" s="43" t="n">
        <f aca="false">-MIN(DQ133,$F121+DR124)*DR30</f>
        <v>-0</v>
      </c>
      <c r="DS125" s="43" t="n">
        <f aca="false">-MIN(DR133,$F121+DS124)*DS30</f>
        <v>-0</v>
      </c>
      <c r="DT125" s="43" t="n">
        <f aca="false">-MIN(DS133,$F121+DT124)*DT30</f>
        <v>-0</v>
      </c>
      <c r="DU125" s="43" t="n">
        <f aca="false">-MIN(DT133,$F121+DU124)*DU30</f>
        <v>-0</v>
      </c>
      <c r="DV125" s="43" t="n">
        <f aca="false">-MIN(DU133,$F121+DV124)*DV30</f>
        <v>-0</v>
      </c>
      <c r="DW125" s="43" t="n">
        <f aca="false">-MIN(DV133,$F121+DW124)*DW30</f>
        <v>-0</v>
      </c>
      <c r="DX125" s="43" t="n">
        <f aca="false">-MIN(DW133,$F121+DX124)*DX30</f>
        <v>-0</v>
      </c>
      <c r="DY125" s="43" t="n">
        <f aca="false">-MIN(DX133,$F121+DY124)*DY30</f>
        <v>-0</v>
      </c>
      <c r="DZ125" s="43" t="n">
        <f aca="false">-MIN(DY133,$F121+DZ124)*DZ30</f>
        <v>-0</v>
      </c>
      <c r="EA125" s="43" t="n">
        <f aca="false">-MIN(DZ133,$F121+EA124)*EA30</f>
        <v>-0</v>
      </c>
      <c r="EB125" s="43" t="n">
        <f aca="false">-MIN(EA133,$F121+EB124)*EB30</f>
        <v>-0</v>
      </c>
      <c r="EC125" s="43" t="n">
        <f aca="false">-MIN(EB133,$F121+EC124)*EC30</f>
        <v>-0</v>
      </c>
      <c r="ED125" s="43" t="n">
        <f aca="false">-MIN(EC133,$F121+ED124)*ED30</f>
        <v>-0</v>
      </c>
      <c r="EE125" s="43" t="n">
        <f aca="false">-MIN(ED133,$F121+EE124)*EE30</f>
        <v>-0</v>
      </c>
      <c r="EF125" s="43" t="n">
        <f aca="false">-MIN(EE133,$F121+EF124)*EF30</f>
        <v>-0</v>
      </c>
      <c r="EG125" s="43" t="n">
        <f aca="false">-MIN(EF133,$F121+EG124)*EG30</f>
        <v>-0</v>
      </c>
      <c r="EH125" s="43" t="n">
        <f aca="false">-MIN(EG133,$F121+EH124)*EH30</f>
        <v>-0</v>
      </c>
      <c r="EI125" s="43" t="n">
        <f aca="false">-MIN(EH133,$F121+EI124)*EI30</f>
        <v>-0</v>
      </c>
      <c r="EJ125" s="43" t="n">
        <f aca="false">-MIN(EI133,$F121+EJ124)*EJ30</f>
        <v>-0</v>
      </c>
      <c r="EK125" s="43" t="n">
        <f aca="false">-MIN(EJ133,$F121+EK124)*EK30</f>
        <v>-0</v>
      </c>
      <c r="EL125" s="43" t="n">
        <f aca="false">-MIN(EK133,$F121+EL124)*EL30</f>
        <v>-0</v>
      </c>
      <c r="EM125" s="43" t="n">
        <f aca="false">-MIN(EL133,$F121+EM124)*EM30</f>
        <v>-0</v>
      </c>
      <c r="EN125" s="43" t="n">
        <f aca="false">-MIN(EM133,$F121+EN124)*EN30</f>
        <v>-0</v>
      </c>
      <c r="EO125" s="43" t="n">
        <f aca="false">-MIN(EN133,$F121+EO124)*EO30</f>
        <v>-0</v>
      </c>
      <c r="EP125" s="43" t="n">
        <f aca="false">-MIN(EO133,$F121+EP124)*EP30</f>
        <v>-0</v>
      </c>
      <c r="EQ125" s="43" t="n">
        <f aca="false">-MIN(EP133,$F121+EQ124)*EQ30</f>
        <v>-0</v>
      </c>
      <c r="ER125" s="43" t="n">
        <f aca="false">-MIN(EQ133,$F121+ER124)*ER30</f>
        <v>-0</v>
      </c>
      <c r="ES125" s="43" t="n">
        <f aca="false">-MIN(ER133,$F121+ES124)*ES30</f>
        <v>-0</v>
      </c>
      <c r="ET125" s="43" t="n">
        <f aca="false">-MIN(ES133,$F121+ET124)*ET30</f>
        <v>-0</v>
      </c>
      <c r="EU125" s="43" t="n">
        <f aca="false">-MIN(ET133,$F121+EU124)*EU30</f>
        <v>-0</v>
      </c>
      <c r="EV125" s="43" t="n">
        <f aca="false">-MIN(EU133,$F121+EV124)*EV30</f>
        <v>-0</v>
      </c>
      <c r="EW125" s="43" t="n">
        <f aca="false">-MIN(EV133,$F121+EW124)*EW30</f>
        <v>-0</v>
      </c>
      <c r="EX125" s="43" t="n">
        <f aca="false">-MIN(EW133,$F121+EX124)*EX30</f>
        <v>-0</v>
      </c>
      <c r="EY125" s="43" t="n">
        <f aca="false">-MIN(EX133,$F121+EY124)*EY30</f>
        <v>-0</v>
      </c>
      <c r="EZ125" s="43" t="n">
        <f aca="false">-MIN(EY133,$F121+EZ124)*EZ30</f>
        <v>-0</v>
      </c>
      <c r="FA125" s="43" t="n">
        <f aca="false">-MIN(EZ133,$F121+FA124)*FA30</f>
        <v>-0</v>
      </c>
      <c r="FB125" s="43" t="n">
        <f aca="false">-MIN(FA133,$F121+FB124)*FB30</f>
        <v>-0</v>
      </c>
      <c r="FC125" s="43" t="n">
        <f aca="false">-MIN(FB133,$F121+FC124)*FC30</f>
        <v>-0</v>
      </c>
      <c r="FD125" s="43" t="n">
        <f aca="false">-MIN(FC133,$F121+FD124)*FD30</f>
        <v>-0</v>
      </c>
      <c r="FE125" s="43" t="n">
        <f aca="false">-MIN(FD133,$F121+FE124)*FE30</f>
        <v>-0</v>
      </c>
      <c r="FF125" s="43" t="n">
        <f aca="false">-MIN(FE133,$F121+FF124)*FF30</f>
        <v>-0</v>
      </c>
      <c r="FG125" s="43" t="n">
        <f aca="false">-MIN(FF133,$F121+FG124)*FG30</f>
        <v>-0</v>
      </c>
      <c r="FH125" s="43" t="n">
        <f aca="false">-MIN(FG133,$F121+FH124)*FH30</f>
        <v>-0</v>
      </c>
    </row>
    <row r="126" customFormat="false" ht="15" hidden="false" customHeight="false" outlineLevel="0" collapsed="false">
      <c r="C126" s="0" t="s">
        <v>720</v>
      </c>
      <c r="D126" s="11" t="s">
        <v>319</v>
      </c>
      <c r="I126" s="43" t="n">
        <f aca="false">SUM(J126:FH126)</f>
        <v>-45394.6054573444</v>
      </c>
      <c r="J126" s="43" t="n">
        <f aca="false">J124+J125</f>
        <v>-0</v>
      </c>
      <c r="K126" s="43" t="n">
        <f aca="false">K124+K125</f>
        <v>-0</v>
      </c>
      <c r="L126" s="43" t="n">
        <f aca="false">L124+L125</f>
        <v>-0</v>
      </c>
      <c r="M126" s="43" t="n">
        <f aca="false">M124+M125</f>
        <v>-0</v>
      </c>
      <c r="N126" s="43" t="n">
        <f aca="false">N124+N125</f>
        <v>-0</v>
      </c>
      <c r="O126" s="43" t="n">
        <f aca="false">O124+O125</f>
        <v>-0</v>
      </c>
      <c r="P126" s="43" t="n">
        <f aca="false">P124+P125</f>
        <v>-0</v>
      </c>
      <c r="Q126" s="43" t="n">
        <f aca="false">Q124+Q125</f>
        <v>-0</v>
      </c>
      <c r="R126" s="43" t="n">
        <f aca="false">R124+R125</f>
        <v>-0</v>
      </c>
      <c r="S126" s="43" t="n">
        <f aca="false">S124+S125</f>
        <v>-0</v>
      </c>
      <c r="T126" s="43" t="n">
        <f aca="false">T124+T125</f>
        <v>-756.576757622406</v>
      </c>
      <c r="U126" s="43" t="n">
        <f aca="false">U124+U125</f>
        <v>-756.576757622406</v>
      </c>
      <c r="V126" s="43" t="n">
        <f aca="false">V124+V125</f>
        <v>-756.576757622406</v>
      </c>
      <c r="W126" s="43" t="n">
        <f aca="false">W124+W125</f>
        <v>-756.576757622406</v>
      </c>
      <c r="X126" s="43" t="n">
        <f aca="false">X124+X125</f>
        <v>-756.576757622406</v>
      </c>
      <c r="Y126" s="43" t="n">
        <f aca="false">Y124+Y125</f>
        <v>-756.576757622406</v>
      </c>
      <c r="Z126" s="43" t="n">
        <f aca="false">Z124+Z125</f>
        <v>-756.576757622406</v>
      </c>
      <c r="AA126" s="43" t="n">
        <f aca="false">AA124+AA125</f>
        <v>-756.576757622406</v>
      </c>
      <c r="AB126" s="43" t="n">
        <f aca="false">AB124+AB125</f>
        <v>-756.576757622406</v>
      </c>
      <c r="AC126" s="43" t="n">
        <f aca="false">AC124+AC125</f>
        <v>-756.576757622406</v>
      </c>
      <c r="AD126" s="43" t="n">
        <f aca="false">AD124+AD125</f>
        <v>-756.576757622406</v>
      </c>
      <c r="AE126" s="43" t="n">
        <f aca="false">AE124+AE125</f>
        <v>-756.576757622406</v>
      </c>
      <c r="AF126" s="43" t="n">
        <f aca="false">AF124+AF125</f>
        <v>-756.576757622406</v>
      </c>
      <c r="AG126" s="43" t="n">
        <f aca="false">AG124+AG125</f>
        <v>-756.576757622406</v>
      </c>
      <c r="AH126" s="43" t="n">
        <f aca="false">AH124+AH125</f>
        <v>-756.576757622406</v>
      </c>
      <c r="AI126" s="43" t="n">
        <f aca="false">AI124+AI125</f>
        <v>-756.576757622406</v>
      </c>
      <c r="AJ126" s="43" t="n">
        <f aca="false">AJ124+AJ125</f>
        <v>-756.576757622406</v>
      </c>
      <c r="AK126" s="43" t="n">
        <f aca="false">AK124+AK125</f>
        <v>-756.576757622406</v>
      </c>
      <c r="AL126" s="43" t="n">
        <f aca="false">AL124+AL125</f>
        <v>-756.576757622406</v>
      </c>
      <c r="AM126" s="43" t="n">
        <f aca="false">AM124+AM125</f>
        <v>-756.576757622406</v>
      </c>
      <c r="AN126" s="43" t="n">
        <f aca="false">AN124+AN125</f>
        <v>-756.576757622406</v>
      </c>
      <c r="AO126" s="43" t="n">
        <f aca="false">AO124+AO125</f>
        <v>-756.576757622406</v>
      </c>
      <c r="AP126" s="43" t="n">
        <f aca="false">AP124+AP125</f>
        <v>-756.576757622406</v>
      </c>
      <c r="AQ126" s="43" t="n">
        <f aca="false">AQ124+AQ125</f>
        <v>-756.576757622406</v>
      </c>
      <c r="AR126" s="43" t="n">
        <f aca="false">AR124+AR125</f>
        <v>-756.576757622406</v>
      </c>
      <c r="AS126" s="43" t="n">
        <f aca="false">AS124+AS125</f>
        <v>-756.576757622406</v>
      </c>
      <c r="AT126" s="43" t="n">
        <f aca="false">AT124+AT125</f>
        <v>-756.576757622406</v>
      </c>
      <c r="AU126" s="43" t="n">
        <f aca="false">AU124+AU125</f>
        <v>-756.576757622406</v>
      </c>
      <c r="AV126" s="43" t="n">
        <f aca="false">AV124+AV125</f>
        <v>-756.576757622406</v>
      </c>
      <c r="AW126" s="43" t="n">
        <f aca="false">AW124+AW125</f>
        <v>-756.576757622406</v>
      </c>
      <c r="AX126" s="43" t="n">
        <f aca="false">AX124+AX125</f>
        <v>-756.576757622406</v>
      </c>
      <c r="AY126" s="43" t="n">
        <f aca="false">AY124+AY125</f>
        <v>-756.576757622406</v>
      </c>
      <c r="AZ126" s="43" t="n">
        <f aca="false">AZ124+AZ125</f>
        <v>-756.576757622406</v>
      </c>
      <c r="BA126" s="43" t="n">
        <f aca="false">BA124+BA125</f>
        <v>-756.576757622406</v>
      </c>
      <c r="BB126" s="43" t="n">
        <f aca="false">BB124+BB125</f>
        <v>-756.576757622406</v>
      </c>
      <c r="BC126" s="43" t="n">
        <f aca="false">BC124+BC125</f>
        <v>-756.576757622406</v>
      </c>
      <c r="BD126" s="43" t="n">
        <f aca="false">BD124+BD125</f>
        <v>-756.576757622406</v>
      </c>
      <c r="BE126" s="43" t="n">
        <f aca="false">BE124+BE125</f>
        <v>-756.576757622406</v>
      </c>
      <c r="BF126" s="43" t="n">
        <f aca="false">BF124+BF125</f>
        <v>-756.576757622406</v>
      </c>
      <c r="BG126" s="43" t="n">
        <f aca="false">BG124+BG125</f>
        <v>-756.576757622406</v>
      </c>
      <c r="BH126" s="43" t="n">
        <f aca="false">BH124+BH125</f>
        <v>-756.576757622406</v>
      </c>
      <c r="BI126" s="43" t="n">
        <f aca="false">BI124+BI125</f>
        <v>-756.576757622406</v>
      </c>
      <c r="BJ126" s="43" t="n">
        <f aca="false">BJ124+BJ125</f>
        <v>-756.576757622406</v>
      </c>
      <c r="BK126" s="43" t="n">
        <f aca="false">BK124+BK125</f>
        <v>-756.576757622406</v>
      </c>
      <c r="BL126" s="43" t="n">
        <f aca="false">BL124+BL125</f>
        <v>-756.576757622406</v>
      </c>
      <c r="BM126" s="43" t="n">
        <f aca="false">BM124+BM125</f>
        <v>-756.576757622406</v>
      </c>
      <c r="BN126" s="43" t="n">
        <f aca="false">BN124+BN125</f>
        <v>-756.576757622406</v>
      </c>
      <c r="BO126" s="43" t="n">
        <f aca="false">BO124+BO125</f>
        <v>-756.576757622406</v>
      </c>
      <c r="BP126" s="43" t="n">
        <f aca="false">BP124+BP125</f>
        <v>-756.576757622406</v>
      </c>
      <c r="BQ126" s="43" t="n">
        <f aca="false">BQ124+BQ125</f>
        <v>-756.576757622406</v>
      </c>
      <c r="BR126" s="43" t="n">
        <f aca="false">BR124+BR125</f>
        <v>-756.576757622406</v>
      </c>
      <c r="BS126" s="43" t="n">
        <f aca="false">BS124+BS125</f>
        <v>-756.576757622406</v>
      </c>
      <c r="BT126" s="43" t="n">
        <f aca="false">BT124+BT125</f>
        <v>-756.576757622406</v>
      </c>
      <c r="BU126" s="43" t="n">
        <f aca="false">BU124+BU125</f>
        <v>-756.576757622406</v>
      </c>
      <c r="BV126" s="43" t="n">
        <f aca="false">BV124+BV125</f>
        <v>-756.576757622406</v>
      </c>
      <c r="BW126" s="43" t="n">
        <f aca="false">BW124+BW125</f>
        <v>-756.576757622406</v>
      </c>
      <c r="BX126" s="43" t="n">
        <f aca="false">BX124+BX125</f>
        <v>-756.576757622406</v>
      </c>
      <c r="BY126" s="43" t="n">
        <f aca="false">BY124+BY125</f>
        <v>-756.576757622406</v>
      </c>
      <c r="BZ126" s="43" t="n">
        <f aca="false">BZ124+BZ125</f>
        <v>-756.576757622406</v>
      </c>
      <c r="CA126" s="43" t="n">
        <f aca="false">CA124+CA125</f>
        <v>-756.576757622406</v>
      </c>
      <c r="CB126" s="43" t="n">
        <f aca="false">CB124+CB125</f>
        <v>-2.72848410531879E-013</v>
      </c>
      <c r="CC126" s="43" t="n">
        <f aca="false">CC124+CC125</f>
        <v>-2.72848410531879E-013</v>
      </c>
      <c r="CD126" s="43" t="n">
        <f aca="false">CD124+CD125</f>
        <v>-2.72848410531879E-013</v>
      </c>
      <c r="CE126" s="43" t="n">
        <f aca="false">CE124+CE125</f>
        <v>-2.72848410531879E-013</v>
      </c>
      <c r="CF126" s="43" t="n">
        <f aca="false">CF124+CF125</f>
        <v>-2.72848410531879E-013</v>
      </c>
      <c r="CG126" s="43" t="n">
        <f aca="false">CG124+CG125</f>
        <v>-2.72848410531879E-013</v>
      </c>
      <c r="CH126" s="43" t="n">
        <f aca="false">CH124+CH125</f>
        <v>-2.72848410531879E-013</v>
      </c>
      <c r="CI126" s="43" t="n">
        <f aca="false">CI124+CI125</f>
        <v>-2.72848410531879E-013</v>
      </c>
      <c r="CJ126" s="43" t="n">
        <f aca="false">CJ124+CJ125</f>
        <v>-2.72848410531879E-013</v>
      </c>
      <c r="CK126" s="43" t="n">
        <f aca="false">CK124+CK125</f>
        <v>-2.72848410531879E-013</v>
      </c>
      <c r="CL126" s="43" t="n">
        <f aca="false">CL124+CL125</f>
        <v>-2.72848410531879E-013</v>
      </c>
      <c r="CM126" s="43" t="n">
        <f aca="false">CM124+CM125</f>
        <v>-2.72848410531879E-013</v>
      </c>
      <c r="CN126" s="43" t="n">
        <f aca="false">CN124+CN125</f>
        <v>-2.72848410531879E-013</v>
      </c>
      <c r="CO126" s="43" t="n">
        <f aca="false">CO124+CO125</f>
        <v>-2.72848410531879E-013</v>
      </c>
      <c r="CP126" s="43" t="n">
        <f aca="false">CP124+CP125</f>
        <v>-2.72848410531879E-013</v>
      </c>
      <c r="CQ126" s="43" t="n">
        <f aca="false">CQ124+CQ125</f>
        <v>-2.72848410531879E-013</v>
      </c>
      <c r="CR126" s="43" t="n">
        <f aca="false">CR124+CR125</f>
        <v>-2.72848410531879E-013</v>
      </c>
      <c r="CS126" s="43" t="n">
        <f aca="false">CS124+CS125</f>
        <v>-2.72848410531879E-013</v>
      </c>
      <c r="CT126" s="43" t="n">
        <f aca="false">CT124+CT125</f>
        <v>-2.72848410531879E-013</v>
      </c>
      <c r="CU126" s="43" t="n">
        <f aca="false">CU124+CU125</f>
        <v>-2.72848410531879E-013</v>
      </c>
      <c r="CV126" s="43" t="n">
        <f aca="false">CV124+CV125</f>
        <v>-2.72848410531879E-013</v>
      </c>
      <c r="CW126" s="43" t="n">
        <f aca="false">CW124+CW125</f>
        <v>-2.72848410531879E-013</v>
      </c>
      <c r="CX126" s="43" t="n">
        <f aca="false">CX124+CX125</f>
        <v>-2.72848410531879E-013</v>
      </c>
      <c r="CY126" s="43" t="n">
        <f aca="false">CY124+CY125</f>
        <v>-2.72848410531879E-013</v>
      </c>
      <c r="CZ126" s="43" t="n">
        <f aca="false">CZ124+CZ125</f>
        <v>-2.72848410531879E-013</v>
      </c>
      <c r="DA126" s="43" t="n">
        <f aca="false">DA124+DA125</f>
        <v>-2.72848410531879E-013</v>
      </c>
      <c r="DB126" s="43" t="n">
        <f aca="false">DB124+DB125</f>
        <v>-2.72848410531879E-013</v>
      </c>
      <c r="DC126" s="43" t="n">
        <f aca="false">DC124+DC125</f>
        <v>-2.72848410531879E-013</v>
      </c>
      <c r="DD126" s="43" t="n">
        <f aca="false">DD124+DD125</f>
        <v>-2.72848410531879E-013</v>
      </c>
      <c r="DE126" s="43" t="n">
        <f aca="false">DE124+DE125</f>
        <v>-2.72848410531879E-013</v>
      </c>
      <c r="DF126" s="43" t="n">
        <f aca="false">DF124+DF125</f>
        <v>-2.72848410531879E-013</v>
      </c>
      <c r="DG126" s="43" t="n">
        <f aca="false">DG124+DG125</f>
        <v>-2.72848410531879E-013</v>
      </c>
      <c r="DH126" s="43" t="n">
        <f aca="false">DH124+DH125</f>
        <v>-2.72848410531879E-013</v>
      </c>
      <c r="DI126" s="43" t="n">
        <f aca="false">DI124+DI125</f>
        <v>-2.72848410531879E-013</v>
      </c>
      <c r="DJ126" s="43" t="n">
        <f aca="false">DJ124+DJ125</f>
        <v>-2.72848410531879E-013</v>
      </c>
      <c r="DK126" s="43" t="n">
        <f aca="false">DK124+DK125</f>
        <v>-2.72848410531879E-013</v>
      </c>
      <c r="DL126" s="43" t="n">
        <f aca="false">DL124+DL125</f>
        <v>-2.72848410531879E-013</v>
      </c>
      <c r="DM126" s="43" t="n">
        <f aca="false">DM124+DM125</f>
        <v>-2.72848410531879E-013</v>
      </c>
      <c r="DN126" s="43" t="n">
        <f aca="false">DN124+DN125</f>
        <v>-2.72848410531879E-013</v>
      </c>
      <c r="DO126" s="43" t="n">
        <f aca="false">DO124+DO125</f>
        <v>-2.72848410531879E-013</v>
      </c>
      <c r="DP126" s="43" t="n">
        <f aca="false">DP124+DP125</f>
        <v>-2.72848410531879E-013</v>
      </c>
      <c r="DQ126" s="43" t="n">
        <f aca="false">DQ124+DQ125</f>
        <v>-2.72848410531879E-013</v>
      </c>
      <c r="DR126" s="43" t="n">
        <f aca="false">DR124+DR125</f>
        <v>-2.72848410531879E-013</v>
      </c>
      <c r="DS126" s="43" t="n">
        <f aca="false">DS124+DS125</f>
        <v>-2.72848410531879E-013</v>
      </c>
      <c r="DT126" s="43" t="n">
        <f aca="false">DT124+DT125</f>
        <v>-2.72848410531879E-013</v>
      </c>
      <c r="DU126" s="43" t="n">
        <f aca="false">DU124+DU125</f>
        <v>-2.72848410531879E-013</v>
      </c>
      <c r="DV126" s="43" t="n">
        <f aca="false">DV124+DV125</f>
        <v>-2.72848410531879E-013</v>
      </c>
      <c r="DW126" s="43" t="n">
        <f aca="false">DW124+DW125</f>
        <v>-2.72848410531879E-013</v>
      </c>
      <c r="DX126" s="43" t="n">
        <f aca="false">DX124+DX125</f>
        <v>-2.72848410531879E-013</v>
      </c>
      <c r="DY126" s="43" t="n">
        <f aca="false">DY124+DY125</f>
        <v>-2.72848410531879E-013</v>
      </c>
      <c r="DZ126" s="43" t="n">
        <f aca="false">DZ124+DZ125</f>
        <v>-2.72848410531879E-013</v>
      </c>
      <c r="EA126" s="43" t="n">
        <f aca="false">EA124+EA125</f>
        <v>-2.72848410531879E-013</v>
      </c>
      <c r="EB126" s="43" t="n">
        <f aca="false">EB124+EB125</f>
        <v>-2.72848410531879E-013</v>
      </c>
      <c r="EC126" s="43" t="n">
        <f aca="false">EC124+EC125</f>
        <v>-2.72848410531879E-013</v>
      </c>
      <c r="ED126" s="43" t="n">
        <f aca="false">ED124+ED125</f>
        <v>-2.72848410531879E-013</v>
      </c>
      <c r="EE126" s="43" t="n">
        <f aca="false">EE124+EE125</f>
        <v>-2.72848410531879E-013</v>
      </c>
      <c r="EF126" s="43" t="n">
        <f aca="false">EF124+EF125</f>
        <v>-2.72848410531879E-013</v>
      </c>
      <c r="EG126" s="43" t="n">
        <f aca="false">EG124+EG125</f>
        <v>-2.72848410531879E-013</v>
      </c>
      <c r="EH126" s="43" t="n">
        <f aca="false">EH124+EH125</f>
        <v>-2.72848410531879E-013</v>
      </c>
      <c r="EI126" s="43" t="n">
        <f aca="false">EI124+EI125</f>
        <v>-2.72848410531879E-013</v>
      </c>
      <c r="EJ126" s="43" t="n">
        <f aca="false">EJ124+EJ125</f>
        <v>-2.72848410531879E-013</v>
      </c>
      <c r="EK126" s="43" t="n">
        <f aca="false">EK124+EK125</f>
        <v>-2.72848410531879E-013</v>
      </c>
      <c r="EL126" s="43" t="n">
        <f aca="false">EL124+EL125</f>
        <v>-2.72848410531879E-013</v>
      </c>
      <c r="EM126" s="43" t="n">
        <f aca="false">EM124+EM125</f>
        <v>-2.72848410531879E-013</v>
      </c>
      <c r="EN126" s="43" t="n">
        <f aca="false">EN124+EN125</f>
        <v>-2.72848410531879E-013</v>
      </c>
      <c r="EO126" s="43" t="n">
        <f aca="false">EO124+EO125</f>
        <v>-2.72848410531879E-013</v>
      </c>
      <c r="EP126" s="43" t="n">
        <f aca="false">EP124+EP125</f>
        <v>-2.72848410531879E-013</v>
      </c>
      <c r="EQ126" s="43" t="n">
        <f aca="false">EQ124+EQ125</f>
        <v>-2.72848410531879E-013</v>
      </c>
      <c r="ER126" s="43" t="n">
        <f aca="false">ER124+ER125</f>
        <v>-2.72848410531879E-013</v>
      </c>
      <c r="ES126" s="43" t="n">
        <f aca="false">ES124+ES125</f>
        <v>-2.72848410531879E-013</v>
      </c>
      <c r="ET126" s="43" t="n">
        <f aca="false">ET124+ET125</f>
        <v>-2.72848410531879E-013</v>
      </c>
      <c r="EU126" s="43" t="n">
        <f aca="false">EU124+EU125</f>
        <v>-2.72848410531879E-013</v>
      </c>
      <c r="EV126" s="43" t="n">
        <f aca="false">EV124+EV125</f>
        <v>-2.72848410531879E-013</v>
      </c>
      <c r="EW126" s="43" t="n">
        <f aca="false">EW124+EW125</f>
        <v>-2.72848410531879E-013</v>
      </c>
      <c r="EX126" s="43" t="n">
        <f aca="false">EX124+EX125</f>
        <v>-2.72848410531879E-013</v>
      </c>
      <c r="EY126" s="43" t="n">
        <f aca="false">EY124+EY125</f>
        <v>-2.72848410531879E-013</v>
      </c>
      <c r="EZ126" s="43" t="n">
        <f aca="false">EZ124+EZ125</f>
        <v>-2.72848410531879E-013</v>
      </c>
      <c r="FA126" s="43" t="n">
        <f aca="false">FA124+FA125</f>
        <v>-2.72848410531879E-013</v>
      </c>
      <c r="FB126" s="43" t="n">
        <f aca="false">FB124+FB125</f>
        <v>-2.72848410531879E-013</v>
      </c>
      <c r="FC126" s="43" t="n">
        <f aca="false">FC124+FC125</f>
        <v>-2.72848410531879E-013</v>
      </c>
      <c r="FD126" s="43" t="n">
        <f aca="false">FD124+FD125</f>
        <v>-2.72848410531879E-013</v>
      </c>
      <c r="FE126" s="43" t="n">
        <f aca="false">FE124+FE125</f>
        <v>-2.72848410531879E-013</v>
      </c>
      <c r="FF126" s="43" t="n">
        <f aca="false">FF124+FF125</f>
        <v>-2.72848410531879E-013</v>
      </c>
      <c r="FG126" s="43" t="n">
        <f aca="false">FG124+FG125</f>
        <v>-2.72848410531879E-013</v>
      </c>
      <c r="FH126" s="43" t="n">
        <f aca="false">FH124+FH125</f>
        <v>-2.72848410531879E-013</v>
      </c>
    </row>
    <row r="127" customFormat="false" ht="15" hidden="false" customHeight="false" outlineLevel="0" collapsed="false">
      <c r="C127" s="0" t="s">
        <v>721</v>
      </c>
      <c r="D127" s="11" t="s">
        <v>319</v>
      </c>
      <c r="I127" s="43" t="n">
        <f aca="false">SUM(J127:FH127)</f>
        <v>0</v>
      </c>
      <c r="J127" s="43" t="n">
        <f aca="false">-MIN(I133+J125,In_Sweep*MAX(0,J116+J126))*J24</f>
        <v>-0</v>
      </c>
      <c r="K127" s="43" t="n">
        <f aca="false">-MIN(J133+K125,In_Sweep*MAX(0,K116+K126))*K24</f>
        <v>-0</v>
      </c>
      <c r="L127" s="43" t="n">
        <f aca="false">-MIN(K133+L125,In_Sweep*MAX(0,L116+L126))*L24</f>
        <v>-0</v>
      </c>
      <c r="M127" s="43" t="n">
        <f aca="false">-MIN(L133+M125,In_Sweep*MAX(0,M116+M126))*M24</f>
        <v>-0</v>
      </c>
      <c r="N127" s="43" t="n">
        <f aca="false">-MIN(M133+N125,In_Sweep*MAX(0,N116+N126))*N24</f>
        <v>-0</v>
      </c>
      <c r="O127" s="43" t="n">
        <f aca="false">-MIN(N133+O125,In_Sweep*MAX(0,O116+O126))*O24</f>
        <v>-0</v>
      </c>
      <c r="P127" s="43" t="n">
        <f aca="false">-MIN(O133+P125,In_Sweep*MAX(0,P116+P126))*P24</f>
        <v>-0</v>
      </c>
      <c r="Q127" s="43" t="n">
        <f aca="false">-MIN(P133+Q125,In_Sweep*MAX(0,Q116+Q126))*Q24</f>
        <v>-0</v>
      </c>
      <c r="R127" s="43" t="n">
        <f aca="false">-MIN(Q133+R125,In_Sweep*MAX(0,R116+R126))*R24</f>
        <v>-0</v>
      </c>
      <c r="S127" s="43" t="n">
        <f aca="false">-MIN(R133+S125,In_Sweep*MAX(0,S116+S126))*S24</f>
        <v>-0</v>
      </c>
      <c r="T127" s="43" t="n">
        <f aca="false">-MIN(S133+T125,In_Sweep*MAX(0,T116+T126))*T24</f>
        <v>-0</v>
      </c>
      <c r="U127" s="43" t="n">
        <f aca="false">-MIN(T133+U125,In_Sweep*MAX(0,U116+U126))*U24</f>
        <v>-0</v>
      </c>
      <c r="V127" s="43" t="n">
        <f aca="false">-MIN(U133+V125,In_Sweep*MAX(0,V116+V126))*V24</f>
        <v>-0</v>
      </c>
      <c r="W127" s="43" t="n">
        <f aca="false">-MIN(V133+W125,In_Sweep*MAX(0,W116+W126))*W24</f>
        <v>-0</v>
      </c>
      <c r="X127" s="43" t="n">
        <f aca="false">-MIN(W133+X125,In_Sweep*MAX(0,X116+X126))*X24</f>
        <v>-0</v>
      </c>
      <c r="Y127" s="43" t="n">
        <f aca="false">-MIN(X133+Y125,In_Sweep*MAX(0,Y116+Y126))*Y24</f>
        <v>-0</v>
      </c>
      <c r="Z127" s="43" t="n">
        <f aca="false">-MIN(Y133+Z125,In_Sweep*MAX(0,Z116+Z126))*Z24</f>
        <v>-0</v>
      </c>
      <c r="AA127" s="43" t="n">
        <f aca="false">-MIN(Z133+AA125,In_Sweep*MAX(0,AA116+AA126))*AA24</f>
        <v>-0</v>
      </c>
      <c r="AB127" s="43" t="n">
        <f aca="false">-MIN(AA133+AB125,In_Sweep*MAX(0,AB116+AB126))*AB24</f>
        <v>-0</v>
      </c>
      <c r="AC127" s="43" t="n">
        <f aca="false">-MIN(AB133+AC125,In_Sweep*MAX(0,AC116+AC126))*AC24</f>
        <v>-0</v>
      </c>
      <c r="AD127" s="43" t="n">
        <f aca="false">-MIN(AC133+AD125,In_Sweep*MAX(0,AD116+AD126))*AD24</f>
        <v>-0</v>
      </c>
      <c r="AE127" s="43" t="n">
        <f aca="false">-MIN(AD133+AE125,In_Sweep*MAX(0,AE116+AE126))*AE24</f>
        <v>-0</v>
      </c>
      <c r="AF127" s="43" t="n">
        <f aca="false">-MIN(AE133+AF125,In_Sweep*MAX(0,AF116+AF126))*AF24</f>
        <v>-0</v>
      </c>
      <c r="AG127" s="43" t="n">
        <f aca="false">-MIN(AF133+AG125,In_Sweep*MAX(0,AG116+AG126))*AG24</f>
        <v>-0</v>
      </c>
      <c r="AH127" s="43" t="n">
        <f aca="false">-MIN(AG133+AH125,In_Sweep*MAX(0,AH116+AH126))*AH24</f>
        <v>-0</v>
      </c>
      <c r="AI127" s="43" t="n">
        <f aca="false">-MIN(AH133+AI125,In_Sweep*MAX(0,AI116+AI126))*AI24</f>
        <v>-0</v>
      </c>
      <c r="AJ127" s="43" t="n">
        <f aca="false">-MIN(AI133+AJ125,In_Sweep*MAX(0,AJ116+AJ126))*AJ24</f>
        <v>-0</v>
      </c>
      <c r="AK127" s="43" t="n">
        <f aca="false">-MIN(AJ133+AK125,In_Sweep*MAX(0,AK116+AK126))*AK24</f>
        <v>-0</v>
      </c>
      <c r="AL127" s="43" t="n">
        <f aca="false">-MIN(AK133+AL125,In_Sweep*MAX(0,AL116+AL126))*AL24</f>
        <v>-0</v>
      </c>
      <c r="AM127" s="43" t="n">
        <f aca="false">-MIN(AL133+AM125,In_Sweep*MAX(0,AM116+AM126))*AM24</f>
        <v>-0</v>
      </c>
      <c r="AN127" s="43" t="n">
        <f aca="false">-MIN(AM133+AN125,In_Sweep*MAX(0,AN116+AN126))*AN24</f>
        <v>-0</v>
      </c>
      <c r="AO127" s="43" t="n">
        <f aca="false">-MIN(AN133+AO125,In_Sweep*MAX(0,AO116+AO126))*AO24</f>
        <v>-0</v>
      </c>
      <c r="AP127" s="43" t="n">
        <f aca="false">-MIN(AO133+AP125,In_Sweep*MAX(0,AP116+AP126))*AP24</f>
        <v>-0</v>
      </c>
      <c r="AQ127" s="43" t="n">
        <f aca="false">-MIN(AP133+AQ125,In_Sweep*MAX(0,AQ116+AQ126))*AQ24</f>
        <v>-0</v>
      </c>
      <c r="AR127" s="43" t="n">
        <f aca="false">-MIN(AQ133+AR125,In_Sweep*MAX(0,AR116+AR126))*AR24</f>
        <v>-0</v>
      </c>
      <c r="AS127" s="43" t="n">
        <f aca="false">-MIN(AR133+AS125,In_Sweep*MAX(0,AS116+AS126))*AS24</f>
        <v>-0</v>
      </c>
      <c r="AT127" s="43" t="n">
        <f aca="false">-MIN(AS133+AT125,In_Sweep*MAX(0,AT116+AT126))*AT24</f>
        <v>-0</v>
      </c>
      <c r="AU127" s="43" t="n">
        <f aca="false">-MIN(AT133+AU125,In_Sweep*MAX(0,AU116+AU126))*AU24</f>
        <v>-0</v>
      </c>
      <c r="AV127" s="43" t="n">
        <f aca="false">-MIN(AU133+AV125,In_Sweep*MAX(0,AV116+AV126))*AV24</f>
        <v>-0</v>
      </c>
      <c r="AW127" s="43" t="n">
        <f aca="false">-MIN(AV133+AW125,In_Sweep*MAX(0,AW116+AW126))*AW24</f>
        <v>-0</v>
      </c>
      <c r="AX127" s="43" t="n">
        <f aca="false">-MIN(AW133+AX125,In_Sweep*MAX(0,AX116+AX126))*AX24</f>
        <v>-0</v>
      </c>
      <c r="AY127" s="43" t="n">
        <f aca="false">-MIN(AX133+AY125,In_Sweep*MAX(0,AY116+AY126))*AY24</f>
        <v>-0</v>
      </c>
      <c r="AZ127" s="43" t="n">
        <f aca="false">-MIN(AY133+AZ125,In_Sweep*MAX(0,AZ116+AZ126))*AZ24</f>
        <v>-0</v>
      </c>
      <c r="BA127" s="43" t="n">
        <f aca="false">-MIN(AZ133+BA125,In_Sweep*MAX(0,BA116+BA126))*BA24</f>
        <v>-0</v>
      </c>
      <c r="BB127" s="43" t="n">
        <f aca="false">-MIN(BA133+BB125,In_Sweep*MAX(0,BB116+BB126))*BB24</f>
        <v>-0</v>
      </c>
      <c r="BC127" s="43" t="n">
        <f aca="false">-MIN(BB133+BC125,In_Sweep*MAX(0,BC116+BC126))*BC24</f>
        <v>-0</v>
      </c>
      <c r="BD127" s="43" t="n">
        <f aca="false">-MIN(BC133+BD125,In_Sweep*MAX(0,BD116+BD126))*BD24</f>
        <v>-0</v>
      </c>
      <c r="BE127" s="43" t="n">
        <f aca="false">-MIN(BD133+BE125,In_Sweep*MAX(0,BE116+BE126))*BE24</f>
        <v>-0</v>
      </c>
      <c r="BF127" s="43" t="n">
        <f aca="false">-MIN(BE133+BF125,In_Sweep*MAX(0,BF116+BF126))*BF24</f>
        <v>-0</v>
      </c>
      <c r="BG127" s="43" t="n">
        <f aca="false">-MIN(BF133+BG125,In_Sweep*MAX(0,BG116+BG126))*BG24</f>
        <v>-0</v>
      </c>
      <c r="BH127" s="43" t="n">
        <f aca="false">-MIN(BG133+BH125,In_Sweep*MAX(0,BH116+BH126))*BH24</f>
        <v>-0</v>
      </c>
      <c r="BI127" s="43" t="n">
        <f aca="false">-MIN(BH133+BI125,In_Sweep*MAX(0,BI116+BI126))*BI24</f>
        <v>-0</v>
      </c>
      <c r="BJ127" s="43" t="n">
        <f aca="false">-MIN(BI133+BJ125,In_Sweep*MAX(0,BJ116+BJ126))*BJ24</f>
        <v>-0</v>
      </c>
      <c r="BK127" s="43" t="n">
        <f aca="false">-MIN(BJ133+BK125,In_Sweep*MAX(0,BK116+BK126))*BK24</f>
        <v>-0</v>
      </c>
      <c r="BL127" s="43" t="n">
        <f aca="false">-MIN(BK133+BL125,In_Sweep*MAX(0,BL116+BL126))*BL24</f>
        <v>-0</v>
      </c>
      <c r="BM127" s="43" t="n">
        <f aca="false">-MIN(BL133+BM125,In_Sweep*MAX(0,BM116+BM126))*BM24</f>
        <v>-0</v>
      </c>
      <c r="BN127" s="43" t="n">
        <f aca="false">-MIN(BM133+BN125,In_Sweep*MAX(0,BN116+BN126))*BN24</f>
        <v>-0</v>
      </c>
      <c r="BO127" s="43" t="n">
        <f aca="false">-MIN(BN133+BO125,In_Sweep*MAX(0,BO116+BO126))*BO24</f>
        <v>-0</v>
      </c>
      <c r="BP127" s="43" t="n">
        <f aca="false">-MIN(BO133+BP125,In_Sweep*MAX(0,BP116+BP126))*BP24</f>
        <v>-0</v>
      </c>
      <c r="BQ127" s="43" t="n">
        <f aca="false">-MIN(BP133+BQ125,In_Sweep*MAX(0,BQ116+BQ126))*BQ24</f>
        <v>-0</v>
      </c>
      <c r="BR127" s="43" t="n">
        <f aca="false">-MIN(BQ133+BR125,In_Sweep*MAX(0,BR116+BR126))*BR24</f>
        <v>-0</v>
      </c>
      <c r="BS127" s="43" t="n">
        <f aca="false">-MIN(BR133+BS125,In_Sweep*MAX(0,BS116+BS126))*BS24</f>
        <v>-0</v>
      </c>
      <c r="BT127" s="43" t="n">
        <f aca="false">-MIN(BS133+BT125,In_Sweep*MAX(0,BT116+BT126))*BT24</f>
        <v>-0</v>
      </c>
      <c r="BU127" s="43" t="n">
        <f aca="false">-MIN(BT133+BU125,In_Sweep*MAX(0,BU116+BU126))*BU24</f>
        <v>-0</v>
      </c>
      <c r="BV127" s="43" t="n">
        <f aca="false">-MIN(BU133+BV125,In_Sweep*MAX(0,BV116+BV126))*BV24</f>
        <v>-0</v>
      </c>
      <c r="BW127" s="43" t="n">
        <f aca="false">-MIN(BV133+BW125,In_Sweep*MAX(0,BW116+BW126))*BW24</f>
        <v>-0</v>
      </c>
      <c r="BX127" s="43" t="n">
        <f aca="false">-MIN(BW133+BX125,In_Sweep*MAX(0,BX116+BX126))*BX24</f>
        <v>-0</v>
      </c>
      <c r="BY127" s="43" t="n">
        <f aca="false">-MIN(BX133+BY125,In_Sweep*MAX(0,BY116+BY126))*BY24</f>
        <v>-0</v>
      </c>
      <c r="BZ127" s="43" t="n">
        <f aca="false">-MIN(BY133+BZ125,In_Sweep*MAX(0,BZ116+BZ126))*BZ24</f>
        <v>-0</v>
      </c>
      <c r="CA127" s="43" t="n">
        <f aca="false">-MIN(BZ133+CA125,In_Sweep*MAX(0,CA116+CA126))*CA24</f>
        <v>-0</v>
      </c>
      <c r="CB127" s="43" t="n">
        <f aca="false">-MIN(CA133+CB125,In_Sweep*MAX(0,CB116+CB126))*CB24</f>
        <v>-0</v>
      </c>
      <c r="CC127" s="43" t="n">
        <f aca="false">-MIN(CB133+CC125,In_Sweep*MAX(0,CC116+CC126))*CC24</f>
        <v>-0</v>
      </c>
      <c r="CD127" s="43" t="n">
        <f aca="false">-MIN(CC133+CD125,In_Sweep*MAX(0,CD116+CD126))*CD24</f>
        <v>-0</v>
      </c>
      <c r="CE127" s="43" t="n">
        <f aca="false">-MIN(CD133+CE125,In_Sweep*MAX(0,CE116+CE126))*CE24</f>
        <v>-0</v>
      </c>
      <c r="CF127" s="43" t="n">
        <f aca="false">-MIN(CE133+CF125,In_Sweep*MAX(0,CF116+CF126))*CF24</f>
        <v>-0</v>
      </c>
      <c r="CG127" s="43" t="n">
        <f aca="false">-MIN(CF133+CG125,In_Sweep*MAX(0,CG116+CG126))*CG24</f>
        <v>-0</v>
      </c>
      <c r="CH127" s="43" t="n">
        <f aca="false">-MIN(CG133+CH125,In_Sweep*MAX(0,CH116+CH126))*CH24</f>
        <v>-0</v>
      </c>
      <c r="CI127" s="43" t="n">
        <f aca="false">-MIN(CH133+CI125,In_Sweep*MAX(0,CI116+CI126))*CI24</f>
        <v>-0</v>
      </c>
      <c r="CJ127" s="43" t="n">
        <f aca="false">-MIN(CI133+CJ125,In_Sweep*MAX(0,CJ116+CJ126))*CJ24</f>
        <v>-0</v>
      </c>
      <c r="CK127" s="43" t="n">
        <f aca="false">-MIN(CJ133+CK125,In_Sweep*MAX(0,CK116+CK126))*CK24</f>
        <v>-0</v>
      </c>
      <c r="CL127" s="43" t="n">
        <f aca="false">-MIN(CK133+CL125,In_Sweep*MAX(0,CL116+CL126))*CL24</f>
        <v>-0</v>
      </c>
      <c r="CM127" s="43" t="n">
        <f aca="false">-MIN(CL133+CM125,In_Sweep*MAX(0,CM116+CM126))*CM24</f>
        <v>-0</v>
      </c>
      <c r="CN127" s="43" t="n">
        <f aca="false">-MIN(CM133+CN125,In_Sweep*MAX(0,CN116+CN126))*CN24</f>
        <v>-0</v>
      </c>
      <c r="CO127" s="43" t="n">
        <f aca="false">-MIN(CN133+CO125,In_Sweep*MAX(0,CO116+CO126))*CO24</f>
        <v>-0</v>
      </c>
      <c r="CP127" s="43" t="n">
        <f aca="false">-MIN(CO133+CP125,In_Sweep*MAX(0,CP116+CP126))*CP24</f>
        <v>-0</v>
      </c>
      <c r="CQ127" s="43" t="n">
        <f aca="false">-MIN(CP133+CQ125,In_Sweep*MAX(0,CQ116+CQ126))*CQ24</f>
        <v>-0</v>
      </c>
      <c r="CR127" s="43" t="n">
        <f aca="false">-MIN(CQ133+CR125,In_Sweep*MAX(0,CR116+CR126))*CR24</f>
        <v>-0</v>
      </c>
      <c r="CS127" s="43" t="n">
        <f aca="false">-MIN(CR133+CS125,In_Sweep*MAX(0,CS116+CS126))*CS24</f>
        <v>-0</v>
      </c>
      <c r="CT127" s="43" t="n">
        <f aca="false">-MIN(CS133+CT125,In_Sweep*MAX(0,CT116+CT126))*CT24</f>
        <v>-0</v>
      </c>
      <c r="CU127" s="43" t="n">
        <f aca="false">-MIN(CT133+CU125,In_Sweep*MAX(0,CU116+CU126))*CU24</f>
        <v>-0</v>
      </c>
      <c r="CV127" s="43" t="n">
        <f aca="false">-MIN(CU133+CV125,In_Sweep*MAX(0,CV116+CV126))*CV24</f>
        <v>-0</v>
      </c>
      <c r="CW127" s="43" t="n">
        <f aca="false">-MIN(CV133+CW125,In_Sweep*MAX(0,CW116+CW126))*CW24</f>
        <v>-0</v>
      </c>
      <c r="CX127" s="43" t="n">
        <f aca="false">-MIN(CW133+CX125,In_Sweep*MAX(0,CX116+CX126))*CX24</f>
        <v>-0</v>
      </c>
      <c r="CY127" s="43" t="n">
        <f aca="false">-MIN(CX133+CY125,In_Sweep*MAX(0,CY116+CY126))*CY24</f>
        <v>-0</v>
      </c>
      <c r="CZ127" s="43" t="n">
        <f aca="false">-MIN(CY133+CZ125,In_Sweep*MAX(0,CZ116+CZ126))*CZ24</f>
        <v>-0</v>
      </c>
      <c r="DA127" s="43" t="n">
        <f aca="false">-MIN(CZ133+DA125,In_Sweep*MAX(0,DA116+DA126))*DA24</f>
        <v>-0</v>
      </c>
      <c r="DB127" s="43" t="n">
        <f aca="false">-MIN(DA133+DB125,In_Sweep*MAX(0,DB116+DB126))*DB24</f>
        <v>-0</v>
      </c>
      <c r="DC127" s="43" t="n">
        <f aca="false">-MIN(DB133+DC125,In_Sweep*MAX(0,DC116+DC126))*DC24</f>
        <v>-0</v>
      </c>
      <c r="DD127" s="43" t="n">
        <f aca="false">-MIN(DC133+DD125,In_Sweep*MAX(0,DD116+DD126))*DD24</f>
        <v>-0</v>
      </c>
      <c r="DE127" s="43" t="n">
        <f aca="false">-MIN(DD133+DE125,In_Sweep*MAX(0,DE116+DE126))*DE24</f>
        <v>-0</v>
      </c>
      <c r="DF127" s="43" t="n">
        <f aca="false">-MIN(DE133+DF125,In_Sweep*MAX(0,DF116+DF126))*DF24</f>
        <v>-0</v>
      </c>
      <c r="DG127" s="43" t="n">
        <f aca="false">-MIN(DF133+DG125,In_Sweep*MAX(0,DG116+DG126))*DG24</f>
        <v>-0</v>
      </c>
      <c r="DH127" s="43" t="n">
        <f aca="false">-MIN(DG133+DH125,In_Sweep*MAX(0,DH116+DH126))*DH24</f>
        <v>-0</v>
      </c>
      <c r="DI127" s="43" t="n">
        <f aca="false">-MIN(DH133+DI125,In_Sweep*MAX(0,DI116+DI126))*DI24</f>
        <v>-0</v>
      </c>
      <c r="DJ127" s="43" t="n">
        <f aca="false">-MIN(DI133+DJ125,In_Sweep*MAX(0,DJ116+DJ126))*DJ24</f>
        <v>-0</v>
      </c>
      <c r="DK127" s="43" t="n">
        <f aca="false">-MIN(DJ133+DK125,In_Sweep*MAX(0,DK116+DK126))*DK24</f>
        <v>-0</v>
      </c>
      <c r="DL127" s="43" t="n">
        <f aca="false">-MIN(DK133+DL125,In_Sweep*MAX(0,DL116+DL126))*DL24</f>
        <v>-0</v>
      </c>
      <c r="DM127" s="43" t="n">
        <f aca="false">-MIN(DL133+DM125,In_Sweep*MAX(0,DM116+DM126))*DM24</f>
        <v>-0</v>
      </c>
      <c r="DN127" s="43" t="n">
        <f aca="false">-MIN(DM133+DN125,In_Sweep*MAX(0,DN116+DN126))*DN24</f>
        <v>-0</v>
      </c>
      <c r="DO127" s="43" t="n">
        <f aca="false">-MIN(DN133+DO125,In_Sweep*MAX(0,DO116+DO126))*DO24</f>
        <v>-0</v>
      </c>
      <c r="DP127" s="43" t="n">
        <f aca="false">-MIN(DO133+DP125,In_Sweep*MAX(0,DP116+DP126))*DP24</f>
        <v>-0</v>
      </c>
      <c r="DQ127" s="43" t="n">
        <f aca="false">-MIN(DP133+DQ125,In_Sweep*MAX(0,DQ116+DQ126))*DQ24</f>
        <v>-0</v>
      </c>
      <c r="DR127" s="43" t="n">
        <f aca="false">-MIN(DQ133+DR125,In_Sweep*MAX(0,DR116+DR126))*DR24</f>
        <v>-0</v>
      </c>
      <c r="DS127" s="43" t="n">
        <f aca="false">-MIN(DR133+DS125,In_Sweep*MAX(0,DS116+DS126))*DS24</f>
        <v>-0</v>
      </c>
      <c r="DT127" s="43" t="n">
        <f aca="false">-MIN(DS133+DT125,In_Sweep*MAX(0,DT116+DT126))*DT24</f>
        <v>-0</v>
      </c>
      <c r="DU127" s="43" t="n">
        <f aca="false">-MIN(DT133+DU125,In_Sweep*MAX(0,DU116+DU126))*DU24</f>
        <v>-0</v>
      </c>
      <c r="DV127" s="43" t="n">
        <f aca="false">-MIN(DU133+DV125,In_Sweep*MAX(0,DV116+DV126))*DV24</f>
        <v>-0</v>
      </c>
      <c r="DW127" s="43" t="n">
        <f aca="false">-MIN(DV133+DW125,In_Sweep*MAX(0,DW116+DW126))*DW24</f>
        <v>-0</v>
      </c>
      <c r="DX127" s="43" t="n">
        <f aca="false">-MIN(DW133+DX125,In_Sweep*MAX(0,DX116+DX126))*DX24</f>
        <v>-0</v>
      </c>
      <c r="DY127" s="43" t="n">
        <f aca="false">-MIN(DX133+DY125,In_Sweep*MAX(0,DY116+DY126))*DY24</f>
        <v>-0</v>
      </c>
      <c r="DZ127" s="43" t="n">
        <f aca="false">-MIN(DY133+DZ125,In_Sweep*MAX(0,DZ116+DZ126))*DZ24</f>
        <v>-0</v>
      </c>
      <c r="EA127" s="43" t="n">
        <f aca="false">-MIN(DZ133+EA125,In_Sweep*MAX(0,EA116+EA126))*EA24</f>
        <v>-0</v>
      </c>
      <c r="EB127" s="43" t="n">
        <f aca="false">-MIN(EA133+EB125,In_Sweep*MAX(0,EB116+EB126))*EB24</f>
        <v>-0</v>
      </c>
      <c r="EC127" s="43" t="n">
        <f aca="false">-MIN(EB133+EC125,In_Sweep*MAX(0,EC116+EC126))*EC24</f>
        <v>-0</v>
      </c>
      <c r="ED127" s="43" t="n">
        <f aca="false">-MIN(EC133+ED125,In_Sweep*MAX(0,ED116+ED126))*ED24</f>
        <v>-0</v>
      </c>
      <c r="EE127" s="43" t="n">
        <f aca="false">-MIN(ED133+EE125,In_Sweep*MAX(0,EE116+EE126))*EE24</f>
        <v>-0</v>
      </c>
      <c r="EF127" s="43" t="n">
        <f aca="false">-MIN(EE133+EF125,In_Sweep*MAX(0,EF116+EF126))*EF24</f>
        <v>-0</v>
      </c>
      <c r="EG127" s="43" t="n">
        <f aca="false">-MIN(EF133+EG125,In_Sweep*MAX(0,EG116+EG126))*EG24</f>
        <v>-0</v>
      </c>
      <c r="EH127" s="43" t="n">
        <f aca="false">-MIN(EG133+EH125,In_Sweep*MAX(0,EH116+EH126))*EH24</f>
        <v>-0</v>
      </c>
      <c r="EI127" s="43" t="n">
        <f aca="false">-MIN(EH133+EI125,In_Sweep*MAX(0,EI116+EI126))*EI24</f>
        <v>-0</v>
      </c>
      <c r="EJ127" s="43" t="n">
        <f aca="false">-MIN(EI133+EJ125,In_Sweep*MAX(0,EJ116+EJ126))*EJ24</f>
        <v>-0</v>
      </c>
      <c r="EK127" s="43" t="n">
        <f aca="false">-MIN(EJ133+EK125,In_Sweep*MAX(0,EK116+EK126))*EK24</f>
        <v>-0</v>
      </c>
      <c r="EL127" s="43" t="n">
        <f aca="false">-MIN(EK133+EL125,In_Sweep*MAX(0,EL116+EL126))*EL24</f>
        <v>-0</v>
      </c>
      <c r="EM127" s="43" t="n">
        <f aca="false">-MIN(EL133+EM125,In_Sweep*MAX(0,EM116+EM126))*EM24</f>
        <v>-0</v>
      </c>
      <c r="EN127" s="43" t="n">
        <f aca="false">-MIN(EM133+EN125,In_Sweep*MAX(0,EN116+EN126))*EN24</f>
        <v>-0</v>
      </c>
      <c r="EO127" s="43" t="n">
        <f aca="false">-MIN(EN133+EO125,In_Sweep*MAX(0,EO116+EO126))*EO24</f>
        <v>-0</v>
      </c>
      <c r="EP127" s="43" t="n">
        <f aca="false">-MIN(EO133+EP125,In_Sweep*MAX(0,EP116+EP126))*EP24</f>
        <v>-0</v>
      </c>
      <c r="EQ127" s="43" t="n">
        <f aca="false">-MIN(EP133+EQ125,In_Sweep*MAX(0,EQ116+EQ126))*EQ24</f>
        <v>-0</v>
      </c>
      <c r="ER127" s="43" t="n">
        <f aca="false">-MIN(EQ133+ER125,In_Sweep*MAX(0,ER116+ER126))*ER24</f>
        <v>-0</v>
      </c>
      <c r="ES127" s="43" t="n">
        <f aca="false">-MIN(ER133+ES125,In_Sweep*MAX(0,ES116+ES126))*ES24</f>
        <v>-0</v>
      </c>
      <c r="ET127" s="43" t="n">
        <f aca="false">-MIN(ES133+ET125,In_Sweep*MAX(0,ET116+ET126))*ET24</f>
        <v>-0</v>
      </c>
      <c r="EU127" s="43" t="n">
        <f aca="false">-MIN(ET133+EU125,In_Sweep*MAX(0,EU116+EU126))*EU24</f>
        <v>-0</v>
      </c>
      <c r="EV127" s="43" t="n">
        <f aca="false">-MIN(EU133+EV125,In_Sweep*MAX(0,EV116+EV126))*EV24</f>
        <v>-0</v>
      </c>
      <c r="EW127" s="43" t="n">
        <f aca="false">-MIN(EV133+EW125,In_Sweep*MAX(0,EW116+EW126))*EW24</f>
        <v>-0</v>
      </c>
      <c r="EX127" s="43" t="n">
        <f aca="false">-MIN(EW133+EX125,In_Sweep*MAX(0,EX116+EX126))*EX24</f>
        <v>-0</v>
      </c>
      <c r="EY127" s="43" t="n">
        <f aca="false">-MIN(EX133+EY125,In_Sweep*MAX(0,EY116+EY126))*EY24</f>
        <v>-0</v>
      </c>
      <c r="EZ127" s="43" t="n">
        <f aca="false">-MIN(EY133+EZ125,In_Sweep*MAX(0,EZ116+EZ126))*EZ24</f>
        <v>-0</v>
      </c>
      <c r="FA127" s="43" t="n">
        <f aca="false">-MIN(EZ133+FA125,In_Sweep*MAX(0,FA116+FA126))*FA24</f>
        <v>-0</v>
      </c>
      <c r="FB127" s="43" t="n">
        <f aca="false">-MIN(FA133+FB125,In_Sweep*MAX(0,FB116+FB126))*FB24</f>
        <v>-0</v>
      </c>
      <c r="FC127" s="43" t="n">
        <f aca="false">-MIN(FB133+FC125,In_Sweep*MAX(0,FC116+FC126))*FC24</f>
        <v>-0</v>
      </c>
      <c r="FD127" s="43" t="n">
        <f aca="false">-MIN(FC133+FD125,In_Sweep*MAX(0,FD116+FD126))*FD24</f>
        <v>-0</v>
      </c>
      <c r="FE127" s="43" t="n">
        <f aca="false">-MIN(FD133+FE125,In_Sweep*MAX(0,FE116+FE126))*FE24</f>
        <v>-0</v>
      </c>
      <c r="FF127" s="43" t="n">
        <f aca="false">-MIN(FE133+FF125,In_Sweep*MAX(0,FF116+FF126))*FF24</f>
        <v>-0</v>
      </c>
      <c r="FG127" s="43" t="n">
        <f aca="false">-MIN(FF133+FG125,In_Sweep*MAX(0,FG116+FG126))*FG24</f>
        <v>-0</v>
      </c>
      <c r="FH127" s="43" t="n">
        <f aca="false">-MIN(FG133+FH125,In_Sweep*MAX(0,FH116+FH126))*FH24</f>
        <v>-0</v>
      </c>
    </row>
    <row r="128" customFormat="false" ht="15" hidden="false" customHeight="false" outlineLevel="0" collapsed="false">
      <c r="C128" s="0" t="s">
        <v>722</v>
      </c>
      <c r="D128" s="11" t="s">
        <v>319</v>
      </c>
      <c r="I128" s="43" t="n">
        <f aca="false">SUM(J128:FH128)</f>
        <v>-45394.6054573444</v>
      </c>
      <c r="J128" s="43" t="n">
        <f aca="false">J126+J127</f>
        <v>-0</v>
      </c>
      <c r="K128" s="43" t="n">
        <f aca="false">K126+K127</f>
        <v>-0</v>
      </c>
      <c r="L128" s="43" t="n">
        <f aca="false">L126+L127</f>
        <v>-0</v>
      </c>
      <c r="M128" s="43" t="n">
        <f aca="false">M126+M127</f>
        <v>-0</v>
      </c>
      <c r="N128" s="43" t="n">
        <f aca="false">N126+N127</f>
        <v>-0</v>
      </c>
      <c r="O128" s="43" t="n">
        <f aca="false">O126+O127</f>
        <v>-0</v>
      </c>
      <c r="P128" s="43" t="n">
        <f aca="false">P126+P127</f>
        <v>-0</v>
      </c>
      <c r="Q128" s="43" t="n">
        <f aca="false">Q126+Q127</f>
        <v>-0</v>
      </c>
      <c r="R128" s="43" t="n">
        <f aca="false">R126+R127</f>
        <v>-0</v>
      </c>
      <c r="S128" s="43" t="n">
        <f aca="false">S126+S127</f>
        <v>-0</v>
      </c>
      <c r="T128" s="43" t="n">
        <f aca="false">T126+T127</f>
        <v>-756.576757622406</v>
      </c>
      <c r="U128" s="43" t="n">
        <f aca="false">U126+U127</f>
        <v>-756.576757622406</v>
      </c>
      <c r="V128" s="43" t="n">
        <f aca="false">V126+V127</f>
        <v>-756.576757622406</v>
      </c>
      <c r="W128" s="43" t="n">
        <f aca="false">W126+W127</f>
        <v>-756.576757622406</v>
      </c>
      <c r="X128" s="43" t="n">
        <f aca="false">X126+X127</f>
        <v>-756.576757622406</v>
      </c>
      <c r="Y128" s="43" t="n">
        <f aca="false">Y126+Y127</f>
        <v>-756.576757622406</v>
      </c>
      <c r="Z128" s="43" t="n">
        <f aca="false">Z126+Z127</f>
        <v>-756.576757622406</v>
      </c>
      <c r="AA128" s="43" t="n">
        <f aca="false">AA126+AA127</f>
        <v>-756.576757622406</v>
      </c>
      <c r="AB128" s="43" t="n">
        <f aca="false">AB126+AB127</f>
        <v>-756.576757622406</v>
      </c>
      <c r="AC128" s="43" t="n">
        <f aca="false">AC126+AC127</f>
        <v>-756.576757622406</v>
      </c>
      <c r="AD128" s="43" t="n">
        <f aca="false">AD126+AD127</f>
        <v>-756.576757622406</v>
      </c>
      <c r="AE128" s="43" t="n">
        <f aca="false">AE126+AE127</f>
        <v>-756.576757622406</v>
      </c>
      <c r="AF128" s="43" t="n">
        <f aca="false">AF126+AF127</f>
        <v>-756.576757622406</v>
      </c>
      <c r="AG128" s="43" t="n">
        <f aca="false">AG126+AG127</f>
        <v>-756.576757622406</v>
      </c>
      <c r="AH128" s="43" t="n">
        <f aca="false">AH126+AH127</f>
        <v>-756.576757622406</v>
      </c>
      <c r="AI128" s="43" t="n">
        <f aca="false">AI126+AI127</f>
        <v>-756.576757622406</v>
      </c>
      <c r="AJ128" s="43" t="n">
        <f aca="false">AJ126+AJ127</f>
        <v>-756.576757622406</v>
      </c>
      <c r="AK128" s="43" t="n">
        <f aca="false">AK126+AK127</f>
        <v>-756.576757622406</v>
      </c>
      <c r="AL128" s="43" t="n">
        <f aca="false">AL126+AL127</f>
        <v>-756.576757622406</v>
      </c>
      <c r="AM128" s="43" t="n">
        <f aca="false">AM126+AM127</f>
        <v>-756.576757622406</v>
      </c>
      <c r="AN128" s="43" t="n">
        <f aca="false">AN126+AN127</f>
        <v>-756.576757622406</v>
      </c>
      <c r="AO128" s="43" t="n">
        <f aca="false">AO126+AO127</f>
        <v>-756.576757622406</v>
      </c>
      <c r="AP128" s="43" t="n">
        <f aca="false">AP126+AP127</f>
        <v>-756.576757622406</v>
      </c>
      <c r="AQ128" s="43" t="n">
        <f aca="false">AQ126+AQ127</f>
        <v>-756.576757622406</v>
      </c>
      <c r="AR128" s="43" t="n">
        <f aca="false">AR126+AR127</f>
        <v>-756.576757622406</v>
      </c>
      <c r="AS128" s="43" t="n">
        <f aca="false">AS126+AS127</f>
        <v>-756.576757622406</v>
      </c>
      <c r="AT128" s="43" t="n">
        <f aca="false">AT126+AT127</f>
        <v>-756.576757622406</v>
      </c>
      <c r="AU128" s="43" t="n">
        <f aca="false">AU126+AU127</f>
        <v>-756.576757622406</v>
      </c>
      <c r="AV128" s="43" t="n">
        <f aca="false">AV126+AV127</f>
        <v>-756.576757622406</v>
      </c>
      <c r="AW128" s="43" t="n">
        <f aca="false">AW126+AW127</f>
        <v>-756.576757622406</v>
      </c>
      <c r="AX128" s="43" t="n">
        <f aca="false">AX126+AX127</f>
        <v>-756.576757622406</v>
      </c>
      <c r="AY128" s="43" t="n">
        <f aca="false">AY126+AY127</f>
        <v>-756.576757622406</v>
      </c>
      <c r="AZ128" s="43" t="n">
        <f aca="false">AZ126+AZ127</f>
        <v>-756.576757622406</v>
      </c>
      <c r="BA128" s="43" t="n">
        <f aca="false">BA126+BA127</f>
        <v>-756.576757622406</v>
      </c>
      <c r="BB128" s="43" t="n">
        <f aca="false">BB126+BB127</f>
        <v>-756.576757622406</v>
      </c>
      <c r="BC128" s="43" t="n">
        <f aca="false">BC126+BC127</f>
        <v>-756.576757622406</v>
      </c>
      <c r="BD128" s="43" t="n">
        <f aca="false">BD126+BD127</f>
        <v>-756.576757622406</v>
      </c>
      <c r="BE128" s="43" t="n">
        <f aca="false">BE126+BE127</f>
        <v>-756.576757622406</v>
      </c>
      <c r="BF128" s="43" t="n">
        <f aca="false">BF126+BF127</f>
        <v>-756.576757622406</v>
      </c>
      <c r="BG128" s="43" t="n">
        <f aca="false">BG126+BG127</f>
        <v>-756.576757622406</v>
      </c>
      <c r="BH128" s="43" t="n">
        <f aca="false">BH126+BH127</f>
        <v>-756.576757622406</v>
      </c>
      <c r="BI128" s="43" t="n">
        <f aca="false">BI126+BI127</f>
        <v>-756.576757622406</v>
      </c>
      <c r="BJ128" s="43" t="n">
        <f aca="false">BJ126+BJ127</f>
        <v>-756.576757622406</v>
      </c>
      <c r="BK128" s="43" t="n">
        <f aca="false">BK126+BK127</f>
        <v>-756.576757622406</v>
      </c>
      <c r="BL128" s="43" t="n">
        <f aca="false">BL126+BL127</f>
        <v>-756.576757622406</v>
      </c>
      <c r="BM128" s="43" t="n">
        <f aca="false">BM126+BM127</f>
        <v>-756.576757622406</v>
      </c>
      <c r="BN128" s="43" t="n">
        <f aca="false">BN126+BN127</f>
        <v>-756.576757622406</v>
      </c>
      <c r="BO128" s="43" t="n">
        <f aca="false">BO126+BO127</f>
        <v>-756.576757622406</v>
      </c>
      <c r="BP128" s="43" t="n">
        <f aca="false">BP126+BP127</f>
        <v>-756.576757622406</v>
      </c>
      <c r="BQ128" s="43" t="n">
        <f aca="false">BQ126+BQ127</f>
        <v>-756.576757622406</v>
      </c>
      <c r="BR128" s="43" t="n">
        <f aca="false">BR126+BR127</f>
        <v>-756.576757622406</v>
      </c>
      <c r="BS128" s="43" t="n">
        <f aca="false">BS126+BS127</f>
        <v>-756.576757622406</v>
      </c>
      <c r="BT128" s="43" t="n">
        <f aca="false">BT126+BT127</f>
        <v>-756.576757622406</v>
      </c>
      <c r="BU128" s="43" t="n">
        <f aca="false">BU126+BU127</f>
        <v>-756.576757622406</v>
      </c>
      <c r="BV128" s="43" t="n">
        <f aca="false">BV126+BV127</f>
        <v>-756.576757622406</v>
      </c>
      <c r="BW128" s="43" t="n">
        <f aca="false">BW126+BW127</f>
        <v>-756.576757622406</v>
      </c>
      <c r="BX128" s="43" t="n">
        <f aca="false">BX126+BX127</f>
        <v>-756.576757622406</v>
      </c>
      <c r="BY128" s="43" t="n">
        <f aca="false">BY126+BY127</f>
        <v>-756.576757622406</v>
      </c>
      <c r="BZ128" s="43" t="n">
        <f aca="false">BZ126+BZ127</f>
        <v>-756.576757622406</v>
      </c>
      <c r="CA128" s="43" t="n">
        <f aca="false">CA126+CA127</f>
        <v>-756.576757622406</v>
      </c>
      <c r="CB128" s="43" t="n">
        <f aca="false">CB126+CB127</f>
        <v>-2.72848410531879E-013</v>
      </c>
      <c r="CC128" s="43" t="n">
        <f aca="false">CC126+CC127</f>
        <v>-2.72848410531879E-013</v>
      </c>
      <c r="CD128" s="43" t="n">
        <f aca="false">CD126+CD127</f>
        <v>-2.72848410531879E-013</v>
      </c>
      <c r="CE128" s="43" t="n">
        <f aca="false">CE126+CE127</f>
        <v>-2.72848410531879E-013</v>
      </c>
      <c r="CF128" s="43" t="n">
        <f aca="false">CF126+CF127</f>
        <v>-2.72848410531879E-013</v>
      </c>
      <c r="CG128" s="43" t="n">
        <f aca="false">CG126+CG127</f>
        <v>-2.72848410531879E-013</v>
      </c>
      <c r="CH128" s="43" t="n">
        <f aca="false">CH126+CH127</f>
        <v>-2.72848410531879E-013</v>
      </c>
      <c r="CI128" s="43" t="n">
        <f aca="false">CI126+CI127</f>
        <v>-2.72848410531879E-013</v>
      </c>
      <c r="CJ128" s="43" t="n">
        <f aca="false">CJ126+CJ127</f>
        <v>-2.72848410531879E-013</v>
      </c>
      <c r="CK128" s="43" t="n">
        <f aca="false">CK126+CK127</f>
        <v>-2.72848410531879E-013</v>
      </c>
      <c r="CL128" s="43" t="n">
        <f aca="false">CL126+CL127</f>
        <v>-2.72848410531879E-013</v>
      </c>
      <c r="CM128" s="43" t="n">
        <f aca="false">CM126+CM127</f>
        <v>-2.72848410531879E-013</v>
      </c>
      <c r="CN128" s="43" t="n">
        <f aca="false">CN126+CN127</f>
        <v>-2.72848410531879E-013</v>
      </c>
      <c r="CO128" s="43" t="n">
        <f aca="false">CO126+CO127</f>
        <v>-2.72848410531879E-013</v>
      </c>
      <c r="CP128" s="43" t="n">
        <f aca="false">CP126+CP127</f>
        <v>-2.72848410531879E-013</v>
      </c>
      <c r="CQ128" s="43" t="n">
        <f aca="false">CQ126+CQ127</f>
        <v>-2.72848410531879E-013</v>
      </c>
      <c r="CR128" s="43" t="n">
        <f aca="false">CR126+CR127</f>
        <v>-2.72848410531879E-013</v>
      </c>
      <c r="CS128" s="43" t="n">
        <f aca="false">CS126+CS127</f>
        <v>-2.72848410531879E-013</v>
      </c>
      <c r="CT128" s="43" t="n">
        <f aca="false">CT126+CT127</f>
        <v>-2.72848410531879E-013</v>
      </c>
      <c r="CU128" s="43" t="n">
        <f aca="false">CU126+CU127</f>
        <v>-2.72848410531879E-013</v>
      </c>
      <c r="CV128" s="43" t="n">
        <f aca="false">CV126+CV127</f>
        <v>-2.72848410531879E-013</v>
      </c>
      <c r="CW128" s="43" t="n">
        <f aca="false">CW126+CW127</f>
        <v>-2.72848410531879E-013</v>
      </c>
      <c r="CX128" s="43" t="n">
        <f aca="false">CX126+CX127</f>
        <v>-2.72848410531879E-013</v>
      </c>
      <c r="CY128" s="43" t="n">
        <f aca="false">CY126+CY127</f>
        <v>-2.72848410531879E-013</v>
      </c>
      <c r="CZ128" s="43" t="n">
        <f aca="false">CZ126+CZ127</f>
        <v>-2.72848410531879E-013</v>
      </c>
      <c r="DA128" s="43" t="n">
        <f aca="false">DA126+DA127</f>
        <v>-2.72848410531879E-013</v>
      </c>
      <c r="DB128" s="43" t="n">
        <f aca="false">DB126+DB127</f>
        <v>-2.72848410531879E-013</v>
      </c>
      <c r="DC128" s="43" t="n">
        <f aca="false">DC126+DC127</f>
        <v>-2.72848410531879E-013</v>
      </c>
      <c r="DD128" s="43" t="n">
        <f aca="false">DD126+DD127</f>
        <v>-2.72848410531879E-013</v>
      </c>
      <c r="DE128" s="43" t="n">
        <f aca="false">DE126+DE127</f>
        <v>-2.72848410531879E-013</v>
      </c>
      <c r="DF128" s="43" t="n">
        <f aca="false">DF126+DF127</f>
        <v>-2.72848410531879E-013</v>
      </c>
      <c r="DG128" s="43" t="n">
        <f aca="false">DG126+DG127</f>
        <v>-2.72848410531879E-013</v>
      </c>
      <c r="DH128" s="43" t="n">
        <f aca="false">DH126+DH127</f>
        <v>-2.72848410531879E-013</v>
      </c>
      <c r="DI128" s="43" t="n">
        <f aca="false">DI126+DI127</f>
        <v>-2.72848410531879E-013</v>
      </c>
      <c r="DJ128" s="43" t="n">
        <f aca="false">DJ126+DJ127</f>
        <v>-2.72848410531879E-013</v>
      </c>
      <c r="DK128" s="43" t="n">
        <f aca="false">DK126+DK127</f>
        <v>-2.72848410531879E-013</v>
      </c>
      <c r="DL128" s="43" t="n">
        <f aca="false">DL126+DL127</f>
        <v>-2.72848410531879E-013</v>
      </c>
      <c r="DM128" s="43" t="n">
        <f aca="false">DM126+DM127</f>
        <v>-2.72848410531879E-013</v>
      </c>
      <c r="DN128" s="43" t="n">
        <f aca="false">DN126+DN127</f>
        <v>-2.72848410531879E-013</v>
      </c>
      <c r="DO128" s="43" t="n">
        <f aca="false">DO126+DO127</f>
        <v>-2.72848410531879E-013</v>
      </c>
      <c r="DP128" s="43" t="n">
        <f aca="false">DP126+DP127</f>
        <v>-2.72848410531879E-013</v>
      </c>
      <c r="DQ128" s="43" t="n">
        <f aca="false">DQ126+DQ127</f>
        <v>-2.72848410531879E-013</v>
      </c>
      <c r="DR128" s="43" t="n">
        <f aca="false">DR126+DR127</f>
        <v>-2.72848410531879E-013</v>
      </c>
      <c r="DS128" s="43" t="n">
        <f aca="false">DS126+DS127</f>
        <v>-2.72848410531879E-013</v>
      </c>
      <c r="DT128" s="43" t="n">
        <f aca="false">DT126+DT127</f>
        <v>-2.72848410531879E-013</v>
      </c>
      <c r="DU128" s="43" t="n">
        <f aca="false">DU126+DU127</f>
        <v>-2.72848410531879E-013</v>
      </c>
      <c r="DV128" s="43" t="n">
        <f aca="false">DV126+DV127</f>
        <v>-2.72848410531879E-013</v>
      </c>
      <c r="DW128" s="43" t="n">
        <f aca="false">DW126+DW127</f>
        <v>-2.72848410531879E-013</v>
      </c>
      <c r="DX128" s="43" t="n">
        <f aca="false">DX126+DX127</f>
        <v>-2.72848410531879E-013</v>
      </c>
      <c r="DY128" s="43" t="n">
        <f aca="false">DY126+DY127</f>
        <v>-2.72848410531879E-013</v>
      </c>
      <c r="DZ128" s="43" t="n">
        <f aca="false">DZ126+DZ127</f>
        <v>-2.72848410531879E-013</v>
      </c>
      <c r="EA128" s="43" t="n">
        <f aca="false">EA126+EA127</f>
        <v>-2.72848410531879E-013</v>
      </c>
      <c r="EB128" s="43" t="n">
        <f aca="false">EB126+EB127</f>
        <v>-2.72848410531879E-013</v>
      </c>
      <c r="EC128" s="43" t="n">
        <f aca="false">EC126+EC127</f>
        <v>-2.72848410531879E-013</v>
      </c>
      <c r="ED128" s="43" t="n">
        <f aca="false">ED126+ED127</f>
        <v>-2.72848410531879E-013</v>
      </c>
      <c r="EE128" s="43" t="n">
        <f aca="false">EE126+EE127</f>
        <v>-2.72848410531879E-013</v>
      </c>
      <c r="EF128" s="43" t="n">
        <f aca="false">EF126+EF127</f>
        <v>-2.72848410531879E-013</v>
      </c>
      <c r="EG128" s="43" t="n">
        <f aca="false">EG126+EG127</f>
        <v>-2.72848410531879E-013</v>
      </c>
      <c r="EH128" s="43" t="n">
        <f aca="false">EH126+EH127</f>
        <v>-2.72848410531879E-013</v>
      </c>
      <c r="EI128" s="43" t="n">
        <f aca="false">EI126+EI127</f>
        <v>-2.72848410531879E-013</v>
      </c>
      <c r="EJ128" s="43" t="n">
        <f aca="false">EJ126+EJ127</f>
        <v>-2.72848410531879E-013</v>
      </c>
      <c r="EK128" s="43" t="n">
        <f aca="false">EK126+EK127</f>
        <v>-2.72848410531879E-013</v>
      </c>
      <c r="EL128" s="43" t="n">
        <f aca="false">EL126+EL127</f>
        <v>-2.72848410531879E-013</v>
      </c>
      <c r="EM128" s="43" t="n">
        <f aca="false">EM126+EM127</f>
        <v>-2.72848410531879E-013</v>
      </c>
      <c r="EN128" s="43" t="n">
        <f aca="false">EN126+EN127</f>
        <v>-2.72848410531879E-013</v>
      </c>
      <c r="EO128" s="43" t="n">
        <f aca="false">EO126+EO127</f>
        <v>-2.72848410531879E-013</v>
      </c>
      <c r="EP128" s="43" t="n">
        <f aca="false">EP126+EP127</f>
        <v>-2.72848410531879E-013</v>
      </c>
      <c r="EQ128" s="43" t="n">
        <f aca="false">EQ126+EQ127</f>
        <v>-2.72848410531879E-013</v>
      </c>
      <c r="ER128" s="43" t="n">
        <f aca="false">ER126+ER127</f>
        <v>-2.72848410531879E-013</v>
      </c>
      <c r="ES128" s="43" t="n">
        <f aca="false">ES126+ES127</f>
        <v>-2.72848410531879E-013</v>
      </c>
      <c r="ET128" s="43" t="n">
        <f aca="false">ET126+ET127</f>
        <v>-2.72848410531879E-013</v>
      </c>
      <c r="EU128" s="43" t="n">
        <f aca="false">EU126+EU127</f>
        <v>-2.72848410531879E-013</v>
      </c>
      <c r="EV128" s="43" t="n">
        <f aca="false">EV126+EV127</f>
        <v>-2.72848410531879E-013</v>
      </c>
      <c r="EW128" s="43" t="n">
        <f aca="false">EW126+EW127</f>
        <v>-2.72848410531879E-013</v>
      </c>
      <c r="EX128" s="43" t="n">
        <f aca="false">EX126+EX127</f>
        <v>-2.72848410531879E-013</v>
      </c>
      <c r="EY128" s="43" t="n">
        <f aca="false">EY126+EY127</f>
        <v>-2.72848410531879E-013</v>
      </c>
      <c r="EZ128" s="43" t="n">
        <f aca="false">EZ126+EZ127</f>
        <v>-2.72848410531879E-013</v>
      </c>
      <c r="FA128" s="43" t="n">
        <f aca="false">FA126+FA127</f>
        <v>-2.72848410531879E-013</v>
      </c>
      <c r="FB128" s="43" t="n">
        <f aca="false">FB126+FB127</f>
        <v>-2.72848410531879E-013</v>
      </c>
      <c r="FC128" s="43" t="n">
        <f aca="false">FC126+FC127</f>
        <v>-2.72848410531879E-013</v>
      </c>
      <c r="FD128" s="43" t="n">
        <f aca="false">FD126+FD127</f>
        <v>-2.72848410531879E-013</v>
      </c>
      <c r="FE128" s="43" t="n">
        <f aca="false">FE126+FE127</f>
        <v>-2.72848410531879E-013</v>
      </c>
      <c r="FF128" s="43" t="n">
        <f aca="false">FF126+FF127</f>
        <v>-2.72848410531879E-013</v>
      </c>
      <c r="FG128" s="43" t="n">
        <f aca="false">FG126+FG127</f>
        <v>-2.72848410531879E-013</v>
      </c>
      <c r="FH128" s="43" t="n">
        <f aca="false">FH126+FH127</f>
        <v>-2.72848410531879E-013</v>
      </c>
    </row>
    <row r="129" customFormat="false" ht="15" hidden="false" customHeight="false" outlineLevel="0" collapsed="false">
      <c r="C129" s="0" t="s">
        <v>723</v>
      </c>
      <c r="D129" s="11" t="s">
        <v>319</v>
      </c>
      <c r="J129" s="18" t="n">
        <f aca="false">I133</f>
        <v>0</v>
      </c>
      <c r="K129" s="18" t="n">
        <f aca="false">J133</f>
        <v>0</v>
      </c>
      <c r="L129" s="18" t="n">
        <f aca="false">K133</f>
        <v>0</v>
      </c>
      <c r="M129" s="18" t="n">
        <f aca="false">L133</f>
        <v>0</v>
      </c>
      <c r="N129" s="18" t="n">
        <f aca="false">M133</f>
        <v>0</v>
      </c>
      <c r="O129" s="18" t="n">
        <f aca="false">N133</f>
        <v>0</v>
      </c>
      <c r="P129" s="18" t="n">
        <f aca="false">O133</f>
        <v>0</v>
      </c>
      <c r="Q129" s="18" t="n">
        <f aca="false">P133</f>
        <v>398.75</v>
      </c>
      <c r="R129" s="18" t="n">
        <f aca="false">Q133</f>
        <v>10773.974375</v>
      </c>
      <c r="S129" s="18" t="n">
        <f aca="false">R133</f>
        <v>21278.8890546875</v>
      </c>
      <c r="T129" s="18" t="n">
        <f aca="false">S133</f>
        <v>31802.3951678711</v>
      </c>
      <c r="U129" s="18" t="n">
        <f aca="false">T133</f>
        <v>31443.3483498471</v>
      </c>
      <c r="V129" s="18" t="n">
        <f aca="false">U133</f>
        <v>31079.8134465978</v>
      </c>
      <c r="W129" s="18" t="n">
        <f aca="false">V133</f>
        <v>30711.7343570578</v>
      </c>
      <c r="X129" s="18" t="n">
        <f aca="false">W133</f>
        <v>30339.0542788987</v>
      </c>
      <c r="Y129" s="18" t="n">
        <f aca="false">X133</f>
        <v>29961.7156997625</v>
      </c>
      <c r="Z129" s="18" t="n">
        <f aca="false">Y133</f>
        <v>29579.6603883871</v>
      </c>
      <c r="AA129" s="18" t="n">
        <f aca="false">Z133</f>
        <v>29192.8293856195</v>
      </c>
      <c r="AB129" s="18" t="n">
        <f aca="false">AA133</f>
        <v>28801.1629953174</v>
      </c>
      <c r="AC129" s="18" t="n">
        <f aca="false">AB133</f>
        <v>28404.6007751364</v>
      </c>
      <c r="AD129" s="18" t="n">
        <f aca="false">AC133</f>
        <v>28003.0815272032</v>
      </c>
      <c r="AE129" s="18" t="n">
        <f aca="false">AD133</f>
        <v>27596.5432886709</v>
      </c>
      <c r="AF129" s="18" t="n">
        <f aca="false">AE133</f>
        <v>27184.9233221569</v>
      </c>
      <c r="AG129" s="18" t="n">
        <f aca="false">AF133</f>
        <v>26768.1581060614</v>
      </c>
      <c r="AH129" s="18" t="n">
        <f aca="false">AG133</f>
        <v>26346.1833247648</v>
      </c>
      <c r="AI129" s="18" t="n">
        <f aca="false">AH133</f>
        <v>25918.9338587019</v>
      </c>
      <c r="AJ129" s="18" t="n">
        <f aca="false">AI133</f>
        <v>25486.3437743133</v>
      </c>
      <c r="AK129" s="18" t="n">
        <f aca="false">AJ133</f>
        <v>25048.3463138698</v>
      </c>
      <c r="AL129" s="18" t="n">
        <f aca="false">AK133</f>
        <v>24604.8738851708</v>
      </c>
      <c r="AM129" s="18" t="n">
        <f aca="false">AL133</f>
        <v>24155.858051113</v>
      </c>
      <c r="AN129" s="18" t="n">
        <f aca="false">AM133</f>
        <v>23701.2295191295</v>
      </c>
      <c r="AO129" s="18" t="n">
        <f aca="false">AN133</f>
        <v>23240.9181304962</v>
      </c>
      <c r="AP129" s="18" t="n">
        <f aca="false">AO133</f>
        <v>22774.852849505</v>
      </c>
      <c r="AQ129" s="18" t="n">
        <f aca="false">AP133</f>
        <v>22302.9617525014</v>
      </c>
      <c r="AR129" s="18" t="n">
        <f aca="false">AQ133</f>
        <v>21825.1720167853</v>
      </c>
      <c r="AS129" s="18" t="n">
        <f aca="false">AR133</f>
        <v>21341.4099093727</v>
      </c>
      <c r="AT129" s="18" t="n">
        <f aca="false">AS133</f>
        <v>20851.6007756174</v>
      </c>
      <c r="AU129" s="18" t="n">
        <f aca="false">AT133</f>
        <v>20355.6690276903</v>
      </c>
      <c r="AV129" s="18" t="n">
        <f aca="false">AU133</f>
        <v>19853.538132914</v>
      </c>
      <c r="AW129" s="18" t="n">
        <f aca="false">AV133</f>
        <v>19345.130601953</v>
      </c>
      <c r="AX129" s="18" t="n">
        <f aca="false">AW133</f>
        <v>18830.367976855</v>
      </c>
      <c r="AY129" s="18" t="n">
        <f aca="false">AX133</f>
        <v>18309.1708189433</v>
      </c>
      <c r="AZ129" s="18" t="n">
        <f aca="false">AY133</f>
        <v>17781.4586965577</v>
      </c>
      <c r="BA129" s="18" t="n">
        <f aca="false">AZ133</f>
        <v>17247.1501726422</v>
      </c>
      <c r="BB129" s="18" t="n">
        <f aca="false">BA133</f>
        <v>16706.1627921779</v>
      </c>
      <c r="BC129" s="18" t="n">
        <f aca="false">BB133</f>
        <v>16158.4130694577</v>
      </c>
      <c r="BD129" s="18" t="n">
        <f aca="false">BC133</f>
        <v>15603.8164752035</v>
      </c>
      <c r="BE129" s="18" t="n">
        <f aca="false">BD133</f>
        <v>15042.2874235211</v>
      </c>
      <c r="BF129" s="18" t="n">
        <f aca="false">BE133</f>
        <v>14473.7392586927</v>
      </c>
      <c r="BG129" s="18" t="n">
        <f aca="false">BF133</f>
        <v>13898.084241804</v>
      </c>
      <c r="BH129" s="18" t="n">
        <f aca="false">BG133</f>
        <v>13315.2335372041</v>
      </c>
      <c r="BI129" s="18" t="n">
        <f aca="false">BH133</f>
        <v>12725.0971987968</v>
      </c>
      <c r="BJ129" s="18" t="n">
        <f aca="false">BI133</f>
        <v>12127.5841561593</v>
      </c>
      <c r="BK129" s="18" t="n">
        <f aca="false">BJ133</f>
        <v>11522.6022004889</v>
      </c>
      <c r="BL129" s="18" t="n">
        <f aca="false">BK133</f>
        <v>10910.0579703726</v>
      </c>
      <c r="BM129" s="18" t="n">
        <f aca="false">BL133</f>
        <v>10289.8569373799</v>
      </c>
      <c r="BN129" s="18" t="n">
        <f aca="false">BM133</f>
        <v>9661.90339147471</v>
      </c>
      <c r="BO129" s="18" t="n">
        <f aca="false">BN133</f>
        <v>9026.10042624573</v>
      </c>
      <c r="BP129" s="18" t="n">
        <f aca="false">BO133</f>
        <v>8382.3499239514</v>
      </c>
      <c r="BQ129" s="18" t="n">
        <f aca="false">BP133</f>
        <v>7730.55254037839</v>
      </c>
      <c r="BR129" s="18" t="n">
        <f aca="false">BQ133</f>
        <v>7070.60768951071</v>
      </c>
      <c r="BS129" s="18" t="n">
        <f aca="false">BR133</f>
        <v>6402.41352800719</v>
      </c>
      <c r="BT129" s="18" t="n">
        <f aca="false">BS133</f>
        <v>5725.86693948487</v>
      </c>
      <c r="BU129" s="18" t="n">
        <f aca="false">BT133</f>
        <v>5040.86351860603</v>
      </c>
      <c r="BV129" s="18" t="n">
        <f aca="false">BU133</f>
        <v>4347.29755496619</v>
      </c>
      <c r="BW129" s="18" t="n">
        <f aca="false">BV133</f>
        <v>3645.06201678087</v>
      </c>
      <c r="BX129" s="18" t="n">
        <f aca="false">BW133</f>
        <v>2934.04853436822</v>
      </c>
      <c r="BY129" s="18" t="n">
        <f aca="false">BX133</f>
        <v>2214.14738342542</v>
      </c>
      <c r="BZ129" s="18" t="n">
        <f aca="false">BY133</f>
        <v>1485.24746809583</v>
      </c>
      <c r="CA129" s="18" t="n">
        <f aca="false">BZ133</f>
        <v>747.23630382462</v>
      </c>
      <c r="CB129" s="18" t="n">
        <f aca="false">CA133</f>
        <v>2.18278728425503E-011</v>
      </c>
      <c r="CC129" s="18" t="n">
        <f aca="false">CB133</f>
        <v>2.18278728425503E-011</v>
      </c>
      <c r="CD129" s="18" t="n">
        <f aca="false">CC133</f>
        <v>2.18278728425503E-011</v>
      </c>
      <c r="CE129" s="18" t="n">
        <f aca="false">CD133</f>
        <v>2.18278728425503E-011</v>
      </c>
      <c r="CF129" s="18" t="n">
        <f aca="false">CE133</f>
        <v>2.18278728425503E-011</v>
      </c>
      <c r="CG129" s="18" t="n">
        <f aca="false">CF133</f>
        <v>2.18278728425503E-011</v>
      </c>
      <c r="CH129" s="18" t="n">
        <f aca="false">CG133</f>
        <v>2.18278728425503E-011</v>
      </c>
      <c r="CI129" s="18" t="n">
        <f aca="false">CH133</f>
        <v>2.18278728425503E-011</v>
      </c>
      <c r="CJ129" s="18" t="n">
        <f aca="false">CI133</f>
        <v>2.18278728425503E-011</v>
      </c>
      <c r="CK129" s="18" t="n">
        <f aca="false">CJ133</f>
        <v>2.18278728425503E-011</v>
      </c>
      <c r="CL129" s="18" t="n">
        <f aca="false">CK133</f>
        <v>2.18278728425503E-011</v>
      </c>
      <c r="CM129" s="18" t="n">
        <f aca="false">CL133</f>
        <v>2.18278728425503E-011</v>
      </c>
      <c r="CN129" s="18" t="n">
        <f aca="false">CM133</f>
        <v>2.18278728425503E-011</v>
      </c>
      <c r="CO129" s="18" t="n">
        <f aca="false">CN133</f>
        <v>2.18278728425503E-011</v>
      </c>
      <c r="CP129" s="18" t="n">
        <f aca="false">CO133</f>
        <v>2.18278728425503E-011</v>
      </c>
      <c r="CQ129" s="18" t="n">
        <f aca="false">CP133</f>
        <v>2.18278728425503E-011</v>
      </c>
      <c r="CR129" s="18" t="n">
        <f aca="false">CQ133</f>
        <v>2.18278728425503E-011</v>
      </c>
      <c r="CS129" s="18" t="n">
        <f aca="false">CR133</f>
        <v>2.18278728425503E-011</v>
      </c>
      <c r="CT129" s="18" t="n">
        <f aca="false">CS133</f>
        <v>2.18278728425503E-011</v>
      </c>
      <c r="CU129" s="18" t="n">
        <f aca="false">CT133</f>
        <v>2.18278728425503E-011</v>
      </c>
      <c r="CV129" s="18" t="n">
        <f aca="false">CU133</f>
        <v>2.18278728425503E-011</v>
      </c>
      <c r="CW129" s="18" t="n">
        <f aca="false">CV133</f>
        <v>2.18278728425503E-011</v>
      </c>
      <c r="CX129" s="18" t="n">
        <f aca="false">CW133</f>
        <v>2.18278728425503E-011</v>
      </c>
      <c r="CY129" s="18" t="n">
        <f aca="false">CX133</f>
        <v>2.18278728425503E-011</v>
      </c>
      <c r="CZ129" s="18" t="n">
        <f aca="false">CY133</f>
        <v>2.18278728425503E-011</v>
      </c>
      <c r="DA129" s="18" t="n">
        <f aca="false">CZ133</f>
        <v>2.18278728425503E-011</v>
      </c>
      <c r="DB129" s="18" t="n">
        <f aca="false">DA133</f>
        <v>2.18278728425503E-011</v>
      </c>
      <c r="DC129" s="18" t="n">
        <f aca="false">DB133</f>
        <v>2.18278728425503E-011</v>
      </c>
      <c r="DD129" s="18" t="n">
        <f aca="false">DC133</f>
        <v>2.18278728425503E-011</v>
      </c>
      <c r="DE129" s="18" t="n">
        <f aca="false">DD133</f>
        <v>2.18278728425503E-011</v>
      </c>
      <c r="DF129" s="18" t="n">
        <f aca="false">DE133</f>
        <v>2.18278728425503E-011</v>
      </c>
      <c r="DG129" s="18" t="n">
        <f aca="false">DF133</f>
        <v>2.18278728425503E-011</v>
      </c>
      <c r="DH129" s="18" t="n">
        <f aca="false">DG133</f>
        <v>2.18278728425503E-011</v>
      </c>
      <c r="DI129" s="18" t="n">
        <f aca="false">DH133</f>
        <v>2.18278728425503E-011</v>
      </c>
      <c r="DJ129" s="18" t="n">
        <f aca="false">DI133</f>
        <v>2.18278728425503E-011</v>
      </c>
      <c r="DK129" s="18" t="n">
        <f aca="false">DJ133</f>
        <v>2.18278728425503E-011</v>
      </c>
      <c r="DL129" s="18" t="n">
        <f aca="false">DK133</f>
        <v>2.18278728425503E-011</v>
      </c>
      <c r="DM129" s="18" t="n">
        <f aca="false">DL133</f>
        <v>2.18278728425503E-011</v>
      </c>
      <c r="DN129" s="18" t="n">
        <f aca="false">DM133</f>
        <v>2.18278728425503E-011</v>
      </c>
      <c r="DO129" s="18" t="n">
        <f aca="false">DN133</f>
        <v>2.18278728425503E-011</v>
      </c>
      <c r="DP129" s="18" t="n">
        <f aca="false">DO133</f>
        <v>2.18278728425503E-011</v>
      </c>
      <c r="DQ129" s="18" t="n">
        <f aca="false">DP133</f>
        <v>2.18278728425503E-011</v>
      </c>
      <c r="DR129" s="18" t="n">
        <f aca="false">DQ133</f>
        <v>2.18278728425503E-011</v>
      </c>
      <c r="DS129" s="18" t="n">
        <f aca="false">DR133</f>
        <v>2.18278728425503E-011</v>
      </c>
      <c r="DT129" s="18" t="n">
        <f aca="false">DS133</f>
        <v>2.18278728425503E-011</v>
      </c>
      <c r="DU129" s="18" t="n">
        <f aca="false">DT133</f>
        <v>2.18278728425503E-011</v>
      </c>
      <c r="DV129" s="18" t="n">
        <f aca="false">DU133</f>
        <v>2.18278728425503E-011</v>
      </c>
      <c r="DW129" s="18" t="n">
        <f aca="false">DV133</f>
        <v>2.18278728425503E-011</v>
      </c>
      <c r="DX129" s="18" t="n">
        <f aca="false">DW133</f>
        <v>2.18278728425503E-011</v>
      </c>
      <c r="DY129" s="18" t="n">
        <f aca="false">DX133</f>
        <v>2.18278728425503E-011</v>
      </c>
      <c r="DZ129" s="18" t="n">
        <f aca="false">DY133</f>
        <v>2.18278728425503E-011</v>
      </c>
      <c r="EA129" s="18" t="n">
        <f aca="false">DZ133</f>
        <v>2.18278728425503E-011</v>
      </c>
      <c r="EB129" s="18" t="n">
        <f aca="false">EA133</f>
        <v>2.18278728425503E-011</v>
      </c>
      <c r="EC129" s="18" t="n">
        <f aca="false">EB133</f>
        <v>2.18278728425503E-011</v>
      </c>
      <c r="ED129" s="18" t="n">
        <f aca="false">EC133</f>
        <v>2.18278728425503E-011</v>
      </c>
      <c r="EE129" s="18" t="n">
        <f aca="false">ED133</f>
        <v>2.18278728425503E-011</v>
      </c>
      <c r="EF129" s="18" t="n">
        <f aca="false">EE133</f>
        <v>2.18278728425503E-011</v>
      </c>
      <c r="EG129" s="18" t="n">
        <f aca="false">EF133</f>
        <v>2.18278728425503E-011</v>
      </c>
      <c r="EH129" s="18" t="n">
        <f aca="false">EG133</f>
        <v>2.18278728425503E-011</v>
      </c>
      <c r="EI129" s="18" t="n">
        <f aca="false">EH133</f>
        <v>2.18278728425503E-011</v>
      </c>
      <c r="EJ129" s="18" t="n">
        <f aca="false">EI133</f>
        <v>2.18278728425503E-011</v>
      </c>
      <c r="EK129" s="18" t="n">
        <f aca="false">EJ133</f>
        <v>2.18278728425503E-011</v>
      </c>
      <c r="EL129" s="18" t="n">
        <f aca="false">EK133</f>
        <v>2.18278728425503E-011</v>
      </c>
      <c r="EM129" s="18" t="n">
        <f aca="false">EL133</f>
        <v>2.18278728425503E-011</v>
      </c>
      <c r="EN129" s="18" t="n">
        <f aca="false">EM133</f>
        <v>2.18278728425503E-011</v>
      </c>
      <c r="EO129" s="18" t="n">
        <f aca="false">EN133</f>
        <v>2.18278728425503E-011</v>
      </c>
      <c r="EP129" s="18" t="n">
        <f aca="false">EO133</f>
        <v>2.18278728425503E-011</v>
      </c>
      <c r="EQ129" s="18" t="n">
        <f aca="false">EP133</f>
        <v>2.18278728425503E-011</v>
      </c>
      <c r="ER129" s="18" t="n">
        <f aca="false">EQ133</f>
        <v>2.18278728425503E-011</v>
      </c>
      <c r="ES129" s="18" t="n">
        <f aca="false">ER133</f>
        <v>2.18278728425503E-011</v>
      </c>
      <c r="ET129" s="18" t="n">
        <f aca="false">ES133</f>
        <v>2.18278728425503E-011</v>
      </c>
      <c r="EU129" s="18" t="n">
        <f aca="false">ET133</f>
        <v>2.18278728425503E-011</v>
      </c>
      <c r="EV129" s="18" t="n">
        <f aca="false">EU133</f>
        <v>2.18278728425503E-011</v>
      </c>
      <c r="EW129" s="18" t="n">
        <f aca="false">EV133</f>
        <v>2.18278728425503E-011</v>
      </c>
      <c r="EX129" s="18" t="n">
        <f aca="false">EW133</f>
        <v>2.18278728425503E-011</v>
      </c>
      <c r="EY129" s="18" t="n">
        <f aca="false">EX133</f>
        <v>2.18278728425503E-011</v>
      </c>
      <c r="EZ129" s="18" t="n">
        <f aca="false">EY133</f>
        <v>2.18278728425503E-011</v>
      </c>
      <c r="FA129" s="18" t="n">
        <f aca="false">EZ133</f>
        <v>2.18278728425503E-011</v>
      </c>
      <c r="FB129" s="18" t="n">
        <f aca="false">FA133</f>
        <v>2.18278728425503E-011</v>
      </c>
      <c r="FC129" s="18" t="n">
        <f aca="false">FB133</f>
        <v>2.18278728425503E-011</v>
      </c>
      <c r="FD129" s="18" t="n">
        <f aca="false">FC133</f>
        <v>2.18278728425503E-011</v>
      </c>
      <c r="FE129" s="18" t="n">
        <f aca="false">FD133</f>
        <v>2.18278728425503E-011</v>
      </c>
      <c r="FF129" s="18" t="n">
        <f aca="false">FE133</f>
        <v>2.18278728425503E-011</v>
      </c>
      <c r="FG129" s="18" t="n">
        <f aca="false">FF133</f>
        <v>2.18278728425503E-011</v>
      </c>
      <c r="FH129" s="18" t="n">
        <f aca="false">FG133</f>
        <v>2.18278728425503E-011</v>
      </c>
    </row>
    <row r="130" customFormat="false" ht="15" hidden="false" customHeight="false" outlineLevel="0" collapsed="false">
      <c r="C130" s="0" t="s">
        <v>724</v>
      </c>
      <c r="D130" s="11" t="s">
        <v>319</v>
      </c>
      <c r="I130" s="43" t="n">
        <f aca="false">SUM(J130:FH130)</f>
        <v>31396.75</v>
      </c>
      <c r="J130" s="43" t="n">
        <f aca="false">-$E120*J112</f>
        <v>0</v>
      </c>
      <c r="K130" s="43" t="n">
        <f aca="false">-$E120*K112</f>
        <v>0</v>
      </c>
      <c r="L130" s="43" t="n">
        <f aca="false">-$E120*L112</f>
        <v>0</v>
      </c>
      <c r="M130" s="43" t="n">
        <f aca="false">-$E120*M112</f>
        <v>0</v>
      </c>
      <c r="N130" s="43" t="n">
        <f aca="false">-$E120*N112</f>
        <v>0</v>
      </c>
      <c r="O130" s="43" t="n">
        <f aca="false">-$E120*O112</f>
        <v>0</v>
      </c>
      <c r="P130" s="43" t="n">
        <f aca="false">-$E120*P112</f>
        <v>398.75</v>
      </c>
      <c r="Q130" s="43" t="n">
        <f aca="false">-$E120*Q112</f>
        <v>10370.24</v>
      </c>
      <c r="R130" s="43" t="n">
        <f aca="false">-$E120*R112</f>
        <v>10370.24</v>
      </c>
      <c r="S130" s="43" t="n">
        <f aca="false">-$E120*S112</f>
        <v>10257.52</v>
      </c>
      <c r="T130" s="43" t="n">
        <f aca="false">-$E120*T112</f>
        <v>0</v>
      </c>
      <c r="U130" s="43" t="n">
        <f aca="false">-$E120*U112</f>
        <v>0</v>
      </c>
      <c r="V130" s="43" t="n">
        <f aca="false">-$E120*V112</f>
        <v>0</v>
      </c>
      <c r="W130" s="43" t="n">
        <f aca="false">-$E120*W112</f>
        <v>0</v>
      </c>
      <c r="X130" s="43" t="n">
        <f aca="false">-$E120*X112</f>
        <v>0</v>
      </c>
      <c r="Y130" s="43" t="n">
        <f aca="false">-$E120*Y112</f>
        <v>0</v>
      </c>
      <c r="Z130" s="43" t="n">
        <f aca="false">-$E120*Z112</f>
        <v>0</v>
      </c>
      <c r="AA130" s="43" t="n">
        <f aca="false">-$E120*AA112</f>
        <v>0</v>
      </c>
      <c r="AB130" s="43" t="n">
        <f aca="false">-$E120*AB112</f>
        <v>0</v>
      </c>
      <c r="AC130" s="43" t="n">
        <f aca="false">-$E120*AC112</f>
        <v>0</v>
      </c>
      <c r="AD130" s="43" t="n">
        <f aca="false">-$E120*AD112</f>
        <v>0</v>
      </c>
      <c r="AE130" s="43" t="n">
        <f aca="false">-$E120*AE112</f>
        <v>0</v>
      </c>
      <c r="AF130" s="43" t="n">
        <f aca="false">-$E120*AF112</f>
        <v>0</v>
      </c>
      <c r="AG130" s="43" t="n">
        <f aca="false">-$E120*AG112</f>
        <v>0</v>
      </c>
      <c r="AH130" s="43" t="n">
        <f aca="false">-$E120*AH112</f>
        <v>0</v>
      </c>
      <c r="AI130" s="43" t="n">
        <f aca="false">-$E120*AI112</f>
        <v>0</v>
      </c>
      <c r="AJ130" s="43" t="n">
        <f aca="false">-$E120*AJ112</f>
        <v>0</v>
      </c>
      <c r="AK130" s="43" t="n">
        <f aca="false">-$E120*AK112</f>
        <v>0</v>
      </c>
      <c r="AL130" s="43" t="n">
        <f aca="false">-$E120*AL112</f>
        <v>0</v>
      </c>
      <c r="AM130" s="43" t="n">
        <f aca="false">-$E120*AM112</f>
        <v>0</v>
      </c>
      <c r="AN130" s="43" t="n">
        <f aca="false">-$E120*AN112</f>
        <v>0</v>
      </c>
      <c r="AO130" s="43" t="n">
        <f aca="false">-$E120*AO112</f>
        <v>0</v>
      </c>
      <c r="AP130" s="43" t="n">
        <f aca="false">-$E120*AP112</f>
        <v>0</v>
      </c>
      <c r="AQ130" s="43" t="n">
        <f aca="false">-$E120*AQ112</f>
        <v>0</v>
      </c>
      <c r="AR130" s="43" t="n">
        <f aca="false">-$E120*AR112</f>
        <v>0</v>
      </c>
      <c r="AS130" s="43" t="n">
        <f aca="false">-$E120*AS112</f>
        <v>0</v>
      </c>
      <c r="AT130" s="43" t="n">
        <f aca="false">-$E120*AT112</f>
        <v>0</v>
      </c>
      <c r="AU130" s="43" t="n">
        <f aca="false">-$E120*AU112</f>
        <v>0</v>
      </c>
      <c r="AV130" s="43" t="n">
        <f aca="false">-$E120*AV112</f>
        <v>0</v>
      </c>
      <c r="AW130" s="43" t="n">
        <f aca="false">-$E120*AW112</f>
        <v>0</v>
      </c>
      <c r="AX130" s="43" t="n">
        <f aca="false">-$E120*AX112</f>
        <v>0</v>
      </c>
      <c r="AY130" s="43" t="n">
        <f aca="false">-$E120*AY112</f>
        <v>0</v>
      </c>
      <c r="AZ130" s="43" t="n">
        <f aca="false">-$E120*AZ112</f>
        <v>0</v>
      </c>
      <c r="BA130" s="43" t="n">
        <f aca="false">-$E120*BA112</f>
        <v>0</v>
      </c>
      <c r="BB130" s="43" t="n">
        <f aca="false">-$E120*BB112</f>
        <v>0</v>
      </c>
      <c r="BC130" s="43" t="n">
        <f aca="false">-$E120*BC112</f>
        <v>0</v>
      </c>
      <c r="BD130" s="43" t="n">
        <f aca="false">-$E120*BD112</f>
        <v>0</v>
      </c>
      <c r="BE130" s="43" t="n">
        <f aca="false">-$E120*BE112</f>
        <v>0</v>
      </c>
      <c r="BF130" s="43" t="n">
        <f aca="false">-$E120*BF112</f>
        <v>0</v>
      </c>
      <c r="BG130" s="43" t="n">
        <f aca="false">-$E120*BG112</f>
        <v>0</v>
      </c>
      <c r="BH130" s="43" t="n">
        <f aca="false">-$E120*BH112</f>
        <v>0</v>
      </c>
      <c r="BI130" s="43" t="n">
        <f aca="false">-$E120*BI112</f>
        <v>0</v>
      </c>
      <c r="BJ130" s="43" t="n">
        <f aca="false">-$E120*BJ112</f>
        <v>0</v>
      </c>
      <c r="BK130" s="43" t="n">
        <f aca="false">-$E120*BK112</f>
        <v>0</v>
      </c>
      <c r="BL130" s="43" t="n">
        <f aca="false">-$E120*BL112</f>
        <v>0</v>
      </c>
      <c r="BM130" s="43" t="n">
        <f aca="false">-$E120*BM112</f>
        <v>0</v>
      </c>
      <c r="BN130" s="43" t="n">
        <f aca="false">-$E120*BN112</f>
        <v>0</v>
      </c>
      <c r="BO130" s="43" t="n">
        <f aca="false">-$E120*BO112</f>
        <v>0</v>
      </c>
      <c r="BP130" s="43" t="n">
        <f aca="false">-$E120*BP112</f>
        <v>0</v>
      </c>
      <c r="BQ130" s="43" t="n">
        <f aca="false">-$E120*BQ112</f>
        <v>0</v>
      </c>
      <c r="BR130" s="43" t="n">
        <f aca="false">-$E120*BR112</f>
        <v>0</v>
      </c>
      <c r="BS130" s="43" t="n">
        <f aca="false">-$E120*BS112</f>
        <v>0</v>
      </c>
      <c r="BT130" s="43" t="n">
        <f aca="false">-$E120*BT112</f>
        <v>0</v>
      </c>
      <c r="BU130" s="43" t="n">
        <f aca="false">-$E120*BU112</f>
        <v>0</v>
      </c>
      <c r="BV130" s="43" t="n">
        <f aca="false">-$E120*BV112</f>
        <v>0</v>
      </c>
      <c r="BW130" s="43" t="n">
        <f aca="false">-$E120*BW112</f>
        <v>0</v>
      </c>
      <c r="BX130" s="43" t="n">
        <f aca="false">-$E120*BX112</f>
        <v>0</v>
      </c>
      <c r="BY130" s="43" t="n">
        <f aca="false">-$E120*BY112</f>
        <v>0</v>
      </c>
      <c r="BZ130" s="43" t="n">
        <f aca="false">-$E120*BZ112</f>
        <v>0</v>
      </c>
      <c r="CA130" s="43" t="n">
        <f aca="false">-$E120*CA112</f>
        <v>0</v>
      </c>
      <c r="CB130" s="43" t="n">
        <f aca="false">-$E120*CB112</f>
        <v>0</v>
      </c>
      <c r="CC130" s="43" t="n">
        <f aca="false">-$E120*CC112</f>
        <v>0</v>
      </c>
      <c r="CD130" s="43" t="n">
        <f aca="false">-$E120*CD112</f>
        <v>0</v>
      </c>
      <c r="CE130" s="43" t="n">
        <f aca="false">-$E120*CE112</f>
        <v>0</v>
      </c>
      <c r="CF130" s="43" t="n">
        <f aca="false">-$E120*CF112</f>
        <v>0</v>
      </c>
      <c r="CG130" s="43" t="n">
        <f aca="false">-$E120*CG112</f>
        <v>0</v>
      </c>
      <c r="CH130" s="43" t="n">
        <f aca="false">-$E120*CH112</f>
        <v>0</v>
      </c>
      <c r="CI130" s="43" t="n">
        <f aca="false">-$E120*CI112</f>
        <v>0</v>
      </c>
      <c r="CJ130" s="43" t="n">
        <f aca="false">-$E120*CJ112</f>
        <v>0</v>
      </c>
      <c r="CK130" s="43" t="n">
        <f aca="false">-$E120*CK112</f>
        <v>0</v>
      </c>
      <c r="CL130" s="43" t="n">
        <f aca="false">-$E120*CL112</f>
        <v>0</v>
      </c>
      <c r="CM130" s="43" t="n">
        <f aca="false">-$E120*CM112</f>
        <v>0</v>
      </c>
      <c r="CN130" s="43" t="n">
        <f aca="false">-$E120*CN112</f>
        <v>0</v>
      </c>
      <c r="CO130" s="43" t="n">
        <f aca="false">-$E120*CO112</f>
        <v>0</v>
      </c>
      <c r="CP130" s="43" t="n">
        <f aca="false">-$E120*CP112</f>
        <v>0</v>
      </c>
      <c r="CQ130" s="43" t="n">
        <f aca="false">-$E120*CQ112</f>
        <v>0</v>
      </c>
      <c r="CR130" s="43" t="n">
        <f aca="false">-$E120*CR112</f>
        <v>0</v>
      </c>
      <c r="CS130" s="43" t="n">
        <f aca="false">-$E120*CS112</f>
        <v>0</v>
      </c>
      <c r="CT130" s="43" t="n">
        <f aca="false">-$E120*CT112</f>
        <v>0</v>
      </c>
      <c r="CU130" s="43" t="n">
        <f aca="false">-$E120*CU112</f>
        <v>0</v>
      </c>
      <c r="CV130" s="43" t="n">
        <f aca="false">-$E120*CV112</f>
        <v>0</v>
      </c>
      <c r="CW130" s="43" t="n">
        <f aca="false">-$E120*CW112</f>
        <v>0</v>
      </c>
      <c r="CX130" s="43" t="n">
        <f aca="false">-$E120*CX112</f>
        <v>0</v>
      </c>
      <c r="CY130" s="43" t="n">
        <f aca="false">-$E120*CY112</f>
        <v>0</v>
      </c>
      <c r="CZ130" s="43" t="n">
        <f aca="false">-$E120*CZ112</f>
        <v>0</v>
      </c>
      <c r="DA130" s="43" t="n">
        <f aca="false">-$E120*DA112</f>
        <v>0</v>
      </c>
      <c r="DB130" s="43" t="n">
        <f aca="false">-$E120*DB112</f>
        <v>0</v>
      </c>
      <c r="DC130" s="43" t="n">
        <f aca="false">-$E120*DC112</f>
        <v>0</v>
      </c>
      <c r="DD130" s="43" t="n">
        <f aca="false">-$E120*DD112</f>
        <v>0</v>
      </c>
      <c r="DE130" s="43" t="n">
        <f aca="false">-$E120*DE112</f>
        <v>0</v>
      </c>
      <c r="DF130" s="43" t="n">
        <f aca="false">-$E120*DF112</f>
        <v>0</v>
      </c>
      <c r="DG130" s="43" t="n">
        <f aca="false">-$E120*DG112</f>
        <v>0</v>
      </c>
      <c r="DH130" s="43" t="n">
        <f aca="false">-$E120*DH112</f>
        <v>0</v>
      </c>
      <c r="DI130" s="43" t="n">
        <f aca="false">-$E120*DI112</f>
        <v>0</v>
      </c>
      <c r="DJ130" s="43" t="n">
        <f aca="false">-$E120*DJ112</f>
        <v>0</v>
      </c>
      <c r="DK130" s="43" t="n">
        <f aca="false">-$E120*DK112</f>
        <v>0</v>
      </c>
      <c r="DL130" s="43" t="n">
        <f aca="false">-$E120*DL112</f>
        <v>0</v>
      </c>
      <c r="DM130" s="43" t="n">
        <f aca="false">-$E120*DM112</f>
        <v>0</v>
      </c>
      <c r="DN130" s="43" t="n">
        <f aca="false">-$E120*DN112</f>
        <v>0</v>
      </c>
      <c r="DO130" s="43" t="n">
        <f aca="false">-$E120*DO112</f>
        <v>0</v>
      </c>
      <c r="DP130" s="43" t="n">
        <f aca="false">-$E120*DP112</f>
        <v>0</v>
      </c>
      <c r="DQ130" s="43" t="n">
        <f aca="false">-$E120*DQ112</f>
        <v>0</v>
      </c>
      <c r="DR130" s="43" t="n">
        <f aca="false">-$E120*DR112</f>
        <v>0</v>
      </c>
      <c r="DS130" s="43" t="n">
        <f aca="false">-$E120*DS112</f>
        <v>0</v>
      </c>
      <c r="DT130" s="43" t="n">
        <f aca="false">-$E120*DT112</f>
        <v>0</v>
      </c>
      <c r="DU130" s="43" t="n">
        <f aca="false">-$E120*DU112</f>
        <v>0</v>
      </c>
      <c r="DV130" s="43" t="n">
        <f aca="false">-$E120*DV112</f>
        <v>0</v>
      </c>
      <c r="DW130" s="43" t="n">
        <f aca="false">-$E120*DW112</f>
        <v>0</v>
      </c>
      <c r="DX130" s="43" t="n">
        <f aca="false">-$E120*DX112</f>
        <v>0</v>
      </c>
      <c r="DY130" s="43" t="n">
        <f aca="false">-$E120*DY112</f>
        <v>0</v>
      </c>
      <c r="DZ130" s="43" t="n">
        <f aca="false">-$E120*DZ112</f>
        <v>0</v>
      </c>
      <c r="EA130" s="43" t="n">
        <f aca="false">-$E120*EA112</f>
        <v>0</v>
      </c>
      <c r="EB130" s="43" t="n">
        <f aca="false">-$E120*EB112</f>
        <v>0</v>
      </c>
      <c r="EC130" s="43" t="n">
        <f aca="false">-$E120*EC112</f>
        <v>0</v>
      </c>
      <c r="ED130" s="43" t="n">
        <f aca="false">-$E120*ED112</f>
        <v>0</v>
      </c>
      <c r="EE130" s="43" t="n">
        <f aca="false">-$E120*EE112</f>
        <v>0</v>
      </c>
      <c r="EF130" s="43" t="n">
        <f aca="false">-$E120*EF112</f>
        <v>0</v>
      </c>
      <c r="EG130" s="43" t="n">
        <f aca="false">-$E120*EG112</f>
        <v>0</v>
      </c>
      <c r="EH130" s="43" t="n">
        <f aca="false">-$E120*EH112</f>
        <v>0</v>
      </c>
      <c r="EI130" s="43" t="n">
        <f aca="false">-$E120*EI112</f>
        <v>0</v>
      </c>
      <c r="EJ130" s="43" t="n">
        <f aca="false">-$E120*EJ112</f>
        <v>0</v>
      </c>
      <c r="EK130" s="43" t="n">
        <f aca="false">-$E120*EK112</f>
        <v>0</v>
      </c>
      <c r="EL130" s="43" t="n">
        <f aca="false">-$E120*EL112</f>
        <v>0</v>
      </c>
      <c r="EM130" s="43" t="n">
        <f aca="false">-$E120*EM112</f>
        <v>0</v>
      </c>
      <c r="EN130" s="43" t="n">
        <f aca="false">-$E120*EN112</f>
        <v>0</v>
      </c>
      <c r="EO130" s="43" t="n">
        <f aca="false">-$E120*EO112</f>
        <v>0</v>
      </c>
      <c r="EP130" s="43" t="n">
        <f aca="false">-$E120*EP112</f>
        <v>0</v>
      </c>
      <c r="EQ130" s="43" t="n">
        <f aca="false">-$E120*EQ112</f>
        <v>0</v>
      </c>
      <c r="ER130" s="43" t="n">
        <f aca="false">-$E120*ER112</f>
        <v>0</v>
      </c>
      <c r="ES130" s="43" t="n">
        <f aca="false">-$E120*ES112</f>
        <v>0</v>
      </c>
      <c r="ET130" s="43" t="n">
        <f aca="false">-$E120*ET112</f>
        <v>0</v>
      </c>
      <c r="EU130" s="43" t="n">
        <f aca="false">-$E120*EU112</f>
        <v>0</v>
      </c>
      <c r="EV130" s="43" t="n">
        <f aca="false">-$E120*EV112</f>
        <v>0</v>
      </c>
      <c r="EW130" s="43" t="n">
        <f aca="false">-$E120*EW112</f>
        <v>0</v>
      </c>
      <c r="EX130" s="43" t="n">
        <f aca="false">-$E120*EX112</f>
        <v>0</v>
      </c>
      <c r="EY130" s="43" t="n">
        <f aca="false">-$E120*EY112</f>
        <v>0</v>
      </c>
      <c r="EZ130" s="43" t="n">
        <f aca="false">-$E120*EZ112</f>
        <v>0</v>
      </c>
      <c r="FA130" s="43" t="n">
        <f aca="false">-$E120*FA112</f>
        <v>0</v>
      </c>
      <c r="FB130" s="43" t="n">
        <f aca="false">-$E120*FB112</f>
        <v>0</v>
      </c>
      <c r="FC130" s="43" t="n">
        <f aca="false">-$E120*FC112</f>
        <v>0</v>
      </c>
      <c r="FD130" s="43" t="n">
        <f aca="false">-$E120*FD112</f>
        <v>0</v>
      </c>
      <c r="FE130" s="43" t="n">
        <f aca="false">-$E120*FE112</f>
        <v>0</v>
      </c>
      <c r="FF130" s="43" t="n">
        <f aca="false">-$E120*FF112</f>
        <v>0</v>
      </c>
      <c r="FG130" s="43" t="n">
        <f aca="false">-$E120*FG112</f>
        <v>0</v>
      </c>
      <c r="FH130" s="43" t="n">
        <f aca="false">-$E120*FH112</f>
        <v>0</v>
      </c>
    </row>
    <row r="131" customFormat="false" ht="15" hidden="false" customHeight="false" outlineLevel="0" collapsed="false">
      <c r="C131" s="0" t="s">
        <v>725</v>
      </c>
      <c r="D131" s="11" t="s">
        <v>319</v>
      </c>
      <c r="I131" s="43" t="n">
        <f aca="false">SUM(J131:FH131)</f>
        <v>405.645167871094</v>
      </c>
      <c r="J131" s="43" t="n">
        <f aca="false">J129*$F34*(1-J24)</f>
        <v>0</v>
      </c>
      <c r="K131" s="43" t="n">
        <f aca="false">K129*$F34*(1-K24)</f>
        <v>0</v>
      </c>
      <c r="L131" s="43" t="n">
        <f aca="false">L129*$F34*(1-L24)</f>
        <v>0</v>
      </c>
      <c r="M131" s="43" t="n">
        <f aca="false">M129*$F34*(1-M24)</f>
        <v>0</v>
      </c>
      <c r="N131" s="43" t="n">
        <f aca="false">N129*$F34*(1-N24)</f>
        <v>0</v>
      </c>
      <c r="O131" s="43" t="n">
        <f aca="false">O129*$F34*(1-O24)</f>
        <v>0</v>
      </c>
      <c r="P131" s="43" t="n">
        <f aca="false">P129*$F34*(1-P24)</f>
        <v>0</v>
      </c>
      <c r="Q131" s="43" t="n">
        <f aca="false">Q129*$F34*(1-Q24)</f>
        <v>4.984375</v>
      </c>
      <c r="R131" s="43" t="n">
        <f aca="false">R129*$F34*(1-R24)</f>
        <v>134.6746796875</v>
      </c>
      <c r="S131" s="43" t="n">
        <f aca="false">S129*$F34*(1-S24)</f>
        <v>265.986113183594</v>
      </c>
      <c r="T131" s="43" t="n">
        <f aca="false">T129*$F34*(1-T24)</f>
        <v>0</v>
      </c>
      <c r="U131" s="43" t="n">
        <f aca="false">U129*$F34*(1-U24)</f>
        <v>0</v>
      </c>
      <c r="V131" s="43" t="n">
        <f aca="false">V129*$F34*(1-V24)</f>
        <v>0</v>
      </c>
      <c r="W131" s="43" t="n">
        <f aca="false">W129*$F34*(1-W24)</f>
        <v>0</v>
      </c>
      <c r="X131" s="43" t="n">
        <f aca="false">X129*$F34*(1-X24)</f>
        <v>0</v>
      </c>
      <c r="Y131" s="43" t="n">
        <f aca="false">Y129*$F34*(1-Y24)</f>
        <v>0</v>
      </c>
      <c r="Z131" s="43" t="n">
        <f aca="false">Z129*$F34*(1-Z24)</f>
        <v>0</v>
      </c>
      <c r="AA131" s="43" t="n">
        <f aca="false">AA129*$F34*(1-AA24)</f>
        <v>0</v>
      </c>
      <c r="AB131" s="43" t="n">
        <f aca="false">AB129*$F34*(1-AB24)</f>
        <v>0</v>
      </c>
      <c r="AC131" s="43" t="n">
        <f aca="false">AC129*$F34*(1-AC24)</f>
        <v>0</v>
      </c>
      <c r="AD131" s="43" t="n">
        <f aca="false">AD129*$F34*(1-AD24)</f>
        <v>0</v>
      </c>
      <c r="AE131" s="43" t="n">
        <f aca="false">AE129*$F34*(1-AE24)</f>
        <v>0</v>
      </c>
      <c r="AF131" s="43" t="n">
        <f aca="false">AF129*$F34*(1-AF24)</f>
        <v>0</v>
      </c>
      <c r="AG131" s="43" t="n">
        <f aca="false">AG129*$F34*(1-AG24)</f>
        <v>0</v>
      </c>
      <c r="AH131" s="43" t="n">
        <f aca="false">AH129*$F34*(1-AH24)</f>
        <v>0</v>
      </c>
      <c r="AI131" s="43" t="n">
        <f aca="false">AI129*$F34*(1-AI24)</f>
        <v>0</v>
      </c>
      <c r="AJ131" s="43" t="n">
        <f aca="false">AJ129*$F34*(1-AJ24)</f>
        <v>0</v>
      </c>
      <c r="AK131" s="43" t="n">
        <f aca="false">AK129*$F34*(1-AK24)</f>
        <v>0</v>
      </c>
      <c r="AL131" s="43" t="n">
        <f aca="false">AL129*$F34*(1-AL24)</f>
        <v>0</v>
      </c>
      <c r="AM131" s="43" t="n">
        <f aca="false">AM129*$F34*(1-AM24)</f>
        <v>0</v>
      </c>
      <c r="AN131" s="43" t="n">
        <f aca="false">AN129*$F34*(1-AN24)</f>
        <v>0</v>
      </c>
      <c r="AO131" s="43" t="n">
        <f aca="false">AO129*$F34*(1-AO24)</f>
        <v>0</v>
      </c>
      <c r="AP131" s="43" t="n">
        <f aca="false">AP129*$F34*(1-AP24)</f>
        <v>0</v>
      </c>
      <c r="AQ131" s="43" t="n">
        <f aca="false">AQ129*$F34*(1-AQ24)</f>
        <v>0</v>
      </c>
      <c r="AR131" s="43" t="n">
        <f aca="false">AR129*$F34*(1-AR24)</f>
        <v>0</v>
      </c>
      <c r="AS131" s="43" t="n">
        <f aca="false">AS129*$F34*(1-AS24)</f>
        <v>0</v>
      </c>
      <c r="AT131" s="43" t="n">
        <f aca="false">AT129*$F34*(1-AT24)</f>
        <v>0</v>
      </c>
      <c r="AU131" s="43" t="n">
        <f aca="false">AU129*$F34*(1-AU24)</f>
        <v>0</v>
      </c>
      <c r="AV131" s="43" t="n">
        <f aca="false">AV129*$F34*(1-AV24)</f>
        <v>0</v>
      </c>
      <c r="AW131" s="43" t="n">
        <f aca="false">AW129*$F34*(1-AW24)</f>
        <v>0</v>
      </c>
      <c r="AX131" s="43" t="n">
        <f aca="false">AX129*$F34*(1-AX24)</f>
        <v>0</v>
      </c>
      <c r="AY131" s="43" t="n">
        <f aca="false">AY129*$F34*(1-AY24)</f>
        <v>0</v>
      </c>
      <c r="AZ131" s="43" t="n">
        <f aca="false">AZ129*$F34*(1-AZ24)</f>
        <v>0</v>
      </c>
      <c r="BA131" s="43" t="n">
        <f aca="false">BA129*$F34*(1-BA24)</f>
        <v>0</v>
      </c>
      <c r="BB131" s="43" t="n">
        <f aca="false">BB129*$F34*(1-BB24)</f>
        <v>0</v>
      </c>
      <c r="BC131" s="43" t="n">
        <f aca="false">BC129*$F34*(1-BC24)</f>
        <v>0</v>
      </c>
      <c r="BD131" s="43" t="n">
        <f aca="false">BD129*$F34*(1-BD24)</f>
        <v>0</v>
      </c>
      <c r="BE131" s="43" t="n">
        <f aca="false">BE129*$F34*(1-BE24)</f>
        <v>0</v>
      </c>
      <c r="BF131" s="43" t="n">
        <f aca="false">BF129*$F34*(1-BF24)</f>
        <v>0</v>
      </c>
      <c r="BG131" s="43" t="n">
        <f aca="false">BG129*$F34*(1-BG24)</f>
        <v>0</v>
      </c>
      <c r="BH131" s="43" t="n">
        <f aca="false">BH129*$F34*(1-BH24)</f>
        <v>0</v>
      </c>
      <c r="BI131" s="43" t="n">
        <f aca="false">BI129*$F34*(1-BI24)</f>
        <v>0</v>
      </c>
      <c r="BJ131" s="43" t="n">
        <f aca="false">BJ129*$F34*(1-BJ24)</f>
        <v>0</v>
      </c>
      <c r="BK131" s="43" t="n">
        <f aca="false">BK129*$F34*(1-BK24)</f>
        <v>0</v>
      </c>
      <c r="BL131" s="43" t="n">
        <f aca="false">BL129*$F34*(1-BL24)</f>
        <v>0</v>
      </c>
      <c r="BM131" s="43" t="n">
        <f aca="false">BM129*$F34*(1-BM24)</f>
        <v>0</v>
      </c>
      <c r="BN131" s="43" t="n">
        <f aca="false">BN129*$F34*(1-BN24)</f>
        <v>0</v>
      </c>
      <c r="BO131" s="43" t="n">
        <f aca="false">BO129*$F34*(1-BO24)</f>
        <v>0</v>
      </c>
      <c r="BP131" s="43" t="n">
        <f aca="false">BP129*$F34*(1-BP24)</f>
        <v>0</v>
      </c>
      <c r="BQ131" s="43" t="n">
        <f aca="false">BQ129*$F34*(1-BQ24)</f>
        <v>0</v>
      </c>
      <c r="BR131" s="43" t="n">
        <f aca="false">BR129*$F34*(1-BR24)</f>
        <v>0</v>
      </c>
      <c r="BS131" s="43" t="n">
        <f aca="false">BS129*$F34*(1-BS24)</f>
        <v>0</v>
      </c>
      <c r="BT131" s="43" t="n">
        <f aca="false">BT129*$F34*(1-BT24)</f>
        <v>0</v>
      </c>
      <c r="BU131" s="43" t="n">
        <f aca="false">BU129*$F34*(1-BU24)</f>
        <v>0</v>
      </c>
      <c r="BV131" s="43" t="n">
        <f aca="false">BV129*$F34*(1-BV24)</f>
        <v>0</v>
      </c>
      <c r="BW131" s="43" t="n">
        <f aca="false">BW129*$F34*(1-BW24)</f>
        <v>0</v>
      </c>
      <c r="BX131" s="43" t="n">
        <f aca="false">BX129*$F34*(1-BX24)</f>
        <v>0</v>
      </c>
      <c r="BY131" s="43" t="n">
        <f aca="false">BY129*$F34*(1-BY24)</f>
        <v>0</v>
      </c>
      <c r="BZ131" s="43" t="n">
        <f aca="false">BZ129*$F34*(1-BZ24)</f>
        <v>0</v>
      </c>
      <c r="CA131" s="43" t="n">
        <f aca="false">CA129*$F34*(1-CA24)</f>
        <v>0</v>
      </c>
      <c r="CB131" s="43" t="n">
        <f aca="false">CB129*$F34*(1-CB24)</f>
        <v>0</v>
      </c>
      <c r="CC131" s="43" t="n">
        <f aca="false">CC129*$F34*(1-CC24)</f>
        <v>0</v>
      </c>
      <c r="CD131" s="43" t="n">
        <f aca="false">CD129*$F34*(1-CD24)</f>
        <v>0</v>
      </c>
      <c r="CE131" s="43" t="n">
        <f aca="false">CE129*$F34*(1-CE24)</f>
        <v>0</v>
      </c>
      <c r="CF131" s="43" t="n">
        <f aca="false">CF129*$F34*(1-CF24)</f>
        <v>0</v>
      </c>
      <c r="CG131" s="43" t="n">
        <f aca="false">CG129*$F34*(1-CG24)</f>
        <v>0</v>
      </c>
      <c r="CH131" s="43" t="n">
        <f aca="false">CH129*$F34*(1-CH24)</f>
        <v>0</v>
      </c>
      <c r="CI131" s="43" t="n">
        <f aca="false">CI129*$F34*(1-CI24)</f>
        <v>0</v>
      </c>
      <c r="CJ131" s="43" t="n">
        <f aca="false">CJ129*$F34*(1-CJ24)</f>
        <v>0</v>
      </c>
      <c r="CK131" s="43" t="n">
        <f aca="false">CK129*$F34*(1-CK24)</f>
        <v>0</v>
      </c>
      <c r="CL131" s="43" t="n">
        <f aca="false">CL129*$F34*(1-CL24)</f>
        <v>0</v>
      </c>
      <c r="CM131" s="43" t="n">
        <f aca="false">CM129*$F34*(1-CM24)</f>
        <v>0</v>
      </c>
      <c r="CN131" s="43" t="n">
        <f aca="false">CN129*$F34*(1-CN24)</f>
        <v>0</v>
      </c>
      <c r="CO131" s="43" t="n">
        <f aca="false">CO129*$F34*(1-CO24)</f>
        <v>0</v>
      </c>
      <c r="CP131" s="43" t="n">
        <f aca="false">CP129*$F34*(1-CP24)</f>
        <v>0</v>
      </c>
      <c r="CQ131" s="43" t="n">
        <f aca="false">CQ129*$F34*(1-CQ24)</f>
        <v>0</v>
      </c>
      <c r="CR131" s="43" t="n">
        <f aca="false">CR129*$F34*(1-CR24)</f>
        <v>0</v>
      </c>
      <c r="CS131" s="43" t="n">
        <f aca="false">CS129*$F34*(1-CS24)</f>
        <v>0</v>
      </c>
      <c r="CT131" s="43" t="n">
        <f aca="false">CT129*$F34*(1-CT24)</f>
        <v>0</v>
      </c>
      <c r="CU131" s="43" t="n">
        <f aca="false">CU129*$F34*(1-CU24)</f>
        <v>0</v>
      </c>
      <c r="CV131" s="43" t="n">
        <f aca="false">CV129*$F34*(1-CV24)</f>
        <v>0</v>
      </c>
      <c r="CW131" s="43" t="n">
        <f aca="false">CW129*$F34*(1-CW24)</f>
        <v>0</v>
      </c>
      <c r="CX131" s="43" t="n">
        <f aca="false">CX129*$F34*(1-CX24)</f>
        <v>0</v>
      </c>
      <c r="CY131" s="43" t="n">
        <f aca="false">CY129*$F34*(1-CY24)</f>
        <v>0</v>
      </c>
      <c r="CZ131" s="43" t="n">
        <f aca="false">CZ129*$F34*(1-CZ24)</f>
        <v>0</v>
      </c>
      <c r="DA131" s="43" t="n">
        <f aca="false">DA129*$F34*(1-DA24)</f>
        <v>0</v>
      </c>
      <c r="DB131" s="43" t="n">
        <f aca="false">DB129*$F34*(1-DB24)</f>
        <v>0</v>
      </c>
      <c r="DC131" s="43" t="n">
        <f aca="false">DC129*$F34*(1-DC24)</f>
        <v>0</v>
      </c>
      <c r="DD131" s="43" t="n">
        <f aca="false">DD129*$F34*(1-DD24)</f>
        <v>0</v>
      </c>
      <c r="DE131" s="43" t="n">
        <f aca="false">DE129*$F34*(1-DE24)</f>
        <v>0</v>
      </c>
      <c r="DF131" s="43" t="n">
        <f aca="false">DF129*$F34*(1-DF24)</f>
        <v>0</v>
      </c>
      <c r="DG131" s="43" t="n">
        <f aca="false">DG129*$F34*(1-DG24)</f>
        <v>0</v>
      </c>
      <c r="DH131" s="43" t="n">
        <f aca="false">DH129*$F34*(1-DH24)</f>
        <v>0</v>
      </c>
      <c r="DI131" s="43" t="n">
        <f aca="false">DI129*$F34*(1-DI24)</f>
        <v>0</v>
      </c>
      <c r="DJ131" s="43" t="n">
        <f aca="false">DJ129*$F34*(1-DJ24)</f>
        <v>0</v>
      </c>
      <c r="DK131" s="43" t="n">
        <f aca="false">DK129*$F34*(1-DK24)</f>
        <v>0</v>
      </c>
      <c r="DL131" s="43" t="n">
        <f aca="false">DL129*$F34*(1-DL24)</f>
        <v>0</v>
      </c>
      <c r="DM131" s="43" t="n">
        <f aca="false">DM129*$F34*(1-DM24)</f>
        <v>0</v>
      </c>
      <c r="DN131" s="43" t="n">
        <f aca="false">DN129*$F34*(1-DN24)</f>
        <v>0</v>
      </c>
      <c r="DO131" s="43" t="n">
        <f aca="false">DO129*$F34*(1-DO24)</f>
        <v>0</v>
      </c>
      <c r="DP131" s="43" t="n">
        <f aca="false">DP129*$F34*(1-DP24)</f>
        <v>0</v>
      </c>
      <c r="DQ131" s="43" t="n">
        <f aca="false">DQ129*$F34*(1-DQ24)</f>
        <v>0</v>
      </c>
      <c r="DR131" s="43" t="n">
        <f aca="false">DR129*$F34*(1-DR24)</f>
        <v>0</v>
      </c>
      <c r="DS131" s="43" t="n">
        <f aca="false">DS129*$F34*(1-DS24)</f>
        <v>0</v>
      </c>
      <c r="DT131" s="43" t="n">
        <f aca="false">DT129*$F34*(1-DT24)</f>
        <v>0</v>
      </c>
      <c r="DU131" s="43" t="n">
        <f aca="false">DU129*$F34*(1-DU24)</f>
        <v>0</v>
      </c>
      <c r="DV131" s="43" t="n">
        <f aca="false">DV129*$F34*(1-DV24)</f>
        <v>0</v>
      </c>
      <c r="DW131" s="43" t="n">
        <f aca="false">DW129*$F34*(1-DW24)</f>
        <v>0</v>
      </c>
      <c r="DX131" s="43" t="n">
        <f aca="false">DX129*$F34*(1-DX24)</f>
        <v>0</v>
      </c>
      <c r="DY131" s="43" t="n">
        <f aca="false">DY129*$F34*(1-DY24)</f>
        <v>0</v>
      </c>
      <c r="DZ131" s="43" t="n">
        <f aca="false">DZ129*$F34*(1-DZ24)</f>
        <v>0</v>
      </c>
      <c r="EA131" s="43" t="n">
        <f aca="false">EA129*$F34*(1-EA24)</f>
        <v>0</v>
      </c>
      <c r="EB131" s="43" t="n">
        <f aca="false">EB129*$F34*(1-EB24)</f>
        <v>0</v>
      </c>
      <c r="EC131" s="43" t="n">
        <f aca="false">EC129*$F34*(1-EC24)</f>
        <v>0</v>
      </c>
      <c r="ED131" s="43" t="n">
        <f aca="false">ED129*$F34*(1-ED24)</f>
        <v>0</v>
      </c>
      <c r="EE131" s="43" t="n">
        <f aca="false">EE129*$F34*(1-EE24)</f>
        <v>0</v>
      </c>
      <c r="EF131" s="43" t="n">
        <f aca="false">EF129*$F34*(1-EF24)</f>
        <v>0</v>
      </c>
      <c r="EG131" s="43" t="n">
        <f aca="false">EG129*$F34*(1-EG24)</f>
        <v>0</v>
      </c>
      <c r="EH131" s="43" t="n">
        <f aca="false">EH129*$F34*(1-EH24)</f>
        <v>0</v>
      </c>
      <c r="EI131" s="43" t="n">
        <f aca="false">EI129*$F34*(1-EI24)</f>
        <v>0</v>
      </c>
      <c r="EJ131" s="43" t="n">
        <f aca="false">EJ129*$F34*(1-EJ24)</f>
        <v>0</v>
      </c>
      <c r="EK131" s="43" t="n">
        <f aca="false">EK129*$F34*(1-EK24)</f>
        <v>0</v>
      </c>
      <c r="EL131" s="43" t="n">
        <f aca="false">EL129*$F34*(1-EL24)</f>
        <v>0</v>
      </c>
      <c r="EM131" s="43" t="n">
        <f aca="false">EM129*$F34*(1-EM24)</f>
        <v>0</v>
      </c>
      <c r="EN131" s="43" t="n">
        <f aca="false">EN129*$F34*(1-EN24)</f>
        <v>0</v>
      </c>
      <c r="EO131" s="43" t="n">
        <f aca="false">EO129*$F34*(1-EO24)</f>
        <v>0</v>
      </c>
      <c r="EP131" s="43" t="n">
        <f aca="false">EP129*$F34*(1-EP24)</f>
        <v>0</v>
      </c>
      <c r="EQ131" s="43" t="n">
        <f aca="false">EQ129*$F34*(1-EQ24)</f>
        <v>0</v>
      </c>
      <c r="ER131" s="43" t="n">
        <f aca="false">ER129*$F34*(1-ER24)</f>
        <v>0</v>
      </c>
      <c r="ES131" s="43" t="n">
        <f aca="false">ES129*$F34*(1-ES24)</f>
        <v>0</v>
      </c>
      <c r="ET131" s="43" t="n">
        <f aca="false">ET129*$F34*(1-ET24)</f>
        <v>0</v>
      </c>
      <c r="EU131" s="43" t="n">
        <f aca="false">EU129*$F34*(1-EU24)</f>
        <v>0</v>
      </c>
      <c r="EV131" s="43" t="n">
        <f aca="false">EV129*$F34*(1-EV24)</f>
        <v>0</v>
      </c>
      <c r="EW131" s="43" t="n">
        <f aca="false">EW129*$F34*(1-EW24)</f>
        <v>0</v>
      </c>
      <c r="EX131" s="43" t="n">
        <f aca="false">EX129*$F34*(1-EX24)</f>
        <v>0</v>
      </c>
      <c r="EY131" s="43" t="n">
        <f aca="false">EY129*$F34*(1-EY24)</f>
        <v>0</v>
      </c>
      <c r="EZ131" s="43" t="n">
        <f aca="false">EZ129*$F34*(1-EZ24)</f>
        <v>0</v>
      </c>
      <c r="FA131" s="43" t="n">
        <f aca="false">FA129*$F34*(1-FA24)</f>
        <v>0</v>
      </c>
      <c r="FB131" s="43" t="n">
        <f aca="false">FB129*$F34*(1-FB24)</f>
        <v>0</v>
      </c>
      <c r="FC131" s="43" t="n">
        <f aca="false">FC129*$F34*(1-FC24)</f>
        <v>0</v>
      </c>
      <c r="FD131" s="43" t="n">
        <f aca="false">FD129*$F34*(1-FD24)</f>
        <v>0</v>
      </c>
      <c r="FE131" s="43" t="n">
        <f aca="false">FE129*$F34*(1-FE24)</f>
        <v>0</v>
      </c>
      <c r="FF131" s="43" t="n">
        <f aca="false">FF129*$F34*(1-FF24)</f>
        <v>0</v>
      </c>
      <c r="FG131" s="43" t="n">
        <f aca="false">FG129*$F34*(1-FG24)</f>
        <v>0</v>
      </c>
      <c r="FH131" s="43" t="n">
        <f aca="false">FH129*$F34*(1-FH24)</f>
        <v>0</v>
      </c>
    </row>
    <row r="132" customFormat="false" ht="15" hidden="false" customHeight="false" outlineLevel="0" collapsed="false">
      <c r="C132" s="0" t="s">
        <v>726</v>
      </c>
      <c r="D132" s="11" t="s">
        <v>319</v>
      </c>
      <c r="I132" s="43" t="n">
        <f aca="false">SUM(J132:FH132)</f>
        <v>-31802.3951678711</v>
      </c>
      <c r="J132" s="43" t="n">
        <f aca="false">J125+J127</f>
        <v>-0</v>
      </c>
      <c r="K132" s="43" t="n">
        <f aca="false">K125+K127</f>
        <v>-0</v>
      </c>
      <c r="L132" s="43" t="n">
        <f aca="false">L125+L127</f>
        <v>-0</v>
      </c>
      <c r="M132" s="43" t="n">
        <f aca="false">M125+M127</f>
        <v>-0</v>
      </c>
      <c r="N132" s="43" t="n">
        <f aca="false">N125+N127</f>
        <v>-0</v>
      </c>
      <c r="O132" s="43" t="n">
        <f aca="false">O125+O127</f>
        <v>-0</v>
      </c>
      <c r="P132" s="43" t="n">
        <f aca="false">P125+P127</f>
        <v>-0</v>
      </c>
      <c r="Q132" s="43" t="n">
        <f aca="false">Q125+Q127</f>
        <v>-0</v>
      </c>
      <c r="R132" s="43" t="n">
        <f aca="false">R125+R127</f>
        <v>-0</v>
      </c>
      <c r="S132" s="43" t="n">
        <f aca="false">S125+S127</f>
        <v>-0</v>
      </c>
      <c r="T132" s="43" t="n">
        <f aca="false">T125+T127</f>
        <v>-359.046818024017</v>
      </c>
      <c r="U132" s="43" t="n">
        <f aca="false">U125+U127</f>
        <v>-363.534903249318</v>
      </c>
      <c r="V132" s="43" t="n">
        <f aca="false">V125+V127</f>
        <v>-368.079089539934</v>
      </c>
      <c r="W132" s="43" t="n">
        <f aca="false">W125+W127</f>
        <v>-372.680078159183</v>
      </c>
      <c r="X132" s="43" t="n">
        <f aca="false">X125+X127</f>
        <v>-377.338579136173</v>
      </c>
      <c r="Y132" s="43" t="n">
        <f aca="false">Y125+Y127</f>
        <v>-382.055311375375</v>
      </c>
      <c r="Z132" s="43" t="n">
        <f aca="false">Z125+Z127</f>
        <v>-386.831002767567</v>
      </c>
      <c r="AA132" s="43" t="n">
        <f aca="false">AA125+AA127</f>
        <v>-391.666390302162</v>
      </c>
      <c r="AB132" s="43" t="n">
        <f aca="false">AB125+AB127</f>
        <v>-396.562220180939</v>
      </c>
      <c r="AC132" s="43" t="n">
        <f aca="false">AC125+AC127</f>
        <v>-401.519247933201</v>
      </c>
      <c r="AD132" s="43" t="n">
        <f aca="false">AD125+AD127</f>
        <v>-406.538238532366</v>
      </c>
      <c r="AE132" s="43" t="n">
        <f aca="false">AE125+AE127</f>
        <v>-411.61996651402</v>
      </c>
      <c r="AF132" s="43" t="n">
        <f aca="false">AF125+AF127</f>
        <v>-416.765216095445</v>
      </c>
      <c r="AG132" s="43" t="n">
        <f aca="false">AG125+AG127</f>
        <v>-421.974781296639</v>
      </c>
      <c r="AH132" s="43" t="n">
        <f aca="false">AH125+AH127</f>
        <v>-427.249466062847</v>
      </c>
      <c r="AI132" s="43" t="n">
        <f aca="false">AI125+AI127</f>
        <v>-432.590084388632</v>
      </c>
      <c r="AJ132" s="43" t="n">
        <f aca="false">AJ125+AJ127</f>
        <v>-437.99746044349</v>
      </c>
      <c r="AK132" s="43" t="n">
        <f aca="false">AK125+AK127</f>
        <v>-443.472428699034</v>
      </c>
      <c r="AL132" s="43" t="n">
        <f aca="false">AL125+AL127</f>
        <v>-449.015834057772</v>
      </c>
      <c r="AM132" s="43" t="n">
        <f aca="false">AM125+AM127</f>
        <v>-454.628531983494</v>
      </c>
      <c r="AN132" s="43" t="n">
        <f aca="false">AN125+AN127</f>
        <v>-460.311388633287</v>
      </c>
      <c r="AO132" s="43" t="n">
        <f aca="false">AO125+AO127</f>
        <v>-466.065280991204</v>
      </c>
      <c r="AP132" s="43" t="n">
        <f aca="false">AP125+AP127</f>
        <v>-471.891097003594</v>
      </c>
      <c r="AQ132" s="43" t="n">
        <f aca="false">AQ125+AQ127</f>
        <v>-477.789735716138</v>
      </c>
      <c r="AR132" s="43" t="n">
        <f aca="false">AR125+AR127</f>
        <v>-483.76210741259</v>
      </c>
      <c r="AS132" s="43" t="n">
        <f aca="false">AS125+AS127</f>
        <v>-489.809133755248</v>
      </c>
      <c r="AT132" s="43" t="n">
        <f aca="false">AT125+AT127</f>
        <v>-495.931747927188</v>
      </c>
      <c r="AU132" s="43" t="n">
        <f aca="false">AU125+AU127</f>
        <v>-502.130894776278</v>
      </c>
      <c r="AV132" s="43" t="n">
        <f aca="false">AV125+AV127</f>
        <v>-508.407530960982</v>
      </c>
      <c r="AW132" s="43" t="n">
        <f aca="false">AW125+AW127</f>
        <v>-514.762625097994</v>
      </c>
      <c r="AX132" s="43" t="n">
        <f aca="false">AX125+AX127</f>
        <v>-521.197157911719</v>
      </c>
      <c r="AY132" s="43" t="n">
        <f aca="false">AY125+AY127</f>
        <v>-527.712122385615</v>
      </c>
      <c r="AZ132" s="43" t="n">
        <f aca="false">AZ125+AZ127</f>
        <v>-534.308523915435</v>
      </c>
      <c r="BA132" s="43" t="n">
        <f aca="false">BA125+BA127</f>
        <v>-540.987380464378</v>
      </c>
      <c r="BB132" s="43" t="n">
        <f aca="false">BB125+BB127</f>
        <v>-547.749722720183</v>
      </c>
      <c r="BC132" s="43" t="n">
        <f aca="false">BC125+BC127</f>
        <v>-554.596594254185</v>
      </c>
      <c r="BD132" s="43" t="n">
        <f aca="false">BD125+BD127</f>
        <v>-561.529051682363</v>
      </c>
      <c r="BE132" s="43" t="n">
        <f aca="false">BE125+BE127</f>
        <v>-568.548164828392</v>
      </c>
      <c r="BF132" s="43" t="n">
        <f aca="false">BF125+BF127</f>
        <v>-575.655016888747</v>
      </c>
      <c r="BG132" s="43" t="n">
        <f aca="false">BG125+BG127</f>
        <v>-582.850704599856</v>
      </c>
      <c r="BH132" s="43" t="n">
        <f aca="false">BH125+BH127</f>
        <v>-590.136338407355</v>
      </c>
      <c r="BI132" s="43" t="n">
        <f aca="false">BI125+BI127</f>
        <v>-597.513042637447</v>
      </c>
      <c r="BJ132" s="43" t="n">
        <f aca="false">BJ125+BJ127</f>
        <v>-604.981955670415</v>
      </c>
      <c r="BK132" s="43" t="n">
        <f aca="false">BK125+BK127</f>
        <v>-612.544230116295</v>
      </c>
      <c r="BL132" s="43" t="n">
        <f aca="false">BL125+BL127</f>
        <v>-620.201032992748</v>
      </c>
      <c r="BM132" s="43" t="n">
        <f aca="false">BM125+BM127</f>
        <v>-627.953545905158</v>
      </c>
      <c r="BN132" s="43" t="n">
        <f aca="false">BN125+BN127</f>
        <v>-635.802965228972</v>
      </c>
      <c r="BO132" s="43" t="n">
        <f aca="false">BO125+BO127</f>
        <v>-643.750502294334</v>
      </c>
      <c r="BP132" s="43" t="n">
        <f aca="false">BP125+BP127</f>
        <v>-651.797383573014</v>
      </c>
      <c r="BQ132" s="43" t="n">
        <f aca="false">BQ125+BQ127</f>
        <v>-659.944850867676</v>
      </c>
      <c r="BR132" s="43" t="n">
        <f aca="false">BR125+BR127</f>
        <v>-668.194161503522</v>
      </c>
      <c r="BS132" s="43" t="n">
        <f aca="false">BS125+BS127</f>
        <v>-676.546588522316</v>
      </c>
      <c r="BT132" s="43" t="n">
        <f aca="false">BT125+BT127</f>
        <v>-685.003420878845</v>
      </c>
      <c r="BU132" s="43" t="n">
        <f aca="false">BU125+BU127</f>
        <v>-693.565963639831</v>
      </c>
      <c r="BV132" s="43" t="n">
        <f aca="false">BV125+BV127</f>
        <v>-702.235538185329</v>
      </c>
      <c r="BW132" s="43" t="n">
        <f aca="false">BW125+BW127</f>
        <v>-711.013482412645</v>
      </c>
      <c r="BX132" s="43" t="n">
        <f aca="false">BX125+BX127</f>
        <v>-719.901150942803</v>
      </c>
      <c r="BY132" s="43" t="n">
        <f aca="false">BY125+BY127</f>
        <v>-728.899915329589</v>
      </c>
      <c r="BZ132" s="43" t="n">
        <f aca="false">BZ125+BZ127</f>
        <v>-738.011164271208</v>
      </c>
      <c r="CA132" s="43" t="n">
        <f aca="false">CA125+CA127</f>
        <v>-747.236303824598</v>
      </c>
      <c r="CB132" s="43" t="n">
        <f aca="false">CB125+CB127</f>
        <v>-0</v>
      </c>
      <c r="CC132" s="43" t="n">
        <f aca="false">CC125+CC127</f>
        <v>-0</v>
      </c>
      <c r="CD132" s="43" t="n">
        <f aca="false">CD125+CD127</f>
        <v>-0</v>
      </c>
      <c r="CE132" s="43" t="n">
        <f aca="false">CE125+CE127</f>
        <v>-0</v>
      </c>
      <c r="CF132" s="43" t="n">
        <f aca="false">CF125+CF127</f>
        <v>-0</v>
      </c>
      <c r="CG132" s="43" t="n">
        <f aca="false">CG125+CG127</f>
        <v>-0</v>
      </c>
      <c r="CH132" s="43" t="n">
        <f aca="false">CH125+CH127</f>
        <v>-0</v>
      </c>
      <c r="CI132" s="43" t="n">
        <f aca="false">CI125+CI127</f>
        <v>-0</v>
      </c>
      <c r="CJ132" s="43" t="n">
        <f aca="false">CJ125+CJ127</f>
        <v>-0</v>
      </c>
      <c r="CK132" s="43" t="n">
        <f aca="false">CK125+CK127</f>
        <v>-0</v>
      </c>
      <c r="CL132" s="43" t="n">
        <f aca="false">CL125+CL127</f>
        <v>-0</v>
      </c>
      <c r="CM132" s="43" t="n">
        <f aca="false">CM125+CM127</f>
        <v>-0</v>
      </c>
      <c r="CN132" s="43" t="n">
        <f aca="false">CN125+CN127</f>
        <v>-0</v>
      </c>
      <c r="CO132" s="43" t="n">
        <f aca="false">CO125+CO127</f>
        <v>-0</v>
      </c>
      <c r="CP132" s="43" t="n">
        <f aca="false">CP125+CP127</f>
        <v>-0</v>
      </c>
      <c r="CQ132" s="43" t="n">
        <f aca="false">CQ125+CQ127</f>
        <v>-0</v>
      </c>
      <c r="CR132" s="43" t="n">
        <f aca="false">CR125+CR127</f>
        <v>-0</v>
      </c>
      <c r="CS132" s="43" t="n">
        <f aca="false">CS125+CS127</f>
        <v>-0</v>
      </c>
      <c r="CT132" s="43" t="n">
        <f aca="false">CT125+CT127</f>
        <v>-0</v>
      </c>
      <c r="CU132" s="43" t="n">
        <f aca="false">CU125+CU127</f>
        <v>-0</v>
      </c>
      <c r="CV132" s="43" t="n">
        <f aca="false">CV125+CV127</f>
        <v>-0</v>
      </c>
      <c r="CW132" s="43" t="n">
        <f aca="false">CW125+CW127</f>
        <v>-0</v>
      </c>
      <c r="CX132" s="43" t="n">
        <f aca="false">CX125+CX127</f>
        <v>-0</v>
      </c>
      <c r="CY132" s="43" t="n">
        <f aca="false">CY125+CY127</f>
        <v>-0</v>
      </c>
      <c r="CZ132" s="43" t="n">
        <f aca="false">CZ125+CZ127</f>
        <v>-0</v>
      </c>
      <c r="DA132" s="43" t="n">
        <f aca="false">DA125+DA127</f>
        <v>-0</v>
      </c>
      <c r="DB132" s="43" t="n">
        <f aca="false">DB125+DB127</f>
        <v>-0</v>
      </c>
      <c r="DC132" s="43" t="n">
        <f aca="false">DC125+DC127</f>
        <v>-0</v>
      </c>
      <c r="DD132" s="43" t="n">
        <f aca="false">DD125+DD127</f>
        <v>-0</v>
      </c>
      <c r="DE132" s="43" t="n">
        <f aca="false">DE125+DE127</f>
        <v>-0</v>
      </c>
      <c r="DF132" s="43" t="n">
        <f aca="false">DF125+DF127</f>
        <v>-0</v>
      </c>
      <c r="DG132" s="43" t="n">
        <f aca="false">DG125+DG127</f>
        <v>-0</v>
      </c>
      <c r="DH132" s="43" t="n">
        <f aca="false">DH125+DH127</f>
        <v>-0</v>
      </c>
      <c r="DI132" s="43" t="n">
        <f aca="false">DI125+DI127</f>
        <v>-0</v>
      </c>
      <c r="DJ132" s="43" t="n">
        <f aca="false">DJ125+DJ127</f>
        <v>-0</v>
      </c>
      <c r="DK132" s="43" t="n">
        <f aca="false">DK125+DK127</f>
        <v>-0</v>
      </c>
      <c r="DL132" s="43" t="n">
        <f aca="false">DL125+DL127</f>
        <v>-0</v>
      </c>
      <c r="DM132" s="43" t="n">
        <f aca="false">DM125+DM127</f>
        <v>-0</v>
      </c>
      <c r="DN132" s="43" t="n">
        <f aca="false">DN125+DN127</f>
        <v>-0</v>
      </c>
      <c r="DO132" s="43" t="n">
        <f aca="false">DO125+DO127</f>
        <v>-0</v>
      </c>
      <c r="DP132" s="43" t="n">
        <f aca="false">DP125+DP127</f>
        <v>-0</v>
      </c>
      <c r="DQ132" s="43" t="n">
        <f aca="false">DQ125+DQ127</f>
        <v>-0</v>
      </c>
      <c r="DR132" s="43" t="n">
        <f aca="false">DR125+DR127</f>
        <v>-0</v>
      </c>
      <c r="DS132" s="43" t="n">
        <f aca="false">DS125+DS127</f>
        <v>-0</v>
      </c>
      <c r="DT132" s="43" t="n">
        <f aca="false">DT125+DT127</f>
        <v>-0</v>
      </c>
      <c r="DU132" s="43" t="n">
        <f aca="false">DU125+DU127</f>
        <v>-0</v>
      </c>
      <c r="DV132" s="43" t="n">
        <f aca="false">DV125+DV127</f>
        <v>-0</v>
      </c>
      <c r="DW132" s="43" t="n">
        <f aca="false">DW125+DW127</f>
        <v>-0</v>
      </c>
      <c r="DX132" s="43" t="n">
        <f aca="false">DX125+DX127</f>
        <v>-0</v>
      </c>
      <c r="DY132" s="43" t="n">
        <f aca="false">DY125+DY127</f>
        <v>-0</v>
      </c>
      <c r="DZ132" s="43" t="n">
        <f aca="false">DZ125+DZ127</f>
        <v>-0</v>
      </c>
      <c r="EA132" s="43" t="n">
        <f aca="false">EA125+EA127</f>
        <v>-0</v>
      </c>
      <c r="EB132" s="43" t="n">
        <f aca="false">EB125+EB127</f>
        <v>-0</v>
      </c>
      <c r="EC132" s="43" t="n">
        <f aca="false">EC125+EC127</f>
        <v>-0</v>
      </c>
      <c r="ED132" s="43" t="n">
        <f aca="false">ED125+ED127</f>
        <v>-0</v>
      </c>
      <c r="EE132" s="43" t="n">
        <f aca="false">EE125+EE127</f>
        <v>-0</v>
      </c>
      <c r="EF132" s="43" t="n">
        <f aca="false">EF125+EF127</f>
        <v>-0</v>
      </c>
      <c r="EG132" s="43" t="n">
        <f aca="false">EG125+EG127</f>
        <v>-0</v>
      </c>
      <c r="EH132" s="43" t="n">
        <f aca="false">EH125+EH127</f>
        <v>-0</v>
      </c>
      <c r="EI132" s="43" t="n">
        <f aca="false">EI125+EI127</f>
        <v>-0</v>
      </c>
      <c r="EJ132" s="43" t="n">
        <f aca="false">EJ125+EJ127</f>
        <v>-0</v>
      </c>
      <c r="EK132" s="43" t="n">
        <f aca="false">EK125+EK127</f>
        <v>-0</v>
      </c>
      <c r="EL132" s="43" t="n">
        <f aca="false">EL125+EL127</f>
        <v>-0</v>
      </c>
      <c r="EM132" s="43" t="n">
        <f aca="false">EM125+EM127</f>
        <v>-0</v>
      </c>
      <c r="EN132" s="43" t="n">
        <f aca="false">EN125+EN127</f>
        <v>-0</v>
      </c>
      <c r="EO132" s="43" t="n">
        <f aca="false">EO125+EO127</f>
        <v>-0</v>
      </c>
      <c r="EP132" s="43" t="n">
        <f aca="false">EP125+EP127</f>
        <v>-0</v>
      </c>
      <c r="EQ132" s="43" t="n">
        <f aca="false">EQ125+EQ127</f>
        <v>-0</v>
      </c>
      <c r="ER132" s="43" t="n">
        <f aca="false">ER125+ER127</f>
        <v>-0</v>
      </c>
      <c r="ES132" s="43" t="n">
        <f aca="false">ES125+ES127</f>
        <v>-0</v>
      </c>
      <c r="ET132" s="43" t="n">
        <f aca="false">ET125+ET127</f>
        <v>-0</v>
      </c>
      <c r="EU132" s="43" t="n">
        <f aca="false">EU125+EU127</f>
        <v>-0</v>
      </c>
      <c r="EV132" s="43" t="n">
        <f aca="false">EV125+EV127</f>
        <v>-0</v>
      </c>
      <c r="EW132" s="43" t="n">
        <f aca="false">EW125+EW127</f>
        <v>-0</v>
      </c>
      <c r="EX132" s="43" t="n">
        <f aca="false">EX125+EX127</f>
        <v>-0</v>
      </c>
      <c r="EY132" s="43" t="n">
        <f aca="false">EY125+EY127</f>
        <v>-0</v>
      </c>
      <c r="EZ132" s="43" t="n">
        <f aca="false">EZ125+EZ127</f>
        <v>-0</v>
      </c>
      <c r="FA132" s="43" t="n">
        <f aca="false">FA125+FA127</f>
        <v>-0</v>
      </c>
      <c r="FB132" s="43" t="n">
        <f aca="false">FB125+FB127</f>
        <v>-0</v>
      </c>
      <c r="FC132" s="43" t="n">
        <f aca="false">FC125+FC127</f>
        <v>-0</v>
      </c>
      <c r="FD132" s="43" t="n">
        <f aca="false">FD125+FD127</f>
        <v>-0</v>
      </c>
      <c r="FE132" s="43" t="n">
        <f aca="false">FE125+FE127</f>
        <v>-0</v>
      </c>
      <c r="FF132" s="43" t="n">
        <f aca="false">FF125+FF127</f>
        <v>-0</v>
      </c>
      <c r="FG132" s="43" t="n">
        <f aca="false">FG125+FG127</f>
        <v>-0</v>
      </c>
      <c r="FH132" s="43" t="n">
        <f aca="false">FH125+FH127</f>
        <v>-0</v>
      </c>
    </row>
    <row r="133" customFormat="false" ht="15" hidden="false" customHeight="false" outlineLevel="0" collapsed="false">
      <c r="C133" s="23" t="s">
        <v>727</v>
      </c>
      <c r="D133" s="11" t="s">
        <v>319</v>
      </c>
      <c r="E133" s="62" t="n">
        <f aca="false">SUMIF($J$4:$FH$4,$F16,$J133:$FH133)</f>
        <v>31802.3951678711</v>
      </c>
      <c r="I133" s="64"/>
      <c r="J133" s="62" t="n">
        <f aca="false">SUM(J129:J132)</f>
        <v>0</v>
      </c>
      <c r="K133" s="62" t="n">
        <f aca="false">SUM(K129:K132)</f>
        <v>0</v>
      </c>
      <c r="L133" s="62" t="n">
        <f aca="false">SUM(L129:L132)</f>
        <v>0</v>
      </c>
      <c r="M133" s="62" t="n">
        <f aca="false">SUM(M129:M132)</f>
        <v>0</v>
      </c>
      <c r="N133" s="62" t="n">
        <f aca="false">SUM(N129:N132)</f>
        <v>0</v>
      </c>
      <c r="O133" s="62" t="n">
        <f aca="false">SUM(O129:O132)</f>
        <v>0</v>
      </c>
      <c r="P133" s="62" t="n">
        <f aca="false">SUM(P129:P132)</f>
        <v>398.75</v>
      </c>
      <c r="Q133" s="62" t="n">
        <f aca="false">SUM(Q129:Q132)</f>
        <v>10773.974375</v>
      </c>
      <c r="R133" s="62" t="n">
        <f aca="false">SUM(R129:R132)</f>
        <v>21278.8890546875</v>
      </c>
      <c r="S133" s="62" t="n">
        <f aca="false">SUM(S129:S132)</f>
        <v>31802.3951678711</v>
      </c>
      <c r="T133" s="62" t="n">
        <f aca="false">SUM(T129:T132)</f>
        <v>31443.3483498471</v>
      </c>
      <c r="U133" s="62" t="n">
        <f aca="false">SUM(U129:U132)</f>
        <v>31079.8134465978</v>
      </c>
      <c r="V133" s="62" t="n">
        <f aca="false">SUM(V129:V132)</f>
        <v>30711.7343570578</v>
      </c>
      <c r="W133" s="62" t="n">
        <f aca="false">SUM(W129:W132)</f>
        <v>30339.0542788987</v>
      </c>
      <c r="X133" s="62" t="n">
        <f aca="false">SUM(X129:X132)</f>
        <v>29961.7156997625</v>
      </c>
      <c r="Y133" s="62" t="n">
        <f aca="false">SUM(Y129:Y132)</f>
        <v>29579.6603883871</v>
      </c>
      <c r="Z133" s="62" t="n">
        <f aca="false">SUM(Z129:Z132)</f>
        <v>29192.8293856195</v>
      </c>
      <c r="AA133" s="62" t="n">
        <f aca="false">SUM(AA129:AA132)</f>
        <v>28801.1629953174</v>
      </c>
      <c r="AB133" s="62" t="n">
        <f aca="false">SUM(AB129:AB132)</f>
        <v>28404.6007751364</v>
      </c>
      <c r="AC133" s="62" t="n">
        <f aca="false">SUM(AC129:AC132)</f>
        <v>28003.0815272032</v>
      </c>
      <c r="AD133" s="62" t="n">
        <f aca="false">SUM(AD129:AD132)</f>
        <v>27596.5432886709</v>
      </c>
      <c r="AE133" s="62" t="n">
        <f aca="false">SUM(AE129:AE132)</f>
        <v>27184.9233221569</v>
      </c>
      <c r="AF133" s="62" t="n">
        <f aca="false">SUM(AF129:AF132)</f>
        <v>26768.1581060614</v>
      </c>
      <c r="AG133" s="62" t="n">
        <f aca="false">SUM(AG129:AG132)</f>
        <v>26346.1833247648</v>
      </c>
      <c r="AH133" s="62" t="n">
        <f aca="false">SUM(AH129:AH132)</f>
        <v>25918.9338587019</v>
      </c>
      <c r="AI133" s="62" t="n">
        <f aca="false">SUM(AI129:AI132)</f>
        <v>25486.3437743133</v>
      </c>
      <c r="AJ133" s="62" t="n">
        <f aca="false">SUM(AJ129:AJ132)</f>
        <v>25048.3463138698</v>
      </c>
      <c r="AK133" s="62" t="n">
        <f aca="false">SUM(AK129:AK132)</f>
        <v>24604.8738851708</v>
      </c>
      <c r="AL133" s="62" t="n">
        <f aca="false">SUM(AL129:AL132)</f>
        <v>24155.858051113</v>
      </c>
      <c r="AM133" s="62" t="n">
        <f aca="false">SUM(AM129:AM132)</f>
        <v>23701.2295191295</v>
      </c>
      <c r="AN133" s="62" t="n">
        <f aca="false">SUM(AN129:AN132)</f>
        <v>23240.9181304962</v>
      </c>
      <c r="AO133" s="62" t="n">
        <f aca="false">SUM(AO129:AO132)</f>
        <v>22774.852849505</v>
      </c>
      <c r="AP133" s="62" t="n">
        <f aca="false">SUM(AP129:AP132)</f>
        <v>22302.9617525014</v>
      </c>
      <c r="AQ133" s="62" t="n">
        <f aca="false">SUM(AQ129:AQ132)</f>
        <v>21825.1720167853</v>
      </c>
      <c r="AR133" s="62" t="n">
        <f aca="false">SUM(AR129:AR132)</f>
        <v>21341.4099093727</v>
      </c>
      <c r="AS133" s="62" t="n">
        <f aca="false">SUM(AS129:AS132)</f>
        <v>20851.6007756174</v>
      </c>
      <c r="AT133" s="62" t="n">
        <f aca="false">SUM(AT129:AT132)</f>
        <v>20355.6690276903</v>
      </c>
      <c r="AU133" s="62" t="n">
        <f aca="false">SUM(AU129:AU132)</f>
        <v>19853.538132914</v>
      </c>
      <c r="AV133" s="62" t="n">
        <f aca="false">SUM(AV129:AV132)</f>
        <v>19345.130601953</v>
      </c>
      <c r="AW133" s="62" t="n">
        <f aca="false">SUM(AW129:AW132)</f>
        <v>18830.367976855</v>
      </c>
      <c r="AX133" s="62" t="n">
        <f aca="false">SUM(AX129:AX132)</f>
        <v>18309.1708189433</v>
      </c>
      <c r="AY133" s="62" t="n">
        <f aca="false">SUM(AY129:AY132)</f>
        <v>17781.4586965577</v>
      </c>
      <c r="AZ133" s="62" t="n">
        <f aca="false">SUM(AZ129:AZ132)</f>
        <v>17247.1501726422</v>
      </c>
      <c r="BA133" s="62" t="n">
        <f aca="false">SUM(BA129:BA132)</f>
        <v>16706.1627921779</v>
      </c>
      <c r="BB133" s="62" t="n">
        <f aca="false">SUM(BB129:BB132)</f>
        <v>16158.4130694577</v>
      </c>
      <c r="BC133" s="62" t="n">
        <f aca="false">SUM(BC129:BC132)</f>
        <v>15603.8164752035</v>
      </c>
      <c r="BD133" s="62" t="n">
        <f aca="false">SUM(BD129:BD132)</f>
        <v>15042.2874235211</v>
      </c>
      <c r="BE133" s="62" t="n">
        <f aca="false">SUM(BE129:BE132)</f>
        <v>14473.7392586927</v>
      </c>
      <c r="BF133" s="62" t="n">
        <f aca="false">SUM(BF129:BF132)</f>
        <v>13898.084241804</v>
      </c>
      <c r="BG133" s="62" t="n">
        <f aca="false">SUM(BG129:BG132)</f>
        <v>13315.2335372041</v>
      </c>
      <c r="BH133" s="62" t="n">
        <f aca="false">SUM(BH129:BH132)</f>
        <v>12725.0971987968</v>
      </c>
      <c r="BI133" s="62" t="n">
        <f aca="false">SUM(BI129:BI132)</f>
        <v>12127.5841561593</v>
      </c>
      <c r="BJ133" s="62" t="n">
        <f aca="false">SUM(BJ129:BJ132)</f>
        <v>11522.6022004889</v>
      </c>
      <c r="BK133" s="62" t="n">
        <f aca="false">SUM(BK129:BK132)</f>
        <v>10910.0579703726</v>
      </c>
      <c r="BL133" s="62" t="n">
        <f aca="false">SUM(BL129:BL132)</f>
        <v>10289.8569373799</v>
      </c>
      <c r="BM133" s="62" t="n">
        <f aca="false">SUM(BM129:BM132)</f>
        <v>9661.90339147471</v>
      </c>
      <c r="BN133" s="62" t="n">
        <f aca="false">SUM(BN129:BN132)</f>
        <v>9026.10042624573</v>
      </c>
      <c r="BO133" s="62" t="n">
        <f aca="false">SUM(BO129:BO132)</f>
        <v>8382.3499239514</v>
      </c>
      <c r="BP133" s="62" t="n">
        <f aca="false">SUM(BP129:BP132)</f>
        <v>7730.55254037839</v>
      </c>
      <c r="BQ133" s="62" t="n">
        <f aca="false">SUM(BQ129:BQ132)</f>
        <v>7070.60768951071</v>
      </c>
      <c r="BR133" s="62" t="n">
        <f aca="false">SUM(BR129:BR132)</f>
        <v>6402.41352800719</v>
      </c>
      <c r="BS133" s="62" t="n">
        <f aca="false">SUM(BS129:BS132)</f>
        <v>5725.86693948487</v>
      </c>
      <c r="BT133" s="62" t="n">
        <f aca="false">SUM(BT129:BT132)</f>
        <v>5040.86351860603</v>
      </c>
      <c r="BU133" s="62" t="n">
        <f aca="false">SUM(BU129:BU132)</f>
        <v>4347.29755496619</v>
      </c>
      <c r="BV133" s="62" t="n">
        <f aca="false">SUM(BV129:BV132)</f>
        <v>3645.06201678087</v>
      </c>
      <c r="BW133" s="62" t="n">
        <f aca="false">SUM(BW129:BW132)</f>
        <v>2934.04853436822</v>
      </c>
      <c r="BX133" s="62" t="n">
        <f aca="false">SUM(BX129:BX132)</f>
        <v>2214.14738342542</v>
      </c>
      <c r="BY133" s="62" t="n">
        <f aca="false">SUM(BY129:BY132)</f>
        <v>1485.24746809583</v>
      </c>
      <c r="BZ133" s="62" t="n">
        <f aca="false">SUM(BZ129:BZ132)</f>
        <v>747.23630382462</v>
      </c>
      <c r="CA133" s="62" t="n">
        <f aca="false">SUM(CA129:CA132)</f>
        <v>2.18278728425503E-011</v>
      </c>
      <c r="CB133" s="62" t="n">
        <f aca="false">SUM(CB129:CB132)</f>
        <v>2.18278728425503E-011</v>
      </c>
      <c r="CC133" s="62" t="n">
        <f aca="false">SUM(CC129:CC132)</f>
        <v>2.18278728425503E-011</v>
      </c>
      <c r="CD133" s="62" t="n">
        <f aca="false">SUM(CD129:CD132)</f>
        <v>2.18278728425503E-011</v>
      </c>
      <c r="CE133" s="62" t="n">
        <f aca="false">SUM(CE129:CE132)</f>
        <v>2.18278728425503E-011</v>
      </c>
      <c r="CF133" s="62" t="n">
        <f aca="false">SUM(CF129:CF132)</f>
        <v>2.18278728425503E-011</v>
      </c>
      <c r="CG133" s="62" t="n">
        <f aca="false">SUM(CG129:CG132)</f>
        <v>2.18278728425503E-011</v>
      </c>
      <c r="CH133" s="62" t="n">
        <f aca="false">SUM(CH129:CH132)</f>
        <v>2.18278728425503E-011</v>
      </c>
      <c r="CI133" s="62" t="n">
        <f aca="false">SUM(CI129:CI132)</f>
        <v>2.18278728425503E-011</v>
      </c>
      <c r="CJ133" s="62" t="n">
        <f aca="false">SUM(CJ129:CJ132)</f>
        <v>2.18278728425503E-011</v>
      </c>
      <c r="CK133" s="62" t="n">
        <f aca="false">SUM(CK129:CK132)</f>
        <v>2.18278728425503E-011</v>
      </c>
      <c r="CL133" s="62" t="n">
        <f aca="false">SUM(CL129:CL132)</f>
        <v>2.18278728425503E-011</v>
      </c>
      <c r="CM133" s="62" t="n">
        <f aca="false">SUM(CM129:CM132)</f>
        <v>2.18278728425503E-011</v>
      </c>
      <c r="CN133" s="62" t="n">
        <f aca="false">SUM(CN129:CN132)</f>
        <v>2.18278728425503E-011</v>
      </c>
      <c r="CO133" s="62" t="n">
        <f aca="false">SUM(CO129:CO132)</f>
        <v>2.18278728425503E-011</v>
      </c>
      <c r="CP133" s="62" t="n">
        <f aca="false">SUM(CP129:CP132)</f>
        <v>2.18278728425503E-011</v>
      </c>
      <c r="CQ133" s="62" t="n">
        <f aca="false">SUM(CQ129:CQ132)</f>
        <v>2.18278728425503E-011</v>
      </c>
      <c r="CR133" s="62" t="n">
        <f aca="false">SUM(CR129:CR132)</f>
        <v>2.18278728425503E-011</v>
      </c>
      <c r="CS133" s="62" t="n">
        <f aca="false">SUM(CS129:CS132)</f>
        <v>2.18278728425503E-011</v>
      </c>
      <c r="CT133" s="62" t="n">
        <f aca="false">SUM(CT129:CT132)</f>
        <v>2.18278728425503E-011</v>
      </c>
      <c r="CU133" s="62" t="n">
        <f aca="false">SUM(CU129:CU132)</f>
        <v>2.18278728425503E-011</v>
      </c>
      <c r="CV133" s="62" t="n">
        <f aca="false">SUM(CV129:CV132)</f>
        <v>2.18278728425503E-011</v>
      </c>
      <c r="CW133" s="62" t="n">
        <f aca="false">SUM(CW129:CW132)</f>
        <v>2.18278728425503E-011</v>
      </c>
      <c r="CX133" s="62" t="n">
        <f aca="false">SUM(CX129:CX132)</f>
        <v>2.18278728425503E-011</v>
      </c>
      <c r="CY133" s="62" t="n">
        <f aca="false">SUM(CY129:CY132)</f>
        <v>2.18278728425503E-011</v>
      </c>
      <c r="CZ133" s="62" t="n">
        <f aca="false">SUM(CZ129:CZ132)</f>
        <v>2.18278728425503E-011</v>
      </c>
      <c r="DA133" s="62" t="n">
        <f aca="false">SUM(DA129:DA132)</f>
        <v>2.18278728425503E-011</v>
      </c>
      <c r="DB133" s="62" t="n">
        <f aca="false">SUM(DB129:DB132)</f>
        <v>2.18278728425503E-011</v>
      </c>
      <c r="DC133" s="62" t="n">
        <f aca="false">SUM(DC129:DC132)</f>
        <v>2.18278728425503E-011</v>
      </c>
      <c r="DD133" s="62" t="n">
        <f aca="false">SUM(DD129:DD132)</f>
        <v>2.18278728425503E-011</v>
      </c>
      <c r="DE133" s="62" t="n">
        <f aca="false">SUM(DE129:DE132)</f>
        <v>2.18278728425503E-011</v>
      </c>
      <c r="DF133" s="62" t="n">
        <f aca="false">SUM(DF129:DF132)</f>
        <v>2.18278728425503E-011</v>
      </c>
      <c r="DG133" s="62" t="n">
        <f aca="false">SUM(DG129:DG132)</f>
        <v>2.18278728425503E-011</v>
      </c>
      <c r="DH133" s="62" t="n">
        <f aca="false">SUM(DH129:DH132)</f>
        <v>2.18278728425503E-011</v>
      </c>
      <c r="DI133" s="62" t="n">
        <f aca="false">SUM(DI129:DI132)</f>
        <v>2.18278728425503E-011</v>
      </c>
      <c r="DJ133" s="62" t="n">
        <f aca="false">SUM(DJ129:DJ132)</f>
        <v>2.18278728425503E-011</v>
      </c>
      <c r="DK133" s="62" t="n">
        <f aca="false">SUM(DK129:DK132)</f>
        <v>2.18278728425503E-011</v>
      </c>
      <c r="DL133" s="62" t="n">
        <f aca="false">SUM(DL129:DL132)</f>
        <v>2.18278728425503E-011</v>
      </c>
      <c r="DM133" s="62" t="n">
        <f aca="false">SUM(DM129:DM132)</f>
        <v>2.18278728425503E-011</v>
      </c>
      <c r="DN133" s="62" t="n">
        <f aca="false">SUM(DN129:DN132)</f>
        <v>2.18278728425503E-011</v>
      </c>
      <c r="DO133" s="62" t="n">
        <f aca="false">SUM(DO129:DO132)</f>
        <v>2.18278728425503E-011</v>
      </c>
      <c r="DP133" s="62" t="n">
        <f aca="false">SUM(DP129:DP132)</f>
        <v>2.18278728425503E-011</v>
      </c>
      <c r="DQ133" s="62" t="n">
        <f aca="false">SUM(DQ129:DQ132)</f>
        <v>2.18278728425503E-011</v>
      </c>
      <c r="DR133" s="62" t="n">
        <f aca="false">SUM(DR129:DR132)</f>
        <v>2.18278728425503E-011</v>
      </c>
      <c r="DS133" s="62" t="n">
        <f aca="false">SUM(DS129:DS132)</f>
        <v>2.18278728425503E-011</v>
      </c>
      <c r="DT133" s="62" t="n">
        <f aca="false">SUM(DT129:DT132)</f>
        <v>2.18278728425503E-011</v>
      </c>
      <c r="DU133" s="62" t="n">
        <f aca="false">SUM(DU129:DU132)</f>
        <v>2.18278728425503E-011</v>
      </c>
      <c r="DV133" s="62" t="n">
        <f aca="false">SUM(DV129:DV132)</f>
        <v>2.18278728425503E-011</v>
      </c>
      <c r="DW133" s="62" t="n">
        <f aca="false">SUM(DW129:DW132)</f>
        <v>2.18278728425503E-011</v>
      </c>
      <c r="DX133" s="62" t="n">
        <f aca="false">SUM(DX129:DX132)</f>
        <v>2.18278728425503E-011</v>
      </c>
      <c r="DY133" s="62" t="n">
        <f aca="false">SUM(DY129:DY132)</f>
        <v>2.18278728425503E-011</v>
      </c>
      <c r="DZ133" s="62" t="n">
        <f aca="false">SUM(DZ129:DZ132)</f>
        <v>2.18278728425503E-011</v>
      </c>
      <c r="EA133" s="62" t="n">
        <f aca="false">SUM(EA129:EA132)</f>
        <v>2.18278728425503E-011</v>
      </c>
      <c r="EB133" s="62" t="n">
        <f aca="false">SUM(EB129:EB132)</f>
        <v>2.18278728425503E-011</v>
      </c>
      <c r="EC133" s="62" t="n">
        <f aca="false">SUM(EC129:EC132)</f>
        <v>2.18278728425503E-011</v>
      </c>
      <c r="ED133" s="62" t="n">
        <f aca="false">SUM(ED129:ED132)</f>
        <v>2.18278728425503E-011</v>
      </c>
      <c r="EE133" s="62" t="n">
        <f aca="false">SUM(EE129:EE132)</f>
        <v>2.18278728425503E-011</v>
      </c>
      <c r="EF133" s="62" t="n">
        <f aca="false">SUM(EF129:EF132)</f>
        <v>2.18278728425503E-011</v>
      </c>
      <c r="EG133" s="62" t="n">
        <f aca="false">SUM(EG129:EG132)</f>
        <v>2.18278728425503E-011</v>
      </c>
      <c r="EH133" s="62" t="n">
        <f aca="false">SUM(EH129:EH132)</f>
        <v>2.18278728425503E-011</v>
      </c>
      <c r="EI133" s="62" t="n">
        <f aca="false">SUM(EI129:EI132)</f>
        <v>2.18278728425503E-011</v>
      </c>
      <c r="EJ133" s="62" t="n">
        <f aca="false">SUM(EJ129:EJ132)</f>
        <v>2.18278728425503E-011</v>
      </c>
      <c r="EK133" s="62" t="n">
        <f aca="false">SUM(EK129:EK132)</f>
        <v>2.18278728425503E-011</v>
      </c>
      <c r="EL133" s="62" t="n">
        <f aca="false">SUM(EL129:EL132)</f>
        <v>2.18278728425503E-011</v>
      </c>
      <c r="EM133" s="62" t="n">
        <f aca="false">SUM(EM129:EM132)</f>
        <v>2.18278728425503E-011</v>
      </c>
      <c r="EN133" s="62" t="n">
        <f aca="false">SUM(EN129:EN132)</f>
        <v>2.18278728425503E-011</v>
      </c>
      <c r="EO133" s="62" t="n">
        <f aca="false">SUM(EO129:EO132)</f>
        <v>2.18278728425503E-011</v>
      </c>
      <c r="EP133" s="62" t="n">
        <f aca="false">SUM(EP129:EP132)</f>
        <v>2.18278728425503E-011</v>
      </c>
      <c r="EQ133" s="62" t="n">
        <f aca="false">SUM(EQ129:EQ132)</f>
        <v>2.18278728425503E-011</v>
      </c>
      <c r="ER133" s="62" t="n">
        <f aca="false">SUM(ER129:ER132)</f>
        <v>2.18278728425503E-011</v>
      </c>
      <c r="ES133" s="62" t="n">
        <f aca="false">SUM(ES129:ES132)</f>
        <v>2.18278728425503E-011</v>
      </c>
      <c r="ET133" s="62" t="n">
        <f aca="false">SUM(ET129:ET132)</f>
        <v>2.18278728425503E-011</v>
      </c>
      <c r="EU133" s="62" t="n">
        <f aca="false">SUM(EU129:EU132)</f>
        <v>2.18278728425503E-011</v>
      </c>
      <c r="EV133" s="62" t="n">
        <f aca="false">SUM(EV129:EV132)</f>
        <v>2.18278728425503E-011</v>
      </c>
      <c r="EW133" s="62" t="n">
        <f aca="false">SUM(EW129:EW132)</f>
        <v>2.18278728425503E-011</v>
      </c>
      <c r="EX133" s="62" t="n">
        <f aca="false">SUM(EX129:EX132)</f>
        <v>2.18278728425503E-011</v>
      </c>
      <c r="EY133" s="62" t="n">
        <f aca="false">SUM(EY129:EY132)</f>
        <v>2.18278728425503E-011</v>
      </c>
      <c r="EZ133" s="62" t="n">
        <f aca="false">SUM(EZ129:EZ132)</f>
        <v>2.18278728425503E-011</v>
      </c>
      <c r="FA133" s="62" t="n">
        <f aca="false">SUM(FA129:FA132)</f>
        <v>2.18278728425503E-011</v>
      </c>
      <c r="FB133" s="62" t="n">
        <f aca="false">SUM(FB129:FB132)</f>
        <v>2.18278728425503E-011</v>
      </c>
      <c r="FC133" s="62" t="n">
        <f aca="false">SUM(FC129:FC132)</f>
        <v>2.18278728425503E-011</v>
      </c>
      <c r="FD133" s="62" t="n">
        <f aca="false">SUM(FD129:FD132)</f>
        <v>2.18278728425503E-011</v>
      </c>
      <c r="FE133" s="62" t="n">
        <f aca="false">SUM(FE129:FE132)</f>
        <v>2.18278728425503E-011</v>
      </c>
      <c r="FF133" s="62" t="n">
        <f aca="false">SUM(FF129:FF132)</f>
        <v>2.18278728425503E-011</v>
      </c>
      <c r="FG133" s="62" t="n">
        <f aca="false">SUM(FG129:FG132)</f>
        <v>2.18278728425503E-011</v>
      </c>
      <c r="FH133" s="62" t="n">
        <f aca="false">SUM(FH129:FH132)</f>
        <v>2.18278728425503E-011</v>
      </c>
    </row>
    <row r="134" customFormat="false" ht="15" hidden="false" customHeight="false" outlineLevel="0" collapsed="false">
      <c r="C134" s="0" t="s">
        <v>728</v>
      </c>
      <c r="D134" s="11" t="s">
        <v>319</v>
      </c>
      <c r="I134" s="43" t="n">
        <f aca="false">SUM(J134:FH134)</f>
        <v>-556.541915437744</v>
      </c>
      <c r="J134" s="43" t="n">
        <f aca="false">-In_Upfront_Fee*$E133*(J129=0)*(J130&gt;0)</f>
        <v>-0</v>
      </c>
      <c r="K134" s="43" t="n">
        <f aca="false">-In_Upfront_Fee*$E133*(K129=0)*(K130&gt;0)</f>
        <v>-0</v>
      </c>
      <c r="L134" s="43" t="n">
        <f aca="false">-In_Upfront_Fee*$E133*(L129=0)*(L130&gt;0)</f>
        <v>-0</v>
      </c>
      <c r="M134" s="43" t="n">
        <f aca="false">-In_Upfront_Fee*$E133*(M129=0)*(M130&gt;0)</f>
        <v>-0</v>
      </c>
      <c r="N134" s="43" t="n">
        <f aca="false">-In_Upfront_Fee*$E133*(N129=0)*(N130&gt;0)</f>
        <v>-0</v>
      </c>
      <c r="O134" s="43" t="n">
        <f aca="false">-In_Upfront_Fee*$E133*(O129=0)*(O130&gt;0)</f>
        <v>-0</v>
      </c>
      <c r="P134" s="43" t="n">
        <f aca="false">-In_Upfront_Fee*$E133*(P129=0)*(P130&gt;0)</f>
        <v>-556.541915437744</v>
      </c>
      <c r="Q134" s="43" t="n">
        <f aca="false">-In_Upfront_Fee*$E133*(Q129=0)*(Q130&gt;0)</f>
        <v>-0</v>
      </c>
      <c r="R134" s="43" t="n">
        <f aca="false">-In_Upfront_Fee*$E133*(R129=0)*(R130&gt;0)</f>
        <v>-0</v>
      </c>
      <c r="S134" s="43" t="n">
        <f aca="false">-In_Upfront_Fee*$E133*(S129=0)*(S130&gt;0)</f>
        <v>-0</v>
      </c>
      <c r="T134" s="43" t="n">
        <f aca="false">-In_Upfront_Fee*$E133*(T129=0)*(T130&gt;0)</f>
        <v>-0</v>
      </c>
      <c r="U134" s="43" t="n">
        <f aca="false">-In_Upfront_Fee*$E133*(U129=0)*(U130&gt;0)</f>
        <v>-0</v>
      </c>
      <c r="V134" s="43" t="n">
        <f aca="false">-In_Upfront_Fee*$E133*(V129=0)*(V130&gt;0)</f>
        <v>-0</v>
      </c>
      <c r="W134" s="43" t="n">
        <f aca="false">-In_Upfront_Fee*$E133*(W129=0)*(W130&gt;0)</f>
        <v>-0</v>
      </c>
      <c r="X134" s="43" t="n">
        <f aca="false">-In_Upfront_Fee*$E133*(X129=0)*(X130&gt;0)</f>
        <v>-0</v>
      </c>
      <c r="Y134" s="43" t="n">
        <f aca="false">-In_Upfront_Fee*$E133*(Y129=0)*(Y130&gt;0)</f>
        <v>-0</v>
      </c>
      <c r="Z134" s="43" t="n">
        <f aca="false">-In_Upfront_Fee*$E133*(Z129=0)*(Z130&gt;0)</f>
        <v>-0</v>
      </c>
      <c r="AA134" s="43" t="n">
        <f aca="false">-In_Upfront_Fee*$E133*(AA129=0)*(AA130&gt;0)</f>
        <v>-0</v>
      </c>
      <c r="AB134" s="43" t="n">
        <f aca="false">-In_Upfront_Fee*$E133*(AB129=0)*(AB130&gt;0)</f>
        <v>-0</v>
      </c>
      <c r="AC134" s="43" t="n">
        <f aca="false">-In_Upfront_Fee*$E133*(AC129=0)*(AC130&gt;0)</f>
        <v>-0</v>
      </c>
      <c r="AD134" s="43" t="n">
        <f aca="false">-In_Upfront_Fee*$E133*(AD129=0)*(AD130&gt;0)</f>
        <v>-0</v>
      </c>
      <c r="AE134" s="43" t="n">
        <f aca="false">-In_Upfront_Fee*$E133*(AE129=0)*(AE130&gt;0)</f>
        <v>-0</v>
      </c>
      <c r="AF134" s="43" t="n">
        <f aca="false">-In_Upfront_Fee*$E133*(AF129=0)*(AF130&gt;0)</f>
        <v>-0</v>
      </c>
      <c r="AG134" s="43" t="n">
        <f aca="false">-In_Upfront_Fee*$E133*(AG129=0)*(AG130&gt;0)</f>
        <v>-0</v>
      </c>
      <c r="AH134" s="43" t="n">
        <f aca="false">-In_Upfront_Fee*$E133*(AH129=0)*(AH130&gt;0)</f>
        <v>-0</v>
      </c>
      <c r="AI134" s="43" t="n">
        <f aca="false">-In_Upfront_Fee*$E133*(AI129=0)*(AI130&gt;0)</f>
        <v>-0</v>
      </c>
      <c r="AJ134" s="43" t="n">
        <f aca="false">-In_Upfront_Fee*$E133*(AJ129=0)*(AJ130&gt;0)</f>
        <v>-0</v>
      </c>
      <c r="AK134" s="43" t="n">
        <f aca="false">-In_Upfront_Fee*$E133*(AK129=0)*(AK130&gt;0)</f>
        <v>-0</v>
      </c>
      <c r="AL134" s="43" t="n">
        <f aca="false">-In_Upfront_Fee*$E133*(AL129=0)*(AL130&gt;0)</f>
        <v>-0</v>
      </c>
      <c r="AM134" s="43" t="n">
        <f aca="false">-In_Upfront_Fee*$E133*(AM129=0)*(AM130&gt;0)</f>
        <v>-0</v>
      </c>
      <c r="AN134" s="43" t="n">
        <f aca="false">-In_Upfront_Fee*$E133*(AN129=0)*(AN130&gt;0)</f>
        <v>-0</v>
      </c>
      <c r="AO134" s="43" t="n">
        <f aca="false">-In_Upfront_Fee*$E133*(AO129=0)*(AO130&gt;0)</f>
        <v>-0</v>
      </c>
      <c r="AP134" s="43" t="n">
        <f aca="false">-In_Upfront_Fee*$E133*(AP129=0)*(AP130&gt;0)</f>
        <v>-0</v>
      </c>
      <c r="AQ134" s="43" t="n">
        <f aca="false">-In_Upfront_Fee*$E133*(AQ129=0)*(AQ130&gt;0)</f>
        <v>-0</v>
      </c>
      <c r="AR134" s="43" t="n">
        <f aca="false">-In_Upfront_Fee*$E133*(AR129=0)*(AR130&gt;0)</f>
        <v>-0</v>
      </c>
      <c r="AS134" s="43" t="n">
        <f aca="false">-In_Upfront_Fee*$E133*(AS129=0)*(AS130&gt;0)</f>
        <v>-0</v>
      </c>
      <c r="AT134" s="43" t="n">
        <f aca="false">-In_Upfront_Fee*$E133*(AT129=0)*(AT130&gt;0)</f>
        <v>-0</v>
      </c>
      <c r="AU134" s="43" t="n">
        <f aca="false">-In_Upfront_Fee*$E133*(AU129=0)*(AU130&gt;0)</f>
        <v>-0</v>
      </c>
      <c r="AV134" s="43" t="n">
        <f aca="false">-In_Upfront_Fee*$E133*(AV129=0)*(AV130&gt;0)</f>
        <v>-0</v>
      </c>
      <c r="AW134" s="43" t="n">
        <f aca="false">-In_Upfront_Fee*$E133*(AW129=0)*(AW130&gt;0)</f>
        <v>-0</v>
      </c>
      <c r="AX134" s="43" t="n">
        <f aca="false">-In_Upfront_Fee*$E133*(AX129=0)*(AX130&gt;0)</f>
        <v>-0</v>
      </c>
      <c r="AY134" s="43" t="n">
        <f aca="false">-In_Upfront_Fee*$E133*(AY129=0)*(AY130&gt;0)</f>
        <v>-0</v>
      </c>
      <c r="AZ134" s="43" t="n">
        <f aca="false">-In_Upfront_Fee*$E133*(AZ129=0)*(AZ130&gt;0)</f>
        <v>-0</v>
      </c>
      <c r="BA134" s="43" t="n">
        <f aca="false">-In_Upfront_Fee*$E133*(BA129=0)*(BA130&gt;0)</f>
        <v>-0</v>
      </c>
      <c r="BB134" s="43" t="n">
        <f aca="false">-In_Upfront_Fee*$E133*(BB129=0)*(BB130&gt;0)</f>
        <v>-0</v>
      </c>
      <c r="BC134" s="43" t="n">
        <f aca="false">-In_Upfront_Fee*$E133*(BC129=0)*(BC130&gt;0)</f>
        <v>-0</v>
      </c>
      <c r="BD134" s="43" t="n">
        <f aca="false">-In_Upfront_Fee*$E133*(BD129=0)*(BD130&gt;0)</f>
        <v>-0</v>
      </c>
      <c r="BE134" s="43" t="n">
        <f aca="false">-In_Upfront_Fee*$E133*(BE129=0)*(BE130&gt;0)</f>
        <v>-0</v>
      </c>
      <c r="BF134" s="43" t="n">
        <f aca="false">-In_Upfront_Fee*$E133*(BF129=0)*(BF130&gt;0)</f>
        <v>-0</v>
      </c>
      <c r="BG134" s="43" t="n">
        <f aca="false">-In_Upfront_Fee*$E133*(BG129=0)*(BG130&gt;0)</f>
        <v>-0</v>
      </c>
      <c r="BH134" s="43" t="n">
        <f aca="false">-In_Upfront_Fee*$E133*(BH129=0)*(BH130&gt;0)</f>
        <v>-0</v>
      </c>
      <c r="BI134" s="43" t="n">
        <f aca="false">-In_Upfront_Fee*$E133*(BI129=0)*(BI130&gt;0)</f>
        <v>-0</v>
      </c>
      <c r="BJ134" s="43" t="n">
        <f aca="false">-In_Upfront_Fee*$E133*(BJ129=0)*(BJ130&gt;0)</f>
        <v>-0</v>
      </c>
      <c r="BK134" s="43" t="n">
        <f aca="false">-In_Upfront_Fee*$E133*(BK129=0)*(BK130&gt;0)</f>
        <v>-0</v>
      </c>
      <c r="BL134" s="43" t="n">
        <f aca="false">-In_Upfront_Fee*$E133*(BL129=0)*(BL130&gt;0)</f>
        <v>-0</v>
      </c>
      <c r="BM134" s="43" t="n">
        <f aca="false">-In_Upfront_Fee*$E133*(BM129=0)*(BM130&gt;0)</f>
        <v>-0</v>
      </c>
      <c r="BN134" s="43" t="n">
        <f aca="false">-In_Upfront_Fee*$E133*(BN129=0)*(BN130&gt;0)</f>
        <v>-0</v>
      </c>
      <c r="BO134" s="43" t="n">
        <f aca="false">-In_Upfront_Fee*$E133*(BO129=0)*(BO130&gt;0)</f>
        <v>-0</v>
      </c>
      <c r="BP134" s="43" t="n">
        <f aca="false">-In_Upfront_Fee*$E133*(BP129=0)*(BP130&gt;0)</f>
        <v>-0</v>
      </c>
      <c r="BQ134" s="43" t="n">
        <f aca="false">-In_Upfront_Fee*$E133*(BQ129=0)*(BQ130&gt;0)</f>
        <v>-0</v>
      </c>
      <c r="BR134" s="43" t="n">
        <f aca="false">-In_Upfront_Fee*$E133*(BR129=0)*(BR130&gt;0)</f>
        <v>-0</v>
      </c>
      <c r="BS134" s="43" t="n">
        <f aca="false">-In_Upfront_Fee*$E133*(BS129=0)*(BS130&gt;0)</f>
        <v>-0</v>
      </c>
      <c r="BT134" s="43" t="n">
        <f aca="false">-In_Upfront_Fee*$E133*(BT129=0)*(BT130&gt;0)</f>
        <v>-0</v>
      </c>
      <c r="BU134" s="43" t="n">
        <f aca="false">-In_Upfront_Fee*$E133*(BU129=0)*(BU130&gt;0)</f>
        <v>-0</v>
      </c>
      <c r="BV134" s="43" t="n">
        <f aca="false">-In_Upfront_Fee*$E133*(BV129=0)*(BV130&gt;0)</f>
        <v>-0</v>
      </c>
      <c r="BW134" s="43" t="n">
        <f aca="false">-In_Upfront_Fee*$E133*(BW129=0)*(BW130&gt;0)</f>
        <v>-0</v>
      </c>
      <c r="BX134" s="43" t="n">
        <f aca="false">-In_Upfront_Fee*$E133*(BX129=0)*(BX130&gt;0)</f>
        <v>-0</v>
      </c>
      <c r="BY134" s="43" t="n">
        <f aca="false">-In_Upfront_Fee*$E133*(BY129=0)*(BY130&gt;0)</f>
        <v>-0</v>
      </c>
      <c r="BZ134" s="43" t="n">
        <f aca="false">-In_Upfront_Fee*$E133*(BZ129=0)*(BZ130&gt;0)</f>
        <v>-0</v>
      </c>
      <c r="CA134" s="43" t="n">
        <f aca="false">-In_Upfront_Fee*$E133*(CA129=0)*(CA130&gt;0)</f>
        <v>-0</v>
      </c>
      <c r="CB134" s="43" t="n">
        <f aca="false">-In_Upfront_Fee*$E133*(CB129=0)*(CB130&gt;0)</f>
        <v>-0</v>
      </c>
      <c r="CC134" s="43" t="n">
        <f aca="false">-In_Upfront_Fee*$E133*(CC129=0)*(CC130&gt;0)</f>
        <v>-0</v>
      </c>
      <c r="CD134" s="43" t="n">
        <f aca="false">-In_Upfront_Fee*$E133*(CD129=0)*(CD130&gt;0)</f>
        <v>-0</v>
      </c>
      <c r="CE134" s="43" t="n">
        <f aca="false">-In_Upfront_Fee*$E133*(CE129=0)*(CE130&gt;0)</f>
        <v>-0</v>
      </c>
      <c r="CF134" s="43" t="n">
        <f aca="false">-In_Upfront_Fee*$E133*(CF129=0)*(CF130&gt;0)</f>
        <v>-0</v>
      </c>
      <c r="CG134" s="43" t="n">
        <f aca="false">-In_Upfront_Fee*$E133*(CG129=0)*(CG130&gt;0)</f>
        <v>-0</v>
      </c>
      <c r="CH134" s="43" t="n">
        <f aca="false">-In_Upfront_Fee*$E133*(CH129=0)*(CH130&gt;0)</f>
        <v>-0</v>
      </c>
      <c r="CI134" s="43" t="n">
        <f aca="false">-In_Upfront_Fee*$E133*(CI129=0)*(CI130&gt;0)</f>
        <v>-0</v>
      </c>
      <c r="CJ134" s="43" t="n">
        <f aca="false">-In_Upfront_Fee*$E133*(CJ129=0)*(CJ130&gt;0)</f>
        <v>-0</v>
      </c>
      <c r="CK134" s="43" t="n">
        <f aca="false">-In_Upfront_Fee*$E133*(CK129=0)*(CK130&gt;0)</f>
        <v>-0</v>
      </c>
      <c r="CL134" s="43" t="n">
        <f aca="false">-In_Upfront_Fee*$E133*(CL129=0)*(CL130&gt;0)</f>
        <v>-0</v>
      </c>
      <c r="CM134" s="43" t="n">
        <f aca="false">-In_Upfront_Fee*$E133*(CM129=0)*(CM130&gt;0)</f>
        <v>-0</v>
      </c>
      <c r="CN134" s="43" t="n">
        <f aca="false">-In_Upfront_Fee*$E133*(CN129=0)*(CN130&gt;0)</f>
        <v>-0</v>
      </c>
      <c r="CO134" s="43" t="n">
        <f aca="false">-In_Upfront_Fee*$E133*(CO129=0)*(CO130&gt;0)</f>
        <v>-0</v>
      </c>
      <c r="CP134" s="43" t="n">
        <f aca="false">-In_Upfront_Fee*$E133*(CP129=0)*(CP130&gt;0)</f>
        <v>-0</v>
      </c>
      <c r="CQ134" s="43" t="n">
        <f aca="false">-In_Upfront_Fee*$E133*(CQ129=0)*(CQ130&gt;0)</f>
        <v>-0</v>
      </c>
      <c r="CR134" s="43" t="n">
        <f aca="false">-In_Upfront_Fee*$E133*(CR129=0)*(CR130&gt;0)</f>
        <v>-0</v>
      </c>
      <c r="CS134" s="43" t="n">
        <f aca="false">-In_Upfront_Fee*$E133*(CS129=0)*(CS130&gt;0)</f>
        <v>-0</v>
      </c>
      <c r="CT134" s="43" t="n">
        <f aca="false">-In_Upfront_Fee*$E133*(CT129=0)*(CT130&gt;0)</f>
        <v>-0</v>
      </c>
      <c r="CU134" s="43" t="n">
        <f aca="false">-In_Upfront_Fee*$E133*(CU129=0)*(CU130&gt;0)</f>
        <v>-0</v>
      </c>
      <c r="CV134" s="43" t="n">
        <f aca="false">-In_Upfront_Fee*$E133*(CV129=0)*(CV130&gt;0)</f>
        <v>-0</v>
      </c>
      <c r="CW134" s="43" t="n">
        <f aca="false">-In_Upfront_Fee*$E133*(CW129=0)*(CW130&gt;0)</f>
        <v>-0</v>
      </c>
      <c r="CX134" s="43" t="n">
        <f aca="false">-In_Upfront_Fee*$E133*(CX129=0)*(CX130&gt;0)</f>
        <v>-0</v>
      </c>
      <c r="CY134" s="43" t="n">
        <f aca="false">-In_Upfront_Fee*$E133*(CY129=0)*(CY130&gt;0)</f>
        <v>-0</v>
      </c>
      <c r="CZ134" s="43" t="n">
        <f aca="false">-In_Upfront_Fee*$E133*(CZ129=0)*(CZ130&gt;0)</f>
        <v>-0</v>
      </c>
      <c r="DA134" s="43" t="n">
        <f aca="false">-In_Upfront_Fee*$E133*(DA129=0)*(DA130&gt;0)</f>
        <v>-0</v>
      </c>
      <c r="DB134" s="43" t="n">
        <f aca="false">-In_Upfront_Fee*$E133*(DB129=0)*(DB130&gt;0)</f>
        <v>-0</v>
      </c>
      <c r="DC134" s="43" t="n">
        <f aca="false">-In_Upfront_Fee*$E133*(DC129=0)*(DC130&gt;0)</f>
        <v>-0</v>
      </c>
      <c r="DD134" s="43" t="n">
        <f aca="false">-In_Upfront_Fee*$E133*(DD129=0)*(DD130&gt;0)</f>
        <v>-0</v>
      </c>
      <c r="DE134" s="43" t="n">
        <f aca="false">-In_Upfront_Fee*$E133*(DE129=0)*(DE130&gt;0)</f>
        <v>-0</v>
      </c>
      <c r="DF134" s="43" t="n">
        <f aca="false">-In_Upfront_Fee*$E133*(DF129=0)*(DF130&gt;0)</f>
        <v>-0</v>
      </c>
      <c r="DG134" s="43" t="n">
        <f aca="false">-In_Upfront_Fee*$E133*(DG129=0)*(DG130&gt;0)</f>
        <v>-0</v>
      </c>
      <c r="DH134" s="43" t="n">
        <f aca="false">-In_Upfront_Fee*$E133*(DH129=0)*(DH130&gt;0)</f>
        <v>-0</v>
      </c>
      <c r="DI134" s="43" t="n">
        <f aca="false">-In_Upfront_Fee*$E133*(DI129=0)*(DI130&gt;0)</f>
        <v>-0</v>
      </c>
      <c r="DJ134" s="43" t="n">
        <f aca="false">-In_Upfront_Fee*$E133*(DJ129=0)*(DJ130&gt;0)</f>
        <v>-0</v>
      </c>
      <c r="DK134" s="43" t="n">
        <f aca="false">-In_Upfront_Fee*$E133*(DK129=0)*(DK130&gt;0)</f>
        <v>-0</v>
      </c>
      <c r="DL134" s="43" t="n">
        <f aca="false">-In_Upfront_Fee*$E133*(DL129=0)*(DL130&gt;0)</f>
        <v>-0</v>
      </c>
      <c r="DM134" s="43" t="n">
        <f aca="false">-In_Upfront_Fee*$E133*(DM129=0)*(DM130&gt;0)</f>
        <v>-0</v>
      </c>
      <c r="DN134" s="43" t="n">
        <f aca="false">-In_Upfront_Fee*$E133*(DN129=0)*(DN130&gt;0)</f>
        <v>-0</v>
      </c>
      <c r="DO134" s="43" t="n">
        <f aca="false">-In_Upfront_Fee*$E133*(DO129=0)*(DO130&gt;0)</f>
        <v>-0</v>
      </c>
      <c r="DP134" s="43" t="n">
        <f aca="false">-In_Upfront_Fee*$E133*(DP129=0)*(DP130&gt;0)</f>
        <v>-0</v>
      </c>
      <c r="DQ134" s="43" t="n">
        <f aca="false">-In_Upfront_Fee*$E133*(DQ129=0)*(DQ130&gt;0)</f>
        <v>-0</v>
      </c>
      <c r="DR134" s="43" t="n">
        <f aca="false">-In_Upfront_Fee*$E133*(DR129=0)*(DR130&gt;0)</f>
        <v>-0</v>
      </c>
      <c r="DS134" s="43" t="n">
        <f aca="false">-In_Upfront_Fee*$E133*(DS129=0)*(DS130&gt;0)</f>
        <v>-0</v>
      </c>
      <c r="DT134" s="43" t="n">
        <f aca="false">-In_Upfront_Fee*$E133*(DT129=0)*(DT130&gt;0)</f>
        <v>-0</v>
      </c>
      <c r="DU134" s="43" t="n">
        <f aca="false">-In_Upfront_Fee*$E133*(DU129=0)*(DU130&gt;0)</f>
        <v>-0</v>
      </c>
      <c r="DV134" s="43" t="n">
        <f aca="false">-In_Upfront_Fee*$E133*(DV129=0)*(DV130&gt;0)</f>
        <v>-0</v>
      </c>
      <c r="DW134" s="43" t="n">
        <f aca="false">-In_Upfront_Fee*$E133*(DW129=0)*(DW130&gt;0)</f>
        <v>-0</v>
      </c>
      <c r="DX134" s="43" t="n">
        <f aca="false">-In_Upfront_Fee*$E133*(DX129=0)*(DX130&gt;0)</f>
        <v>-0</v>
      </c>
      <c r="DY134" s="43" t="n">
        <f aca="false">-In_Upfront_Fee*$E133*(DY129=0)*(DY130&gt;0)</f>
        <v>-0</v>
      </c>
      <c r="DZ134" s="43" t="n">
        <f aca="false">-In_Upfront_Fee*$E133*(DZ129=0)*(DZ130&gt;0)</f>
        <v>-0</v>
      </c>
      <c r="EA134" s="43" t="n">
        <f aca="false">-In_Upfront_Fee*$E133*(EA129=0)*(EA130&gt;0)</f>
        <v>-0</v>
      </c>
      <c r="EB134" s="43" t="n">
        <f aca="false">-In_Upfront_Fee*$E133*(EB129=0)*(EB130&gt;0)</f>
        <v>-0</v>
      </c>
      <c r="EC134" s="43" t="n">
        <f aca="false">-In_Upfront_Fee*$E133*(EC129=0)*(EC130&gt;0)</f>
        <v>-0</v>
      </c>
      <c r="ED134" s="43" t="n">
        <f aca="false">-In_Upfront_Fee*$E133*(ED129=0)*(ED130&gt;0)</f>
        <v>-0</v>
      </c>
      <c r="EE134" s="43" t="n">
        <f aca="false">-In_Upfront_Fee*$E133*(EE129=0)*(EE130&gt;0)</f>
        <v>-0</v>
      </c>
      <c r="EF134" s="43" t="n">
        <f aca="false">-In_Upfront_Fee*$E133*(EF129=0)*(EF130&gt;0)</f>
        <v>-0</v>
      </c>
      <c r="EG134" s="43" t="n">
        <f aca="false">-In_Upfront_Fee*$E133*(EG129=0)*(EG130&gt;0)</f>
        <v>-0</v>
      </c>
      <c r="EH134" s="43" t="n">
        <f aca="false">-In_Upfront_Fee*$E133*(EH129=0)*(EH130&gt;0)</f>
        <v>-0</v>
      </c>
      <c r="EI134" s="43" t="n">
        <f aca="false">-In_Upfront_Fee*$E133*(EI129=0)*(EI130&gt;0)</f>
        <v>-0</v>
      </c>
      <c r="EJ134" s="43" t="n">
        <f aca="false">-In_Upfront_Fee*$E133*(EJ129=0)*(EJ130&gt;0)</f>
        <v>-0</v>
      </c>
      <c r="EK134" s="43" t="n">
        <f aca="false">-In_Upfront_Fee*$E133*(EK129=0)*(EK130&gt;0)</f>
        <v>-0</v>
      </c>
      <c r="EL134" s="43" t="n">
        <f aca="false">-In_Upfront_Fee*$E133*(EL129=0)*(EL130&gt;0)</f>
        <v>-0</v>
      </c>
      <c r="EM134" s="43" t="n">
        <f aca="false">-In_Upfront_Fee*$E133*(EM129=0)*(EM130&gt;0)</f>
        <v>-0</v>
      </c>
      <c r="EN134" s="43" t="n">
        <f aca="false">-In_Upfront_Fee*$E133*(EN129=0)*(EN130&gt;0)</f>
        <v>-0</v>
      </c>
      <c r="EO134" s="43" t="n">
        <f aca="false">-In_Upfront_Fee*$E133*(EO129=0)*(EO130&gt;0)</f>
        <v>-0</v>
      </c>
      <c r="EP134" s="43" t="n">
        <f aca="false">-In_Upfront_Fee*$E133*(EP129=0)*(EP130&gt;0)</f>
        <v>-0</v>
      </c>
      <c r="EQ134" s="43" t="n">
        <f aca="false">-In_Upfront_Fee*$E133*(EQ129=0)*(EQ130&gt;0)</f>
        <v>-0</v>
      </c>
      <c r="ER134" s="43" t="n">
        <f aca="false">-In_Upfront_Fee*$E133*(ER129=0)*(ER130&gt;0)</f>
        <v>-0</v>
      </c>
      <c r="ES134" s="43" t="n">
        <f aca="false">-In_Upfront_Fee*$E133*(ES129=0)*(ES130&gt;0)</f>
        <v>-0</v>
      </c>
      <c r="ET134" s="43" t="n">
        <f aca="false">-In_Upfront_Fee*$E133*(ET129=0)*(ET130&gt;0)</f>
        <v>-0</v>
      </c>
      <c r="EU134" s="43" t="n">
        <f aca="false">-In_Upfront_Fee*$E133*(EU129=0)*(EU130&gt;0)</f>
        <v>-0</v>
      </c>
      <c r="EV134" s="43" t="n">
        <f aca="false">-In_Upfront_Fee*$E133*(EV129=0)*(EV130&gt;0)</f>
        <v>-0</v>
      </c>
      <c r="EW134" s="43" t="n">
        <f aca="false">-In_Upfront_Fee*$E133*(EW129=0)*(EW130&gt;0)</f>
        <v>-0</v>
      </c>
      <c r="EX134" s="43" t="n">
        <f aca="false">-In_Upfront_Fee*$E133*(EX129=0)*(EX130&gt;0)</f>
        <v>-0</v>
      </c>
      <c r="EY134" s="43" t="n">
        <f aca="false">-In_Upfront_Fee*$E133*(EY129=0)*(EY130&gt;0)</f>
        <v>-0</v>
      </c>
      <c r="EZ134" s="43" t="n">
        <f aca="false">-In_Upfront_Fee*$E133*(EZ129=0)*(EZ130&gt;0)</f>
        <v>-0</v>
      </c>
      <c r="FA134" s="43" t="n">
        <f aca="false">-In_Upfront_Fee*$E133*(FA129=0)*(FA130&gt;0)</f>
        <v>-0</v>
      </c>
      <c r="FB134" s="43" t="n">
        <f aca="false">-In_Upfront_Fee*$E133*(FB129=0)*(FB130&gt;0)</f>
        <v>-0</v>
      </c>
      <c r="FC134" s="43" t="n">
        <f aca="false">-In_Upfront_Fee*$E133*(FC129=0)*(FC130&gt;0)</f>
        <v>-0</v>
      </c>
      <c r="FD134" s="43" t="n">
        <f aca="false">-In_Upfront_Fee*$E133*(FD129=0)*(FD130&gt;0)</f>
        <v>-0</v>
      </c>
      <c r="FE134" s="43" t="n">
        <f aca="false">-In_Upfront_Fee*$E133*(FE129=0)*(FE130&gt;0)</f>
        <v>-0</v>
      </c>
      <c r="FF134" s="43" t="n">
        <f aca="false">-In_Upfront_Fee*$E133*(FF129=0)*(FF130&gt;0)</f>
        <v>-0</v>
      </c>
      <c r="FG134" s="43" t="n">
        <f aca="false">-In_Upfront_Fee*$E133*(FG129=0)*(FG130&gt;0)</f>
        <v>-0</v>
      </c>
      <c r="FH134" s="43" t="n">
        <f aca="false">-In_Upfront_Fee*$E133*(FH129=0)*(FH130&gt;0)</f>
        <v>-0</v>
      </c>
    </row>
    <row r="135" customFormat="false" ht="15" hidden="false" customHeight="false" outlineLevel="0" collapsed="false">
      <c r="C135" s="0" t="s">
        <v>729</v>
      </c>
      <c r="D135" s="11" t="s">
        <v>319</v>
      </c>
      <c r="I135" s="43" t="n">
        <f aca="false">SUM(J135:FH135)</f>
        <v>-140.128871671233</v>
      </c>
      <c r="J135" s="43" t="n">
        <f aca="false">-In_Commitment_Fee*($I130-SUM($J130:J130)+J130)*J$6*(J25&gt;0)</f>
        <v>-0</v>
      </c>
      <c r="K135" s="43" t="n">
        <f aca="false">-In_Commitment_Fee*($I130-SUM($J130:K130)+K130)*K$6*(K25&gt;0)</f>
        <v>-0</v>
      </c>
      <c r="L135" s="43" t="n">
        <f aca="false">-In_Commitment_Fee*($I130-SUM($J130:L130)+L130)*L$6*(L25&gt;0)</f>
        <v>-0</v>
      </c>
      <c r="M135" s="43" t="n">
        <f aca="false">-In_Commitment_Fee*($I130-SUM($J130:M130)+M130)*M$6*(M25&gt;0)</f>
        <v>-0</v>
      </c>
      <c r="N135" s="43" t="n">
        <f aca="false">-In_Commitment_Fee*($I130-SUM($J130:N130)+N130)*N$6*(N25&gt;0)</f>
        <v>-0</v>
      </c>
      <c r="O135" s="43" t="n">
        <f aca="false">-In_Commitment_Fee*($I130-SUM($J130:O130)+O130)*O$6*(O25&gt;0)</f>
        <v>-0</v>
      </c>
      <c r="P135" s="43" t="n">
        <f aca="false">-In_Commitment_Fee*($I130-SUM($J130:P130)+P130)*P$6*(P25&gt;0)</f>
        <v>-0</v>
      </c>
      <c r="Q135" s="43" t="n">
        <f aca="false">-In_Commitment_Fee*($I130-SUM($J130:Q130)+Q130)*Q$6*(Q25&gt;0)</f>
        <v>-70.3187506849315</v>
      </c>
      <c r="R135" s="43" t="n">
        <f aca="false">-In_Commitment_Fee*($I130-SUM($J130:R130)+R130)*R$6*(R25&gt;0)</f>
        <v>-46.7939322739726</v>
      </c>
      <c r="S135" s="43" t="n">
        <f aca="false">-In_Commitment_Fee*($I130-SUM($J130:S130)+S130)*S$6*(S25&gt;0)</f>
        <v>-23.0161887123288</v>
      </c>
      <c r="T135" s="43" t="n">
        <f aca="false">-In_Commitment_Fee*($I130-SUM($J130:T130)+T130)*T$6*(T25&gt;0)</f>
        <v>-0</v>
      </c>
      <c r="U135" s="43" t="n">
        <f aca="false">-In_Commitment_Fee*($I130-SUM($J130:U130)+U130)*U$6*(U25&gt;0)</f>
        <v>-0</v>
      </c>
      <c r="V135" s="43" t="n">
        <f aca="false">-In_Commitment_Fee*($I130-SUM($J130:V130)+V130)*V$6*(V25&gt;0)</f>
        <v>-0</v>
      </c>
      <c r="W135" s="43" t="n">
        <f aca="false">-In_Commitment_Fee*($I130-SUM($J130:W130)+W130)*W$6*(W25&gt;0)</f>
        <v>-0</v>
      </c>
      <c r="X135" s="43" t="n">
        <f aca="false">-In_Commitment_Fee*($I130-SUM($J130:X130)+X130)*X$6*(X25&gt;0)</f>
        <v>-0</v>
      </c>
      <c r="Y135" s="43" t="n">
        <f aca="false">-In_Commitment_Fee*($I130-SUM($J130:Y130)+Y130)*Y$6*(Y25&gt;0)</f>
        <v>-0</v>
      </c>
      <c r="Z135" s="43" t="n">
        <f aca="false">-In_Commitment_Fee*($I130-SUM($J130:Z130)+Z130)*Z$6*(Z25&gt;0)</f>
        <v>-0</v>
      </c>
      <c r="AA135" s="43" t="n">
        <f aca="false">-In_Commitment_Fee*($I130-SUM($J130:AA130)+AA130)*AA$6*(AA25&gt;0)</f>
        <v>-0</v>
      </c>
      <c r="AB135" s="43" t="n">
        <f aca="false">-In_Commitment_Fee*($I130-SUM($J130:AB130)+AB130)*AB$6*(AB25&gt;0)</f>
        <v>-0</v>
      </c>
      <c r="AC135" s="43" t="n">
        <f aca="false">-In_Commitment_Fee*($I130-SUM($J130:AC130)+AC130)*AC$6*(AC25&gt;0)</f>
        <v>-0</v>
      </c>
      <c r="AD135" s="43" t="n">
        <f aca="false">-In_Commitment_Fee*($I130-SUM($J130:AD130)+AD130)*AD$6*(AD25&gt;0)</f>
        <v>-0</v>
      </c>
      <c r="AE135" s="43" t="n">
        <f aca="false">-In_Commitment_Fee*($I130-SUM($J130:AE130)+AE130)*AE$6*(AE25&gt;0)</f>
        <v>-0</v>
      </c>
      <c r="AF135" s="43" t="n">
        <f aca="false">-In_Commitment_Fee*($I130-SUM($J130:AF130)+AF130)*AF$6*(AF25&gt;0)</f>
        <v>-0</v>
      </c>
      <c r="AG135" s="43" t="n">
        <f aca="false">-In_Commitment_Fee*($I130-SUM($J130:AG130)+AG130)*AG$6*(AG25&gt;0)</f>
        <v>-0</v>
      </c>
      <c r="AH135" s="43" t="n">
        <f aca="false">-In_Commitment_Fee*($I130-SUM($J130:AH130)+AH130)*AH$6*(AH25&gt;0)</f>
        <v>-0</v>
      </c>
      <c r="AI135" s="43" t="n">
        <f aca="false">-In_Commitment_Fee*($I130-SUM($J130:AI130)+AI130)*AI$6*(AI25&gt;0)</f>
        <v>-0</v>
      </c>
      <c r="AJ135" s="43" t="n">
        <f aca="false">-In_Commitment_Fee*($I130-SUM($J130:AJ130)+AJ130)*AJ$6*(AJ25&gt;0)</f>
        <v>-0</v>
      </c>
      <c r="AK135" s="43" t="n">
        <f aca="false">-In_Commitment_Fee*($I130-SUM($J130:AK130)+AK130)*AK$6*(AK25&gt;0)</f>
        <v>-0</v>
      </c>
      <c r="AL135" s="43" t="n">
        <f aca="false">-In_Commitment_Fee*($I130-SUM($J130:AL130)+AL130)*AL$6*(AL25&gt;0)</f>
        <v>-0</v>
      </c>
      <c r="AM135" s="43" t="n">
        <f aca="false">-In_Commitment_Fee*($I130-SUM($J130:AM130)+AM130)*AM$6*(AM25&gt;0)</f>
        <v>-0</v>
      </c>
      <c r="AN135" s="43" t="n">
        <f aca="false">-In_Commitment_Fee*($I130-SUM($J130:AN130)+AN130)*AN$6*(AN25&gt;0)</f>
        <v>-0</v>
      </c>
      <c r="AO135" s="43" t="n">
        <f aca="false">-In_Commitment_Fee*($I130-SUM($J130:AO130)+AO130)*AO$6*(AO25&gt;0)</f>
        <v>-0</v>
      </c>
      <c r="AP135" s="43" t="n">
        <f aca="false">-In_Commitment_Fee*($I130-SUM($J130:AP130)+AP130)*AP$6*(AP25&gt;0)</f>
        <v>-0</v>
      </c>
      <c r="AQ135" s="43" t="n">
        <f aca="false">-In_Commitment_Fee*($I130-SUM($J130:AQ130)+AQ130)*AQ$6*(AQ25&gt;0)</f>
        <v>-0</v>
      </c>
      <c r="AR135" s="43" t="n">
        <f aca="false">-In_Commitment_Fee*($I130-SUM($J130:AR130)+AR130)*AR$6*(AR25&gt;0)</f>
        <v>-0</v>
      </c>
      <c r="AS135" s="43" t="n">
        <f aca="false">-In_Commitment_Fee*($I130-SUM($J130:AS130)+AS130)*AS$6*(AS25&gt;0)</f>
        <v>-0</v>
      </c>
      <c r="AT135" s="43" t="n">
        <f aca="false">-In_Commitment_Fee*($I130-SUM($J130:AT130)+AT130)*AT$6*(AT25&gt;0)</f>
        <v>-0</v>
      </c>
      <c r="AU135" s="43" t="n">
        <f aca="false">-In_Commitment_Fee*($I130-SUM($J130:AU130)+AU130)*AU$6*(AU25&gt;0)</f>
        <v>-0</v>
      </c>
      <c r="AV135" s="43" t="n">
        <f aca="false">-In_Commitment_Fee*($I130-SUM($J130:AV130)+AV130)*AV$6*(AV25&gt;0)</f>
        <v>-0</v>
      </c>
      <c r="AW135" s="43" t="n">
        <f aca="false">-In_Commitment_Fee*($I130-SUM($J130:AW130)+AW130)*AW$6*(AW25&gt;0)</f>
        <v>-0</v>
      </c>
      <c r="AX135" s="43" t="n">
        <f aca="false">-In_Commitment_Fee*($I130-SUM($J130:AX130)+AX130)*AX$6*(AX25&gt;0)</f>
        <v>-0</v>
      </c>
      <c r="AY135" s="43" t="n">
        <f aca="false">-In_Commitment_Fee*($I130-SUM($J130:AY130)+AY130)*AY$6*(AY25&gt;0)</f>
        <v>-0</v>
      </c>
      <c r="AZ135" s="43" t="n">
        <f aca="false">-In_Commitment_Fee*($I130-SUM($J130:AZ130)+AZ130)*AZ$6*(AZ25&gt;0)</f>
        <v>-0</v>
      </c>
      <c r="BA135" s="43" t="n">
        <f aca="false">-In_Commitment_Fee*($I130-SUM($J130:BA130)+BA130)*BA$6*(BA25&gt;0)</f>
        <v>-0</v>
      </c>
      <c r="BB135" s="43" t="n">
        <f aca="false">-In_Commitment_Fee*($I130-SUM($J130:BB130)+BB130)*BB$6*(BB25&gt;0)</f>
        <v>-0</v>
      </c>
      <c r="BC135" s="43" t="n">
        <f aca="false">-In_Commitment_Fee*($I130-SUM($J130:BC130)+BC130)*BC$6*(BC25&gt;0)</f>
        <v>-0</v>
      </c>
      <c r="BD135" s="43" t="n">
        <f aca="false">-In_Commitment_Fee*($I130-SUM($J130:BD130)+BD130)*BD$6*(BD25&gt;0)</f>
        <v>-0</v>
      </c>
      <c r="BE135" s="43" t="n">
        <f aca="false">-In_Commitment_Fee*($I130-SUM($J130:BE130)+BE130)*BE$6*(BE25&gt;0)</f>
        <v>-0</v>
      </c>
      <c r="BF135" s="43" t="n">
        <f aca="false">-In_Commitment_Fee*($I130-SUM($J130:BF130)+BF130)*BF$6*(BF25&gt;0)</f>
        <v>-0</v>
      </c>
      <c r="BG135" s="43" t="n">
        <f aca="false">-In_Commitment_Fee*($I130-SUM($J130:BG130)+BG130)*BG$6*(BG25&gt;0)</f>
        <v>-0</v>
      </c>
      <c r="BH135" s="43" t="n">
        <f aca="false">-In_Commitment_Fee*($I130-SUM($J130:BH130)+BH130)*BH$6*(BH25&gt;0)</f>
        <v>-0</v>
      </c>
      <c r="BI135" s="43" t="n">
        <f aca="false">-In_Commitment_Fee*($I130-SUM($J130:BI130)+BI130)*BI$6*(BI25&gt;0)</f>
        <v>-0</v>
      </c>
      <c r="BJ135" s="43" t="n">
        <f aca="false">-In_Commitment_Fee*($I130-SUM($J130:BJ130)+BJ130)*BJ$6*(BJ25&gt;0)</f>
        <v>-0</v>
      </c>
      <c r="BK135" s="43" t="n">
        <f aca="false">-In_Commitment_Fee*($I130-SUM($J130:BK130)+BK130)*BK$6*(BK25&gt;0)</f>
        <v>-0</v>
      </c>
      <c r="BL135" s="43" t="n">
        <f aca="false">-In_Commitment_Fee*($I130-SUM($J130:BL130)+BL130)*BL$6*(BL25&gt;0)</f>
        <v>-0</v>
      </c>
      <c r="BM135" s="43" t="n">
        <f aca="false">-In_Commitment_Fee*($I130-SUM($J130:BM130)+BM130)*BM$6*(BM25&gt;0)</f>
        <v>-0</v>
      </c>
      <c r="BN135" s="43" t="n">
        <f aca="false">-In_Commitment_Fee*($I130-SUM($J130:BN130)+BN130)*BN$6*(BN25&gt;0)</f>
        <v>-0</v>
      </c>
      <c r="BO135" s="43" t="n">
        <f aca="false">-In_Commitment_Fee*($I130-SUM($J130:BO130)+BO130)*BO$6*(BO25&gt;0)</f>
        <v>-0</v>
      </c>
      <c r="BP135" s="43" t="n">
        <f aca="false">-In_Commitment_Fee*($I130-SUM($J130:BP130)+BP130)*BP$6*(BP25&gt;0)</f>
        <v>-0</v>
      </c>
      <c r="BQ135" s="43" t="n">
        <f aca="false">-In_Commitment_Fee*($I130-SUM($J130:BQ130)+BQ130)*BQ$6*(BQ25&gt;0)</f>
        <v>-0</v>
      </c>
      <c r="BR135" s="43" t="n">
        <f aca="false">-In_Commitment_Fee*($I130-SUM($J130:BR130)+BR130)*BR$6*(BR25&gt;0)</f>
        <v>-0</v>
      </c>
      <c r="BS135" s="43" t="n">
        <f aca="false">-In_Commitment_Fee*($I130-SUM($J130:BS130)+BS130)*BS$6*(BS25&gt;0)</f>
        <v>-0</v>
      </c>
      <c r="BT135" s="43" t="n">
        <f aca="false">-In_Commitment_Fee*($I130-SUM($J130:BT130)+BT130)*BT$6*(BT25&gt;0)</f>
        <v>-0</v>
      </c>
      <c r="BU135" s="43" t="n">
        <f aca="false">-In_Commitment_Fee*($I130-SUM($J130:BU130)+BU130)*BU$6*(BU25&gt;0)</f>
        <v>-0</v>
      </c>
      <c r="BV135" s="43" t="n">
        <f aca="false">-In_Commitment_Fee*($I130-SUM($J130:BV130)+BV130)*BV$6*(BV25&gt;0)</f>
        <v>-0</v>
      </c>
      <c r="BW135" s="43" t="n">
        <f aca="false">-In_Commitment_Fee*($I130-SUM($J130:BW130)+BW130)*BW$6*(BW25&gt;0)</f>
        <v>-0</v>
      </c>
      <c r="BX135" s="43" t="n">
        <f aca="false">-In_Commitment_Fee*($I130-SUM($J130:BX130)+BX130)*BX$6*(BX25&gt;0)</f>
        <v>-0</v>
      </c>
      <c r="BY135" s="43" t="n">
        <f aca="false">-In_Commitment_Fee*($I130-SUM($J130:BY130)+BY130)*BY$6*(BY25&gt;0)</f>
        <v>-0</v>
      </c>
      <c r="BZ135" s="43" t="n">
        <f aca="false">-In_Commitment_Fee*($I130-SUM($J130:BZ130)+BZ130)*BZ$6*(BZ25&gt;0)</f>
        <v>-0</v>
      </c>
      <c r="CA135" s="43" t="n">
        <f aca="false">-In_Commitment_Fee*($I130-SUM($J130:CA130)+CA130)*CA$6*(CA25&gt;0)</f>
        <v>-0</v>
      </c>
      <c r="CB135" s="43" t="n">
        <f aca="false">-In_Commitment_Fee*($I130-SUM($J130:CB130)+CB130)*CB$6*(CB25&gt;0)</f>
        <v>-0</v>
      </c>
      <c r="CC135" s="43" t="n">
        <f aca="false">-In_Commitment_Fee*($I130-SUM($J130:CC130)+CC130)*CC$6*(CC25&gt;0)</f>
        <v>-0</v>
      </c>
      <c r="CD135" s="43" t="n">
        <f aca="false">-In_Commitment_Fee*($I130-SUM($J130:CD130)+CD130)*CD$6*(CD25&gt;0)</f>
        <v>-0</v>
      </c>
      <c r="CE135" s="43" t="n">
        <f aca="false">-In_Commitment_Fee*($I130-SUM($J130:CE130)+CE130)*CE$6*(CE25&gt;0)</f>
        <v>-0</v>
      </c>
      <c r="CF135" s="43" t="n">
        <f aca="false">-In_Commitment_Fee*($I130-SUM($J130:CF130)+CF130)*CF$6*(CF25&gt;0)</f>
        <v>-0</v>
      </c>
      <c r="CG135" s="43" t="n">
        <f aca="false">-In_Commitment_Fee*($I130-SUM($J130:CG130)+CG130)*CG$6*(CG25&gt;0)</f>
        <v>-0</v>
      </c>
      <c r="CH135" s="43" t="n">
        <f aca="false">-In_Commitment_Fee*($I130-SUM($J130:CH130)+CH130)*CH$6*(CH25&gt;0)</f>
        <v>-0</v>
      </c>
      <c r="CI135" s="43" t="n">
        <f aca="false">-In_Commitment_Fee*($I130-SUM($J130:CI130)+CI130)*CI$6*(CI25&gt;0)</f>
        <v>-0</v>
      </c>
      <c r="CJ135" s="43" t="n">
        <f aca="false">-In_Commitment_Fee*($I130-SUM($J130:CJ130)+CJ130)*CJ$6*(CJ25&gt;0)</f>
        <v>-0</v>
      </c>
      <c r="CK135" s="43" t="n">
        <f aca="false">-In_Commitment_Fee*($I130-SUM($J130:CK130)+CK130)*CK$6*(CK25&gt;0)</f>
        <v>-0</v>
      </c>
      <c r="CL135" s="43" t="n">
        <f aca="false">-In_Commitment_Fee*($I130-SUM($J130:CL130)+CL130)*CL$6*(CL25&gt;0)</f>
        <v>-0</v>
      </c>
      <c r="CM135" s="43" t="n">
        <f aca="false">-In_Commitment_Fee*($I130-SUM($J130:CM130)+CM130)*CM$6*(CM25&gt;0)</f>
        <v>-0</v>
      </c>
      <c r="CN135" s="43" t="n">
        <f aca="false">-In_Commitment_Fee*($I130-SUM($J130:CN130)+CN130)*CN$6*(CN25&gt;0)</f>
        <v>-0</v>
      </c>
      <c r="CO135" s="43" t="n">
        <f aca="false">-In_Commitment_Fee*($I130-SUM($J130:CO130)+CO130)*CO$6*(CO25&gt;0)</f>
        <v>-0</v>
      </c>
      <c r="CP135" s="43" t="n">
        <f aca="false">-In_Commitment_Fee*($I130-SUM($J130:CP130)+CP130)*CP$6*(CP25&gt;0)</f>
        <v>-0</v>
      </c>
      <c r="CQ135" s="43" t="n">
        <f aca="false">-In_Commitment_Fee*($I130-SUM($J130:CQ130)+CQ130)*CQ$6*(CQ25&gt;0)</f>
        <v>-0</v>
      </c>
      <c r="CR135" s="43" t="n">
        <f aca="false">-In_Commitment_Fee*($I130-SUM($J130:CR130)+CR130)*CR$6*(CR25&gt;0)</f>
        <v>-0</v>
      </c>
      <c r="CS135" s="43" t="n">
        <f aca="false">-In_Commitment_Fee*($I130-SUM($J130:CS130)+CS130)*CS$6*(CS25&gt;0)</f>
        <v>-0</v>
      </c>
      <c r="CT135" s="43" t="n">
        <f aca="false">-In_Commitment_Fee*($I130-SUM($J130:CT130)+CT130)*CT$6*(CT25&gt;0)</f>
        <v>-0</v>
      </c>
      <c r="CU135" s="43" t="n">
        <f aca="false">-In_Commitment_Fee*($I130-SUM($J130:CU130)+CU130)*CU$6*(CU25&gt;0)</f>
        <v>-0</v>
      </c>
      <c r="CV135" s="43" t="n">
        <f aca="false">-In_Commitment_Fee*($I130-SUM($J130:CV130)+CV130)*CV$6*(CV25&gt;0)</f>
        <v>-0</v>
      </c>
      <c r="CW135" s="43" t="n">
        <f aca="false">-In_Commitment_Fee*($I130-SUM($J130:CW130)+CW130)*CW$6*(CW25&gt;0)</f>
        <v>-0</v>
      </c>
      <c r="CX135" s="43" t="n">
        <f aca="false">-In_Commitment_Fee*($I130-SUM($J130:CX130)+CX130)*CX$6*(CX25&gt;0)</f>
        <v>-0</v>
      </c>
      <c r="CY135" s="43" t="n">
        <f aca="false">-In_Commitment_Fee*($I130-SUM($J130:CY130)+CY130)*CY$6*(CY25&gt;0)</f>
        <v>-0</v>
      </c>
      <c r="CZ135" s="43" t="n">
        <f aca="false">-In_Commitment_Fee*($I130-SUM($J130:CZ130)+CZ130)*CZ$6*(CZ25&gt;0)</f>
        <v>-0</v>
      </c>
      <c r="DA135" s="43" t="n">
        <f aca="false">-In_Commitment_Fee*($I130-SUM($J130:DA130)+DA130)*DA$6*(DA25&gt;0)</f>
        <v>-0</v>
      </c>
      <c r="DB135" s="43" t="n">
        <f aca="false">-In_Commitment_Fee*($I130-SUM($J130:DB130)+DB130)*DB$6*(DB25&gt;0)</f>
        <v>-0</v>
      </c>
      <c r="DC135" s="43" t="n">
        <f aca="false">-In_Commitment_Fee*($I130-SUM($J130:DC130)+DC130)*DC$6*(DC25&gt;0)</f>
        <v>-0</v>
      </c>
      <c r="DD135" s="43" t="n">
        <f aca="false">-In_Commitment_Fee*($I130-SUM($J130:DD130)+DD130)*DD$6*(DD25&gt;0)</f>
        <v>-0</v>
      </c>
      <c r="DE135" s="43" t="n">
        <f aca="false">-In_Commitment_Fee*($I130-SUM($J130:DE130)+DE130)*DE$6*(DE25&gt;0)</f>
        <v>-0</v>
      </c>
      <c r="DF135" s="43" t="n">
        <f aca="false">-In_Commitment_Fee*($I130-SUM($J130:DF130)+DF130)*DF$6*(DF25&gt;0)</f>
        <v>-0</v>
      </c>
      <c r="DG135" s="43" t="n">
        <f aca="false">-In_Commitment_Fee*($I130-SUM($J130:DG130)+DG130)*DG$6*(DG25&gt;0)</f>
        <v>-0</v>
      </c>
      <c r="DH135" s="43" t="n">
        <f aca="false">-In_Commitment_Fee*($I130-SUM($J130:DH130)+DH130)*DH$6*(DH25&gt;0)</f>
        <v>-0</v>
      </c>
      <c r="DI135" s="43" t="n">
        <f aca="false">-In_Commitment_Fee*($I130-SUM($J130:DI130)+DI130)*DI$6*(DI25&gt;0)</f>
        <v>-0</v>
      </c>
      <c r="DJ135" s="43" t="n">
        <f aca="false">-In_Commitment_Fee*($I130-SUM($J130:DJ130)+DJ130)*DJ$6*(DJ25&gt;0)</f>
        <v>-0</v>
      </c>
      <c r="DK135" s="43" t="n">
        <f aca="false">-In_Commitment_Fee*($I130-SUM($J130:DK130)+DK130)*DK$6*(DK25&gt;0)</f>
        <v>-0</v>
      </c>
      <c r="DL135" s="43" t="n">
        <f aca="false">-In_Commitment_Fee*($I130-SUM($J130:DL130)+DL130)*DL$6*(DL25&gt;0)</f>
        <v>-0</v>
      </c>
      <c r="DM135" s="43" t="n">
        <f aca="false">-In_Commitment_Fee*($I130-SUM($J130:DM130)+DM130)*DM$6*(DM25&gt;0)</f>
        <v>-0</v>
      </c>
      <c r="DN135" s="43" t="n">
        <f aca="false">-In_Commitment_Fee*($I130-SUM($J130:DN130)+DN130)*DN$6*(DN25&gt;0)</f>
        <v>-0</v>
      </c>
      <c r="DO135" s="43" t="n">
        <f aca="false">-In_Commitment_Fee*($I130-SUM($J130:DO130)+DO130)*DO$6*(DO25&gt;0)</f>
        <v>-0</v>
      </c>
      <c r="DP135" s="43" t="n">
        <f aca="false">-In_Commitment_Fee*($I130-SUM($J130:DP130)+DP130)*DP$6*(DP25&gt;0)</f>
        <v>-0</v>
      </c>
      <c r="DQ135" s="43" t="n">
        <f aca="false">-In_Commitment_Fee*($I130-SUM($J130:DQ130)+DQ130)*DQ$6*(DQ25&gt;0)</f>
        <v>-0</v>
      </c>
      <c r="DR135" s="43" t="n">
        <f aca="false">-In_Commitment_Fee*($I130-SUM($J130:DR130)+DR130)*DR$6*(DR25&gt;0)</f>
        <v>-0</v>
      </c>
      <c r="DS135" s="43" t="n">
        <f aca="false">-In_Commitment_Fee*($I130-SUM($J130:DS130)+DS130)*DS$6*(DS25&gt;0)</f>
        <v>-0</v>
      </c>
      <c r="DT135" s="43" t="n">
        <f aca="false">-In_Commitment_Fee*($I130-SUM($J130:DT130)+DT130)*DT$6*(DT25&gt;0)</f>
        <v>-0</v>
      </c>
      <c r="DU135" s="43" t="n">
        <f aca="false">-In_Commitment_Fee*($I130-SUM($J130:DU130)+DU130)*DU$6*(DU25&gt;0)</f>
        <v>-0</v>
      </c>
      <c r="DV135" s="43" t="n">
        <f aca="false">-In_Commitment_Fee*($I130-SUM($J130:DV130)+DV130)*DV$6*(DV25&gt;0)</f>
        <v>-0</v>
      </c>
      <c r="DW135" s="43" t="n">
        <f aca="false">-In_Commitment_Fee*($I130-SUM($J130:DW130)+DW130)*DW$6*(DW25&gt;0)</f>
        <v>-0</v>
      </c>
      <c r="DX135" s="43" t="n">
        <f aca="false">-In_Commitment_Fee*($I130-SUM($J130:DX130)+DX130)*DX$6*(DX25&gt;0)</f>
        <v>-0</v>
      </c>
      <c r="DY135" s="43" t="n">
        <f aca="false">-In_Commitment_Fee*($I130-SUM($J130:DY130)+DY130)*DY$6*(DY25&gt;0)</f>
        <v>-0</v>
      </c>
      <c r="DZ135" s="43" t="n">
        <f aca="false">-In_Commitment_Fee*($I130-SUM($J130:DZ130)+DZ130)*DZ$6*(DZ25&gt;0)</f>
        <v>-0</v>
      </c>
      <c r="EA135" s="43" t="n">
        <f aca="false">-In_Commitment_Fee*($I130-SUM($J130:EA130)+EA130)*EA$6*(EA25&gt;0)</f>
        <v>-0</v>
      </c>
      <c r="EB135" s="43" t="n">
        <f aca="false">-In_Commitment_Fee*($I130-SUM($J130:EB130)+EB130)*EB$6*(EB25&gt;0)</f>
        <v>-0</v>
      </c>
      <c r="EC135" s="43" t="n">
        <f aca="false">-In_Commitment_Fee*($I130-SUM($J130:EC130)+EC130)*EC$6*(EC25&gt;0)</f>
        <v>-0</v>
      </c>
      <c r="ED135" s="43" t="n">
        <f aca="false">-In_Commitment_Fee*($I130-SUM($J130:ED130)+ED130)*ED$6*(ED25&gt;0)</f>
        <v>-0</v>
      </c>
      <c r="EE135" s="43" t="n">
        <f aca="false">-In_Commitment_Fee*($I130-SUM($J130:EE130)+EE130)*EE$6*(EE25&gt;0)</f>
        <v>-0</v>
      </c>
      <c r="EF135" s="43" t="n">
        <f aca="false">-In_Commitment_Fee*($I130-SUM($J130:EF130)+EF130)*EF$6*(EF25&gt;0)</f>
        <v>-0</v>
      </c>
      <c r="EG135" s="43" t="n">
        <f aca="false">-In_Commitment_Fee*($I130-SUM($J130:EG130)+EG130)*EG$6*(EG25&gt;0)</f>
        <v>-0</v>
      </c>
      <c r="EH135" s="43" t="n">
        <f aca="false">-In_Commitment_Fee*($I130-SUM($J130:EH130)+EH130)*EH$6*(EH25&gt;0)</f>
        <v>-0</v>
      </c>
      <c r="EI135" s="43" t="n">
        <f aca="false">-In_Commitment_Fee*($I130-SUM($J130:EI130)+EI130)*EI$6*(EI25&gt;0)</f>
        <v>-0</v>
      </c>
      <c r="EJ135" s="43" t="n">
        <f aca="false">-In_Commitment_Fee*($I130-SUM($J130:EJ130)+EJ130)*EJ$6*(EJ25&gt;0)</f>
        <v>-0</v>
      </c>
      <c r="EK135" s="43" t="n">
        <f aca="false">-In_Commitment_Fee*($I130-SUM($J130:EK130)+EK130)*EK$6*(EK25&gt;0)</f>
        <v>-0</v>
      </c>
      <c r="EL135" s="43" t="n">
        <f aca="false">-In_Commitment_Fee*($I130-SUM($J130:EL130)+EL130)*EL$6*(EL25&gt;0)</f>
        <v>-0</v>
      </c>
      <c r="EM135" s="43" t="n">
        <f aca="false">-In_Commitment_Fee*($I130-SUM($J130:EM130)+EM130)*EM$6*(EM25&gt;0)</f>
        <v>-0</v>
      </c>
      <c r="EN135" s="43" t="n">
        <f aca="false">-In_Commitment_Fee*($I130-SUM($J130:EN130)+EN130)*EN$6*(EN25&gt;0)</f>
        <v>-0</v>
      </c>
      <c r="EO135" s="43" t="n">
        <f aca="false">-In_Commitment_Fee*($I130-SUM($J130:EO130)+EO130)*EO$6*(EO25&gt;0)</f>
        <v>-0</v>
      </c>
      <c r="EP135" s="43" t="n">
        <f aca="false">-In_Commitment_Fee*($I130-SUM($J130:EP130)+EP130)*EP$6*(EP25&gt;0)</f>
        <v>-0</v>
      </c>
      <c r="EQ135" s="43" t="n">
        <f aca="false">-In_Commitment_Fee*($I130-SUM($J130:EQ130)+EQ130)*EQ$6*(EQ25&gt;0)</f>
        <v>-0</v>
      </c>
      <c r="ER135" s="43" t="n">
        <f aca="false">-In_Commitment_Fee*($I130-SUM($J130:ER130)+ER130)*ER$6*(ER25&gt;0)</f>
        <v>-0</v>
      </c>
      <c r="ES135" s="43" t="n">
        <f aca="false">-In_Commitment_Fee*($I130-SUM($J130:ES130)+ES130)*ES$6*(ES25&gt;0)</f>
        <v>-0</v>
      </c>
      <c r="ET135" s="43" t="n">
        <f aca="false">-In_Commitment_Fee*($I130-SUM($J130:ET130)+ET130)*ET$6*(ET25&gt;0)</f>
        <v>-0</v>
      </c>
      <c r="EU135" s="43" t="n">
        <f aca="false">-In_Commitment_Fee*($I130-SUM($J130:EU130)+EU130)*EU$6*(EU25&gt;0)</f>
        <v>-0</v>
      </c>
      <c r="EV135" s="43" t="n">
        <f aca="false">-In_Commitment_Fee*($I130-SUM($J130:EV130)+EV130)*EV$6*(EV25&gt;0)</f>
        <v>-0</v>
      </c>
      <c r="EW135" s="43" t="n">
        <f aca="false">-In_Commitment_Fee*($I130-SUM($J130:EW130)+EW130)*EW$6*(EW25&gt;0)</f>
        <v>-0</v>
      </c>
      <c r="EX135" s="43" t="n">
        <f aca="false">-In_Commitment_Fee*($I130-SUM($J130:EX130)+EX130)*EX$6*(EX25&gt;0)</f>
        <v>-0</v>
      </c>
      <c r="EY135" s="43" t="n">
        <f aca="false">-In_Commitment_Fee*($I130-SUM($J130:EY130)+EY130)*EY$6*(EY25&gt;0)</f>
        <v>-0</v>
      </c>
      <c r="EZ135" s="43" t="n">
        <f aca="false">-In_Commitment_Fee*($I130-SUM($J130:EZ130)+EZ130)*EZ$6*(EZ25&gt;0)</f>
        <v>-0</v>
      </c>
      <c r="FA135" s="43" t="n">
        <f aca="false">-In_Commitment_Fee*($I130-SUM($J130:FA130)+FA130)*FA$6*(FA25&gt;0)</f>
        <v>-0</v>
      </c>
      <c r="FB135" s="43" t="n">
        <f aca="false">-In_Commitment_Fee*($I130-SUM($J130:FB130)+FB130)*FB$6*(FB25&gt;0)</f>
        <v>-0</v>
      </c>
      <c r="FC135" s="43" t="n">
        <f aca="false">-In_Commitment_Fee*($I130-SUM($J130:FC130)+FC130)*FC$6*(FC25&gt;0)</f>
        <v>-0</v>
      </c>
      <c r="FD135" s="43" t="n">
        <f aca="false">-In_Commitment_Fee*($I130-SUM($J130:FD130)+FD130)*FD$6*(FD25&gt;0)</f>
        <v>-0</v>
      </c>
      <c r="FE135" s="43" t="n">
        <f aca="false">-In_Commitment_Fee*($I130-SUM($J130:FE130)+FE130)*FE$6*(FE25&gt;0)</f>
        <v>-0</v>
      </c>
      <c r="FF135" s="43" t="n">
        <f aca="false">-In_Commitment_Fee*($I130-SUM($J130:FF130)+FF130)*FF$6*(FF25&gt;0)</f>
        <v>-0</v>
      </c>
      <c r="FG135" s="43" t="n">
        <f aca="false">-In_Commitment_Fee*($I130-SUM($J130:FG130)+FG130)*FG$6*(FG25&gt;0)</f>
        <v>-0</v>
      </c>
      <c r="FH135" s="43" t="n">
        <f aca="false">-In_Commitment_Fee*($I130-SUM($J130:FH130)+FH130)*FH$6*(FH25&gt;0)</f>
        <v>-0</v>
      </c>
    </row>
    <row r="136" customFormat="false" ht="15" hidden="false" customHeight="false" outlineLevel="0" collapsed="false">
      <c r="C136" s="0" t="s">
        <v>730</v>
      </c>
      <c r="D136" s="11" t="s">
        <v>319</v>
      </c>
      <c r="E136" s="43" t="n">
        <f aca="false">-SUMIFS($J126:$FH126,$J$4:$FH$4,"&gt;"&amp;$F16,$J$4:$FH$4,"&lt;="&amp;EDATE($F16,In_DSRA_Months))</f>
        <v>1513.15351524481</v>
      </c>
      <c r="I136" s="43" t="n">
        <f aca="false">SUM(J136:FH136)</f>
        <v>0</v>
      </c>
      <c r="J136" s="43" t="n">
        <f aca="false">$E136*(J31-J20)</f>
        <v>0</v>
      </c>
      <c r="K136" s="43" t="n">
        <f aca="false">$E136*(K31-K20)</f>
        <v>0</v>
      </c>
      <c r="L136" s="43" t="n">
        <f aca="false">$E136*(L31-L20)</f>
        <v>0</v>
      </c>
      <c r="M136" s="43" t="n">
        <f aca="false">$E136*(M31-M20)</f>
        <v>0</v>
      </c>
      <c r="N136" s="43" t="n">
        <f aca="false">$E136*(N31-N20)</f>
        <v>0</v>
      </c>
      <c r="O136" s="43" t="n">
        <f aca="false">$E136*(O31-O20)</f>
        <v>0</v>
      </c>
      <c r="P136" s="43" t="n">
        <f aca="false">$E136*(P31-P20)</f>
        <v>0</v>
      </c>
      <c r="Q136" s="43" t="n">
        <f aca="false">$E136*(Q31-Q20)</f>
        <v>0</v>
      </c>
      <c r="R136" s="43" t="n">
        <f aca="false">$E136*(R31-R20)</f>
        <v>0</v>
      </c>
      <c r="S136" s="43" t="n">
        <f aca="false">$E136*(S31-S20)</f>
        <v>-1513.15351524481</v>
      </c>
      <c r="T136" s="43" t="n">
        <f aca="false">$E136*(T31-T20)</f>
        <v>0</v>
      </c>
      <c r="U136" s="43" t="n">
        <f aca="false">$E136*(U31-U20)</f>
        <v>0</v>
      </c>
      <c r="V136" s="43" t="n">
        <f aca="false">$E136*(V31-V20)</f>
        <v>0</v>
      </c>
      <c r="W136" s="43" t="n">
        <f aca="false">$E136*(W31-W20)</f>
        <v>0</v>
      </c>
      <c r="X136" s="43" t="n">
        <f aca="false">$E136*(X31-X20)</f>
        <v>0</v>
      </c>
      <c r="Y136" s="43" t="n">
        <f aca="false">$E136*(Y31-Y20)</f>
        <v>0</v>
      </c>
      <c r="Z136" s="43" t="n">
        <f aca="false">$E136*(Z31-Z20)</f>
        <v>0</v>
      </c>
      <c r="AA136" s="43" t="n">
        <f aca="false">$E136*(AA31-AA20)</f>
        <v>0</v>
      </c>
      <c r="AB136" s="43" t="n">
        <f aca="false">$E136*(AB31-AB20)</f>
        <v>0</v>
      </c>
      <c r="AC136" s="43" t="n">
        <f aca="false">$E136*(AC31-AC20)</f>
        <v>0</v>
      </c>
      <c r="AD136" s="43" t="n">
        <f aca="false">$E136*(AD31-AD20)</f>
        <v>0</v>
      </c>
      <c r="AE136" s="43" t="n">
        <f aca="false">$E136*(AE31-AE20)</f>
        <v>0</v>
      </c>
      <c r="AF136" s="43" t="n">
        <f aca="false">$E136*(AF31-AF20)</f>
        <v>0</v>
      </c>
      <c r="AG136" s="43" t="n">
        <f aca="false">$E136*(AG31-AG20)</f>
        <v>0</v>
      </c>
      <c r="AH136" s="43" t="n">
        <f aca="false">$E136*(AH31-AH20)</f>
        <v>0</v>
      </c>
      <c r="AI136" s="43" t="n">
        <f aca="false">$E136*(AI31-AI20)</f>
        <v>0</v>
      </c>
      <c r="AJ136" s="43" t="n">
        <f aca="false">$E136*(AJ31-AJ20)</f>
        <v>0</v>
      </c>
      <c r="AK136" s="43" t="n">
        <f aca="false">$E136*(AK31-AK20)</f>
        <v>0</v>
      </c>
      <c r="AL136" s="43" t="n">
        <f aca="false">$E136*(AL31-AL20)</f>
        <v>0</v>
      </c>
      <c r="AM136" s="43" t="n">
        <f aca="false">$E136*(AM31-AM20)</f>
        <v>0</v>
      </c>
      <c r="AN136" s="43" t="n">
        <f aca="false">$E136*(AN31-AN20)</f>
        <v>0</v>
      </c>
      <c r="AO136" s="43" t="n">
        <f aca="false">$E136*(AO31-AO20)</f>
        <v>0</v>
      </c>
      <c r="AP136" s="43" t="n">
        <f aca="false">$E136*(AP31-AP20)</f>
        <v>0</v>
      </c>
      <c r="AQ136" s="43" t="n">
        <f aca="false">$E136*(AQ31-AQ20)</f>
        <v>0</v>
      </c>
      <c r="AR136" s="43" t="n">
        <f aca="false">$E136*(AR31-AR20)</f>
        <v>0</v>
      </c>
      <c r="AS136" s="43" t="n">
        <f aca="false">$E136*(AS31-AS20)</f>
        <v>0</v>
      </c>
      <c r="AT136" s="43" t="n">
        <f aca="false">$E136*(AT31-AT20)</f>
        <v>0</v>
      </c>
      <c r="AU136" s="43" t="n">
        <f aca="false">$E136*(AU31-AU20)</f>
        <v>0</v>
      </c>
      <c r="AV136" s="43" t="n">
        <f aca="false">$E136*(AV31-AV20)</f>
        <v>0</v>
      </c>
      <c r="AW136" s="43" t="n">
        <f aca="false">$E136*(AW31-AW20)</f>
        <v>0</v>
      </c>
      <c r="AX136" s="43" t="n">
        <f aca="false">$E136*(AX31-AX20)</f>
        <v>0</v>
      </c>
      <c r="AY136" s="43" t="n">
        <f aca="false">$E136*(AY31-AY20)</f>
        <v>0</v>
      </c>
      <c r="AZ136" s="43" t="n">
        <f aca="false">$E136*(AZ31-AZ20)</f>
        <v>0</v>
      </c>
      <c r="BA136" s="43" t="n">
        <f aca="false">$E136*(BA31-BA20)</f>
        <v>0</v>
      </c>
      <c r="BB136" s="43" t="n">
        <f aca="false">$E136*(BB31-BB20)</f>
        <v>0</v>
      </c>
      <c r="BC136" s="43" t="n">
        <f aca="false">$E136*(BC31-BC20)</f>
        <v>0</v>
      </c>
      <c r="BD136" s="43" t="n">
        <f aca="false">$E136*(BD31-BD20)</f>
        <v>0</v>
      </c>
      <c r="BE136" s="43" t="n">
        <f aca="false">$E136*(BE31-BE20)</f>
        <v>0</v>
      </c>
      <c r="BF136" s="43" t="n">
        <f aca="false">$E136*(BF31-BF20)</f>
        <v>0</v>
      </c>
      <c r="BG136" s="43" t="n">
        <f aca="false">$E136*(BG31-BG20)</f>
        <v>0</v>
      </c>
      <c r="BH136" s="43" t="n">
        <f aca="false">$E136*(BH31-BH20)</f>
        <v>0</v>
      </c>
      <c r="BI136" s="43" t="n">
        <f aca="false">$E136*(BI31-BI20)</f>
        <v>0</v>
      </c>
      <c r="BJ136" s="43" t="n">
        <f aca="false">$E136*(BJ31-BJ20)</f>
        <v>0</v>
      </c>
      <c r="BK136" s="43" t="n">
        <f aca="false">$E136*(BK31-BK20)</f>
        <v>0</v>
      </c>
      <c r="BL136" s="43" t="n">
        <f aca="false">$E136*(BL31-BL20)</f>
        <v>0</v>
      </c>
      <c r="BM136" s="43" t="n">
        <f aca="false">$E136*(BM31-BM20)</f>
        <v>0</v>
      </c>
      <c r="BN136" s="43" t="n">
        <f aca="false">$E136*(BN31-BN20)</f>
        <v>0</v>
      </c>
      <c r="BO136" s="43" t="n">
        <f aca="false">$E136*(BO31-BO20)</f>
        <v>0</v>
      </c>
      <c r="BP136" s="43" t="n">
        <f aca="false">$E136*(BP31-BP20)</f>
        <v>0</v>
      </c>
      <c r="BQ136" s="43" t="n">
        <f aca="false">$E136*(BQ31-BQ20)</f>
        <v>0</v>
      </c>
      <c r="BR136" s="43" t="n">
        <f aca="false">$E136*(BR31-BR20)</f>
        <v>0</v>
      </c>
      <c r="BS136" s="43" t="n">
        <f aca="false">$E136*(BS31-BS20)</f>
        <v>0</v>
      </c>
      <c r="BT136" s="43" t="n">
        <f aca="false">$E136*(BT31-BT20)</f>
        <v>0</v>
      </c>
      <c r="BU136" s="43" t="n">
        <f aca="false">$E136*(BU31-BU20)</f>
        <v>0</v>
      </c>
      <c r="BV136" s="43" t="n">
        <f aca="false">$E136*(BV31-BV20)</f>
        <v>0</v>
      </c>
      <c r="BW136" s="43" t="n">
        <f aca="false">$E136*(BW31-BW20)</f>
        <v>0</v>
      </c>
      <c r="BX136" s="43" t="n">
        <f aca="false">$E136*(BX31-BX20)</f>
        <v>0</v>
      </c>
      <c r="BY136" s="43" t="n">
        <f aca="false">$E136*(BY31-BY20)</f>
        <v>0</v>
      </c>
      <c r="BZ136" s="43" t="n">
        <f aca="false">$E136*(BZ31-BZ20)</f>
        <v>0</v>
      </c>
      <c r="CA136" s="43" t="n">
        <f aca="false">$E136*(CA31-CA20)</f>
        <v>1513.15351524481</v>
      </c>
      <c r="CB136" s="43" t="n">
        <f aca="false">$E136*(CB31-CB20)</f>
        <v>0</v>
      </c>
      <c r="CC136" s="43" t="n">
        <f aca="false">$E136*(CC31-CC20)</f>
        <v>0</v>
      </c>
      <c r="CD136" s="43" t="n">
        <f aca="false">$E136*(CD31-CD20)</f>
        <v>0</v>
      </c>
      <c r="CE136" s="43" t="n">
        <f aca="false">$E136*(CE31-CE20)</f>
        <v>0</v>
      </c>
      <c r="CF136" s="43" t="n">
        <f aca="false">$E136*(CF31-CF20)</f>
        <v>0</v>
      </c>
      <c r="CG136" s="43" t="n">
        <f aca="false">$E136*(CG31-CG20)</f>
        <v>0</v>
      </c>
      <c r="CH136" s="43" t="n">
        <f aca="false">$E136*(CH31-CH20)</f>
        <v>0</v>
      </c>
      <c r="CI136" s="43" t="n">
        <f aca="false">$E136*(CI31-CI20)</f>
        <v>0</v>
      </c>
      <c r="CJ136" s="43" t="n">
        <f aca="false">$E136*(CJ31-CJ20)</f>
        <v>0</v>
      </c>
      <c r="CK136" s="43" t="n">
        <f aca="false">$E136*(CK31-CK20)</f>
        <v>0</v>
      </c>
      <c r="CL136" s="43" t="n">
        <f aca="false">$E136*(CL31-CL20)</f>
        <v>0</v>
      </c>
      <c r="CM136" s="43" t="n">
        <f aca="false">$E136*(CM31-CM20)</f>
        <v>0</v>
      </c>
      <c r="CN136" s="43" t="n">
        <f aca="false">$E136*(CN31-CN20)</f>
        <v>0</v>
      </c>
      <c r="CO136" s="43" t="n">
        <f aca="false">$E136*(CO31-CO20)</f>
        <v>0</v>
      </c>
      <c r="CP136" s="43" t="n">
        <f aca="false">$E136*(CP31-CP20)</f>
        <v>0</v>
      </c>
      <c r="CQ136" s="43" t="n">
        <f aca="false">$E136*(CQ31-CQ20)</f>
        <v>0</v>
      </c>
      <c r="CR136" s="43" t="n">
        <f aca="false">$E136*(CR31-CR20)</f>
        <v>0</v>
      </c>
      <c r="CS136" s="43" t="n">
        <f aca="false">$E136*(CS31-CS20)</f>
        <v>0</v>
      </c>
      <c r="CT136" s="43" t="n">
        <f aca="false">$E136*(CT31-CT20)</f>
        <v>0</v>
      </c>
      <c r="CU136" s="43" t="n">
        <f aca="false">$E136*(CU31-CU20)</f>
        <v>0</v>
      </c>
      <c r="CV136" s="43" t="n">
        <f aca="false">$E136*(CV31-CV20)</f>
        <v>0</v>
      </c>
      <c r="CW136" s="43" t="n">
        <f aca="false">$E136*(CW31-CW20)</f>
        <v>0</v>
      </c>
      <c r="CX136" s="43" t="n">
        <f aca="false">$E136*(CX31-CX20)</f>
        <v>0</v>
      </c>
      <c r="CY136" s="43" t="n">
        <f aca="false">$E136*(CY31-CY20)</f>
        <v>0</v>
      </c>
      <c r="CZ136" s="43" t="n">
        <f aca="false">$E136*(CZ31-CZ20)</f>
        <v>0</v>
      </c>
      <c r="DA136" s="43" t="n">
        <f aca="false">$E136*(DA31-DA20)</f>
        <v>0</v>
      </c>
      <c r="DB136" s="43" t="n">
        <f aca="false">$E136*(DB31-DB20)</f>
        <v>0</v>
      </c>
      <c r="DC136" s="43" t="n">
        <f aca="false">$E136*(DC31-DC20)</f>
        <v>0</v>
      </c>
      <c r="DD136" s="43" t="n">
        <f aca="false">$E136*(DD31-DD20)</f>
        <v>0</v>
      </c>
      <c r="DE136" s="43" t="n">
        <f aca="false">$E136*(DE31-DE20)</f>
        <v>0</v>
      </c>
      <c r="DF136" s="43" t="n">
        <f aca="false">$E136*(DF31-DF20)</f>
        <v>0</v>
      </c>
      <c r="DG136" s="43" t="n">
        <f aca="false">$E136*(DG31-DG20)</f>
        <v>0</v>
      </c>
      <c r="DH136" s="43" t="n">
        <f aca="false">$E136*(DH31-DH20)</f>
        <v>0</v>
      </c>
      <c r="DI136" s="43" t="n">
        <f aca="false">$E136*(DI31-DI20)</f>
        <v>0</v>
      </c>
      <c r="DJ136" s="43" t="n">
        <f aca="false">$E136*(DJ31-DJ20)</f>
        <v>0</v>
      </c>
      <c r="DK136" s="43" t="n">
        <f aca="false">$E136*(DK31-DK20)</f>
        <v>0</v>
      </c>
      <c r="DL136" s="43" t="n">
        <f aca="false">$E136*(DL31-DL20)</f>
        <v>0</v>
      </c>
      <c r="DM136" s="43" t="n">
        <f aca="false">$E136*(DM31-DM20)</f>
        <v>0</v>
      </c>
      <c r="DN136" s="43" t="n">
        <f aca="false">$E136*(DN31-DN20)</f>
        <v>0</v>
      </c>
      <c r="DO136" s="43" t="n">
        <f aca="false">$E136*(DO31-DO20)</f>
        <v>0</v>
      </c>
      <c r="DP136" s="43" t="n">
        <f aca="false">$E136*(DP31-DP20)</f>
        <v>0</v>
      </c>
      <c r="DQ136" s="43" t="n">
        <f aca="false">$E136*(DQ31-DQ20)</f>
        <v>0</v>
      </c>
      <c r="DR136" s="43" t="n">
        <f aca="false">$E136*(DR31-DR20)</f>
        <v>0</v>
      </c>
      <c r="DS136" s="43" t="n">
        <f aca="false">$E136*(DS31-DS20)</f>
        <v>0</v>
      </c>
      <c r="DT136" s="43" t="n">
        <f aca="false">$E136*(DT31-DT20)</f>
        <v>0</v>
      </c>
      <c r="DU136" s="43" t="n">
        <f aca="false">$E136*(DU31-DU20)</f>
        <v>0</v>
      </c>
      <c r="DV136" s="43" t="n">
        <f aca="false">$E136*(DV31-DV20)</f>
        <v>0</v>
      </c>
      <c r="DW136" s="43" t="n">
        <f aca="false">$E136*(DW31-DW20)</f>
        <v>0</v>
      </c>
      <c r="DX136" s="43" t="n">
        <f aca="false">$E136*(DX31-DX20)</f>
        <v>0</v>
      </c>
      <c r="DY136" s="43" t="n">
        <f aca="false">$E136*(DY31-DY20)</f>
        <v>0</v>
      </c>
      <c r="DZ136" s="43" t="n">
        <f aca="false">$E136*(DZ31-DZ20)</f>
        <v>0</v>
      </c>
      <c r="EA136" s="43" t="n">
        <f aca="false">$E136*(EA31-EA20)</f>
        <v>0</v>
      </c>
      <c r="EB136" s="43" t="n">
        <f aca="false">$E136*(EB31-EB20)</f>
        <v>0</v>
      </c>
      <c r="EC136" s="43" t="n">
        <f aca="false">$E136*(EC31-EC20)</f>
        <v>0</v>
      </c>
      <c r="ED136" s="43" t="n">
        <f aca="false">$E136*(ED31-ED20)</f>
        <v>0</v>
      </c>
      <c r="EE136" s="43" t="n">
        <f aca="false">$E136*(EE31-EE20)</f>
        <v>0</v>
      </c>
      <c r="EF136" s="43" t="n">
        <f aca="false">$E136*(EF31-EF20)</f>
        <v>0</v>
      </c>
      <c r="EG136" s="43" t="n">
        <f aca="false">$E136*(EG31-EG20)</f>
        <v>0</v>
      </c>
      <c r="EH136" s="43" t="n">
        <f aca="false">$E136*(EH31-EH20)</f>
        <v>0</v>
      </c>
      <c r="EI136" s="43" t="n">
        <f aca="false">$E136*(EI31-EI20)</f>
        <v>0</v>
      </c>
      <c r="EJ136" s="43" t="n">
        <f aca="false">$E136*(EJ31-EJ20)</f>
        <v>0</v>
      </c>
      <c r="EK136" s="43" t="n">
        <f aca="false">$E136*(EK31-EK20)</f>
        <v>0</v>
      </c>
      <c r="EL136" s="43" t="n">
        <f aca="false">$E136*(EL31-EL20)</f>
        <v>0</v>
      </c>
      <c r="EM136" s="43" t="n">
        <f aca="false">$E136*(EM31-EM20)</f>
        <v>0</v>
      </c>
      <c r="EN136" s="43" t="n">
        <f aca="false">$E136*(EN31-EN20)</f>
        <v>0</v>
      </c>
      <c r="EO136" s="43" t="n">
        <f aca="false">$E136*(EO31-EO20)</f>
        <v>0</v>
      </c>
      <c r="EP136" s="43" t="n">
        <f aca="false">$E136*(EP31-EP20)</f>
        <v>0</v>
      </c>
      <c r="EQ136" s="43" t="n">
        <f aca="false">$E136*(EQ31-EQ20)</f>
        <v>0</v>
      </c>
      <c r="ER136" s="43" t="n">
        <f aca="false">$E136*(ER31-ER20)</f>
        <v>0</v>
      </c>
      <c r="ES136" s="43" t="n">
        <f aca="false">$E136*(ES31-ES20)</f>
        <v>0</v>
      </c>
      <c r="ET136" s="43" t="n">
        <f aca="false">$E136*(ET31-ET20)</f>
        <v>0</v>
      </c>
      <c r="EU136" s="43" t="n">
        <f aca="false">$E136*(EU31-EU20)</f>
        <v>0</v>
      </c>
      <c r="EV136" s="43" t="n">
        <f aca="false">$E136*(EV31-EV20)</f>
        <v>0</v>
      </c>
      <c r="EW136" s="43" t="n">
        <f aca="false">$E136*(EW31-EW20)</f>
        <v>0</v>
      </c>
      <c r="EX136" s="43" t="n">
        <f aca="false">$E136*(EX31-EX20)</f>
        <v>0</v>
      </c>
      <c r="EY136" s="43" t="n">
        <f aca="false">$E136*(EY31-EY20)</f>
        <v>0</v>
      </c>
      <c r="EZ136" s="43" t="n">
        <f aca="false">$E136*(EZ31-EZ20)</f>
        <v>0</v>
      </c>
      <c r="FA136" s="43" t="n">
        <f aca="false">$E136*(FA31-FA20)</f>
        <v>0</v>
      </c>
      <c r="FB136" s="43" t="n">
        <f aca="false">$E136*(FB31-FB20)</f>
        <v>0</v>
      </c>
      <c r="FC136" s="43" t="n">
        <f aca="false">$E136*(FC31-FC20)</f>
        <v>0</v>
      </c>
      <c r="FD136" s="43" t="n">
        <f aca="false">$E136*(FD31-FD20)</f>
        <v>0</v>
      </c>
      <c r="FE136" s="43" t="n">
        <f aca="false">$E136*(FE31-FE20)</f>
        <v>0</v>
      </c>
      <c r="FF136" s="43" t="n">
        <f aca="false">$E136*(FF31-FF20)</f>
        <v>0</v>
      </c>
      <c r="FG136" s="43" t="n">
        <f aca="false">$E136*(FG31-FG20)</f>
        <v>0</v>
      </c>
      <c r="FH136" s="43" t="n">
        <f aca="false">$E136*(FH31-FH20)</f>
        <v>0</v>
      </c>
    </row>
    <row r="137" customFormat="false" ht="15" hidden="false" customHeight="false" outlineLevel="0" collapsed="false">
      <c r="C137" s="0" t="s">
        <v>731</v>
      </c>
      <c r="D137" s="11" t="s">
        <v>14</v>
      </c>
      <c r="E137" s="52" t="n">
        <f aca="false">MIN($J137:$FH137)</f>
        <v>1.80792701781176</v>
      </c>
      <c r="J137" s="52" t="str">
        <f aca="false">IF(J126&lt;-Tolerance,J116/-J126,"")</f>
        <v/>
      </c>
      <c r="K137" s="52" t="str">
        <f aca="false">IF(K126&lt;-Tolerance,K116/-K126,"")</f>
        <v/>
      </c>
      <c r="L137" s="52" t="str">
        <f aca="false">IF(L126&lt;-Tolerance,L116/-L126,"")</f>
        <v/>
      </c>
      <c r="M137" s="52" t="str">
        <f aca="false">IF(M126&lt;-Tolerance,M116/-M126,"")</f>
        <v/>
      </c>
      <c r="N137" s="52" t="str">
        <f aca="false">IF(N126&lt;-Tolerance,N116/-N126,"")</f>
        <v/>
      </c>
      <c r="O137" s="52" t="str">
        <f aca="false">IF(O126&lt;-Tolerance,O116/-O126,"")</f>
        <v/>
      </c>
      <c r="P137" s="52" t="str">
        <f aca="false">IF(P126&lt;-Tolerance,P116/-P126,"")</f>
        <v/>
      </c>
      <c r="Q137" s="52" t="str">
        <f aca="false">IF(Q126&lt;-Tolerance,Q116/-Q126,"")</f>
        <v/>
      </c>
      <c r="R137" s="52" t="str">
        <f aca="false">IF(R126&lt;-Tolerance,R116/-R126,"")</f>
        <v/>
      </c>
      <c r="S137" s="52" t="str">
        <f aca="false">IF(S126&lt;-Tolerance,S116/-S126,"")</f>
        <v/>
      </c>
      <c r="T137" s="52" t="n">
        <f aca="false">IF(T126&lt;-Tolerance,T116/-T126,"")</f>
        <v>3.28627707883249</v>
      </c>
      <c r="U137" s="52" t="n">
        <f aca="false">IF(U126&lt;-Tolerance,U116/-U126,"")</f>
        <v>3.2597389808889</v>
      </c>
      <c r="V137" s="52" t="n">
        <f aca="false">IF(V126&lt;-Tolerance,V116/-V126,"")</f>
        <v>3.24268500700747</v>
      </c>
      <c r="W137" s="52" t="n">
        <f aca="false">IF(W126&lt;-Tolerance,W116/-W126,"")</f>
        <v>2.58561655473692</v>
      </c>
      <c r="X137" s="52" t="n">
        <f aca="false">IF(X126&lt;-Tolerance,X116/-X126,"")</f>
        <v>2.61224675788759</v>
      </c>
      <c r="Y137" s="52" t="n">
        <f aca="false">IF(Y126&lt;-Tolerance,Y116/-Y126,"")</f>
        <v>2.63883637375627</v>
      </c>
      <c r="Z137" s="52" t="n">
        <f aca="false">IF(Z126&lt;-Tolerance,Z116/-Z126,"")</f>
        <v>2.63719787780794</v>
      </c>
      <c r="AA137" s="52" t="n">
        <f aca="false">IF(AA126&lt;-Tolerance,AA116/-AA126,"")</f>
        <v>2.20636537992223</v>
      </c>
      <c r="AB137" s="52" t="n">
        <f aca="false">IF(AB126&lt;-Tolerance,AB116/-AB126,"")</f>
        <v>2.2288899807043</v>
      </c>
      <c r="AC137" s="52" t="n">
        <f aca="false">IF(AC126&lt;-Tolerance,AC116/-AC126,"")</f>
        <v>2.25137725741949</v>
      </c>
      <c r="AD137" s="52" t="n">
        <f aca="false">IF(AD126&lt;-Tolerance,AD116/-AD126,"")</f>
        <v>2.24982481156335</v>
      </c>
      <c r="AE137" s="52" t="n">
        <f aca="false">IF(AE126&lt;-Tolerance,AE116/-AE126,"")</f>
        <v>2.27043016049723</v>
      </c>
      <c r="AF137" s="52" t="n">
        <f aca="false">IF(AF126&lt;-Tolerance,AF116/-AF126,"")</f>
        <v>2.2936155791903</v>
      </c>
      <c r="AG137" s="52" t="n">
        <f aca="false">IF(AG126&lt;-Tolerance,AG116/-AG126,"")</f>
        <v>2.3167617545449</v>
      </c>
      <c r="AH137" s="52" t="n">
        <f aca="false">IF(AH126&lt;-Tolerance,AH116/-AH126,"")</f>
        <v>2.31512965326751</v>
      </c>
      <c r="AI137" s="52" t="n">
        <f aca="false">IF(AI126&lt;-Tolerance,AI116/-AI126,"")</f>
        <v>2.34184607937963</v>
      </c>
      <c r="AJ137" s="52" t="n">
        <f aca="false">IF(AJ126&lt;-Tolerance,AJ116/-AJ126,"")</f>
        <v>2.34028415376755</v>
      </c>
      <c r="AK137" s="52" t="n">
        <f aca="false">IF(AK126&lt;-Tolerance,AK116/-AK126,"")</f>
        <v>2.36400574325321</v>
      </c>
      <c r="AL137" s="52" t="n">
        <f aca="false">IF(AL126&lt;-Tolerance,AL116/-AL126,"")</f>
        <v>2.36240874382126</v>
      </c>
      <c r="AM137" s="52" t="n">
        <f aca="false">IF(AM126&lt;-Tolerance,AM116/-AM126,"")</f>
        <v>2.16658532853261</v>
      </c>
      <c r="AN137" s="52" t="n">
        <f aca="false">IF(AN126&lt;-Tolerance,AN116/-AN126,"")</f>
        <v>2.18864243838593</v>
      </c>
      <c r="AO137" s="52" t="n">
        <f aca="false">IF(AO126&lt;-Tolerance,AO116/-AO126,"")</f>
        <v>2.21066056429234</v>
      </c>
      <c r="AP137" s="52" t="n">
        <f aca="false">IF(AP126&lt;-Tolerance,AP116/-AP126,"")</f>
        <v>2.20899657169744</v>
      </c>
      <c r="AQ137" s="52" t="n">
        <f aca="false">IF(AQ126&lt;-Tolerance,AQ116/-AQ126,"")</f>
        <v>2.01472155713686</v>
      </c>
      <c r="AR137" s="52" t="n">
        <f aca="false">IF(AR126&lt;-Tolerance,AR116/-AR126,"")</f>
        <v>2.03515548317979</v>
      </c>
      <c r="AS137" s="52" t="n">
        <f aca="false">IF(AS126&lt;-Tolerance,AS116/-AS126,"")</f>
        <v>2.05555220196532</v>
      </c>
      <c r="AT137" s="52" t="n">
        <f aca="false">IF(AT126&lt;-Tolerance,AT116/-AT126,"")</f>
        <v>2.05392309160695</v>
      </c>
      <c r="AU137" s="52" t="n">
        <f aca="false">IF(AU126&lt;-Tolerance,AU116/-AU126,"")</f>
        <v>2.04896898306774</v>
      </c>
      <c r="AV137" s="52" t="n">
        <f aca="false">IF(AV126&lt;-Tolerance,AV116/-AV126,"")</f>
        <v>2.06978053348006</v>
      </c>
      <c r="AW137" s="52" t="n">
        <f aca="false">IF(AW126&lt;-Tolerance,AW116/-AW126,"")</f>
        <v>2.09055446051747</v>
      </c>
      <c r="AX137" s="52" t="n">
        <f aca="false">IF(AX126&lt;-Tolerance,AX116/-AX126,"")</f>
        <v>2.08888940000977</v>
      </c>
      <c r="AY137" s="52" t="n">
        <f aca="false">IF(AY126&lt;-Tolerance,AY116/-AY126,"")</f>
        <v>1.94477707046584</v>
      </c>
      <c r="AZ137" s="52" t="n">
        <f aca="false">IF(AZ126&lt;-Tolerance,AZ116/-AZ126,"")</f>
        <v>1.94309891273395</v>
      </c>
      <c r="BA137" s="52" t="n">
        <f aca="false">IF(BA126&lt;-Tolerance,BA116/-BA126,"")</f>
        <v>1.9624639866275</v>
      </c>
      <c r="BB137" s="52" t="n">
        <f aca="false">IF(BB126&lt;-Tolerance,BB116/-BB126,"")</f>
        <v>1.96074771535012</v>
      </c>
      <c r="BC137" s="52" t="n">
        <f aca="false">IF(BC126&lt;-Tolerance,BC116/-BC126,"")</f>
        <v>1.97730619744172</v>
      </c>
      <c r="BD137" s="52" t="n">
        <f aca="false">IF(BD126&lt;-Tolerance,BD116/-BD126,"")</f>
        <v>1.99722552441725</v>
      </c>
      <c r="BE137" s="52" t="n">
        <f aca="false">IF(BE126&lt;-Tolerance,BE116/-BE126,"")</f>
        <v>2.01710341988694</v>
      </c>
      <c r="BF137" s="52" t="n">
        <f aca="false">IF(BF126&lt;-Tolerance,BF116/-BF126,"")</f>
        <v>2.01526829473548</v>
      </c>
      <c r="BG137" s="52" t="n">
        <f aca="false">IF(BG126&lt;-Tolerance,BG116/-BG126,"")</f>
        <v>1.96085613837282</v>
      </c>
      <c r="BH137" s="52" t="n">
        <f aca="false">IF(BH126&lt;-Tolerance,BH116/-BH126,"")</f>
        <v>1.91535766260705</v>
      </c>
      <c r="BI137" s="52" t="n">
        <f aca="false">IF(BI126&lt;-Tolerance,BI116/-BI126,"")</f>
        <v>1.93431129801095</v>
      </c>
      <c r="BJ137" s="52" t="n">
        <f aca="false">IF(BJ126&lt;-Tolerance,BJ116/-BJ126,"")</f>
        <v>1.93241343278478</v>
      </c>
      <c r="BK137" s="52" t="n">
        <f aca="false">IF(BK126&lt;-Tolerance,BK116/-BK126,"")</f>
        <v>1.8884349521713</v>
      </c>
      <c r="BL137" s="52" t="n">
        <f aca="false">IF(BL126&lt;-Tolerance,BL116/-BL126,"")</f>
        <v>1.90734151985282</v>
      </c>
      <c r="BM137" s="52" t="n">
        <f aca="false">IF(BM126&lt;-Tolerance,BM116/-BM126,"")</f>
        <v>1.92620506861299</v>
      </c>
      <c r="BN137" s="52" t="n">
        <f aca="false">IF(BN126&lt;-Tolerance,BN116/-BN126,"")</f>
        <v>1.9242653811355</v>
      </c>
      <c r="BO137" s="52" t="n">
        <f aca="false">IF(BO126&lt;-Tolerance,BO116/-BO126,"")</f>
        <v>1.92614610383574</v>
      </c>
      <c r="BP137" s="52" t="n">
        <f aca="false">IF(BP126&lt;-Tolerance,BP116/-BP126,"")</f>
        <v>1.92422787038009</v>
      </c>
      <c r="BQ137" s="52" t="n">
        <f aca="false">IF(BQ126&lt;-Tolerance,BQ116/-BQ126,"")</f>
        <v>1.94329623026106</v>
      </c>
      <c r="BR137" s="52" t="n">
        <f aca="false">IF(BR126&lt;-Tolerance,BR116/-BR126,"")</f>
        <v>1.94133415394265</v>
      </c>
      <c r="BS137" s="52" t="n">
        <f aca="false">IF(BS126&lt;-Tolerance,BS116/-BS126,"")</f>
        <v>1.84125148402928</v>
      </c>
      <c r="BT137" s="52" t="n">
        <f aca="false">IF(BT126&lt;-Tolerance,BT116/-BT126,"")</f>
        <v>1.85967694929695</v>
      </c>
      <c r="BU137" s="52" t="n">
        <f aca="false">IF(BU126&lt;-Tolerance,BU116/-BU126,"")</f>
        <v>1.87805994965659</v>
      </c>
      <c r="BV137" s="52" t="n">
        <f aca="false">IF(BV126&lt;-Tolerance,BV116/-BV126,"")</f>
        <v>1.87607814628103</v>
      </c>
      <c r="BW137" s="52" t="n">
        <f aca="false">IF(BW126&lt;-Tolerance,BW116/-BW126,"")</f>
        <v>1.8578821635034</v>
      </c>
      <c r="BX137" s="52" t="n">
        <f aca="false">IF(BX126&lt;-Tolerance,BX116/-BX126,"")</f>
        <v>1.87646781371569</v>
      </c>
      <c r="BY137" s="52" t="n">
        <f aca="false">IF(BY126&lt;-Tolerance,BY116/-BY126,"")</f>
        <v>1.89500974488889</v>
      </c>
      <c r="BZ137" s="52" t="n">
        <f aca="false">IF(BZ126&lt;-Tolerance,BZ116/-BZ126,"")</f>
        <v>1.89295589222153</v>
      </c>
      <c r="CA137" s="52" t="n">
        <f aca="false">IF(CA126&lt;-Tolerance,CA116/-CA126,"")</f>
        <v>1.80792701781176</v>
      </c>
      <c r="CB137" s="52" t="str">
        <f aca="false">IF(CB126&lt;-Tolerance,CB116/-CB126,"")</f>
        <v/>
      </c>
      <c r="CC137" s="52" t="str">
        <f aca="false">IF(CC126&lt;-Tolerance,CC116/-CC126,"")</f>
        <v/>
      </c>
      <c r="CD137" s="52" t="str">
        <f aca="false">IF(CD126&lt;-Tolerance,CD116/-CD126,"")</f>
        <v/>
      </c>
      <c r="CE137" s="52" t="str">
        <f aca="false">IF(CE126&lt;-Tolerance,CE116/-CE126,"")</f>
        <v/>
      </c>
      <c r="CF137" s="52" t="str">
        <f aca="false">IF(CF126&lt;-Tolerance,CF116/-CF126,"")</f>
        <v/>
      </c>
      <c r="CG137" s="52" t="str">
        <f aca="false">IF(CG126&lt;-Tolerance,CG116/-CG126,"")</f>
        <v/>
      </c>
      <c r="CH137" s="52" t="str">
        <f aca="false">IF(CH126&lt;-Tolerance,CH116/-CH126,"")</f>
        <v/>
      </c>
      <c r="CI137" s="52" t="str">
        <f aca="false">IF(CI126&lt;-Tolerance,CI116/-CI126,"")</f>
        <v/>
      </c>
      <c r="CJ137" s="52" t="str">
        <f aca="false">IF(CJ126&lt;-Tolerance,CJ116/-CJ126,"")</f>
        <v/>
      </c>
      <c r="CK137" s="52" t="str">
        <f aca="false">IF(CK126&lt;-Tolerance,CK116/-CK126,"")</f>
        <v/>
      </c>
      <c r="CL137" s="52" t="str">
        <f aca="false">IF(CL126&lt;-Tolerance,CL116/-CL126,"")</f>
        <v/>
      </c>
      <c r="CM137" s="52" t="str">
        <f aca="false">IF(CM126&lt;-Tolerance,CM116/-CM126,"")</f>
        <v/>
      </c>
      <c r="CN137" s="52" t="str">
        <f aca="false">IF(CN126&lt;-Tolerance,CN116/-CN126,"")</f>
        <v/>
      </c>
      <c r="CO137" s="52" t="str">
        <f aca="false">IF(CO126&lt;-Tolerance,CO116/-CO126,"")</f>
        <v/>
      </c>
      <c r="CP137" s="52" t="str">
        <f aca="false">IF(CP126&lt;-Tolerance,CP116/-CP126,"")</f>
        <v/>
      </c>
      <c r="CQ137" s="52" t="str">
        <f aca="false">IF(CQ126&lt;-Tolerance,CQ116/-CQ126,"")</f>
        <v/>
      </c>
      <c r="CR137" s="52" t="str">
        <f aca="false">IF(CR126&lt;-Tolerance,CR116/-CR126,"")</f>
        <v/>
      </c>
      <c r="CS137" s="52" t="str">
        <f aca="false">IF(CS126&lt;-Tolerance,CS116/-CS126,"")</f>
        <v/>
      </c>
      <c r="CT137" s="52" t="str">
        <f aca="false">IF(CT126&lt;-Tolerance,CT116/-CT126,"")</f>
        <v/>
      </c>
      <c r="CU137" s="52" t="str">
        <f aca="false">IF(CU126&lt;-Tolerance,CU116/-CU126,"")</f>
        <v/>
      </c>
      <c r="CV137" s="52" t="str">
        <f aca="false">IF(CV126&lt;-Tolerance,CV116/-CV126,"")</f>
        <v/>
      </c>
      <c r="CW137" s="52" t="str">
        <f aca="false">IF(CW126&lt;-Tolerance,CW116/-CW126,"")</f>
        <v/>
      </c>
      <c r="CX137" s="52" t="str">
        <f aca="false">IF(CX126&lt;-Tolerance,CX116/-CX126,"")</f>
        <v/>
      </c>
      <c r="CY137" s="52" t="str">
        <f aca="false">IF(CY126&lt;-Tolerance,CY116/-CY126,"")</f>
        <v/>
      </c>
      <c r="CZ137" s="52" t="str">
        <f aca="false">IF(CZ126&lt;-Tolerance,CZ116/-CZ126,"")</f>
        <v/>
      </c>
      <c r="DA137" s="52" t="str">
        <f aca="false">IF(DA126&lt;-Tolerance,DA116/-DA126,"")</f>
        <v/>
      </c>
      <c r="DB137" s="52" t="str">
        <f aca="false">IF(DB126&lt;-Tolerance,DB116/-DB126,"")</f>
        <v/>
      </c>
      <c r="DC137" s="52" t="str">
        <f aca="false">IF(DC126&lt;-Tolerance,DC116/-DC126,"")</f>
        <v/>
      </c>
      <c r="DD137" s="52" t="str">
        <f aca="false">IF(DD126&lt;-Tolerance,DD116/-DD126,"")</f>
        <v/>
      </c>
      <c r="DE137" s="52" t="str">
        <f aca="false">IF(DE126&lt;-Tolerance,DE116/-DE126,"")</f>
        <v/>
      </c>
      <c r="DF137" s="52" t="str">
        <f aca="false">IF(DF126&lt;-Tolerance,DF116/-DF126,"")</f>
        <v/>
      </c>
      <c r="DG137" s="52" t="str">
        <f aca="false">IF(DG126&lt;-Tolerance,DG116/-DG126,"")</f>
        <v/>
      </c>
      <c r="DH137" s="52" t="str">
        <f aca="false">IF(DH126&lt;-Tolerance,DH116/-DH126,"")</f>
        <v/>
      </c>
      <c r="DI137" s="52" t="str">
        <f aca="false">IF(DI126&lt;-Tolerance,DI116/-DI126,"")</f>
        <v/>
      </c>
      <c r="DJ137" s="52" t="str">
        <f aca="false">IF(DJ126&lt;-Tolerance,DJ116/-DJ126,"")</f>
        <v/>
      </c>
      <c r="DK137" s="52" t="str">
        <f aca="false">IF(DK126&lt;-Tolerance,DK116/-DK126,"")</f>
        <v/>
      </c>
      <c r="DL137" s="52" t="str">
        <f aca="false">IF(DL126&lt;-Tolerance,DL116/-DL126,"")</f>
        <v/>
      </c>
      <c r="DM137" s="52" t="str">
        <f aca="false">IF(DM126&lt;-Tolerance,DM116/-DM126,"")</f>
        <v/>
      </c>
      <c r="DN137" s="52" t="str">
        <f aca="false">IF(DN126&lt;-Tolerance,DN116/-DN126,"")</f>
        <v/>
      </c>
      <c r="DO137" s="52" t="str">
        <f aca="false">IF(DO126&lt;-Tolerance,DO116/-DO126,"")</f>
        <v/>
      </c>
      <c r="DP137" s="52" t="str">
        <f aca="false">IF(DP126&lt;-Tolerance,DP116/-DP126,"")</f>
        <v/>
      </c>
      <c r="DQ137" s="52" t="str">
        <f aca="false">IF(DQ126&lt;-Tolerance,DQ116/-DQ126,"")</f>
        <v/>
      </c>
      <c r="DR137" s="52" t="str">
        <f aca="false">IF(DR126&lt;-Tolerance,DR116/-DR126,"")</f>
        <v/>
      </c>
      <c r="DS137" s="52" t="str">
        <f aca="false">IF(DS126&lt;-Tolerance,DS116/-DS126,"")</f>
        <v/>
      </c>
      <c r="DT137" s="52" t="str">
        <f aca="false">IF(DT126&lt;-Tolerance,DT116/-DT126,"")</f>
        <v/>
      </c>
      <c r="DU137" s="52" t="str">
        <f aca="false">IF(DU126&lt;-Tolerance,DU116/-DU126,"")</f>
        <v/>
      </c>
      <c r="DV137" s="52" t="str">
        <f aca="false">IF(DV126&lt;-Tolerance,DV116/-DV126,"")</f>
        <v/>
      </c>
      <c r="DW137" s="52" t="str">
        <f aca="false">IF(DW126&lt;-Tolerance,DW116/-DW126,"")</f>
        <v/>
      </c>
      <c r="DX137" s="52" t="str">
        <f aca="false">IF(DX126&lt;-Tolerance,DX116/-DX126,"")</f>
        <v/>
      </c>
      <c r="DY137" s="52" t="str">
        <f aca="false">IF(DY126&lt;-Tolerance,DY116/-DY126,"")</f>
        <v/>
      </c>
      <c r="DZ137" s="52" t="str">
        <f aca="false">IF(DZ126&lt;-Tolerance,DZ116/-DZ126,"")</f>
        <v/>
      </c>
      <c r="EA137" s="52" t="str">
        <f aca="false">IF(EA126&lt;-Tolerance,EA116/-EA126,"")</f>
        <v/>
      </c>
      <c r="EB137" s="52" t="str">
        <f aca="false">IF(EB126&lt;-Tolerance,EB116/-EB126,"")</f>
        <v/>
      </c>
      <c r="EC137" s="52" t="str">
        <f aca="false">IF(EC126&lt;-Tolerance,EC116/-EC126,"")</f>
        <v/>
      </c>
      <c r="ED137" s="52" t="str">
        <f aca="false">IF(ED126&lt;-Tolerance,ED116/-ED126,"")</f>
        <v/>
      </c>
      <c r="EE137" s="52" t="str">
        <f aca="false">IF(EE126&lt;-Tolerance,EE116/-EE126,"")</f>
        <v/>
      </c>
      <c r="EF137" s="52" t="str">
        <f aca="false">IF(EF126&lt;-Tolerance,EF116/-EF126,"")</f>
        <v/>
      </c>
      <c r="EG137" s="52" t="str">
        <f aca="false">IF(EG126&lt;-Tolerance,EG116/-EG126,"")</f>
        <v/>
      </c>
      <c r="EH137" s="52" t="str">
        <f aca="false">IF(EH126&lt;-Tolerance,EH116/-EH126,"")</f>
        <v/>
      </c>
      <c r="EI137" s="52" t="str">
        <f aca="false">IF(EI126&lt;-Tolerance,EI116/-EI126,"")</f>
        <v/>
      </c>
      <c r="EJ137" s="52" t="str">
        <f aca="false">IF(EJ126&lt;-Tolerance,EJ116/-EJ126,"")</f>
        <v/>
      </c>
      <c r="EK137" s="52" t="str">
        <f aca="false">IF(EK126&lt;-Tolerance,EK116/-EK126,"")</f>
        <v/>
      </c>
      <c r="EL137" s="52" t="str">
        <f aca="false">IF(EL126&lt;-Tolerance,EL116/-EL126,"")</f>
        <v/>
      </c>
      <c r="EM137" s="52" t="str">
        <f aca="false">IF(EM126&lt;-Tolerance,EM116/-EM126,"")</f>
        <v/>
      </c>
      <c r="EN137" s="52" t="str">
        <f aca="false">IF(EN126&lt;-Tolerance,EN116/-EN126,"")</f>
        <v/>
      </c>
      <c r="EO137" s="52" t="str">
        <f aca="false">IF(EO126&lt;-Tolerance,EO116/-EO126,"")</f>
        <v/>
      </c>
      <c r="EP137" s="52" t="str">
        <f aca="false">IF(EP126&lt;-Tolerance,EP116/-EP126,"")</f>
        <v/>
      </c>
      <c r="EQ137" s="52" t="str">
        <f aca="false">IF(EQ126&lt;-Tolerance,EQ116/-EQ126,"")</f>
        <v/>
      </c>
      <c r="ER137" s="52" t="str">
        <f aca="false">IF(ER126&lt;-Tolerance,ER116/-ER126,"")</f>
        <v/>
      </c>
      <c r="ES137" s="52" t="str">
        <f aca="false">IF(ES126&lt;-Tolerance,ES116/-ES126,"")</f>
        <v/>
      </c>
      <c r="ET137" s="52" t="str">
        <f aca="false">IF(ET126&lt;-Tolerance,ET116/-ET126,"")</f>
        <v/>
      </c>
      <c r="EU137" s="52" t="str">
        <f aca="false">IF(EU126&lt;-Tolerance,EU116/-EU126,"")</f>
        <v/>
      </c>
      <c r="EV137" s="52" t="str">
        <f aca="false">IF(EV126&lt;-Tolerance,EV116/-EV126,"")</f>
        <v/>
      </c>
      <c r="EW137" s="52" t="str">
        <f aca="false">IF(EW126&lt;-Tolerance,EW116/-EW126,"")</f>
        <v/>
      </c>
      <c r="EX137" s="52" t="str">
        <f aca="false">IF(EX126&lt;-Tolerance,EX116/-EX126,"")</f>
        <v/>
      </c>
      <c r="EY137" s="52" t="str">
        <f aca="false">IF(EY126&lt;-Tolerance,EY116/-EY126,"")</f>
        <v/>
      </c>
      <c r="EZ137" s="52" t="str">
        <f aca="false">IF(EZ126&lt;-Tolerance,EZ116/-EZ126,"")</f>
        <v/>
      </c>
      <c r="FA137" s="52" t="str">
        <f aca="false">IF(FA126&lt;-Tolerance,FA116/-FA126,"")</f>
        <v/>
      </c>
      <c r="FB137" s="52" t="str">
        <f aca="false">IF(FB126&lt;-Tolerance,FB116/-FB126,"")</f>
        <v/>
      </c>
      <c r="FC137" s="52" t="str">
        <f aca="false">IF(FC126&lt;-Tolerance,FC116/-FC126,"")</f>
        <v/>
      </c>
      <c r="FD137" s="52" t="str">
        <f aca="false">IF(FD126&lt;-Tolerance,FD116/-FD126,"")</f>
        <v/>
      </c>
      <c r="FE137" s="52" t="str">
        <f aca="false">IF(FE126&lt;-Tolerance,FE116/-FE126,"")</f>
        <v/>
      </c>
      <c r="FF137" s="52" t="str">
        <f aca="false">IF(FF126&lt;-Tolerance,FF116/-FF126,"")</f>
        <v/>
      </c>
      <c r="FG137" s="52" t="str">
        <f aca="false">IF(FG126&lt;-Tolerance,FG116/-FG126,"")</f>
        <v/>
      </c>
      <c r="FH137" s="52" t="str">
        <f aca="false">IF(FH126&lt;-Tolerance,FH116/-FH126,"")</f>
        <v/>
      </c>
    </row>
    <row r="139" customFormat="false" ht="15" hidden="false" customHeight="false" outlineLevel="0" collapsed="false">
      <c r="A139" s="9" t="s">
        <v>14</v>
      </c>
      <c r="B139" s="9"/>
      <c r="C139" s="9" t="s">
        <v>732</v>
      </c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  <c r="AL139" s="9"/>
      <c r="AM139" s="9"/>
      <c r="AN139" s="9"/>
      <c r="AO139" s="9"/>
      <c r="AP139" s="9"/>
      <c r="AQ139" s="9"/>
      <c r="AR139" s="9"/>
      <c r="AS139" s="9"/>
      <c r="AT139" s="9"/>
      <c r="AU139" s="9"/>
      <c r="AV139" s="9"/>
      <c r="AW139" s="9"/>
      <c r="AX139" s="9"/>
      <c r="AY139" s="9"/>
      <c r="AZ139" s="9"/>
      <c r="BA139" s="9"/>
      <c r="BB139" s="9"/>
      <c r="BC139" s="9"/>
      <c r="BD139" s="9"/>
      <c r="BE139" s="9"/>
      <c r="BF139" s="9"/>
      <c r="BG139" s="9"/>
      <c r="BH139" s="9"/>
      <c r="BI139" s="9"/>
      <c r="BJ139" s="9"/>
      <c r="BK139" s="9"/>
      <c r="BL139" s="9"/>
      <c r="BM139" s="9"/>
      <c r="BN139" s="9"/>
      <c r="BO139" s="9"/>
      <c r="BP139" s="9"/>
      <c r="BQ139" s="9"/>
      <c r="BR139" s="9"/>
      <c r="BS139" s="9"/>
      <c r="BT139" s="9"/>
      <c r="BU139" s="9"/>
      <c r="BV139" s="9"/>
      <c r="BW139" s="9"/>
      <c r="BX139" s="9"/>
      <c r="BY139" s="9"/>
      <c r="BZ139" s="9"/>
      <c r="CA139" s="9"/>
      <c r="CB139" s="9"/>
      <c r="CC139" s="9"/>
      <c r="CD139" s="9"/>
      <c r="CE139" s="9"/>
      <c r="CF139" s="9"/>
      <c r="CG139" s="9"/>
      <c r="CH139" s="9"/>
      <c r="CI139" s="9"/>
      <c r="CJ139" s="9"/>
      <c r="CK139" s="9"/>
      <c r="CL139" s="9"/>
      <c r="CM139" s="9"/>
      <c r="CN139" s="9"/>
      <c r="CO139" s="9"/>
      <c r="CP139" s="9"/>
      <c r="CQ139" s="9"/>
      <c r="CR139" s="9"/>
      <c r="CS139" s="9"/>
      <c r="CT139" s="9"/>
      <c r="CU139" s="9"/>
      <c r="CV139" s="9"/>
      <c r="CW139" s="9"/>
      <c r="CX139" s="9"/>
      <c r="CY139" s="9"/>
      <c r="CZ139" s="9"/>
      <c r="DA139" s="9"/>
      <c r="DB139" s="9"/>
      <c r="DC139" s="9"/>
      <c r="DD139" s="9"/>
      <c r="DE139" s="9"/>
      <c r="DF139" s="9"/>
      <c r="DG139" s="9"/>
      <c r="DH139" s="9"/>
      <c r="DI139" s="9"/>
      <c r="DJ139" s="9"/>
      <c r="DK139" s="9"/>
      <c r="DL139" s="9"/>
      <c r="DM139" s="9"/>
      <c r="DN139" s="9"/>
      <c r="DO139" s="9"/>
      <c r="DP139" s="9"/>
      <c r="DQ139" s="9"/>
      <c r="DR139" s="9"/>
      <c r="DS139" s="9"/>
      <c r="DT139" s="9"/>
      <c r="DU139" s="9"/>
      <c r="DV139" s="9"/>
      <c r="DW139" s="9"/>
      <c r="DX139" s="9"/>
      <c r="DY139" s="9"/>
      <c r="DZ139" s="9"/>
      <c r="EA139" s="9"/>
      <c r="EB139" s="9"/>
      <c r="EC139" s="9"/>
      <c r="ED139" s="9"/>
      <c r="EE139" s="9"/>
      <c r="EF139" s="9"/>
      <c r="EG139" s="9"/>
      <c r="EH139" s="9"/>
      <c r="EI139" s="9"/>
      <c r="EJ139" s="9"/>
      <c r="EK139" s="9"/>
      <c r="EL139" s="9"/>
      <c r="EM139" s="9"/>
      <c r="EN139" s="9"/>
      <c r="EO139" s="9"/>
      <c r="EP139" s="9"/>
      <c r="EQ139" s="9"/>
      <c r="ER139" s="9"/>
      <c r="ES139" s="9"/>
      <c r="ET139" s="9"/>
      <c r="EU139" s="9"/>
      <c r="EV139" s="9"/>
      <c r="EW139" s="9"/>
      <c r="EX139" s="9"/>
      <c r="EY139" s="9"/>
      <c r="EZ139" s="9"/>
      <c r="FA139" s="9"/>
      <c r="FB139" s="9"/>
      <c r="FC139" s="9"/>
      <c r="FD139" s="9"/>
      <c r="FE139" s="9"/>
      <c r="FF139" s="9"/>
      <c r="FG139" s="9"/>
      <c r="FH139" s="9"/>
    </row>
    <row r="140" customFormat="false" ht="15" hidden="false" customHeight="false" outlineLevel="0" collapsed="false">
      <c r="C140" s="0" t="s">
        <v>733</v>
      </c>
      <c r="D140" s="11" t="s">
        <v>319</v>
      </c>
      <c r="E140" s="43" t="n">
        <f aca="false">$E109-$F109-In_Land_Capex+$I131-$I99-$I96-$I94</f>
        <v>40331.6451678711</v>
      </c>
      <c r="I140" s="43" t="n">
        <f aca="false">SUM(J140:FH140)</f>
        <v>-40331.6451678711</v>
      </c>
      <c r="J140" s="43" t="n">
        <f aca="false">-$E140*J32</f>
        <v>-0</v>
      </c>
      <c r="K140" s="43" t="n">
        <f aca="false">-$E140*K32</f>
        <v>-0</v>
      </c>
      <c r="L140" s="43" t="n">
        <f aca="false">-$E140*L32</f>
        <v>-0</v>
      </c>
      <c r="M140" s="43" t="n">
        <f aca="false">-$E140*M32</f>
        <v>-0</v>
      </c>
      <c r="N140" s="43" t="n">
        <f aca="false">-$E140*N32</f>
        <v>-0</v>
      </c>
      <c r="O140" s="43" t="n">
        <f aca="false">-$E140*O32</f>
        <v>-0</v>
      </c>
      <c r="P140" s="43" t="n">
        <f aca="false">-$E140*P32</f>
        <v>-0</v>
      </c>
      <c r="Q140" s="43" t="n">
        <f aca="false">-$E140*Q32</f>
        <v>-0</v>
      </c>
      <c r="R140" s="43" t="n">
        <f aca="false">-$E140*R32</f>
        <v>-0</v>
      </c>
      <c r="S140" s="43" t="n">
        <f aca="false">-$E140*S32</f>
        <v>-0</v>
      </c>
      <c r="T140" s="43" t="n">
        <f aca="false">-$E140*T32</f>
        <v>-334.962098227277</v>
      </c>
      <c r="U140" s="43" t="n">
        <f aca="false">-$E140*U32</f>
        <v>-338.643000405598</v>
      </c>
      <c r="V140" s="43" t="n">
        <f aca="false">-$E140*V32</f>
        <v>-338.643000405598</v>
      </c>
      <c r="W140" s="43" t="n">
        <f aca="false">-$E140*W32</f>
        <v>-331.281196048955</v>
      </c>
      <c r="X140" s="43" t="n">
        <f aca="false">-$E140*X32</f>
        <v>-334.962098227277</v>
      </c>
      <c r="Y140" s="43" t="n">
        <f aca="false">-$E140*Y32</f>
        <v>-338.643000405598</v>
      </c>
      <c r="Z140" s="43" t="n">
        <f aca="false">-$E140*Z32</f>
        <v>-338.643000405598</v>
      </c>
      <c r="AA140" s="43" t="n">
        <f aca="false">-$E140*AA32</f>
        <v>-331.281196048955</v>
      </c>
      <c r="AB140" s="43" t="n">
        <f aca="false">-$E140*AB32</f>
        <v>-334.962098227277</v>
      </c>
      <c r="AC140" s="43" t="n">
        <f aca="false">-$E140*AC32</f>
        <v>-338.643000405598</v>
      </c>
      <c r="AD140" s="43" t="n">
        <f aca="false">-$E140*AD32</f>
        <v>-338.643000405598</v>
      </c>
      <c r="AE140" s="43" t="n">
        <f aca="false">-$E140*AE32</f>
        <v>-331.281196048955</v>
      </c>
      <c r="AF140" s="43" t="n">
        <f aca="false">-$E140*AF32</f>
        <v>-334.962098227277</v>
      </c>
      <c r="AG140" s="43" t="n">
        <f aca="false">-$E140*AG32</f>
        <v>-338.643000405598</v>
      </c>
      <c r="AH140" s="43" t="n">
        <f aca="false">-$E140*AH32</f>
        <v>-338.643000405598</v>
      </c>
      <c r="AI140" s="43" t="n">
        <f aca="false">-$E140*AI32</f>
        <v>-334.962098227277</v>
      </c>
      <c r="AJ140" s="43" t="n">
        <f aca="false">-$E140*AJ32</f>
        <v>-334.962098227277</v>
      </c>
      <c r="AK140" s="43" t="n">
        <f aca="false">-$E140*AK32</f>
        <v>-338.643000405598</v>
      </c>
      <c r="AL140" s="43" t="n">
        <f aca="false">-$E140*AL32</f>
        <v>-338.643000405598</v>
      </c>
      <c r="AM140" s="43" t="n">
        <f aca="false">-$E140*AM32</f>
        <v>-331.281196048955</v>
      </c>
      <c r="AN140" s="43" t="n">
        <f aca="false">-$E140*AN32</f>
        <v>-334.962098227277</v>
      </c>
      <c r="AO140" s="43" t="n">
        <f aca="false">-$E140*AO32</f>
        <v>-338.643000405598</v>
      </c>
      <c r="AP140" s="43" t="n">
        <f aca="false">-$E140*AP32</f>
        <v>-338.643000405598</v>
      </c>
      <c r="AQ140" s="43" t="n">
        <f aca="false">-$E140*AQ32</f>
        <v>-331.281196048955</v>
      </c>
      <c r="AR140" s="43" t="n">
        <f aca="false">-$E140*AR32</f>
        <v>-334.962098227277</v>
      </c>
      <c r="AS140" s="43" t="n">
        <f aca="false">-$E140*AS32</f>
        <v>-338.643000405598</v>
      </c>
      <c r="AT140" s="43" t="n">
        <f aca="false">-$E140*AT32</f>
        <v>-338.643000405598</v>
      </c>
      <c r="AU140" s="43" t="n">
        <f aca="false">-$E140*AU32</f>
        <v>-331.281196048955</v>
      </c>
      <c r="AV140" s="43" t="n">
        <f aca="false">-$E140*AV32</f>
        <v>-334.962098227277</v>
      </c>
      <c r="AW140" s="43" t="n">
        <f aca="false">-$E140*AW32</f>
        <v>-338.643000405598</v>
      </c>
      <c r="AX140" s="43" t="n">
        <f aca="false">-$E140*AX32</f>
        <v>-338.643000405598</v>
      </c>
      <c r="AY140" s="43" t="n">
        <f aca="false">-$E140*AY32</f>
        <v>-334.962098227277</v>
      </c>
      <c r="AZ140" s="43" t="n">
        <f aca="false">-$E140*AZ32</f>
        <v>-334.962098227277</v>
      </c>
      <c r="BA140" s="43" t="n">
        <f aca="false">-$E140*BA32</f>
        <v>-338.643000405598</v>
      </c>
      <c r="BB140" s="43" t="n">
        <f aca="false">-$E140*BB32</f>
        <v>-338.643000405598</v>
      </c>
      <c r="BC140" s="43" t="n">
        <f aca="false">-$E140*BC32</f>
        <v>-331.281196048955</v>
      </c>
      <c r="BD140" s="43" t="n">
        <f aca="false">-$E140*BD32</f>
        <v>-334.962098227277</v>
      </c>
      <c r="BE140" s="43" t="n">
        <f aca="false">-$E140*BE32</f>
        <v>-338.643000405598</v>
      </c>
      <c r="BF140" s="43" t="n">
        <f aca="false">-$E140*BF32</f>
        <v>-338.643000405598</v>
      </c>
      <c r="BG140" s="43" t="n">
        <f aca="false">-$E140*BG32</f>
        <v>-331.281196048955</v>
      </c>
      <c r="BH140" s="43" t="n">
        <f aca="false">-$E140*BH32</f>
        <v>-334.962098227277</v>
      </c>
      <c r="BI140" s="43" t="n">
        <f aca="false">-$E140*BI32</f>
        <v>-338.643000405598</v>
      </c>
      <c r="BJ140" s="43" t="n">
        <f aca="false">-$E140*BJ32</f>
        <v>-338.643000405598</v>
      </c>
      <c r="BK140" s="43" t="n">
        <f aca="false">-$E140*BK32</f>
        <v>-331.281196048955</v>
      </c>
      <c r="BL140" s="43" t="n">
        <f aca="false">-$E140*BL32</f>
        <v>-334.962098227277</v>
      </c>
      <c r="BM140" s="43" t="n">
        <f aca="false">-$E140*BM32</f>
        <v>-338.643000405598</v>
      </c>
      <c r="BN140" s="43" t="n">
        <f aca="false">-$E140*BN32</f>
        <v>-338.643000405598</v>
      </c>
      <c r="BO140" s="43" t="n">
        <f aca="false">-$E140*BO32</f>
        <v>-334.962098227277</v>
      </c>
      <c r="BP140" s="43" t="n">
        <f aca="false">-$E140*BP32</f>
        <v>-334.962098227277</v>
      </c>
      <c r="BQ140" s="43" t="n">
        <f aca="false">-$E140*BQ32</f>
        <v>-338.643000405598</v>
      </c>
      <c r="BR140" s="43" t="n">
        <f aca="false">-$E140*BR32</f>
        <v>-338.643000405598</v>
      </c>
      <c r="BS140" s="43" t="n">
        <f aca="false">-$E140*BS32</f>
        <v>-331.281196048955</v>
      </c>
      <c r="BT140" s="43" t="n">
        <f aca="false">-$E140*BT32</f>
        <v>-334.962098227277</v>
      </c>
      <c r="BU140" s="43" t="n">
        <f aca="false">-$E140*BU32</f>
        <v>-338.643000405598</v>
      </c>
      <c r="BV140" s="43" t="n">
        <f aca="false">-$E140*BV32</f>
        <v>-338.643000405598</v>
      </c>
      <c r="BW140" s="43" t="n">
        <f aca="false">-$E140*BW32</f>
        <v>-331.281196048955</v>
      </c>
      <c r="BX140" s="43" t="n">
        <f aca="false">-$E140*BX32</f>
        <v>-334.962098227277</v>
      </c>
      <c r="BY140" s="43" t="n">
        <f aca="false">-$E140*BY32</f>
        <v>-338.643000405598</v>
      </c>
      <c r="BZ140" s="43" t="n">
        <f aca="false">-$E140*BZ32</f>
        <v>-338.643000405598</v>
      </c>
      <c r="CA140" s="43" t="n">
        <f aca="false">-$E140*CA32</f>
        <v>-331.281196048955</v>
      </c>
      <c r="CB140" s="43" t="n">
        <f aca="false">-$E140*CB32</f>
        <v>-334.962098227277</v>
      </c>
      <c r="CC140" s="43" t="n">
        <f aca="false">-$E140*CC32</f>
        <v>-338.643000405598</v>
      </c>
      <c r="CD140" s="43" t="n">
        <f aca="false">-$E140*CD32</f>
        <v>-338.643000405598</v>
      </c>
      <c r="CE140" s="43" t="n">
        <f aca="false">-$E140*CE32</f>
        <v>-334.962098227277</v>
      </c>
      <c r="CF140" s="43" t="n">
        <f aca="false">-$E140*CF32</f>
        <v>-334.962098227277</v>
      </c>
      <c r="CG140" s="43" t="n">
        <f aca="false">-$E140*CG32</f>
        <v>-338.643000405598</v>
      </c>
      <c r="CH140" s="43" t="n">
        <f aca="false">-$E140*CH32</f>
        <v>-338.643000405598</v>
      </c>
      <c r="CI140" s="43" t="n">
        <f aca="false">-$E140*CI32</f>
        <v>-331.281196048955</v>
      </c>
      <c r="CJ140" s="43" t="n">
        <f aca="false">-$E140*CJ32</f>
        <v>-334.962098227277</v>
      </c>
      <c r="CK140" s="43" t="n">
        <f aca="false">-$E140*CK32</f>
        <v>-338.643000405598</v>
      </c>
      <c r="CL140" s="43" t="n">
        <f aca="false">-$E140*CL32</f>
        <v>-338.643000405598</v>
      </c>
      <c r="CM140" s="43" t="n">
        <f aca="false">-$E140*CM32</f>
        <v>-331.281196048955</v>
      </c>
      <c r="CN140" s="43" t="n">
        <f aca="false">-$E140*CN32</f>
        <v>-334.962098227277</v>
      </c>
      <c r="CO140" s="43" t="n">
        <f aca="false">-$E140*CO32</f>
        <v>-338.643000405598</v>
      </c>
      <c r="CP140" s="43" t="n">
        <f aca="false">-$E140*CP32</f>
        <v>-338.643000405598</v>
      </c>
      <c r="CQ140" s="43" t="n">
        <f aca="false">-$E140*CQ32</f>
        <v>-331.281196048955</v>
      </c>
      <c r="CR140" s="43" t="n">
        <f aca="false">-$E140*CR32</f>
        <v>-334.962098227277</v>
      </c>
      <c r="CS140" s="43" t="n">
        <f aca="false">-$E140*CS32</f>
        <v>-338.643000405598</v>
      </c>
      <c r="CT140" s="43" t="n">
        <f aca="false">-$E140*CT32</f>
        <v>-338.643000405598</v>
      </c>
      <c r="CU140" s="43" t="n">
        <f aca="false">-$E140*CU32</f>
        <v>-334.962098227277</v>
      </c>
      <c r="CV140" s="43" t="n">
        <f aca="false">-$E140*CV32</f>
        <v>-334.962098227277</v>
      </c>
      <c r="CW140" s="43" t="n">
        <f aca="false">-$E140*CW32</f>
        <v>-338.643000405598</v>
      </c>
      <c r="CX140" s="43" t="n">
        <f aca="false">-$E140*CX32</f>
        <v>-338.643000405598</v>
      </c>
      <c r="CY140" s="43" t="n">
        <f aca="false">-$E140*CY32</f>
        <v>-331.281196048955</v>
      </c>
      <c r="CZ140" s="43" t="n">
        <f aca="false">-$E140*CZ32</f>
        <v>-334.962098227277</v>
      </c>
      <c r="DA140" s="43" t="n">
        <f aca="false">-$E140*DA32</f>
        <v>-338.643000405598</v>
      </c>
      <c r="DB140" s="43" t="n">
        <f aca="false">-$E140*DB32</f>
        <v>-338.643000405598</v>
      </c>
      <c r="DC140" s="43" t="n">
        <f aca="false">-$E140*DC32</f>
        <v>-331.281196048955</v>
      </c>
      <c r="DD140" s="43" t="n">
        <f aca="false">-$E140*DD32</f>
        <v>-334.962098227277</v>
      </c>
      <c r="DE140" s="43" t="n">
        <f aca="false">-$E140*DE32</f>
        <v>-338.643000405598</v>
      </c>
      <c r="DF140" s="43" t="n">
        <f aca="false">-$E140*DF32</f>
        <v>-338.643000405598</v>
      </c>
      <c r="DG140" s="43" t="n">
        <f aca="false">-$E140*DG32</f>
        <v>-331.281196048955</v>
      </c>
      <c r="DH140" s="43" t="n">
        <f aca="false">-$E140*DH32</f>
        <v>-334.962098227277</v>
      </c>
      <c r="DI140" s="43" t="n">
        <f aca="false">-$E140*DI32</f>
        <v>-338.643000405598</v>
      </c>
      <c r="DJ140" s="43" t="n">
        <f aca="false">-$E140*DJ32</f>
        <v>-338.643000405598</v>
      </c>
      <c r="DK140" s="43" t="n">
        <f aca="false">-$E140*DK32</f>
        <v>-334.962098227277</v>
      </c>
      <c r="DL140" s="43" t="n">
        <f aca="false">-$E140*DL32</f>
        <v>-334.962098227277</v>
      </c>
      <c r="DM140" s="43" t="n">
        <f aca="false">-$E140*DM32</f>
        <v>-338.643000405598</v>
      </c>
      <c r="DN140" s="43" t="n">
        <f aca="false">-$E140*DN32</f>
        <v>-338.643000405598</v>
      </c>
      <c r="DO140" s="43" t="n">
        <f aca="false">-$E140*DO32</f>
        <v>-331.281196048955</v>
      </c>
      <c r="DP140" s="43" t="n">
        <f aca="false">-$E140*DP32</f>
        <v>-334.962098227277</v>
      </c>
      <c r="DQ140" s="43" t="n">
        <f aca="false">-$E140*DQ32</f>
        <v>-338.643000405598</v>
      </c>
      <c r="DR140" s="43" t="n">
        <f aca="false">-$E140*DR32</f>
        <v>-338.643000405598</v>
      </c>
      <c r="DS140" s="43" t="n">
        <f aca="false">-$E140*DS32</f>
        <v>-331.281196048955</v>
      </c>
      <c r="DT140" s="43" t="n">
        <f aca="false">-$E140*DT32</f>
        <v>-334.962098227277</v>
      </c>
      <c r="DU140" s="43" t="n">
        <f aca="false">-$E140*DU32</f>
        <v>-338.643000405598</v>
      </c>
      <c r="DV140" s="43" t="n">
        <f aca="false">-$E140*DV32</f>
        <v>-338.643000405598</v>
      </c>
      <c r="DW140" s="43" t="n">
        <f aca="false">-$E140*DW32</f>
        <v>-331.281196048955</v>
      </c>
      <c r="DX140" s="43" t="n">
        <f aca="false">-$E140*DX32</f>
        <v>-334.962098227277</v>
      </c>
      <c r="DY140" s="43" t="n">
        <f aca="false">-$E140*DY32</f>
        <v>-338.643000405598</v>
      </c>
      <c r="DZ140" s="43" t="n">
        <f aca="false">-$E140*DZ32</f>
        <v>-338.643000405598</v>
      </c>
      <c r="EA140" s="43" t="n">
        <f aca="false">-$E140*EA32</f>
        <v>-334.962098227277</v>
      </c>
      <c r="EB140" s="43" t="n">
        <f aca="false">-$E140*EB32</f>
        <v>-334.962098227277</v>
      </c>
      <c r="EC140" s="43" t="n">
        <f aca="false">-$E140*EC32</f>
        <v>-338.643000405598</v>
      </c>
      <c r="ED140" s="43" t="n">
        <f aca="false">-$E140*ED32</f>
        <v>-338.643000405598</v>
      </c>
      <c r="EE140" s="43" t="n">
        <f aca="false">-$E140*EE32</f>
        <v>-331.281196048955</v>
      </c>
      <c r="EF140" s="43" t="n">
        <f aca="false">-$E140*EF32</f>
        <v>-334.962098227277</v>
      </c>
      <c r="EG140" s="43" t="n">
        <f aca="false">-$E140*EG32</f>
        <v>-338.643000405598</v>
      </c>
      <c r="EH140" s="43" t="n">
        <f aca="false">-$E140*EH32</f>
        <v>-338.643000405598</v>
      </c>
      <c r="EI140" s="43" t="n">
        <f aca="false">-$E140*EI32</f>
        <v>-331.281196048955</v>
      </c>
      <c r="EJ140" s="43" t="n">
        <f aca="false">-$E140*EJ32</f>
        <v>-0</v>
      </c>
      <c r="EK140" s="43" t="n">
        <f aca="false">-$E140*EK32</f>
        <v>-0</v>
      </c>
      <c r="EL140" s="43" t="n">
        <f aca="false">-$E140*EL32</f>
        <v>-0</v>
      </c>
      <c r="EM140" s="43" t="n">
        <f aca="false">-$E140*EM32</f>
        <v>-0</v>
      </c>
      <c r="EN140" s="43" t="n">
        <f aca="false">-$E140*EN32</f>
        <v>-0</v>
      </c>
      <c r="EO140" s="43" t="n">
        <f aca="false">-$E140*EO32</f>
        <v>-0</v>
      </c>
      <c r="EP140" s="43" t="n">
        <f aca="false">-$E140*EP32</f>
        <v>-0</v>
      </c>
      <c r="EQ140" s="43" t="n">
        <f aca="false">-$E140*EQ32</f>
        <v>-0</v>
      </c>
      <c r="ER140" s="43" t="n">
        <f aca="false">-$E140*ER32</f>
        <v>-0</v>
      </c>
      <c r="ES140" s="43" t="n">
        <f aca="false">-$E140*ES32</f>
        <v>-0</v>
      </c>
      <c r="ET140" s="43" t="n">
        <f aca="false">-$E140*ET32</f>
        <v>-0</v>
      </c>
      <c r="EU140" s="43" t="n">
        <f aca="false">-$E140*EU32</f>
        <v>-0</v>
      </c>
      <c r="EV140" s="43" t="n">
        <f aca="false">-$E140*EV32</f>
        <v>-0</v>
      </c>
      <c r="EW140" s="43" t="n">
        <f aca="false">-$E140*EW32</f>
        <v>-0</v>
      </c>
      <c r="EX140" s="43" t="n">
        <f aca="false">-$E140*EX32</f>
        <v>-0</v>
      </c>
      <c r="EY140" s="43" t="n">
        <f aca="false">-$E140*EY32</f>
        <v>-0</v>
      </c>
      <c r="EZ140" s="43" t="n">
        <f aca="false">-$E140*EZ32</f>
        <v>-0</v>
      </c>
      <c r="FA140" s="43" t="n">
        <f aca="false">-$E140*FA32</f>
        <v>-0</v>
      </c>
      <c r="FB140" s="43" t="n">
        <f aca="false">-$E140*FB32</f>
        <v>-0</v>
      </c>
      <c r="FC140" s="43" t="n">
        <f aca="false">-$E140*FC32</f>
        <v>-0</v>
      </c>
      <c r="FD140" s="43" t="n">
        <f aca="false">-$E140*FD32</f>
        <v>-0</v>
      </c>
      <c r="FE140" s="43" t="n">
        <f aca="false">-$E140*FE32</f>
        <v>-0</v>
      </c>
      <c r="FF140" s="43" t="n">
        <f aca="false">-$E140*FF32</f>
        <v>-0</v>
      </c>
      <c r="FG140" s="43" t="n">
        <f aca="false">-$E140*FG32</f>
        <v>-0</v>
      </c>
      <c r="FH140" s="43" t="n">
        <f aca="false">-$E140*FH32</f>
        <v>-0</v>
      </c>
    </row>
    <row r="141" customFormat="false" ht="15" hidden="false" customHeight="false" outlineLevel="0" collapsed="false">
      <c r="C141" s="0" t="s">
        <v>734</v>
      </c>
      <c r="D141" s="11" t="s">
        <v>319</v>
      </c>
      <c r="E141" s="43" t="n">
        <f aca="false">$F109</f>
        <v>22000</v>
      </c>
      <c r="I141" s="43" t="n">
        <f aca="false">SUM(J141:FH141)</f>
        <v>-22000</v>
      </c>
      <c r="J141" s="43" t="n">
        <f aca="false">-$E141*J33</f>
        <v>-0</v>
      </c>
      <c r="K141" s="43" t="n">
        <f aca="false">-$E141*K33</f>
        <v>-0</v>
      </c>
      <c r="L141" s="43" t="n">
        <f aca="false">-$E141*L33</f>
        <v>-0</v>
      </c>
      <c r="M141" s="43" t="n">
        <f aca="false">-$E141*M33</f>
        <v>-0</v>
      </c>
      <c r="N141" s="43" t="n">
        <f aca="false">-$E141*N33</f>
        <v>-0</v>
      </c>
      <c r="O141" s="43" t="n">
        <f aca="false">-$E141*O33</f>
        <v>-0</v>
      </c>
      <c r="P141" s="43" t="n">
        <f aca="false">-$E141*P33</f>
        <v>-0</v>
      </c>
      <c r="Q141" s="43" t="n">
        <f aca="false">-$E141*Q33</f>
        <v>-0</v>
      </c>
      <c r="R141" s="43" t="n">
        <f aca="false">-$E141*R33</f>
        <v>-0</v>
      </c>
      <c r="S141" s="43" t="n">
        <f aca="false">-$E141*S33</f>
        <v>-0</v>
      </c>
      <c r="T141" s="43" t="n">
        <f aca="false">-$E141*T33</f>
        <v>-548.192771084337</v>
      </c>
      <c r="U141" s="43" t="n">
        <f aca="false">-$E141*U33</f>
        <v>-554.21686746988</v>
      </c>
      <c r="V141" s="43" t="n">
        <f aca="false">-$E141*V33</f>
        <v>-554.21686746988</v>
      </c>
      <c r="W141" s="43" t="n">
        <f aca="false">-$E141*W33</f>
        <v>-542.168674698795</v>
      </c>
      <c r="X141" s="43" t="n">
        <f aca="false">-$E141*X33</f>
        <v>-548.192771084337</v>
      </c>
      <c r="Y141" s="43" t="n">
        <f aca="false">-$E141*Y33</f>
        <v>-554.21686746988</v>
      </c>
      <c r="Z141" s="43" t="n">
        <f aca="false">-$E141*Z33</f>
        <v>-554.21686746988</v>
      </c>
      <c r="AA141" s="43" t="n">
        <f aca="false">-$E141*AA33</f>
        <v>-542.168674698795</v>
      </c>
      <c r="AB141" s="43" t="n">
        <f aca="false">-$E141*AB33</f>
        <v>-548.192771084337</v>
      </c>
      <c r="AC141" s="43" t="n">
        <f aca="false">-$E141*AC33</f>
        <v>-554.21686746988</v>
      </c>
      <c r="AD141" s="43" t="n">
        <f aca="false">-$E141*AD33</f>
        <v>-554.21686746988</v>
      </c>
      <c r="AE141" s="43" t="n">
        <f aca="false">-$E141*AE33</f>
        <v>-542.168674698795</v>
      </c>
      <c r="AF141" s="43" t="n">
        <f aca="false">-$E141*AF33</f>
        <v>-548.192771084337</v>
      </c>
      <c r="AG141" s="43" t="n">
        <f aca="false">-$E141*AG33</f>
        <v>-554.21686746988</v>
      </c>
      <c r="AH141" s="43" t="n">
        <f aca="false">-$E141*AH33</f>
        <v>-554.21686746988</v>
      </c>
      <c r="AI141" s="43" t="n">
        <f aca="false">-$E141*AI33</f>
        <v>-548.192771084337</v>
      </c>
      <c r="AJ141" s="43" t="n">
        <f aca="false">-$E141*AJ33</f>
        <v>-548.192771084337</v>
      </c>
      <c r="AK141" s="43" t="n">
        <f aca="false">-$E141*AK33</f>
        <v>-554.21686746988</v>
      </c>
      <c r="AL141" s="43" t="n">
        <f aca="false">-$E141*AL33</f>
        <v>-554.21686746988</v>
      </c>
      <c r="AM141" s="43" t="n">
        <f aca="false">-$E141*AM33</f>
        <v>-542.168674698795</v>
      </c>
      <c r="AN141" s="43" t="n">
        <f aca="false">-$E141*AN33</f>
        <v>-548.192771084337</v>
      </c>
      <c r="AO141" s="43" t="n">
        <f aca="false">-$E141*AO33</f>
        <v>-554.21686746988</v>
      </c>
      <c r="AP141" s="43" t="n">
        <f aca="false">-$E141*AP33</f>
        <v>-554.21686746988</v>
      </c>
      <c r="AQ141" s="43" t="n">
        <f aca="false">-$E141*AQ33</f>
        <v>-542.168674698795</v>
      </c>
      <c r="AR141" s="43" t="n">
        <f aca="false">-$E141*AR33</f>
        <v>-548.192771084337</v>
      </c>
      <c r="AS141" s="43" t="n">
        <f aca="false">-$E141*AS33</f>
        <v>-554.21686746988</v>
      </c>
      <c r="AT141" s="43" t="n">
        <f aca="false">-$E141*AT33</f>
        <v>-554.21686746988</v>
      </c>
      <c r="AU141" s="43" t="n">
        <f aca="false">-$E141*AU33</f>
        <v>-542.168674698795</v>
      </c>
      <c r="AV141" s="43" t="n">
        <f aca="false">-$E141*AV33</f>
        <v>-548.192771084337</v>
      </c>
      <c r="AW141" s="43" t="n">
        <f aca="false">-$E141*AW33</f>
        <v>-554.21686746988</v>
      </c>
      <c r="AX141" s="43" t="n">
        <f aca="false">-$E141*AX33</f>
        <v>-554.21686746988</v>
      </c>
      <c r="AY141" s="43" t="n">
        <f aca="false">-$E141*AY33</f>
        <v>-548.192771084337</v>
      </c>
      <c r="AZ141" s="43" t="n">
        <f aca="false">-$E141*AZ33</f>
        <v>-548.192771084337</v>
      </c>
      <c r="BA141" s="43" t="n">
        <f aca="false">-$E141*BA33</f>
        <v>-554.21686746988</v>
      </c>
      <c r="BB141" s="43" t="n">
        <f aca="false">-$E141*BB33</f>
        <v>-554.21686746988</v>
      </c>
      <c r="BC141" s="43" t="n">
        <f aca="false">-$E141*BC33</f>
        <v>-542.168674698795</v>
      </c>
      <c r="BD141" s="43" t="n">
        <f aca="false">-$E141*BD33</f>
        <v>-548.192771084337</v>
      </c>
      <c r="BE141" s="43" t="n">
        <f aca="false">-$E141*BE33</f>
        <v>-554.21686746988</v>
      </c>
      <c r="BF141" s="43" t="n">
        <f aca="false">-$E141*BF33</f>
        <v>-554.21686746988</v>
      </c>
      <c r="BG141" s="43" t="n">
        <f aca="false">-$E141*BG33</f>
        <v>-542.168674698795</v>
      </c>
      <c r="BH141" s="43" t="n">
        <f aca="false">-$E141*BH33</f>
        <v>-0</v>
      </c>
      <c r="BI141" s="43" t="n">
        <f aca="false">-$E141*BI33</f>
        <v>-0</v>
      </c>
      <c r="BJ141" s="43" t="n">
        <f aca="false">-$E141*BJ33</f>
        <v>-0</v>
      </c>
      <c r="BK141" s="43" t="n">
        <f aca="false">-$E141*BK33</f>
        <v>-0</v>
      </c>
      <c r="BL141" s="43" t="n">
        <f aca="false">-$E141*BL33</f>
        <v>-0</v>
      </c>
      <c r="BM141" s="43" t="n">
        <f aca="false">-$E141*BM33</f>
        <v>-0</v>
      </c>
      <c r="BN141" s="43" t="n">
        <f aca="false">-$E141*BN33</f>
        <v>-0</v>
      </c>
      <c r="BO141" s="43" t="n">
        <f aca="false">-$E141*BO33</f>
        <v>-0</v>
      </c>
      <c r="BP141" s="43" t="n">
        <f aca="false">-$E141*BP33</f>
        <v>-0</v>
      </c>
      <c r="BQ141" s="43" t="n">
        <f aca="false">-$E141*BQ33</f>
        <v>-0</v>
      </c>
      <c r="BR141" s="43" t="n">
        <f aca="false">-$E141*BR33</f>
        <v>-0</v>
      </c>
      <c r="BS141" s="43" t="n">
        <f aca="false">-$E141*BS33</f>
        <v>-0</v>
      </c>
      <c r="BT141" s="43" t="n">
        <f aca="false">-$E141*BT33</f>
        <v>-0</v>
      </c>
      <c r="BU141" s="43" t="n">
        <f aca="false">-$E141*BU33</f>
        <v>-0</v>
      </c>
      <c r="BV141" s="43" t="n">
        <f aca="false">-$E141*BV33</f>
        <v>-0</v>
      </c>
      <c r="BW141" s="43" t="n">
        <f aca="false">-$E141*BW33</f>
        <v>-0</v>
      </c>
      <c r="BX141" s="43" t="n">
        <f aca="false">-$E141*BX33</f>
        <v>-0</v>
      </c>
      <c r="BY141" s="43" t="n">
        <f aca="false">-$E141*BY33</f>
        <v>-0</v>
      </c>
      <c r="BZ141" s="43" t="n">
        <f aca="false">-$E141*BZ33</f>
        <v>-0</v>
      </c>
      <c r="CA141" s="43" t="n">
        <f aca="false">-$E141*CA33</f>
        <v>-0</v>
      </c>
      <c r="CB141" s="43" t="n">
        <f aca="false">-$E141*CB33</f>
        <v>-0</v>
      </c>
      <c r="CC141" s="43" t="n">
        <f aca="false">-$E141*CC33</f>
        <v>-0</v>
      </c>
      <c r="CD141" s="43" t="n">
        <f aca="false">-$E141*CD33</f>
        <v>-0</v>
      </c>
      <c r="CE141" s="43" t="n">
        <f aca="false">-$E141*CE33</f>
        <v>-0</v>
      </c>
      <c r="CF141" s="43" t="n">
        <f aca="false">-$E141*CF33</f>
        <v>-0</v>
      </c>
      <c r="CG141" s="43" t="n">
        <f aca="false">-$E141*CG33</f>
        <v>-0</v>
      </c>
      <c r="CH141" s="43" t="n">
        <f aca="false">-$E141*CH33</f>
        <v>-0</v>
      </c>
      <c r="CI141" s="43" t="n">
        <f aca="false">-$E141*CI33</f>
        <v>-0</v>
      </c>
      <c r="CJ141" s="43" t="n">
        <f aca="false">-$E141*CJ33</f>
        <v>-0</v>
      </c>
      <c r="CK141" s="43" t="n">
        <f aca="false">-$E141*CK33</f>
        <v>-0</v>
      </c>
      <c r="CL141" s="43" t="n">
        <f aca="false">-$E141*CL33</f>
        <v>-0</v>
      </c>
      <c r="CM141" s="43" t="n">
        <f aca="false">-$E141*CM33</f>
        <v>-0</v>
      </c>
      <c r="CN141" s="43" t="n">
        <f aca="false">-$E141*CN33</f>
        <v>-0</v>
      </c>
      <c r="CO141" s="43" t="n">
        <f aca="false">-$E141*CO33</f>
        <v>-0</v>
      </c>
      <c r="CP141" s="43" t="n">
        <f aca="false">-$E141*CP33</f>
        <v>-0</v>
      </c>
      <c r="CQ141" s="43" t="n">
        <f aca="false">-$E141*CQ33</f>
        <v>-0</v>
      </c>
      <c r="CR141" s="43" t="n">
        <f aca="false">-$E141*CR33</f>
        <v>-0</v>
      </c>
      <c r="CS141" s="43" t="n">
        <f aca="false">-$E141*CS33</f>
        <v>-0</v>
      </c>
      <c r="CT141" s="43" t="n">
        <f aca="false">-$E141*CT33</f>
        <v>-0</v>
      </c>
      <c r="CU141" s="43" t="n">
        <f aca="false">-$E141*CU33</f>
        <v>-0</v>
      </c>
      <c r="CV141" s="43" t="n">
        <f aca="false">-$E141*CV33</f>
        <v>-0</v>
      </c>
      <c r="CW141" s="43" t="n">
        <f aca="false">-$E141*CW33</f>
        <v>-0</v>
      </c>
      <c r="CX141" s="43" t="n">
        <f aca="false">-$E141*CX33</f>
        <v>-0</v>
      </c>
      <c r="CY141" s="43" t="n">
        <f aca="false">-$E141*CY33</f>
        <v>-0</v>
      </c>
      <c r="CZ141" s="43" t="n">
        <f aca="false">-$E141*CZ33</f>
        <v>-0</v>
      </c>
      <c r="DA141" s="43" t="n">
        <f aca="false">-$E141*DA33</f>
        <v>-0</v>
      </c>
      <c r="DB141" s="43" t="n">
        <f aca="false">-$E141*DB33</f>
        <v>-0</v>
      </c>
      <c r="DC141" s="43" t="n">
        <f aca="false">-$E141*DC33</f>
        <v>-0</v>
      </c>
      <c r="DD141" s="43" t="n">
        <f aca="false">-$E141*DD33</f>
        <v>-0</v>
      </c>
      <c r="DE141" s="43" t="n">
        <f aca="false">-$E141*DE33</f>
        <v>-0</v>
      </c>
      <c r="DF141" s="43" t="n">
        <f aca="false">-$E141*DF33</f>
        <v>-0</v>
      </c>
      <c r="DG141" s="43" t="n">
        <f aca="false">-$E141*DG33</f>
        <v>-0</v>
      </c>
      <c r="DH141" s="43" t="n">
        <f aca="false">-$E141*DH33</f>
        <v>-0</v>
      </c>
      <c r="DI141" s="43" t="n">
        <f aca="false">-$E141*DI33</f>
        <v>-0</v>
      </c>
      <c r="DJ141" s="43" t="n">
        <f aca="false">-$E141*DJ33</f>
        <v>-0</v>
      </c>
      <c r="DK141" s="43" t="n">
        <f aca="false">-$E141*DK33</f>
        <v>-0</v>
      </c>
      <c r="DL141" s="43" t="n">
        <f aca="false">-$E141*DL33</f>
        <v>-0</v>
      </c>
      <c r="DM141" s="43" t="n">
        <f aca="false">-$E141*DM33</f>
        <v>-0</v>
      </c>
      <c r="DN141" s="43" t="n">
        <f aca="false">-$E141*DN33</f>
        <v>-0</v>
      </c>
      <c r="DO141" s="43" t="n">
        <f aca="false">-$E141*DO33</f>
        <v>-0</v>
      </c>
      <c r="DP141" s="43" t="n">
        <f aca="false">-$E141*DP33</f>
        <v>-0</v>
      </c>
      <c r="DQ141" s="43" t="n">
        <f aca="false">-$E141*DQ33</f>
        <v>-0</v>
      </c>
      <c r="DR141" s="43" t="n">
        <f aca="false">-$E141*DR33</f>
        <v>-0</v>
      </c>
      <c r="DS141" s="43" t="n">
        <f aca="false">-$E141*DS33</f>
        <v>-0</v>
      </c>
      <c r="DT141" s="43" t="n">
        <f aca="false">-$E141*DT33</f>
        <v>-0</v>
      </c>
      <c r="DU141" s="43" t="n">
        <f aca="false">-$E141*DU33</f>
        <v>-0</v>
      </c>
      <c r="DV141" s="43" t="n">
        <f aca="false">-$E141*DV33</f>
        <v>-0</v>
      </c>
      <c r="DW141" s="43" t="n">
        <f aca="false">-$E141*DW33</f>
        <v>-0</v>
      </c>
      <c r="DX141" s="43" t="n">
        <f aca="false">-$E141*DX33</f>
        <v>-0</v>
      </c>
      <c r="DY141" s="43" t="n">
        <f aca="false">-$E141*DY33</f>
        <v>-0</v>
      </c>
      <c r="DZ141" s="43" t="n">
        <f aca="false">-$E141*DZ33</f>
        <v>-0</v>
      </c>
      <c r="EA141" s="43" t="n">
        <f aca="false">-$E141*EA33</f>
        <v>-0</v>
      </c>
      <c r="EB141" s="43" t="n">
        <f aca="false">-$E141*EB33</f>
        <v>-0</v>
      </c>
      <c r="EC141" s="43" t="n">
        <f aca="false">-$E141*EC33</f>
        <v>-0</v>
      </c>
      <c r="ED141" s="43" t="n">
        <f aca="false">-$E141*ED33</f>
        <v>-0</v>
      </c>
      <c r="EE141" s="43" t="n">
        <f aca="false">-$E141*EE33</f>
        <v>-0</v>
      </c>
      <c r="EF141" s="43" t="n">
        <f aca="false">-$E141*EF33</f>
        <v>-0</v>
      </c>
      <c r="EG141" s="43" t="n">
        <f aca="false">-$E141*EG33</f>
        <v>-0</v>
      </c>
      <c r="EH141" s="43" t="n">
        <f aca="false">-$E141*EH33</f>
        <v>-0</v>
      </c>
      <c r="EI141" s="43" t="n">
        <f aca="false">-$E141*EI33</f>
        <v>-0</v>
      </c>
      <c r="EJ141" s="43" t="n">
        <f aca="false">-$E141*EJ33</f>
        <v>-0</v>
      </c>
      <c r="EK141" s="43" t="n">
        <f aca="false">-$E141*EK33</f>
        <v>-0</v>
      </c>
      <c r="EL141" s="43" t="n">
        <f aca="false">-$E141*EL33</f>
        <v>-0</v>
      </c>
      <c r="EM141" s="43" t="n">
        <f aca="false">-$E141*EM33</f>
        <v>-0</v>
      </c>
      <c r="EN141" s="43" t="n">
        <f aca="false">-$E141*EN33</f>
        <v>-0</v>
      </c>
      <c r="EO141" s="43" t="n">
        <f aca="false">-$E141*EO33</f>
        <v>-0</v>
      </c>
      <c r="EP141" s="43" t="n">
        <f aca="false">-$E141*EP33</f>
        <v>-0</v>
      </c>
      <c r="EQ141" s="43" t="n">
        <f aca="false">-$E141*EQ33</f>
        <v>-0</v>
      </c>
      <c r="ER141" s="43" t="n">
        <f aca="false">-$E141*ER33</f>
        <v>-0</v>
      </c>
      <c r="ES141" s="43" t="n">
        <f aca="false">-$E141*ES33</f>
        <v>-0</v>
      </c>
      <c r="ET141" s="43" t="n">
        <f aca="false">-$E141*ET33</f>
        <v>-0</v>
      </c>
      <c r="EU141" s="43" t="n">
        <f aca="false">-$E141*EU33</f>
        <v>-0</v>
      </c>
      <c r="EV141" s="43" t="n">
        <f aca="false">-$E141*EV33</f>
        <v>-0</v>
      </c>
      <c r="EW141" s="43" t="n">
        <f aca="false">-$E141*EW33</f>
        <v>-0</v>
      </c>
      <c r="EX141" s="43" t="n">
        <f aca="false">-$E141*EX33</f>
        <v>-0</v>
      </c>
      <c r="EY141" s="43" t="n">
        <f aca="false">-$E141*EY33</f>
        <v>-0</v>
      </c>
      <c r="EZ141" s="43" t="n">
        <f aca="false">-$E141*EZ33</f>
        <v>-0</v>
      </c>
      <c r="FA141" s="43" t="n">
        <f aca="false">-$E141*FA33</f>
        <v>-0</v>
      </c>
      <c r="FB141" s="43" t="n">
        <f aca="false">-$E141*FB33</f>
        <v>-0</v>
      </c>
      <c r="FC141" s="43" t="n">
        <f aca="false">-$E141*FC33</f>
        <v>-0</v>
      </c>
      <c r="FD141" s="43" t="n">
        <f aca="false">-$E141*FD33</f>
        <v>-0</v>
      </c>
      <c r="FE141" s="43" t="n">
        <f aca="false">-$E141*FE33</f>
        <v>-0</v>
      </c>
      <c r="FF141" s="43" t="n">
        <f aca="false">-$E141*FF33</f>
        <v>-0</v>
      </c>
      <c r="FG141" s="43" t="n">
        <f aca="false">-$E141*FG33</f>
        <v>-0</v>
      </c>
      <c r="FH141" s="43" t="n">
        <f aca="false">-$E141*FH33</f>
        <v>-0</v>
      </c>
    </row>
    <row r="142" customFormat="false" ht="15" hidden="false" customHeight="false" outlineLevel="0" collapsed="false">
      <c r="C142" s="0" t="s">
        <v>735</v>
      </c>
      <c r="D142" s="11" t="s">
        <v>319</v>
      </c>
      <c r="E142" s="40" t="n">
        <f aca="false">SUMIF($J111:$FH111,"&lt;0",$J$4:$FH$4)+1</f>
        <v>54149</v>
      </c>
      <c r="F142" s="40" t="n">
        <f aca="false">EDATE($E142-1,In_Dep_BESS_Years*Months_In_Year)</f>
        <v>57800</v>
      </c>
      <c r="I142" s="43" t="n">
        <f aca="false">SUM(J142:FH142)</f>
        <v>-34726.098</v>
      </c>
      <c r="J142" s="43" t="n">
        <f aca="false">$I111*MAX(0,MIN($F142,J$4)-MAX($E142,J$3)+1)/($F142-$E142+1)</f>
        <v>-0</v>
      </c>
      <c r="K142" s="43" t="n">
        <f aca="false">$I111*MAX(0,MIN($F142,K$4)-MAX($E142,K$3)+1)/($F142-$E142+1)</f>
        <v>-0</v>
      </c>
      <c r="L142" s="43" t="n">
        <f aca="false">$I111*MAX(0,MIN($F142,L$4)-MAX($E142,L$3)+1)/($F142-$E142+1)</f>
        <v>-0</v>
      </c>
      <c r="M142" s="43" t="n">
        <f aca="false">$I111*MAX(0,MIN($F142,M$4)-MAX($E142,M$3)+1)/($F142-$E142+1)</f>
        <v>-0</v>
      </c>
      <c r="N142" s="43" t="n">
        <f aca="false">$I111*MAX(0,MIN($F142,N$4)-MAX($E142,N$3)+1)/($F142-$E142+1)</f>
        <v>-0</v>
      </c>
      <c r="O142" s="43" t="n">
        <f aca="false">$I111*MAX(0,MIN($F142,O$4)-MAX($E142,O$3)+1)/($F142-$E142+1)</f>
        <v>-0</v>
      </c>
      <c r="P142" s="43" t="n">
        <f aca="false">$I111*MAX(0,MIN($F142,P$4)-MAX($E142,P$3)+1)/($F142-$E142+1)</f>
        <v>-0</v>
      </c>
      <c r="Q142" s="43" t="n">
        <f aca="false">$I111*MAX(0,MIN($F142,Q$4)-MAX($E142,Q$3)+1)/($F142-$E142+1)</f>
        <v>-0</v>
      </c>
      <c r="R142" s="43" t="n">
        <f aca="false">$I111*MAX(0,MIN($F142,R$4)-MAX($E142,R$3)+1)/($F142-$E142+1)</f>
        <v>-0</v>
      </c>
      <c r="S142" s="43" t="n">
        <f aca="false">$I111*MAX(0,MIN($F142,S$4)-MAX($E142,S$3)+1)/($F142-$E142+1)</f>
        <v>-0</v>
      </c>
      <c r="T142" s="43" t="n">
        <f aca="false">$I111*MAX(0,MIN($F142,T$4)-MAX($E142,T$3)+1)/($F142-$E142+1)</f>
        <v>-0</v>
      </c>
      <c r="U142" s="43" t="n">
        <f aca="false">$I111*MAX(0,MIN($F142,U$4)-MAX($E142,U$3)+1)/($F142-$E142+1)</f>
        <v>-0</v>
      </c>
      <c r="V142" s="43" t="n">
        <f aca="false">$I111*MAX(0,MIN($F142,V$4)-MAX($E142,V$3)+1)/($F142-$E142+1)</f>
        <v>-0</v>
      </c>
      <c r="W142" s="43" t="n">
        <f aca="false">$I111*MAX(0,MIN($F142,W$4)-MAX($E142,W$3)+1)/($F142-$E142+1)</f>
        <v>-0</v>
      </c>
      <c r="X142" s="43" t="n">
        <f aca="false">$I111*MAX(0,MIN($F142,X$4)-MAX($E142,X$3)+1)/($F142-$E142+1)</f>
        <v>-0</v>
      </c>
      <c r="Y142" s="43" t="n">
        <f aca="false">$I111*MAX(0,MIN($F142,Y$4)-MAX($E142,Y$3)+1)/($F142-$E142+1)</f>
        <v>-0</v>
      </c>
      <c r="Z142" s="43" t="n">
        <f aca="false">$I111*MAX(0,MIN($F142,Z$4)-MAX($E142,Z$3)+1)/($F142-$E142+1)</f>
        <v>-0</v>
      </c>
      <c r="AA142" s="43" t="n">
        <f aca="false">$I111*MAX(0,MIN($F142,AA$4)-MAX($E142,AA$3)+1)/($F142-$E142+1)</f>
        <v>-0</v>
      </c>
      <c r="AB142" s="43" t="n">
        <f aca="false">$I111*MAX(0,MIN($F142,AB$4)-MAX($E142,AB$3)+1)/($F142-$E142+1)</f>
        <v>-0</v>
      </c>
      <c r="AC142" s="43" t="n">
        <f aca="false">$I111*MAX(0,MIN($F142,AC$4)-MAX($E142,AC$3)+1)/($F142-$E142+1)</f>
        <v>-0</v>
      </c>
      <c r="AD142" s="43" t="n">
        <f aca="false">$I111*MAX(0,MIN($F142,AD$4)-MAX($E142,AD$3)+1)/($F142-$E142+1)</f>
        <v>-0</v>
      </c>
      <c r="AE142" s="43" t="n">
        <f aca="false">$I111*MAX(0,MIN($F142,AE$4)-MAX($E142,AE$3)+1)/($F142-$E142+1)</f>
        <v>-0</v>
      </c>
      <c r="AF142" s="43" t="n">
        <f aca="false">$I111*MAX(0,MIN($F142,AF$4)-MAX($E142,AF$3)+1)/($F142-$E142+1)</f>
        <v>-0</v>
      </c>
      <c r="AG142" s="43" t="n">
        <f aca="false">$I111*MAX(0,MIN($F142,AG$4)-MAX($E142,AG$3)+1)/($F142-$E142+1)</f>
        <v>-0</v>
      </c>
      <c r="AH142" s="43" t="n">
        <f aca="false">$I111*MAX(0,MIN($F142,AH$4)-MAX($E142,AH$3)+1)/($F142-$E142+1)</f>
        <v>-0</v>
      </c>
      <c r="AI142" s="43" t="n">
        <f aca="false">$I111*MAX(0,MIN($F142,AI$4)-MAX($E142,AI$3)+1)/($F142-$E142+1)</f>
        <v>-0</v>
      </c>
      <c r="AJ142" s="43" t="n">
        <f aca="false">$I111*MAX(0,MIN($F142,AJ$4)-MAX($E142,AJ$3)+1)/($F142-$E142+1)</f>
        <v>-0</v>
      </c>
      <c r="AK142" s="43" t="n">
        <f aca="false">$I111*MAX(0,MIN($F142,AK$4)-MAX($E142,AK$3)+1)/($F142-$E142+1)</f>
        <v>-0</v>
      </c>
      <c r="AL142" s="43" t="n">
        <f aca="false">$I111*MAX(0,MIN($F142,AL$4)-MAX($E142,AL$3)+1)/($F142-$E142+1)</f>
        <v>-0</v>
      </c>
      <c r="AM142" s="43" t="n">
        <f aca="false">$I111*MAX(0,MIN($F142,AM$4)-MAX($E142,AM$3)+1)/($F142-$E142+1)</f>
        <v>-0</v>
      </c>
      <c r="AN142" s="43" t="n">
        <f aca="false">$I111*MAX(0,MIN($F142,AN$4)-MAX($E142,AN$3)+1)/($F142-$E142+1)</f>
        <v>-0</v>
      </c>
      <c r="AO142" s="43" t="n">
        <f aca="false">$I111*MAX(0,MIN($F142,AO$4)-MAX($E142,AO$3)+1)/($F142-$E142+1)</f>
        <v>-0</v>
      </c>
      <c r="AP142" s="43" t="n">
        <f aca="false">$I111*MAX(0,MIN($F142,AP$4)-MAX($E142,AP$3)+1)/($F142-$E142+1)</f>
        <v>-0</v>
      </c>
      <c r="AQ142" s="43" t="n">
        <f aca="false">$I111*MAX(0,MIN($F142,AQ$4)-MAX($E142,AQ$3)+1)/($F142-$E142+1)</f>
        <v>-0</v>
      </c>
      <c r="AR142" s="43" t="n">
        <f aca="false">$I111*MAX(0,MIN($F142,AR$4)-MAX($E142,AR$3)+1)/($F142-$E142+1)</f>
        <v>-0</v>
      </c>
      <c r="AS142" s="43" t="n">
        <f aca="false">$I111*MAX(0,MIN($F142,AS$4)-MAX($E142,AS$3)+1)/($F142-$E142+1)</f>
        <v>-0</v>
      </c>
      <c r="AT142" s="43" t="n">
        <f aca="false">$I111*MAX(0,MIN($F142,AT$4)-MAX($E142,AT$3)+1)/($F142-$E142+1)</f>
        <v>-0</v>
      </c>
      <c r="AU142" s="43" t="n">
        <f aca="false">$I111*MAX(0,MIN($F142,AU$4)-MAX($E142,AU$3)+1)/($F142-$E142+1)</f>
        <v>-0</v>
      </c>
      <c r="AV142" s="43" t="n">
        <f aca="false">$I111*MAX(0,MIN($F142,AV$4)-MAX($E142,AV$3)+1)/($F142-$E142+1)</f>
        <v>-0</v>
      </c>
      <c r="AW142" s="43" t="n">
        <f aca="false">$I111*MAX(0,MIN($F142,AW$4)-MAX($E142,AW$3)+1)/($F142-$E142+1)</f>
        <v>-0</v>
      </c>
      <c r="AX142" s="43" t="n">
        <f aca="false">$I111*MAX(0,MIN($F142,AX$4)-MAX($E142,AX$3)+1)/($F142-$E142+1)</f>
        <v>-0</v>
      </c>
      <c r="AY142" s="43" t="n">
        <f aca="false">$I111*MAX(0,MIN($F142,AY$4)-MAX($E142,AY$3)+1)/($F142-$E142+1)</f>
        <v>-0</v>
      </c>
      <c r="AZ142" s="43" t="n">
        <f aca="false">$I111*MAX(0,MIN($F142,AZ$4)-MAX($E142,AZ$3)+1)/($F142-$E142+1)</f>
        <v>-0</v>
      </c>
      <c r="BA142" s="43" t="n">
        <f aca="false">$I111*MAX(0,MIN($F142,BA$4)-MAX($E142,BA$3)+1)/($F142-$E142+1)</f>
        <v>-0</v>
      </c>
      <c r="BB142" s="43" t="n">
        <f aca="false">$I111*MAX(0,MIN($F142,BB$4)-MAX($E142,BB$3)+1)/($F142-$E142+1)</f>
        <v>-0</v>
      </c>
      <c r="BC142" s="43" t="n">
        <f aca="false">$I111*MAX(0,MIN($F142,BC$4)-MAX($E142,BC$3)+1)/($F142-$E142+1)</f>
        <v>-0</v>
      </c>
      <c r="BD142" s="43" t="n">
        <f aca="false">$I111*MAX(0,MIN($F142,BD$4)-MAX($E142,BD$3)+1)/($F142-$E142+1)</f>
        <v>-0</v>
      </c>
      <c r="BE142" s="43" t="n">
        <f aca="false">$I111*MAX(0,MIN($F142,BE$4)-MAX($E142,BE$3)+1)/($F142-$E142+1)</f>
        <v>-0</v>
      </c>
      <c r="BF142" s="43" t="n">
        <f aca="false">$I111*MAX(0,MIN($F142,BF$4)-MAX($E142,BF$3)+1)/($F142-$E142+1)</f>
        <v>-0</v>
      </c>
      <c r="BG142" s="43" t="n">
        <f aca="false">$I111*MAX(0,MIN($F142,BG$4)-MAX($E142,BG$3)+1)/($F142-$E142+1)</f>
        <v>-0</v>
      </c>
      <c r="BH142" s="43" t="n">
        <f aca="false">$I111*MAX(0,MIN($F142,BH$4)-MAX($E142,BH$3)+1)/($F142-$E142+1)</f>
        <v>-0</v>
      </c>
      <c r="BI142" s="43" t="n">
        <f aca="false">$I111*MAX(0,MIN($F142,BI$4)-MAX($E142,BI$3)+1)/($F142-$E142+1)</f>
        <v>-0</v>
      </c>
      <c r="BJ142" s="43" t="n">
        <f aca="false">$I111*MAX(0,MIN($F142,BJ$4)-MAX($E142,BJ$3)+1)/($F142-$E142+1)</f>
        <v>-0</v>
      </c>
      <c r="BK142" s="43" t="n">
        <f aca="false">$I111*MAX(0,MIN($F142,BK$4)-MAX($E142,BK$3)+1)/($F142-$E142+1)</f>
        <v>-0</v>
      </c>
      <c r="BL142" s="43" t="n">
        <f aca="false">$I111*MAX(0,MIN($F142,BL$4)-MAX($E142,BL$3)+1)/($F142-$E142+1)</f>
        <v>-0</v>
      </c>
      <c r="BM142" s="43" t="n">
        <f aca="false">$I111*MAX(0,MIN($F142,BM$4)-MAX($E142,BM$3)+1)/($F142-$E142+1)</f>
        <v>-0</v>
      </c>
      <c r="BN142" s="43" t="n">
        <f aca="false">$I111*MAX(0,MIN($F142,BN$4)-MAX($E142,BN$3)+1)/($F142-$E142+1)</f>
        <v>-0</v>
      </c>
      <c r="BO142" s="43" t="n">
        <f aca="false">$I111*MAX(0,MIN($F142,BO$4)-MAX($E142,BO$3)+1)/($F142-$E142+1)</f>
        <v>-0</v>
      </c>
      <c r="BP142" s="43" t="n">
        <f aca="false">$I111*MAX(0,MIN($F142,BP$4)-MAX($E142,BP$3)+1)/($F142-$E142+1)</f>
        <v>-0</v>
      </c>
      <c r="BQ142" s="43" t="n">
        <f aca="false">$I111*MAX(0,MIN($F142,BQ$4)-MAX($E142,BQ$3)+1)/($F142-$E142+1)</f>
        <v>-0</v>
      </c>
      <c r="BR142" s="43" t="n">
        <f aca="false">$I111*MAX(0,MIN($F142,BR$4)-MAX($E142,BR$3)+1)/($F142-$E142+1)</f>
        <v>-0</v>
      </c>
      <c r="BS142" s="43" t="n">
        <f aca="false">$I111*MAX(0,MIN($F142,BS$4)-MAX($E142,BS$3)+1)/($F142-$E142+1)</f>
        <v>-0</v>
      </c>
      <c r="BT142" s="43" t="n">
        <f aca="false">$I111*MAX(0,MIN($F142,BT$4)-MAX($E142,BT$3)+1)/($F142-$E142+1)</f>
        <v>-0</v>
      </c>
      <c r="BU142" s="43" t="n">
        <f aca="false">$I111*MAX(0,MIN($F142,BU$4)-MAX($E142,BU$3)+1)/($F142-$E142+1)</f>
        <v>-0</v>
      </c>
      <c r="BV142" s="43" t="n">
        <f aca="false">$I111*MAX(0,MIN($F142,BV$4)-MAX($E142,BV$3)+1)/($F142-$E142+1)</f>
        <v>-0</v>
      </c>
      <c r="BW142" s="43" t="n">
        <f aca="false">$I111*MAX(0,MIN($F142,BW$4)-MAX($E142,BW$3)+1)/($F142-$E142+1)</f>
        <v>-0</v>
      </c>
      <c r="BX142" s="43" t="n">
        <f aca="false">$I111*MAX(0,MIN($F142,BX$4)-MAX($E142,BX$3)+1)/($F142-$E142+1)</f>
        <v>-0</v>
      </c>
      <c r="BY142" s="43" t="n">
        <f aca="false">$I111*MAX(0,MIN($F142,BY$4)-MAX($E142,BY$3)+1)/($F142-$E142+1)</f>
        <v>-0</v>
      </c>
      <c r="BZ142" s="43" t="n">
        <f aca="false">$I111*MAX(0,MIN($F142,BZ$4)-MAX($E142,BZ$3)+1)/($F142-$E142+1)</f>
        <v>-0</v>
      </c>
      <c r="CA142" s="43" t="n">
        <f aca="false">$I111*MAX(0,MIN($F142,CA$4)-MAX($E142,CA$3)+1)/($F142-$E142+1)</f>
        <v>-0</v>
      </c>
      <c r="CB142" s="43" t="n">
        <f aca="false">$I111*MAX(0,MIN($F142,CB$4)-MAX($E142,CB$3)+1)/($F142-$E142+1)</f>
        <v>-0</v>
      </c>
      <c r="CC142" s="43" t="n">
        <f aca="false">$I111*MAX(0,MIN($F142,CC$4)-MAX($E142,CC$3)+1)/($F142-$E142+1)</f>
        <v>-0</v>
      </c>
      <c r="CD142" s="43" t="n">
        <f aca="false">$I111*MAX(0,MIN($F142,CD$4)-MAX($E142,CD$3)+1)/($F142-$E142+1)</f>
        <v>-0</v>
      </c>
      <c r="CE142" s="43" t="n">
        <f aca="false">$I111*MAX(0,MIN($F142,CE$4)-MAX($E142,CE$3)+1)/($F142-$E142+1)</f>
        <v>-0</v>
      </c>
      <c r="CF142" s="43" t="n">
        <f aca="false">$I111*MAX(0,MIN($F142,CF$4)-MAX($E142,CF$3)+1)/($F142-$E142+1)</f>
        <v>-0</v>
      </c>
      <c r="CG142" s="43" t="n">
        <f aca="false">$I111*MAX(0,MIN($F142,CG$4)-MAX($E142,CG$3)+1)/($F142-$E142+1)</f>
        <v>-0</v>
      </c>
      <c r="CH142" s="43" t="n">
        <f aca="false">$I111*MAX(0,MIN($F142,CH$4)-MAX($E142,CH$3)+1)/($F142-$E142+1)</f>
        <v>-0</v>
      </c>
      <c r="CI142" s="43" t="n">
        <f aca="false">$I111*MAX(0,MIN($F142,CI$4)-MAX($E142,CI$3)+1)/($F142-$E142+1)</f>
        <v>-0</v>
      </c>
      <c r="CJ142" s="43" t="n">
        <f aca="false">$I111*MAX(0,MIN($F142,CJ$4)-MAX($E142,CJ$3)+1)/($F142-$E142+1)</f>
        <v>-0</v>
      </c>
      <c r="CK142" s="43" t="n">
        <f aca="false">$I111*MAX(0,MIN($F142,CK$4)-MAX($E142,CK$3)+1)/($F142-$E142+1)</f>
        <v>-0</v>
      </c>
      <c r="CL142" s="43" t="n">
        <f aca="false">$I111*MAX(0,MIN($F142,CL$4)-MAX($E142,CL$3)+1)/($F142-$E142+1)</f>
        <v>-0</v>
      </c>
      <c r="CM142" s="43" t="n">
        <f aca="false">$I111*MAX(0,MIN($F142,CM$4)-MAX($E142,CM$3)+1)/($F142-$E142+1)</f>
        <v>-0</v>
      </c>
      <c r="CN142" s="43" t="n">
        <f aca="false">$I111*MAX(0,MIN($F142,CN$4)-MAX($E142,CN$3)+1)/($F142-$E142+1)</f>
        <v>-0</v>
      </c>
      <c r="CO142" s="43" t="n">
        <f aca="false">$I111*MAX(0,MIN($F142,CO$4)-MAX($E142,CO$3)+1)/($F142-$E142+1)</f>
        <v>-0</v>
      </c>
      <c r="CP142" s="43" t="n">
        <f aca="false">$I111*MAX(0,MIN($F142,CP$4)-MAX($E142,CP$3)+1)/($F142-$E142+1)</f>
        <v>-0</v>
      </c>
      <c r="CQ142" s="43" t="n">
        <f aca="false">$I111*MAX(0,MIN($F142,CQ$4)-MAX($E142,CQ$3)+1)/($F142-$E142+1)</f>
        <v>-0</v>
      </c>
      <c r="CR142" s="43" t="n">
        <f aca="false">$I111*MAX(0,MIN($F142,CR$4)-MAX($E142,CR$3)+1)/($F142-$E142+1)</f>
        <v>-0</v>
      </c>
      <c r="CS142" s="43" t="n">
        <f aca="false">$I111*MAX(0,MIN($F142,CS$4)-MAX($E142,CS$3)+1)/($F142-$E142+1)</f>
        <v>-0</v>
      </c>
      <c r="CT142" s="43" t="n">
        <f aca="false">$I111*MAX(0,MIN($F142,CT$4)-MAX($E142,CT$3)+1)/($F142-$E142+1)</f>
        <v>-0</v>
      </c>
      <c r="CU142" s="43" t="n">
        <f aca="false">$I111*MAX(0,MIN($F142,CU$4)-MAX($E142,CU$3)+1)/($F142-$E142+1)</f>
        <v>-0</v>
      </c>
      <c r="CV142" s="43" t="n">
        <f aca="false">$I111*MAX(0,MIN($F142,CV$4)-MAX($E142,CV$3)+1)/($F142-$E142+1)</f>
        <v>-865.299813253012</v>
      </c>
      <c r="CW142" s="43" t="n">
        <f aca="false">$I111*MAX(0,MIN($F142,CW$4)-MAX($E142,CW$3)+1)/($F142-$E142+1)</f>
        <v>-874.808602409639</v>
      </c>
      <c r="CX142" s="43" t="n">
        <f aca="false">$I111*MAX(0,MIN($F142,CX$4)-MAX($E142,CX$3)+1)/($F142-$E142+1)</f>
        <v>-874.808602409639</v>
      </c>
      <c r="CY142" s="43" t="n">
        <f aca="false">$I111*MAX(0,MIN($F142,CY$4)-MAX($E142,CY$3)+1)/($F142-$E142+1)</f>
        <v>-855.791024096386</v>
      </c>
      <c r="CZ142" s="43" t="n">
        <f aca="false">$I111*MAX(0,MIN($F142,CZ$4)-MAX($E142,CZ$3)+1)/($F142-$E142+1)</f>
        <v>-865.299813253012</v>
      </c>
      <c r="DA142" s="43" t="n">
        <f aca="false">$I111*MAX(0,MIN($F142,DA$4)-MAX($E142,DA$3)+1)/($F142-$E142+1)</f>
        <v>-874.808602409639</v>
      </c>
      <c r="DB142" s="43" t="n">
        <f aca="false">$I111*MAX(0,MIN($F142,DB$4)-MAX($E142,DB$3)+1)/($F142-$E142+1)</f>
        <v>-874.808602409639</v>
      </c>
      <c r="DC142" s="43" t="n">
        <f aca="false">$I111*MAX(0,MIN($F142,DC$4)-MAX($E142,DC$3)+1)/($F142-$E142+1)</f>
        <v>-855.791024096386</v>
      </c>
      <c r="DD142" s="43" t="n">
        <f aca="false">$I111*MAX(0,MIN($F142,DD$4)-MAX($E142,DD$3)+1)/($F142-$E142+1)</f>
        <v>-865.299813253012</v>
      </c>
      <c r="DE142" s="43" t="n">
        <f aca="false">$I111*MAX(0,MIN($F142,DE$4)-MAX($E142,DE$3)+1)/($F142-$E142+1)</f>
        <v>-874.808602409639</v>
      </c>
      <c r="DF142" s="43" t="n">
        <f aca="false">$I111*MAX(0,MIN($F142,DF$4)-MAX($E142,DF$3)+1)/($F142-$E142+1)</f>
        <v>-874.808602409639</v>
      </c>
      <c r="DG142" s="43" t="n">
        <f aca="false">$I111*MAX(0,MIN($F142,DG$4)-MAX($E142,DG$3)+1)/($F142-$E142+1)</f>
        <v>-855.791024096386</v>
      </c>
      <c r="DH142" s="43" t="n">
        <f aca="false">$I111*MAX(0,MIN($F142,DH$4)-MAX($E142,DH$3)+1)/($F142-$E142+1)</f>
        <v>-865.299813253012</v>
      </c>
      <c r="DI142" s="43" t="n">
        <f aca="false">$I111*MAX(0,MIN($F142,DI$4)-MAX($E142,DI$3)+1)/($F142-$E142+1)</f>
        <v>-874.808602409639</v>
      </c>
      <c r="DJ142" s="43" t="n">
        <f aca="false">$I111*MAX(0,MIN($F142,DJ$4)-MAX($E142,DJ$3)+1)/($F142-$E142+1)</f>
        <v>-874.808602409639</v>
      </c>
      <c r="DK142" s="43" t="n">
        <f aca="false">$I111*MAX(0,MIN($F142,DK$4)-MAX($E142,DK$3)+1)/($F142-$E142+1)</f>
        <v>-865.299813253012</v>
      </c>
      <c r="DL142" s="43" t="n">
        <f aca="false">$I111*MAX(0,MIN($F142,DL$4)-MAX($E142,DL$3)+1)/($F142-$E142+1)</f>
        <v>-865.299813253012</v>
      </c>
      <c r="DM142" s="43" t="n">
        <f aca="false">$I111*MAX(0,MIN($F142,DM$4)-MAX($E142,DM$3)+1)/($F142-$E142+1)</f>
        <v>-874.808602409639</v>
      </c>
      <c r="DN142" s="43" t="n">
        <f aca="false">$I111*MAX(0,MIN($F142,DN$4)-MAX($E142,DN$3)+1)/($F142-$E142+1)</f>
        <v>-874.808602409639</v>
      </c>
      <c r="DO142" s="43" t="n">
        <f aca="false">$I111*MAX(0,MIN($F142,DO$4)-MAX($E142,DO$3)+1)/($F142-$E142+1)</f>
        <v>-855.791024096386</v>
      </c>
      <c r="DP142" s="43" t="n">
        <f aca="false">$I111*MAX(0,MIN($F142,DP$4)-MAX($E142,DP$3)+1)/($F142-$E142+1)</f>
        <v>-865.299813253012</v>
      </c>
      <c r="DQ142" s="43" t="n">
        <f aca="false">$I111*MAX(0,MIN($F142,DQ$4)-MAX($E142,DQ$3)+1)/($F142-$E142+1)</f>
        <v>-874.808602409639</v>
      </c>
      <c r="DR142" s="43" t="n">
        <f aca="false">$I111*MAX(0,MIN($F142,DR$4)-MAX($E142,DR$3)+1)/($F142-$E142+1)</f>
        <v>-874.808602409639</v>
      </c>
      <c r="DS142" s="43" t="n">
        <f aca="false">$I111*MAX(0,MIN($F142,DS$4)-MAX($E142,DS$3)+1)/($F142-$E142+1)</f>
        <v>-855.791024096386</v>
      </c>
      <c r="DT142" s="43" t="n">
        <f aca="false">$I111*MAX(0,MIN($F142,DT$4)-MAX($E142,DT$3)+1)/($F142-$E142+1)</f>
        <v>-865.299813253012</v>
      </c>
      <c r="DU142" s="43" t="n">
        <f aca="false">$I111*MAX(0,MIN($F142,DU$4)-MAX($E142,DU$3)+1)/($F142-$E142+1)</f>
        <v>-874.808602409639</v>
      </c>
      <c r="DV142" s="43" t="n">
        <f aca="false">$I111*MAX(0,MIN($F142,DV$4)-MAX($E142,DV$3)+1)/($F142-$E142+1)</f>
        <v>-874.808602409639</v>
      </c>
      <c r="DW142" s="43" t="n">
        <f aca="false">$I111*MAX(0,MIN($F142,DW$4)-MAX($E142,DW$3)+1)/($F142-$E142+1)</f>
        <v>-855.791024096386</v>
      </c>
      <c r="DX142" s="43" t="n">
        <f aca="false">$I111*MAX(0,MIN($F142,DX$4)-MAX($E142,DX$3)+1)/($F142-$E142+1)</f>
        <v>-865.299813253012</v>
      </c>
      <c r="DY142" s="43" t="n">
        <f aca="false">$I111*MAX(0,MIN($F142,DY$4)-MAX($E142,DY$3)+1)/($F142-$E142+1)</f>
        <v>-874.808602409639</v>
      </c>
      <c r="DZ142" s="43" t="n">
        <f aca="false">$I111*MAX(0,MIN($F142,DZ$4)-MAX($E142,DZ$3)+1)/($F142-$E142+1)</f>
        <v>-874.808602409639</v>
      </c>
      <c r="EA142" s="43" t="n">
        <f aca="false">$I111*MAX(0,MIN($F142,EA$4)-MAX($E142,EA$3)+1)/($F142-$E142+1)</f>
        <v>-865.299813253012</v>
      </c>
      <c r="EB142" s="43" t="n">
        <f aca="false">$I111*MAX(0,MIN($F142,EB$4)-MAX($E142,EB$3)+1)/($F142-$E142+1)</f>
        <v>-865.299813253012</v>
      </c>
      <c r="EC142" s="43" t="n">
        <f aca="false">$I111*MAX(0,MIN($F142,EC$4)-MAX($E142,EC$3)+1)/($F142-$E142+1)</f>
        <v>-874.808602409639</v>
      </c>
      <c r="ED142" s="43" t="n">
        <f aca="false">$I111*MAX(0,MIN($F142,ED$4)-MAX($E142,ED$3)+1)/($F142-$E142+1)</f>
        <v>-874.808602409639</v>
      </c>
      <c r="EE142" s="43" t="n">
        <f aca="false">$I111*MAX(0,MIN($F142,EE$4)-MAX($E142,EE$3)+1)/($F142-$E142+1)</f>
        <v>-855.791024096386</v>
      </c>
      <c r="EF142" s="43" t="n">
        <f aca="false">$I111*MAX(0,MIN($F142,EF$4)-MAX($E142,EF$3)+1)/($F142-$E142+1)</f>
        <v>-865.299813253012</v>
      </c>
      <c r="EG142" s="43" t="n">
        <f aca="false">$I111*MAX(0,MIN($F142,EG$4)-MAX($E142,EG$3)+1)/($F142-$E142+1)</f>
        <v>-874.808602409639</v>
      </c>
      <c r="EH142" s="43" t="n">
        <f aca="false">$I111*MAX(0,MIN($F142,EH$4)-MAX($E142,EH$3)+1)/($F142-$E142+1)</f>
        <v>-874.808602409639</v>
      </c>
      <c r="EI142" s="43" t="n">
        <f aca="false">$I111*MAX(0,MIN($F142,EI$4)-MAX($E142,EI$3)+1)/($F142-$E142+1)</f>
        <v>-855.791024096386</v>
      </c>
      <c r="EJ142" s="43" t="n">
        <f aca="false">$I111*MAX(0,MIN($F142,EJ$4)-MAX($E142,EJ$3)+1)/($F142-$E142+1)</f>
        <v>-0</v>
      </c>
      <c r="EK142" s="43" t="n">
        <f aca="false">$I111*MAX(0,MIN($F142,EK$4)-MAX($E142,EK$3)+1)/($F142-$E142+1)</f>
        <v>-0</v>
      </c>
      <c r="EL142" s="43" t="n">
        <f aca="false">$I111*MAX(0,MIN($F142,EL$4)-MAX($E142,EL$3)+1)/($F142-$E142+1)</f>
        <v>-0</v>
      </c>
      <c r="EM142" s="43" t="n">
        <f aca="false">$I111*MAX(0,MIN($F142,EM$4)-MAX($E142,EM$3)+1)/($F142-$E142+1)</f>
        <v>-0</v>
      </c>
      <c r="EN142" s="43" t="n">
        <f aca="false">$I111*MAX(0,MIN($F142,EN$4)-MAX($E142,EN$3)+1)/($F142-$E142+1)</f>
        <v>-0</v>
      </c>
      <c r="EO142" s="43" t="n">
        <f aca="false">$I111*MAX(0,MIN($F142,EO$4)-MAX($E142,EO$3)+1)/($F142-$E142+1)</f>
        <v>-0</v>
      </c>
      <c r="EP142" s="43" t="n">
        <f aca="false">$I111*MAX(0,MIN($F142,EP$4)-MAX($E142,EP$3)+1)/($F142-$E142+1)</f>
        <v>-0</v>
      </c>
      <c r="EQ142" s="43" t="n">
        <f aca="false">$I111*MAX(0,MIN($F142,EQ$4)-MAX($E142,EQ$3)+1)/($F142-$E142+1)</f>
        <v>-0</v>
      </c>
      <c r="ER142" s="43" t="n">
        <f aca="false">$I111*MAX(0,MIN($F142,ER$4)-MAX($E142,ER$3)+1)/($F142-$E142+1)</f>
        <v>-0</v>
      </c>
      <c r="ES142" s="43" t="n">
        <f aca="false">$I111*MAX(0,MIN($F142,ES$4)-MAX($E142,ES$3)+1)/($F142-$E142+1)</f>
        <v>-0</v>
      </c>
      <c r="ET142" s="43" t="n">
        <f aca="false">$I111*MAX(0,MIN($F142,ET$4)-MAX($E142,ET$3)+1)/($F142-$E142+1)</f>
        <v>-0</v>
      </c>
      <c r="EU142" s="43" t="n">
        <f aca="false">$I111*MAX(0,MIN($F142,EU$4)-MAX($E142,EU$3)+1)/($F142-$E142+1)</f>
        <v>-0</v>
      </c>
      <c r="EV142" s="43" t="n">
        <f aca="false">$I111*MAX(0,MIN($F142,EV$4)-MAX($E142,EV$3)+1)/($F142-$E142+1)</f>
        <v>-0</v>
      </c>
      <c r="EW142" s="43" t="n">
        <f aca="false">$I111*MAX(0,MIN($F142,EW$4)-MAX($E142,EW$3)+1)/($F142-$E142+1)</f>
        <v>-0</v>
      </c>
      <c r="EX142" s="43" t="n">
        <f aca="false">$I111*MAX(0,MIN($F142,EX$4)-MAX($E142,EX$3)+1)/($F142-$E142+1)</f>
        <v>-0</v>
      </c>
      <c r="EY142" s="43" t="n">
        <f aca="false">$I111*MAX(0,MIN($F142,EY$4)-MAX($E142,EY$3)+1)/($F142-$E142+1)</f>
        <v>-0</v>
      </c>
      <c r="EZ142" s="43" t="n">
        <f aca="false">$I111*MAX(0,MIN($F142,EZ$4)-MAX($E142,EZ$3)+1)/($F142-$E142+1)</f>
        <v>-0</v>
      </c>
      <c r="FA142" s="43" t="n">
        <f aca="false">$I111*MAX(0,MIN($F142,FA$4)-MAX($E142,FA$3)+1)/($F142-$E142+1)</f>
        <v>-0</v>
      </c>
      <c r="FB142" s="43" t="n">
        <f aca="false">$I111*MAX(0,MIN($F142,FB$4)-MAX($E142,FB$3)+1)/($F142-$E142+1)</f>
        <v>-0</v>
      </c>
      <c r="FC142" s="43" t="n">
        <f aca="false">$I111*MAX(0,MIN($F142,FC$4)-MAX($E142,FC$3)+1)/($F142-$E142+1)</f>
        <v>-0</v>
      </c>
      <c r="FD142" s="43" t="n">
        <f aca="false">$I111*MAX(0,MIN($F142,FD$4)-MAX($E142,FD$3)+1)/($F142-$E142+1)</f>
        <v>-0</v>
      </c>
      <c r="FE142" s="43" t="n">
        <f aca="false">$I111*MAX(0,MIN($F142,FE$4)-MAX($E142,FE$3)+1)/($F142-$E142+1)</f>
        <v>-0</v>
      </c>
      <c r="FF142" s="43" t="n">
        <f aca="false">$I111*MAX(0,MIN($F142,FF$4)-MAX($E142,FF$3)+1)/($F142-$E142+1)</f>
        <v>-0</v>
      </c>
      <c r="FG142" s="43" t="n">
        <f aca="false">$I111*MAX(0,MIN($F142,FG$4)-MAX($E142,FG$3)+1)/($F142-$E142+1)</f>
        <v>-0</v>
      </c>
      <c r="FH142" s="43" t="n">
        <f aca="false">$I111*MAX(0,MIN($F142,FH$4)-MAX($E142,FH$3)+1)/($F142-$E142+1)</f>
        <v>-0</v>
      </c>
    </row>
    <row r="143" customFormat="false" ht="15" hidden="false" customHeight="false" outlineLevel="0" collapsed="false">
      <c r="C143" s="0" t="s">
        <v>736</v>
      </c>
      <c r="D143" s="11" t="s">
        <v>319</v>
      </c>
      <c r="I143" s="43" t="n">
        <f aca="false">SUM(J143:FH143)</f>
        <v>140552.787364205</v>
      </c>
      <c r="J143" s="43" t="n">
        <f aca="false">J91+J140+J141+J142+J124+J134+J135+J105</f>
        <v>0</v>
      </c>
      <c r="K143" s="43" t="n">
        <f aca="false">K91+K140+K141+K142+K124+K134+K135+K105</f>
        <v>-5.41754075342466</v>
      </c>
      <c r="L143" s="43" t="n">
        <f aca="false">L91+L140+L141+L142+L124+L134+L135+L105</f>
        <v>-7.30364753424658</v>
      </c>
      <c r="M143" s="43" t="n">
        <f aca="false">M91+M140+M141+M142+M124+M134+M135+M105</f>
        <v>-7.38390739726027</v>
      </c>
      <c r="N143" s="43" t="n">
        <f aca="false">N91+N140+N141+N142+N124+N134+N135+N105</f>
        <v>-7.38390739726027</v>
      </c>
      <c r="O143" s="43" t="n">
        <f aca="false">O91+O140+O141+O142+O124+O134+O135+O105</f>
        <v>-7.22338767123288</v>
      </c>
      <c r="P143" s="43" t="n">
        <f aca="false">P91+P140+P141+P142+P124+P134+P135+P105</f>
        <v>-563.845562971991</v>
      </c>
      <c r="Q143" s="43" t="n">
        <f aca="false">Q91+Q140+Q141+Q142+Q124+Q134+Q135+Q105</f>
        <v>-77.7026580821918</v>
      </c>
      <c r="R143" s="43" t="n">
        <f aca="false">R91+R140+R141+R142+R124+R134+R135+R105</f>
        <v>-54.1778396712329</v>
      </c>
      <c r="S143" s="43" t="n">
        <f aca="false">S91+S140+S141+S142+S124+S134+S135+S105</f>
        <v>-30.3198362465753</v>
      </c>
      <c r="T143" s="43" t="n">
        <f aca="false">T91+T140+T141+T142+T124+T134+T135+T105</f>
        <v>1262.4461236041</v>
      </c>
      <c r="U143" s="43" t="n">
        <f aca="false">U91+U140+U141+U142+U124+U134+U135+U105</f>
        <v>1284.26687502706</v>
      </c>
      <c r="V143" s="43" t="n">
        <f aca="false">V91+V140+V141+V142+V124+V134+V135+V105</f>
        <v>1287.89293696104</v>
      </c>
      <c r="W143" s="43" t="n">
        <f aca="false">W91+W140+W141+W142+W124+W134+W135+W105</f>
        <v>767.989933216156</v>
      </c>
      <c r="X143" s="43" t="n">
        <f aca="false">X91+X140+X141+X142+X124+X134+X135+X105</f>
        <v>784.584763070753</v>
      </c>
      <c r="Y143" s="43" t="n">
        <f aca="false">Y91+Y140+Y141+Y142+Y124+Y134+Y135+Y105</f>
        <v>801.209838934154</v>
      </c>
      <c r="Z143" s="43" t="n">
        <f aca="false">Z91+Z140+Z141+Z142+Z124+Z134+Z135+Z105</f>
        <v>805.09560095638</v>
      </c>
      <c r="AA143" s="43" t="n">
        <f aca="false">AA91+AA140+AA141+AA142+AA124+AA134+AA135+AA105</f>
        <v>473.543436487797</v>
      </c>
      <c r="AB143" s="43" t="n">
        <f aca="false">AB91+AB140+AB141+AB142+AB124+AB134+AB135+AB105</f>
        <v>486.985657082686</v>
      </c>
      <c r="AC143" s="43" t="n">
        <f aca="false">AC91+AC140+AC141+AC142+AC124+AC134+AC135+AC105</f>
        <v>500.464096745694</v>
      </c>
      <c r="AD143" s="43" t="n">
        <f aca="false">AD91+AD140+AD141+AD142+AD124+AD134+AD135+AD105</f>
        <v>504.688762841233</v>
      </c>
      <c r="AE143" s="43" t="n">
        <f aca="false">AE91+AE140+AE141+AE142+AE124+AE134+AE135+AE105</f>
        <v>548.734096023053</v>
      </c>
      <c r="AF143" s="43" t="n">
        <f aca="false">AF91+AF140+AF141+AF142+AF124+AF134+AF135+AF105</f>
        <v>562.999810216989</v>
      </c>
      <c r="AG143" s="43" t="n">
        <f aca="false">AG91+AG140+AG141+AG142+AG124+AG134+AG135+AG105</f>
        <v>577.303573885637</v>
      </c>
      <c r="AH143" s="43" t="n">
        <f aca="false">AH91+AH140+AH141+AH142+AH124+AH134+AH135+AH105</f>
        <v>581.742996823717</v>
      </c>
      <c r="AI143" s="43" t="n">
        <f aca="false">AI91+AI140+AI141+AI142+AI124+AI134+AI135+AI105</f>
        <v>620.488759387249</v>
      </c>
      <c r="AJ143" s="43" t="n">
        <f aca="false">AJ91+AJ140+AJ141+AJ142+AJ124+AJ134+AJ135+AJ105</f>
        <v>625.132341189031</v>
      </c>
      <c r="AK143" s="43" t="n">
        <f aca="false">AK91+AK140+AK141+AK142+AK124+AK134+AK135+AK105</f>
        <v>640.206157618035</v>
      </c>
      <c r="AL143" s="43" t="n">
        <f aca="false">AL91+AL140+AL141+AL142+AL124+AL134+AL135+AL105</f>
        <v>644.97006169121</v>
      </c>
      <c r="AM143" s="43" t="n">
        <f aca="false">AM91+AM140+AM141+AM142+AM124+AM134+AM135+AM105</f>
        <v>509.659347897597</v>
      </c>
      <c r="AN143" s="43" t="n">
        <f aca="false">AN91+AN140+AN141+AN142+AN124+AN134+AN135+AN105</f>
        <v>523.577759701202</v>
      </c>
      <c r="AO143" s="43" t="n">
        <f aca="false">AO91+AO140+AO141+AO142+AO124+AO134+AO135+AO105</f>
        <v>537.541821350924</v>
      </c>
      <c r="AP143" s="43" t="n">
        <f aca="false">AP91+AP140+AP141+AP142+AP124+AP134+AP135+AP105</f>
        <v>542.560368483043</v>
      </c>
      <c r="AQ143" s="43" t="n">
        <f aca="false">AQ91+AQ140+AQ141+AQ142+AQ124+AQ134+AQ135+AQ105</f>
        <v>408.851220391817</v>
      </c>
      <c r="AR143" s="43" t="n">
        <f aca="false">AR91+AR140+AR141+AR142+AR124+AR134+AR135+AR105</f>
        <v>421.738260659554</v>
      </c>
      <c r="AS143" s="43" t="n">
        <f aca="false">AS91+AS140+AS141+AS142+AS124+AS134+AS135+AS105</f>
        <v>434.676404773501</v>
      </c>
      <c r="AT143" s="43" t="n">
        <f aca="false">AT91+AT140+AT141+AT142+AT124+AT134+AT135+AT105</f>
        <v>440.050104926456</v>
      </c>
      <c r="AU143" s="43" t="n">
        <f aca="false">AU91+AU140+AU141+AU142+AU124+AU134+AU135+AU105</f>
        <v>464.073160532299</v>
      </c>
      <c r="AV143" s="43" t="n">
        <f aca="false">AV91+AV140+AV141+AV142+AV124+AV134+AV135+AV105</f>
        <v>477.608515425581</v>
      </c>
      <c r="AW143" s="43" t="n">
        <f aca="false">AW91+AW140+AW141+AW142+AW124+AW134+AW135+AW105</f>
        <v>491.198807660962</v>
      </c>
      <c r="AX143" s="43" t="n">
        <f aca="false">AX91+AX140+AX141+AX142+AX124+AX134+AX135+AX105</f>
        <v>496.885386489053</v>
      </c>
      <c r="AY143" s="43" t="n">
        <f aca="false">AY91+AY140+AY141+AY142+AY124+AY134+AY135+AY105</f>
        <v>394.894094201147</v>
      </c>
      <c r="AZ143" s="43" t="n">
        <f aca="false">AZ91+AZ140+AZ141+AZ142+AZ124+AZ134+AZ135+AZ105</f>
        <v>400.747661667353</v>
      </c>
      <c r="BA143" s="43" t="n">
        <f aca="false">BA91+BA140+BA141+BA142+BA124+BA134+BA135+BA105</f>
        <v>413.522411999856</v>
      </c>
      <c r="BB143" s="43" t="n">
        <f aca="false">BB91+BB140+BB141+BB142+BB124+BB134+BB135+BB105</f>
        <v>419.52664419498</v>
      </c>
      <c r="BC143" s="43" t="n">
        <f aca="false">BC91+BC140+BC141+BC142+BC124+BC134+BC135+BC105</f>
        <v>462.147118210082</v>
      </c>
      <c r="BD143" s="43" t="n">
        <f aca="false">BD91+BD140+BD141+BD142+BD124+BD134+BD135+BD105</f>
        <v>475.661358519404</v>
      </c>
      <c r="BE143" s="43" t="n">
        <f aca="false">BE91+BE140+BE141+BE142+BE124+BE134+BE135+BE105</f>
        <v>489.236378612785</v>
      </c>
      <c r="BF143" s="43" t="n">
        <f aca="false">BF91+BF140+BF141+BF142+BF124+BF134+BF135+BF105</f>
        <v>495.520377539636</v>
      </c>
      <c r="BG143" s="43" t="n">
        <f aca="false">BG91+BG140+BG141+BG142+BG124+BG134+BG135+BG105</f>
        <v>479.518962158022</v>
      </c>
      <c r="BH143" s="43" t="n">
        <f aca="false">BH91+BH140+BH141+BH142+BH124+BH134+BH135+BH105</f>
        <v>1041.44238749466</v>
      </c>
      <c r="BI143" s="43" t="n">
        <f aca="false">BI91+BI140+BI141+BI142+BI124+BI134+BI135+BI105</f>
        <v>1061.26181834171</v>
      </c>
      <c r="BJ143" s="43" t="n">
        <f aca="false">BJ91+BJ140+BJ141+BJ142+BJ124+BJ134+BJ135+BJ105</f>
        <v>1067.89152418099</v>
      </c>
      <c r="BK143" s="43" t="n">
        <f aca="false">BK91+BK140+BK141+BK142+BK124+BK134+BK135+BK105</f>
        <v>1047.72776872474</v>
      </c>
      <c r="BL143" s="43" t="n">
        <f aca="false">BL91+BL140+BL141+BL142+BL124+BL134+BL135+BL105</f>
        <v>1067.81586803506</v>
      </c>
      <c r="BM143" s="43" t="n">
        <f aca="false">BM91+BM140+BM141+BM142+BM124+BM134+BM135+BM105</f>
        <v>1087.97337714748</v>
      </c>
      <c r="BN143" s="43" t="n">
        <f aca="false">BN91+BN140+BN141+BN142+BN124+BN134+BN135+BN105</f>
        <v>1094.98645062143</v>
      </c>
      <c r="BO143" s="43" t="n">
        <f aca="false">BO91+BO140+BO141+BO142+BO124+BO134+BO135+BO105</f>
        <v>1109.32859383706</v>
      </c>
      <c r="BP143" s="43" t="n">
        <f aca="false">BP91+BP140+BP141+BP142+BP124+BP134+BP135+BP105</f>
        <v>1116.57649540898</v>
      </c>
      <c r="BQ143" s="43" t="n">
        <f aca="false">BQ91+BQ140+BQ141+BQ142+BQ124+BQ134+BQ135+BQ105</f>
        <v>1137.33830091256</v>
      </c>
      <c r="BR143" s="43" t="n">
        <f aca="false">BR91+BR140+BR141+BR142+BR124+BR134+BR135+BR105</f>
        <v>1144.77220123855</v>
      </c>
      <c r="BS143" s="43" t="n">
        <f aca="false">BS91+BS140+BS141+BS142+BS124+BS134+BS135+BS105</f>
        <v>1078.83155231349</v>
      </c>
      <c r="BT143" s="43" t="n">
        <f aca="false">BT91+BT140+BT141+BT142+BT124+BT134+BT135+BT105</f>
        <v>1099.39881489382</v>
      </c>
      <c r="BU143" s="43" t="n">
        <f aca="false">BU91+BU140+BU141+BU142+BU124+BU134+BU135+BU105</f>
        <v>1120.04693730056</v>
      </c>
      <c r="BV143" s="43" t="n">
        <f aca="false">BV91+BV140+BV141+BV142+BV124+BV134+BV135+BV105</f>
        <v>1127.9262649636</v>
      </c>
      <c r="BW143" s="43" t="n">
        <f aca="false">BW91+BW140+BW141+BW142+BW124+BW134+BW135+BW105</f>
        <v>1130.53405719691</v>
      </c>
      <c r="BX143" s="43" t="n">
        <f aca="false">BX91+BX140+BX141+BX142+BX124+BX134+BX135+BX105</f>
        <v>1151.70794437026</v>
      </c>
      <c r="BY143" s="43" t="n">
        <f aca="false">BY91+BY140+BY141+BY142+BY124+BY134+BY135+BY105</f>
        <v>1172.96756676097</v>
      </c>
      <c r="BZ143" s="43" t="n">
        <f aca="false">BZ91+BZ140+BZ141+BZ142+BZ124+BZ134+BZ135+BZ105</f>
        <v>1181.27234890374</v>
      </c>
      <c r="CA143" s="43" t="n">
        <f aca="false">CA91+CA140+CA141+CA142+CA124+CA134+CA135+CA105</f>
        <v>1128.80649594198</v>
      </c>
      <c r="CB143" s="43" t="n">
        <f aca="false">CB91+CB140+CB141+CB142+CB124+CB134+CB135+CB105</f>
        <v>1150.00122463362</v>
      </c>
      <c r="CC143" s="43" t="n">
        <f aca="false">CC91+CC140+CC141+CC142+CC124+CC134+CC135+CC105</f>
        <v>1161.82980553472</v>
      </c>
      <c r="CD143" s="43" t="n">
        <f aca="false">CD91+CD140+CD141+CD142+CD124+CD134+CD135+CD105</f>
        <v>1161.01273811611</v>
      </c>
      <c r="CE143" s="43" t="n">
        <f aca="false">CE91+CE140+CE141+CE142+CE124+CE134+CE135+CE105</f>
        <v>1112.84128386144</v>
      </c>
      <c r="CF143" s="43" t="n">
        <f aca="false">CF91+CF140+CF141+CF142+CF124+CF134+CF135+CF105</f>
        <v>1112.04476954849</v>
      </c>
      <c r="CG143" s="43" t="n">
        <f aca="false">CG91+CG140+CG141+CG142+CG124+CG134+CG135+CG105</f>
        <v>1123.46037749899</v>
      </c>
      <c r="CH143" s="43" t="n">
        <f aca="false">CH91+CH140+CH141+CH142+CH124+CH134+CH135+CH105</f>
        <v>1122.6474832825</v>
      </c>
      <c r="CI143" s="43" t="n">
        <f aca="false">CI91+CI140+CI141+CI142+CI124+CI134+CI135+CI105</f>
        <v>1160.67621175906</v>
      </c>
      <c r="CJ143" s="43" t="n">
        <f aca="false">CJ91+CJ140+CJ141+CJ142+CJ124+CJ134+CJ135+CJ105</f>
        <v>1172.73744043274</v>
      </c>
      <c r="CK143" s="43" t="n">
        <f aca="false">CK91+CK140+CK141+CK142+CK124+CK134+CK135+CK105</f>
        <v>1184.77156771287</v>
      </c>
      <c r="CL143" s="43" t="n">
        <f aca="false">CL91+CL140+CL141+CL142+CL124+CL134+CL135+CL105</f>
        <v>1183.90974503291</v>
      </c>
      <c r="CM143" s="43" t="n">
        <f aca="false">CM91+CM140+CM141+CM142+CM124+CM134+CM135+CM105</f>
        <v>1246.62764978554</v>
      </c>
      <c r="CN143" s="43" t="n">
        <f aca="false">CN91+CN140+CN141+CN142+CN124+CN134+CN135+CN105</f>
        <v>1259.61724395162</v>
      </c>
      <c r="CO143" s="43" t="n">
        <f aca="false">CO91+CO140+CO141+CO142+CO124+CO134+CO135+CO105</f>
        <v>1272.57887191564</v>
      </c>
      <c r="CP143" s="43" t="n">
        <f aca="false">CP91+CP140+CP141+CP142+CP124+CP134+CP135+CP105</f>
        <v>1271.68954837741</v>
      </c>
      <c r="CQ143" s="43" t="n">
        <f aca="false">CQ91+CQ140+CQ141+CQ142+CQ124+CQ134+CQ135+CQ105</f>
        <v>1228.81308073477</v>
      </c>
      <c r="CR143" s="43" t="n">
        <f aca="false">CR91+CR140+CR141+CR142+CR124+CR134+CR135+CR105</f>
        <v>1241.59510739186</v>
      </c>
      <c r="CS143" s="43" t="n">
        <f aca="false">CS91+CS140+CS141+CS142+CS124+CS134+CS135+CS105</f>
        <v>1254.34885542298</v>
      </c>
      <c r="CT143" s="43" t="n">
        <f aca="false">CT91+CT140+CT141+CT142+CT124+CT134+CT135+CT105</f>
        <v>1253.44959682313</v>
      </c>
      <c r="CU143" s="43" t="n">
        <f aca="false">CU91+CU140+CU141+CU142+CU124+CU134+CU135+CU105</f>
        <v>1229.22876480518</v>
      </c>
      <c r="CV143" s="43" t="n">
        <f aca="false">CV91+CV140+CV141+CV142+CV124+CV134+CV135+CV105</f>
        <v>363.084796736257</v>
      </c>
      <c r="CW143" s="43" t="n">
        <f aca="false">CW91+CW140+CW141+CW142+CW124+CW134+CW135+CW105</f>
        <v>366.221947354907</v>
      </c>
      <c r="CX143" s="43" t="n">
        <f aca="false">CX91+CX140+CX141+CX142+CX124+CX134+CX135+CX105</f>
        <v>365.360432933232</v>
      </c>
      <c r="CY143" s="43" t="n">
        <f aca="false">CY91+CY140+CY141+CY142+CY124+CY134+CY135+CY105</f>
        <v>788.081824823457</v>
      </c>
      <c r="CZ143" s="43" t="n">
        <f aca="false">CZ91+CZ140+CZ141+CZ142+CZ124+CZ134+CZ135+CZ105</f>
        <v>795.992845403203</v>
      </c>
      <c r="DA143" s="43" t="n">
        <f aca="false">DA91+DA140+DA141+DA142+DA124+DA134+DA135+DA105</f>
        <v>803.87643131283</v>
      </c>
      <c r="DB143" s="43" t="n">
        <f aca="false">DB91+DB140+DB141+DB142+DB124+DB134+DB135+DB105</f>
        <v>803.004010458245</v>
      </c>
      <c r="DC143" s="43" t="n">
        <f aca="false">DC91+DC140+DC141+DC142+DC124+DC134+DC135+DC105</f>
        <v>780.133889220585</v>
      </c>
      <c r="DD143" s="43" t="n">
        <f aca="false">DD91+DD140+DD141+DD142+DD124+DD134+DD135+DD105</f>
        <v>787.960044075508</v>
      </c>
      <c r="DE143" s="43" t="n">
        <f aca="false">DE91+DE140+DE141+DE142+DE124+DE134+DE135+DE105</f>
        <v>795.758876039909</v>
      </c>
      <c r="DF143" s="43" t="n">
        <f aca="false">DF91+DF140+DF141+DF142+DF124+DF134+DF135+DF105</f>
        <v>794.890009769794</v>
      </c>
      <c r="DG143" s="43" t="n">
        <f aca="false">DG91+DG140+DG141+DG142+DG124+DG134+DG135+DG105</f>
        <v>782.772681203275</v>
      </c>
      <c r="DH143" s="43" t="n">
        <f aca="false">DH91+DH140+DH141+DH142+DH124+DH134+DH135+DH105</f>
        <v>790.619485626591</v>
      </c>
      <c r="DI143" s="43" t="n">
        <f aca="false">DI91+DI140+DI141+DI142+DI124+DI134+DI135+DI105</f>
        <v>798.438685806694</v>
      </c>
      <c r="DJ143" s="43" t="n">
        <f aca="false">DJ91+DJ140+DJ141+DJ142+DJ124+DJ134+DJ135+DJ105</f>
        <v>797.560872537869</v>
      </c>
      <c r="DK143" s="43" t="n">
        <f aca="false">DK91+DK140+DK141+DK142+DK124+DK134+DK135+DK105</f>
        <v>759.288382348286</v>
      </c>
      <c r="DL143" s="43" t="n">
        <f aca="false">DL91+DL140+DL141+DL142+DL124+DL134+DL135+DL105</f>
        <v>758.435199568528</v>
      </c>
      <c r="DM143" s="43" t="n">
        <f aca="false">DM91+DM140+DM141+DM142+DM124+DM134+DM135+DM105</f>
        <v>765.907739770496</v>
      </c>
      <c r="DN143" s="43" t="n">
        <f aca="false">DN91+DN140+DN141+DN142+DN124+DN134+DN135+DN105</f>
        <v>765.037011729582</v>
      </c>
      <c r="DO143" s="43" t="n">
        <f aca="false">DO91+DO140+DO141+DO142+DO124+DO134+DO135+DO105</f>
        <v>789.92383969797</v>
      </c>
      <c r="DP143" s="43" t="n">
        <f aca="false">DP91+DP140+DP141+DP142+DP124+DP134+DP135+DP105</f>
        <v>797.844151616014</v>
      </c>
      <c r="DQ143" s="43" t="n">
        <f aca="false">DQ91+DQ140+DQ141+DQ142+DQ124+DQ134+DQ135+DQ105</f>
        <v>805.73666621907</v>
      </c>
      <c r="DR143" s="43" t="n">
        <f aca="false">DR91+DR140+DR141+DR142+DR124+DR134+DR135+DR105</f>
        <v>804.85271327946</v>
      </c>
      <c r="DS143" s="43" t="n">
        <f aca="false">DS91+DS140+DS141+DS142+DS124+DS134+DS135+DS105</f>
        <v>758.026373178236</v>
      </c>
      <c r="DT143" s="43" t="n">
        <f aca="false">DT91+DT140+DT141+DT142+DT124+DT134+DT135+DT105</f>
        <v>765.591613833702</v>
      </c>
      <c r="DU143" s="43" t="n">
        <f aca="false">DU91+DU140+DU141+DU142+DU124+DU134+DU135+DU105</f>
        <v>773.129035920466</v>
      </c>
      <c r="DV143" s="43" t="n">
        <f aca="false">DV91+DV140+DV141+DV142+DV124+DV134+DV135+DV105</f>
        <v>772.244407114009</v>
      </c>
      <c r="DW143" s="43" t="n">
        <f aca="false">DW91+DW140+DW141+DW142+DW124+DW134+DW135+DW105</f>
        <v>783.009264076984</v>
      </c>
      <c r="DX143" s="43" t="n">
        <f aca="false">DX91+DX140+DX141+DX142+DX124+DX134+DX135+DX105</f>
        <v>790.845203518427</v>
      </c>
      <c r="DY143" s="43" t="n">
        <f aca="false">DY91+DY140+DY141+DY142+DY124+DY134+DY135+DY105</f>
        <v>798.6531008466</v>
      </c>
      <c r="DZ143" s="43" t="n">
        <f aca="false">DZ91+DZ140+DZ141+DZ142+DZ124+DZ134+DZ135+DZ105</f>
        <v>797.76136333644</v>
      </c>
      <c r="EA143" s="43" t="n">
        <f aca="false">EA91+EA140+EA141+EA142+EA124+EA134+EA135+EA105</f>
        <v>805.40093991193</v>
      </c>
      <c r="EB143" s="43" t="n">
        <f aca="false">EB91+EB140+EB141+EB142+EB124+EB134+EB135+EB105</f>
        <v>804.534080995835</v>
      </c>
      <c r="EC143" s="43" t="n">
        <f aca="false">EC91+EC140+EC141+EC142+EC124+EC134+EC135+EC105</f>
        <v>812.499386241913</v>
      </c>
      <c r="ED143" s="43" t="n">
        <f aca="false">ED91+ED140+ED141+ED142+ED124+ED134+ED135+ED105</f>
        <v>811.614700822016</v>
      </c>
      <c r="EE143" s="43" t="n">
        <f aca="false">EE91+EE140+EE141+EE142+EE124+EE134+EE135+EE105</f>
        <v>750.217914309307</v>
      </c>
      <c r="EF143" s="43" t="n">
        <f aca="false">EF91+EF140+EF141+EF142+EF124+EF134+EF135+EF105</f>
        <v>757.675829847769</v>
      </c>
      <c r="EG143" s="43" t="n">
        <f aca="false">EG91+EG140+EG141+EG142+EG124+EG134+EG135+EG105</f>
        <v>765.105259500518</v>
      </c>
      <c r="EH143" s="43" t="n">
        <f aca="false">EH91+EH140+EH141+EH142+EH124+EH134+EH135+EH105</f>
        <v>764.199410053403</v>
      </c>
      <c r="EI143" s="43" t="n">
        <f aca="false">EI91+EI140+EI141+EI142+EI124+EI134+EI135+EI105</f>
        <v>812.75426845165</v>
      </c>
      <c r="EJ143" s="43" t="n">
        <f aca="false">EJ91+EJ140+EJ141+EJ142+EJ124+EJ134+EJ135+EJ105</f>
        <v>2021.15419294817</v>
      </c>
      <c r="EK143" s="43" t="n">
        <f aca="false">EK91+EK140+EK141+EK142+EK124+EK134+EK135+EK105</f>
        <v>2042.45293274675</v>
      </c>
      <c r="EL143" s="43" t="n">
        <f aca="false">EL91+EL140+EL141+EL142+EL124+EL134+EL135+EL105</f>
        <v>2041.53186172135</v>
      </c>
      <c r="EM143" s="43" t="n">
        <f aca="false">EM91+EM140+EM141+EM142+EM124+EM134+EM135+EM105</f>
        <v>2066.5146510382</v>
      </c>
      <c r="EN143" s="43" t="n">
        <f aca="false">EN91+EN140+EN141+EN142+EN124+EN134+EN135+EN105</f>
        <v>2088.54916183568</v>
      </c>
      <c r="EO143" s="43" t="n">
        <f aca="false">EO91+EO140+EO141+EO142+EO124+EO134+EO135+EO105</f>
        <v>2110.55359916198</v>
      </c>
      <c r="EP143" s="43" t="n">
        <f aca="false">EP91+EP140+EP141+EP142+EP124+EP134+EP135+EP105</f>
        <v>2109.59726459235</v>
      </c>
      <c r="EQ143" s="43" t="n">
        <f aca="false">EQ91+EQ140+EQ141+EQ142+EQ124+EQ134+EQ135+EQ105</f>
        <v>2033.08351188433</v>
      </c>
      <c r="ER143" s="43" t="n">
        <f aca="false">ER91+ER140+ER141+ER142+ER124+ER134+ER135+ER105</f>
        <v>2032.14384177708</v>
      </c>
      <c r="ES143" s="43" t="n">
        <f aca="false">ES91+ES140+ES141+ES142+ES124+ES134+ES135+ES105</f>
        <v>2053.5258079798</v>
      </c>
      <c r="ET143" s="43" t="n">
        <f aca="false">ET91+ET140+ET141+ET142+ET124+ET134+ET135+ET105</f>
        <v>2052.56681404438</v>
      </c>
      <c r="EU143" s="43" t="n">
        <f aca="false">EU91+EU140+EU141+EU142+EU124+EU134+EU135+EU105</f>
        <v>2047.14852750257</v>
      </c>
      <c r="EV143" s="43" t="n">
        <f aca="false">EV91+EV140+EV141+EV142+EV124+EV134+EV135+EV105</f>
        <v>2068.94953899231</v>
      </c>
      <c r="EW143" s="43" t="n">
        <f aca="false">EW91+EW140+EW141+EW142+EW124+EW134+EW135+EW105</f>
        <v>2090.71988252157</v>
      </c>
      <c r="EX143" s="43" t="n">
        <f aca="false">EX91+EX140+EX141+EX142+EX124+EX134+EX135+EX105</f>
        <v>2089.74464322889</v>
      </c>
      <c r="EY143" s="43" t="n">
        <f aca="false">EY91+EY140+EY141+EY142+EY124+EY134+EY135+EY105</f>
        <v>2084.22933754925</v>
      </c>
      <c r="EZ143" s="43" t="n">
        <f aca="false">EZ91+EZ140+EZ141+EZ142+EZ124+EZ134+EZ135+EZ105</f>
        <v>2106.42634832908</v>
      </c>
      <c r="FA143" s="43" t="n">
        <f aca="false">FA91+FA140+FA141+FA142+FA124+FA134+FA135+FA105</f>
        <v>2128.59217163318</v>
      </c>
      <c r="FB143" s="43" t="n">
        <f aca="false">FB91+FB140+FB141+FB142+FB124+FB134+FB135+FB105</f>
        <v>2127.60041178688</v>
      </c>
      <c r="FC143" s="43" t="n">
        <f aca="false">FC91+FC140+FC141+FC142+FC124+FC134+FC135+FC105</f>
        <v>2121.98633879794</v>
      </c>
      <c r="FD143" s="43" t="n">
        <f aca="false">FD91+FD140+FD141+FD142+FD124+FD134+FD135+FD105</f>
        <v>-2.72848410531879E-013</v>
      </c>
      <c r="FE143" s="43" t="n">
        <f aca="false">FE91+FE140+FE141+FE142+FE124+FE134+FE135+FE105</f>
        <v>-2.72848410531879E-013</v>
      </c>
      <c r="FF143" s="43" t="n">
        <f aca="false">FF91+FF140+FF141+FF142+FF124+FF134+FF135+FF105</f>
        <v>-2.72848410531879E-013</v>
      </c>
      <c r="FG143" s="43" t="n">
        <f aca="false">FG91+FG140+FG141+FG142+FG124+FG134+FG135+FG105</f>
        <v>-2.72848410531879E-013</v>
      </c>
      <c r="FH143" s="43" t="n">
        <f aca="false">FH91+FH140+FH141+FH142+FH124+FH134+FH135+FH105</f>
        <v>-2.72848410531879E-013</v>
      </c>
    </row>
    <row r="144" customFormat="false" ht="15" hidden="false" customHeight="false" outlineLevel="0" collapsed="false">
      <c r="C144" s="0" t="s">
        <v>737</v>
      </c>
      <c r="D144" s="11" t="s">
        <v>319</v>
      </c>
      <c r="J144" s="18" t="n">
        <f aca="false">I148</f>
        <v>0</v>
      </c>
      <c r="K144" s="18" t="n">
        <f aca="false">J148</f>
        <v>0</v>
      </c>
      <c r="L144" s="18" t="n">
        <f aca="false">K148</f>
        <v>5.41754075342466</v>
      </c>
      <c r="M144" s="18" t="n">
        <f aca="false">L148</f>
        <v>12.7211882876712</v>
      </c>
      <c r="N144" s="18" t="n">
        <f aca="false">M148</f>
        <v>20.1050956849315</v>
      </c>
      <c r="O144" s="18" t="n">
        <f aca="false">N148</f>
        <v>27.4890030821918</v>
      </c>
      <c r="P144" s="18" t="n">
        <f aca="false">O148</f>
        <v>34.7123907534247</v>
      </c>
      <c r="Q144" s="18" t="n">
        <f aca="false">P148</f>
        <v>598.557953725416</v>
      </c>
      <c r="R144" s="18" t="n">
        <f aca="false">Q148</f>
        <v>676.260611807607</v>
      </c>
      <c r="S144" s="18" t="n">
        <f aca="false">R148</f>
        <v>730.43845147884</v>
      </c>
      <c r="T144" s="18" t="n">
        <f aca="false">S148</f>
        <v>760.758287725416</v>
      </c>
      <c r="U144" s="18" t="n">
        <f aca="false">T148</f>
        <v>129.535225923366</v>
      </c>
      <c r="V144" s="18" t="n">
        <f aca="false">U148</f>
        <v>0</v>
      </c>
      <c r="W144" s="18" t="n">
        <f aca="false">V148</f>
        <v>0</v>
      </c>
      <c r="X144" s="18" t="n">
        <f aca="false">W148</f>
        <v>0</v>
      </c>
      <c r="Y144" s="18" t="n">
        <f aca="false">X148</f>
        <v>0</v>
      </c>
      <c r="Z144" s="18" t="n">
        <f aca="false">Y148</f>
        <v>0</v>
      </c>
      <c r="AA144" s="18" t="n">
        <f aca="false">Z148</f>
        <v>0</v>
      </c>
      <c r="AB144" s="18" t="n">
        <f aca="false">AA148</f>
        <v>0</v>
      </c>
      <c r="AC144" s="18" t="n">
        <f aca="false">AB148</f>
        <v>0</v>
      </c>
      <c r="AD144" s="18" t="n">
        <f aca="false">AC148</f>
        <v>0</v>
      </c>
      <c r="AE144" s="18" t="n">
        <f aca="false">AD148</f>
        <v>0</v>
      </c>
      <c r="AF144" s="18" t="n">
        <f aca="false">AE148</f>
        <v>0</v>
      </c>
      <c r="AG144" s="18" t="n">
        <f aca="false">AF148</f>
        <v>0</v>
      </c>
      <c r="AH144" s="18" t="n">
        <f aca="false">AG148</f>
        <v>0</v>
      </c>
      <c r="AI144" s="18" t="n">
        <f aca="false">AH148</f>
        <v>0</v>
      </c>
      <c r="AJ144" s="18" t="n">
        <f aca="false">AI148</f>
        <v>0</v>
      </c>
      <c r="AK144" s="18" t="n">
        <f aca="false">AJ148</f>
        <v>0</v>
      </c>
      <c r="AL144" s="18" t="n">
        <f aca="false">AK148</f>
        <v>0</v>
      </c>
      <c r="AM144" s="18" t="n">
        <f aca="false">AL148</f>
        <v>0</v>
      </c>
      <c r="AN144" s="18" t="n">
        <f aca="false">AM148</f>
        <v>0</v>
      </c>
      <c r="AO144" s="18" t="n">
        <f aca="false">AN148</f>
        <v>0</v>
      </c>
      <c r="AP144" s="18" t="n">
        <f aca="false">AO148</f>
        <v>0</v>
      </c>
      <c r="AQ144" s="18" t="n">
        <f aca="false">AP148</f>
        <v>0</v>
      </c>
      <c r="AR144" s="18" t="n">
        <f aca="false">AQ148</f>
        <v>0</v>
      </c>
      <c r="AS144" s="18" t="n">
        <f aca="false">AR148</f>
        <v>0</v>
      </c>
      <c r="AT144" s="18" t="n">
        <f aca="false">AS148</f>
        <v>0</v>
      </c>
      <c r="AU144" s="18" t="n">
        <f aca="false">AT148</f>
        <v>0</v>
      </c>
      <c r="AV144" s="18" t="n">
        <f aca="false">AU148</f>
        <v>0</v>
      </c>
      <c r="AW144" s="18" t="n">
        <f aca="false">AV148</f>
        <v>0</v>
      </c>
      <c r="AX144" s="18" t="n">
        <f aca="false">AW148</f>
        <v>0</v>
      </c>
      <c r="AY144" s="18" t="n">
        <f aca="false">AX148</f>
        <v>0</v>
      </c>
      <c r="AZ144" s="18" t="n">
        <f aca="false">AY148</f>
        <v>0</v>
      </c>
      <c r="BA144" s="18" t="n">
        <f aca="false">AZ148</f>
        <v>0</v>
      </c>
      <c r="BB144" s="18" t="n">
        <f aca="false">BA148</f>
        <v>0</v>
      </c>
      <c r="BC144" s="18" t="n">
        <f aca="false">BB148</f>
        <v>0</v>
      </c>
      <c r="BD144" s="18" t="n">
        <f aca="false">BC148</f>
        <v>0</v>
      </c>
      <c r="BE144" s="18" t="n">
        <f aca="false">BD148</f>
        <v>0</v>
      </c>
      <c r="BF144" s="18" t="n">
        <f aca="false">BE148</f>
        <v>0</v>
      </c>
      <c r="BG144" s="18" t="n">
        <f aca="false">BF148</f>
        <v>0</v>
      </c>
      <c r="BH144" s="18" t="n">
        <f aca="false">BG148</f>
        <v>0</v>
      </c>
      <c r="BI144" s="18" t="n">
        <f aca="false">BH148</f>
        <v>0</v>
      </c>
      <c r="BJ144" s="18" t="n">
        <f aca="false">BI148</f>
        <v>0</v>
      </c>
      <c r="BK144" s="18" t="n">
        <f aca="false">BJ148</f>
        <v>0</v>
      </c>
      <c r="BL144" s="18" t="n">
        <f aca="false">BK148</f>
        <v>0</v>
      </c>
      <c r="BM144" s="18" t="n">
        <f aca="false">BL148</f>
        <v>0</v>
      </c>
      <c r="BN144" s="18" t="n">
        <f aca="false">BM148</f>
        <v>0</v>
      </c>
      <c r="BO144" s="18" t="n">
        <f aca="false">BN148</f>
        <v>0</v>
      </c>
      <c r="BP144" s="18" t="n">
        <f aca="false">BO148</f>
        <v>0</v>
      </c>
      <c r="BQ144" s="18" t="n">
        <f aca="false">BP148</f>
        <v>0</v>
      </c>
      <c r="BR144" s="18" t="n">
        <f aca="false">BQ148</f>
        <v>0</v>
      </c>
      <c r="BS144" s="18" t="n">
        <f aca="false">BR148</f>
        <v>0</v>
      </c>
      <c r="BT144" s="18" t="n">
        <f aca="false">BS148</f>
        <v>0</v>
      </c>
      <c r="BU144" s="18" t="n">
        <f aca="false">BT148</f>
        <v>0</v>
      </c>
      <c r="BV144" s="18" t="n">
        <f aca="false">BU148</f>
        <v>0</v>
      </c>
      <c r="BW144" s="18" t="n">
        <f aca="false">BV148</f>
        <v>0</v>
      </c>
      <c r="BX144" s="18" t="n">
        <f aca="false">BW148</f>
        <v>0</v>
      </c>
      <c r="BY144" s="18" t="n">
        <f aca="false">BX148</f>
        <v>0</v>
      </c>
      <c r="BZ144" s="18" t="n">
        <f aca="false">BY148</f>
        <v>0</v>
      </c>
      <c r="CA144" s="18" t="n">
        <f aca="false">BZ148</f>
        <v>0</v>
      </c>
      <c r="CB144" s="18" t="n">
        <f aca="false">CA148</f>
        <v>0</v>
      </c>
      <c r="CC144" s="18" t="n">
        <f aca="false">CB148</f>
        <v>0</v>
      </c>
      <c r="CD144" s="18" t="n">
        <f aca="false">CC148</f>
        <v>0</v>
      </c>
      <c r="CE144" s="18" t="n">
        <f aca="false">CD148</f>
        <v>0</v>
      </c>
      <c r="CF144" s="18" t="n">
        <f aca="false">CE148</f>
        <v>0</v>
      </c>
      <c r="CG144" s="18" t="n">
        <f aca="false">CF148</f>
        <v>0</v>
      </c>
      <c r="CH144" s="18" t="n">
        <f aca="false">CG148</f>
        <v>0</v>
      </c>
      <c r="CI144" s="18" t="n">
        <f aca="false">CH148</f>
        <v>0</v>
      </c>
      <c r="CJ144" s="18" t="n">
        <f aca="false">CI148</f>
        <v>0</v>
      </c>
      <c r="CK144" s="18" t="n">
        <f aca="false">CJ148</f>
        <v>0</v>
      </c>
      <c r="CL144" s="18" t="n">
        <f aca="false">CK148</f>
        <v>0</v>
      </c>
      <c r="CM144" s="18" t="n">
        <f aca="false">CL148</f>
        <v>0</v>
      </c>
      <c r="CN144" s="18" t="n">
        <f aca="false">CM148</f>
        <v>0</v>
      </c>
      <c r="CO144" s="18" t="n">
        <f aca="false">CN148</f>
        <v>0</v>
      </c>
      <c r="CP144" s="18" t="n">
        <f aca="false">CO148</f>
        <v>0</v>
      </c>
      <c r="CQ144" s="18" t="n">
        <f aca="false">CP148</f>
        <v>0</v>
      </c>
      <c r="CR144" s="18" t="n">
        <f aca="false">CQ148</f>
        <v>0</v>
      </c>
      <c r="CS144" s="18" t="n">
        <f aca="false">CR148</f>
        <v>0</v>
      </c>
      <c r="CT144" s="18" t="n">
        <f aca="false">CS148</f>
        <v>0</v>
      </c>
      <c r="CU144" s="18" t="n">
        <f aca="false">CT148</f>
        <v>0</v>
      </c>
      <c r="CV144" s="18" t="n">
        <f aca="false">CU148</f>
        <v>0</v>
      </c>
      <c r="CW144" s="18" t="n">
        <f aca="false">CV148</f>
        <v>0</v>
      </c>
      <c r="CX144" s="18" t="n">
        <f aca="false">CW148</f>
        <v>0</v>
      </c>
      <c r="CY144" s="18" t="n">
        <f aca="false">CX148</f>
        <v>0</v>
      </c>
      <c r="CZ144" s="18" t="n">
        <f aca="false">CY148</f>
        <v>0</v>
      </c>
      <c r="DA144" s="18" t="n">
        <f aca="false">CZ148</f>
        <v>0</v>
      </c>
      <c r="DB144" s="18" t="n">
        <f aca="false">DA148</f>
        <v>0</v>
      </c>
      <c r="DC144" s="18" t="n">
        <f aca="false">DB148</f>
        <v>0</v>
      </c>
      <c r="DD144" s="18" t="n">
        <f aca="false">DC148</f>
        <v>0</v>
      </c>
      <c r="DE144" s="18" t="n">
        <f aca="false">DD148</f>
        <v>0</v>
      </c>
      <c r="DF144" s="18" t="n">
        <f aca="false">DE148</f>
        <v>0</v>
      </c>
      <c r="DG144" s="18" t="n">
        <f aca="false">DF148</f>
        <v>0</v>
      </c>
      <c r="DH144" s="18" t="n">
        <f aca="false">DG148</f>
        <v>0</v>
      </c>
      <c r="DI144" s="18" t="n">
        <f aca="false">DH148</f>
        <v>0</v>
      </c>
      <c r="DJ144" s="18" t="n">
        <f aca="false">DI148</f>
        <v>0</v>
      </c>
      <c r="DK144" s="18" t="n">
        <f aca="false">DJ148</f>
        <v>0</v>
      </c>
      <c r="DL144" s="18" t="n">
        <f aca="false">DK148</f>
        <v>0</v>
      </c>
      <c r="DM144" s="18" t="n">
        <f aca="false">DL148</f>
        <v>0</v>
      </c>
      <c r="DN144" s="18" t="n">
        <f aca="false">DM148</f>
        <v>0</v>
      </c>
      <c r="DO144" s="18" t="n">
        <f aca="false">DN148</f>
        <v>0</v>
      </c>
      <c r="DP144" s="18" t="n">
        <f aca="false">DO148</f>
        <v>0</v>
      </c>
      <c r="DQ144" s="18" t="n">
        <f aca="false">DP148</f>
        <v>0</v>
      </c>
      <c r="DR144" s="18" t="n">
        <f aca="false">DQ148</f>
        <v>0</v>
      </c>
      <c r="DS144" s="18" t="n">
        <f aca="false">DR148</f>
        <v>0</v>
      </c>
      <c r="DT144" s="18" t="n">
        <f aca="false">DS148</f>
        <v>0</v>
      </c>
      <c r="DU144" s="18" t="n">
        <f aca="false">DT148</f>
        <v>0</v>
      </c>
      <c r="DV144" s="18" t="n">
        <f aca="false">DU148</f>
        <v>0</v>
      </c>
      <c r="DW144" s="18" t="n">
        <f aca="false">DV148</f>
        <v>0</v>
      </c>
      <c r="DX144" s="18" t="n">
        <f aca="false">DW148</f>
        <v>0</v>
      </c>
      <c r="DY144" s="18" t="n">
        <f aca="false">DX148</f>
        <v>0</v>
      </c>
      <c r="DZ144" s="18" t="n">
        <f aca="false">DY148</f>
        <v>0</v>
      </c>
      <c r="EA144" s="18" t="n">
        <f aca="false">DZ148</f>
        <v>0</v>
      </c>
      <c r="EB144" s="18" t="n">
        <f aca="false">EA148</f>
        <v>0</v>
      </c>
      <c r="EC144" s="18" t="n">
        <f aca="false">EB148</f>
        <v>0</v>
      </c>
      <c r="ED144" s="18" t="n">
        <f aca="false">EC148</f>
        <v>0</v>
      </c>
      <c r="EE144" s="18" t="n">
        <f aca="false">ED148</f>
        <v>0</v>
      </c>
      <c r="EF144" s="18" t="n">
        <f aca="false">EE148</f>
        <v>0</v>
      </c>
      <c r="EG144" s="18" t="n">
        <f aca="false">EF148</f>
        <v>0</v>
      </c>
      <c r="EH144" s="18" t="n">
        <f aca="false">EG148</f>
        <v>0</v>
      </c>
      <c r="EI144" s="18" t="n">
        <f aca="false">EH148</f>
        <v>0</v>
      </c>
      <c r="EJ144" s="18" t="n">
        <f aca="false">EI148</f>
        <v>0</v>
      </c>
      <c r="EK144" s="18" t="n">
        <f aca="false">EJ148</f>
        <v>0</v>
      </c>
      <c r="EL144" s="18" t="n">
        <f aca="false">EK148</f>
        <v>0</v>
      </c>
      <c r="EM144" s="18" t="n">
        <f aca="false">EL148</f>
        <v>0</v>
      </c>
      <c r="EN144" s="18" t="n">
        <f aca="false">EM148</f>
        <v>0</v>
      </c>
      <c r="EO144" s="18" t="n">
        <f aca="false">EN148</f>
        <v>0</v>
      </c>
      <c r="EP144" s="18" t="n">
        <f aca="false">EO148</f>
        <v>0</v>
      </c>
      <c r="EQ144" s="18" t="n">
        <f aca="false">EP148</f>
        <v>0</v>
      </c>
      <c r="ER144" s="18" t="n">
        <f aca="false">EQ148</f>
        <v>0</v>
      </c>
      <c r="ES144" s="18" t="n">
        <f aca="false">ER148</f>
        <v>0</v>
      </c>
      <c r="ET144" s="18" t="n">
        <f aca="false">ES148</f>
        <v>0</v>
      </c>
      <c r="EU144" s="18" t="n">
        <f aca="false">ET148</f>
        <v>0</v>
      </c>
      <c r="EV144" s="18" t="n">
        <f aca="false">EU148</f>
        <v>0</v>
      </c>
      <c r="EW144" s="18" t="n">
        <f aca="false">EV148</f>
        <v>0</v>
      </c>
      <c r="EX144" s="18" t="n">
        <f aca="false">EW148</f>
        <v>0</v>
      </c>
      <c r="EY144" s="18" t="n">
        <f aca="false">EX148</f>
        <v>0</v>
      </c>
      <c r="EZ144" s="18" t="n">
        <f aca="false">EY148</f>
        <v>0</v>
      </c>
      <c r="FA144" s="18" t="n">
        <f aca="false">EZ148</f>
        <v>0</v>
      </c>
      <c r="FB144" s="18" t="n">
        <f aca="false">FA148</f>
        <v>0</v>
      </c>
      <c r="FC144" s="18" t="n">
        <f aca="false">FB148</f>
        <v>0</v>
      </c>
      <c r="FD144" s="18" t="n">
        <f aca="false">FC148</f>
        <v>0</v>
      </c>
      <c r="FE144" s="18" t="n">
        <f aca="false">FD148</f>
        <v>2.72848410531879E-013</v>
      </c>
      <c r="FF144" s="18" t="n">
        <f aca="false">FE148</f>
        <v>5.45696821063757E-013</v>
      </c>
      <c r="FG144" s="18" t="n">
        <f aca="false">FF148</f>
        <v>8.18545231595636E-013</v>
      </c>
      <c r="FH144" s="18" t="n">
        <f aca="false">FG148</f>
        <v>1.09139364212751E-012</v>
      </c>
    </row>
    <row r="145" customFormat="false" ht="15" hidden="false" customHeight="false" outlineLevel="0" collapsed="false">
      <c r="C145" s="0" t="s">
        <v>738</v>
      </c>
      <c r="D145" s="11" t="s">
        <v>319</v>
      </c>
      <c r="I145" s="43" t="n">
        <f aca="false">SUM(J145:FH145)</f>
        <v>760.758287725417</v>
      </c>
      <c r="J145" s="43" t="n">
        <f aca="false">MAX(0,-J143)</f>
        <v>-0</v>
      </c>
      <c r="K145" s="43" t="n">
        <f aca="false">MAX(0,-K143)</f>
        <v>5.41754075342466</v>
      </c>
      <c r="L145" s="43" t="n">
        <f aca="false">MAX(0,-L143)</f>
        <v>7.30364753424658</v>
      </c>
      <c r="M145" s="43" t="n">
        <f aca="false">MAX(0,-M143)</f>
        <v>7.38390739726027</v>
      </c>
      <c r="N145" s="43" t="n">
        <f aca="false">MAX(0,-N143)</f>
        <v>7.38390739726027</v>
      </c>
      <c r="O145" s="43" t="n">
        <f aca="false">MAX(0,-O143)</f>
        <v>7.22338767123288</v>
      </c>
      <c r="P145" s="43" t="n">
        <f aca="false">MAX(0,-P143)</f>
        <v>563.845562971991</v>
      </c>
      <c r="Q145" s="43" t="n">
        <f aca="false">MAX(0,-Q143)</f>
        <v>77.7026580821918</v>
      </c>
      <c r="R145" s="43" t="n">
        <f aca="false">MAX(0,-R143)</f>
        <v>54.1778396712329</v>
      </c>
      <c r="S145" s="43" t="n">
        <f aca="false">MAX(0,-S143)</f>
        <v>30.3198362465753</v>
      </c>
      <c r="T145" s="43" t="n">
        <f aca="false">MAX(0,-T143)</f>
        <v>0</v>
      </c>
      <c r="U145" s="43" t="n">
        <f aca="false">MAX(0,-U143)</f>
        <v>0</v>
      </c>
      <c r="V145" s="43" t="n">
        <f aca="false">MAX(0,-V143)</f>
        <v>0</v>
      </c>
      <c r="W145" s="43" t="n">
        <f aca="false">MAX(0,-W143)</f>
        <v>0</v>
      </c>
      <c r="X145" s="43" t="n">
        <f aca="false">MAX(0,-X143)</f>
        <v>0</v>
      </c>
      <c r="Y145" s="43" t="n">
        <f aca="false">MAX(0,-Y143)</f>
        <v>0</v>
      </c>
      <c r="Z145" s="43" t="n">
        <f aca="false">MAX(0,-Z143)</f>
        <v>0</v>
      </c>
      <c r="AA145" s="43" t="n">
        <f aca="false">MAX(0,-AA143)</f>
        <v>0</v>
      </c>
      <c r="AB145" s="43" t="n">
        <f aca="false">MAX(0,-AB143)</f>
        <v>0</v>
      </c>
      <c r="AC145" s="43" t="n">
        <f aca="false">MAX(0,-AC143)</f>
        <v>0</v>
      </c>
      <c r="AD145" s="43" t="n">
        <f aca="false">MAX(0,-AD143)</f>
        <v>0</v>
      </c>
      <c r="AE145" s="43" t="n">
        <f aca="false">MAX(0,-AE143)</f>
        <v>0</v>
      </c>
      <c r="AF145" s="43" t="n">
        <f aca="false">MAX(0,-AF143)</f>
        <v>0</v>
      </c>
      <c r="AG145" s="43" t="n">
        <f aca="false">MAX(0,-AG143)</f>
        <v>0</v>
      </c>
      <c r="AH145" s="43" t="n">
        <f aca="false">MAX(0,-AH143)</f>
        <v>0</v>
      </c>
      <c r="AI145" s="43" t="n">
        <f aca="false">MAX(0,-AI143)</f>
        <v>0</v>
      </c>
      <c r="AJ145" s="43" t="n">
        <f aca="false">MAX(0,-AJ143)</f>
        <v>0</v>
      </c>
      <c r="AK145" s="43" t="n">
        <f aca="false">MAX(0,-AK143)</f>
        <v>0</v>
      </c>
      <c r="AL145" s="43" t="n">
        <f aca="false">MAX(0,-AL143)</f>
        <v>0</v>
      </c>
      <c r="AM145" s="43" t="n">
        <f aca="false">MAX(0,-AM143)</f>
        <v>0</v>
      </c>
      <c r="AN145" s="43" t="n">
        <f aca="false">MAX(0,-AN143)</f>
        <v>0</v>
      </c>
      <c r="AO145" s="43" t="n">
        <f aca="false">MAX(0,-AO143)</f>
        <v>0</v>
      </c>
      <c r="AP145" s="43" t="n">
        <f aca="false">MAX(0,-AP143)</f>
        <v>0</v>
      </c>
      <c r="AQ145" s="43" t="n">
        <f aca="false">MAX(0,-AQ143)</f>
        <v>0</v>
      </c>
      <c r="AR145" s="43" t="n">
        <f aca="false">MAX(0,-AR143)</f>
        <v>0</v>
      </c>
      <c r="AS145" s="43" t="n">
        <f aca="false">MAX(0,-AS143)</f>
        <v>0</v>
      </c>
      <c r="AT145" s="43" t="n">
        <f aca="false">MAX(0,-AT143)</f>
        <v>0</v>
      </c>
      <c r="AU145" s="43" t="n">
        <f aca="false">MAX(0,-AU143)</f>
        <v>0</v>
      </c>
      <c r="AV145" s="43" t="n">
        <f aca="false">MAX(0,-AV143)</f>
        <v>0</v>
      </c>
      <c r="AW145" s="43" t="n">
        <f aca="false">MAX(0,-AW143)</f>
        <v>0</v>
      </c>
      <c r="AX145" s="43" t="n">
        <f aca="false">MAX(0,-AX143)</f>
        <v>0</v>
      </c>
      <c r="AY145" s="43" t="n">
        <f aca="false">MAX(0,-AY143)</f>
        <v>0</v>
      </c>
      <c r="AZ145" s="43" t="n">
        <f aca="false">MAX(0,-AZ143)</f>
        <v>0</v>
      </c>
      <c r="BA145" s="43" t="n">
        <f aca="false">MAX(0,-BA143)</f>
        <v>0</v>
      </c>
      <c r="BB145" s="43" t="n">
        <f aca="false">MAX(0,-BB143)</f>
        <v>0</v>
      </c>
      <c r="BC145" s="43" t="n">
        <f aca="false">MAX(0,-BC143)</f>
        <v>0</v>
      </c>
      <c r="BD145" s="43" t="n">
        <f aca="false">MAX(0,-BD143)</f>
        <v>0</v>
      </c>
      <c r="BE145" s="43" t="n">
        <f aca="false">MAX(0,-BE143)</f>
        <v>0</v>
      </c>
      <c r="BF145" s="43" t="n">
        <f aca="false">MAX(0,-BF143)</f>
        <v>0</v>
      </c>
      <c r="BG145" s="43" t="n">
        <f aca="false">MAX(0,-BG143)</f>
        <v>0</v>
      </c>
      <c r="BH145" s="43" t="n">
        <f aca="false">MAX(0,-BH143)</f>
        <v>0</v>
      </c>
      <c r="BI145" s="43" t="n">
        <f aca="false">MAX(0,-BI143)</f>
        <v>0</v>
      </c>
      <c r="BJ145" s="43" t="n">
        <f aca="false">MAX(0,-BJ143)</f>
        <v>0</v>
      </c>
      <c r="BK145" s="43" t="n">
        <f aca="false">MAX(0,-BK143)</f>
        <v>0</v>
      </c>
      <c r="BL145" s="43" t="n">
        <f aca="false">MAX(0,-BL143)</f>
        <v>0</v>
      </c>
      <c r="BM145" s="43" t="n">
        <f aca="false">MAX(0,-BM143)</f>
        <v>0</v>
      </c>
      <c r="BN145" s="43" t="n">
        <f aca="false">MAX(0,-BN143)</f>
        <v>0</v>
      </c>
      <c r="BO145" s="43" t="n">
        <f aca="false">MAX(0,-BO143)</f>
        <v>0</v>
      </c>
      <c r="BP145" s="43" t="n">
        <f aca="false">MAX(0,-BP143)</f>
        <v>0</v>
      </c>
      <c r="BQ145" s="43" t="n">
        <f aca="false">MAX(0,-BQ143)</f>
        <v>0</v>
      </c>
      <c r="BR145" s="43" t="n">
        <f aca="false">MAX(0,-BR143)</f>
        <v>0</v>
      </c>
      <c r="BS145" s="43" t="n">
        <f aca="false">MAX(0,-BS143)</f>
        <v>0</v>
      </c>
      <c r="BT145" s="43" t="n">
        <f aca="false">MAX(0,-BT143)</f>
        <v>0</v>
      </c>
      <c r="BU145" s="43" t="n">
        <f aca="false">MAX(0,-BU143)</f>
        <v>0</v>
      </c>
      <c r="BV145" s="43" t="n">
        <f aca="false">MAX(0,-BV143)</f>
        <v>0</v>
      </c>
      <c r="BW145" s="43" t="n">
        <f aca="false">MAX(0,-BW143)</f>
        <v>0</v>
      </c>
      <c r="BX145" s="43" t="n">
        <f aca="false">MAX(0,-BX143)</f>
        <v>0</v>
      </c>
      <c r="BY145" s="43" t="n">
        <f aca="false">MAX(0,-BY143)</f>
        <v>0</v>
      </c>
      <c r="BZ145" s="43" t="n">
        <f aca="false">MAX(0,-BZ143)</f>
        <v>0</v>
      </c>
      <c r="CA145" s="43" t="n">
        <f aca="false">MAX(0,-CA143)</f>
        <v>0</v>
      </c>
      <c r="CB145" s="43" t="n">
        <f aca="false">MAX(0,-CB143)</f>
        <v>0</v>
      </c>
      <c r="CC145" s="43" t="n">
        <f aca="false">MAX(0,-CC143)</f>
        <v>0</v>
      </c>
      <c r="CD145" s="43" t="n">
        <f aca="false">MAX(0,-CD143)</f>
        <v>0</v>
      </c>
      <c r="CE145" s="43" t="n">
        <f aca="false">MAX(0,-CE143)</f>
        <v>0</v>
      </c>
      <c r="CF145" s="43" t="n">
        <f aca="false">MAX(0,-CF143)</f>
        <v>0</v>
      </c>
      <c r="CG145" s="43" t="n">
        <f aca="false">MAX(0,-CG143)</f>
        <v>0</v>
      </c>
      <c r="CH145" s="43" t="n">
        <f aca="false">MAX(0,-CH143)</f>
        <v>0</v>
      </c>
      <c r="CI145" s="43" t="n">
        <f aca="false">MAX(0,-CI143)</f>
        <v>0</v>
      </c>
      <c r="CJ145" s="43" t="n">
        <f aca="false">MAX(0,-CJ143)</f>
        <v>0</v>
      </c>
      <c r="CK145" s="43" t="n">
        <f aca="false">MAX(0,-CK143)</f>
        <v>0</v>
      </c>
      <c r="CL145" s="43" t="n">
        <f aca="false">MAX(0,-CL143)</f>
        <v>0</v>
      </c>
      <c r="CM145" s="43" t="n">
        <f aca="false">MAX(0,-CM143)</f>
        <v>0</v>
      </c>
      <c r="CN145" s="43" t="n">
        <f aca="false">MAX(0,-CN143)</f>
        <v>0</v>
      </c>
      <c r="CO145" s="43" t="n">
        <f aca="false">MAX(0,-CO143)</f>
        <v>0</v>
      </c>
      <c r="CP145" s="43" t="n">
        <f aca="false">MAX(0,-CP143)</f>
        <v>0</v>
      </c>
      <c r="CQ145" s="43" t="n">
        <f aca="false">MAX(0,-CQ143)</f>
        <v>0</v>
      </c>
      <c r="CR145" s="43" t="n">
        <f aca="false">MAX(0,-CR143)</f>
        <v>0</v>
      </c>
      <c r="CS145" s="43" t="n">
        <f aca="false">MAX(0,-CS143)</f>
        <v>0</v>
      </c>
      <c r="CT145" s="43" t="n">
        <f aca="false">MAX(0,-CT143)</f>
        <v>0</v>
      </c>
      <c r="CU145" s="43" t="n">
        <f aca="false">MAX(0,-CU143)</f>
        <v>0</v>
      </c>
      <c r="CV145" s="43" t="n">
        <f aca="false">MAX(0,-CV143)</f>
        <v>0</v>
      </c>
      <c r="CW145" s="43" t="n">
        <f aca="false">MAX(0,-CW143)</f>
        <v>0</v>
      </c>
      <c r="CX145" s="43" t="n">
        <f aca="false">MAX(0,-CX143)</f>
        <v>0</v>
      </c>
      <c r="CY145" s="43" t="n">
        <f aca="false">MAX(0,-CY143)</f>
        <v>0</v>
      </c>
      <c r="CZ145" s="43" t="n">
        <f aca="false">MAX(0,-CZ143)</f>
        <v>0</v>
      </c>
      <c r="DA145" s="43" t="n">
        <f aca="false">MAX(0,-DA143)</f>
        <v>0</v>
      </c>
      <c r="DB145" s="43" t="n">
        <f aca="false">MAX(0,-DB143)</f>
        <v>0</v>
      </c>
      <c r="DC145" s="43" t="n">
        <f aca="false">MAX(0,-DC143)</f>
        <v>0</v>
      </c>
      <c r="DD145" s="43" t="n">
        <f aca="false">MAX(0,-DD143)</f>
        <v>0</v>
      </c>
      <c r="DE145" s="43" t="n">
        <f aca="false">MAX(0,-DE143)</f>
        <v>0</v>
      </c>
      <c r="DF145" s="43" t="n">
        <f aca="false">MAX(0,-DF143)</f>
        <v>0</v>
      </c>
      <c r="DG145" s="43" t="n">
        <f aca="false">MAX(0,-DG143)</f>
        <v>0</v>
      </c>
      <c r="DH145" s="43" t="n">
        <f aca="false">MAX(0,-DH143)</f>
        <v>0</v>
      </c>
      <c r="DI145" s="43" t="n">
        <f aca="false">MAX(0,-DI143)</f>
        <v>0</v>
      </c>
      <c r="DJ145" s="43" t="n">
        <f aca="false">MAX(0,-DJ143)</f>
        <v>0</v>
      </c>
      <c r="DK145" s="43" t="n">
        <f aca="false">MAX(0,-DK143)</f>
        <v>0</v>
      </c>
      <c r="DL145" s="43" t="n">
        <f aca="false">MAX(0,-DL143)</f>
        <v>0</v>
      </c>
      <c r="DM145" s="43" t="n">
        <f aca="false">MAX(0,-DM143)</f>
        <v>0</v>
      </c>
      <c r="DN145" s="43" t="n">
        <f aca="false">MAX(0,-DN143)</f>
        <v>0</v>
      </c>
      <c r="DO145" s="43" t="n">
        <f aca="false">MAX(0,-DO143)</f>
        <v>0</v>
      </c>
      <c r="DP145" s="43" t="n">
        <f aca="false">MAX(0,-DP143)</f>
        <v>0</v>
      </c>
      <c r="DQ145" s="43" t="n">
        <f aca="false">MAX(0,-DQ143)</f>
        <v>0</v>
      </c>
      <c r="DR145" s="43" t="n">
        <f aca="false">MAX(0,-DR143)</f>
        <v>0</v>
      </c>
      <c r="DS145" s="43" t="n">
        <f aca="false">MAX(0,-DS143)</f>
        <v>0</v>
      </c>
      <c r="DT145" s="43" t="n">
        <f aca="false">MAX(0,-DT143)</f>
        <v>0</v>
      </c>
      <c r="DU145" s="43" t="n">
        <f aca="false">MAX(0,-DU143)</f>
        <v>0</v>
      </c>
      <c r="DV145" s="43" t="n">
        <f aca="false">MAX(0,-DV143)</f>
        <v>0</v>
      </c>
      <c r="DW145" s="43" t="n">
        <f aca="false">MAX(0,-DW143)</f>
        <v>0</v>
      </c>
      <c r="DX145" s="43" t="n">
        <f aca="false">MAX(0,-DX143)</f>
        <v>0</v>
      </c>
      <c r="DY145" s="43" t="n">
        <f aca="false">MAX(0,-DY143)</f>
        <v>0</v>
      </c>
      <c r="DZ145" s="43" t="n">
        <f aca="false">MAX(0,-DZ143)</f>
        <v>0</v>
      </c>
      <c r="EA145" s="43" t="n">
        <f aca="false">MAX(0,-EA143)</f>
        <v>0</v>
      </c>
      <c r="EB145" s="43" t="n">
        <f aca="false">MAX(0,-EB143)</f>
        <v>0</v>
      </c>
      <c r="EC145" s="43" t="n">
        <f aca="false">MAX(0,-EC143)</f>
        <v>0</v>
      </c>
      <c r="ED145" s="43" t="n">
        <f aca="false">MAX(0,-ED143)</f>
        <v>0</v>
      </c>
      <c r="EE145" s="43" t="n">
        <f aca="false">MAX(0,-EE143)</f>
        <v>0</v>
      </c>
      <c r="EF145" s="43" t="n">
        <f aca="false">MAX(0,-EF143)</f>
        <v>0</v>
      </c>
      <c r="EG145" s="43" t="n">
        <f aca="false">MAX(0,-EG143)</f>
        <v>0</v>
      </c>
      <c r="EH145" s="43" t="n">
        <f aca="false">MAX(0,-EH143)</f>
        <v>0</v>
      </c>
      <c r="EI145" s="43" t="n">
        <f aca="false">MAX(0,-EI143)</f>
        <v>0</v>
      </c>
      <c r="EJ145" s="43" t="n">
        <f aca="false">MAX(0,-EJ143)</f>
        <v>0</v>
      </c>
      <c r="EK145" s="43" t="n">
        <f aca="false">MAX(0,-EK143)</f>
        <v>0</v>
      </c>
      <c r="EL145" s="43" t="n">
        <f aca="false">MAX(0,-EL143)</f>
        <v>0</v>
      </c>
      <c r="EM145" s="43" t="n">
        <f aca="false">MAX(0,-EM143)</f>
        <v>0</v>
      </c>
      <c r="EN145" s="43" t="n">
        <f aca="false">MAX(0,-EN143)</f>
        <v>0</v>
      </c>
      <c r="EO145" s="43" t="n">
        <f aca="false">MAX(0,-EO143)</f>
        <v>0</v>
      </c>
      <c r="EP145" s="43" t="n">
        <f aca="false">MAX(0,-EP143)</f>
        <v>0</v>
      </c>
      <c r="EQ145" s="43" t="n">
        <f aca="false">MAX(0,-EQ143)</f>
        <v>0</v>
      </c>
      <c r="ER145" s="43" t="n">
        <f aca="false">MAX(0,-ER143)</f>
        <v>0</v>
      </c>
      <c r="ES145" s="43" t="n">
        <f aca="false">MAX(0,-ES143)</f>
        <v>0</v>
      </c>
      <c r="ET145" s="43" t="n">
        <f aca="false">MAX(0,-ET143)</f>
        <v>0</v>
      </c>
      <c r="EU145" s="43" t="n">
        <f aca="false">MAX(0,-EU143)</f>
        <v>0</v>
      </c>
      <c r="EV145" s="43" t="n">
        <f aca="false">MAX(0,-EV143)</f>
        <v>0</v>
      </c>
      <c r="EW145" s="43" t="n">
        <f aca="false">MAX(0,-EW143)</f>
        <v>0</v>
      </c>
      <c r="EX145" s="43" t="n">
        <f aca="false">MAX(0,-EX143)</f>
        <v>0</v>
      </c>
      <c r="EY145" s="43" t="n">
        <f aca="false">MAX(0,-EY143)</f>
        <v>0</v>
      </c>
      <c r="EZ145" s="43" t="n">
        <f aca="false">MAX(0,-EZ143)</f>
        <v>0</v>
      </c>
      <c r="FA145" s="43" t="n">
        <f aca="false">MAX(0,-FA143)</f>
        <v>0</v>
      </c>
      <c r="FB145" s="43" t="n">
        <f aca="false">MAX(0,-FB143)</f>
        <v>0</v>
      </c>
      <c r="FC145" s="43" t="n">
        <f aca="false">MAX(0,-FC143)</f>
        <v>0</v>
      </c>
      <c r="FD145" s="43" t="n">
        <f aca="false">MAX(0,-FD143)</f>
        <v>2.72848410531879E-013</v>
      </c>
      <c r="FE145" s="43" t="n">
        <f aca="false">MAX(0,-FE143)</f>
        <v>2.72848410531879E-013</v>
      </c>
      <c r="FF145" s="43" t="n">
        <f aca="false">MAX(0,-FF143)</f>
        <v>2.72848410531879E-013</v>
      </c>
      <c r="FG145" s="43" t="n">
        <f aca="false">MAX(0,-FG143)</f>
        <v>2.72848410531879E-013</v>
      </c>
      <c r="FH145" s="43" t="n">
        <f aca="false">MAX(0,-FH143)</f>
        <v>2.72848410531879E-013</v>
      </c>
    </row>
    <row r="146" customFormat="false" ht="15" hidden="false" customHeight="false" outlineLevel="0" collapsed="false">
      <c r="C146" s="0" t="s">
        <v>739</v>
      </c>
      <c r="D146" s="11" t="s">
        <v>319</v>
      </c>
      <c r="I146" s="43" t="n">
        <f aca="false">SUM(J146:FH146)</f>
        <v>-760.758287725416</v>
      </c>
      <c r="J146" s="43" t="n">
        <f aca="false">-MIN(J144,In_Loss_Cap*MAX(0,J143))</f>
        <v>-0</v>
      </c>
      <c r="K146" s="43" t="n">
        <f aca="false">-MIN(K144,In_Loss_Cap*MAX(0,K143))</f>
        <v>-0</v>
      </c>
      <c r="L146" s="43" t="n">
        <f aca="false">-MIN(L144,In_Loss_Cap*MAX(0,L143))</f>
        <v>-0</v>
      </c>
      <c r="M146" s="43" t="n">
        <f aca="false">-MIN(M144,In_Loss_Cap*MAX(0,M143))</f>
        <v>-0</v>
      </c>
      <c r="N146" s="43" t="n">
        <f aca="false">-MIN(N144,In_Loss_Cap*MAX(0,N143))</f>
        <v>-0</v>
      </c>
      <c r="O146" s="43" t="n">
        <f aca="false">-MIN(O144,In_Loss_Cap*MAX(0,O143))</f>
        <v>-0</v>
      </c>
      <c r="P146" s="43" t="n">
        <f aca="false">-MIN(P144,In_Loss_Cap*MAX(0,P143))</f>
        <v>-0</v>
      </c>
      <c r="Q146" s="43" t="n">
        <f aca="false">-MIN(Q144,In_Loss_Cap*MAX(0,Q143))</f>
        <v>-0</v>
      </c>
      <c r="R146" s="43" t="n">
        <f aca="false">-MIN(R144,In_Loss_Cap*MAX(0,R143))</f>
        <v>-0</v>
      </c>
      <c r="S146" s="43" t="n">
        <f aca="false">-MIN(S144,In_Loss_Cap*MAX(0,S143))</f>
        <v>-0</v>
      </c>
      <c r="T146" s="43" t="n">
        <f aca="false">-MIN(T144,In_Loss_Cap*MAX(0,T143))</f>
        <v>-631.22306180205</v>
      </c>
      <c r="U146" s="43" t="n">
        <f aca="false">-MIN(U144,In_Loss_Cap*MAX(0,U143))</f>
        <v>-129.535225923366</v>
      </c>
      <c r="V146" s="43" t="n">
        <f aca="false">-MIN(V144,In_Loss_Cap*MAX(0,V143))</f>
        <v>-0</v>
      </c>
      <c r="W146" s="43" t="n">
        <f aca="false">-MIN(W144,In_Loss_Cap*MAX(0,W143))</f>
        <v>-0</v>
      </c>
      <c r="X146" s="43" t="n">
        <f aca="false">-MIN(X144,In_Loss_Cap*MAX(0,X143))</f>
        <v>-0</v>
      </c>
      <c r="Y146" s="43" t="n">
        <f aca="false">-MIN(Y144,In_Loss_Cap*MAX(0,Y143))</f>
        <v>-0</v>
      </c>
      <c r="Z146" s="43" t="n">
        <f aca="false">-MIN(Z144,In_Loss_Cap*MAX(0,Z143))</f>
        <v>-0</v>
      </c>
      <c r="AA146" s="43" t="n">
        <f aca="false">-MIN(AA144,In_Loss_Cap*MAX(0,AA143))</f>
        <v>-0</v>
      </c>
      <c r="AB146" s="43" t="n">
        <f aca="false">-MIN(AB144,In_Loss_Cap*MAX(0,AB143))</f>
        <v>-0</v>
      </c>
      <c r="AC146" s="43" t="n">
        <f aca="false">-MIN(AC144,In_Loss_Cap*MAX(0,AC143))</f>
        <v>-0</v>
      </c>
      <c r="AD146" s="43" t="n">
        <f aca="false">-MIN(AD144,In_Loss_Cap*MAX(0,AD143))</f>
        <v>-0</v>
      </c>
      <c r="AE146" s="43" t="n">
        <f aca="false">-MIN(AE144,In_Loss_Cap*MAX(0,AE143))</f>
        <v>-0</v>
      </c>
      <c r="AF146" s="43" t="n">
        <f aca="false">-MIN(AF144,In_Loss_Cap*MAX(0,AF143))</f>
        <v>-0</v>
      </c>
      <c r="AG146" s="43" t="n">
        <f aca="false">-MIN(AG144,In_Loss_Cap*MAX(0,AG143))</f>
        <v>-0</v>
      </c>
      <c r="AH146" s="43" t="n">
        <f aca="false">-MIN(AH144,In_Loss_Cap*MAX(0,AH143))</f>
        <v>-0</v>
      </c>
      <c r="AI146" s="43" t="n">
        <f aca="false">-MIN(AI144,In_Loss_Cap*MAX(0,AI143))</f>
        <v>-0</v>
      </c>
      <c r="AJ146" s="43" t="n">
        <f aca="false">-MIN(AJ144,In_Loss_Cap*MAX(0,AJ143))</f>
        <v>-0</v>
      </c>
      <c r="AK146" s="43" t="n">
        <f aca="false">-MIN(AK144,In_Loss_Cap*MAX(0,AK143))</f>
        <v>-0</v>
      </c>
      <c r="AL146" s="43" t="n">
        <f aca="false">-MIN(AL144,In_Loss_Cap*MAX(0,AL143))</f>
        <v>-0</v>
      </c>
      <c r="AM146" s="43" t="n">
        <f aca="false">-MIN(AM144,In_Loss_Cap*MAX(0,AM143))</f>
        <v>-0</v>
      </c>
      <c r="AN146" s="43" t="n">
        <f aca="false">-MIN(AN144,In_Loss_Cap*MAX(0,AN143))</f>
        <v>-0</v>
      </c>
      <c r="AO146" s="43" t="n">
        <f aca="false">-MIN(AO144,In_Loss_Cap*MAX(0,AO143))</f>
        <v>-0</v>
      </c>
      <c r="AP146" s="43" t="n">
        <f aca="false">-MIN(AP144,In_Loss_Cap*MAX(0,AP143))</f>
        <v>-0</v>
      </c>
      <c r="AQ146" s="43" t="n">
        <f aca="false">-MIN(AQ144,In_Loss_Cap*MAX(0,AQ143))</f>
        <v>-0</v>
      </c>
      <c r="AR146" s="43" t="n">
        <f aca="false">-MIN(AR144,In_Loss_Cap*MAX(0,AR143))</f>
        <v>-0</v>
      </c>
      <c r="AS146" s="43" t="n">
        <f aca="false">-MIN(AS144,In_Loss_Cap*MAX(0,AS143))</f>
        <v>-0</v>
      </c>
      <c r="AT146" s="43" t="n">
        <f aca="false">-MIN(AT144,In_Loss_Cap*MAX(0,AT143))</f>
        <v>-0</v>
      </c>
      <c r="AU146" s="43" t="n">
        <f aca="false">-MIN(AU144,In_Loss_Cap*MAX(0,AU143))</f>
        <v>-0</v>
      </c>
      <c r="AV146" s="43" t="n">
        <f aca="false">-MIN(AV144,In_Loss_Cap*MAX(0,AV143))</f>
        <v>-0</v>
      </c>
      <c r="AW146" s="43" t="n">
        <f aca="false">-MIN(AW144,In_Loss_Cap*MAX(0,AW143))</f>
        <v>-0</v>
      </c>
      <c r="AX146" s="43" t="n">
        <f aca="false">-MIN(AX144,In_Loss_Cap*MAX(0,AX143))</f>
        <v>-0</v>
      </c>
      <c r="AY146" s="43" t="n">
        <f aca="false">-MIN(AY144,In_Loss_Cap*MAX(0,AY143))</f>
        <v>-0</v>
      </c>
      <c r="AZ146" s="43" t="n">
        <f aca="false">-MIN(AZ144,In_Loss_Cap*MAX(0,AZ143))</f>
        <v>-0</v>
      </c>
      <c r="BA146" s="43" t="n">
        <f aca="false">-MIN(BA144,In_Loss_Cap*MAX(0,BA143))</f>
        <v>-0</v>
      </c>
      <c r="BB146" s="43" t="n">
        <f aca="false">-MIN(BB144,In_Loss_Cap*MAX(0,BB143))</f>
        <v>-0</v>
      </c>
      <c r="BC146" s="43" t="n">
        <f aca="false">-MIN(BC144,In_Loss_Cap*MAX(0,BC143))</f>
        <v>-0</v>
      </c>
      <c r="BD146" s="43" t="n">
        <f aca="false">-MIN(BD144,In_Loss_Cap*MAX(0,BD143))</f>
        <v>-0</v>
      </c>
      <c r="BE146" s="43" t="n">
        <f aca="false">-MIN(BE144,In_Loss_Cap*MAX(0,BE143))</f>
        <v>-0</v>
      </c>
      <c r="BF146" s="43" t="n">
        <f aca="false">-MIN(BF144,In_Loss_Cap*MAX(0,BF143))</f>
        <v>-0</v>
      </c>
      <c r="BG146" s="43" t="n">
        <f aca="false">-MIN(BG144,In_Loss_Cap*MAX(0,BG143))</f>
        <v>-0</v>
      </c>
      <c r="BH146" s="43" t="n">
        <f aca="false">-MIN(BH144,In_Loss_Cap*MAX(0,BH143))</f>
        <v>-0</v>
      </c>
      <c r="BI146" s="43" t="n">
        <f aca="false">-MIN(BI144,In_Loss_Cap*MAX(0,BI143))</f>
        <v>-0</v>
      </c>
      <c r="BJ146" s="43" t="n">
        <f aca="false">-MIN(BJ144,In_Loss_Cap*MAX(0,BJ143))</f>
        <v>-0</v>
      </c>
      <c r="BK146" s="43" t="n">
        <f aca="false">-MIN(BK144,In_Loss_Cap*MAX(0,BK143))</f>
        <v>-0</v>
      </c>
      <c r="BL146" s="43" t="n">
        <f aca="false">-MIN(BL144,In_Loss_Cap*MAX(0,BL143))</f>
        <v>-0</v>
      </c>
      <c r="BM146" s="43" t="n">
        <f aca="false">-MIN(BM144,In_Loss_Cap*MAX(0,BM143))</f>
        <v>-0</v>
      </c>
      <c r="BN146" s="43" t="n">
        <f aca="false">-MIN(BN144,In_Loss_Cap*MAX(0,BN143))</f>
        <v>-0</v>
      </c>
      <c r="BO146" s="43" t="n">
        <f aca="false">-MIN(BO144,In_Loss_Cap*MAX(0,BO143))</f>
        <v>-0</v>
      </c>
      <c r="BP146" s="43" t="n">
        <f aca="false">-MIN(BP144,In_Loss_Cap*MAX(0,BP143))</f>
        <v>-0</v>
      </c>
      <c r="BQ146" s="43" t="n">
        <f aca="false">-MIN(BQ144,In_Loss_Cap*MAX(0,BQ143))</f>
        <v>-0</v>
      </c>
      <c r="BR146" s="43" t="n">
        <f aca="false">-MIN(BR144,In_Loss_Cap*MAX(0,BR143))</f>
        <v>-0</v>
      </c>
      <c r="BS146" s="43" t="n">
        <f aca="false">-MIN(BS144,In_Loss_Cap*MAX(0,BS143))</f>
        <v>-0</v>
      </c>
      <c r="BT146" s="43" t="n">
        <f aca="false">-MIN(BT144,In_Loss_Cap*MAX(0,BT143))</f>
        <v>-0</v>
      </c>
      <c r="BU146" s="43" t="n">
        <f aca="false">-MIN(BU144,In_Loss_Cap*MAX(0,BU143))</f>
        <v>-0</v>
      </c>
      <c r="BV146" s="43" t="n">
        <f aca="false">-MIN(BV144,In_Loss_Cap*MAX(0,BV143))</f>
        <v>-0</v>
      </c>
      <c r="BW146" s="43" t="n">
        <f aca="false">-MIN(BW144,In_Loss_Cap*MAX(0,BW143))</f>
        <v>-0</v>
      </c>
      <c r="BX146" s="43" t="n">
        <f aca="false">-MIN(BX144,In_Loss_Cap*MAX(0,BX143))</f>
        <v>-0</v>
      </c>
      <c r="BY146" s="43" t="n">
        <f aca="false">-MIN(BY144,In_Loss_Cap*MAX(0,BY143))</f>
        <v>-0</v>
      </c>
      <c r="BZ146" s="43" t="n">
        <f aca="false">-MIN(BZ144,In_Loss_Cap*MAX(0,BZ143))</f>
        <v>-0</v>
      </c>
      <c r="CA146" s="43" t="n">
        <f aca="false">-MIN(CA144,In_Loss_Cap*MAX(0,CA143))</f>
        <v>-0</v>
      </c>
      <c r="CB146" s="43" t="n">
        <f aca="false">-MIN(CB144,In_Loss_Cap*MAX(0,CB143))</f>
        <v>-0</v>
      </c>
      <c r="CC146" s="43" t="n">
        <f aca="false">-MIN(CC144,In_Loss_Cap*MAX(0,CC143))</f>
        <v>-0</v>
      </c>
      <c r="CD146" s="43" t="n">
        <f aca="false">-MIN(CD144,In_Loss_Cap*MAX(0,CD143))</f>
        <v>-0</v>
      </c>
      <c r="CE146" s="43" t="n">
        <f aca="false">-MIN(CE144,In_Loss_Cap*MAX(0,CE143))</f>
        <v>-0</v>
      </c>
      <c r="CF146" s="43" t="n">
        <f aca="false">-MIN(CF144,In_Loss_Cap*MAX(0,CF143))</f>
        <v>-0</v>
      </c>
      <c r="CG146" s="43" t="n">
        <f aca="false">-MIN(CG144,In_Loss_Cap*MAX(0,CG143))</f>
        <v>-0</v>
      </c>
      <c r="CH146" s="43" t="n">
        <f aca="false">-MIN(CH144,In_Loss_Cap*MAX(0,CH143))</f>
        <v>-0</v>
      </c>
      <c r="CI146" s="43" t="n">
        <f aca="false">-MIN(CI144,In_Loss_Cap*MAX(0,CI143))</f>
        <v>-0</v>
      </c>
      <c r="CJ146" s="43" t="n">
        <f aca="false">-MIN(CJ144,In_Loss_Cap*MAX(0,CJ143))</f>
        <v>-0</v>
      </c>
      <c r="CK146" s="43" t="n">
        <f aca="false">-MIN(CK144,In_Loss_Cap*MAX(0,CK143))</f>
        <v>-0</v>
      </c>
      <c r="CL146" s="43" t="n">
        <f aca="false">-MIN(CL144,In_Loss_Cap*MAX(0,CL143))</f>
        <v>-0</v>
      </c>
      <c r="CM146" s="43" t="n">
        <f aca="false">-MIN(CM144,In_Loss_Cap*MAX(0,CM143))</f>
        <v>-0</v>
      </c>
      <c r="CN146" s="43" t="n">
        <f aca="false">-MIN(CN144,In_Loss_Cap*MAX(0,CN143))</f>
        <v>-0</v>
      </c>
      <c r="CO146" s="43" t="n">
        <f aca="false">-MIN(CO144,In_Loss_Cap*MAX(0,CO143))</f>
        <v>-0</v>
      </c>
      <c r="CP146" s="43" t="n">
        <f aca="false">-MIN(CP144,In_Loss_Cap*MAX(0,CP143))</f>
        <v>-0</v>
      </c>
      <c r="CQ146" s="43" t="n">
        <f aca="false">-MIN(CQ144,In_Loss_Cap*MAX(0,CQ143))</f>
        <v>-0</v>
      </c>
      <c r="CR146" s="43" t="n">
        <f aca="false">-MIN(CR144,In_Loss_Cap*MAX(0,CR143))</f>
        <v>-0</v>
      </c>
      <c r="CS146" s="43" t="n">
        <f aca="false">-MIN(CS144,In_Loss_Cap*MAX(0,CS143))</f>
        <v>-0</v>
      </c>
      <c r="CT146" s="43" t="n">
        <f aca="false">-MIN(CT144,In_Loss_Cap*MAX(0,CT143))</f>
        <v>-0</v>
      </c>
      <c r="CU146" s="43" t="n">
        <f aca="false">-MIN(CU144,In_Loss_Cap*MAX(0,CU143))</f>
        <v>-0</v>
      </c>
      <c r="CV146" s="43" t="n">
        <f aca="false">-MIN(CV144,In_Loss_Cap*MAX(0,CV143))</f>
        <v>-0</v>
      </c>
      <c r="CW146" s="43" t="n">
        <f aca="false">-MIN(CW144,In_Loss_Cap*MAX(0,CW143))</f>
        <v>-0</v>
      </c>
      <c r="CX146" s="43" t="n">
        <f aca="false">-MIN(CX144,In_Loss_Cap*MAX(0,CX143))</f>
        <v>-0</v>
      </c>
      <c r="CY146" s="43" t="n">
        <f aca="false">-MIN(CY144,In_Loss_Cap*MAX(0,CY143))</f>
        <v>-0</v>
      </c>
      <c r="CZ146" s="43" t="n">
        <f aca="false">-MIN(CZ144,In_Loss_Cap*MAX(0,CZ143))</f>
        <v>-0</v>
      </c>
      <c r="DA146" s="43" t="n">
        <f aca="false">-MIN(DA144,In_Loss_Cap*MAX(0,DA143))</f>
        <v>-0</v>
      </c>
      <c r="DB146" s="43" t="n">
        <f aca="false">-MIN(DB144,In_Loss_Cap*MAX(0,DB143))</f>
        <v>-0</v>
      </c>
      <c r="DC146" s="43" t="n">
        <f aca="false">-MIN(DC144,In_Loss_Cap*MAX(0,DC143))</f>
        <v>-0</v>
      </c>
      <c r="DD146" s="43" t="n">
        <f aca="false">-MIN(DD144,In_Loss_Cap*MAX(0,DD143))</f>
        <v>-0</v>
      </c>
      <c r="DE146" s="43" t="n">
        <f aca="false">-MIN(DE144,In_Loss_Cap*MAX(0,DE143))</f>
        <v>-0</v>
      </c>
      <c r="DF146" s="43" t="n">
        <f aca="false">-MIN(DF144,In_Loss_Cap*MAX(0,DF143))</f>
        <v>-0</v>
      </c>
      <c r="DG146" s="43" t="n">
        <f aca="false">-MIN(DG144,In_Loss_Cap*MAX(0,DG143))</f>
        <v>-0</v>
      </c>
      <c r="DH146" s="43" t="n">
        <f aca="false">-MIN(DH144,In_Loss_Cap*MAX(0,DH143))</f>
        <v>-0</v>
      </c>
      <c r="DI146" s="43" t="n">
        <f aca="false">-MIN(DI144,In_Loss_Cap*MAX(0,DI143))</f>
        <v>-0</v>
      </c>
      <c r="DJ146" s="43" t="n">
        <f aca="false">-MIN(DJ144,In_Loss_Cap*MAX(0,DJ143))</f>
        <v>-0</v>
      </c>
      <c r="DK146" s="43" t="n">
        <f aca="false">-MIN(DK144,In_Loss_Cap*MAX(0,DK143))</f>
        <v>-0</v>
      </c>
      <c r="DL146" s="43" t="n">
        <f aca="false">-MIN(DL144,In_Loss_Cap*MAX(0,DL143))</f>
        <v>-0</v>
      </c>
      <c r="DM146" s="43" t="n">
        <f aca="false">-MIN(DM144,In_Loss_Cap*MAX(0,DM143))</f>
        <v>-0</v>
      </c>
      <c r="DN146" s="43" t="n">
        <f aca="false">-MIN(DN144,In_Loss_Cap*MAX(0,DN143))</f>
        <v>-0</v>
      </c>
      <c r="DO146" s="43" t="n">
        <f aca="false">-MIN(DO144,In_Loss_Cap*MAX(0,DO143))</f>
        <v>-0</v>
      </c>
      <c r="DP146" s="43" t="n">
        <f aca="false">-MIN(DP144,In_Loss_Cap*MAX(0,DP143))</f>
        <v>-0</v>
      </c>
      <c r="DQ146" s="43" t="n">
        <f aca="false">-MIN(DQ144,In_Loss_Cap*MAX(0,DQ143))</f>
        <v>-0</v>
      </c>
      <c r="DR146" s="43" t="n">
        <f aca="false">-MIN(DR144,In_Loss_Cap*MAX(0,DR143))</f>
        <v>-0</v>
      </c>
      <c r="DS146" s="43" t="n">
        <f aca="false">-MIN(DS144,In_Loss_Cap*MAX(0,DS143))</f>
        <v>-0</v>
      </c>
      <c r="DT146" s="43" t="n">
        <f aca="false">-MIN(DT144,In_Loss_Cap*MAX(0,DT143))</f>
        <v>-0</v>
      </c>
      <c r="DU146" s="43" t="n">
        <f aca="false">-MIN(DU144,In_Loss_Cap*MAX(0,DU143))</f>
        <v>-0</v>
      </c>
      <c r="DV146" s="43" t="n">
        <f aca="false">-MIN(DV144,In_Loss_Cap*MAX(0,DV143))</f>
        <v>-0</v>
      </c>
      <c r="DW146" s="43" t="n">
        <f aca="false">-MIN(DW144,In_Loss_Cap*MAX(0,DW143))</f>
        <v>-0</v>
      </c>
      <c r="DX146" s="43" t="n">
        <f aca="false">-MIN(DX144,In_Loss_Cap*MAX(0,DX143))</f>
        <v>-0</v>
      </c>
      <c r="DY146" s="43" t="n">
        <f aca="false">-MIN(DY144,In_Loss_Cap*MAX(0,DY143))</f>
        <v>-0</v>
      </c>
      <c r="DZ146" s="43" t="n">
        <f aca="false">-MIN(DZ144,In_Loss_Cap*MAX(0,DZ143))</f>
        <v>-0</v>
      </c>
      <c r="EA146" s="43" t="n">
        <f aca="false">-MIN(EA144,In_Loss_Cap*MAX(0,EA143))</f>
        <v>-0</v>
      </c>
      <c r="EB146" s="43" t="n">
        <f aca="false">-MIN(EB144,In_Loss_Cap*MAX(0,EB143))</f>
        <v>-0</v>
      </c>
      <c r="EC146" s="43" t="n">
        <f aca="false">-MIN(EC144,In_Loss_Cap*MAX(0,EC143))</f>
        <v>-0</v>
      </c>
      <c r="ED146" s="43" t="n">
        <f aca="false">-MIN(ED144,In_Loss_Cap*MAX(0,ED143))</f>
        <v>-0</v>
      </c>
      <c r="EE146" s="43" t="n">
        <f aca="false">-MIN(EE144,In_Loss_Cap*MAX(0,EE143))</f>
        <v>-0</v>
      </c>
      <c r="EF146" s="43" t="n">
        <f aca="false">-MIN(EF144,In_Loss_Cap*MAX(0,EF143))</f>
        <v>-0</v>
      </c>
      <c r="EG146" s="43" t="n">
        <f aca="false">-MIN(EG144,In_Loss_Cap*MAX(0,EG143))</f>
        <v>-0</v>
      </c>
      <c r="EH146" s="43" t="n">
        <f aca="false">-MIN(EH144,In_Loss_Cap*MAX(0,EH143))</f>
        <v>-0</v>
      </c>
      <c r="EI146" s="43" t="n">
        <f aca="false">-MIN(EI144,In_Loss_Cap*MAX(0,EI143))</f>
        <v>-0</v>
      </c>
      <c r="EJ146" s="43" t="n">
        <f aca="false">-MIN(EJ144,In_Loss_Cap*MAX(0,EJ143))</f>
        <v>-0</v>
      </c>
      <c r="EK146" s="43" t="n">
        <f aca="false">-MIN(EK144,In_Loss_Cap*MAX(0,EK143))</f>
        <v>-0</v>
      </c>
      <c r="EL146" s="43" t="n">
        <f aca="false">-MIN(EL144,In_Loss_Cap*MAX(0,EL143))</f>
        <v>-0</v>
      </c>
      <c r="EM146" s="43" t="n">
        <f aca="false">-MIN(EM144,In_Loss_Cap*MAX(0,EM143))</f>
        <v>-0</v>
      </c>
      <c r="EN146" s="43" t="n">
        <f aca="false">-MIN(EN144,In_Loss_Cap*MAX(0,EN143))</f>
        <v>-0</v>
      </c>
      <c r="EO146" s="43" t="n">
        <f aca="false">-MIN(EO144,In_Loss_Cap*MAX(0,EO143))</f>
        <v>-0</v>
      </c>
      <c r="EP146" s="43" t="n">
        <f aca="false">-MIN(EP144,In_Loss_Cap*MAX(0,EP143))</f>
        <v>-0</v>
      </c>
      <c r="EQ146" s="43" t="n">
        <f aca="false">-MIN(EQ144,In_Loss_Cap*MAX(0,EQ143))</f>
        <v>-0</v>
      </c>
      <c r="ER146" s="43" t="n">
        <f aca="false">-MIN(ER144,In_Loss_Cap*MAX(0,ER143))</f>
        <v>-0</v>
      </c>
      <c r="ES146" s="43" t="n">
        <f aca="false">-MIN(ES144,In_Loss_Cap*MAX(0,ES143))</f>
        <v>-0</v>
      </c>
      <c r="ET146" s="43" t="n">
        <f aca="false">-MIN(ET144,In_Loss_Cap*MAX(0,ET143))</f>
        <v>-0</v>
      </c>
      <c r="EU146" s="43" t="n">
        <f aca="false">-MIN(EU144,In_Loss_Cap*MAX(0,EU143))</f>
        <v>-0</v>
      </c>
      <c r="EV146" s="43" t="n">
        <f aca="false">-MIN(EV144,In_Loss_Cap*MAX(0,EV143))</f>
        <v>-0</v>
      </c>
      <c r="EW146" s="43" t="n">
        <f aca="false">-MIN(EW144,In_Loss_Cap*MAX(0,EW143))</f>
        <v>-0</v>
      </c>
      <c r="EX146" s="43" t="n">
        <f aca="false">-MIN(EX144,In_Loss_Cap*MAX(0,EX143))</f>
        <v>-0</v>
      </c>
      <c r="EY146" s="43" t="n">
        <f aca="false">-MIN(EY144,In_Loss_Cap*MAX(0,EY143))</f>
        <v>-0</v>
      </c>
      <c r="EZ146" s="43" t="n">
        <f aca="false">-MIN(EZ144,In_Loss_Cap*MAX(0,EZ143))</f>
        <v>-0</v>
      </c>
      <c r="FA146" s="43" t="n">
        <f aca="false">-MIN(FA144,In_Loss_Cap*MAX(0,FA143))</f>
        <v>-0</v>
      </c>
      <c r="FB146" s="43" t="n">
        <f aca="false">-MIN(FB144,In_Loss_Cap*MAX(0,FB143))</f>
        <v>-0</v>
      </c>
      <c r="FC146" s="43" t="n">
        <f aca="false">-MIN(FC144,In_Loss_Cap*MAX(0,FC143))</f>
        <v>-0</v>
      </c>
      <c r="FD146" s="43" t="n">
        <f aca="false">-MIN(FD144,In_Loss_Cap*MAX(0,FD143))</f>
        <v>-0</v>
      </c>
      <c r="FE146" s="43" t="n">
        <f aca="false">-MIN(FE144,In_Loss_Cap*MAX(0,FE143))</f>
        <v>-0</v>
      </c>
      <c r="FF146" s="43" t="n">
        <f aca="false">-MIN(FF144,In_Loss_Cap*MAX(0,FF143))</f>
        <v>-0</v>
      </c>
      <c r="FG146" s="43" t="n">
        <f aca="false">-MIN(FG144,In_Loss_Cap*MAX(0,FG143))</f>
        <v>-0</v>
      </c>
      <c r="FH146" s="43" t="n">
        <f aca="false">-MIN(FH144,In_Loss_Cap*MAX(0,FH143))</f>
        <v>-0</v>
      </c>
    </row>
    <row r="147" customFormat="false" ht="15" hidden="false" customHeight="false" outlineLevel="0" collapsed="false">
      <c r="C147" s="0" t="s">
        <v>740</v>
      </c>
      <c r="D147" s="11" t="s">
        <v>319</v>
      </c>
      <c r="E147" s="40" t="n">
        <f aca="false">EDATE($E16,In_Loss_Years*Months_In_Year)</f>
        <v>48395</v>
      </c>
      <c r="I147" s="43" t="n">
        <f aca="false">SUM(J147:FH147)</f>
        <v>0</v>
      </c>
      <c r="J147" s="43" t="n">
        <f aca="false">-(J144+J145+J146)*N(AND(J$3&lt;=$E147,J$4&gt;=$E147))</f>
        <v>-0</v>
      </c>
      <c r="K147" s="43" t="n">
        <f aca="false">-(K144+K145+K146)*N(AND(K$3&lt;=$E147,K$4&gt;=$E147))</f>
        <v>-0</v>
      </c>
      <c r="L147" s="43" t="n">
        <f aca="false">-(L144+L145+L146)*N(AND(L$3&lt;=$E147,L$4&gt;=$E147))</f>
        <v>-0</v>
      </c>
      <c r="M147" s="43" t="n">
        <f aca="false">-(M144+M145+M146)*N(AND(M$3&lt;=$E147,M$4&gt;=$E147))</f>
        <v>-0</v>
      </c>
      <c r="N147" s="43" t="n">
        <f aca="false">-(N144+N145+N146)*N(AND(N$3&lt;=$E147,N$4&gt;=$E147))</f>
        <v>-0</v>
      </c>
      <c r="O147" s="43" t="n">
        <f aca="false">-(O144+O145+O146)*N(AND(O$3&lt;=$E147,O$4&gt;=$E147))</f>
        <v>-0</v>
      </c>
      <c r="P147" s="43" t="n">
        <f aca="false">-(P144+P145+P146)*N(AND(P$3&lt;=$E147,P$4&gt;=$E147))</f>
        <v>-0</v>
      </c>
      <c r="Q147" s="43" t="n">
        <f aca="false">-(Q144+Q145+Q146)*N(AND(Q$3&lt;=$E147,Q$4&gt;=$E147))</f>
        <v>-0</v>
      </c>
      <c r="R147" s="43" t="n">
        <f aca="false">-(R144+R145+R146)*N(AND(R$3&lt;=$E147,R$4&gt;=$E147))</f>
        <v>-0</v>
      </c>
      <c r="S147" s="43" t="n">
        <f aca="false">-(S144+S145+S146)*N(AND(S$3&lt;=$E147,S$4&gt;=$E147))</f>
        <v>-0</v>
      </c>
      <c r="T147" s="43" t="n">
        <f aca="false">-(T144+T145+T146)*N(AND(T$3&lt;=$E147,T$4&gt;=$E147))</f>
        <v>-0</v>
      </c>
      <c r="U147" s="43" t="n">
        <f aca="false">-(U144+U145+U146)*N(AND(U$3&lt;=$E147,U$4&gt;=$E147))</f>
        <v>-0</v>
      </c>
      <c r="V147" s="43" t="n">
        <f aca="false">-(V144+V145+V146)*N(AND(V$3&lt;=$E147,V$4&gt;=$E147))</f>
        <v>-0</v>
      </c>
      <c r="W147" s="43" t="n">
        <f aca="false">-(W144+W145+W146)*N(AND(W$3&lt;=$E147,W$4&gt;=$E147))</f>
        <v>-0</v>
      </c>
      <c r="X147" s="43" t="n">
        <f aca="false">-(X144+X145+X146)*N(AND(X$3&lt;=$E147,X$4&gt;=$E147))</f>
        <v>-0</v>
      </c>
      <c r="Y147" s="43" t="n">
        <f aca="false">-(Y144+Y145+Y146)*N(AND(Y$3&lt;=$E147,Y$4&gt;=$E147))</f>
        <v>-0</v>
      </c>
      <c r="Z147" s="43" t="n">
        <f aca="false">-(Z144+Z145+Z146)*N(AND(Z$3&lt;=$E147,Z$4&gt;=$E147))</f>
        <v>-0</v>
      </c>
      <c r="AA147" s="43" t="n">
        <f aca="false">-(AA144+AA145+AA146)*N(AND(AA$3&lt;=$E147,AA$4&gt;=$E147))</f>
        <v>-0</v>
      </c>
      <c r="AB147" s="43" t="n">
        <f aca="false">-(AB144+AB145+AB146)*N(AND(AB$3&lt;=$E147,AB$4&gt;=$E147))</f>
        <v>-0</v>
      </c>
      <c r="AC147" s="43" t="n">
        <f aca="false">-(AC144+AC145+AC146)*N(AND(AC$3&lt;=$E147,AC$4&gt;=$E147))</f>
        <v>-0</v>
      </c>
      <c r="AD147" s="43" t="n">
        <f aca="false">-(AD144+AD145+AD146)*N(AND(AD$3&lt;=$E147,AD$4&gt;=$E147))</f>
        <v>-0</v>
      </c>
      <c r="AE147" s="43" t="n">
        <f aca="false">-(AE144+AE145+AE146)*N(AND(AE$3&lt;=$E147,AE$4&gt;=$E147))</f>
        <v>-0</v>
      </c>
      <c r="AF147" s="43" t="n">
        <f aca="false">-(AF144+AF145+AF146)*N(AND(AF$3&lt;=$E147,AF$4&gt;=$E147))</f>
        <v>-0</v>
      </c>
      <c r="AG147" s="43" t="n">
        <f aca="false">-(AG144+AG145+AG146)*N(AND(AG$3&lt;=$E147,AG$4&gt;=$E147))</f>
        <v>-0</v>
      </c>
      <c r="AH147" s="43" t="n">
        <f aca="false">-(AH144+AH145+AH146)*N(AND(AH$3&lt;=$E147,AH$4&gt;=$E147))</f>
        <v>-0</v>
      </c>
      <c r="AI147" s="43" t="n">
        <f aca="false">-(AI144+AI145+AI146)*N(AND(AI$3&lt;=$E147,AI$4&gt;=$E147))</f>
        <v>-0</v>
      </c>
      <c r="AJ147" s="43" t="n">
        <f aca="false">-(AJ144+AJ145+AJ146)*N(AND(AJ$3&lt;=$E147,AJ$4&gt;=$E147))</f>
        <v>-0</v>
      </c>
      <c r="AK147" s="43" t="n">
        <f aca="false">-(AK144+AK145+AK146)*N(AND(AK$3&lt;=$E147,AK$4&gt;=$E147))</f>
        <v>-0</v>
      </c>
      <c r="AL147" s="43" t="n">
        <f aca="false">-(AL144+AL145+AL146)*N(AND(AL$3&lt;=$E147,AL$4&gt;=$E147))</f>
        <v>-0</v>
      </c>
      <c r="AM147" s="43" t="n">
        <f aca="false">-(AM144+AM145+AM146)*N(AND(AM$3&lt;=$E147,AM$4&gt;=$E147))</f>
        <v>-0</v>
      </c>
      <c r="AN147" s="43" t="n">
        <f aca="false">-(AN144+AN145+AN146)*N(AND(AN$3&lt;=$E147,AN$4&gt;=$E147))</f>
        <v>-0</v>
      </c>
      <c r="AO147" s="43" t="n">
        <f aca="false">-(AO144+AO145+AO146)*N(AND(AO$3&lt;=$E147,AO$4&gt;=$E147))</f>
        <v>-0</v>
      </c>
      <c r="AP147" s="43" t="n">
        <f aca="false">-(AP144+AP145+AP146)*N(AND(AP$3&lt;=$E147,AP$4&gt;=$E147))</f>
        <v>-0</v>
      </c>
      <c r="AQ147" s="43" t="n">
        <f aca="false">-(AQ144+AQ145+AQ146)*N(AND(AQ$3&lt;=$E147,AQ$4&gt;=$E147))</f>
        <v>-0</v>
      </c>
      <c r="AR147" s="43" t="n">
        <f aca="false">-(AR144+AR145+AR146)*N(AND(AR$3&lt;=$E147,AR$4&gt;=$E147))</f>
        <v>-0</v>
      </c>
      <c r="AS147" s="43" t="n">
        <f aca="false">-(AS144+AS145+AS146)*N(AND(AS$3&lt;=$E147,AS$4&gt;=$E147))</f>
        <v>-0</v>
      </c>
      <c r="AT147" s="43" t="n">
        <f aca="false">-(AT144+AT145+AT146)*N(AND(AT$3&lt;=$E147,AT$4&gt;=$E147))</f>
        <v>-0</v>
      </c>
      <c r="AU147" s="43" t="n">
        <f aca="false">-(AU144+AU145+AU146)*N(AND(AU$3&lt;=$E147,AU$4&gt;=$E147))</f>
        <v>-0</v>
      </c>
      <c r="AV147" s="43" t="n">
        <f aca="false">-(AV144+AV145+AV146)*N(AND(AV$3&lt;=$E147,AV$4&gt;=$E147))</f>
        <v>-0</v>
      </c>
      <c r="AW147" s="43" t="n">
        <f aca="false">-(AW144+AW145+AW146)*N(AND(AW$3&lt;=$E147,AW$4&gt;=$E147))</f>
        <v>-0</v>
      </c>
      <c r="AX147" s="43" t="n">
        <f aca="false">-(AX144+AX145+AX146)*N(AND(AX$3&lt;=$E147,AX$4&gt;=$E147))</f>
        <v>-0</v>
      </c>
      <c r="AY147" s="43" t="n">
        <f aca="false">-(AY144+AY145+AY146)*N(AND(AY$3&lt;=$E147,AY$4&gt;=$E147))</f>
        <v>-0</v>
      </c>
      <c r="AZ147" s="43" t="n">
        <f aca="false">-(AZ144+AZ145+AZ146)*N(AND(AZ$3&lt;=$E147,AZ$4&gt;=$E147))</f>
        <v>-0</v>
      </c>
      <c r="BA147" s="43" t="n">
        <f aca="false">-(BA144+BA145+BA146)*N(AND(BA$3&lt;=$E147,BA$4&gt;=$E147))</f>
        <v>-0</v>
      </c>
      <c r="BB147" s="43" t="n">
        <f aca="false">-(BB144+BB145+BB146)*N(AND(BB$3&lt;=$E147,BB$4&gt;=$E147))</f>
        <v>-0</v>
      </c>
      <c r="BC147" s="43" t="n">
        <f aca="false">-(BC144+BC145+BC146)*N(AND(BC$3&lt;=$E147,BC$4&gt;=$E147))</f>
        <v>-0</v>
      </c>
      <c r="BD147" s="43" t="n">
        <f aca="false">-(BD144+BD145+BD146)*N(AND(BD$3&lt;=$E147,BD$4&gt;=$E147))</f>
        <v>-0</v>
      </c>
      <c r="BE147" s="43" t="n">
        <f aca="false">-(BE144+BE145+BE146)*N(AND(BE$3&lt;=$E147,BE$4&gt;=$E147))</f>
        <v>-0</v>
      </c>
      <c r="BF147" s="43" t="n">
        <f aca="false">-(BF144+BF145+BF146)*N(AND(BF$3&lt;=$E147,BF$4&gt;=$E147))</f>
        <v>-0</v>
      </c>
      <c r="BG147" s="43" t="n">
        <f aca="false">-(BG144+BG145+BG146)*N(AND(BG$3&lt;=$E147,BG$4&gt;=$E147))</f>
        <v>-0</v>
      </c>
      <c r="BH147" s="43" t="n">
        <f aca="false">-(BH144+BH145+BH146)*N(AND(BH$3&lt;=$E147,BH$4&gt;=$E147))</f>
        <v>-0</v>
      </c>
      <c r="BI147" s="43" t="n">
        <f aca="false">-(BI144+BI145+BI146)*N(AND(BI$3&lt;=$E147,BI$4&gt;=$E147))</f>
        <v>-0</v>
      </c>
      <c r="BJ147" s="43" t="n">
        <f aca="false">-(BJ144+BJ145+BJ146)*N(AND(BJ$3&lt;=$E147,BJ$4&gt;=$E147))</f>
        <v>-0</v>
      </c>
      <c r="BK147" s="43" t="n">
        <f aca="false">-(BK144+BK145+BK146)*N(AND(BK$3&lt;=$E147,BK$4&gt;=$E147))</f>
        <v>-0</v>
      </c>
      <c r="BL147" s="43" t="n">
        <f aca="false">-(BL144+BL145+BL146)*N(AND(BL$3&lt;=$E147,BL$4&gt;=$E147))</f>
        <v>-0</v>
      </c>
      <c r="BM147" s="43" t="n">
        <f aca="false">-(BM144+BM145+BM146)*N(AND(BM$3&lt;=$E147,BM$4&gt;=$E147))</f>
        <v>-0</v>
      </c>
      <c r="BN147" s="43" t="n">
        <f aca="false">-(BN144+BN145+BN146)*N(AND(BN$3&lt;=$E147,BN$4&gt;=$E147))</f>
        <v>-0</v>
      </c>
      <c r="BO147" s="43" t="n">
        <f aca="false">-(BO144+BO145+BO146)*N(AND(BO$3&lt;=$E147,BO$4&gt;=$E147))</f>
        <v>-0</v>
      </c>
      <c r="BP147" s="43" t="n">
        <f aca="false">-(BP144+BP145+BP146)*N(AND(BP$3&lt;=$E147,BP$4&gt;=$E147))</f>
        <v>-0</v>
      </c>
      <c r="BQ147" s="43" t="n">
        <f aca="false">-(BQ144+BQ145+BQ146)*N(AND(BQ$3&lt;=$E147,BQ$4&gt;=$E147))</f>
        <v>-0</v>
      </c>
      <c r="BR147" s="43" t="n">
        <f aca="false">-(BR144+BR145+BR146)*N(AND(BR$3&lt;=$E147,BR$4&gt;=$E147))</f>
        <v>-0</v>
      </c>
      <c r="BS147" s="43" t="n">
        <f aca="false">-(BS144+BS145+BS146)*N(AND(BS$3&lt;=$E147,BS$4&gt;=$E147))</f>
        <v>-0</v>
      </c>
      <c r="BT147" s="43" t="n">
        <f aca="false">-(BT144+BT145+BT146)*N(AND(BT$3&lt;=$E147,BT$4&gt;=$E147))</f>
        <v>-0</v>
      </c>
      <c r="BU147" s="43" t="n">
        <f aca="false">-(BU144+BU145+BU146)*N(AND(BU$3&lt;=$E147,BU$4&gt;=$E147))</f>
        <v>-0</v>
      </c>
      <c r="BV147" s="43" t="n">
        <f aca="false">-(BV144+BV145+BV146)*N(AND(BV$3&lt;=$E147,BV$4&gt;=$E147))</f>
        <v>-0</v>
      </c>
      <c r="BW147" s="43" t="n">
        <f aca="false">-(BW144+BW145+BW146)*N(AND(BW$3&lt;=$E147,BW$4&gt;=$E147))</f>
        <v>-0</v>
      </c>
      <c r="BX147" s="43" t="n">
        <f aca="false">-(BX144+BX145+BX146)*N(AND(BX$3&lt;=$E147,BX$4&gt;=$E147))</f>
        <v>-0</v>
      </c>
      <c r="BY147" s="43" t="n">
        <f aca="false">-(BY144+BY145+BY146)*N(AND(BY$3&lt;=$E147,BY$4&gt;=$E147))</f>
        <v>-0</v>
      </c>
      <c r="BZ147" s="43" t="n">
        <f aca="false">-(BZ144+BZ145+BZ146)*N(AND(BZ$3&lt;=$E147,BZ$4&gt;=$E147))</f>
        <v>-0</v>
      </c>
      <c r="CA147" s="43" t="n">
        <f aca="false">-(CA144+CA145+CA146)*N(AND(CA$3&lt;=$E147,CA$4&gt;=$E147))</f>
        <v>-0</v>
      </c>
      <c r="CB147" s="43" t="n">
        <f aca="false">-(CB144+CB145+CB146)*N(AND(CB$3&lt;=$E147,CB$4&gt;=$E147))</f>
        <v>-0</v>
      </c>
      <c r="CC147" s="43" t="n">
        <f aca="false">-(CC144+CC145+CC146)*N(AND(CC$3&lt;=$E147,CC$4&gt;=$E147))</f>
        <v>-0</v>
      </c>
      <c r="CD147" s="43" t="n">
        <f aca="false">-(CD144+CD145+CD146)*N(AND(CD$3&lt;=$E147,CD$4&gt;=$E147))</f>
        <v>-0</v>
      </c>
      <c r="CE147" s="43" t="n">
        <f aca="false">-(CE144+CE145+CE146)*N(AND(CE$3&lt;=$E147,CE$4&gt;=$E147))</f>
        <v>-0</v>
      </c>
      <c r="CF147" s="43" t="n">
        <f aca="false">-(CF144+CF145+CF146)*N(AND(CF$3&lt;=$E147,CF$4&gt;=$E147))</f>
        <v>-0</v>
      </c>
      <c r="CG147" s="43" t="n">
        <f aca="false">-(CG144+CG145+CG146)*N(AND(CG$3&lt;=$E147,CG$4&gt;=$E147))</f>
        <v>-0</v>
      </c>
      <c r="CH147" s="43" t="n">
        <f aca="false">-(CH144+CH145+CH146)*N(AND(CH$3&lt;=$E147,CH$4&gt;=$E147))</f>
        <v>-0</v>
      </c>
      <c r="CI147" s="43" t="n">
        <f aca="false">-(CI144+CI145+CI146)*N(AND(CI$3&lt;=$E147,CI$4&gt;=$E147))</f>
        <v>-0</v>
      </c>
      <c r="CJ147" s="43" t="n">
        <f aca="false">-(CJ144+CJ145+CJ146)*N(AND(CJ$3&lt;=$E147,CJ$4&gt;=$E147))</f>
        <v>-0</v>
      </c>
      <c r="CK147" s="43" t="n">
        <f aca="false">-(CK144+CK145+CK146)*N(AND(CK$3&lt;=$E147,CK$4&gt;=$E147))</f>
        <v>-0</v>
      </c>
      <c r="CL147" s="43" t="n">
        <f aca="false">-(CL144+CL145+CL146)*N(AND(CL$3&lt;=$E147,CL$4&gt;=$E147))</f>
        <v>-0</v>
      </c>
      <c r="CM147" s="43" t="n">
        <f aca="false">-(CM144+CM145+CM146)*N(AND(CM$3&lt;=$E147,CM$4&gt;=$E147))</f>
        <v>-0</v>
      </c>
      <c r="CN147" s="43" t="n">
        <f aca="false">-(CN144+CN145+CN146)*N(AND(CN$3&lt;=$E147,CN$4&gt;=$E147))</f>
        <v>-0</v>
      </c>
      <c r="CO147" s="43" t="n">
        <f aca="false">-(CO144+CO145+CO146)*N(AND(CO$3&lt;=$E147,CO$4&gt;=$E147))</f>
        <v>-0</v>
      </c>
      <c r="CP147" s="43" t="n">
        <f aca="false">-(CP144+CP145+CP146)*N(AND(CP$3&lt;=$E147,CP$4&gt;=$E147))</f>
        <v>-0</v>
      </c>
      <c r="CQ147" s="43" t="n">
        <f aca="false">-(CQ144+CQ145+CQ146)*N(AND(CQ$3&lt;=$E147,CQ$4&gt;=$E147))</f>
        <v>-0</v>
      </c>
      <c r="CR147" s="43" t="n">
        <f aca="false">-(CR144+CR145+CR146)*N(AND(CR$3&lt;=$E147,CR$4&gt;=$E147))</f>
        <v>-0</v>
      </c>
      <c r="CS147" s="43" t="n">
        <f aca="false">-(CS144+CS145+CS146)*N(AND(CS$3&lt;=$E147,CS$4&gt;=$E147))</f>
        <v>-0</v>
      </c>
      <c r="CT147" s="43" t="n">
        <f aca="false">-(CT144+CT145+CT146)*N(AND(CT$3&lt;=$E147,CT$4&gt;=$E147))</f>
        <v>-0</v>
      </c>
      <c r="CU147" s="43" t="n">
        <f aca="false">-(CU144+CU145+CU146)*N(AND(CU$3&lt;=$E147,CU$4&gt;=$E147))</f>
        <v>-0</v>
      </c>
      <c r="CV147" s="43" t="n">
        <f aca="false">-(CV144+CV145+CV146)*N(AND(CV$3&lt;=$E147,CV$4&gt;=$E147))</f>
        <v>-0</v>
      </c>
      <c r="CW147" s="43" t="n">
        <f aca="false">-(CW144+CW145+CW146)*N(AND(CW$3&lt;=$E147,CW$4&gt;=$E147))</f>
        <v>-0</v>
      </c>
      <c r="CX147" s="43" t="n">
        <f aca="false">-(CX144+CX145+CX146)*N(AND(CX$3&lt;=$E147,CX$4&gt;=$E147))</f>
        <v>-0</v>
      </c>
      <c r="CY147" s="43" t="n">
        <f aca="false">-(CY144+CY145+CY146)*N(AND(CY$3&lt;=$E147,CY$4&gt;=$E147))</f>
        <v>-0</v>
      </c>
      <c r="CZ147" s="43" t="n">
        <f aca="false">-(CZ144+CZ145+CZ146)*N(AND(CZ$3&lt;=$E147,CZ$4&gt;=$E147))</f>
        <v>-0</v>
      </c>
      <c r="DA147" s="43" t="n">
        <f aca="false">-(DA144+DA145+DA146)*N(AND(DA$3&lt;=$E147,DA$4&gt;=$E147))</f>
        <v>-0</v>
      </c>
      <c r="DB147" s="43" t="n">
        <f aca="false">-(DB144+DB145+DB146)*N(AND(DB$3&lt;=$E147,DB$4&gt;=$E147))</f>
        <v>-0</v>
      </c>
      <c r="DC147" s="43" t="n">
        <f aca="false">-(DC144+DC145+DC146)*N(AND(DC$3&lt;=$E147,DC$4&gt;=$E147))</f>
        <v>-0</v>
      </c>
      <c r="DD147" s="43" t="n">
        <f aca="false">-(DD144+DD145+DD146)*N(AND(DD$3&lt;=$E147,DD$4&gt;=$E147))</f>
        <v>-0</v>
      </c>
      <c r="DE147" s="43" t="n">
        <f aca="false">-(DE144+DE145+DE146)*N(AND(DE$3&lt;=$E147,DE$4&gt;=$E147))</f>
        <v>-0</v>
      </c>
      <c r="DF147" s="43" t="n">
        <f aca="false">-(DF144+DF145+DF146)*N(AND(DF$3&lt;=$E147,DF$4&gt;=$E147))</f>
        <v>-0</v>
      </c>
      <c r="DG147" s="43" t="n">
        <f aca="false">-(DG144+DG145+DG146)*N(AND(DG$3&lt;=$E147,DG$4&gt;=$E147))</f>
        <v>-0</v>
      </c>
      <c r="DH147" s="43" t="n">
        <f aca="false">-(DH144+DH145+DH146)*N(AND(DH$3&lt;=$E147,DH$4&gt;=$E147))</f>
        <v>-0</v>
      </c>
      <c r="DI147" s="43" t="n">
        <f aca="false">-(DI144+DI145+DI146)*N(AND(DI$3&lt;=$E147,DI$4&gt;=$E147))</f>
        <v>-0</v>
      </c>
      <c r="DJ147" s="43" t="n">
        <f aca="false">-(DJ144+DJ145+DJ146)*N(AND(DJ$3&lt;=$E147,DJ$4&gt;=$E147))</f>
        <v>-0</v>
      </c>
      <c r="DK147" s="43" t="n">
        <f aca="false">-(DK144+DK145+DK146)*N(AND(DK$3&lt;=$E147,DK$4&gt;=$E147))</f>
        <v>-0</v>
      </c>
      <c r="DL147" s="43" t="n">
        <f aca="false">-(DL144+DL145+DL146)*N(AND(DL$3&lt;=$E147,DL$4&gt;=$E147))</f>
        <v>-0</v>
      </c>
      <c r="DM147" s="43" t="n">
        <f aca="false">-(DM144+DM145+DM146)*N(AND(DM$3&lt;=$E147,DM$4&gt;=$E147))</f>
        <v>-0</v>
      </c>
      <c r="DN147" s="43" t="n">
        <f aca="false">-(DN144+DN145+DN146)*N(AND(DN$3&lt;=$E147,DN$4&gt;=$E147))</f>
        <v>-0</v>
      </c>
      <c r="DO147" s="43" t="n">
        <f aca="false">-(DO144+DO145+DO146)*N(AND(DO$3&lt;=$E147,DO$4&gt;=$E147))</f>
        <v>-0</v>
      </c>
      <c r="DP147" s="43" t="n">
        <f aca="false">-(DP144+DP145+DP146)*N(AND(DP$3&lt;=$E147,DP$4&gt;=$E147))</f>
        <v>-0</v>
      </c>
      <c r="DQ147" s="43" t="n">
        <f aca="false">-(DQ144+DQ145+DQ146)*N(AND(DQ$3&lt;=$E147,DQ$4&gt;=$E147))</f>
        <v>-0</v>
      </c>
      <c r="DR147" s="43" t="n">
        <f aca="false">-(DR144+DR145+DR146)*N(AND(DR$3&lt;=$E147,DR$4&gt;=$E147))</f>
        <v>-0</v>
      </c>
      <c r="DS147" s="43" t="n">
        <f aca="false">-(DS144+DS145+DS146)*N(AND(DS$3&lt;=$E147,DS$4&gt;=$E147))</f>
        <v>-0</v>
      </c>
      <c r="DT147" s="43" t="n">
        <f aca="false">-(DT144+DT145+DT146)*N(AND(DT$3&lt;=$E147,DT$4&gt;=$E147))</f>
        <v>-0</v>
      </c>
      <c r="DU147" s="43" t="n">
        <f aca="false">-(DU144+DU145+DU146)*N(AND(DU$3&lt;=$E147,DU$4&gt;=$E147))</f>
        <v>-0</v>
      </c>
      <c r="DV147" s="43" t="n">
        <f aca="false">-(DV144+DV145+DV146)*N(AND(DV$3&lt;=$E147,DV$4&gt;=$E147))</f>
        <v>-0</v>
      </c>
      <c r="DW147" s="43" t="n">
        <f aca="false">-(DW144+DW145+DW146)*N(AND(DW$3&lt;=$E147,DW$4&gt;=$E147))</f>
        <v>-0</v>
      </c>
      <c r="DX147" s="43" t="n">
        <f aca="false">-(DX144+DX145+DX146)*N(AND(DX$3&lt;=$E147,DX$4&gt;=$E147))</f>
        <v>-0</v>
      </c>
      <c r="DY147" s="43" t="n">
        <f aca="false">-(DY144+DY145+DY146)*N(AND(DY$3&lt;=$E147,DY$4&gt;=$E147))</f>
        <v>-0</v>
      </c>
      <c r="DZ147" s="43" t="n">
        <f aca="false">-(DZ144+DZ145+DZ146)*N(AND(DZ$3&lt;=$E147,DZ$4&gt;=$E147))</f>
        <v>-0</v>
      </c>
      <c r="EA147" s="43" t="n">
        <f aca="false">-(EA144+EA145+EA146)*N(AND(EA$3&lt;=$E147,EA$4&gt;=$E147))</f>
        <v>-0</v>
      </c>
      <c r="EB147" s="43" t="n">
        <f aca="false">-(EB144+EB145+EB146)*N(AND(EB$3&lt;=$E147,EB$4&gt;=$E147))</f>
        <v>-0</v>
      </c>
      <c r="EC147" s="43" t="n">
        <f aca="false">-(EC144+EC145+EC146)*N(AND(EC$3&lt;=$E147,EC$4&gt;=$E147))</f>
        <v>-0</v>
      </c>
      <c r="ED147" s="43" t="n">
        <f aca="false">-(ED144+ED145+ED146)*N(AND(ED$3&lt;=$E147,ED$4&gt;=$E147))</f>
        <v>-0</v>
      </c>
      <c r="EE147" s="43" t="n">
        <f aca="false">-(EE144+EE145+EE146)*N(AND(EE$3&lt;=$E147,EE$4&gt;=$E147))</f>
        <v>-0</v>
      </c>
      <c r="EF147" s="43" t="n">
        <f aca="false">-(EF144+EF145+EF146)*N(AND(EF$3&lt;=$E147,EF$4&gt;=$E147))</f>
        <v>-0</v>
      </c>
      <c r="EG147" s="43" t="n">
        <f aca="false">-(EG144+EG145+EG146)*N(AND(EG$3&lt;=$E147,EG$4&gt;=$E147))</f>
        <v>-0</v>
      </c>
      <c r="EH147" s="43" t="n">
        <f aca="false">-(EH144+EH145+EH146)*N(AND(EH$3&lt;=$E147,EH$4&gt;=$E147))</f>
        <v>-0</v>
      </c>
      <c r="EI147" s="43" t="n">
        <f aca="false">-(EI144+EI145+EI146)*N(AND(EI$3&lt;=$E147,EI$4&gt;=$E147))</f>
        <v>-0</v>
      </c>
      <c r="EJ147" s="43" t="n">
        <f aca="false">-(EJ144+EJ145+EJ146)*N(AND(EJ$3&lt;=$E147,EJ$4&gt;=$E147))</f>
        <v>-0</v>
      </c>
      <c r="EK147" s="43" t="n">
        <f aca="false">-(EK144+EK145+EK146)*N(AND(EK$3&lt;=$E147,EK$4&gt;=$E147))</f>
        <v>-0</v>
      </c>
      <c r="EL147" s="43" t="n">
        <f aca="false">-(EL144+EL145+EL146)*N(AND(EL$3&lt;=$E147,EL$4&gt;=$E147))</f>
        <v>-0</v>
      </c>
      <c r="EM147" s="43" t="n">
        <f aca="false">-(EM144+EM145+EM146)*N(AND(EM$3&lt;=$E147,EM$4&gt;=$E147))</f>
        <v>-0</v>
      </c>
      <c r="EN147" s="43" t="n">
        <f aca="false">-(EN144+EN145+EN146)*N(AND(EN$3&lt;=$E147,EN$4&gt;=$E147))</f>
        <v>-0</v>
      </c>
      <c r="EO147" s="43" t="n">
        <f aca="false">-(EO144+EO145+EO146)*N(AND(EO$3&lt;=$E147,EO$4&gt;=$E147))</f>
        <v>-0</v>
      </c>
      <c r="EP147" s="43" t="n">
        <f aca="false">-(EP144+EP145+EP146)*N(AND(EP$3&lt;=$E147,EP$4&gt;=$E147))</f>
        <v>-0</v>
      </c>
      <c r="EQ147" s="43" t="n">
        <f aca="false">-(EQ144+EQ145+EQ146)*N(AND(EQ$3&lt;=$E147,EQ$4&gt;=$E147))</f>
        <v>-0</v>
      </c>
      <c r="ER147" s="43" t="n">
        <f aca="false">-(ER144+ER145+ER146)*N(AND(ER$3&lt;=$E147,ER$4&gt;=$E147))</f>
        <v>-0</v>
      </c>
      <c r="ES147" s="43" t="n">
        <f aca="false">-(ES144+ES145+ES146)*N(AND(ES$3&lt;=$E147,ES$4&gt;=$E147))</f>
        <v>-0</v>
      </c>
      <c r="ET147" s="43" t="n">
        <f aca="false">-(ET144+ET145+ET146)*N(AND(ET$3&lt;=$E147,ET$4&gt;=$E147))</f>
        <v>-0</v>
      </c>
      <c r="EU147" s="43" t="n">
        <f aca="false">-(EU144+EU145+EU146)*N(AND(EU$3&lt;=$E147,EU$4&gt;=$E147))</f>
        <v>-0</v>
      </c>
      <c r="EV147" s="43" t="n">
        <f aca="false">-(EV144+EV145+EV146)*N(AND(EV$3&lt;=$E147,EV$4&gt;=$E147))</f>
        <v>-0</v>
      </c>
      <c r="EW147" s="43" t="n">
        <f aca="false">-(EW144+EW145+EW146)*N(AND(EW$3&lt;=$E147,EW$4&gt;=$E147))</f>
        <v>-0</v>
      </c>
      <c r="EX147" s="43" t="n">
        <f aca="false">-(EX144+EX145+EX146)*N(AND(EX$3&lt;=$E147,EX$4&gt;=$E147))</f>
        <v>-0</v>
      </c>
      <c r="EY147" s="43" t="n">
        <f aca="false">-(EY144+EY145+EY146)*N(AND(EY$3&lt;=$E147,EY$4&gt;=$E147))</f>
        <v>-0</v>
      </c>
      <c r="EZ147" s="43" t="n">
        <f aca="false">-(EZ144+EZ145+EZ146)*N(AND(EZ$3&lt;=$E147,EZ$4&gt;=$E147))</f>
        <v>-0</v>
      </c>
      <c r="FA147" s="43" t="n">
        <f aca="false">-(FA144+FA145+FA146)*N(AND(FA$3&lt;=$E147,FA$4&gt;=$E147))</f>
        <v>-0</v>
      </c>
      <c r="FB147" s="43" t="n">
        <f aca="false">-(FB144+FB145+FB146)*N(AND(FB$3&lt;=$E147,FB$4&gt;=$E147))</f>
        <v>-0</v>
      </c>
      <c r="FC147" s="43" t="n">
        <f aca="false">-(FC144+FC145+FC146)*N(AND(FC$3&lt;=$E147,FC$4&gt;=$E147))</f>
        <v>-0</v>
      </c>
      <c r="FD147" s="43" t="n">
        <f aca="false">-(FD144+FD145+FD146)*N(AND(FD$3&lt;=$E147,FD$4&gt;=$E147))</f>
        <v>-0</v>
      </c>
      <c r="FE147" s="43" t="n">
        <f aca="false">-(FE144+FE145+FE146)*N(AND(FE$3&lt;=$E147,FE$4&gt;=$E147))</f>
        <v>-0</v>
      </c>
      <c r="FF147" s="43" t="n">
        <f aca="false">-(FF144+FF145+FF146)*N(AND(FF$3&lt;=$E147,FF$4&gt;=$E147))</f>
        <v>-0</v>
      </c>
      <c r="FG147" s="43" t="n">
        <f aca="false">-(FG144+FG145+FG146)*N(AND(FG$3&lt;=$E147,FG$4&gt;=$E147))</f>
        <v>-0</v>
      </c>
      <c r="FH147" s="43" t="n">
        <f aca="false">-(FH144+FH145+FH146)*N(AND(FH$3&lt;=$E147,FH$4&gt;=$E147))</f>
        <v>-0</v>
      </c>
    </row>
    <row r="148" customFormat="false" ht="15" hidden="false" customHeight="false" outlineLevel="0" collapsed="false">
      <c r="C148" s="0" t="s">
        <v>741</v>
      </c>
      <c r="D148" s="11" t="s">
        <v>319</v>
      </c>
      <c r="I148" s="64"/>
      <c r="J148" s="43" t="n">
        <f aca="false">SUM(J144:J147)</f>
        <v>0</v>
      </c>
      <c r="K148" s="43" t="n">
        <f aca="false">SUM(K144:K147)</f>
        <v>5.41754075342466</v>
      </c>
      <c r="L148" s="43" t="n">
        <f aca="false">SUM(L144:L147)</f>
        <v>12.7211882876712</v>
      </c>
      <c r="M148" s="43" t="n">
        <f aca="false">SUM(M144:M147)</f>
        <v>20.1050956849315</v>
      </c>
      <c r="N148" s="43" t="n">
        <f aca="false">SUM(N144:N147)</f>
        <v>27.4890030821918</v>
      </c>
      <c r="O148" s="43" t="n">
        <f aca="false">SUM(O144:O147)</f>
        <v>34.7123907534247</v>
      </c>
      <c r="P148" s="43" t="n">
        <f aca="false">SUM(P144:P147)</f>
        <v>598.557953725416</v>
      </c>
      <c r="Q148" s="43" t="n">
        <f aca="false">SUM(Q144:Q147)</f>
        <v>676.260611807607</v>
      </c>
      <c r="R148" s="43" t="n">
        <f aca="false">SUM(R144:R147)</f>
        <v>730.43845147884</v>
      </c>
      <c r="S148" s="43" t="n">
        <f aca="false">SUM(S144:S147)</f>
        <v>760.758287725416</v>
      </c>
      <c r="T148" s="43" t="n">
        <f aca="false">SUM(T144:T147)</f>
        <v>129.535225923366</v>
      </c>
      <c r="U148" s="43" t="n">
        <f aca="false">SUM(U144:U147)</f>
        <v>0</v>
      </c>
      <c r="V148" s="43" t="n">
        <f aca="false">SUM(V144:V147)</f>
        <v>0</v>
      </c>
      <c r="W148" s="43" t="n">
        <f aca="false">SUM(W144:W147)</f>
        <v>0</v>
      </c>
      <c r="X148" s="43" t="n">
        <f aca="false">SUM(X144:X147)</f>
        <v>0</v>
      </c>
      <c r="Y148" s="43" t="n">
        <f aca="false">SUM(Y144:Y147)</f>
        <v>0</v>
      </c>
      <c r="Z148" s="43" t="n">
        <f aca="false">SUM(Z144:Z147)</f>
        <v>0</v>
      </c>
      <c r="AA148" s="43" t="n">
        <f aca="false">SUM(AA144:AA147)</f>
        <v>0</v>
      </c>
      <c r="AB148" s="43" t="n">
        <f aca="false">SUM(AB144:AB147)</f>
        <v>0</v>
      </c>
      <c r="AC148" s="43" t="n">
        <f aca="false">SUM(AC144:AC147)</f>
        <v>0</v>
      </c>
      <c r="AD148" s="43" t="n">
        <f aca="false">SUM(AD144:AD147)</f>
        <v>0</v>
      </c>
      <c r="AE148" s="43" t="n">
        <f aca="false">SUM(AE144:AE147)</f>
        <v>0</v>
      </c>
      <c r="AF148" s="43" t="n">
        <f aca="false">SUM(AF144:AF147)</f>
        <v>0</v>
      </c>
      <c r="AG148" s="43" t="n">
        <f aca="false">SUM(AG144:AG147)</f>
        <v>0</v>
      </c>
      <c r="AH148" s="43" t="n">
        <f aca="false">SUM(AH144:AH147)</f>
        <v>0</v>
      </c>
      <c r="AI148" s="43" t="n">
        <f aca="false">SUM(AI144:AI147)</f>
        <v>0</v>
      </c>
      <c r="AJ148" s="43" t="n">
        <f aca="false">SUM(AJ144:AJ147)</f>
        <v>0</v>
      </c>
      <c r="AK148" s="43" t="n">
        <f aca="false">SUM(AK144:AK147)</f>
        <v>0</v>
      </c>
      <c r="AL148" s="43" t="n">
        <f aca="false">SUM(AL144:AL147)</f>
        <v>0</v>
      </c>
      <c r="AM148" s="43" t="n">
        <f aca="false">SUM(AM144:AM147)</f>
        <v>0</v>
      </c>
      <c r="AN148" s="43" t="n">
        <f aca="false">SUM(AN144:AN147)</f>
        <v>0</v>
      </c>
      <c r="AO148" s="43" t="n">
        <f aca="false">SUM(AO144:AO147)</f>
        <v>0</v>
      </c>
      <c r="AP148" s="43" t="n">
        <f aca="false">SUM(AP144:AP147)</f>
        <v>0</v>
      </c>
      <c r="AQ148" s="43" t="n">
        <f aca="false">SUM(AQ144:AQ147)</f>
        <v>0</v>
      </c>
      <c r="AR148" s="43" t="n">
        <f aca="false">SUM(AR144:AR147)</f>
        <v>0</v>
      </c>
      <c r="AS148" s="43" t="n">
        <f aca="false">SUM(AS144:AS147)</f>
        <v>0</v>
      </c>
      <c r="AT148" s="43" t="n">
        <f aca="false">SUM(AT144:AT147)</f>
        <v>0</v>
      </c>
      <c r="AU148" s="43" t="n">
        <f aca="false">SUM(AU144:AU147)</f>
        <v>0</v>
      </c>
      <c r="AV148" s="43" t="n">
        <f aca="false">SUM(AV144:AV147)</f>
        <v>0</v>
      </c>
      <c r="AW148" s="43" t="n">
        <f aca="false">SUM(AW144:AW147)</f>
        <v>0</v>
      </c>
      <c r="AX148" s="43" t="n">
        <f aca="false">SUM(AX144:AX147)</f>
        <v>0</v>
      </c>
      <c r="AY148" s="43" t="n">
        <f aca="false">SUM(AY144:AY147)</f>
        <v>0</v>
      </c>
      <c r="AZ148" s="43" t="n">
        <f aca="false">SUM(AZ144:AZ147)</f>
        <v>0</v>
      </c>
      <c r="BA148" s="43" t="n">
        <f aca="false">SUM(BA144:BA147)</f>
        <v>0</v>
      </c>
      <c r="BB148" s="43" t="n">
        <f aca="false">SUM(BB144:BB147)</f>
        <v>0</v>
      </c>
      <c r="BC148" s="43" t="n">
        <f aca="false">SUM(BC144:BC147)</f>
        <v>0</v>
      </c>
      <c r="BD148" s="43" t="n">
        <f aca="false">SUM(BD144:BD147)</f>
        <v>0</v>
      </c>
      <c r="BE148" s="43" t="n">
        <f aca="false">SUM(BE144:BE147)</f>
        <v>0</v>
      </c>
      <c r="BF148" s="43" t="n">
        <f aca="false">SUM(BF144:BF147)</f>
        <v>0</v>
      </c>
      <c r="BG148" s="43" t="n">
        <f aca="false">SUM(BG144:BG147)</f>
        <v>0</v>
      </c>
      <c r="BH148" s="43" t="n">
        <f aca="false">SUM(BH144:BH147)</f>
        <v>0</v>
      </c>
      <c r="BI148" s="43" t="n">
        <f aca="false">SUM(BI144:BI147)</f>
        <v>0</v>
      </c>
      <c r="BJ148" s="43" t="n">
        <f aca="false">SUM(BJ144:BJ147)</f>
        <v>0</v>
      </c>
      <c r="BK148" s="43" t="n">
        <f aca="false">SUM(BK144:BK147)</f>
        <v>0</v>
      </c>
      <c r="BL148" s="43" t="n">
        <f aca="false">SUM(BL144:BL147)</f>
        <v>0</v>
      </c>
      <c r="BM148" s="43" t="n">
        <f aca="false">SUM(BM144:BM147)</f>
        <v>0</v>
      </c>
      <c r="BN148" s="43" t="n">
        <f aca="false">SUM(BN144:BN147)</f>
        <v>0</v>
      </c>
      <c r="BO148" s="43" t="n">
        <f aca="false">SUM(BO144:BO147)</f>
        <v>0</v>
      </c>
      <c r="BP148" s="43" t="n">
        <f aca="false">SUM(BP144:BP147)</f>
        <v>0</v>
      </c>
      <c r="BQ148" s="43" t="n">
        <f aca="false">SUM(BQ144:BQ147)</f>
        <v>0</v>
      </c>
      <c r="BR148" s="43" t="n">
        <f aca="false">SUM(BR144:BR147)</f>
        <v>0</v>
      </c>
      <c r="BS148" s="43" t="n">
        <f aca="false">SUM(BS144:BS147)</f>
        <v>0</v>
      </c>
      <c r="BT148" s="43" t="n">
        <f aca="false">SUM(BT144:BT147)</f>
        <v>0</v>
      </c>
      <c r="BU148" s="43" t="n">
        <f aca="false">SUM(BU144:BU147)</f>
        <v>0</v>
      </c>
      <c r="BV148" s="43" t="n">
        <f aca="false">SUM(BV144:BV147)</f>
        <v>0</v>
      </c>
      <c r="BW148" s="43" t="n">
        <f aca="false">SUM(BW144:BW147)</f>
        <v>0</v>
      </c>
      <c r="BX148" s="43" t="n">
        <f aca="false">SUM(BX144:BX147)</f>
        <v>0</v>
      </c>
      <c r="BY148" s="43" t="n">
        <f aca="false">SUM(BY144:BY147)</f>
        <v>0</v>
      </c>
      <c r="BZ148" s="43" t="n">
        <f aca="false">SUM(BZ144:BZ147)</f>
        <v>0</v>
      </c>
      <c r="CA148" s="43" t="n">
        <f aca="false">SUM(CA144:CA147)</f>
        <v>0</v>
      </c>
      <c r="CB148" s="43" t="n">
        <f aca="false">SUM(CB144:CB147)</f>
        <v>0</v>
      </c>
      <c r="CC148" s="43" t="n">
        <f aca="false">SUM(CC144:CC147)</f>
        <v>0</v>
      </c>
      <c r="CD148" s="43" t="n">
        <f aca="false">SUM(CD144:CD147)</f>
        <v>0</v>
      </c>
      <c r="CE148" s="43" t="n">
        <f aca="false">SUM(CE144:CE147)</f>
        <v>0</v>
      </c>
      <c r="CF148" s="43" t="n">
        <f aca="false">SUM(CF144:CF147)</f>
        <v>0</v>
      </c>
      <c r="CG148" s="43" t="n">
        <f aca="false">SUM(CG144:CG147)</f>
        <v>0</v>
      </c>
      <c r="CH148" s="43" t="n">
        <f aca="false">SUM(CH144:CH147)</f>
        <v>0</v>
      </c>
      <c r="CI148" s="43" t="n">
        <f aca="false">SUM(CI144:CI147)</f>
        <v>0</v>
      </c>
      <c r="CJ148" s="43" t="n">
        <f aca="false">SUM(CJ144:CJ147)</f>
        <v>0</v>
      </c>
      <c r="CK148" s="43" t="n">
        <f aca="false">SUM(CK144:CK147)</f>
        <v>0</v>
      </c>
      <c r="CL148" s="43" t="n">
        <f aca="false">SUM(CL144:CL147)</f>
        <v>0</v>
      </c>
      <c r="CM148" s="43" t="n">
        <f aca="false">SUM(CM144:CM147)</f>
        <v>0</v>
      </c>
      <c r="CN148" s="43" t="n">
        <f aca="false">SUM(CN144:CN147)</f>
        <v>0</v>
      </c>
      <c r="CO148" s="43" t="n">
        <f aca="false">SUM(CO144:CO147)</f>
        <v>0</v>
      </c>
      <c r="CP148" s="43" t="n">
        <f aca="false">SUM(CP144:CP147)</f>
        <v>0</v>
      </c>
      <c r="CQ148" s="43" t="n">
        <f aca="false">SUM(CQ144:CQ147)</f>
        <v>0</v>
      </c>
      <c r="CR148" s="43" t="n">
        <f aca="false">SUM(CR144:CR147)</f>
        <v>0</v>
      </c>
      <c r="CS148" s="43" t="n">
        <f aca="false">SUM(CS144:CS147)</f>
        <v>0</v>
      </c>
      <c r="CT148" s="43" t="n">
        <f aca="false">SUM(CT144:CT147)</f>
        <v>0</v>
      </c>
      <c r="CU148" s="43" t="n">
        <f aca="false">SUM(CU144:CU147)</f>
        <v>0</v>
      </c>
      <c r="CV148" s="43" t="n">
        <f aca="false">SUM(CV144:CV147)</f>
        <v>0</v>
      </c>
      <c r="CW148" s="43" t="n">
        <f aca="false">SUM(CW144:CW147)</f>
        <v>0</v>
      </c>
      <c r="CX148" s="43" t="n">
        <f aca="false">SUM(CX144:CX147)</f>
        <v>0</v>
      </c>
      <c r="CY148" s="43" t="n">
        <f aca="false">SUM(CY144:CY147)</f>
        <v>0</v>
      </c>
      <c r="CZ148" s="43" t="n">
        <f aca="false">SUM(CZ144:CZ147)</f>
        <v>0</v>
      </c>
      <c r="DA148" s="43" t="n">
        <f aca="false">SUM(DA144:DA147)</f>
        <v>0</v>
      </c>
      <c r="DB148" s="43" t="n">
        <f aca="false">SUM(DB144:DB147)</f>
        <v>0</v>
      </c>
      <c r="DC148" s="43" t="n">
        <f aca="false">SUM(DC144:DC147)</f>
        <v>0</v>
      </c>
      <c r="DD148" s="43" t="n">
        <f aca="false">SUM(DD144:DD147)</f>
        <v>0</v>
      </c>
      <c r="DE148" s="43" t="n">
        <f aca="false">SUM(DE144:DE147)</f>
        <v>0</v>
      </c>
      <c r="DF148" s="43" t="n">
        <f aca="false">SUM(DF144:DF147)</f>
        <v>0</v>
      </c>
      <c r="DG148" s="43" t="n">
        <f aca="false">SUM(DG144:DG147)</f>
        <v>0</v>
      </c>
      <c r="DH148" s="43" t="n">
        <f aca="false">SUM(DH144:DH147)</f>
        <v>0</v>
      </c>
      <c r="DI148" s="43" t="n">
        <f aca="false">SUM(DI144:DI147)</f>
        <v>0</v>
      </c>
      <c r="DJ148" s="43" t="n">
        <f aca="false">SUM(DJ144:DJ147)</f>
        <v>0</v>
      </c>
      <c r="DK148" s="43" t="n">
        <f aca="false">SUM(DK144:DK147)</f>
        <v>0</v>
      </c>
      <c r="DL148" s="43" t="n">
        <f aca="false">SUM(DL144:DL147)</f>
        <v>0</v>
      </c>
      <c r="DM148" s="43" t="n">
        <f aca="false">SUM(DM144:DM147)</f>
        <v>0</v>
      </c>
      <c r="DN148" s="43" t="n">
        <f aca="false">SUM(DN144:DN147)</f>
        <v>0</v>
      </c>
      <c r="DO148" s="43" t="n">
        <f aca="false">SUM(DO144:DO147)</f>
        <v>0</v>
      </c>
      <c r="DP148" s="43" t="n">
        <f aca="false">SUM(DP144:DP147)</f>
        <v>0</v>
      </c>
      <c r="DQ148" s="43" t="n">
        <f aca="false">SUM(DQ144:DQ147)</f>
        <v>0</v>
      </c>
      <c r="DR148" s="43" t="n">
        <f aca="false">SUM(DR144:DR147)</f>
        <v>0</v>
      </c>
      <c r="DS148" s="43" t="n">
        <f aca="false">SUM(DS144:DS147)</f>
        <v>0</v>
      </c>
      <c r="DT148" s="43" t="n">
        <f aca="false">SUM(DT144:DT147)</f>
        <v>0</v>
      </c>
      <c r="DU148" s="43" t="n">
        <f aca="false">SUM(DU144:DU147)</f>
        <v>0</v>
      </c>
      <c r="DV148" s="43" t="n">
        <f aca="false">SUM(DV144:DV147)</f>
        <v>0</v>
      </c>
      <c r="DW148" s="43" t="n">
        <f aca="false">SUM(DW144:DW147)</f>
        <v>0</v>
      </c>
      <c r="DX148" s="43" t="n">
        <f aca="false">SUM(DX144:DX147)</f>
        <v>0</v>
      </c>
      <c r="DY148" s="43" t="n">
        <f aca="false">SUM(DY144:DY147)</f>
        <v>0</v>
      </c>
      <c r="DZ148" s="43" t="n">
        <f aca="false">SUM(DZ144:DZ147)</f>
        <v>0</v>
      </c>
      <c r="EA148" s="43" t="n">
        <f aca="false">SUM(EA144:EA147)</f>
        <v>0</v>
      </c>
      <c r="EB148" s="43" t="n">
        <f aca="false">SUM(EB144:EB147)</f>
        <v>0</v>
      </c>
      <c r="EC148" s="43" t="n">
        <f aca="false">SUM(EC144:EC147)</f>
        <v>0</v>
      </c>
      <c r="ED148" s="43" t="n">
        <f aca="false">SUM(ED144:ED147)</f>
        <v>0</v>
      </c>
      <c r="EE148" s="43" t="n">
        <f aca="false">SUM(EE144:EE147)</f>
        <v>0</v>
      </c>
      <c r="EF148" s="43" t="n">
        <f aca="false">SUM(EF144:EF147)</f>
        <v>0</v>
      </c>
      <c r="EG148" s="43" t="n">
        <f aca="false">SUM(EG144:EG147)</f>
        <v>0</v>
      </c>
      <c r="EH148" s="43" t="n">
        <f aca="false">SUM(EH144:EH147)</f>
        <v>0</v>
      </c>
      <c r="EI148" s="43" t="n">
        <f aca="false">SUM(EI144:EI147)</f>
        <v>0</v>
      </c>
      <c r="EJ148" s="43" t="n">
        <f aca="false">SUM(EJ144:EJ147)</f>
        <v>0</v>
      </c>
      <c r="EK148" s="43" t="n">
        <f aca="false">SUM(EK144:EK147)</f>
        <v>0</v>
      </c>
      <c r="EL148" s="43" t="n">
        <f aca="false">SUM(EL144:EL147)</f>
        <v>0</v>
      </c>
      <c r="EM148" s="43" t="n">
        <f aca="false">SUM(EM144:EM147)</f>
        <v>0</v>
      </c>
      <c r="EN148" s="43" t="n">
        <f aca="false">SUM(EN144:EN147)</f>
        <v>0</v>
      </c>
      <c r="EO148" s="43" t="n">
        <f aca="false">SUM(EO144:EO147)</f>
        <v>0</v>
      </c>
      <c r="EP148" s="43" t="n">
        <f aca="false">SUM(EP144:EP147)</f>
        <v>0</v>
      </c>
      <c r="EQ148" s="43" t="n">
        <f aca="false">SUM(EQ144:EQ147)</f>
        <v>0</v>
      </c>
      <c r="ER148" s="43" t="n">
        <f aca="false">SUM(ER144:ER147)</f>
        <v>0</v>
      </c>
      <c r="ES148" s="43" t="n">
        <f aca="false">SUM(ES144:ES147)</f>
        <v>0</v>
      </c>
      <c r="ET148" s="43" t="n">
        <f aca="false">SUM(ET144:ET147)</f>
        <v>0</v>
      </c>
      <c r="EU148" s="43" t="n">
        <f aca="false">SUM(EU144:EU147)</f>
        <v>0</v>
      </c>
      <c r="EV148" s="43" t="n">
        <f aca="false">SUM(EV144:EV147)</f>
        <v>0</v>
      </c>
      <c r="EW148" s="43" t="n">
        <f aca="false">SUM(EW144:EW147)</f>
        <v>0</v>
      </c>
      <c r="EX148" s="43" t="n">
        <f aca="false">SUM(EX144:EX147)</f>
        <v>0</v>
      </c>
      <c r="EY148" s="43" t="n">
        <f aca="false">SUM(EY144:EY147)</f>
        <v>0</v>
      </c>
      <c r="EZ148" s="43" t="n">
        <f aca="false">SUM(EZ144:EZ147)</f>
        <v>0</v>
      </c>
      <c r="FA148" s="43" t="n">
        <f aca="false">SUM(FA144:FA147)</f>
        <v>0</v>
      </c>
      <c r="FB148" s="43" t="n">
        <f aca="false">SUM(FB144:FB147)</f>
        <v>0</v>
      </c>
      <c r="FC148" s="43" t="n">
        <f aca="false">SUM(FC144:FC147)</f>
        <v>0</v>
      </c>
      <c r="FD148" s="43" t="n">
        <f aca="false">SUM(FD144:FD147)</f>
        <v>2.72848410531879E-013</v>
      </c>
      <c r="FE148" s="43" t="n">
        <f aca="false">SUM(FE144:FE147)</f>
        <v>5.45696821063757E-013</v>
      </c>
      <c r="FF148" s="43" t="n">
        <f aca="false">SUM(FF144:FF147)</f>
        <v>8.18545231595636E-013</v>
      </c>
      <c r="FG148" s="43" t="n">
        <f aca="false">SUM(FG144:FG147)</f>
        <v>1.09139364212751E-012</v>
      </c>
      <c r="FH148" s="43" t="n">
        <f aca="false">SUM(FH144:FH147)</f>
        <v>1.36424205265939E-012</v>
      </c>
    </row>
    <row r="149" customFormat="false" ht="15" hidden="false" customHeight="false" outlineLevel="0" collapsed="false">
      <c r="C149" s="0" t="s">
        <v>742</v>
      </c>
      <c r="D149" s="11" t="s">
        <v>319</v>
      </c>
      <c r="J149" s="43" t="n">
        <f aca="false">-In_CIT*(MAX(0,J143)+J146)-In_RH_On*In_RH_Rate*MAX(0,J143)</f>
        <v>-0</v>
      </c>
      <c r="K149" s="43" t="n">
        <f aca="false">-In_CIT*(MAX(0,K143)+K146)-In_RH_On*In_RH_Rate*MAX(0,K143)</f>
        <v>-0</v>
      </c>
      <c r="L149" s="43" t="n">
        <f aca="false">-In_CIT*(MAX(0,L143)+L146)-In_RH_On*In_RH_Rate*MAX(0,L143)</f>
        <v>-0</v>
      </c>
      <c r="M149" s="43" t="n">
        <f aca="false">-In_CIT*(MAX(0,M143)+M146)-In_RH_On*In_RH_Rate*MAX(0,M143)</f>
        <v>-0</v>
      </c>
      <c r="N149" s="43" t="n">
        <f aca="false">-In_CIT*(MAX(0,N143)+N146)-In_RH_On*In_RH_Rate*MAX(0,N143)</f>
        <v>-0</v>
      </c>
      <c r="O149" s="43" t="n">
        <f aca="false">-In_CIT*(MAX(0,O143)+O146)-In_RH_On*In_RH_Rate*MAX(0,O143)</f>
        <v>-0</v>
      </c>
      <c r="P149" s="43" t="n">
        <f aca="false">-In_CIT*(MAX(0,P143)+P146)-In_RH_On*In_RH_Rate*MAX(0,P143)</f>
        <v>-0</v>
      </c>
      <c r="Q149" s="43" t="n">
        <f aca="false">-In_CIT*(MAX(0,Q143)+Q146)-In_RH_On*In_RH_Rate*MAX(0,Q143)</f>
        <v>-0</v>
      </c>
      <c r="R149" s="43" t="n">
        <f aca="false">-In_CIT*(MAX(0,R143)+R146)-In_RH_On*In_RH_Rate*MAX(0,R143)</f>
        <v>-0</v>
      </c>
      <c r="S149" s="43" t="n">
        <f aca="false">-In_CIT*(MAX(0,S143)+S146)-In_RH_On*In_RH_Rate*MAX(0,S143)</f>
        <v>-0</v>
      </c>
      <c r="T149" s="43" t="n">
        <f aca="false">-In_CIT*(MAX(0,T143)+T146)-In_RH_On*In_RH_Rate*MAX(0,T143)</f>
        <v>-56.8100755621845</v>
      </c>
      <c r="U149" s="43" t="n">
        <f aca="false">-In_CIT*(MAX(0,U143)+U146)-In_RH_On*In_RH_Rate*MAX(0,U143)</f>
        <v>-103.925848419332</v>
      </c>
      <c r="V149" s="43" t="n">
        <f aca="false">-In_CIT*(MAX(0,V143)+V146)-In_RH_On*In_RH_Rate*MAX(0,V143)</f>
        <v>-115.910364326494</v>
      </c>
      <c r="W149" s="43" t="n">
        <f aca="false">-In_CIT*(MAX(0,W143)+W146)-In_RH_On*In_RH_Rate*MAX(0,W143)</f>
        <v>-69.1190939894541</v>
      </c>
      <c r="X149" s="43" t="n">
        <f aca="false">-In_CIT*(MAX(0,X143)+X146)-In_RH_On*In_RH_Rate*MAX(0,X143)</f>
        <v>-70.6126286763677</v>
      </c>
      <c r="Y149" s="43" t="n">
        <f aca="false">-In_CIT*(MAX(0,Y143)+Y146)-In_RH_On*In_RH_Rate*MAX(0,Y143)</f>
        <v>-72.1088855040739</v>
      </c>
      <c r="Z149" s="43" t="n">
        <f aca="false">-In_CIT*(MAX(0,Z143)+Z146)-In_RH_On*In_RH_Rate*MAX(0,Z143)</f>
        <v>-72.4586040860742</v>
      </c>
      <c r="AA149" s="43" t="n">
        <f aca="false">-In_CIT*(MAX(0,AA143)+AA146)-In_RH_On*In_RH_Rate*MAX(0,AA143)</f>
        <v>-42.6189092839018</v>
      </c>
      <c r="AB149" s="43" t="n">
        <f aca="false">-In_CIT*(MAX(0,AB143)+AB146)-In_RH_On*In_RH_Rate*MAX(0,AB143)</f>
        <v>-43.8287091374417</v>
      </c>
      <c r="AC149" s="43" t="n">
        <f aca="false">-In_CIT*(MAX(0,AC143)+AC146)-In_RH_On*In_RH_Rate*MAX(0,AC143)</f>
        <v>-45.0417687071124</v>
      </c>
      <c r="AD149" s="43" t="n">
        <f aca="false">-In_CIT*(MAX(0,AD143)+AD146)-In_RH_On*In_RH_Rate*MAX(0,AD143)</f>
        <v>-45.421988655711</v>
      </c>
      <c r="AE149" s="43" t="n">
        <f aca="false">-In_CIT*(MAX(0,AE143)+AE146)-In_RH_On*In_RH_Rate*MAX(0,AE143)</f>
        <v>-49.3860686420748</v>
      </c>
      <c r="AF149" s="43" t="n">
        <f aca="false">-In_CIT*(MAX(0,AF143)+AF146)-In_RH_On*In_RH_Rate*MAX(0,AF143)</f>
        <v>-50.669982919529</v>
      </c>
      <c r="AG149" s="43" t="n">
        <f aca="false">-In_CIT*(MAX(0,AG143)+AG146)-In_RH_On*In_RH_Rate*MAX(0,AG143)</f>
        <v>-51.9573216497073</v>
      </c>
      <c r="AH149" s="43" t="n">
        <f aca="false">-In_CIT*(MAX(0,AH143)+AH146)-In_RH_On*In_RH_Rate*MAX(0,AH143)</f>
        <v>-52.3568697141346</v>
      </c>
      <c r="AI149" s="43" t="n">
        <f aca="false">-In_CIT*(MAX(0,AI143)+AI146)-In_RH_On*In_RH_Rate*MAX(0,AI143)</f>
        <v>-55.8439883448524</v>
      </c>
      <c r="AJ149" s="43" t="n">
        <f aca="false">-In_CIT*(MAX(0,AJ143)+AJ146)-In_RH_On*In_RH_Rate*MAX(0,AJ143)</f>
        <v>-56.2619107070128</v>
      </c>
      <c r="AK149" s="43" t="n">
        <f aca="false">-In_CIT*(MAX(0,AK143)+AK146)-In_RH_On*In_RH_Rate*MAX(0,AK143)</f>
        <v>-57.6185541856232</v>
      </c>
      <c r="AL149" s="43" t="n">
        <f aca="false">-In_CIT*(MAX(0,AL143)+AL146)-In_RH_On*In_RH_Rate*MAX(0,AL143)</f>
        <v>-58.0473055522089</v>
      </c>
      <c r="AM149" s="43" t="n">
        <f aca="false">-In_CIT*(MAX(0,AM143)+AM146)-In_RH_On*In_RH_Rate*MAX(0,AM143)</f>
        <v>-45.8693413107837</v>
      </c>
      <c r="AN149" s="43" t="n">
        <f aca="false">-In_CIT*(MAX(0,AN143)+AN146)-In_RH_On*In_RH_Rate*MAX(0,AN143)</f>
        <v>-47.1219983731082</v>
      </c>
      <c r="AO149" s="43" t="n">
        <f aca="false">-In_CIT*(MAX(0,AO143)+AO146)-In_RH_On*In_RH_Rate*MAX(0,AO143)</f>
        <v>-48.3787639215831</v>
      </c>
      <c r="AP149" s="43" t="n">
        <f aca="false">-In_CIT*(MAX(0,AP143)+AP146)-In_RH_On*In_RH_Rate*MAX(0,AP143)</f>
        <v>-48.8304331634739</v>
      </c>
      <c r="AQ149" s="43" t="n">
        <f aca="false">-In_CIT*(MAX(0,AQ143)+AQ146)-In_RH_On*In_RH_Rate*MAX(0,AQ143)</f>
        <v>-36.7966098352636</v>
      </c>
      <c r="AR149" s="43" t="n">
        <f aca="false">-In_CIT*(MAX(0,AR143)+AR146)-In_RH_On*In_RH_Rate*MAX(0,AR143)</f>
        <v>-37.9564434593598</v>
      </c>
      <c r="AS149" s="43" t="n">
        <f aca="false">-In_CIT*(MAX(0,AS143)+AS146)-In_RH_On*In_RH_Rate*MAX(0,AS143)</f>
        <v>-39.1208764296151</v>
      </c>
      <c r="AT149" s="43" t="n">
        <f aca="false">-In_CIT*(MAX(0,AT143)+AT146)-In_RH_On*In_RH_Rate*MAX(0,AT143)</f>
        <v>-39.604509443381</v>
      </c>
      <c r="AU149" s="43" t="n">
        <f aca="false">-In_CIT*(MAX(0,AU143)+AU146)-In_RH_On*In_RH_Rate*MAX(0,AU143)</f>
        <v>-41.7665844479069</v>
      </c>
      <c r="AV149" s="43" t="n">
        <f aca="false">-In_CIT*(MAX(0,AV143)+AV146)-In_RH_On*In_RH_Rate*MAX(0,AV143)</f>
        <v>-42.9847663883023</v>
      </c>
      <c r="AW149" s="43" t="n">
        <f aca="false">-In_CIT*(MAX(0,AW143)+AW146)-In_RH_On*In_RH_Rate*MAX(0,AW143)</f>
        <v>-44.2078926894865</v>
      </c>
      <c r="AX149" s="43" t="n">
        <f aca="false">-In_CIT*(MAX(0,AX143)+AX146)-In_RH_On*In_RH_Rate*MAX(0,AX143)</f>
        <v>-44.7196847840147</v>
      </c>
      <c r="AY149" s="43" t="n">
        <f aca="false">-In_CIT*(MAX(0,AY143)+AY146)-In_RH_On*In_RH_Rate*MAX(0,AY143)</f>
        <v>-35.5404684781032</v>
      </c>
      <c r="AZ149" s="43" t="n">
        <f aca="false">-In_CIT*(MAX(0,AZ143)+AZ146)-In_RH_On*In_RH_Rate*MAX(0,AZ143)</f>
        <v>-36.0672895500617</v>
      </c>
      <c r="BA149" s="43" t="n">
        <f aca="false">-In_CIT*(MAX(0,BA143)+BA146)-In_RH_On*In_RH_Rate*MAX(0,BA143)</f>
        <v>-37.2170170799871</v>
      </c>
      <c r="BB149" s="43" t="n">
        <f aca="false">-In_CIT*(MAX(0,BB143)+BB146)-In_RH_On*In_RH_Rate*MAX(0,BB143)</f>
        <v>-37.7573979775482</v>
      </c>
      <c r="BC149" s="43" t="n">
        <f aca="false">-In_CIT*(MAX(0,BC143)+BC146)-In_RH_On*In_RH_Rate*MAX(0,BC143)</f>
        <v>-41.5932406389074</v>
      </c>
      <c r="BD149" s="43" t="n">
        <f aca="false">-In_CIT*(MAX(0,BD143)+BD146)-In_RH_On*In_RH_Rate*MAX(0,BD143)</f>
        <v>-42.8095222667464</v>
      </c>
      <c r="BE149" s="43" t="n">
        <f aca="false">-In_CIT*(MAX(0,BE143)+BE146)-In_RH_On*In_RH_Rate*MAX(0,BE143)</f>
        <v>-44.0312740751506</v>
      </c>
      <c r="BF149" s="43" t="n">
        <f aca="false">-In_CIT*(MAX(0,BF143)+BF146)-In_RH_On*In_RH_Rate*MAX(0,BF143)</f>
        <v>-44.5968339785673</v>
      </c>
      <c r="BG149" s="43" t="n">
        <f aca="false">-In_CIT*(MAX(0,BG143)+BG146)-In_RH_On*In_RH_Rate*MAX(0,BG143)</f>
        <v>-43.156706594222</v>
      </c>
      <c r="BH149" s="43" t="n">
        <f aca="false">-In_CIT*(MAX(0,BH143)+BH146)-In_RH_On*In_RH_Rate*MAX(0,BH143)</f>
        <v>-93.7298148745197</v>
      </c>
      <c r="BI149" s="43" t="n">
        <f aca="false">-In_CIT*(MAX(0,BI143)+BI146)-In_RH_On*In_RH_Rate*MAX(0,BI143)</f>
        <v>-95.5135636507541</v>
      </c>
      <c r="BJ149" s="43" t="n">
        <f aca="false">-In_CIT*(MAX(0,BJ143)+BJ146)-In_RH_On*In_RH_Rate*MAX(0,BJ143)</f>
        <v>-96.1102371762891</v>
      </c>
      <c r="BK149" s="43" t="n">
        <f aca="false">-In_CIT*(MAX(0,BK143)+BK146)-In_RH_On*In_RH_Rate*MAX(0,BK143)</f>
        <v>-94.2954991852269</v>
      </c>
      <c r="BL149" s="43" t="n">
        <f aca="false">-In_CIT*(MAX(0,BL143)+BL146)-In_RH_On*In_RH_Rate*MAX(0,BL143)</f>
        <v>-96.1034281231557</v>
      </c>
      <c r="BM149" s="43" t="n">
        <f aca="false">-In_CIT*(MAX(0,BM143)+BM146)-In_RH_On*In_RH_Rate*MAX(0,BM143)</f>
        <v>-97.9176039432736</v>
      </c>
      <c r="BN149" s="43" t="n">
        <f aca="false">-In_CIT*(MAX(0,BN143)+BN146)-In_RH_On*In_RH_Rate*MAX(0,BN143)</f>
        <v>-98.548780555929</v>
      </c>
      <c r="BO149" s="43" t="n">
        <f aca="false">-In_CIT*(MAX(0,BO143)+BO146)-In_RH_On*In_RH_Rate*MAX(0,BO143)</f>
        <v>-99.8395734453358</v>
      </c>
      <c r="BP149" s="43" t="n">
        <f aca="false">-In_CIT*(MAX(0,BP143)+BP146)-In_RH_On*In_RH_Rate*MAX(0,BP143)</f>
        <v>-100.491884586808</v>
      </c>
      <c r="BQ149" s="43" t="n">
        <f aca="false">-In_CIT*(MAX(0,BQ143)+BQ146)-In_RH_On*In_RH_Rate*MAX(0,BQ143)</f>
        <v>-102.36044708213</v>
      </c>
      <c r="BR149" s="43" t="n">
        <f aca="false">-In_CIT*(MAX(0,BR143)+BR146)-In_RH_On*In_RH_Rate*MAX(0,BR143)</f>
        <v>-103.02949811147</v>
      </c>
      <c r="BS149" s="43" t="n">
        <f aca="false">-In_CIT*(MAX(0,BS143)+BS146)-In_RH_On*In_RH_Rate*MAX(0,BS143)</f>
        <v>-97.094839708214</v>
      </c>
      <c r="BT149" s="43" t="n">
        <f aca="false">-In_CIT*(MAX(0,BT143)+BT146)-In_RH_On*In_RH_Rate*MAX(0,BT143)</f>
        <v>-98.9458933404436</v>
      </c>
      <c r="BU149" s="43" t="n">
        <f aca="false">-In_CIT*(MAX(0,BU143)+BU146)-In_RH_On*In_RH_Rate*MAX(0,BU143)</f>
        <v>-100.804224357051</v>
      </c>
      <c r="BV149" s="43" t="n">
        <f aca="false">-In_CIT*(MAX(0,BV143)+BV146)-In_RH_On*In_RH_Rate*MAX(0,BV143)</f>
        <v>-101.513363846724</v>
      </c>
      <c r="BW149" s="43" t="n">
        <f aca="false">-In_CIT*(MAX(0,BW143)+BW146)-In_RH_On*In_RH_Rate*MAX(0,BW143)</f>
        <v>-101.748065147722</v>
      </c>
      <c r="BX149" s="43" t="n">
        <f aca="false">-In_CIT*(MAX(0,BX143)+BX146)-In_RH_On*In_RH_Rate*MAX(0,BX143)</f>
        <v>-103.653714993324</v>
      </c>
      <c r="BY149" s="43" t="n">
        <f aca="false">-In_CIT*(MAX(0,BY143)+BY146)-In_RH_On*In_RH_Rate*MAX(0,BY143)</f>
        <v>-105.567081008487</v>
      </c>
      <c r="BZ149" s="43" t="n">
        <f aca="false">-In_CIT*(MAX(0,BZ143)+BZ146)-In_RH_On*In_RH_Rate*MAX(0,BZ143)</f>
        <v>-106.314511401336</v>
      </c>
      <c r="CA149" s="43" t="n">
        <f aca="false">-In_CIT*(MAX(0,CA143)+CA146)-In_RH_On*In_RH_Rate*MAX(0,CA143)</f>
        <v>-101.592584634778</v>
      </c>
      <c r="CB149" s="43" t="n">
        <f aca="false">-In_CIT*(MAX(0,CB143)+CB146)-In_RH_On*In_RH_Rate*MAX(0,CB143)</f>
        <v>-103.500110217026</v>
      </c>
      <c r="CC149" s="43" t="n">
        <f aca="false">-In_CIT*(MAX(0,CC143)+CC146)-In_RH_On*In_RH_Rate*MAX(0,CC143)</f>
        <v>-104.564682498125</v>
      </c>
      <c r="CD149" s="43" t="n">
        <f aca="false">-In_CIT*(MAX(0,CD143)+CD146)-In_RH_On*In_RH_Rate*MAX(0,CD143)</f>
        <v>-104.49114643045</v>
      </c>
      <c r="CE149" s="43" t="n">
        <f aca="false">-In_CIT*(MAX(0,CE143)+CE146)-In_RH_On*In_RH_Rate*MAX(0,CE143)</f>
        <v>-100.15571554753</v>
      </c>
      <c r="CF149" s="43" t="n">
        <f aca="false">-In_CIT*(MAX(0,CF143)+CF146)-In_RH_On*In_RH_Rate*MAX(0,CF143)</f>
        <v>-100.084029259364</v>
      </c>
      <c r="CG149" s="43" t="n">
        <f aca="false">-In_CIT*(MAX(0,CG143)+CG146)-In_RH_On*In_RH_Rate*MAX(0,CG143)</f>
        <v>-101.111433974909</v>
      </c>
      <c r="CH149" s="43" t="n">
        <f aca="false">-In_CIT*(MAX(0,CH143)+CH146)-In_RH_On*In_RH_Rate*MAX(0,CH143)</f>
        <v>-101.038273495425</v>
      </c>
      <c r="CI149" s="43" t="n">
        <f aca="false">-In_CIT*(MAX(0,CI143)+CI146)-In_RH_On*In_RH_Rate*MAX(0,CI143)</f>
        <v>-104.460859058315</v>
      </c>
      <c r="CJ149" s="43" t="n">
        <f aca="false">-In_CIT*(MAX(0,CJ143)+CJ146)-In_RH_On*In_RH_Rate*MAX(0,CJ143)</f>
        <v>-105.546369638947</v>
      </c>
      <c r="CK149" s="43" t="n">
        <f aca="false">-In_CIT*(MAX(0,CK143)+CK146)-In_RH_On*In_RH_Rate*MAX(0,CK143)</f>
        <v>-106.629441094158</v>
      </c>
      <c r="CL149" s="43" t="n">
        <f aca="false">-In_CIT*(MAX(0,CL143)+CL146)-In_RH_On*In_RH_Rate*MAX(0,CL143)</f>
        <v>-106.551877052962</v>
      </c>
      <c r="CM149" s="43" t="n">
        <f aca="false">-In_CIT*(MAX(0,CM143)+CM146)-In_RH_On*In_RH_Rate*MAX(0,CM143)</f>
        <v>-112.196488480699</v>
      </c>
      <c r="CN149" s="43" t="n">
        <f aca="false">-In_CIT*(MAX(0,CN143)+CN146)-In_RH_On*In_RH_Rate*MAX(0,CN143)</f>
        <v>-113.365551955646</v>
      </c>
      <c r="CO149" s="43" t="n">
        <f aca="false">-In_CIT*(MAX(0,CO143)+CO146)-In_RH_On*In_RH_Rate*MAX(0,CO143)</f>
        <v>-114.532098472408</v>
      </c>
      <c r="CP149" s="43" t="n">
        <f aca="false">-In_CIT*(MAX(0,CP143)+CP146)-In_RH_On*In_RH_Rate*MAX(0,CP143)</f>
        <v>-114.452059353967</v>
      </c>
      <c r="CQ149" s="43" t="n">
        <f aca="false">-In_CIT*(MAX(0,CQ143)+CQ146)-In_RH_On*In_RH_Rate*MAX(0,CQ143)</f>
        <v>-110.59317726613</v>
      </c>
      <c r="CR149" s="43" t="n">
        <f aca="false">-In_CIT*(MAX(0,CR143)+CR146)-In_RH_On*In_RH_Rate*MAX(0,CR143)</f>
        <v>-111.743559665268</v>
      </c>
      <c r="CS149" s="43" t="n">
        <f aca="false">-In_CIT*(MAX(0,CS143)+CS146)-In_RH_On*In_RH_Rate*MAX(0,CS143)</f>
        <v>-112.891396988068</v>
      </c>
      <c r="CT149" s="43" t="n">
        <f aca="false">-In_CIT*(MAX(0,CT143)+CT146)-In_RH_On*In_RH_Rate*MAX(0,CT143)</f>
        <v>-112.810463714082</v>
      </c>
      <c r="CU149" s="43" t="n">
        <f aca="false">-In_CIT*(MAX(0,CU143)+CU146)-In_RH_On*In_RH_Rate*MAX(0,CU143)</f>
        <v>-110.630588832466</v>
      </c>
      <c r="CV149" s="43" t="n">
        <f aca="false">-In_CIT*(MAX(0,CV143)+CV146)-In_RH_On*In_RH_Rate*MAX(0,CV143)</f>
        <v>-32.6776317062632</v>
      </c>
      <c r="CW149" s="43" t="n">
        <f aca="false">-In_CIT*(MAX(0,CW143)+CW146)-In_RH_On*In_RH_Rate*MAX(0,CW143)</f>
        <v>-32.9599752619416</v>
      </c>
      <c r="CX149" s="43" t="n">
        <f aca="false">-In_CIT*(MAX(0,CX143)+CX146)-In_RH_On*In_RH_Rate*MAX(0,CX143)</f>
        <v>-32.8824389639909</v>
      </c>
      <c r="CY149" s="43" t="n">
        <f aca="false">-In_CIT*(MAX(0,CY143)+CY146)-In_RH_On*In_RH_Rate*MAX(0,CY143)</f>
        <v>-70.9273642341111</v>
      </c>
      <c r="CZ149" s="43" t="n">
        <f aca="false">-In_CIT*(MAX(0,CZ143)+CZ146)-In_RH_On*In_RH_Rate*MAX(0,CZ143)</f>
        <v>-71.6393560862882</v>
      </c>
      <c r="DA149" s="43" t="n">
        <f aca="false">-In_CIT*(MAX(0,DA143)+DA146)-In_RH_On*In_RH_Rate*MAX(0,DA143)</f>
        <v>-72.3488788181547</v>
      </c>
      <c r="DB149" s="43" t="n">
        <f aca="false">-In_CIT*(MAX(0,DB143)+DB146)-In_RH_On*In_RH_Rate*MAX(0,DB143)</f>
        <v>-72.2703609412421</v>
      </c>
      <c r="DC149" s="43" t="n">
        <f aca="false">-In_CIT*(MAX(0,DC143)+DC146)-In_RH_On*In_RH_Rate*MAX(0,DC143)</f>
        <v>-70.2120500298527</v>
      </c>
      <c r="DD149" s="43" t="n">
        <f aca="false">-In_CIT*(MAX(0,DD143)+DD146)-In_RH_On*In_RH_Rate*MAX(0,DD143)</f>
        <v>-70.9164039667957</v>
      </c>
      <c r="DE149" s="43" t="n">
        <f aca="false">-In_CIT*(MAX(0,DE143)+DE146)-In_RH_On*In_RH_Rate*MAX(0,DE143)</f>
        <v>-71.6182988435918</v>
      </c>
      <c r="DF149" s="43" t="n">
        <f aca="false">-In_CIT*(MAX(0,DF143)+DF146)-In_RH_On*In_RH_Rate*MAX(0,DF143)</f>
        <v>-71.5401008792814</v>
      </c>
      <c r="DG149" s="43" t="n">
        <f aca="false">-In_CIT*(MAX(0,DG143)+DG146)-In_RH_On*In_RH_Rate*MAX(0,DG143)</f>
        <v>-70.4495413082947</v>
      </c>
      <c r="DH149" s="43" t="n">
        <f aca="false">-In_CIT*(MAX(0,DH143)+DH146)-In_RH_On*In_RH_Rate*MAX(0,DH143)</f>
        <v>-71.1557537063932</v>
      </c>
      <c r="DI149" s="43" t="n">
        <f aca="false">-In_CIT*(MAX(0,DI143)+DI146)-In_RH_On*In_RH_Rate*MAX(0,DI143)</f>
        <v>-71.8594817226025</v>
      </c>
      <c r="DJ149" s="43" t="n">
        <f aca="false">-In_CIT*(MAX(0,DJ143)+DJ146)-In_RH_On*In_RH_Rate*MAX(0,DJ143)</f>
        <v>-71.7804785284082</v>
      </c>
      <c r="DK149" s="43" t="n">
        <f aca="false">-In_CIT*(MAX(0,DK143)+DK146)-In_RH_On*In_RH_Rate*MAX(0,DK143)</f>
        <v>-68.3359544113457</v>
      </c>
      <c r="DL149" s="43" t="n">
        <f aca="false">-In_CIT*(MAX(0,DL143)+DL146)-In_RH_On*In_RH_Rate*MAX(0,DL143)</f>
        <v>-68.2591679611675</v>
      </c>
      <c r="DM149" s="43" t="n">
        <f aca="false">-In_CIT*(MAX(0,DM143)+DM146)-In_RH_On*In_RH_Rate*MAX(0,DM143)</f>
        <v>-68.9316965793447</v>
      </c>
      <c r="DN149" s="43" t="n">
        <f aca="false">-In_CIT*(MAX(0,DN143)+DN146)-In_RH_On*In_RH_Rate*MAX(0,DN143)</f>
        <v>-68.8533310556624</v>
      </c>
      <c r="DO149" s="43" t="n">
        <f aca="false">-In_CIT*(MAX(0,DO143)+DO146)-In_RH_On*In_RH_Rate*MAX(0,DO143)</f>
        <v>-71.0931455728173</v>
      </c>
      <c r="DP149" s="43" t="n">
        <f aca="false">-In_CIT*(MAX(0,DP143)+DP146)-In_RH_On*In_RH_Rate*MAX(0,DP143)</f>
        <v>-71.8059736454413</v>
      </c>
      <c r="DQ149" s="43" t="n">
        <f aca="false">-In_CIT*(MAX(0,DQ143)+DQ146)-In_RH_On*In_RH_Rate*MAX(0,DQ143)</f>
        <v>-72.5162999597163</v>
      </c>
      <c r="DR149" s="43" t="n">
        <f aca="false">-In_CIT*(MAX(0,DR143)+DR146)-In_RH_On*In_RH_Rate*MAX(0,DR143)</f>
        <v>-72.4367441951514</v>
      </c>
      <c r="DS149" s="43" t="n">
        <f aca="false">-In_CIT*(MAX(0,DS143)+DS146)-In_RH_On*In_RH_Rate*MAX(0,DS143)</f>
        <v>-68.2223735860412</v>
      </c>
      <c r="DT149" s="43" t="n">
        <f aca="false">-In_CIT*(MAX(0,DT143)+DT146)-In_RH_On*In_RH_Rate*MAX(0,DT143)</f>
        <v>-68.9032452450332</v>
      </c>
      <c r="DU149" s="43" t="n">
        <f aca="false">-In_CIT*(MAX(0,DU143)+DU146)-In_RH_On*In_RH_Rate*MAX(0,DU143)</f>
        <v>-69.581613232842</v>
      </c>
      <c r="DV149" s="43" t="n">
        <f aca="false">-In_CIT*(MAX(0,DV143)+DV146)-In_RH_On*In_RH_Rate*MAX(0,DV143)</f>
        <v>-69.5019966402608</v>
      </c>
      <c r="DW149" s="43" t="n">
        <f aca="false">-In_CIT*(MAX(0,DW143)+DW146)-In_RH_On*In_RH_Rate*MAX(0,DW143)</f>
        <v>-70.4708337669286</v>
      </c>
      <c r="DX149" s="43" t="n">
        <f aca="false">-In_CIT*(MAX(0,DX143)+DX146)-In_RH_On*In_RH_Rate*MAX(0,DX143)</f>
        <v>-71.1760683166584</v>
      </c>
      <c r="DY149" s="43" t="n">
        <f aca="false">-In_CIT*(MAX(0,DY143)+DY146)-In_RH_On*In_RH_Rate*MAX(0,DY143)</f>
        <v>-71.878779076194</v>
      </c>
      <c r="DZ149" s="43" t="n">
        <f aca="false">-In_CIT*(MAX(0,DZ143)+DZ146)-In_RH_On*In_RH_Rate*MAX(0,DZ143)</f>
        <v>-71.7985227002796</v>
      </c>
      <c r="EA149" s="43" t="n">
        <f aca="false">-In_CIT*(MAX(0,EA143)+EA146)-In_RH_On*In_RH_Rate*MAX(0,EA143)</f>
        <v>-72.4860845920737</v>
      </c>
      <c r="EB149" s="43" t="n">
        <f aca="false">-In_CIT*(MAX(0,EB143)+EB146)-In_RH_On*In_RH_Rate*MAX(0,EB143)</f>
        <v>-72.4080672896252</v>
      </c>
      <c r="EC149" s="43" t="n">
        <f aca="false">-In_CIT*(MAX(0,EC143)+EC146)-In_RH_On*In_RH_Rate*MAX(0,EC143)</f>
        <v>-73.1249447617722</v>
      </c>
      <c r="ED149" s="43" t="n">
        <f aca="false">-In_CIT*(MAX(0,ED143)+ED146)-In_RH_On*In_RH_Rate*MAX(0,ED143)</f>
        <v>-73.0453230739815</v>
      </c>
      <c r="EE149" s="43" t="n">
        <f aca="false">-In_CIT*(MAX(0,EE143)+EE146)-In_RH_On*In_RH_Rate*MAX(0,EE143)</f>
        <v>-67.5196122878376</v>
      </c>
      <c r="EF149" s="43" t="n">
        <f aca="false">-In_CIT*(MAX(0,EF143)+EF146)-In_RH_On*In_RH_Rate*MAX(0,EF143)</f>
        <v>-68.1908246862992</v>
      </c>
      <c r="EG149" s="43" t="n">
        <f aca="false">-In_CIT*(MAX(0,EG143)+EG146)-In_RH_On*In_RH_Rate*MAX(0,EG143)</f>
        <v>-68.8594733550467</v>
      </c>
      <c r="EH149" s="43" t="n">
        <f aca="false">-In_CIT*(MAX(0,EH143)+EH146)-In_RH_On*In_RH_Rate*MAX(0,EH143)</f>
        <v>-68.7779469048063</v>
      </c>
      <c r="EI149" s="43" t="n">
        <f aca="false">-In_CIT*(MAX(0,EI143)+EI146)-In_RH_On*In_RH_Rate*MAX(0,EI143)</f>
        <v>-73.1478841606485</v>
      </c>
      <c r="EJ149" s="43" t="n">
        <f aca="false">-In_CIT*(MAX(0,EJ143)+EJ146)-In_RH_On*In_RH_Rate*MAX(0,EJ143)</f>
        <v>-181.903877365335</v>
      </c>
      <c r="EK149" s="43" t="n">
        <f aca="false">-In_CIT*(MAX(0,EK143)+EK146)-In_RH_On*In_RH_Rate*MAX(0,EK143)</f>
        <v>-183.820763947207</v>
      </c>
      <c r="EL149" s="43" t="n">
        <f aca="false">-In_CIT*(MAX(0,EL143)+EL146)-In_RH_On*In_RH_Rate*MAX(0,EL143)</f>
        <v>-183.737867554921</v>
      </c>
      <c r="EM149" s="43" t="n">
        <f aca="false">-In_CIT*(MAX(0,EM143)+EM146)-In_RH_On*In_RH_Rate*MAX(0,EM143)</f>
        <v>-185.986318593438</v>
      </c>
      <c r="EN149" s="43" t="n">
        <f aca="false">-In_CIT*(MAX(0,EN143)+EN146)-In_RH_On*In_RH_Rate*MAX(0,EN143)</f>
        <v>-187.969424565211</v>
      </c>
      <c r="EO149" s="43" t="n">
        <f aca="false">-In_CIT*(MAX(0,EO143)+EO146)-In_RH_On*In_RH_Rate*MAX(0,EO143)</f>
        <v>-189.949823924578</v>
      </c>
      <c r="EP149" s="43" t="n">
        <f aca="false">-In_CIT*(MAX(0,EP143)+EP146)-In_RH_On*In_RH_Rate*MAX(0,EP143)</f>
        <v>-189.863753813312</v>
      </c>
      <c r="EQ149" s="43" t="n">
        <f aca="false">-In_CIT*(MAX(0,EQ143)+EQ146)-In_RH_On*In_RH_Rate*MAX(0,EQ143)</f>
        <v>-182.977516069589</v>
      </c>
      <c r="ER149" s="43" t="n">
        <f aca="false">-In_CIT*(MAX(0,ER143)+ER146)-In_RH_On*In_RH_Rate*MAX(0,ER143)</f>
        <v>-182.892945759937</v>
      </c>
      <c r="ES149" s="43" t="n">
        <f aca="false">-In_CIT*(MAX(0,ES143)+ES146)-In_RH_On*In_RH_Rate*MAX(0,ES143)</f>
        <v>-184.817322718182</v>
      </c>
      <c r="ET149" s="43" t="n">
        <f aca="false">-In_CIT*(MAX(0,ET143)+ET146)-In_RH_On*In_RH_Rate*MAX(0,ET143)</f>
        <v>-184.731013263994</v>
      </c>
      <c r="EU149" s="43" t="n">
        <f aca="false">-In_CIT*(MAX(0,EU143)+EU146)-In_RH_On*In_RH_Rate*MAX(0,EU143)</f>
        <v>-184.243367475232</v>
      </c>
      <c r="EV149" s="43" t="n">
        <f aca="false">-In_CIT*(MAX(0,EV143)+EV146)-In_RH_On*In_RH_Rate*MAX(0,EV143)</f>
        <v>-186.205458509308</v>
      </c>
      <c r="EW149" s="43" t="n">
        <f aca="false">-In_CIT*(MAX(0,EW143)+EW146)-In_RH_On*In_RH_Rate*MAX(0,EW143)</f>
        <v>-188.164789426942</v>
      </c>
      <c r="EX149" s="43" t="n">
        <f aca="false">-In_CIT*(MAX(0,EX143)+EX146)-In_RH_On*In_RH_Rate*MAX(0,EX143)</f>
        <v>-188.0770178906</v>
      </c>
      <c r="EY149" s="43" t="n">
        <f aca="false">-In_CIT*(MAX(0,EY143)+EY146)-In_RH_On*In_RH_Rate*MAX(0,EY143)</f>
        <v>-187.580640379433</v>
      </c>
      <c r="EZ149" s="43" t="n">
        <f aca="false">-In_CIT*(MAX(0,EZ143)+EZ146)-In_RH_On*In_RH_Rate*MAX(0,EZ143)</f>
        <v>-189.578371349617</v>
      </c>
      <c r="FA149" s="43" t="n">
        <f aca="false">-In_CIT*(MAX(0,FA143)+FA146)-In_RH_On*In_RH_Rate*MAX(0,FA143)</f>
        <v>-191.573295446986</v>
      </c>
      <c r="FB149" s="43" t="n">
        <f aca="false">-In_CIT*(MAX(0,FB143)+FB146)-In_RH_On*In_RH_Rate*MAX(0,FB143)</f>
        <v>-191.484037060819</v>
      </c>
      <c r="FC149" s="43" t="n">
        <f aca="false">-In_CIT*(MAX(0,FC143)+FC146)-In_RH_On*In_RH_Rate*MAX(0,FC143)</f>
        <v>-190.978770491815</v>
      </c>
      <c r="FD149" s="43" t="n">
        <f aca="false">-In_CIT*(MAX(0,FD143)+FD146)-In_RH_On*In_RH_Rate*MAX(0,FD143)</f>
        <v>-0</v>
      </c>
      <c r="FE149" s="43" t="n">
        <f aca="false">-In_CIT*(MAX(0,FE143)+FE146)-In_RH_On*In_RH_Rate*MAX(0,FE143)</f>
        <v>-0</v>
      </c>
      <c r="FF149" s="43" t="n">
        <f aca="false">-In_CIT*(MAX(0,FF143)+FF146)-In_RH_On*In_RH_Rate*MAX(0,FF143)</f>
        <v>-0</v>
      </c>
      <c r="FG149" s="43" t="n">
        <f aca="false">-In_CIT*(MAX(0,FG143)+FG146)-In_RH_On*In_RH_Rate*MAX(0,FG143)</f>
        <v>-0</v>
      </c>
      <c r="FH149" s="43" t="n">
        <f aca="false">-In_CIT*(MAX(0,FH143)+FH146)-In_RH_On*In_RH_Rate*MAX(0,FH143)</f>
        <v>-0</v>
      </c>
    </row>
    <row r="150" customFormat="false" ht="15" hidden="false" customHeight="false" outlineLevel="0" collapsed="false">
      <c r="C150" s="0" t="s">
        <v>743</v>
      </c>
      <c r="D150" s="11" t="s">
        <v>319</v>
      </c>
      <c r="I150" s="43" t="n">
        <f aca="false">SUM(J150:FH150)</f>
        <v>0</v>
      </c>
      <c r="J150" s="43" t="n">
        <f aca="false">ABS(J149-J115)</f>
        <v>0</v>
      </c>
      <c r="K150" s="43" t="n">
        <f aca="false">ABS(K149-K115)</f>
        <v>0</v>
      </c>
      <c r="L150" s="43" t="n">
        <f aca="false">ABS(L149-L115)</f>
        <v>0</v>
      </c>
      <c r="M150" s="43" t="n">
        <f aca="false">ABS(M149-M115)</f>
        <v>0</v>
      </c>
      <c r="N150" s="43" t="n">
        <f aca="false">ABS(N149-N115)</f>
        <v>0</v>
      </c>
      <c r="O150" s="43" t="n">
        <f aca="false">ABS(O149-O115)</f>
        <v>0</v>
      </c>
      <c r="P150" s="43" t="n">
        <f aca="false">ABS(P149-P115)</f>
        <v>0</v>
      </c>
      <c r="Q150" s="43" t="n">
        <f aca="false">ABS(Q149-Q115)</f>
        <v>0</v>
      </c>
      <c r="R150" s="43" t="n">
        <f aca="false">ABS(R149-R115)</f>
        <v>0</v>
      </c>
      <c r="S150" s="43" t="n">
        <f aca="false">ABS(S149-S115)</f>
        <v>0</v>
      </c>
      <c r="T150" s="43" t="n">
        <f aca="false">ABS(T149-T115)</f>
        <v>0</v>
      </c>
      <c r="U150" s="43" t="n">
        <f aca="false">ABS(U149-U115)</f>
        <v>0</v>
      </c>
      <c r="V150" s="43" t="n">
        <f aca="false">ABS(V149-V115)</f>
        <v>0</v>
      </c>
      <c r="W150" s="43" t="n">
        <f aca="false">ABS(W149-W115)</f>
        <v>0</v>
      </c>
      <c r="X150" s="43" t="n">
        <f aca="false">ABS(X149-X115)</f>
        <v>0</v>
      </c>
      <c r="Y150" s="43" t="n">
        <f aca="false">ABS(Y149-Y115)</f>
        <v>0</v>
      </c>
      <c r="Z150" s="43" t="n">
        <f aca="false">ABS(Z149-Z115)</f>
        <v>0</v>
      </c>
      <c r="AA150" s="43" t="n">
        <f aca="false">ABS(AA149-AA115)</f>
        <v>0</v>
      </c>
      <c r="AB150" s="43" t="n">
        <f aca="false">ABS(AB149-AB115)</f>
        <v>0</v>
      </c>
      <c r="AC150" s="43" t="n">
        <f aca="false">ABS(AC149-AC115)</f>
        <v>0</v>
      </c>
      <c r="AD150" s="43" t="n">
        <f aca="false">ABS(AD149-AD115)</f>
        <v>0</v>
      </c>
      <c r="AE150" s="43" t="n">
        <f aca="false">ABS(AE149-AE115)</f>
        <v>0</v>
      </c>
      <c r="AF150" s="43" t="n">
        <f aca="false">ABS(AF149-AF115)</f>
        <v>0</v>
      </c>
      <c r="AG150" s="43" t="n">
        <f aca="false">ABS(AG149-AG115)</f>
        <v>0</v>
      </c>
      <c r="AH150" s="43" t="n">
        <f aca="false">ABS(AH149-AH115)</f>
        <v>0</v>
      </c>
      <c r="AI150" s="43" t="n">
        <f aca="false">ABS(AI149-AI115)</f>
        <v>0</v>
      </c>
      <c r="AJ150" s="43" t="n">
        <f aca="false">ABS(AJ149-AJ115)</f>
        <v>0</v>
      </c>
      <c r="AK150" s="43" t="n">
        <f aca="false">ABS(AK149-AK115)</f>
        <v>0</v>
      </c>
      <c r="AL150" s="43" t="n">
        <f aca="false">ABS(AL149-AL115)</f>
        <v>0</v>
      </c>
      <c r="AM150" s="43" t="n">
        <f aca="false">ABS(AM149-AM115)</f>
        <v>0</v>
      </c>
      <c r="AN150" s="43" t="n">
        <f aca="false">ABS(AN149-AN115)</f>
        <v>0</v>
      </c>
      <c r="AO150" s="43" t="n">
        <f aca="false">ABS(AO149-AO115)</f>
        <v>0</v>
      </c>
      <c r="AP150" s="43" t="n">
        <f aca="false">ABS(AP149-AP115)</f>
        <v>0</v>
      </c>
      <c r="AQ150" s="43" t="n">
        <f aca="false">ABS(AQ149-AQ115)</f>
        <v>0</v>
      </c>
      <c r="AR150" s="43" t="n">
        <f aca="false">ABS(AR149-AR115)</f>
        <v>0</v>
      </c>
      <c r="AS150" s="43" t="n">
        <f aca="false">ABS(AS149-AS115)</f>
        <v>0</v>
      </c>
      <c r="AT150" s="43" t="n">
        <f aca="false">ABS(AT149-AT115)</f>
        <v>0</v>
      </c>
      <c r="AU150" s="43" t="n">
        <f aca="false">ABS(AU149-AU115)</f>
        <v>0</v>
      </c>
      <c r="AV150" s="43" t="n">
        <f aca="false">ABS(AV149-AV115)</f>
        <v>0</v>
      </c>
      <c r="AW150" s="43" t="n">
        <f aca="false">ABS(AW149-AW115)</f>
        <v>0</v>
      </c>
      <c r="AX150" s="43" t="n">
        <f aca="false">ABS(AX149-AX115)</f>
        <v>0</v>
      </c>
      <c r="AY150" s="43" t="n">
        <f aca="false">ABS(AY149-AY115)</f>
        <v>0</v>
      </c>
      <c r="AZ150" s="43" t="n">
        <f aca="false">ABS(AZ149-AZ115)</f>
        <v>0</v>
      </c>
      <c r="BA150" s="43" t="n">
        <f aca="false">ABS(BA149-BA115)</f>
        <v>0</v>
      </c>
      <c r="BB150" s="43" t="n">
        <f aca="false">ABS(BB149-BB115)</f>
        <v>0</v>
      </c>
      <c r="BC150" s="43" t="n">
        <f aca="false">ABS(BC149-BC115)</f>
        <v>0</v>
      </c>
      <c r="BD150" s="43" t="n">
        <f aca="false">ABS(BD149-BD115)</f>
        <v>0</v>
      </c>
      <c r="BE150" s="43" t="n">
        <f aca="false">ABS(BE149-BE115)</f>
        <v>0</v>
      </c>
      <c r="BF150" s="43" t="n">
        <f aca="false">ABS(BF149-BF115)</f>
        <v>0</v>
      </c>
      <c r="BG150" s="43" t="n">
        <f aca="false">ABS(BG149-BG115)</f>
        <v>0</v>
      </c>
      <c r="BH150" s="43" t="n">
        <f aca="false">ABS(BH149-BH115)</f>
        <v>0</v>
      </c>
      <c r="BI150" s="43" t="n">
        <f aca="false">ABS(BI149-BI115)</f>
        <v>0</v>
      </c>
      <c r="BJ150" s="43" t="n">
        <f aca="false">ABS(BJ149-BJ115)</f>
        <v>0</v>
      </c>
      <c r="BK150" s="43" t="n">
        <f aca="false">ABS(BK149-BK115)</f>
        <v>0</v>
      </c>
      <c r="BL150" s="43" t="n">
        <f aca="false">ABS(BL149-BL115)</f>
        <v>0</v>
      </c>
      <c r="BM150" s="43" t="n">
        <f aca="false">ABS(BM149-BM115)</f>
        <v>0</v>
      </c>
      <c r="BN150" s="43" t="n">
        <f aca="false">ABS(BN149-BN115)</f>
        <v>0</v>
      </c>
      <c r="BO150" s="43" t="n">
        <f aca="false">ABS(BO149-BO115)</f>
        <v>0</v>
      </c>
      <c r="BP150" s="43" t="n">
        <f aca="false">ABS(BP149-BP115)</f>
        <v>0</v>
      </c>
      <c r="BQ150" s="43" t="n">
        <f aca="false">ABS(BQ149-BQ115)</f>
        <v>0</v>
      </c>
      <c r="BR150" s="43" t="n">
        <f aca="false">ABS(BR149-BR115)</f>
        <v>0</v>
      </c>
      <c r="BS150" s="43" t="n">
        <f aca="false">ABS(BS149-BS115)</f>
        <v>0</v>
      </c>
      <c r="BT150" s="43" t="n">
        <f aca="false">ABS(BT149-BT115)</f>
        <v>0</v>
      </c>
      <c r="BU150" s="43" t="n">
        <f aca="false">ABS(BU149-BU115)</f>
        <v>0</v>
      </c>
      <c r="BV150" s="43" t="n">
        <f aca="false">ABS(BV149-BV115)</f>
        <v>0</v>
      </c>
      <c r="BW150" s="43" t="n">
        <f aca="false">ABS(BW149-BW115)</f>
        <v>0</v>
      </c>
      <c r="BX150" s="43" t="n">
        <f aca="false">ABS(BX149-BX115)</f>
        <v>0</v>
      </c>
      <c r="BY150" s="43" t="n">
        <f aca="false">ABS(BY149-BY115)</f>
        <v>0</v>
      </c>
      <c r="BZ150" s="43" t="n">
        <f aca="false">ABS(BZ149-BZ115)</f>
        <v>0</v>
      </c>
      <c r="CA150" s="43" t="n">
        <f aca="false">ABS(CA149-CA115)</f>
        <v>0</v>
      </c>
      <c r="CB150" s="43" t="n">
        <f aca="false">ABS(CB149-CB115)</f>
        <v>0</v>
      </c>
      <c r="CC150" s="43" t="n">
        <f aca="false">ABS(CC149-CC115)</f>
        <v>0</v>
      </c>
      <c r="CD150" s="43" t="n">
        <f aca="false">ABS(CD149-CD115)</f>
        <v>0</v>
      </c>
      <c r="CE150" s="43" t="n">
        <f aca="false">ABS(CE149-CE115)</f>
        <v>0</v>
      </c>
      <c r="CF150" s="43" t="n">
        <f aca="false">ABS(CF149-CF115)</f>
        <v>0</v>
      </c>
      <c r="CG150" s="43" t="n">
        <f aca="false">ABS(CG149-CG115)</f>
        <v>0</v>
      </c>
      <c r="CH150" s="43" t="n">
        <f aca="false">ABS(CH149-CH115)</f>
        <v>0</v>
      </c>
      <c r="CI150" s="43" t="n">
        <f aca="false">ABS(CI149-CI115)</f>
        <v>0</v>
      </c>
      <c r="CJ150" s="43" t="n">
        <f aca="false">ABS(CJ149-CJ115)</f>
        <v>0</v>
      </c>
      <c r="CK150" s="43" t="n">
        <f aca="false">ABS(CK149-CK115)</f>
        <v>0</v>
      </c>
      <c r="CL150" s="43" t="n">
        <f aca="false">ABS(CL149-CL115)</f>
        <v>0</v>
      </c>
      <c r="CM150" s="43" t="n">
        <f aca="false">ABS(CM149-CM115)</f>
        <v>0</v>
      </c>
      <c r="CN150" s="43" t="n">
        <f aca="false">ABS(CN149-CN115)</f>
        <v>0</v>
      </c>
      <c r="CO150" s="43" t="n">
        <f aca="false">ABS(CO149-CO115)</f>
        <v>0</v>
      </c>
      <c r="CP150" s="43" t="n">
        <f aca="false">ABS(CP149-CP115)</f>
        <v>0</v>
      </c>
      <c r="CQ150" s="43" t="n">
        <f aca="false">ABS(CQ149-CQ115)</f>
        <v>0</v>
      </c>
      <c r="CR150" s="43" t="n">
        <f aca="false">ABS(CR149-CR115)</f>
        <v>0</v>
      </c>
      <c r="CS150" s="43" t="n">
        <f aca="false">ABS(CS149-CS115)</f>
        <v>0</v>
      </c>
      <c r="CT150" s="43" t="n">
        <f aca="false">ABS(CT149-CT115)</f>
        <v>0</v>
      </c>
      <c r="CU150" s="43" t="n">
        <f aca="false">ABS(CU149-CU115)</f>
        <v>0</v>
      </c>
      <c r="CV150" s="43" t="n">
        <f aca="false">ABS(CV149-CV115)</f>
        <v>0</v>
      </c>
      <c r="CW150" s="43" t="n">
        <f aca="false">ABS(CW149-CW115)</f>
        <v>0</v>
      </c>
      <c r="CX150" s="43" t="n">
        <f aca="false">ABS(CX149-CX115)</f>
        <v>0</v>
      </c>
      <c r="CY150" s="43" t="n">
        <f aca="false">ABS(CY149-CY115)</f>
        <v>0</v>
      </c>
      <c r="CZ150" s="43" t="n">
        <f aca="false">ABS(CZ149-CZ115)</f>
        <v>0</v>
      </c>
      <c r="DA150" s="43" t="n">
        <f aca="false">ABS(DA149-DA115)</f>
        <v>0</v>
      </c>
      <c r="DB150" s="43" t="n">
        <f aca="false">ABS(DB149-DB115)</f>
        <v>0</v>
      </c>
      <c r="DC150" s="43" t="n">
        <f aca="false">ABS(DC149-DC115)</f>
        <v>0</v>
      </c>
      <c r="DD150" s="43" t="n">
        <f aca="false">ABS(DD149-DD115)</f>
        <v>0</v>
      </c>
      <c r="DE150" s="43" t="n">
        <f aca="false">ABS(DE149-DE115)</f>
        <v>0</v>
      </c>
      <c r="DF150" s="43" t="n">
        <f aca="false">ABS(DF149-DF115)</f>
        <v>0</v>
      </c>
      <c r="DG150" s="43" t="n">
        <f aca="false">ABS(DG149-DG115)</f>
        <v>0</v>
      </c>
      <c r="DH150" s="43" t="n">
        <f aca="false">ABS(DH149-DH115)</f>
        <v>0</v>
      </c>
      <c r="DI150" s="43" t="n">
        <f aca="false">ABS(DI149-DI115)</f>
        <v>0</v>
      </c>
      <c r="DJ150" s="43" t="n">
        <f aca="false">ABS(DJ149-DJ115)</f>
        <v>0</v>
      </c>
      <c r="DK150" s="43" t="n">
        <f aca="false">ABS(DK149-DK115)</f>
        <v>0</v>
      </c>
      <c r="DL150" s="43" t="n">
        <f aca="false">ABS(DL149-DL115)</f>
        <v>0</v>
      </c>
      <c r="DM150" s="43" t="n">
        <f aca="false">ABS(DM149-DM115)</f>
        <v>0</v>
      </c>
      <c r="DN150" s="43" t="n">
        <f aca="false">ABS(DN149-DN115)</f>
        <v>0</v>
      </c>
      <c r="DO150" s="43" t="n">
        <f aca="false">ABS(DO149-DO115)</f>
        <v>0</v>
      </c>
      <c r="DP150" s="43" t="n">
        <f aca="false">ABS(DP149-DP115)</f>
        <v>0</v>
      </c>
      <c r="DQ150" s="43" t="n">
        <f aca="false">ABS(DQ149-DQ115)</f>
        <v>0</v>
      </c>
      <c r="DR150" s="43" t="n">
        <f aca="false">ABS(DR149-DR115)</f>
        <v>0</v>
      </c>
      <c r="DS150" s="43" t="n">
        <f aca="false">ABS(DS149-DS115)</f>
        <v>0</v>
      </c>
      <c r="DT150" s="43" t="n">
        <f aca="false">ABS(DT149-DT115)</f>
        <v>0</v>
      </c>
      <c r="DU150" s="43" t="n">
        <f aca="false">ABS(DU149-DU115)</f>
        <v>0</v>
      </c>
      <c r="DV150" s="43" t="n">
        <f aca="false">ABS(DV149-DV115)</f>
        <v>0</v>
      </c>
      <c r="DW150" s="43" t="n">
        <f aca="false">ABS(DW149-DW115)</f>
        <v>0</v>
      </c>
      <c r="DX150" s="43" t="n">
        <f aca="false">ABS(DX149-DX115)</f>
        <v>0</v>
      </c>
      <c r="DY150" s="43" t="n">
        <f aca="false">ABS(DY149-DY115)</f>
        <v>0</v>
      </c>
      <c r="DZ150" s="43" t="n">
        <f aca="false">ABS(DZ149-DZ115)</f>
        <v>0</v>
      </c>
      <c r="EA150" s="43" t="n">
        <f aca="false">ABS(EA149-EA115)</f>
        <v>0</v>
      </c>
      <c r="EB150" s="43" t="n">
        <f aca="false">ABS(EB149-EB115)</f>
        <v>0</v>
      </c>
      <c r="EC150" s="43" t="n">
        <f aca="false">ABS(EC149-EC115)</f>
        <v>0</v>
      </c>
      <c r="ED150" s="43" t="n">
        <f aca="false">ABS(ED149-ED115)</f>
        <v>0</v>
      </c>
      <c r="EE150" s="43" t="n">
        <f aca="false">ABS(EE149-EE115)</f>
        <v>0</v>
      </c>
      <c r="EF150" s="43" t="n">
        <f aca="false">ABS(EF149-EF115)</f>
        <v>0</v>
      </c>
      <c r="EG150" s="43" t="n">
        <f aca="false">ABS(EG149-EG115)</f>
        <v>0</v>
      </c>
      <c r="EH150" s="43" t="n">
        <f aca="false">ABS(EH149-EH115)</f>
        <v>0</v>
      </c>
      <c r="EI150" s="43" t="n">
        <f aca="false">ABS(EI149-EI115)</f>
        <v>0</v>
      </c>
      <c r="EJ150" s="43" t="n">
        <f aca="false">ABS(EJ149-EJ115)</f>
        <v>0</v>
      </c>
      <c r="EK150" s="43" t="n">
        <f aca="false">ABS(EK149-EK115)</f>
        <v>0</v>
      </c>
      <c r="EL150" s="43" t="n">
        <f aca="false">ABS(EL149-EL115)</f>
        <v>0</v>
      </c>
      <c r="EM150" s="43" t="n">
        <f aca="false">ABS(EM149-EM115)</f>
        <v>0</v>
      </c>
      <c r="EN150" s="43" t="n">
        <f aca="false">ABS(EN149-EN115)</f>
        <v>0</v>
      </c>
      <c r="EO150" s="43" t="n">
        <f aca="false">ABS(EO149-EO115)</f>
        <v>0</v>
      </c>
      <c r="EP150" s="43" t="n">
        <f aca="false">ABS(EP149-EP115)</f>
        <v>0</v>
      </c>
      <c r="EQ150" s="43" t="n">
        <f aca="false">ABS(EQ149-EQ115)</f>
        <v>0</v>
      </c>
      <c r="ER150" s="43" t="n">
        <f aca="false">ABS(ER149-ER115)</f>
        <v>0</v>
      </c>
      <c r="ES150" s="43" t="n">
        <f aca="false">ABS(ES149-ES115)</f>
        <v>0</v>
      </c>
      <c r="ET150" s="43" t="n">
        <f aca="false">ABS(ET149-ET115)</f>
        <v>0</v>
      </c>
      <c r="EU150" s="43" t="n">
        <f aca="false">ABS(EU149-EU115)</f>
        <v>0</v>
      </c>
      <c r="EV150" s="43" t="n">
        <f aca="false">ABS(EV149-EV115)</f>
        <v>0</v>
      </c>
      <c r="EW150" s="43" t="n">
        <f aca="false">ABS(EW149-EW115)</f>
        <v>0</v>
      </c>
      <c r="EX150" s="43" t="n">
        <f aca="false">ABS(EX149-EX115)</f>
        <v>0</v>
      </c>
      <c r="EY150" s="43" t="n">
        <f aca="false">ABS(EY149-EY115)</f>
        <v>0</v>
      </c>
      <c r="EZ150" s="43" t="n">
        <f aca="false">ABS(EZ149-EZ115)</f>
        <v>0</v>
      </c>
      <c r="FA150" s="43" t="n">
        <f aca="false">ABS(FA149-FA115)</f>
        <v>0</v>
      </c>
      <c r="FB150" s="43" t="n">
        <f aca="false">ABS(FB149-FB115)</f>
        <v>0</v>
      </c>
      <c r="FC150" s="43" t="n">
        <f aca="false">ABS(FC149-FC115)</f>
        <v>0</v>
      </c>
      <c r="FD150" s="43" t="n">
        <f aca="false">ABS(FD149-FD115)</f>
        <v>0</v>
      </c>
      <c r="FE150" s="43" t="n">
        <f aca="false">ABS(FE149-FE115)</f>
        <v>0</v>
      </c>
      <c r="FF150" s="43" t="n">
        <f aca="false">ABS(FF149-FF115)</f>
        <v>0</v>
      </c>
      <c r="FG150" s="43" t="n">
        <f aca="false">ABS(FG149-FG115)</f>
        <v>0</v>
      </c>
      <c r="FH150" s="43" t="n">
        <f aca="false">ABS(FH149-FH115)</f>
        <v>0</v>
      </c>
    </row>
    <row r="152" customFormat="false" ht="15" hidden="false" customHeight="false" outlineLevel="0" collapsed="false">
      <c r="A152" s="9" t="s">
        <v>14</v>
      </c>
      <c r="B152" s="9"/>
      <c r="C152" s="9" t="s">
        <v>744</v>
      </c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/>
      <c r="BO152" s="9"/>
      <c r="BP152" s="9"/>
      <c r="BQ152" s="9"/>
      <c r="BR152" s="9"/>
      <c r="BS152" s="9"/>
      <c r="BT152" s="9"/>
      <c r="BU152" s="9"/>
      <c r="BV152" s="9"/>
      <c r="BW152" s="9"/>
      <c r="BX152" s="9"/>
      <c r="BY152" s="9"/>
      <c r="BZ152" s="9"/>
      <c r="CA152" s="9"/>
      <c r="CB152" s="9"/>
      <c r="CC152" s="9"/>
      <c r="CD152" s="9"/>
      <c r="CE152" s="9"/>
      <c r="CF152" s="9"/>
      <c r="CG152" s="9"/>
      <c r="CH152" s="9"/>
      <c r="CI152" s="9"/>
      <c r="CJ152" s="9"/>
      <c r="CK152" s="9"/>
      <c r="CL152" s="9"/>
      <c r="CM152" s="9"/>
      <c r="CN152" s="9"/>
      <c r="CO152" s="9"/>
      <c r="CP152" s="9"/>
      <c r="CQ152" s="9"/>
      <c r="CR152" s="9"/>
      <c r="CS152" s="9"/>
      <c r="CT152" s="9"/>
      <c r="CU152" s="9"/>
      <c r="CV152" s="9"/>
      <c r="CW152" s="9"/>
      <c r="CX152" s="9"/>
      <c r="CY152" s="9"/>
      <c r="CZ152" s="9"/>
      <c r="DA152" s="9"/>
      <c r="DB152" s="9"/>
      <c r="DC152" s="9"/>
      <c r="DD152" s="9"/>
      <c r="DE152" s="9"/>
      <c r="DF152" s="9"/>
      <c r="DG152" s="9"/>
      <c r="DH152" s="9"/>
      <c r="DI152" s="9"/>
      <c r="DJ152" s="9"/>
      <c r="DK152" s="9"/>
      <c r="DL152" s="9"/>
      <c r="DM152" s="9"/>
      <c r="DN152" s="9"/>
      <c r="DO152" s="9"/>
      <c r="DP152" s="9"/>
      <c r="DQ152" s="9"/>
      <c r="DR152" s="9"/>
      <c r="DS152" s="9"/>
      <c r="DT152" s="9"/>
      <c r="DU152" s="9"/>
      <c r="DV152" s="9"/>
      <c r="DW152" s="9"/>
      <c r="DX152" s="9"/>
      <c r="DY152" s="9"/>
      <c r="DZ152" s="9"/>
      <c r="EA152" s="9"/>
      <c r="EB152" s="9"/>
      <c r="EC152" s="9"/>
      <c r="ED152" s="9"/>
      <c r="EE152" s="9"/>
      <c r="EF152" s="9"/>
      <c r="EG152" s="9"/>
      <c r="EH152" s="9"/>
      <c r="EI152" s="9"/>
      <c r="EJ152" s="9"/>
      <c r="EK152" s="9"/>
      <c r="EL152" s="9"/>
      <c r="EM152" s="9"/>
      <c r="EN152" s="9"/>
      <c r="EO152" s="9"/>
      <c r="EP152" s="9"/>
      <c r="EQ152" s="9"/>
      <c r="ER152" s="9"/>
      <c r="ES152" s="9"/>
      <c r="ET152" s="9"/>
      <c r="EU152" s="9"/>
      <c r="EV152" s="9"/>
      <c r="EW152" s="9"/>
      <c r="EX152" s="9"/>
      <c r="EY152" s="9"/>
      <c r="EZ152" s="9"/>
      <c r="FA152" s="9"/>
      <c r="FB152" s="9"/>
      <c r="FC152" s="9"/>
      <c r="FD152" s="9"/>
      <c r="FE152" s="9"/>
      <c r="FF152" s="9"/>
      <c r="FG152" s="9"/>
      <c r="FH152" s="9"/>
    </row>
    <row r="153" customFormat="false" ht="15" hidden="false" customHeight="false" outlineLevel="0" collapsed="false">
      <c r="C153" s="0" t="s">
        <v>745</v>
      </c>
      <c r="D153" s="11" t="s">
        <v>319</v>
      </c>
      <c r="I153" s="43" t="n">
        <f aca="false">SUM(J153:FH153)</f>
        <v>-5725.08750061644</v>
      </c>
      <c r="J153" s="43" t="n">
        <f aca="false">J94+J95+J96+J97+J99+J100+J101+J102+J105</f>
        <v>-2749.35227272727</v>
      </c>
      <c r="K153" s="43" t="n">
        <f aca="false">K94+K95+K96+K97+K99+K100+K101+K102+K105</f>
        <v>818.684731973848</v>
      </c>
      <c r="L153" s="43" t="n">
        <f aca="false">L94+L95+L96+L97+L99+L100+L101+L102+L105</f>
        <v>-684.462738443338</v>
      </c>
      <c r="M153" s="43" t="n">
        <f aca="false">M94+M95+M96+M97+M99+M100+M101+M102+M105</f>
        <v>-226.929361942715</v>
      </c>
      <c r="N153" s="43" t="n">
        <f aca="false">N94+N95+N96+N97+N99+N100+N101+N102+N105</f>
        <v>-1835.41287842623</v>
      </c>
      <c r="O153" s="43" t="n">
        <f aca="false">O94+O95+O96+O97+O99+O100+O101+O102+O105</f>
        <v>-1580.73987118772</v>
      </c>
      <c r="P153" s="43" t="n">
        <f aca="false">P94+P95+P96+P97+P99+P100+P101+P102+P105</f>
        <v>-7.30364753424658</v>
      </c>
      <c r="Q153" s="43" t="n">
        <f aca="false">Q94+Q95+Q96+Q97+Q99+Q100+Q101+Q102+Q105</f>
        <v>-7.38390739726027</v>
      </c>
      <c r="R153" s="43" t="n">
        <f aca="false">R94+R95+R96+R97+R99+R100+R101+R102+R105</f>
        <v>-7.38390739726027</v>
      </c>
      <c r="S153" s="43" t="n">
        <f aca="false">S94+S95+S96+S97+S99+S100+S101+S102+S105</f>
        <v>555.196352465753</v>
      </c>
      <c r="T153" s="43" t="n">
        <f aca="false">T94+T95+T96+T97+T99+T100+T101+T102+T105</f>
        <v>0</v>
      </c>
      <c r="U153" s="43" t="n">
        <f aca="false">U94+U95+U96+U97+U99+U100+U101+U102+U105</f>
        <v>0</v>
      </c>
      <c r="V153" s="43" t="n">
        <f aca="false">V94+V95+V96+V97+V99+V100+V101+V102+V105</f>
        <v>0</v>
      </c>
      <c r="W153" s="43" t="n">
        <f aca="false">W94+W95+W96+W97+W99+W100+W101+W102+W105</f>
        <v>0</v>
      </c>
      <c r="X153" s="43" t="n">
        <f aca="false">X94+X95+X96+X97+X99+X100+X101+X102+X105</f>
        <v>0</v>
      </c>
      <c r="Y153" s="43" t="n">
        <f aca="false">Y94+Y95+Y96+Y97+Y99+Y100+Y101+Y102+Y105</f>
        <v>0</v>
      </c>
      <c r="Z153" s="43" t="n">
        <f aca="false">Z94+Z95+Z96+Z97+Z99+Z100+Z101+Z102+Z105</f>
        <v>0</v>
      </c>
      <c r="AA153" s="43" t="n">
        <f aca="false">AA94+AA95+AA96+AA97+AA99+AA100+AA101+AA102+AA105</f>
        <v>0</v>
      </c>
      <c r="AB153" s="43" t="n">
        <f aca="false">AB94+AB95+AB96+AB97+AB99+AB100+AB101+AB102+AB105</f>
        <v>0</v>
      </c>
      <c r="AC153" s="43" t="n">
        <f aca="false">AC94+AC95+AC96+AC97+AC99+AC100+AC101+AC102+AC105</f>
        <v>0</v>
      </c>
      <c r="AD153" s="43" t="n">
        <f aca="false">AD94+AD95+AD96+AD97+AD99+AD100+AD101+AD102+AD105</f>
        <v>0</v>
      </c>
      <c r="AE153" s="43" t="n">
        <f aca="false">AE94+AE95+AE96+AE97+AE99+AE100+AE101+AE102+AE105</f>
        <v>0</v>
      </c>
      <c r="AF153" s="43" t="n">
        <f aca="false">AF94+AF95+AF96+AF97+AF99+AF100+AF101+AF102+AF105</f>
        <v>0</v>
      </c>
      <c r="AG153" s="43" t="n">
        <f aca="false">AG94+AG95+AG96+AG97+AG99+AG100+AG101+AG102+AG105</f>
        <v>0</v>
      </c>
      <c r="AH153" s="43" t="n">
        <f aca="false">AH94+AH95+AH96+AH97+AH99+AH100+AH101+AH102+AH105</f>
        <v>0</v>
      </c>
      <c r="AI153" s="43" t="n">
        <f aca="false">AI94+AI95+AI96+AI97+AI99+AI100+AI101+AI102+AI105</f>
        <v>0</v>
      </c>
      <c r="AJ153" s="43" t="n">
        <f aca="false">AJ94+AJ95+AJ96+AJ97+AJ99+AJ100+AJ101+AJ102+AJ105</f>
        <v>0</v>
      </c>
      <c r="AK153" s="43" t="n">
        <f aca="false">AK94+AK95+AK96+AK97+AK99+AK100+AK101+AK102+AK105</f>
        <v>0</v>
      </c>
      <c r="AL153" s="43" t="n">
        <f aca="false">AL94+AL95+AL96+AL97+AL99+AL100+AL101+AL102+AL105</f>
        <v>0</v>
      </c>
      <c r="AM153" s="43" t="n">
        <f aca="false">AM94+AM95+AM96+AM97+AM99+AM100+AM101+AM102+AM105</f>
        <v>0</v>
      </c>
      <c r="AN153" s="43" t="n">
        <f aca="false">AN94+AN95+AN96+AN97+AN99+AN100+AN101+AN102+AN105</f>
        <v>0</v>
      </c>
      <c r="AO153" s="43" t="n">
        <f aca="false">AO94+AO95+AO96+AO97+AO99+AO100+AO101+AO102+AO105</f>
        <v>0</v>
      </c>
      <c r="AP153" s="43" t="n">
        <f aca="false">AP94+AP95+AP96+AP97+AP99+AP100+AP101+AP102+AP105</f>
        <v>0</v>
      </c>
      <c r="AQ153" s="43" t="n">
        <f aca="false">AQ94+AQ95+AQ96+AQ97+AQ99+AQ100+AQ101+AQ102+AQ105</f>
        <v>0</v>
      </c>
      <c r="AR153" s="43" t="n">
        <f aca="false">AR94+AR95+AR96+AR97+AR99+AR100+AR101+AR102+AR105</f>
        <v>0</v>
      </c>
      <c r="AS153" s="43" t="n">
        <f aca="false">AS94+AS95+AS96+AS97+AS99+AS100+AS101+AS102+AS105</f>
        <v>0</v>
      </c>
      <c r="AT153" s="43" t="n">
        <f aca="false">AT94+AT95+AT96+AT97+AT99+AT100+AT101+AT102+AT105</f>
        <v>0</v>
      </c>
      <c r="AU153" s="43" t="n">
        <f aca="false">AU94+AU95+AU96+AU97+AU99+AU100+AU101+AU102+AU105</f>
        <v>0</v>
      </c>
      <c r="AV153" s="43" t="n">
        <f aca="false">AV94+AV95+AV96+AV97+AV99+AV100+AV101+AV102+AV105</f>
        <v>0</v>
      </c>
      <c r="AW153" s="43" t="n">
        <f aca="false">AW94+AW95+AW96+AW97+AW99+AW100+AW101+AW102+AW105</f>
        <v>0</v>
      </c>
      <c r="AX153" s="43" t="n">
        <f aca="false">AX94+AX95+AX96+AX97+AX99+AX100+AX101+AX102+AX105</f>
        <v>0</v>
      </c>
      <c r="AY153" s="43" t="n">
        <f aca="false">AY94+AY95+AY96+AY97+AY99+AY100+AY101+AY102+AY105</f>
        <v>0</v>
      </c>
      <c r="AZ153" s="43" t="n">
        <f aca="false">AZ94+AZ95+AZ96+AZ97+AZ99+AZ100+AZ101+AZ102+AZ105</f>
        <v>0</v>
      </c>
      <c r="BA153" s="43" t="n">
        <f aca="false">BA94+BA95+BA96+BA97+BA99+BA100+BA101+BA102+BA105</f>
        <v>0</v>
      </c>
      <c r="BB153" s="43" t="n">
        <f aca="false">BB94+BB95+BB96+BB97+BB99+BB100+BB101+BB102+BB105</f>
        <v>0</v>
      </c>
      <c r="BC153" s="43" t="n">
        <f aca="false">BC94+BC95+BC96+BC97+BC99+BC100+BC101+BC102+BC105</f>
        <v>0</v>
      </c>
      <c r="BD153" s="43" t="n">
        <f aca="false">BD94+BD95+BD96+BD97+BD99+BD100+BD101+BD102+BD105</f>
        <v>0</v>
      </c>
      <c r="BE153" s="43" t="n">
        <f aca="false">BE94+BE95+BE96+BE97+BE99+BE100+BE101+BE102+BE105</f>
        <v>0</v>
      </c>
      <c r="BF153" s="43" t="n">
        <f aca="false">BF94+BF95+BF96+BF97+BF99+BF100+BF101+BF102+BF105</f>
        <v>0</v>
      </c>
      <c r="BG153" s="43" t="n">
        <f aca="false">BG94+BG95+BG96+BG97+BG99+BG100+BG101+BG102+BG105</f>
        <v>0</v>
      </c>
      <c r="BH153" s="43" t="n">
        <f aca="false">BH94+BH95+BH96+BH97+BH99+BH100+BH101+BH102+BH105</f>
        <v>0</v>
      </c>
      <c r="BI153" s="43" t="n">
        <f aca="false">BI94+BI95+BI96+BI97+BI99+BI100+BI101+BI102+BI105</f>
        <v>0</v>
      </c>
      <c r="BJ153" s="43" t="n">
        <f aca="false">BJ94+BJ95+BJ96+BJ97+BJ99+BJ100+BJ101+BJ102+BJ105</f>
        <v>0</v>
      </c>
      <c r="BK153" s="43" t="n">
        <f aca="false">BK94+BK95+BK96+BK97+BK99+BK100+BK101+BK102+BK105</f>
        <v>0</v>
      </c>
      <c r="BL153" s="43" t="n">
        <f aca="false">BL94+BL95+BL96+BL97+BL99+BL100+BL101+BL102+BL105</f>
        <v>0</v>
      </c>
      <c r="BM153" s="43" t="n">
        <f aca="false">BM94+BM95+BM96+BM97+BM99+BM100+BM101+BM102+BM105</f>
        <v>0</v>
      </c>
      <c r="BN153" s="43" t="n">
        <f aca="false">BN94+BN95+BN96+BN97+BN99+BN100+BN101+BN102+BN105</f>
        <v>0</v>
      </c>
      <c r="BO153" s="43" t="n">
        <f aca="false">BO94+BO95+BO96+BO97+BO99+BO100+BO101+BO102+BO105</f>
        <v>0</v>
      </c>
      <c r="BP153" s="43" t="n">
        <f aca="false">BP94+BP95+BP96+BP97+BP99+BP100+BP101+BP102+BP105</f>
        <v>0</v>
      </c>
      <c r="BQ153" s="43" t="n">
        <f aca="false">BQ94+BQ95+BQ96+BQ97+BQ99+BQ100+BQ101+BQ102+BQ105</f>
        <v>0</v>
      </c>
      <c r="BR153" s="43" t="n">
        <f aca="false">BR94+BR95+BR96+BR97+BR99+BR100+BR101+BR102+BR105</f>
        <v>0</v>
      </c>
      <c r="BS153" s="43" t="n">
        <f aca="false">BS94+BS95+BS96+BS97+BS99+BS100+BS101+BS102+BS105</f>
        <v>0</v>
      </c>
      <c r="BT153" s="43" t="n">
        <f aca="false">BT94+BT95+BT96+BT97+BT99+BT100+BT101+BT102+BT105</f>
        <v>0</v>
      </c>
      <c r="BU153" s="43" t="n">
        <f aca="false">BU94+BU95+BU96+BU97+BU99+BU100+BU101+BU102+BU105</f>
        <v>0</v>
      </c>
      <c r="BV153" s="43" t="n">
        <f aca="false">BV94+BV95+BV96+BV97+BV99+BV100+BV101+BV102+BV105</f>
        <v>0</v>
      </c>
      <c r="BW153" s="43" t="n">
        <f aca="false">BW94+BW95+BW96+BW97+BW99+BW100+BW101+BW102+BW105</f>
        <v>0</v>
      </c>
      <c r="BX153" s="43" t="n">
        <f aca="false">BX94+BX95+BX96+BX97+BX99+BX100+BX101+BX102+BX105</f>
        <v>0</v>
      </c>
      <c r="BY153" s="43" t="n">
        <f aca="false">BY94+BY95+BY96+BY97+BY99+BY100+BY101+BY102+BY105</f>
        <v>0</v>
      </c>
      <c r="BZ153" s="43" t="n">
        <f aca="false">BZ94+BZ95+BZ96+BZ97+BZ99+BZ100+BZ101+BZ102+BZ105</f>
        <v>0</v>
      </c>
      <c r="CA153" s="43" t="n">
        <f aca="false">CA94+CA95+CA96+CA97+CA99+CA100+CA101+CA102+CA105</f>
        <v>0</v>
      </c>
      <c r="CB153" s="43" t="n">
        <f aca="false">CB94+CB95+CB96+CB97+CB99+CB100+CB101+CB102+CB105</f>
        <v>0</v>
      </c>
      <c r="CC153" s="43" t="n">
        <f aca="false">CC94+CC95+CC96+CC97+CC99+CC100+CC101+CC102+CC105</f>
        <v>0</v>
      </c>
      <c r="CD153" s="43" t="n">
        <f aca="false">CD94+CD95+CD96+CD97+CD99+CD100+CD101+CD102+CD105</f>
        <v>0</v>
      </c>
      <c r="CE153" s="43" t="n">
        <f aca="false">CE94+CE95+CE96+CE97+CE99+CE100+CE101+CE102+CE105</f>
        <v>0</v>
      </c>
      <c r="CF153" s="43" t="n">
        <f aca="false">CF94+CF95+CF96+CF97+CF99+CF100+CF101+CF102+CF105</f>
        <v>0</v>
      </c>
      <c r="CG153" s="43" t="n">
        <f aca="false">CG94+CG95+CG96+CG97+CG99+CG100+CG101+CG102+CG105</f>
        <v>0</v>
      </c>
      <c r="CH153" s="43" t="n">
        <f aca="false">CH94+CH95+CH96+CH97+CH99+CH100+CH101+CH102+CH105</f>
        <v>0</v>
      </c>
      <c r="CI153" s="43" t="n">
        <f aca="false">CI94+CI95+CI96+CI97+CI99+CI100+CI101+CI102+CI105</f>
        <v>0</v>
      </c>
      <c r="CJ153" s="43" t="n">
        <f aca="false">CJ94+CJ95+CJ96+CJ97+CJ99+CJ100+CJ101+CJ102+CJ105</f>
        <v>0</v>
      </c>
      <c r="CK153" s="43" t="n">
        <f aca="false">CK94+CK95+CK96+CK97+CK99+CK100+CK101+CK102+CK105</f>
        <v>0</v>
      </c>
      <c r="CL153" s="43" t="n">
        <f aca="false">CL94+CL95+CL96+CL97+CL99+CL100+CL101+CL102+CL105</f>
        <v>0</v>
      </c>
      <c r="CM153" s="43" t="n">
        <f aca="false">CM94+CM95+CM96+CM97+CM99+CM100+CM101+CM102+CM105</f>
        <v>0</v>
      </c>
      <c r="CN153" s="43" t="n">
        <f aca="false">CN94+CN95+CN96+CN97+CN99+CN100+CN101+CN102+CN105</f>
        <v>0</v>
      </c>
      <c r="CO153" s="43" t="n">
        <f aca="false">CO94+CO95+CO96+CO97+CO99+CO100+CO101+CO102+CO105</f>
        <v>0</v>
      </c>
      <c r="CP153" s="43" t="n">
        <f aca="false">CP94+CP95+CP96+CP97+CP99+CP100+CP101+CP102+CP105</f>
        <v>0</v>
      </c>
      <c r="CQ153" s="43" t="n">
        <f aca="false">CQ94+CQ95+CQ96+CQ97+CQ99+CQ100+CQ101+CQ102+CQ105</f>
        <v>0</v>
      </c>
      <c r="CR153" s="43" t="n">
        <f aca="false">CR94+CR95+CR96+CR97+CR99+CR100+CR101+CR102+CR105</f>
        <v>0</v>
      </c>
      <c r="CS153" s="43" t="n">
        <f aca="false">CS94+CS95+CS96+CS97+CS99+CS100+CS101+CS102+CS105</f>
        <v>0</v>
      </c>
      <c r="CT153" s="43" t="n">
        <f aca="false">CT94+CT95+CT96+CT97+CT99+CT100+CT101+CT102+CT105</f>
        <v>0</v>
      </c>
      <c r="CU153" s="43" t="n">
        <f aca="false">CU94+CU95+CU96+CU97+CU99+CU100+CU101+CU102+CU105</f>
        <v>0</v>
      </c>
      <c r="CV153" s="43" t="n">
        <f aca="false">CV94+CV95+CV96+CV97+CV99+CV100+CV101+CV102+CV105</f>
        <v>0</v>
      </c>
      <c r="CW153" s="43" t="n">
        <f aca="false">CW94+CW95+CW96+CW97+CW99+CW100+CW101+CW102+CW105</f>
        <v>0</v>
      </c>
      <c r="CX153" s="43" t="n">
        <f aca="false">CX94+CX95+CX96+CX97+CX99+CX100+CX101+CX102+CX105</f>
        <v>0</v>
      </c>
      <c r="CY153" s="43" t="n">
        <f aca="false">CY94+CY95+CY96+CY97+CY99+CY100+CY101+CY102+CY105</f>
        <v>0</v>
      </c>
      <c r="CZ153" s="43" t="n">
        <f aca="false">CZ94+CZ95+CZ96+CZ97+CZ99+CZ100+CZ101+CZ102+CZ105</f>
        <v>0</v>
      </c>
      <c r="DA153" s="43" t="n">
        <f aca="false">DA94+DA95+DA96+DA97+DA99+DA100+DA101+DA102+DA105</f>
        <v>0</v>
      </c>
      <c r="DB153" s="43" t="n">
        <f aca="false">DB94+DB95+DB96+DB97+DB99+DB100+DB101+DB102+DB105</f>
        <v>0</v>
      </c>
      <c r="DC153" s="43" t="n">
        <f aca="false">DC94+DC95+DC96+DC97+DC99+DC100+DC101+DC102+DC105</f>
        <v>0</v>
      </c>
      <c r="DD153" s="43" t="n">
        <f aca="false">DD94+DD95+DD96+DD97+DD99+DD100+DD101+DD102+DD105</f>
        <v>0</v>
      </c>
      <c r="DE153" s="43" t="n">
        <f aca="false">DE94+DE95+DE96+DE97+DE99+DE100+DE101+DE102+DE105</f>
        <v>0</v>
      </c>
      <c r="DF153" s="43" t="n">
        <f aca="false">DF94+DF95+DF96+DF97+DF99+DF100+DF101+DF102+DF105</f>
        <v>0</v>
      </c>
      <c r="DG153" s="43" t="n">
        <f aca="false">DG94+DG95+DG96+DG97+DG99+DG100+DG101+DG102+DG105</f>
        <v>0</v>
      </c>
      <c r="DH153" s="43" t="n">
        <f aca="false">DH94+DH95+DH96+DH97+DH99+DH100+DH101+DH102+DH105</f>
        <v>0</v>
      </c>
      <c r="DI153" s="43" t="n">
        <f aca="false">DI94+DI95+DI96+DI97+DI99+DI100+DI101+DI102+DI105</f>
        <v>0</v>
      </c>
      <c r="DJ153" s="43" t="n">
        <f aca="false">DJ94+DJ95+DJ96+DJ97+DJ99+DJ100+DJ101+DJ102+DJ105</f>
        <v>0</v>
      </c>
      <c r="DK153" s="43" t="n">
        <f aca="false">DK94+DK95+DK96+DK97+DK99+DK100+DK101+DK102+DK105</f>
        <v>0</v>
      </c>
      <c r="DL153" s="43" t="n">
        <f aca="false">DL94+DL95+DL96+DL97+DL99+DL100+DL101+DL102+DL105</f>
        <v>0</v>
      </c>
      <c r="DM153" s="43" t="n">
        <f aca="false">DM94+DM95+DM96+DM97+DM99+DM100+DM101+DM102+DM105</f>
        <v>0</v>
      </c>
      <c r="DN153" s="43" t="n">
        <f aca="false">DN94+DN95+DN96+DN97+DN99+DN100+DN101+DN102+DN105</f>
        <v>0</v>
      </c>
      <c r="DO153" s="43" t="n">
        <f aca="false">DO94+DO95+DO96+DO97+DO99+DO100+DO101+DO102+DO105</f>
        <v>0</v>
      </c>
      <c r="DP153" s="43" t="n">
        <f aca="false">DP94+DP95+DP96+DP97+DP99+DP100+DP101+DP102+DP105</f>
        <v>0</v>
      </c>
      <c r="DQ153" s="43" t="n">
        <f aca="false">DQ94+DQ95+DQ96+DQ97+DQ99+DQ100+DQ101+DQ102+DQ105</f>
        <v>0</v>
      </c>
      <c r="DR153" s="43" t="n">
        <f aca="false">DR94+DR95+DR96+DR97+DR99+DR100+DR101+DR102+DR105</f>
        <v>0</v>
      </c>
      <c r="DS153" s="43" t="n">
        <f aca="false">DS94+DS95+DS96+DS97+DS99+DS100+DS101+DS102+DS105</f>
        <v>0</v>
      </c>
      <c r="DT153" s="43" t="n">
        <f aca="false">DT94+DT95+DT96+DT97+DT99+DT100+DT101+DT102+DT105</f>
        <v>0</v>
      </c>
      <c r="DU153" s="43" t="n">
        <f aca="false">DU94+DU95+DU96+DU97+DU99+DU100+DU101+DU102+DU105</f>
        <v>0</v>
      </c>
      <c r="DV153" s="43" t="n">
        <f aca="false">DV94+DV95+DV96+DV97+DV99+DV100+DV101+DV102+DV105</f>
        <v>0</v>
      </c>
      <c r="DW153" s="43" t="n">
        <f aca="false">DW94+DW95+DW96+DW97+DW99+DW100+DW101+DW102+DW105</f>
        <v>0</v>
      </c>
      <c r="DX153" s="43" t="n">
        <f aca="false">DX94+DX95+DX96+DX97+DX99+DX100+DX101+DX102+DX105</f>
        <v>0</v>
      </c>
      <c r="DY153" s="43" t="n">
        <f aca="false">DY94+DY95+DY96+DY97+DY99+DY100+DY101+DY102+DY105</f>
        <v>0</v>
      </c>
      <c r="DZ153" s="43" t="n">
        <f aca="false">DZ94+DZ95+DZ96+DZ97+DZ99+DZ100+DZ101+DZ102+DZ105</f>
        <v>0</v>
      </c>
      <c r="EA153" s="43" t="n">
        <f aca="false">EA94+EA95+EA96+EA97+EA99+EA100+EA101+EA102+EA105</f>
        <v>0</v>
      </c>
      <c r="EB153" s="43" t="n">
        <f aca="false">EB94+EB95+EB96+EB97+EB99+EB100+EB101+EB102+EB105</f>
        <v>0</v>
      </c>
      <c r="EC153" s="43" t="n">
        <f aca="false">EC94+EC95+EC96+EC97+EC99+EC100+EC101+EC102+EC105</f>
        <v>0</v>
      </c>
      <c r="ED153" s="43" t="n">
        <f aca="false">ED94+ED95+ED96+ED97+ED99+ED100+ED101+ED102+ED105</f>
        <v>0</v>
      </c>
      <c r="EE153" s="43" t="n">
        <f aca="false">EE94+EE95+EE96+EE97+EE99+EE100+EE101+EE102+EE105</f>
        <v>0</v>
      </c>
      <c r="EF153" s="43" t="n">
        <f aca="false">EF94+EF95+EF96+EF97+EF99+EF100+EF101+EF102+EF105</f>
        <v>0</v>
      </c>
      <c r="EG153" s="43" t="n">
        <f aca="false">EG94+EG95+EG96+EG97+EG99+EG100+EG101+EG102+EG105</f>
        <v>0</v>
      </c>
      <c r="EH153" s="43" t="n">
        <f aca="false">EH94+EH95+EH96+EH97+EH99+EH100+EH101+EH102+EH105</f>
        <v>0</v>
      </c>
      <c r="EI153" s="43" t="n">
        <f aca="false">EI94+EI95+EI96+EI97+EI99+EI100+EI101+EI102+EI105</f>
        <v>0</v>
      </c>
      <c r="EJ153" s="43" t="n">
        <f aca="false">EJ94+EJ95+EJ96+EJ97+EJ99+EJ100+EJ101+EJ102+EJ105</f>
        <v>0</v>
      </c>
      <c r="EK153" s="43" t="n">
        <f aca="false">EK94+EK95+EK96+EK97+EK99+EK100+EK101+EK102+EK105</f>
        <v>0</v>
      </c>
      <c r="EL153" s="43" t="n">
        <f aca="false">EL94+EL95+EL96+EL97+EL99+EL100+EL101+EL102+EL105</f>
        <v>0</v>
      </c>
      <c r="EM153" s="43" t="n">
        <f aca="false">EM94+EM95+EM96+EM97+EM99+EM100+EM101+EM102+EM105</f>
        <v>0</v>
      </c>
      <c r="EN153" s="43" t="n">
        <f aca="false">EN94+EN95+EN96+EN97+EN99+EN100+EN101+EN102+EN105</f>
        <v>0</v>
      </c>
      <c r="EO153" s="43" t="n">
        <f aca="false">EO94+EO95+EO96+EO97+EO99+EO100+EO101+EO102+EO105</f>
        <v>0</v>
      </c>
      <c r="EP153" s="43" t="n">
        <f aca="false">EP94+EP95+EP96+EP97+EP99+EP100+EP101+EP102+EP105</f>
        <v>0</v>
      </c>
      <c r="EQ153" s="43" t="n">
        <f aca="false">EQ94+EQ95+EQ96+EQ97+EQ99+EQ100+EQ101+EQ102+EQ105</f>
        <v>0</v>
      </c>
      <c r="ER153" s="43" t="n">
        <f aca="false">ER94+ER95+ER96+ER97+ER99+ER100+ER101+ER102+ER105</f>
        <v>0</v>
      </c>
      <c r="ES153" s="43" t="n">
        <f aca="false">ES94+ES95+ES96+ES97+ES99+ES100+ES101+ES102+ES105</f>
        <v>0</v>
      </c>
      <c r="ET153" s="43" t="n">
        <f aca="false">ET94+ET95+ET96+ET97+ET99+ET100+ET101+ET102+ET105</f>
        <v>0</v>
      </c>
      <c r="EU153" s="43" t="n">
        <f aca="false">EU94+EU95+EU96+EU97+EU99+EU100+EU101+EU102+EU105</f>
        <v>0</v>
      </c>
      <c r="EV153" s="43" t="n">
        <f aca="false">EV94+EV95+EV96+EV97+EV99+EV100+EV101+EV102+EV105</f>
        <v>0</v>
      </c>
      <c r="EW153" s="43" t="n">
        <f aca="false">EW94+EW95+EW96+EW97+EW99+EW100+EW101+EW102+EW105</f>
        <v>0</v>
      </c>
      <c r="EX153" s="43" t="n">
        <f aca="false">EX94+EX95+EX96+EX97+EX99+EX100+EX101+EX102+EX105</f>
        <v>0</v>
      </c>
      <c r="EY153" s="43" t="n">
        <f aca="false">EY94+EY95+EY96+EY97+EY99+EY100+EY101+EY102+EY105</f>
        <v>0</v>
      </c>
      <c r="EZ153" s="43" t="n">
        <f aca="false">EZ94+EZ95+EZ96+EZ97+EZ99+EZ100+EZ101+EZ102+EZ105</f>
        <v>0</v>
      </c>
      <c r="FA153" s="43" t="n">
        <f aca="false">FA94+FA95+FA96+FA97+FA99+FA100+FA101+FA102+FA105</f>
        <v>0</v>
      </c>
      <c r="FB153" s="43" t="n">
        <f aca="false">FB94+FB95+FB96+FB97+FB99+FB100+FB101+FB102+FB105</f>
        <v>0</v>
      </c>
      <c r="FC153" s="43" t="n">
        <f aca="false">FC94+FC95+FC96+FC97+FC99+FC100+FC101+FC102+FC105</f>
        <v>0</v>
      </c>
      <c r="FD153" s="43" t="n">
        <f aca="false">FD94+FD95+FD96+FD97+FD99+FD100+FD101+FD102+FD105</f>
        <v>0</v>
      </c>
      <c r="FE153" s="43" t="n">
        <f aca="false">FE94+FE95+FE96+FE97+FE99+FE100+FE101+FE102+FE105</f>
        <v>0</v>
      </c>
      <c r="FF153" s="43" t="n">
        <f aca="false">FF94+FF95+FF96+FF97+FF99+FF100+FF101+FF102+FF105</f>
        <v>0</v>
      </c>
      <c r="FG153" s="43" t="n">
        <f aca="false">FG94+FG95+FG96+FG97+FG99+FG100+FG101+FG102+FG105</f>
        <v>0</v>
      </c>
      <c r="FH153" s="43" t="n">
        <f aca="false">FH94+FH95+FH96+FH97+FH99+FH100+FH101+FH102+FH105</f>
        <v>0</v>
      </c>
    </row>
    <row r="154" customFormat="false" ht="15" hidden="false" customHeight="false" outlineLevel="0" collapsed="false">
      <c r="C154" s="0" t="s">
        <v>746</v>
      </c>
      <c r="D154" s="11" t="s">
        <v>319</v>
      </c>
      <c r="I154" s="43" t="n">
        <f aca="false">SUM(J154:FH154)</f>
        <v>154427.313608658</v>
      </c>
      <c r="J154" s="43" t="n">
        <f aca="false">J153+J109+J98+J111+J91</f>
        <v>-2749.35227272727</v>
      </c>
      <c r="K154" s="43" t="n">
        <f aca="false">K153+K109+K98+K111+K91</f>
        <v>818.684731973848</v>
      </c>
      <c r="L154" s="43" t="n">
        <f aca="false">L153+L109+L98+L111+L91</f>
        <v>-684.462738443338</v>
      </c>
      <c r="M154" s="43" t="n">
        <f aca="false">M153+M109+M98+M111+M91</f>
        <v>-226.929361942715</v>
      </c>
      <c r="N154" s="43" t="n">
        <f aca="false">N153+N109+N98+N111+N91</f>
        <v>-1835.41287842623</v>
      </c>
      <c r="O154" s="43" t="n">
        <f aca="false">O153+O109+O98+O111+O91</f>
        <v>-1580.73987118772</v>
      </c>
      <c r="P154" s="43" t="n">
        <f aca="false">P153+P109+P98+P111+P91</f>
        <v>-732.303647534247</v>
      </c>
      <c r="Q154" s="43" t="n">
        <f aca="false">Q153+Q109+Q98+Q111+Q91</f>
        <v>-18862.3657255791</v>
      </c>
      <c r="R154" s="43" t="n">
        <f aca="false">R153+R109+R98+R111+R91</f>
        <v>-18862.3657255791</v>
      </c>
      <c r="S154" s="43" t="n">
        <f aca="false">S153+S109+S98+S111+S91</f>
        <v>-18094.8400111706</v>
      </c>
      <c r="T154" s="43" t="n">
        <f aca="false">T153+T109+T98+T111+T91</f>
        <v>2543.1309325141</v>
      </c>
      <c r="U154" s="43" t="n">
        <f aca="false">U153+U109+U98+U111+U91</f>
        <v>2570.16859727563</v>
      </c>
      <c r="V154" s="43" t="n">
        <f aca="false">V153+V109+V98+V111+V91</f>
        <v>2569.25047291899</v>
      </c>
      <c r="W154" s="43" t="n">
        <f aca="false">W153+W109+W98+W111+W91</f>
        <v>2025.33648342713</v>
      </c>
      <c r="X154" s="43" t="n">
        <f aca="false">X153+X109+X98+X111+X91</f>
        <v>2046.9778108686</v>
      </c>
      <c r="Y154" s="43" t="n">
        <f aca="false">Y153+Y109+Y98+Y111+Y91</f>
        <v>2068.59115305666</v>
      </c>
      <c r="Z154" s="43" t="n">
        <f aca="false">Z153+Z109+Z98+Z111+Z91</f>
        <v>2067.7012236867</v>
      </c>
      <c r="AA154" s="43" t="n">
        <f aca="false">AA153+AA109+AA98+AA111+AA91</f>
        <v>1711.90367455579</v>
      </c>
      <c r="AB154" s="43" t="n">
        <f aca="false">AB153+AB109+AB98+AB111+AB91</f>
        <v>1730.15506383577</v>
      </c>
      <c r="AC154" s="43" t="n">
        <f aca="false">AC153+AC109+AC98+AC111+AC91</f>
        <v>1748.38147431038</v>
      </c>
      <c r="AD154" s="43" t="n">
        <f aca="false">AD153+AD109+AD98+AD111+AD91</f>
        <v>1747.58714980675</v>
      </c>
      <c r="AE154" s="43" t="n">
        <f aca="false">AE153+AE109+AE98+AE111+AE91</f>
        <v>1767.14075787919</v>
      </c>
      <c r="AF154" s="43" t="n">
        <f aca="false">AF153+AF109+AF98+AF111+AF91</f>
        <v>1785.96622105556</v>
      </c>
      <c r="AG154" s="43" t="n">
        <f aca="false">AG153+AG109+AG98+AG111+AG91</f>
        <v>1804.76541808688</v>
      </c>
      <c r="AH154" s="43" t="n">
        <f aca="false">AH153+AH109+AH98+AH111+AH91</f>
        <v>1803.93015625875</v>
      </c>
      <c r="AI154" s="43" t="n">
        <f aca="false">AI153+AI109+AI98+AI111+AI91</f>
        <v>1827.63030193264</v>
      </c>
      <c r="AJ154" s="43" t="n">
        <f aca="false">AJ153+AJ109+AJ98+AJ111+AJ91</f>
        <v>1826.86650767956</v>
      </c>
      <c r="AK154" s="43" t="n">
        <f aca="false">AK153+AK109+AK98+AK111+AK91</f>
        <v>1846.17035441689</v>
      </c>
      <c r="AL154" s="43" t="n">
        <f aca="false">AL153+AL109+AL98+AL111+AL91</f>
        <v>1845.39085313132</v>
      </c>
      <c r="AM154" s="43" t="n">
        <f aca="false">AM153+AM109+AM98+AM111+AM91</f>
        <v>1685.05744428426</v>
      </c>
      <c r="AN154" s="43" t="n">
        <f aca="false">AN153+AN109+AN98+AN111+AN91</f>
        <v>1702.99799800193</v>
      </c>
      <c r="AO154" s="43" t="n">
        <f aca="false">AO153+AO109+AO98+AO111+AO91</f>
        <v>1720.9131658576</v>
      </c>
      <c r="AP154" s="43" t="n">
        <f aca="false">AP153+AP109+AP98+AP111+AP91</f>
        <v>1720.10589697733</v>
      </c>
      <c r="AQ154" s="43" t="n">
        <f aca="false">AQ153+AQ109+AQ98+AQ111+AQ91</f>
        <v>1561.08811304584</v>
      </c>
      <c r="AR154" s="43" t="n">
        <f aca="false">AR153+AR109+AR98+AR111+AR91</f>
        <v>1577.70778018098</v>
      </c>
      <c r="AS154" s="43" t="n">
        <f aca="false">AS153+AS109+AS98+AS111+AS91</f>
        <v>1594.30389651614</v>
      </c>
      <c r="AT154" s="43" t="n">
        <f aca="false">AT153+AT109+AT98+AT111+AT91</f>
        <v>1593.55498249715</v>
      </c>
      <c r="AU154" s="43" t="n">
        <f aca="false">AU153+AU109+AU98+AU111+AU91</f>
        <v>1591.96889412618</v>
      </c>
      <c r="AV154" s="43" t="n">
        <f aca="false">AV153+AV109+AV98+AV111+AV91</f>
        <v>1608.93261139862</v>
      </c>
      <c r="AW154" s="43" t="n">
        <f aca="false">AW153+AW109+AW98+AW111+AW91</f>
        <v>1625.87280806085</v>
      </c>
      <c r="AX154" s="43" t="n">
        <f aca="false">AX153+AX109+AX98+AX111+AX91</f>
        <v>1625.12485407522</v>
      </c>
      <c r="AY154" s="43" t="n">
        <f aca="false">AY153+AY109+AY98+AY111+AY91</f>
        <v>1506.91359874955</v>
      </c>
      <c r="AZ154" s="43" t="n">
        <f aca="false">AZ153+AZ109+AZ98+AZ111+AZ91</f>
        <v>1506.17076468594</v>
      </c>
      <c r="BA154" s="43" t="n">
        <f aca="false">BA153+BA109+BA98+BA111+BA91</f>
        <v>1521.97165703336</v>
      </c>
      <c r="BB154" s="43" t="n">
        <f aca="false">BB153+BB109+BB98+BB111+BB91</f>
        <v>1521.21354697268</v>
      </c>
      <c r="BC154" s="43" t="n">
        <f aca="false">BC153+BC109+BC98+BC111+BC91</f>
        <v>1537.57715232605</v>
      </c>
      <c r="BD154" s="43" t="n">
        <f aca="false">BD153+BD109+BD98+BD111+BD91</f>
        <v>1553.86393377106</v>
      </c>
      <c r="BE154" s="43" t="n">
        <f aca="false">BE153+BE109+BE98+BE111+BE91</f>
        <v>1570.12483928228</v>
      </c>
      <c r="BF154" s="43" t="n">
        <f aca="false">BF153+BF109+BF98+BF111+BF91</f>
        <v>1569.30198614877</v>
      </c>
      <c r="BG154" s="43" t="n">
        <f aca="false">BG153+BG109+BG98+BG111+BG91</f>
        <v>1526.69488592832</v>
      </c>
      <c r="BH154" s="43" t="n">
        <f aca="false">BH153+BH109+BH98+BH111+BH91</f>
        <v>1542.84490493699</v>
      </c>
      <c r="BI154" s="43" t="n">
        <f aca="false">BI153+BI109+BI98+BI111+BI91</f>
        <v>1558.96853373227</v>
      </c>
      <c r="BJ154" s="43" t="n">
        <f aca="false">BJ153+BJ109+BJ98+BJ111+BJ91</f>
        <v>1558.12932653858</v>
      </c>
      <c r="BK154" s="43" t="n">
        <f aca="false">BK153+BK109+BK98+BK111+BK91</f>
        <v>1523.04149227981</v>
      </c>
      <c r="BL154" s="43" t="n">
        <f aca="false">BL153+BL109+BL98+BL111+BL91</f>
        <v>1539.153690892</v>
      </c>
      <c r="BM154" s="43" t="n">
        <f aca="false">BM153+BM109+BM98+BM111+BM91</f>
        <v>1555.23958927033</v>
      </c>
      <c r="BN154" s="43" t="n">
        <f aca="false">BN153+BN109+BN98+BN111+BN91</f>
        <v>1554.40324342047</v>
      </c>
      <c r="BO154" s="43" t="n">
        <f aca="false">BO153+BO109+BO98+BO111+BO91</f>
        <v>1557.11694739241</v>
      </c>
      <c r="BP154" s="43" t="n">
        <f aca="false">BP153+BP109+BP98+BP111+BP91</f>
        <v>1556.31796768565</v>
      </c>
      <c r="BQ154" s="43" t="n">
        <f aca="false">BQ153+BQ109+BQ98+BQ111+BQ91</f>
        <v>1572.61320807289</v>
      </c>
      <c r="BR154" s="43" t="n">
        <f aca="false">BR153+BR109+BR98+BR111+BR91</f>
        <v>1571.79779776304</v>
      </c>
      <c r="BS154" s="43" t="n">
        <f aca="false">BS153+BS109+BS98+BS111+BS91</f>
        <v>1490.14291746253</v>
      </c>
      <c r="BT154" s="43" t="n">
        <f aca="false">BT153+BT109+BT98+BT111+BT91</f>
        <v>1505.93424986466</v>
      </c>
      <c r="BU154" s="43" t="n">
        <f aca="false">BU153+BU109+BU98+BU111+BU91</f>
        <v>1521.70073168874</v>
      </c>
      <c r="BV154" s="43" t="n">
        <f aca="false">BV153+BV109+BV98+BV111+BV91</f>
        <v>1520.91048480628</v>
      </c>
      <c r="BW154" s="43" t="n">
        <f aca="false">BW153+BW109+BW98+BW111+BW91</f>
        <v>1507.37852845563</v>
      </c>
      <c r="BX154" s="43" t="n">
        <f aca="false">BX153+BX109+BX98+BX111+BX91</f>
        <v>1523.34564927714</v>
      </c>
      <c r="BY154" s="43" t="n">
        <f aca="false">BY153+BY109+BY98+BY111+BY91</f>
        <v>1539.28740945939</v>
      </c>
      <c r="BZ154" s="43" t="n">
        <f aca="false">BZ153+BZ109+BZ98+BZ111+BZ91</f>
        <v>1538.48094266053</v>
      </c>
      <c r="CA154" s="43" t="n">
        <f aca="false">CA153+CA109+CA98+CA111+CA91</f>
        <v>1469.42814578874</v>
      </c>
      <c r="CB154" s="43" t="n">
        <f aca="false">CB153+CB109+CB98+CB111+CB91</f>
        <v>1484.9633228609</v>
      </c>
      <c r="CC154" s="43" t="n">
        <f aca="false">CC153+CC109+CC98+CC111+CC91</f>
        <v>1500.47280594032</v>
      </c>
      <c r="CD154" s="43" t="n">
        <f aca="false">CD153+CD109+CD98+CD111+CD91</f>
        <v>1499.65573852171</v>
      </c>
      <c r="CE154" s="43" t="n">
        <f aca="false">CE153+CE109+CE98+CE111+CE91</f>
        <v>1447.80338208872</v>
      </c>
      <c r="CF154" s="43" t="n">
        <f aca="false">CF153+CF109+CF98+CF111+CF91</f>
        <v>1447.00686777577</v>
      </c>
      <c r="CG154" s="43" t="n">
        <f aca="false">CG153+CG109+CG98+CG111+CG91</f>
        <v>1462.10337790459</v>
      </c>
      <c r="CH154" s="43" t="n">
        <f aca="false">CH153+CH109+CH98+CH111+CH91</f>
        <v>1461.2904836881</v>
      </c>
      <c r="CI154" s="43" t="n">
        <f aca="false">CI153+CI109+CI98+CI111+CI91</f>
        <v>1491.95740780801</v>
      </c>
      <c r="CJ154" s="43" t="n">
        <f aca="false">CJ153+CJ109+CJ98+CJ111+CJ91</f>
        <v>1507.69953866002</v>
      </c>
      <c r="CK154" s="43" t="n">
        <f aca="false">CK153+CK109+CK98+CK111+CK91</f>
        <v>1523.41456811847</v>
      </c>
      <c r="CL154" s="43" t="n">
        <f aca="false">CL153+CL109+CL98+CL111+CL91</f>
        <v>1522.55274543851</v>
      </c>
      <c r="CM154" s="43" t="n">
        <f aca="false">CM153+CM109+CM98+CM111+CM91</f>
        <v>1577.9088458345</v>
      </c>
      <c r="CN154" s="43" t="n">
        <f aca="false">CN153+CN109+CN98+CN111+CN91</f>
        <v>1594.5793421789</v>
      </c>
      <c r="CO154" s="43" t="n">
        <f aca="false">CO153+CO109+CO98+CO111+CO91</f>
        <v>1611.22187232124</v>
      </c>
      <c r="CP154" s="43" t="n">
        <f aca="false">CP153+CP109+CP98+CP111+CP91</f>
        <v>1610.33254878301</v>
      </c>
      <c r="CQ154" s="43" t="n">
        <f aca="false">CQ153+CQ109+CQ98+CQ111+CQ91</f>
        <v>1560.09427678373</v>
      </c>
      <c r="CR154" s="43" t="n">
        <f aca="false">CR153+CR109+CR98+CR111+CR91</f>
        <v>1576.55720561914</v>
      </c>
      <c r="CS154" s="43" t="n">
        <f aca="false">CS153+CS109+CS98+CS111+CS91</f>
        <v>1592.99185582858</v>
      </c>
      <c r="CT154" s="43" t="n">
        <f aca="false">CT153+CT109+CT98+CT111+CT91</f>
        <v>1592.09259722873</v>
      </c>
      <c r="CU154" s="43" t="n">
        <f aca="false">CU153+CU109+CU98+CU111+CU91</f>
        <v>-33161.9071369675</v>
      </c>
      <c r="CV154" s="43" t="n">
        <f aca="false">CV153+CV109+CV98+CV111+CV91</f>
        <v>1563.34670821655</v>
      </c>
      <c r="CW154" s="43" t="n">
        <f aca="false">CW153+CW109+CW98+CW111+CW91</f>
        <v>1579.67355017014</v>
      </c>
      <c r="CX154" s="43" t="n">
        <f aca="false">CX153+CX109+CX98+CX111+CX91</f>
        <v>1578.81203574847</v>
      </c>
      <c r="CY154" s="43" t="n">
        <f aca="false">CY153+CY109+CY98+CY111+CY91</f>
        <v>1975.1540449688</v>
      </c>
      <c r="CZ154" s="43" t="n">
        <f aca="false">CZ153+CZ109+CZ98+CZ111+CZ91</f>
        <v>1996.25475688349</v>
      </c>
      <c r="DA154" s="43" t="n">
        <f aca="false">DA153+DA109+DA98+DA111+DA91</f>
        <v>2017.32803412807</v>
      </c>
      <c r="DB154" s="43" t="n">
        <f aca="false">DB153+DB109+DB98+DB111+DB91</f>
        <v>2016.45561327348</v>
      </c>
      <c r="DC154" s="43" t="n">
        <f aca="false">DC153+DC109+DC98+DC111+DC91</f>
        <v>1967.20610936593</v>
      </c>
      <c r="DD154" s="43" t="n">
        <f aca="false">DD153+DD109+DD98+DD111+DD91</f>
        <v>1988.2219555558</v>
      </c>
      <c r="DE154" s="43" t="n">
        <f aca="false">DE153+DE109+DE98+DE111+DE91</f>
        <v>2009.21047885515</v>
      </c>
      <c r="DF154" s="43" t="n">
        <f aca="false">DF153+DF109+DF98+DF111+DF91</f>
        <v>2008.34161258503</v>
      </c>
      <c r="DG154" s="43" t="n">
        <f aca="false">DG153+DG109+DG98+DG111+DG91</f>
        <v>1969.84490134862</v>
      </c>
      <c r="DH154" s="43" t="n">
        <f aca="false">DH153+DH109+DH98+DH111+DH91</f>
        <v>1990.88139710688</v>
      </c>
      <c r="DI154" s="43" t="n">
        <f aca="false">DI153+DI109+DI98+DI111+DI91</f>
        <v>2011.89028862193</v>
      </c>
      <c r="DJ154" s="43" t="n">
        <f aca="false">DJ153+DJ109+DJ98+DJ111+DJ91</f>
        <v>2011.01247535311</v>
      </c>
      <c r="DK154" s="43" t="n">
        <f aca="false">DK153+DK109+DK98+DK111+DK91</f>
        <v>1959.55029382857</v>
      </c>
      <c r="DL154" s="43" t="n">
        <f aca="false">DL153+DL109+DL98+DL111+DL91</f>
        <v>1958.69711104882</v>
      </c>
      <c r="DM154" s="43" t="n">
        <f aca="false">DM153+DM109+DM98+DM111+DM91</f>
        <v>1979.35934258573</v>
      </c>
      <c r="DN154" s="43" t="n">
        <f aca="false">DN153+DN109+DN98+DN111+DN91</f>
        <v>1978.48861454482</v>
      </c>
      <c r="DO154" s="43" t="n">
        <f aca="false">DO153+DO109+DO98+DO111+DO91</f>
        <v>1976.99605984331</v>
      </c>
      <c r="DP154" s="43" t="n">
        <f aca="false">DP153+DP109+DP98+DP111+DP91</f>
        <v>1998.1060630963</v>
      </c>
      <c r="DQ154" s="43" t="n">
        <f aca="false">DQ153+DQ109+DQ98+DQ111+DQ91</f>
        <v>2019.18826903431</v>
      </c>
      <c r="DR154" s="43" t="n">
        <f aca="false">DR153+DR109+DR98+DR111+DR91</f>
        <v>2018.3043160947</v>
      </c>
      <c r="DS154" s="43" t="n">
        <f aca="false">DS153+DS109+DS98+DS111+DS91</f>
        <v>1945.09859332358</v>
      </c>
      <c r="DT154" s="43" t="n">
        <f aca="false">DT153+DT109+DT98+DT111+DT91</f>
        <v>1965.85352531399</v>
      </c>
      <c r="DU154" s="43" t="n">
        <f aca="false">DU153+DU109+DU98+DU111+DU91</f>
        <v>1986.5806387357</v>
      </c>
      <c r="DV154" s="43" t="n">
        <f aca="false">DV153+DV109+DV98+DV111+DV91</f>
        <v>1985.69600992925</v>
      </c>
      <c r="DW154" s="43" t="n">
        <f aca="false">DW153+DW109+DW98+DW111+DW91</f>
        <v>1970.08148422232</v>
      </c>
      <c r="DX154" s="43" t="n">
        <f aca="false">DX153+DX109+DX98+DX111+DX91</f>
        <v>1991.10711499872</v>
      </c>
      <c r="DY154" s="43" t="n">
        <f aca="false">DY153+DY109+DY98+DY111+DY91</f>
        <v>2012.10470366184</v>
      </c>
      <c r="DZ154" s="43" t="n">
        <f aca="false">DZ153+DZ109+DZ98+DZ111+DZ91</f>
        <v>2011.21296615168</v>
      </c>
      <c r="EA154" s="43" t="n">
        <f aca="false">EA153+EA109+EA98+EA111+EA91</f>
        <v>2005.66285139222</v>
      </c>
      <c r="EB154" s="43" t="n">
        <f aca="false">EB153+EB109+EB98+EB111+EB91</f>
        <v>2004.79599247612</v>
      </c>
      <c r="EC154" s="43" t="n">
        <f aca="false">EC153+EC109+EC98+EC111+EC91</f>
        <v>2025.95098905715</v>
      </c>
      <c r="ED154" s="43" t="n">
        <f aca="false">ED153+ED109+ED98+ED111+ED91</f>
        <v>2025.06630363725</v>
      </c>
      <c r="EE154" s="43" t="n">
        <f aca="false">EE153+EE109+EE98+EE111+EE91</f>
        <v>1937.29013445465</v>
      </c>
      <c r="EF154" s="43" t="n">
        <f aca="false">EF153+EF109+EF98+EF111+EF91</f>
        <v>1957.93774132806</v>
      </c>
      <c r="EG154" s="43" t="n">
        <f aca="false">EG153+EG109+EG98+EG111+EG91</f>
        <v>1978.55686231576</v>
      </c>
      <c r="EH154" s="43" t="n">
        <f aca="false">EH153+EH109+EH98+EH111+EH91</f>
        <v>1977.65101286864</v>
      </c>
      <c r="EI154" s="43" t="n">
        <f aca="false">EI153+EI109+EI98+EI111+EI91</f>
        <v>1999.82648859699</v>
      </c>
      <c r="EJ154" s="43" t="n">
        <f aca="false">EJ153+EJ109+EJ98+EJ111+EJ91</f>
        <v>2021.15419294817</v>
      </c>
      <c r="EK154" s="43" t="n">
        <f aca="false">EK153+EK109+EK98+EK111+EK91</f>
        <v>2042.45293274675</v>
      </c>
      <c r="EL154" s="43" t="n">
        <f aca="false">EL153+EL109+EL98+EL111+EL91</f>
        <v>2041.53186172135</v>
      </c>
      <c r="EM154" s="43" t="n">
        <f aca="false">EM153+EM109+EM98+EM111+EM91</f>
        <v>2066.5146510382</v>
      </c>
      <c r="EN154" s="43" t="n">
        <f aca="false">EN153+EN109+EN98+EN111+EN91</f>
        <v>2088.54916183568</v>
      </c>
      <c r="EO154" s="43" t="n">
        <f aca="false">EO153+EO109+EO98+EO111+EO91</f>
        <v>2110.55359916198</v>
      </c>
      <c r="EP154" s="43" t="n">
        <f aca="false">EP153+EP109+EP98+EP111+EP91</f>
        <v>2109.59726459235</v>
      </c>
      <c r="EQ154" s="43" t="n">
        <f aca="false">EQ153+EQ109+EQ98+EQ111+EQ91</f>
        <v>2033.08351188433</v>
      </c>
      <c r="ER154" s="43" t="n">
        <f aca="false">ER153+ER109+ER98+ER111+ER91</f>
        <v>2032.14384177708</v>
      </c>
      <c r="ES154" s="43" t="n">
        <f aca="false">ES153+ES109+ES98+ES111+ES91</f>
        <v>2053.5258079798</v>
      </c>
      <c r="ET154" s="43" t="n">
        <f aca="false">ET153+ET109+ET98+ET111+ET91</f>
        <v>2052.56681404438</v>
      </c>
      <c r="EU154" s="43" t="n">
        <f aca="false">EU153+EU109+EU98+EU111+EU91</f>
        <v>2047.14852750257</v>
      </c>
      <c r="EV154" s="43" t="n">
        <f aca="false">EV153+EV109+EV98+EV111+EV91</f>
        <v>2068.94953899231</v>
      </c>
      <c r="EW154" s="43" t="n">
        <f aca="false">EW153+EW109+EW98+EW111+EW91</f>
        <v>2090.71988252157</v>
      </c>
      <c r="EX154" s="43" t="n">
        <f aca="false">EX153+EX109+EX98+EX111+EX91</f>
        <v>2089.74464322889</v>
      </c>
      <c r="EY154" s="43" t="n">
        <f aca="false">EY153+EY109+EY98+EY111+EY91</f>
        <v>2084.22933754925</v>
      </c>
      <c r="EZ154" s="43" t="n">
        <f aca="false">EZ153+EZ109+EZ98+EZ111+EZ91</f>
        <v>2106.42634832908</v>
      </c>
      <c r="FA154" s="43" t="n">
        <f aca="false">FA153+FA109+FA98+FA111+FA91</f>
        <v>2128.59217163318</v>
      </c>
      <c r="FB154" s="43" t="n">
        <f aca="false">FB153+FB109+FB98+FB111+FB91</f>
        <v>2127.60041178688</v>
      </c>
      <c r="FC154" s="43" t="n">
        <f aca="false">FC153+FC109+FC98+FC111+FC91</f>
        <v>2121.98633879794</v>
      </c>
      <c r="FD154" s="43" t="n">
        <f aca="false">FD153+FD109+FD98+FD111+FD91</f>
        <v>0</v>
      </c>
      <c r="FE154" s="43" t="n">
        <f aca="false">FE153+FE109+FE98+FE111+FE91</f>
        <v>0</v>
      </c>
      <c r="FF154" s="43" t="n">
        <f aca="false">FF153+FF109+FF98+FF111+FF91</f>
        <v>0</v>
      </c>
      <c r="FG154" s="43" t="n">
        <f aca="false">FG153+FG109+FG98+FG111+FG91</f>
        <v>0</v>
      </c>
      <c r="FH154" s="43" t="n">
        <f aca="false">FH153+FH109+FH98+FH111+FH91</f>
        <v>0</v>
      </c>
    </row>
    <row r="155" customFormat="false" ht="15" hidden="false" customHeight="false" outlineLevel="0" collapsed="false">
      <c r="C155" s="23" t="s">
        <v>747</v>
      </c>
      <c r="D155" s="11" t="s">
        <v>319</v>
      </c>
      <c r="I155" s="62" t="n">
        <f aca="false">SUM(J155:FH155)</f>
        <v>141777.56274588</v>
      </c>
      <c r="J155" s="62" t="n">
        <f aca="false">J154+J149</f>
        <v>-2749.35227272727</v>
      </c>
      <c r="K155" s="62" t="n">
        <f aca="false">K154+K149</f>
        <v>818.684731973848</v>
      </c>
      <c r="L155" s="62" t="n">
        <f aca="false">L154+L149</f>
        <v>-684.462738443338</v>
      </c>
      <c r="M155" s="62" t="n">
        <f aca="false">M154+M149</f>
        <v>-226.929361942715</v>
      </c>
      <c r="N155" s="62" t="n">
        <f aca="false">N154+N149</f>
        <v>-1835.41287842623</v>
      </c>
      <c r="O155" s="62" t="n">
        <f aca="false">O154+O149</f>
        <v>-1580.73987118772</v>
      </c>
      <c r="P155" s="62" t="n">
        <f aca="false">P154+P149</f>
        <v>-732.303647534247</v>
      </c>
      <c r="Q155" s="62" t="n">
        <f aca="false">Q154+Q149</f>
        <v>-18862.3657255791</v>
      </c>
      <c r="R155" s="62" t="n">
        <f aca="false">R154+R149</f>
        <v>-18862.3657255791</v>
      </c>
      <c r="S155" s="62" t="n">
        <f aca="false">S154+S149</f>
        <v>-18094.8400111706</v>
      </c>
      <c r="T155" s="62" t="n">
        <f aca="false">T154+T149</f>
        <v>2486.32085695192</v>
      </c>
      <c r="U155" s="62" t="n">
        <f aca="false">U154+U149</f>
        <v>2466.24274885629</v>
      </c>
      <c r="V155" s="62" t="n">
        <f aca="false">V154+V149</f>
        <v>2453.3401085925</v>
      </c>
      <c r="W155" s="62" t="n">
        <f aca="false">W154+W149</f>
        <v>1956.21738943768</v>
      </c>
      <c r="X155" s="62" t="n">
        <f aca="false">X154+X149</f>
        <v>1976.36518219223</v>
      </c>
      <c r="Y155" s="62" t="n">
        <f aca="false">Y154+Y149</f>
        <v>1996.48226755259</v>
      </c>
      <c r="Z155" s="62" t="n">
        <f aca="false">Z154+Z149</f>
        <v>1995.24261960062</v>
      </c>
      <c r="AA155" s="62" t="n">
        <f aca="false">AA154+AA149</f>
        <v>1669.28476527189</v>
      </c>
      <c r="AB155" s="62" t="n">
        <f aca="false">AB154+AB149</f>
        <v>1686.32635469833</v>
      </c>
      <c r="AC155" s="62" t="n">
        <f aca="false">AC154+AC149</f>
        <v>1703.33970560326</v>
      </c>
      <c r="AD155" s="62" t="n">
        <f aca="false">AD154+AD149</f>
        <v>1702.16516115104</v>
      </c>
      <c r="AE155" s="62" t="n">
        <f aca="false">AE154+AE149</f>
        <v>1717.75468923711</v>
      </c>
      <c r="AF155" s="62" t="n">
        <f aca="false">AF154+AF149</f>
        <v>1735.29623813603</v>
      </c>
      <c r="AG155" s="62" t="n">
        <f aca="false">AG154+AG149</f>
        <v>1752.80809643717</v>
      </c>
      <c r="AH155" s="62" t="n">
        <f aca="false">AH154+AH149</f>
        <v>1751.57328654462</v>
      </c>
      <c r="AI155" s="62" t="n">
        <f aca="false">AI154+AI149</f>
        <v>1771.78631358778</v>
      </c>
      <c r="AJ155" s="62" t="n">
        <f aca="false">AJ154+AJ149</f>
        <v>1770.60459697255</v>
      </c>
      <c r="AK155" s="62" t="n">
        <f aca="false">AK154+AK149</f>
        <v>1788.55180023126</v>
      </c>
      <c r="AL155" s="62" t="n">
        <f aca="false">AL154+AL149</f>
        <v>1787.34354757911</v>
      </c>
      <c r="AM155" s="62" t="n">
        <f aca="false">AM154+AM149</f>
        <v>1639.18810297348</v>
      </c>
      <c r="AN155" s="62" t="n">
        <f aca="false">AN154+AN149</f>
        <v>1655.87599962883</v>
      </c>
      <c r="AO155" s="62" t="n">
        <f aca="false">AO154+AO149</f>
        <v>1672.53440193602</v>
      </c>
      <c r="AP155" s="62" t="n">
        <f aca="false">AP154+AP149</f>
        <v>1671.27546381386</v>
      </c>
      <c r="AQ155" s="62" t="n">
        <f aca="false">AQ154+AQ149</f>
        <v>1524.29150321057</v>
      </c>
      <c r="AR155" s="62" t="n">
        <f aca="false">AR154+AR149</f>
        <v>1539.75133672162</v>
      </c>
      <c r="AS155" s="62" t="n">
        <f aca="false">AS154+AS149</f>
        <v>1555.18302008652</v>
      </c>
      <c r="AT155" s="62" t="n">
        <f aca="false">AT154+AT149</f>
        <v>1553.95047305377</v>
      </c>
      <c r="AU155" s="62" t="n">
        <f aca="false">AU154+AU149</f>
        <v>1550.20230967827</v>
      </c>
      <c r="AV155" s="62" t="n">
        <f aca="false">AV154+AV149</f>
        <v>1565.94784501032</v>
      </c>
      <c r="AW155" s="62" t="n">
        <f aca="false">AW154+AW149</f>
        <v>1581.66491537137</v>
      </c>
      <c r="AX155" s="62" t="n">
        <f aca="false">AX154+AX149</f>
        <v>1580.4051692912</v>
      </c>
      <c r="AY155" s="62" t="n">
        <f aca="false">AY154+AY149</f>
        <v>1471.37313027145</v>
      </c>
      <c r="AZ155" s="62" t="n">
        <f aca="false">AZ154+AZ149</f>
        <v>1470.10347513588</v>
      </c>
      <c r="BA155" s="62" t="n">
        <f aca="false">BA154+BA149</f>
        <v>1484.75463995337</v>
      </c>
      <c r="BB155" s="62" t="n">
        <f aca="false">BB154+BB149</f>
        <v>1483.45614899513</v>
      </c>
      <c r="BC155" s="62" t="n">
        <f aca="false">BC154+BC149</f>
        <v>1495.98391168715</v>
      </c>
      <c r="BD155" s="62" t="n">
        <f aca="false">BD154+BD149</f>
        <v>1511.05441150432</v>
      </c>
      <c r="BE155" s="62" t="n">
        <f aca="false">BE154+BE149</f>
        <v>1526.09356520713</v>
      </c>
      <c r="BF155" s="62" t="n">
        <f aca="false">BF154+BF149</f>
        <v>1524.70515217021</v>
      </c>
      <c r="BG155" s="62" t="n">
        <f aca="false">BG154+BG149</f>
        <v>1483.5381793341</v>
      </c>
      <c r="BH155" s="62" t="n">
        <f aca="false">BH154+BH149</f>
        <v>1449.11509006247</v>
      </c>
      <c r="BI155" s="62" t="n">
        <f aca="false">BI154+BI149</f>
        <v>1463.45497008152</v>
      </c>
      <c r="BJ155" s="62" t="n">
        <f aca="false">BJ154+BJ149</f>
        <v>1462.01908936229</v>
      </c>
      <c r="BK155" s="62" t="n">
        <f aca="false">BK154+BK149</f>
        <v>1428.74599309458</v>
      </c>
      <c r="BL155" s="62" t="n">
        <f aca="false">BL154+BL149</f>
        <v>1443.05026276884</v>
      </c>
      <c r="BM155" s="62" t="n">
        <f aca="false">BM154+BM149</f>
        <v>1457.32198532706</v>
      </c>
      <c r="BN155" s="62" t="n">
        <f aca="false">BN154+BN149</f>
        <v>1455.85446286454</v>
      </c>
      <c r="BO155" s="62" t="n">
        <f aca="false">BO154+BO149</f>
        <v>1457.27737394708</v>
      </c>
      <c r="BP155" s="62" t="n">
        <f aca="false">BP154+BP149</f>
        <v>1455.82608309884</v>
      </c>
      <c r="BQ155" s="62" t="n">
        <f aca="false">BQ154+BQ149</f>
        <v>1470.25276099076</v>
      </c>
      <c r="BR155" s="62" t="n">
        <f aca="false">BR154+BR149</f>
        <v>1468.76829965157</v>
      </c>
      <c r="BS155" s="62" t="n">
        <f aca="false">BS154+BS149</f>
        <v>1393.04807775432</v>
      </c>
      <c r="BT155" s="62" t="n">
        <f aca="false">BT154+BT149</f>
        <v>1406.98835652421</v>
      </c>
      <c r="BU155" s="62" t="n">
        <f aca="false">BU154+BU149</f>
        <v>1420.89650733169</v>
      </c>
      <c r="BV155" s="62" t="n">
        <f aca="false">BV154+BV149</f>
        <v>1419.39712095956</v>
      </c>
      <c r="BW155" s="62" t="n">
        <f aca="false">BW154+BW149</f>
        <v>1405.6304633079</v>
      </c>
      <c r="BX155" s="62" t="n">
        <f aca="false">BX154+BX149</f>
        <v>1419.69193428382</v>
      </c>
      <c r="BY155" s="62" t="n">
        <f aca="false">BY154+BY149</f>
        <v>1433.7203284509</v>
      </c>
      <c r="BZ155" s="62" t="n">
        <f aca="false">BZ154+BZ149</f>
        <v>1432.1664312592</v>
      </c>
      <c r="CA155" s="62" t="n">
        <f aca="false">CA154+CA149</f>
        <v>1367.83556115396</v>
      </c>
      <c r="CB155" s="62" t="n">
        <f aca="false">CB154+CB149</f>
        <v>1381.46321264387</v>
      </c>
      <c r="CC155" s="62" t="n">
        <f aca="false">CC154+CC149</f>
        <v>1395.9081234422</v>
      </c>
      <c r="CD155" s="62" t="n">
        <f aca="false">CD154+CD149</f>
        <v>1395.16459209126</v>
      </c>
      <c r="CE155" s="62" t="n">
        <f aca="false">CE154+CE149</f>
        <v>1347.64766654119</v>
      </c>
      <c r="CF155" s="62" t="n">
        <f aca="false">CF154+CF149</f>
        <v>1346.9228385164</v>
      </c>
      <c r="CG155" s="62" t="n">
        <f aca="false">CG154+CG149</f>
        <v>1360.99194392968</v>
      </c>
      <c r="CH155" s="62" t="n">
        <f aca="false">CH154+CH149</f>
        <v>1360.25221019267</v>
      </c>
      <c r="CI155" s="62" t="n">
        <f aca="false">CI154+CI149</f>
        <v>1387.4965487497</v>
      </c>
      <c r="CJ155" s="62" t="n">
        <f aca="false">CJ154+CJ149</f>
        <v>1402.15316902107</v>
      </c>
      <c r="CK155" s="62" t="n">
        <f aca="false">CK154+CK149</f>
        <v>1416.78512702431</v>
      </c>
      <c r="CL155" s="62" t="n">
        <f aca="false">CL154+CL149</f>
        <v>1416.00086838555</v>
      </c>
      <c r="CM155" s="62" t="n">
        <f aca="false">CM154+CM149</f>
        <v>1465.7123573538</v>
      </c>
      <c r="CN155" s="62" t="n">
        <f aca="false">CN154+CN149</f>
        <v>1481.21379022325</v>
      </c>
      <c r="CO155" s="62" t="n">
        <f aca="false">CO154+CO149</f>
        <v>1496.68977384883</v>
      </c>
      <c r="CP155" s="62" t="n">
        <f aca="false">CP154+CP149</f>
        <v>1495.88048942904</v>
      </c>
      <c r="CQ155" s="62" t="n">
        <f aca="false">CQ154+CQ149</f>
        <v>1449.5010995176</v>
      </c>
      <c r="CR155" s="62" t="n">
        <f aca="false">CR154+CR149</f>
        <v>1464.81364595387</v>
      </c>
      <c r="CS155" s="62" t="n">
        <f aca="false">CS154+CS149</f>
        <v>1480.10045884051</v>
      </c>
      <c r="CT155" s="62" t="n">
        <f aca="false">CT154+CT149</f>
        <v>1479.28213351465</v>
      </c>
      <c r="CU155" s="62" t="n">
        <f aca="false">CU154+CU149</f>
        <v>-33272.5377258</v>
      </c>
      <c r="CV155" s="62" t="n">
        <f aca="false">CV154+CV149</f>
        <v>1530.66907651028</v>
      </c>
      <c r="CW155" s="62" t="n">
        <f aca="false">CW154+CW149</f>
        <v>1546.7135749082</v>
      </c>
      <c r="CX155" s="62" t="n">
        <f aca="false">CX154+CX149</f>
        <v>1545.92959678448</v>
      </c>
      <c r="CY155" s="62" t="n">
        <f aca="false">CY154+CY149</f>
        <v>1904.22668073469</v>
      </c>
      <c r="CZ155" s="62" t="n">
        <f aca="false">CZ154+CZ149</f>
        <v>1924.6154007972</v>
      </c>
      <c r="DA155" s="62" t="n">
        <f aca="false">DA154+DA149</f>
        <v>1944.97915530991</v>
      </c>
      <c r="DB155" s="62" t="n">
        <f aca="false">DB154+DB149</f>
        <v>1944.18525233224</v>
      </c>
      <c r="DC155" s="62" t="n">
        <f aca="false">DC154+DC149</f>
        <v>1896.99405933607</v>
      </c>
      <c r="DD155" s="62" t="n">
        <f aca="false">DD154+DD149</f>
        <v>1917.305551589</v>
      </c>
      <c r="DE155" s="62" t="n">
        <f aca="false">DE154+DE149</f>
        <v>1937.59218001155</v>
      </c>
      <c r="DF155" s="62" t="n">
        <f aca="false">DF154+DF149</f>
        <v>1936.80151170575</v>
      </c>
      <c r="DG155" s="62" t="n">
        <f aca="false">DG154+DG149</f>
        <v>1899.39536004032</v>
      </c>
      <c r="DH155" s="62" t="n">
        <f aca="false">DH154+DH149</f>
        <v>1919.72564340049</v>
      </c>
      <c r="DI155" s="62" t="n">
        <f aca="false">DI154+DI149</f>
        <v>1940.03080689933</v>
      </c>
      <c r="DJ155" s="62" t="n">
        <f aca="false">DJ154+DJ149</f>
        <v>1939.2319968247</v>
      </c>
      <c r="DK155" s="62" t="n">
        <f aca="false">DK154+DK149</f>
        <v>1891.21433941723</v>
      </c>
      <c r="DL155" s="62" t="n">
        <f aca="false">DL154+DL149</f>
        <v>1890.43794308765</v>
      </c>
      <c r="DM155" s="62" t="n">
        <f aca="false">DM154+DM149</f>
        <v>1910.42764600639</v>
      </c>
      <c r="DN155" s="62" t="n">
        <f aca="false">DN154+DN149</f>
        <v>1909.63528348916</v>
      </c>
      <c r="DO155" s="62" t="n">
        <f aca="false">DO154+DO149</f>
        <v>1905.90291427049</v>
      </c>
      <c r="DP155" s="62" t="n">
        <f aca="false">DP154+DP149</f>
        <v>1926.30008945086</v>
      </c>
      <c r="DQ155" s="62" t="n">
        <f aca="false">DQ154+DQ149</f>
        <v>1946.67196907459</v>
      </c>
      <c r="DR155" s="62" t="n">
        <f aca="false">DR154+DR149</f>
        <v>1945.86757189955</v>
      </c>
      <c r="DS155" s="62" t="n">
        <f aca="false">DS154+DS149</f>
        <v>1876.87621973754</v>
      </c>
      <c r="DT155" s="62" t="n">
        <f aca="false">DT154+DT149</f>
        <v>1896.95028006896</v>
      </c>
      <c r="DU155" s="62" t="n">
        <f aca="false">DU154+DU149</f>
        <v>1916.99902550286</v>
      </c>
      <c r="DV155" s="62" t="n">
        <f aca="false">DV154+DV149</f>
        <v>1916.19401328899</v>
      </c>
      <c r="DW155" s="62" t="n">
        <f aca="false">DW154+DW149</f>
        <v>1899.6106504554</v>
      </c>
      <c r="DX155" s="62" t="n">
        <f aca="false">DX154+DX149</f>
        <v>1919.93104668206</v>
      </c>
      <c r="DY155" s="62" t="n">
        <f aca="false">DY154+DY149</f>
        <v>1940.22592458564</v>
      </c>
      <c r="DZ155" s="62" t="n">
        <f aca="false">DZ154+DZ149</f>
        <v>1939.4144434514</v>
      </c>
      <c r="EA155" s="62" t="n">
        <f aca="false">EA154+EA149</f>
        <v>1933.17676680014</v>
      </c>
      <c r="EB155" s="62" t="n">
        <f aca="false">EB154+EB149</f>
        <v>1932.3879251865</v>
      </c>
      <c r="EC155" s="62" t="n">
        <f aca="false">EC154+EC149</f>
        <v>1952.82604429538</v>
      </c>
      <c r="ED155" s="62" t="n">
        <f aca="false">ED154+ED149</f>
        <v>1952.02098056327</v>
      </c>
      <c r="EE155" s="62" t="n">
        <f aca="false">EE154+EE149</f>
        <v>1869.77052216681</v>
      </c>
      <c r="EF155" s="62" t="n">
        <f aca="false">EF154+EF149</f>
        <v>1889.74691664176</v>
      </c>
      <c r="EG155" s="62" t="n">
        <f aca="false">EG154+EG149</f>
        <v>1909.69738896071</v>
      </c>
      <c r="EH155" s="62" t="n">
        <f aca="false">EH154+EH149</f>
        <v>1908.87306596383</v>
      </c>
      <c r="EI155" s="62" t="n">
        <f aca="false">EI154+EI149</f>
        <v>1926.67860443634</v>
      </c>
      <c r="EJ155" s="62" t="n">
        <f aca="false">EJ154+EJ149</f>
        <v>1839.25031558284</v>
      </c>
      <c r="EK155" s="62" t="n">
        <f aca="false">EK154+EK149</f>
        <v>1858.63216879954</v>
      </c>
      <c r="EL155" s="62" t="n">
        <f aca="false">EL154+EL149</f>
        <v>1857.79399416642</v>
      </c>
      <c r="EM155" s="62" t="n">
        <f aca="false">EM154+EM149</f>
        <v>1880.52833244476</v>
      </c>
      <c r="EN155" s="62" t="n">
        <f aca="false">EN154+EN149</f>
        <v>1900.57973727047</v>
      </c>
      <c r="EO155" s="62" t="n">
        <f aca="false">EO154+EO149</f>
        <v>1920.6037752374</v>
      </c>
      <c r="EP155" s="62" t="n">
        <f aca="false">EP154+EP149</f>
        <v>1919.73351077904</v>
      </c>
      <c r="EQ155" s="62" t="n">
        <f aca="false">EQ154+EQ149</f>
        <v>1850.10599581474</v>
      </c>
      <c r="ER155" s="62" t="n">
        <f aca="false">ER154+ER149</f>
        <v>1849.25089601714</v>
      </c>
      <c r="ES155" s="62" t="n">
        <f aca="false">ES154+ES149</f>
        <v>1868.70848526162</v>
      </c>
      <c r="ET155" s="62" t="n">
        <f aca="false">ET154+ET149</f>
        <v>1867.83580078039</v>
      </c>
      <c r="EU155" s="62" t="n">
        <f aca="false">EU154+EU149</f>
        <v>1862.90516002734</v>
      </c>
      <c r="EV155" s="62" t="n">
        <f aca="false">EV154+EV149</f>
        <v>1882.744080483</v>
      </c>
      <c r="EW155" s="62" t="n">
        <f aca="false">EW154+EW149</f>
        <v>1902.55509309463</v>
      </c>
      <c r="EX155" s="62" t="n">
        <f aca="false">EX154+EX149</f>
        <v>1901.66762533829</v>
      </c>
      <c r="EY155" s="62" t="n">
        <f aca="false">EY154+EY149</f>
        <v>1896.64869716982</v>
      </c>
      <c r="EZ155" s="62" t="n">
        <f aca="false">EZ154+EZ149</f>
        <v>1916.84797697946</v>
      </c>
      <c r="FA155" s="62" t="n">
        <f aca="false">FA154+FA149</f>
        <v>1937.0188761862</v>
      </c>
      <c r="FB155" s="62" t="n">
        <f aca="false">FB154+FB149</f>
        <v>1936.11637472606</v>
      </c>
      <c r="FC155" s="62" t="n">
        <f aca="false">FC154+FC149</f>
        <v>1931.00756830613</v>
      </c>
      <c r="FD155" s="62" t="n">
        <f aca="false">FD154+FD149</f>
        <v>0</v>
      </c>
      <c r="FE155" s="62" t="n">
        <f aca="false">FE154+FE149</f>
        <v>0</v>
      </c>
      <c r="FF155" s="62" t="n">
        <f aca="false">FF154+FF149</f>
        <v>0</v>
      </c>
      <c r="FG155" s="62" t="n">
        <f aca="false">FG154+FG149</f>
        <v>0</v>
      </c>
      <c r="FH155" s="62" t="n">
        <f aca="false">FH154+FH149</f>
        <v>0</v>
      </c>
    </row>
    <row r="156" customFormat="false" ht="15" hidden="false" customHeight="false" outlineLevel="0" collapsed="false">
      <c r="C156" s="23" t="s">
        <v>94</v>
      </c>
      <c r="D156" s="11" t="s">
        <v>33</v>
      </c>
      <c r="E156" s="24" t="n">
        <f aca="false">XIRR($J155:$FH155,$J$4:$FH$4)</f>
        <v>0.0954177888891287</v>
      </c>
    </row>
    <row r="157" customFormat="false" ht="15" hidden="false" customHeight="false" outlineLevel="0" collapsed="false">
      <c r="C157" s="23" t="s">
        <v>95</v>
      </c>
      <c r="D157" s="11" t="s">
        <v>33</v>
      </c>
      <c r="E157" s="24" t="n">
        <f aca="false">XIRR($J154:$FH154,$J$4:$FH$4)</f>
        <v>0.10099654929413</v>
      </c>
    </row>
    <row r="158" customFormat="false" ht="15" hidden="false" customHeight="false" outlineLevel="0" collapsed="false">
      <c r="C158" s="0" t="s">
        <v>748</v>
      </c>
      <c r="D158" s="11" t="s">
        <v>319</v>
      </c>
      <c r="I158" s="43" t="n">
        <f aca="false">SUM(J158:FH158)</f>
        <v>-14694.5262444534</v>
      </c>
      <c r="J158" s="43" t="n">
        <f aca="false">J130+J134+J135+J128+J136</f>
        <v>0</v>
      </c>
      <c r="K158" s="43" t="n">
        <f aca="false">K130+K134+K135+K128+K136</f>
        <v>0</v>
      </c>
      <c r="L158" s="43" t="n">
        <f aca="false">L130+L134+L135+L128+L136</f>
        <v>0</v>
      </c>
      <c r="M158" s="43" t="n">
        <f aca="false">M130+M134+M135+M128+M136</f>
        <v>0</v>
      </c>
      <c r="N158" s="43" t="n">
        <f aca="false">N130+N134+N135+N128+N136</f>
        <v>0</v>
      </c>
      <c r="O158" s="43" t="n">
        <f aca="false">O130+O134+O135+O128+O136</f>
        <v>0</v>
      </c>
      <c r="P158" s="43" t="n">
        <f aca="false">P130+P134+P135+P128+P136</f>
        <v>-157.791915437744</v>
      </c>
      <c r="Q158" s="43" t="n">
        <f aca="false">Q130+Q134+Q135+Q128+Q136</f>
        <v>10299.9212493151</v>
      </c>
      <c r="R158" s="43" t="n">
        <f aca="false">R130+R134+R135+R128+R136</f>
        <v>10323.446067726</v>
      </c>
      <c r="S158" s="43" t="n">
        <f aca="false">S130+S134+S135+S128+S136</f>
        <v>8721.35029604286</v>
      </c>
      <c r="T158" s="43" t="n">
        <f aca="false">T130+T134+T135+T128+T136</f>
        <v>-756.576757622406</v>
      </c>
      <c r="U158" s="43" t="n">
        <f aca="false">U130+U134+U135+U128+U136</f>
        <v>-756.576757622406</v>
      </c>
      <c r="V158" s="43" t="n">
        <f aca="false">V130+V134+V135+V128+V136</f>
        <v>-756.576757622406</v>
      </c>
      <c r="W158" s="43" t="n">
        <f aca="false">W130+W134+W135+W128+W136</f>
        <v>-756.576757622406</v>
      </c>
      <c r="X158" s="43" t="n">
        <f aca="false">X130+X134+X135+X128+X136</f>
        <v>-756.576757622406</v>
      </c>
      <c r="Y158" s="43" t="n">
        <f aca="false">Y130+Y134+Y135+Y128+Y136</f>
        <v>-756.576757622406</v>
      </c>
      <c r="Z158" s="43" t="n">
        <f aca="false">Z130+Z134+Z135+Z128+Z136</f>
        <v>-756.576757622406</v>
      </c>
      <c r="AA158" s="43" t="n">
        <f aca="false">AA130+AA134+AA135+AA128+AA136</f>
        <v>-756.576757622406</v>
      </c>
      <c r="AB158" s="43" t="n">
        <f aca="false">AB130+AB134+AB135+AB128+AB136</f>
        <v>-756.576757622406</v>
      </c>
      <c r="AC158" s="43" t="n">
        <f aca="false">AC130+AC134+AC135+AC128+AC136</f>
        <v>-756.576757622406</v>
      </c>
      <c r="AD158" s="43" t="n">
        <f aca="false">AD130+AD134+AD135+AD128+AD136</f>
        <v>-756.576757622406</v>
      </c>
      <c r="AE158" s="43" t="n">
        <f aca="false">AE130+AE134+AE135+AE128+AE136</f>
        <v>-756.576757622406</v>
      </c>
      <c r="AF158" s="43" t="n">
        <f aca="false">AF130+AF134+AF135+AF128+AF136</f>
        <v>-756.576757622406</v>
      </c>
      <c r="AG158" s="43" t="n">
        <f aca="false">AG130+AG134+AG135+AG128+AG136</f>
        <v>-756.576757622406</v>
      </c>
      <c r="AH158" s="43" t="n">
        <f aca="false">AH130+AH134+AH135+AH128+AH136</f>
        <v>-756.576757622406</v>
      </c>
      <c r="AI158" s="43" t="n">
        <f aca="false">AI130+AI134+AI135+AI128+AI136</f>
        <v>-756.576757622406</v>
      </c>
      <c r="AJ158" s="43" t="n">
        <f aca="false">AJ130+AJ134+AJ135+AJ128+AJ136</f>
        <v>-756.576757622406</v>
      </c>
      <c r="AK158" s="43" t="n">
        <f aca="false">AK130+AK134+AK135+AK128+AK136</f>
        <v>-756.576757622406</v>
      </c>
      <c r="AL158" s="43" t="n">
        <f aca="false">AL130+AL134+AL135+AL128+AL136</f>
        <v>-756.576757622406</v>
      </c>
      <c r="AM158" s="43" t="n">
        <f aca="false">AM130+AM134+AM135+AM128+AM136</f>
        <v>-756.576757622406</v>
      </c>
      <c r="AN158" s="43" t="n">
        <f aca="false">AN130+AN134+AN135+AN128+AN136</f>
        <v>-756.576757622406</v>
      </c>
      <c r="AO158" s="43" t="n">
        <f aca="false">AO130+AO134+AO135+AO128+AO136</f>
        <v>-756.576757622406</v>
      </c>
      <c r="AP158" s="43" t="n">
        <f aca="false">AP130+AP134+AP135+AP128+AP136</f>
        <v>-756.576757622406</v>
      </c>
      <c r="AQ158" s="43" t="n">
        <f aca="false">AQ130+AQ134+AQ135+AQ128+AQ136</f>
        <v>-756.576757622406</v>
      </c>
      <c r="AR158" s="43" t="n">
        <f aca="false">AR130+AR134+AR135+AR128+AR136</f>
        <v>-756.576757622406</v>
      </c>
      <c r="AS158" s="43" t="n">
        <f aca="false">AS130+AS134+AS135+AS128+AS136</f>
        <v>-756.576757622406</v>
      </c>
      <c r="AT158" s="43" t="n">
        <f aca="false">AT130+AT134+AT135+AT128+AT136</f>
        <v>-756.576757622406</v>
      </c>
      <c r="AU158" s="43" t="n">
        <f aca="false">AU130+AU134+AU135+AU128+AU136</f>
        <v>-756.576757622406</v>
      </c>
      <c r="AV158" s="43" t="n">
        <f aca="false">AV130+AV134+AV135+AV128+AV136</f>
        <v>-756.576757622406</v>
      </c>
      <c r="AW158" s="43" t="n">
        <f aca="false">AW130+AW134+AW135+AW128+AW136</f>
        <v>-756.576757622406</v>
      </c>
      <c r="AX158" s="43" t="n">
        <f aca="false">AX130+AX134+AX135+AX128+AX136</f>
        <v>-756.576757622406</v>
      </c>
      <c r="AY158" s="43" t="n">
        <f aca="false">AY130+AY134+AY135+AY128+AY136</f>
        <v>-756.576757622406</v>
      </c>
      <c r="AZ158" s="43" t="n">
        <f aca="false">AZ130+AZ134+AZ135+AZ128+AZ136</f>
        <v>-756.576757622406</v>
      </c>
      <c r="BA158" s="43" t="n">
        <f aca="false">BA130+BA134+BA135+BA128+BA136</f>
        <v>-756.576757622406</v>
      </c>
      <c r="BB158" s="43" t="n">
        <f aca="false">BB130+BB134+BB135+BB128+BB136</f>
        <v>-756.576757622406</v>
      </c>
      <c r="BC158" s="43" t="n">
        <f aca="false">BC130+BC134+BC135+BC128+BC136</f>
        <v>-756.576757622406</v>
      </c>
      <c r="BD158" s="43" t="n">
        <f aca="false">BD130+BD134+BD135+BD128+BD136</f>
        <v>-756.576757622406</v>
      </c>
      <c r="BE158" s="43" t="n">
        <f aca="false">BE130+BE134+BE135+BE128+BE136</f>
        <v>-756.576757622406</v>
      </c>
      <c r="BF158" s="43" t="n">
        <f aca="false">BF130+BF134+BF135+BF128+BF136</f>
        <v>-756.576757622406</v>
      </c>
      <c r="BG158" s="43" t="n">
        <f aca="false">BG130+BG134+BG135+BG128+BG136</f>
        <v>-756.576757622406</v>
      </c>
      <c r="BH158" s="43" t="n">
        <f aca="false">BH130+BH134+BH135+BH128+BH136</f>
        <v>-756.576757622406</v>
      </c>
      <c r="BI158" s="43" t="n">
        <f aca="false">BI130+BI134+BI135+BI128+BI136</f>
        <v>-756.576757622406</v>
      </c>
      <c r="BJ158" s="43" t="n">
        <f aca="false">BJ130+BJ134+BJ135+BJ128+BJ136</f>
        <v>-756.576757622406</v>
      </c>
      <c r="BK158" s="43" t="n">
        <f aca="false">BK130+BK134+BK135+BK128+BK136</f>
        <v>-756.576757622406</v>
      </c>
      <c r="BL158" s="43" t="n">
        <f aca="false">BL130+BL134+BL135+BL128+BL136</f>
        <v>-756.576757622406</v>
      </c>
      <c r="BM158" s="43" t="n">
        <f aca="false">BM130+BM134+BM135+BM128+BM136</f>
        <v>-756.576757622406</v>
      </c>
      <c r="BN158" s="43" t="n">
        <f aca="false">BN130+BN134+BN135+BN128+BN136</f>
        <v>-756.576757622406</v>
      </c>
      <c r="BO158" s="43" t="n">
        <f aca="false">BO130+BO134+BO135+BO128+BO136</f>
        <v>-756.576757622406</v>
      </c>
      <c r="BP158" s="43" t="n">
        <f aca="false">BP130+BP134+BP135+BP128+BP136</f>
        <v>-756.576757622406</v>
      </c>
      <c r="BQ158" s="43" t="n">
        <f aca="false">BQ130+BQ134+BQ135+BQ128+BQ136</f>
        <v>-756.576757622406</v>
      </c>
      <c r="BR158" s="43" t="n">
        <f aca="false">BR130+BR134+BR135+BR128+BR136</f>
        <v>-756.576757622406</v>
      </c>
      <c r="BS158" s="43" t="n">
        <f aca="false">BS130+BS134+BS135+BS128+BS136</f>
        <v>-756.576757622406</v>
      </c>
      <c r="BT158" s="43" t="n">
        <f aca="false">BT130+BT134+BT135+BT128+BT136</f>
        <v>-756.576757622406</v>
      </c>
      <c r="BU158" s="43" t="n">
        <f aca="false">BU130+BU134+BU135+BU128+BU136</f>
        <v>-756.576757622406</v>
      </c>
      <c r="BV158" s="43" t="n">
        <f aca="false">BV130+BV134+BV135+BV128+BV136</f>
        <v>-756.576757622406</v>
      </c>
      <c r="BW158" s="43" t="n">
        <f aca="false">BW130+BW134+BW135+BW128+BW136</f>
        <v>-756.576757622406</v>
      </c>
      <c r="BX158" s="43" t="n">
        <f aca="false">BX130+BX134+BX135+BX128+BX136</f>
        <v>-756.576757622406</v>
      </c>
      <c r="BY158" s="43" t="n">
        <f aca="false">BY130+BY134+BY135+BY128+BY136</f>
        <v>-756.576757622406</v>
      </c>
      <c r="BZ158" s="43" t="n">
        <f aca="false">BZ130+BZ134+BZ135+BZ128+BZ136</f>
        <v>-756.576757622406</v>
      </c>
      <c r="CA158" s="43" t="n">
        <f aca="false">CA130+CA134+CA135+CA128+CA136</f>
        <v>756.576757622406</v>
      </c>
      <c r="CB158" s="43" t="n">
        <f aca="false">CB130+CB134+CB135+CB128+CB136</f>
        <v>-2.72848410531879E-013</v>
      </c>
      <c r="CC158" s="43" t="n">
        <f aca="false">CC130+CC134+CC135+CC128+CC136</f>
        <v>-2.72848410531879E-013</v>
      </c>
      <c r="CD158" s="43" t="n">
        <f aca="false">CD130+CD134+CD135+CD128+CD136</f>
        <v>-2.72848410531879E-013</v>
      </c>
      <c r="CE158" s="43" t="n">
        <f aca="false">CE130+CE134+CE135+CE128+CE136</f>
        <v>-2.72848410531879E-013</v>
      </c>
      <c r="CF158" s="43" t="n">
        <f aca="false">CF130+CF134+CF135+CF128+CF136</f>
        <v>-2.72848410531879E-013</v>
      </c>
      <c r="CG158" s="43" t="n">
        <f aca="false">CG130+CG134+CG135+CG128+CG136</f>
        <v>-2.72848410531879E-013</v>
      </c>
      <c r="CH158" s="43" t="n">
        <f aca="false">CH130+CH134+CH135+CH128+CH136</f>
        <v>-2.72848410531879E-013</v>
      </c>
      <c r="CI158" s="43" t="n">
        <f aca="false">CI130+CI134+CI135+CI128+CI136</f>
        <v>-2.72848410531879E-013</v>
      </c>
      <c r="CJ158" s="43" t="n">
        <f aca="false">CJ130+CJ134+CJ135+CJ128+CJ136</f>
        <v>-2.72848410531879E-013</v>
      </c>
      <c r="CK158" s="43" t="n">
        <f aca="false">CK130+CK134+CK135+CK128+CK136</f>
        <v>-2.72848410531879E-013</v>
      </c>
      <c r="CL158" s="43" t="n">
        <f aca="false">CL130+CL134+CL135+CL128+CL136</f>
        <v>-2.72848410531879E-013</v>
      </c>
      <c r="CM158" s="43" t="n">
        <f aca="false">CM130+CM134+CM135+CM128+CM136</f>
        <v>-2.72848410531879E-013</v>
      </c>
      <c r="CN158" s="43" t="n">
        <f aca="false">CN130+CN134+CN135+CN128+CN136</f>
        <v>-2.72848410531879E-013</v>
      </c>
      <c r="CO158" s="43" t="n">
        <f aca="false">CO130+CO134+CO135+CO128+CO136</f>
        <v>-2.72848410531879E-013</v>
      </c>
      <c r="CP158" s="43" t="n">
        <f aca="false">CP130+CP134+CP135+CP128+CP136</f>
        <v>-2.72848410531879E-013</v>
      </c>
      <c r="CQ158" s="43" t="n">
        <f aca="false">CQ130+CQ134+CQ135+CQ128+CQ136</f>
        <v>-2.72848410531879E-013</v>
      </c>
      <c r="CR158" s="43" t="n">
        <f aca="false">CR130+CR134+CR135+CR128+CR136</f>
        <v>-2.72848410531879E-013</v>
      </c>
      <c r="CS158" s="43" t="n">
        <f aca="false">CS130+CS134+CS135+CS128+CS136</f>
        <v>-2.72848410531879E-013</v>
      </c>
      <c r="CT158" s="43" t="n">
        <f aca="false">CT130+CT134+CT135+CT128+CT136</f>
        <v>-2.72848410531879E-013</v>
      </c>
      <c r="CU158" s="43" t="n">
        <f aca="false">CU130+CU134+CU135+CU128+CU136</f>
        <v>-2.72848410531879E-013</v>
      </c>
      <c r="CV158" s="43" t="n">
        <f aca="false">CV130+CV134+CV135+CV128+CV136</f>
        <v>-2.72848410531879E-013</v>
      </c>
      <c r="CW158" s="43" t="n">
        <f aca="false">CW130+CW134+CW135+CW128+CW136</f>
        <v>-2.72848410531879E-013</v>
      </c>
      <c r="CX158" s="43" t="n">
        <f aca="false">CX130+CX134+CX135+CX128+CX136</f>
        <v>-2.72848410531879E-013</v>
      </c>
      <c r="CY158" s="43" t="n">
        <f aca="false">CY130+CY134+CY135+CY128+CY136</f>
        <v>-2.72848410531879E-013</v>
      </c>
      <c r="CZ158" s="43" t="n">
        <f aca="false">CZ130+CZ134+CZ135+CZ128+CZ136</f>
        <v>-2.72848410531879E-013</v>
      </c>
      <c r="DA158" s="43" t="n">
        <f aca="false">DA130+DA134+DA135+DA128+DA136</f>
        <v>-2.72848410531879E-013</v>
      </c>
      <c r="DB158" s="43" t="n">
        <f aca="false">DB130+DB134+DB135+DB128+DB136</f>
        <v>-2.72848410531879E-013</v>
      </c>
      <c r="DC158" s="43" t="n">
        <f aca="false">DC130+DC134+DC135+DC128+DC136</f>
        <v>-2.72848410531879E-013</v>
      </c>
      <c r="DD158" s="43" t="n">
        <f aca="false">DD130+DD134+DD135+DD128+DD136</f>
        <v>-2.72848410531879E-013</v>
      </c>
      <c r="DE158" s="43" t="n">
        <f aca="false">DE130+DE134+DE135+DE128+DE136</f>
        <v>-2.72848410531879E-013</v>
      </c>
      <c r="DF158" s="43" t="n">
        <f aca="false">DF130+DF134+DF135+DF128+DF136</f>
        <v>-2.72848410531879E-013</v>
      </c>
      <c r="DG158" s="43" t="n">
        <f aca="false">DG130+DG134+DG135+DG128+DG136</f>
        <v>-2.72848410531879E-013</v>
      </c>
      <c r="DH158" s="43" t="n">
        <f aca="false">DH130+DH134+DH135+DH128+DH136</f>
        <v>-2.72848410531879E-013</v>
      </c>
      <c r="DI158" s="43" t="n">
        <f aca="false">DI130+DI134+DI135+DI128+DI136</f>
        <v>-2.72848410531879E-013</v>
      </c>
      <c r="DJ158" s="43" t="n">
        <f aca="false">DJ130+DJ134+DJ135+DJ128+DJ136</f>
        <v>-2.72848410531879E-013</v>
      </c>
      <c r="DK158" s="43" t="n">
        <f aca="false">DK130+DK134+DK135+DK128+DK136</f>
        <v>-2.72848410531879E-013</v>
      </c>
      <c r="DL158" s="43" t="n">
        <f aca="false">DL130+DL134+DL135+DL128+DL136</f>
        <v>-2.72848410531879E-013</v>
      </c>
      <c r="DM158" s="43" t="n">
        <f aca="false">DM130+DM134+DM135+DM128+DM136</f>
        <v>-2.72848410531879E-013</v>
      </c>
      <c r="DN158" s="43" t="n">
        <f aca="false">DN130+DN134+DN135+DN128+DN136</f>
        <v>-2.72848410531879E-013</v>
      </c>
      <c r="DO158" s="43" t="n">
        <f aca="false">DO130+DO134+DO135+DO128+DO136</f>
        <v>-2.72848410531879E-013</v>
      </c>
      <c r="DP158" s="43" t="n">
        <f aca="false">DP130+DP134+DP135+DP128+DP136</f>
        <v>-2.72848410531879E-013</v>
      </c>
      <c r="DQ158" s="43" t="n">
        <f aca="false">DQ130+DQ134+DQ135+DQ128+DQ136</f>
        <v>-2.72848410531879E-013</v>
      </c>
      <c r="DR158" s="43" t="n">
        <f aca="false">DR130+DR134+DR135+DR128+DR136</f>
        <v>-2.72848410531879E-013</v>
      </c>
      <c r="DS158" s="43" t="n">
        <f aca="false">DS130+DS134+DS135+DS128+DS136</f>
        <v>-2.72848410531879E-013</v>
      </c>
      <c r="DT158" s="43" t="n">
        <f aca="false">DT130+DT134+DT135+DT128+DT136</f>
        <v>-2.72848410531879E-013</v>
      </c>
      <c r="DU158" s="43" t="n">
        <f aca="false">DU130+DU134+DU135+DU128+DU136</f>
        <v>-2.72848410531879E-013</v>
      </c>
      <c r="DV158" s="43" t="n">
        <f aca="false">DV130+DV134+DV135+DV128+DV136</f>
        <v>-2.72848410531879E-013</v>
      </c>
      <c r="DW158" s="43" t="n">
        <f aca="false">DW130+DW134+DW135+DW128+DW136</f>
        <v>-2.72848410531879E-013</v>
      </c>
      <c r="DX158" s="43" t="n">
        <f aca="false">DX130+DX134+DX135+DX128+DX136</f>
        <v>-2.72848410531879E-013</v>
      </c>
      <c r="DY158" s="43" t="n">
        <f aca="false">DY130+DY134+DY135+DY128+DY136</f>
        <v>-2.72848410531879E-013</v>
      </c>
      <c r="DZ158" s="43" t="n">
        <f aca="false">DZ130+DZ134+DZ135+DZ128+DZ136</f>
        <v>-2.72848410531879E-013</v>
      </c>
      <c r="EA158" s="43" t="n">
        <f aca="false">EA130+EA134+EA135+EA128+EA136</f>
        <v>-2.72848410531879E-013</v>
      </c>
      <c r="EB158" s="43" t="n">
        <f aca="false">EB130+EB134+EB135+EB128+EB136</f>
        <v>-2.72848410531879E-013</v>
      </c>
      <c r="EC158" s="43" t="n">
        <f aca="false">EC130+EC134+EC135+EC128+EC136</f>
        <v>-2.72848410531879E-013</v>
      </c>
      <c r="ED158" s="43" t="n">
        <f aca="false">ED130+ED134+ED135+ED128+ED136</f>
        <v>-2.72848410531879E-013</v>
      </c>
      <c r="EE158" s="43" t="n">
        <f aca="false">EE130+EE134+EE135+EE128+EE136</f>
        <v>-2.72848410531879E-013</v>
      </c>
      <c r="EF158" s="43" t="n">
        <f aca="false">EF130+EF134+EF135+EF128+EF136</f>
        <v>-2.72848410531879E-013</v>
      </c>
      <c r="EG158" s="43" t="n">
        <f aca="false">EG130+EG134+EG135+EG128+EG136</f>
        <v>-2.72848410531879E-013</v>
      </c>
      <c r="EH158" s="43" t="n">
        <f aca="false">EH130+EH134+EH135+EH128+EH136</f>
        <v>-2.72848410531879E-013</v>
      </c>
      <c r="EI158" s="43" t="n">
        <f aca="false">EI130+EI134+EI135+EI128+EI136</f>
        <v>-2.72848410531879E-013</v>
      </c>
      <c r="EJ158" s="43" t="n">
        <f aca="false">EJ130+EJ134+EJ135+EJ128+EJ136</f>
        <v>-2.72848410531879E-013</v>
      </c>
      <c r="EK158" s="43" t="n">
        <f aca="false">EK130+EK134+EK135+EK128+EK136</f>
        <v>-2.72848410531879E-013</v>
      </c>
      <c r="EL158" s="43" t="n">
        <f aca="false">EL130+EL134+EL135+EL128+EL136</f>
        <v>-2.72848410531879E-013</v>
      </c>
      <c r="EM158" s="43" t="n">
        <f aca="false">EM130+EM134+EM135+EM128+EM136</f>
        <v>-2.72848410531879E-013</v>
      </c>
      <c r="EN158" s="43" t="n">
        <f aca="false">EN130+EN134+EN135+EN128+EN136</f>
        <v>-2.72848410531879E-013</v>
      </c>
      <c r="EO158" s="43" t="n">
        <f aca="false">EO130+EO134+EO135+EO128+EO136</f>
        <v>-2.72848410531879E-013</v>
      </c>
      <c r="EP158" s="43" t="n">
        <f aca="false">EP130+EP134+EP135+EP128+EP136</f>
        <v>-2.72848410531879E-013</v>
      </c>
      <c r="EQ158" s="43" t="n">
        <f aca="false">EQ130+EQ134+EQ135+EQ128+EQ136</f>
        <v>-2.72848410531879E-013</v>
      </c>
      <c r="ER158" s="43" t="n">
        <f aca="false">ER130+ER134+ER135+ER128+ER136</f>
        <v>-2.72848410531879E-013</v>
      </c>
      <c r="ES158" s="43" t="n">
        <f aca="false">ES130+ES134+ES135+ES128+ES136</f>
        <v>-2.72848410531879E-013</v>
      </c>
      <c r="ET158" s="43" t="n">
        <f aca="false">ET130+ET134+ET135+ET128+ET136</f>
        <v>-2.72848410531879E-013</v>
      </c>
      <c r="EU158" s="43" t="n">
        <f aca="false">EU130+EU134+EU135+EU128+EU136</f>
        <v>-2.72848410531879E-013</v>
      </c>
      <c r="EV158" s="43" t="n">
        <f aca="false">EV130+EV134+EV135+EV128+EV136</f>
        <v>-2.72848410531879E-013</v>
      </c>
      <c r="EW158" s="43" t="n">
        <f aca="false">EW130+EW134+EW135+EW128+EW136</f>
        <v>-2.72848410531879E-013</v>
      </c>
      <c r="EX158" s="43" t="n">
        <f aca="false">EX130+EX134+EX135+EX128+EX136</f>
        <v>-2.72848410531879E-013</v>
      </c>
      <c r="EY158" s="43" t="n">
        <f aca="false">EY130+EY134+EY135+EY128+EY136</f>
        <v>-2.72848410531879E-013</v>
      </c>
      <c r="EZ158" s="43" t="n">
        <f aca="false">EZ130+EZ134+EZ135+EZ128+EZ136</f>
        <v>-2.72848410531879E-013</v>
      </c>
      <c r="FA158" s="43" t="n">
        <f aca="false">FA130+FA134+FA135+FA128+FA136</f>
        <v>-2.72848410531879E-013</v>
      </c>
      <c r="FB158" s="43" t="n">
        <f aca="false">FB130+FB134+FB135+FB128+FB136</f>
        <v>-2.72848410531879E-013</v>
      </c>
      <c r="FC158" s="43" t="n">
        <f aca="false">FC130+FC134+FC135+FC128+FC136</f>
        <v>-2.72848410531879E-013</v>
      </c>
      <c r="FD158" s="43" t="n">
        <f aca="false">FD130+FD134+FD135+FD128+FD136</f>
        <v>-2.72848410531879E-013</v>
      </c>
      <c r="FE158" s="43" t="n">
        <f aca="false">FE130+FE134+FE135+FE128+FE136</f>
        <v>-2.72848410531879E-013</v>
      </c>
      <c r="FF158" s="43" t="n">
        <f aca="false">FF130+FF134+FF135+FF128+FF136</f>
        <v>-2.72848410531879E-013</v>
      </c>
      <c r="FG158" s="43" t="n">
        <f aca="false">FG130+FG134+FG135+FG128+FG136</f>
        <v>-2.72848410531879E-013</v>
      </c>
      <c r="FH158" s="43" t="n">
        <f aca="false">FH130+FH134+FH135+FH128+FH136</f>
        <v>-2.72848410531879E-013</v>
      </c>
    </row>
    <row r="159" customFormat="false" ht="15" hidden="false" customHeight="false" outlineLevel="0" collapsed="false">
      <c r="C159" s="23" t="s">
        <v>749</v>
      </c>
      <c r="D159" s="11" t="s">
        <v>319</v>
      </c>
      <c r="I159" s="62" t="n">
        <f aca="false">SUM(J159:FH159)</f>
        <v>127083.036501426</v>
      </c>
      <c r="J159" s="62" t="n">
        <f aca="false">J155+J158</f>
        <v>-2749.35227272727</v>
      </c>
      <c r="K159" s="62" t="n">
        <f aca="false">K155+K158</f>
        <v>818.684731973848</v>
      </c>
      <c r="L159" s="62" t="n">
        <f aca="false">L155+L158</f>
        <v>-684.462738443338</v>
      </c>
      <c r="M159" s="62" t="n">
        <f aca="false">M155+M158</f>
        <v>-226.929361942715</v>
      </c>
      <c r="N159" s="62" t="n">
        <f aca="false">N155+N158</f>
        <v>-1835.41287842623</v>
      </c>
      <c r="O159" s="62" t="n">
        <f aca="false">O155+O158</f>
        <v>-1580.73987118772</v>
      </c>
      <c r="P159" s="62" t="n">
        <f aca="false">P155+P158</f>
        <v>-890.095562971991</v>
      </c>
      <c r="Q159" s="62" t="n">
        <f aca="false">Q155+Q158</f>
        <v>-8562.44447626401</v>
      </c>
      <c r="R159" s="62" t="n">
        <f aca="false">R155+R158</f>
        <v>-8538.91965785305</v>
      </c>
      <c r="S159" s="62" t="n">
        <f aca="false">S155+S158</f>
        <v>-9373.48971512775</v>
      </c>
      <c r="T159" s="62" t="n">
        <f aca="false">T155+T158</f>
        <v>1729.74409932951</v>
      </c>
      <c r="U159" s="62" t="n">
        <f aca="false">U155+U158</f>
        <v>1709.66599123389</v>
      </c>
      <c r="V159" s="62" t="n">
        <f aca="false">V155+V158</f>
        <v>1696.76335097009</v>
      </c>
      <c r="W159" s="62" t="n">
        <f aca="false">W155+W158</f>
        <v>1199.64063181527</v>
      </c>
      <c r="X159" s="62" t="n">
        <f aca="false">X155+X158</f>
        <v>1219.78842456983</v>
      </c>
      <c r="Y159" s="62" t="n">
        <f aca="false">Y155+Y158</f>
        <v>1239.90550993018</v>
      </c>
      <c r="Z159" s="62" t="n">
        <f aca="false">Z155+Z158</f>
        <v>1238.66586197822</v>
      </c>
      <c r="AA159" s="62" t="n">
        <f aca="false">AA155+AA158</f>
        <v>912.708007649484</v>
      </c>
      <c r="AB159" s="62" t="n">
        <f aca="false">AB155+AB158</f>
        <v>929.749597075919</v>
      </c>
      <c r="AC159" s="62" t="n">
        <f aca="false">AC155+AC158</f>
        <v>946.762947980858</v>
      </c>
      <c r="AD159" s="62" t="n">
        <f aca="false">AD155+AD158</f>
        <v>945.588403528634</v>
      </c>
      <c r="AE159" s="62" t="n">
        <f aca="false">AE155+AE158</f>
        <v>961.177931614708</v>
      </c>
      <c r="AF159" s="62" t="n">
        <f aca="false">AF155+AF158</f>
        <v>978.719480513628</v>
      </c>
      <c r="AG159" s="62" t="n">
        <f aca="false">AG155+AG158</f>
        <v>996.231338814769</v>
      </c>
      <c r="AH159" s="62" t="n">
        <f aca="false">AH155+AH158</f>
        <v>994.996528922214</v>
      </c>
      <c r="AI159" s="62" t="n">
        <f aca="false">AI155+AI158</f>
        <v>1015.20955596538</v>
      </c>
      <c r="AJ159" s="62" t="n">
        <f aca="false">AJ155+AJ158</f>
        <v>1014.02783935014</v>
      </c>
      <c r="AK159" s="62" t="n">
        <f aca="false">AK155+AK158</f>
        <v>1031.97504260886</v>
      </c>
      <c r="AL159" s="62" t="n">
        <f aca="false">AL155+AL158</f>
        <v>1030.76678995671</v>
      </c>
      <c r="AM159" s="62" t="n">
        <f aca="false">AM155+AM158</f>
        <v>882.611345351069</v>
      </c>
      <c r="AN159" s="62" t="n">
        <f aca="false">AN155+AN158</f>
        <v>899.29924200642</v>
      </c>
      <c r="AO159" s="62" t="n">
        <f aca="false">AO155+AO158</f>
        <v>915.957644313615</v>
      </c>
      <c r="AP159" s="62" t="n">
        <f aca="false">AP155+AP158</f>
        <v>914.698706191454</v>
      </c>
      <c r="AQ159" s="62" t="n">
        <f aca="false">AQ155+AQ158</f>
        <v>767.714745588165</v>
      </c>
      <c r="AR159" s="62" t="n">
        <f aca="false">AR155+AR158</f>
        <v>783.174579099218</v>
      </c>
      <c r="AS159" s="62" t="n">
        <f aca="false">AS155+AS158</f>
        <v>798.606262464116</v>
      </c>
      <c r="AT159" s="62" t="n">
        <f aca="false">AT155+AT158</f>
        <v>797.373715431365</v>
      </c>
      <c r="AU159" s="62" t="n">
        <f aca="false">AU155+AU158</f>
        <v>793.625552055864</v>
      </c>
      <c r="AV159" s="62" t="n">
        <f aca="false">AV155+AV158</f>
        <v>809.371087387911</v>
      </c>
      <c r="AW159" s="62" t="n">
        <f aca="false">AW155+AW158</f>
        <v>825.088157748959</v>
      </c>
      <c r="AX159" s="62" t="n">
        <f aca="false">AX155+AX158</f>
        <v>823.828411668797</v>
      </c>
      <c r="AY159" s="62" t="n">
        <f aca="false">AY155+AY158</f>
        <v>714.796372649043</v>
      </c>
      <c r="AZ159" s="62" t="n">
        <f aca="false">AZ155+AZ158</f>
        <v>713.52671751347</v>
      </c>
      <c r="BA159" s="62" t="n">
        <f aca="false">BA155+BA158</f>
        <v>728.177882330969</v>
      </c>
      <c r="BB159" s="62" t="n">
        <f aca="false">BB155+BB158</f>
        <v>726.879391372726</v>
      </c>
      <c r="BC159" s="62" t="n">
        <f aca="false">BC155+BC158</f>
        <v>739.40715406474</v>
      </c>
      <c r="BD159" s="62" t="n">
        <f aca="false">BD155+BD158</f>
        <v>754.477653881909</v>
      </c>
      <c r="BE159" s="62" t="n">
        <f aca="false">BE155+BE158</f>
        <v>769.51680758472</v>
      </c>
      <c r="BF159" s="62" t="n">
        <f aca="false">BF155+BF158</f>
        <v>768.1283945478</v>
      </c>
      <c r="BG159" s="62" t="n">
        <f aca="false">BG155+BG158</f>
        <v>726.961421711694</v>
      </c>
      <c r="BH159" s="62" t="n">
        <f aca="false">BH155+BH158</f>
        <v>692.538332440065</v>
      </c>
      <c r="BI159" s="62" t="n">
        <f aca="false">BI155+BI158</f>
        <v>706.878212459109</v>
      </c>
      <c r="BJ159" s="62" t="n">
        <f aca="false">BJ155+BJ158</f>
        <v>705.442331739884</v>
      </c>
      <c r="BK159" s="62" t="n">
        <f aca="false">BK155+BK158</f>
        <v>672.169235472176</v>
      </c>
      <c r="BL159" s="62" t="n">
        <f aca="false">BL155+BL158</f>
        <v>686.473505146436</v>
      </c>
      <c r="BM159" s="62" t="n">
        <f aca="false">BM155+BM158</f>
        <v>700.745227704651</v>
      </c>
      <c r="BN159" s="62" t="n">
        <f aca="false">BN155+BN158</f>
        <v>699.277705242131</v>
      </c>
      <c r="BO159" s="62" t="n">
        <f aca="false">BO155+BO158</f>
        <v>700.700616324671</v>
      </c>
      <c r="BP159" s="62" t="n">
        <f aca="false">BP155+BP158</f>
        <v>699.249325476433</v>
      </c>
      <c r="BQ159" s="62" t="n">
        <f aca="false">BQ155+BQ158</f>
        <v>713.676003368351</v>
      </c>
      <c r="BR159" s="62" t="n">
        <f aca="false">BR155+BR158</f>
        <v>712.19154202916</v>
      </c>
      <c r="BS159" s="62" t="n">
        <f aca="false">BS155+BS158</f>
        <v>636.471320131913</v>
      </c>
      <c r="BT159" s="62" t="n">
        <f aca="false">BT155+BT158</f>
        <v>650.411598901806</v>
      </c>
      <c r="BU159" s="62" t="n">
        <f aca="false">BU155+BU158</f>
        <v>664.319749709279</v>
      </c>
      <c r="BV159" s="62" t="n">
        <f aca="false">BV155+BV158</f>
        <v>662.82036333715</v>
      </c>
      <c r="BW159" s="62" t="n">
        <f aca="false">BW155+BW158</f>
        <v>649.053705685497</v>
      </c>
      <c r="BX159" s="62" t="n">
        <f aca="false">BX155+BX158</f>
        <v>663.115176661412</v>
      </c>
      <c r="BY159" s="62" t="n">
        <f aca="false">BY155+BY158</f>
        <v>677.143570828492</v>
      </c>
      <c r="BZ159" s="62" t="n">
        <f aca="false">BZ155+BZ158</f>
        <v>675.58967363679</v>
      </c>
      <c r="CA159" s="62" t="n">
        <f aca="false">CA155+CA158</f>
        <v>2124.41231877637</v>
      </c>
      <c r="CB159" s="62" t="n">
        <f aca="false">CB155+CB158</f>
        <v>1381.46321264387</v>
      </c>
      <c r="CC159" s="62" t="n">
        <f aca="false">CC155+CC158</f>
        <v>1395.9081234422</v>
      </c>
      <c r="CD159" s="62" t="n">
        <f aca="false">CD155+CD158</f>
        <v>1395.16459209126</v>
      </c>
      <c r="CE159" s="62" t="n">
        <f aca="false">CE155+CE158</f>
        <v>1347.64766654119</v>
      </c>
      <c r="CF159" s="62" t="n">
        <f aca="false">CF155+CF158</f>
        <v>1346.9228385164</v>
      </c>
      <c r="CG159" s="62" t="n">
        <f aca="false">CG155+CG158</f>
        <v>1360.99194392968</v>
      </c>
      <c r="CH159" s="62" t="n">
        <f aca="false">CH155+CH158</f>
        <v>1360.25221019267</v>
      </c>
      <c r="CI159" s="62" t="n">
        <f aca="false">CI155+CI158</f>
        <v>1387.4965487497</v>
      </c>
      <c r="CJ159" s="62" t="n">
        <f aca="false">CJ155+CJ158</f>
        <v>1402.15316902107</v>
      </c>
      <c r="CK159" s="62" t="n">
        <f aca="false">CK155+CK158</f>
        <v>1416.78512702431</v>
      </c>
      <c r="CL159" s="62" t="n">
        <f aca="false">CL155+CL158</f>
        <v>1416.00086838555</v>
      </c>
      <c r="CM159" s="62" t="n">
        <f aca="false">CM155+CM158</f>
        <v>1465.7123573538</v>
      </c>
      <c r="CN159" s="62" t="n">
        <f aca="false">CN155+CN158</f>
        <v>1481.21379022325</v>
      </c>
      <c r="CO159" s="62" t="n">
        <f aca="false">CO155+CO158</f>
        <v>1496.68977384883</v>
      </c>
      <c r="CP159" s="62" t="n">
        <f aca="false">CP155+CP158</f>
        <v>1495.88048942904</v>
      </c>
      <c r="CQ159" s="62" t="n">
        <f aca="false">CQ155+CQ158</f>
        <v>1449.5010995176</v>
      </c>
      <c r="CR159" s="62" t="n">
        <f aca="false">CR155+CR158</f>
        <v>1464.81364595387</v>
      </c>
      <c r="CS159" s="62" t="n">
        <f aca="false">CS155+CS158</f>
        <v>1480.10045884051</v>
      </c>
      <c r="CT159" s="62" t="n">
        <f aca="false">CT155+CT158</f>
        <v>1479.28213351465</v>
      </c>
      <c r="CU159" s="62" t="n">
        <f aca="false">CU155+CU158</f>
        <v>-33272.5377258</v>
      </c>
      <c r="CV159" s="62" t="n">
        <f aca="false">CV155+CV158</f>
        <v>1530.66907651028</v>
      </c>
      <c r="CW159" s="62" t="n">
        <f aca="false">CW155+CW158</f>
        <v>1546.7135749082</v>
      </c>
      <c r="CX159" s="62" t="n">
        <f aca="false">CX155+CX158</f>
        <v>1545.92959678448</v>
      </c>
      <c r="CY159" s="62" t="n">
        <f aca="false">CY155+CY158</f>
        <v>1904.22668073469</v>
      </c>
      <c r="CZ159" s="62" t="n">
        <f aca="false">CZ155+CZ158</f>
        <v>1924.6154007972</v>
      </c>
      <c r="DA159" s="62" t="n">
        <f aca="false">DA155+DA158</f>
        <v>1944.97915530991</v>
      </c>
      <c r="DB159" s="62" t="n">
        <f aca="false">DB155+DB158</f>
        <v>1944.18525233224</v>
      </c>
      <c r="DC159" s="62" t="n">
        <f aca="false">DC155+DC158</f>
        <v>1896.99405933607</v>
      </c>
      <c r="DD159" s="62" t="n">
        <f aca="false">DD155+DD158</f>
        <v>1917.305551589</v>
      </c>
      <c r="DE159" s="62" t="n">
        <f aca="false">DE155+DE158</f>
        <v>1937.59218001155</v>
      </c>
      <c r="DF159" s="62" t="n">
        <f aca="false">DF155+DF158</f>
        <v>1936.80151170575</v>
      </c>
      <c r="DG159" s="62" t="n">
        <f aca="false">DG155+DG158</f>
        <v>1899.39536004032</v>
      </c>
      <c r="DH159" s="62" t="n">
        <f aca="false">DH155+DH158</f>
        <v>1919.72564340049</v>
      </c>
      <c r="DI159" s="62" t="n">
        <f aca="false">DI155+DI158</f>
        <v>1940.03080689933</v>
      </c>
      <c r="DJ159" s="62" t="n">
        <f aca="false">DJ155+DJ158</f>
        <v>1939.2319968247</v>
      </c>
      <c r="DK159" s="62" t="n">
        <f aca="false">DK155+DK158</f>
        <v>1891.21433941723</v>
      </c>
      <c r="DL159" s="62" t="n">
        <f aca="false">DL155+DL158</f>
        <v>1890.43794308765</v>
      </c>
      <c r="DM159" s="62" t="n">
        <f aca="false">DM155+DM158</f>
        <v>1910.42764600639</v>
      </c>
      <c r="DN159" s="62" t="n">
        <f aca="false">DN155+DN158</f>
        <v>1909.63528348916</v>
      </c>
      <c r="DO159" s="62" t="n">
        <f aca="false">DO155+DO158</f>
        <v>1905.90291427049</v>
      </c>
      <c r="DP159" s="62" t="n">
        <f aca="false">DP155+DP158</f>
        <v>1926.30008945086</v>
      </c>
      <c r="DQ159" s="62" t="n">
        <f aca="false">DQ155+DQ158</f>
        <v>1946.67196907459</v>
      </c>
      <c r="DR159" s="62" t="n">
        <f aca="false">DR155+DR158</f>
        <v>1945.86757189955</v>
      </c>
      <c r="DS159" s="62" t="n">
        <f aca="false">DS155+DS158</f>
        <v>1876.87621973754</v>
      </c>
      <c r="DT159" s="62" t="n">
        <f aca="false">DT155+DT158</f>
        <v>1896.95028006896</v>
      </c>
      <c r="DU159" s="62" t="n">
        <f aca="false">DU155+DU158</f>
        <v>1916.99902550286</v>
      </c>
      <c r="DV159" s="62" t="n">
        <f aca="false">DV155+DV158</f>
        <v>1916.19401328898</v>
      </c>
      <c r="DW159" s="62" t="n">
        <f aca="false">DW155+DW158</f>
        <v>1899.6106504554</v>
      </c>
      <c r="DX159" s="62" t="n">
        <f aca="false">DX155+DX158</f>
        <v>1919.93104668206</v>
      </c>
      <c r="DY159" s="62" t="n">
        <f aca="false">DY155+DY158</f>
        <v>1940.22592458564</v>
      </c>
      <c r="DZ159" s="62" t="n">
        <f aca="false">DZ155+DZ158</f>
        <v>1939.4144434514</v>
      </c>
      <c r="EA159" s="62" t="n">
        <f aca="false">EA155+EA158</f>
        <v>1933.17676680014</v>
      </c>
      <c r="EB159" s="62" t="n">
        <f aca="false">EB155+EB158</f>
        <v>1932.3879251865</v>
      </c>
      <c r="EC159" s="62" t="n">
        <f aca="false">EC155+EC158</f>
        <v>1952.82604429538</v>
      </c>
      <c r="ED159" s="62" t="n">
        <f aca="false">ED155+ED158</f>
        <v>1952.02098056327</v>
      </c>
      <c r="EE159" s="62" t="n">
        <f aca="false">EE155+EE158</f>
        <v>1869.77052216681</v>
      </c>
      <c r="EF159" s="62" t="n">
        <f aca="false">EF155+EF158</f>
        <v>1889.74691664176</v>
      </c>
      <c r="EG159" s="62" t="n">
        <f aca="false">EG155+EG158</f>
        <v>1909.69738896071</v>
      </c>
      <c r="EH159" s="62" t="n">
        <f aca="false">EH155+EH158</f>
        <v>1908.87306596383</v>
      </c>
      <c r="EI159" s="62" t="n">
        <f aca="false">EI155+EI158</f>
        <v>1926.67860443634</v>
      </c>
      <c r="EJ159" s="62" t="n">
        <f aca="false">EJ155+EJ158</f>
        <v>1839.25031558284</v>
      </c>
      <c r="EK159" s="62" t="n">
        <f aca="false">EK155+EK158</f>
        <v>1858.63216879954</v>
      </c>
      <c r="EL159" s="62" t="n">
        <f aca="false">EL155+EL158</f>
        <v>1857.79399416642</v>
      </c>
      <c r="EM159" s="62" t="n">
        <f aca="false">EM155+EM158</f>
        <v>1880.52833244476</v>
      </c>
      <c r="EN159" s="62" t="n">
        <f aca="false">EN155+EN158</f>
        <v>1900.57973727047</v>
      </c>
      <c r="EO159" s="62" t="n">
        <f aca="false">EO155+EO158</f>
        <v>1920.6037752374</v>
      </c>
      <c r="EP159" s="62" t="n">
        <f aca="false">EP155+EP158</f>
        <v>1919.73351077904</v>
      </c>
      <c r="EQ159" s="62" t="n">
        <f aca="false">EQ155+EQ158</f>
        <v>1850.10599581474</v>
      </c>
      <c r="ER159" s="62" t="n">
        <f aca="false">ER155+ER158</f>
        <v>1849.25089601714</v>
      </c>
      <c r="ES159" s="62" t="n">
        <f aca="false">ES155+ES158</f>
        <v>1868.70848526162</v>
      </c>
      <c r="ET159" s="62" t="n">
        <f aca="false">ET155+ET158</f>
        <v>1867.83580078039</v>
      </c>
      <c r="EU159" s="62" t="n">
        <f aca="false">EU155+EU158</f>
        <v>1862.90516002734</v>
      </c>
      <c r="EV159" s="62" t="n">
        <f aca="false">EV155+EV158</f>
        <v>1882.744080483</v>
      </c>
      <c r="EW159" s="62" t="n">
        <f aca="false">EW155+EW158</f>
        <v>1902.55509309463</v>
      </c>
      <c r="EX159" s="62" t="n">
        <f aca="false">EX155+EX158</f>
        <v>1901.66762533829</v>
      </c>
      <c r="EY159" s="62" t="n">
        <f aca="false">EY155+EY158</f>
        <v>1896.64869716982</v>
      </c>
      <c r="EZ159" s="62" t="n">
        <f aca="false">EZ155+EZ158</f>
        <v>1916.84797697946</v>
      </c>
      <c r="FA159" s="62" t="n">
        <f aca="false">FA155+FA158</f>
        <v>1937.0188761862</v>
      </c>
      <c r="FB159" s="62" t="n">
        <f aca="false">FB155+FB158</f>
        <v>1936.11637472606</v>
      </c>
      <c r="FC159" s="62" t="n">
        <f aca="false">FC155+FC158</f>
        <v>1931.00756830613</v>
      </c>
      <c r="FD159" s="62" t="n">
        <f aca="false">FD155+FD158</f>
        <v>-2.72848410531879E-013</v>
      </c>
      <c r="FE159" s="62" t="n">
        <f aca="false">FE155+FE158</f>
        <v>-2.72848410531879E-013</v>
      </c>
      <c r="FF159" s="62" t="n">
        <f aca="false">FF155+FF158</f>
        <v>-2.72848410531879E-013</v>
      </c>
      <c r="FG159" s="62" t="n">
        <f aca="false">FG155+FG158</f>
        <v>-2.72848410531879E-013</v>
      </c>
      <c r="FH159" s="62" t="n">
        <f aca="false">FH155+FH158</f>
        <v>-2.72848410531879E-013</v>
      </c>
    </row>
    <row r="160" customFormat="false" ht="15" hidden="false" customHeight="false" outlineLevel="0" collapsed="false">
      <c r="A160" s="20"/>
      <c r="B160" s="20"/>
      <c r="C160" s="20" t="s">
        <v>750</v>
      </c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20"/>
      <c r="AM160" s="20"/>
      <c r="AN160" s="20"/>
      <c r="AO160" s="20"/>
      <c r="AP160" s="20"/>
      <c r="AQ160" s="20"/>
      <c r="AR160" s="20"/>
      <c r="AS160" s="20"/>
      <c r="AT160" s="20"/>
      <c r="AU160" s="20"/>
      <c r="AV160" s="20"/>
      <c r="AW160" s="20"/>
      <c r="AX160" s="20"/>
      <c r="AY160" s="20"/>
      <c r="AZ160" s="20"/>
      <c r="BA160" s="20"/>
      <c r="BB160" s="20"/>
      <c r="BC160" s="20"/>
      <c r="BD160" s="20"/>
      <c r="BE160" s="20"/>
      <c r="BF160" s="20"/>
      <c r="BG160" s="20"/>
      <c r="BH160" s="20"/>
      <c r="BI160" s="20"/>
      <c r="BJ160" s="20"/>
      <c r="BK160" s="20"/>
      <c r="BL160" s="20"/>
      <c r="BM160" s="20"/>
      <c r="BN160" s="20"/>
      <c r="BO160" s="20"/>
      <c r="BP160" s="20"/>
      <c r="BQ160" s="20"/>
      <c r="BR160" s="20"/>
      <c r="BS160" s="20"/>
      <c r="BT160" s="20"/>
      <c r="BU160" s="20"/>
      <c r="BV160" s="20"/>
      <c r="BW160" s="20"/>
      <c r="BX160" s="20"/>
      <c r="BY160" s="20"/>
      <c r="BZ160" s="20"/>
      <c r="CA160" s="20"/>
      <c r="CB160" s="20"/>
      <c r="CC160" s="20"/>
      <c r="CD160" s="20"/>
      <c r="CE160" s="20"/>
      <c r="CF160" s="20"/>
      <c r="CG160" s="20"/>
      <c r="CH160" s="20"/>
      <c r="CI160" s="20"/>
      <c r="CJ160" s="20"/>
      <c r="CK160" s="20"/>
      <c r="CL160" s="20"/>
      <c r="CM160" s="20"/>
      <c r="CN160" s="20"/>
      <c r="CO160" s="20"/>
      <c r="CP160" s="20"/>
      <c r="CQ160" s="20"/>
      <c r="CR160" s="20"/>
      <c r="CS160" s="20"/>
      <c r="CT160" s="20"/>
      <c r="CU160" s="20"/>
      <c r="CV160" s="20"/>
      <c r="CW160" s="20"/>
      <c r="CX160" s="20"/>
      <c r="CY160" s="20"/>
      <c r="CZ160" s="20"/>
      <c r="DA160" s="20"/>
      <c r="DB160" s="20"/>
      <c r="DC160" s="20"/>
      <c r="DD160" s="20"/>
      <c r="DE160" s="20"/>
      <c r="DF160" s="20"/>
      <c r="DG160" s="20"/>
      <c r="DH160" s="20"/>
      <c r="DI160" s="20"/>
      <c r="DJ160" s="20"/>
      <c r="DK160" s="20"/>
      <c r="DL160" s="20"/>
      <c r="DM160" s="20"/>
      <c r="DN160" s="20"/>
      <c r="DO160" s="20"/>
      <c r="DP160" s="20"/>
      <c r="DQ160" s="20"/>
      <c r="DR160" s="20"/>
      <c r="DS160" s="20"/>
      <c r="DT160" s="20"/>
      <c r="DU160" s="20"/>
      <c r="DV160" s="20"/>
      <c r="DW160" s="20"/>
      <c r="DX160" s="20"/>
      <c r="DY160" s="20"/>
      <c r="DZ160" s="20"/>
      <c r="EA160" s="20"/>
      <c r="EB160" s="20"/>
      <c r="EC160" s="20"/>
      <c r="ED160" s="20"/>
      <c r="EE160" s="20"/>
      <c r="EF160" s="20"/>
      <c r="EG160" s="20"/>
      <c r="EH160" s="20"/>
      <c r="EI160" s="20"/>
      <c r="EJ160" s="20"/>
      <c r="EK160" s="20"/>
      <c r="EL160" s="20"/>
      <c r="EM160" s="20"/>
      <c r="EN160" s="20"/>
      <c r="EO160" s="20"/>
      <c r="EP160" s="20"/>
      <c r="EQ160" s="20"/>
      <c r="ER160" s="20"/>
      <c r="ES160" s="20"/>
      <c r="ET160" s="20"/>
      <c r="EU160" s="20"/>
      <c r="EV160" s="20"/>
      <c r="EW160" s="20"/>
      <c r="EX160" s="20"/>
      <c r="EY160" s="20"/>
      <c r="EZ160" s="20"/>
      <c r="FA160" s="20"/>
      <c r="FB160" s="20"/>
      <c r="FC160" s="20"/>
      <c r="FD160" s="20"/>
      <c r="FE160" s="20"/>
      <c r="FF160" s="20"/>
      <c r="FG160" s="20"/>
      <c r="FH160" s="20"/>
    </row>
    <row r="161" customFormat="false" ht="15" hidden="false" customHeight="false" outlineLevel="0" collapsed="false">
      <c r="C161" s="0" t="s">
        <v>113</v>
      </c>
      <c r="D161" s="11" t="s">
        <v>319</v>
      </c>
      <c r="E161" s="43" t="n">
        <f aca="false">-SUMIF($J$4:$FH$4,"&lt;="&amp;$F16,$J153:$FH153)</f>
        <v>5725.08750061644</v>
      </c>
    </row>
    <row r="162" customFormat="false" ht="15" hidden="false" customHeight="false" outlineLevel="0" collapsed="false">
      <c r="C162" s="0" t="s">
        <v>114</v>
      </c>
      <c r="D162" s="11" t="s">
        <v>319</v>
      </c>
      <c r="E162" s="43" t="n">
        <f aca="false">-($I109+$I98)</f>
        <v>57085</v>
      </c>
    </row>
    <row r="163" customFormat="false" ht="15" hidden="false" customHeight="false" outlineLevel="0" collapsed="false">
      <c r="C163" s="0" t="s">
        <v>115</v>
      </c>
      <c r="D163" s="11" t="s">
        <v>319</v>
      </c>
      <c r="E163" s="43" t="n">
        <f aca="false">$I131-$I134-$I135</f>
        <v>1102.31595498007</v>
      </c>
    </row>
    <row r="164" customFormat="false" ht="15" hidden="false" customHeight="false" outlineLevel="0" collapsed="false">
      <c r="C164" s="23" t="s">
        <v>116</v>
      </c>
      <c r="D164" s="11" t="s">
        <v>319</v>
      </c>
      <c r="E164" s="62" t="n">
        <f aca="false">SUM($E161:$E163)</f>
        <v>63912.4034555965</v>
      </c>
    </row>
    <row r="165" customFormat="false" ht="15" hidden="false" customHeight="false" outlineLevel="0" collapsed="false">
      <c r="C165" s="0" t="s">
        <v>751</v>
      </c>
      <c r="D165" s="11" t="s">
        <v>319</v>
      </c>
      <c r="E165" s="43" t="n">
        <f aca="false">$E164-$E133</f>
        <v>32110.0082877254</v>
      </c>
      <c r="F165" s="43" t="n">
        <f aca="false">$E165+$E136</f>
        <v>33623.1618029702</v>
      </c>
    </row>
    <row r="166" customFormat="false" ht="15" hidden="false" customHeight="false" outlineLevel="0" collapsed="false">
      <c r="C166" s="0" t="s">
        <v>752</v>
      </c>
      <c r="D166" s="11" t="s">
        <v>33</v>
      </c>
      <c r="E166" s="45" t="n">
        <f aca="false">$E133/$E164</f>
        <v>0.497593478705053</v>
      </c>
      <c r="F166" s="43" t="n">
        <f aca="false">$F165+SUMIF($J$4:$FH$4,"&lt;="&amp;$E20,$J159:$FH159)</f>
        <v>0</v>
      </c>
    </row>
    <row r="168" customFormat="false" ht="15" hidden="false" customHeight="false" outlineLevel="0" collapsed="false">
      <c r="A168" s="9" t="s">
        <v>14</v>
      </c>
      <c r="B168" s="9"/>
      <c r="C168" s="9" t="s">
        <v>753</v>
      </c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9"/>
      <c r="AL168" s="9"/>
      <c r="AM168" s="9"/>
      <c r="AN168" s="9"/>
      <c r="AO168" s="9"/>
      <c r="AP168" s="9"/>
      <c r="AQ168" s="9"/>
      <c r="AR168" s="9"/>
      <c r="AS168" s="9"/>
      <c r="AT168" s="9"/>
      <c r="AU168" s="9"/>
      <c r="AV168" s="9"/>
      <c r="AW168" s="9"/>
      <c r="AX168" s="9"/>
      <c r="AY168" s="9"/>
      <c r="AZ168" s="9"/>
      <c r="BA168" s="9"/>
      <c r="BB168" s="9"/>
      <c r="BC168" s="9"/>
      <c r="BD168" s="9"/>
      <c r="BE168" s="9"/>
      <c r="BF168" s="9"/>
      <c r="BG168" s="9"/>
      <c r="BH168" s="9"/>
      <c r="BI168" s="9"/>
      <c r="BJ168" s="9"/>
      <c r="BK168" s="9"/>
      <c r="BL168" s="9"/>
      <c r="BM168" s="9"/>
      <c r="BN168" s="9"/>
      <c r="BO168" s="9"/>
      <c r="BP168" s="9"/>
      <c r="BQ168" s="9"/>
      <c r="BR168" s="9"/>
      <c r="BS168" s="9"/>
      <c r="BT168" s="9"/>
      <c r="BU168" s="9"/>
      <c r="BV168" s="9"/>
      <c r="BW168" s="9"/>
      <c r="BX168" s="9"/>
      <c r="BY168" s="9"/>
      <c r="BZ168" s="9"/>
      <c r="CA168" s="9"/>
      <c r="CB168" s="9"/>
      <c r="CC168" s="9"/>
      <c r="CD168" s="9"/>
      <c r="CE168" s="9"/>
      <c r="CF168" s="9"/>
      <c r="CG168" s="9"/>
      <c r="CH168" s="9"/>
      <c r="CI168" s="9"/>
      <c r="CJ168" s="9"/>
      <c r="CK168" s="9"/>
      <c r="CL168" s="9"/>
      <c r="CM168" s="9"/>
      <c r="CN168" s="9"/>
      <c r="CO168" s="9"/>
      <c r="CP168" s="9"/>
      <c r="CQ168" s="9"/>
      <c r="CR168" s="9"/>
      <c r="CS168" s="9"/>
      <c r="CT168" s="9"/>
      <c r="CU168" s="9"/>
      <c r="CV168" s="9"/>
      <c r="CW168" s="9"/>
      <c r="CX168" s="9"/>
      <c r="CY168" s="9"/>
      <c r="CZ168" s="9"/>
      <c r="DA168" s="9"/>
      <c r="DB168" s="9"/>
      <c r="DC168" s="9"/>
      <c r="DD168" s="9"/>
      <c r="DE168" s="9"/>
      <c r="DF168" s="9"/>
      <c r="DG168" s="9"/>
      <c r="DH168" s="9"/>
      <c r="DI168" s="9"/>
      <c r="DJ168" s="9"/>
      <c r="DK168" s="9"/>
      <c r="DL168" s="9"/>
      <c r="DM168" s="9"/>
      <c r="DN168" s="9"/>
      <c r="DO168" s="9"/>
      <c r="DP168" s="9"/>
      <c r="DQ168" s="9"/>
      <c r="DR168" s="9"/>
      <c r="DS168" s="9"/>
      <c r="DT168" s="9"/>
      <c r="DU168" s="9"/>
      <c r="DV168" s="9"/>
      <c r="DW168" s="9"/>
      <c r="DX168" s="9"/>
      <c r="DY168" s="9"/>
      <c r="DZ168" s="9"/>
      <c r="EA168" s="9"/>
      <c r="EB168" s="9"/>
      <c r="EC168" s="9"/>
      <c r="ED168" s="9"/>
      <c r="EE168" s="9"/>
      <c r="EF168" s="9"/>
      <c r="EG168" s="9"/>
      <c r="EH168" s="9"/>
      <c r="EI168" s="9"/>
      <c r="EJ168" s="9"/>
      <c r="EK168" s="9"/>
      <c r="EL168" s="9"/>
      <c r="EM168" s="9"/>
      <c r="EN168" s="9"/>
      <c r="EO168" s="9"/>
      <c r="EP168" s="9"/>
      <c r="EQ168" s="9"/>
      <c r="ER168" s="9"/>
      <c r="ES168" s="9"/>
      <c r="ET168" s="9"/>
      <c r="EU168" s="9"/>
      <c r="EV168" s="9"/>
      <c r="EW168" s="9"/>
      <c r="EX168" s="9"/>
      <c r="EY168" s="9"/>
      <c r="EZ168" s="9"/>
      <c r="FA168" s="9"/>
      <c r="FB168" s="9"/>
      <c r="FC168" s="9"/>
      <c r="FD168" s="9"/>
      <c r="FE168" s="9"/>
      <c r="FF168" s="9"/>
      <c r="FG168" s="9"/>
      <c r="FH168" s="9"/>
    </row>
    <row r="169" customFormat="false" ht="15" hidden="false" customHeight="false" outlineLevel="0" collapsed="false">
      <c r="A169" s="20"/>
      <c r="B169" s="20"/>
      <c r="C169" s="20" t="s">
        <v>754</v>
      </c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20"/>
      <c r="AM169" s="20"/>
      <c r="AN169" s="20"/>
      <c r="AO169" s="20"/>
      <c r="AP169" s="20"/>
      <c r="AQ169" s="20"/>
      <c r="AR169" s="20"/>
      <c r="AS169" s="20"/>
      <c r="AT169" s="20"/>
      <c r="AU169" s="20"/>
      <c r="AV169" s="20"/>
      <c r="AW169" s="20"/>
      <c r="AX169" s="20"/>
      <c r="AY169" s="20"/>
      <c r="AZ169" s="20"/>
      <c r="BA169" s="20"/>
      <c r="BB169" s="20"/>
      <c r="BC169" s="20"/>
      <c r="BD169" s="20"/>
      <c r="BE169" s="20"/>
      <c r="BF169" s="20"/>
      <c r="BG169" s="20"/>
      <c r="BH169" s="20"/>
      <c r="BI169" s="20"/>
      <c r="BJ169" s="20"/>
      <c r="BK169" s="20"/>
      <c r="BL169" s="20"/>
      <c r="BM169" s="20"/>
      <c r="BN169" s="20"/>
      <c r="BO169" s="20"/>
      <c r="BP169" s="20"/>
      <c r="BQ169" s="20"/>
      <c r="BR169" s="20"/>
      <c r="BS169" s="20"/>
      <c r="BT169" s="20"/>
      <c r="BU169" s="20"/>
      <c r="BV169" s="20"/>
      <c r="BW169" s="20"/>
      <c r="BX169" s="20"/>
      <c r="BY169" s="20"/>
      <c r="BZ169" s="20"/>
      <c r="CA169" s="20"/>
      <c r="CB169" s="20"/>
      <c r="CC169" s="20"/>
      <c r="CD169" s="20"/>
      <c r="CE169" s="20"/>
      <c r="CF169" s="20"/>
      <c r="CG169" s="20"/>
      <c r="CH169" s="20"/>
      <c r="CI169" s="20"/>
      <c r="CJ169" s="20"/>
      <c r="CK169" s="20"/>
      <c r="CL169" s="20"/>
      <c r="CM169" s="20"/>
      <c r="CN169" s="20"/>
      <c r="CO169" s="20"/>
      <c r="CP169" s="20"/>
      <c r="CQ169" s="20"/>
      <c r="CR169" s="20"/>
      <c r="CS169" s="20"/>
      <c r="CT169" s="20"/>
      <c r="CU169" s="20"/>
      <c r="CV169" s="20"/>
      <c r="CW169" s="20"/>
      <c r="CX169" s="20"/>
      <c r="CY169" s="20"/>
      <c r="CZ169" s="20"/>
      <c r="DA169" s="20"/>
      <c r="DB169" s="20"/>
      <c r="DC169" s="20"/>
      <c r="DD169" s="20"/>
      <c r="DE169" s="20"/>
      <c r="DF169" s="20"/>
      <c r="DG169" s="20"/>
      <c r="DH169" s="20"/>
      <c r="DI169" s="20"/>
      <c r="DJ169" s="20"/>
      <c r="DK169" s="20"/>
      <c r="DL169" s="20"/>
      <c r="DM169" s="20"/>
      <c r="DN169" s="20"/>
      <c r="DO169" s="20"/>
      <c r="DP169" s="20"/>
      <c r="DQ169" s="20"/>
      <c r="DR169" s="20"/>
      <c r="DS169" s="20"/>
      <c r="DT169" s="20"/>
      <c r="DU169" s="20"/>
      <c r="DV169" s="20"/>
      <c r="DW169" s="20"/>
      <c r="DX169" s="20"/>
      <c r="DY169" s="20"/>
      <c r="DZ169" s="20"/>
      <c r="EA169" s="20"/>
      <c r="EB169" s="20"/>
      <c r="EC169" s="20"/>
      <c r="ED169" s="20"/>
      <c r="EE169" s="20"/>
      <c r="EF169" s="20"/>
      <c r="EG169" s="20"/>
      <c r="EH169" s="20"/>
      <c r="EI169" s="20"/>
      <c r="EJ169" s="20"/>
      <c r="EK169" s="20"/>
      <c r="EL169" s="20"/>
      <c r="EM169" s="20"/>
      <c r="EN169" s="20"/>
      <c r="EO169" s="20"/>
      <c r="EP169" s="20"/>
      <c r="EQ169" s="20"/>
      <c r="ER169" s="20"/>
      <c r="ES169" s="20"/>
      <c r="ET169" s="20"/>
      <c r="EU169" s="20"/>
      <c r="EV169" s="20"/>
      <c r="EW169" s="20"/>
      <c r="EX169" s="20"/>
      <c r="EY169" s="20"/>
      <c r="EZ169" s="20"/>
      <c r="FA169" s="20"/>
      <c r="FB169" s="20"/>
      <c r="FC169" s="20"/>
      <c r="FD169" s="20"/>
      <c r="FE169" s="20"/>
      <c r="FF169" s="20"/>
      <c r="FG169" s="20"/>
      <c r="FH169" s="20"/>
    </row>
    <row r="170" customFormat="false" ht="15" hidden="false" customHeight="false" outlineLevel="0" collapsed="false">
      <c r="C170" s="0" t="s">
        <v>755</v>
      </c>
      <c r="D170" s="11" t="s">
        <v>319</v>
      </c>
      <c r="I170" s="43" t="n">
        <f aca="false">SUM(J170:FH170)</f>
        <v>1347.5</v>
      </c>
      <c r="J170" s="43" t="n">
        <f aca="false">J18*(In_EW_Reimbursed*-$E97+$E101)</f>
        <v>0</v>
      </c>
      <c r="K170" s="43" t="n">
        <f aca="false">K18*(In_EW_Reimbursed*-$E97+$E101)</f>
        <v>0</v>
      </c>
      <c r="L170" s="43" t="n">
        <f aca="false">L18*(In_EW_Reimbursed*-$E97+$E101)</f>
        <v>0</v>
      </c>
      <c r="M170" s="43" t="n">
        <f aca="false">M18*(In_EW_Reimbursed*-$E97+$E101)</f>
        <v>0</v>
      </c>
      <c r="N170" s="43" t="n">
        <f aca="false">N18*(In_EW_Reimbursed*-$E97+$E101)</f>
        <v>0</v>
      </c>
      <c r="O170" s="43" t="n">
        <f aca="false">O18*(In_EW_Reimbursed*-$E97+$E101)</f>
        <v>1347.5</v>
      </c>
      <c r="P170" s="43" t="n">
        <f aca="false">P18*(In_EW_Reimbursed*-$E97+$E101)</f>
        <v>0</v>
      </c>
      <c r="Q170" s="43" t="n">
        <f aca="false">Q18*(In_EW_Reimbursed*-$E97+$E101)</f>
        <v>0</v>
      </c>
      <c r="R170" s="43" t="n">
        <f aca="false">R18*(In_EW_Reimbursed*-$E97+$E101)</f>
        <v>0</v>
      </c>
      <c r="S170" s="43" t="n">
        <f aca="false">S18*(In_EW_Reimbursed*-$E97+$E101)</f>
        <v>0</v>
      </c>
      <c r="T170" s="43" t="n">
        <f aca="false">T18*(In_EW_Reimbursed*-$E97+$E101)</f>
        <v>0</v>
      </c>
      <c r="U170" s="43" t="n">
        <f aca="false">U18*(In_EW_Reimbursed*-$E97+$E101)</f>
        <v>0</v>
      </c>
      <c r="V170" s="43" t="n">
        <f aca="false">V18*(In_EW_Reimbursed*-$E97+$E101)</f>
        <v>0</v>
      </c>
      <c r="W170" s="43" t="n">
        <f aca="false">W18*(In_EW_Reimbursed*-$E97+$E101)</f>
        <v>0</v>
      </c>
      <c r="X170" s="43" t="n">
        <f aca="false">X18*(In_EW_Reimbursed*-$E97+$E101)</f>
        <v>0</v>
      </c>
      <c r="Y170" s="43" t="n">
        <f aca="false">Y18*(In_EW_Reimbursed*-$E97+$E101)</f>
        <v>0</v>
      </c>
      <c r="Z170" s="43" t="n">
        <f aca="false">Z18*(In_EW_Reimbursed*-$E97+$E101)</f>
        <v>0</v>
      </c>
      <c r="AA170" s="43" t="n">
        <f aca="false">AA18*(In_EW_Reimbursed*-$E97+$E101)</f>
        <v>0</v>
      </c>
      <c r="AB170" s="43" t="n">
        <f aca="false">AB18*(In_EW_Reimbursed*-$E97+$E101)</f>
        <v>0</v>
      </c>
      <c r="AC170" s="43" t="n">
        <f aca="false">AC18*(In_EW_Reimbursed*-$E97+$E101)</f>
        <v>0</v>
      </c>
      <c r="AD170" s="43" t="n">
        <f aca="false">AD18*(In_EW_Reimbursed*-$E97+$E101)</f>
        <v>0</v>
      </c>
      <c r="AE170" s="43" t="n">
        <f aca="false">AE18*(In_EW_Reimbursed*-$E97+$E101)</f>
        <v>0</v>
      </c>
      <c r="AF170" s="43" t="n">
        <f aca="false">AF18*(In_EW_Reimbursed*-$E97+$E101)</f>
        <v>0</v>
      </c>
      <c r="AG170" s="43" t="n">
        <f aca="false">AG18*(In_EW_Reimbursed*-$E97+$E101)</f>
        <v>0</v>
      </c>
      <c r="AH170" s="43" t="n">
        <f aca="false">AH18*(In_EW_Reimbursed*-$E97+$E101)</f>
        <v>0</v>
      </c>
      <c r="AI170" s="43" t="n">
        <f aca="false">AI18*(In_EW_Reimbursed*-$E97+$E101)</f>
        <v>0</v>
      </c>
      <c r="AJ170" s="43" t="n">
        <f aca="false">AJ18*(In_EW_Reimbursed*-$E97+$E101)</f>
        <v>0</v>
      </c>
      <c r="AK170" s="43" t="n">
        <f aca="false">AK18*(In_EW_Reimbursed*-$E97+$E101)</f>
        <v>0</v>
      </c>
      <c r="AL170" s="43" t="n">
        <f aca="false">AL18*(In_EW_Reimbursed*-$E97+$E101)</f>
        <v>0</v>
      </c>
      <c r="AM170" s="43" t="n">
        <f aca="false">AM18*(In_EW_Reimbursed*-$E97+$E101)</f>
        <v>0</v>
      </c>
      <c r="AN170" s="43" t="n">
        <f aca="false">AN18*(In_EW_Reimbursed*-$E97+$E101)</f>
        <v>0</v>
      </c>
      <c r="AO170" s="43" t="n">
        <f aca="false">AO18*(In_EW_Reimbursed*-$E97+$E101)</f>
        <v>0</v>
      </c>
      <c r="AP170" s="43" t="n">
        <f aca="false">AP18*(In_EW_Reimbursed*-$E97+$E101)</f>
        <v>0</v>
      </c>
      <c r="AQ170" s="43" t="n">
        <f aca="false">AQ18*(In_EW_Reimbursed*-$E97+$E101)</f>
        <v>0</v>
      </c>
      <c r="AR170" s="43" t="n">
        <f aca="false">AR18*(In_EW_Reimbursed*-$E97+$E101)</f>
        <v>0</v>
      </c>
      <c r="AS170" s="43" t="n">
        <f aca="false">AS18*(In_EW_Reimbursed*-$E97+$E101)</f>
        <v>0</v>
      </c>
      <c r="AT170" s="43" t="n">
        <f aca="false">AT18*(In_EW_Reimbursed*-$E97+$E101)</f>
        <v>0</v>
      </c>
      <c r="AU170" s="43" t="n">
        <f aca="false">AU18*(In_EW_Reimbursed*-$E97+$E101)</f>
        <v>0</v>
      </c>
      <c r="AV170" s="43" t="n">
        <f aca="false">AV18*(In_EW_Reimbursed*-$E97+$E101)</f>
        <v>0</v>
      </c>
      <c r="AW170" s="43" t="n">
        <f aca="false">AW18*(In_EW_Reimbursed*-$E97+$E101)</f>
        <v>0</v>
      </c>
      <c r="AX170" s="43" t="n">
        <f aca="false">AX18*(In_EW_Reimbursed*-$E97+$E101)</f>
        <v>0</v>
      </c>
      <c r="AY170" s="43" t="n">
        <f aca="false">AY18*(In_EW_Reimbursed*-$E97+$E101)</f>
        <v>0</v>
      </c>
      <c r="AZ170" s="43" t="n">
        <f aca="false">AZ18*(In_EW_Reimbursed*-$E97+$E101)</f>
        <v>0</v>
      </c>
      <c r="BA170" s="43" t="n">
        <f aca="false">BA18*(In_EW_Reimbursed*-$E97+$E101)</f>
        <v>0</v>
      </c>
      <c r="BB170" s="43" t="n">
        <f aca="false">BB18*(In_EW_Reimbursed*-$E97+$E101)</f>
        <v>0</v>
      </c>
      <c r="BC170" s="43" t="n">
        <f aca="false">BC18*(In_EW_Reimbursed*-$E97+$E101)</f>
        <v>0</v>
      </c>
      <c r="BD170" s="43" t="n">
        <f aca="false">BD18*(In_EW_Reimbursed*-$E97+$E101)</f>
        <v>0</v>
      </c>
      <c r="BE170" s="43" t="n">
        <f aca="false">BE18*(In_EW_Reimbursed*-$E97+$E101)</f>
        <v>0</v>
      </c>
      <c r="BF170" s="43" t="n">
        <f aca="false">BF18*(In_EW_Reimbursed*-$E97+$E101)</f>
        <v>0</v>
      </c>
      <c r="BG170" s="43" t="n">
        <f aca="false">BG18*(In_EW_Reimbursed*-$E97+$E101)</f>
        <v>0</v>
      </c>
      <c r="BH170" s="43" t="n">
        <f aca="false">BH18*(In_EW_Reimbursed*-$E97+$E101)</f>
        <v>0</v>
      </c>
      <c r="BI170" s="43" t="n">
        <f aca="false">BI18*(In_EW_Reimbursed*-$E97+$E101)</f>
        <v>0</v>
      </c>
      <c r="BJ170" s="43" t="n">
        <f aca="false">BJ18*(In_EW_Reimbursed*-$E97+$E101)</f>
        <v>0</v>
      </c>
      <c r="BK170" s="43" t="n">
        <f aca="false">BK18*(In_EW_Reimbursed*-$E97+$E101)</f>
        <v>0</v>
      </c>
      <c r="BL170" s="43" t="n">
        <f aca="false">BL18*(In_EW_Reimbursed*-$E97+$E101)</f>
        <v>0</v>
      </c>
      <c r="BM170" s="43" t="n">
        <f aca="false">BM18*(In_EW_Reimbursed*-$E97+$E101)</f>
        <v>0</v>
      </c>
      <c r="BN170" s="43" t="n">
        <f aca="false">BN18*(In_EW_Reimbursed*-$E97+$E101)</f>
        <v>0</v>
      </c>
      <c r="BO170" s="43" t="n">
        <f aca="false">BO18*(In_EW_Reimbursed*-$E97+$E101)</f>
        <v>0</v>
      </c>
      <c r="BP170" s="43" t="n">
        <f aca="false">BP18*(In_EW_Reimbursed*-$E97+$E101)</f>
        <v>0</v>
      </c>
      <c r="BQ170" s="43" t="n">
        <f aca="false">BQ18*(In_EW_Reimbursed*-$E97+$E101)</f>
        <v>0</v>
      </c>
      <c r="BR170" s="43" t="n">
        <f aca="false">BR18*(In_EW_Reimbursed*-$E97+$E101)</f>
        <v>0</v>
      </c>
      <c r="BS170" s="43" t="n">
        <f aca="false">BS18*(In_EW_Reimbursed*-$E97+$E101)</f>
        <v>0</v>
      </c>
      <c r="BT170" s="43" t="n">
        <f aca="false">BT18*(In_EW_Reimbursed*-$E97+$E101)</f>
        <v>0</v>
      </c>
      <c r="BU170" s="43" t="n">
        <f aca="false">BU18*(In_EW_Reimbursed*-$E97+$E101)</f>
        <v>0</v>
      </c>
      <c r="BV170" s="43" t="n">
        <f aca="false">BV18*(In_EW_Reimbursed*-$E97+$E101)</f>
        <v>0</v>
      </c>
      <c r="BW170" s="43" t="n">
        <f aca="false">BW18*(In_EW_Reimbursed*-$E97+$E101)</f>
        <v>0</v>
      </c>
      <c r="BX170" s="43" t="n">
        <f aca="false">BX18*(In_EW_Reimbursed*-$E97+$E101)</f>
        <v>0</v>
      </c>
      <c r="BY170" s="43" t="n">
        <f aca="false">BY18*(In_EW_Reimbursed*-$E97+$E101)</f>
        <v>0</v>
      </c>
      <c r="BZ170" s="43" t="n">
        <f aca="false">BZ18*(In_EW_Reimbursed*-$E97+$E101)</f>
        <v>0</v>
      </c>
      <c r="CA170" s="43" t="n">
        <f aca="false">CA18*(In_EW_Reimbursed*-$E97+$E101)</f>
        <v>0</v>
      </c>
      <c r="CB170" s="43" t="n">
        <f aca="false">CB18*(In_EW_Reimbursed*-$E97+$E101)</f>
        <v>0</v>
      </c>
      <c r="CC170" s="43" t="n">
        <f aca="false">CC18*(In_EW_Reimbursed*-$E97+$E101)</f>
        <v>0</v>
      </c>
      <c r="CD170" s="43" t="n">
        <f aca="false">CD18*(In_EW_Reimbursed*-$E97+$E101)</f>
        <v>0</v>
      </c>
      <c r="CE170" s="43" t="n">
        <f aca="false">CE18*(In_EW_Reimbursed*-$E97+$E101)</f>
        <v>0</v>
      </c>
      <c r="CF170" s="43" t="n">
        <f aca="false">CF18*(In_EW_Reimbursed*-$E97+$E101)</f>
        <v>0</v>
      </c>
      <c r="CG170" s="43" t="n">
        <f aca="false">CG18*(In_EW_Reimbursed*-$E97+$E101)</f>
        <v>0</v>
      </c>
      <c r="CH170" s="43" t="n">
        <f aca="false">CH18*(In_EW_Reimbursed*-$E97+$E101)</f>
        <v>0</v>
      </c>
      <c r="CI170" s="43" t="n">
        <f aca="false">CI18*(In_EW_Reimbursed*-$E97+$E101)</f>
        <v>0</v>
      </c>
      <c r="CJ170" s="43" t="n">
        <f aca="false">CJ18*(In_EW_Reimbursed*-$E97+$E101)</f>
        <v>0</v>
      </c>
      <c r="CK170" s="43" t="n">
        <f aca="false">CK18*(In_EW_Reimbursed*-$E97+$E101)</f>
        <v>0</v>
      </c>
      <c r="CL170" s="43" t="n">
        <f aca="false">CL18*(In_EW_Reimbursed*-$E97+$E101)</f>
        <v>0</v>
      </c>
      <c r="CM170" s="43" t="n">
        <f aca="false">CM18*(In_EW_Reimbursed*-$E97+$E101)</f>
        <v>0</v>
      </c>
      <c r="CN170" s="43" t="n">
        <f aca="false">CN18*(In_EW_Reimbursed*-$E97+$E101)</f>
        <v>0</v>
      </c>
      <c r="CO170" s="43" t="n">
        <f aca="false">CO18*(In_EW_Reimbursed*-$E97+$E101)</f>
        <v>0</v>
      </c>
      <c r="CP170" s="43" t="n">
        <f aca="false">CP18*(In_EW_Reimbursed*-$E97+$E101)</f>
        <v>0</v>
      </c>
      <c r="CQ170" s="43" t="n">
        <f aca="false">CQ18*(In_EW_Reimbursed*-$E97+$E101)</f>
        <v>0</v>
      </c>
      <c r="CR170" s="43" t="n">
        <f aca="false">CR18*(In_EW_Reimbursed*-$E97+$E101)</f>
        <v>0</v>
      </c>
      <c r="CS170" s="43" t="n">
        <f aca="false">CS18*(In_EW_Reimbursed*-$E97+$E101)</f>
        <v>0</v>
      </c>
      <c r="CT170" s="43" t="n">
        <f aca="false">CT18*(In_EW_Reimbursed*-$E97+$E101)</f>
        <v>0</v>
      </c>
      <c r="CU170" s="43" t="n">
        <f aca="false">CU18*(In_EW_Reimbursed*-$E97+$E101)</f>
        <v>0</v>
      </c>
      <c r="CV170" s="43" t="n">
        <f aca="false">CV18*(In_EW_Reimbursed*-$E97+$E101)</f>
        <v>0</v>
      </c>
      <c r="CW170" s="43" t="n">
        <f aca="false">CW18*(In_EW_Reimbursed*-$E97+$E101)</f>
        <v>0</v>
      </c>
      <c r="CX170" s="43" t="n">
        <f aca="false">CX18*(In_EW_Reimbursed*-$E97+$E101)</f>
        <v>0</v>
      </c>
      <c r="CY170" s="43" t="n">
        <f aca="false">CY18*(In_EW_Reimbursed*-$E97+$E101)</f>
        <v>0</v>
      </c>
      <c r="CZ170" s="43" t="n">
        <f aca="false">CZ18*(In_EW_Reimbursed*-$E97+$E101)</f>
        <v>0</v>
      </c>
      <c r="DA170" s="43" t="n">
        <f aca="false">DA18*(In_EW_Reimbursed*-$E97+$E101)</f>
        <v>0</v>
      </c>
      <c r="DB170" s="43" t="n">
        <f aca="false">DB18*(In_EW_Reimbursed*-$E97+$E101)</f>
        <v>0</v>
      </c>
      <c r="DC170" s="43" t="n">
        <f aca="false">DC18*(In_EW_Reimbursed*-$E97+$E101)</f>
        <v>0</v>
      </c>
      <c r="DD170" s="43" t="n">
        <f aca="false">DD18*(In_EW_Reimbursed*-$E97+$E101)</f>
        <v>0</v>
      </c>
      <c r="DE170" s="43" t="n">
        <f aca="false">DE18*(In_EW_Reimbursed*-$E97+$E101)</f>
        <v>0</v>
      </c>
      <c r="DF170" s="43" t="n">
        <f aca="false">DF18*(In_EW_Reimbursed*-$E97+$E101)</f>
        <v>0</v>
      </c>
      <c r="DG170" s="43" t="n">
        <f aca="false">DG18*(In_EW_Reimbursed*-$E97+$E101)</f>
        <v>0</v>
      </c>
      <c r="DH170" s="43" t="n">
        <f aca="false">DH18*(In_EW_Reimbursed*-$E97+$E101)</f>
        <v>0</v>
      </c>
      <c r="DI170" s="43" t="n">
        <f aca="false">DI18*(In_EW_Reimbursed*-$E97+$E101)</f>
        <v>0</v>
      </c>
      <c r="DJ170" s="43" t="n">
        <f aca="false">DJ18*(In_EW_Reimbursed*-$E97+$E101)</f>
        <v>0</v>
      </c>
      <c r="DK170" s="43" t="n">
        <f aca="false">DK18*(In_EW_Reimbursed*-$E97+$E101)</f>
        <v>0</v>
      </c>
      <c r="DL170" s="43" t="n">
        <f aca="false">DL18*(In_EW_Reimbursed*-$E97+$E101)</f>
        <v>0</v>
      </c>
      <c r="DM170" s="43" t="n">
        <f aca="false">DM18*(In_EW_Reimbursed*-$E97+$E101)</f>
        <v>0</v>
      </c>
      <c r="DN170" s="43" t="n">
        <f aca="false">DN18*(In_EW_Reimbursed*-$E97+$E101)</f>
        <v>0</v>
      </c>
      <c r="DO170" s="43" t="n">
        <f aca="false">DO18*(In_EW_Reimbursed*-$E97+$E101)</f>
        <v>0</v>
      </c>
      <c r="DP170" s="43" t="n">
        <f aca="false">DP18*(In_EW_Reimbursed*-$E97+$E101)</f>
        <v>0</v>
      </c>
      <c r="DQ170" s="43" t="n">
        <f aca="false">DQ18*(In_EW_Reimbursed*-$E97+$E101)</f>
        <v>0</v>
      </c>
      <c r="DR170" s="43" t="n">
        <f aca="false">DR18*(In_EW_Reimbursed*-$E97+$E101)</f>
        <v>0</v>
      </c>
      <c r="DS170" s="43" t="n">
        <f aca="false">DS18*(In_EW_Reimbursed*-$E97+$E101)</f>
        <v>0</v>
      </c>
      <c r="DT170" s="43" t="n">
        <f aca="false">DT18*(In_EW_Reimbursed*-$E97+$E101)</f>
        <v>0</v>
      </c>
      <c r="DU170" s="43" t="n">
        <f aca="false">DU18*(In_EW_Reimbursed*-$E97+$E101)</f>
        <v>0</v>
      </c>
      <c r="DV170" s="43" t="n">
        <f aca="false">DV18*(In_EW_Reimbursed*-$E97+$E101)</f>
        <v>0</v>
      </c>
      <c r="DW170" s="43" t="n">
        <f aca="false">DW18*(In_EW_Reimbursed*-$E97+$E101)</f>
        <v>0</v>
      </c>
      <c r="DX170" s="43" t="n">
        <f aca="false">DX18*(In_EW_Reimbursed*-$E97+$E101)</f>
        <v>0</v>
      </c>
      <c r="DY170" s="43" t="n">
        <f aca="false">DY18*(In_EW_Reimbursed*-$E97+$E101)</f>
        <v>0</v>
      </c>
      <c r="DZ170" s="43" t="n">
        <f aca="false">DZ18*(In_EW_Reimbursed*-$E97+$E101)</f>
        <v>0</v>
      </c>
      <c r="EA170" s="43" t="n">
        <f aca="false">EA18*(In_EW_Reimbursed*-$E97+$E101)</f>
        <v>0</v>
      </c>
      <c r="EB170" s="43" t="n">
        <f aca="false">EB18*(In_EW_Reimbursed*-$E97+$E101)</f>
        <v>0</v>
      </c>
      <c r="EC170" s="43" t="n">
        <f aca="false">EC18*(In_EW_Reimbursed*-$E97+$E101)</f>
        <v>0</v>
      </c>
      <c r="ED170" s="43" t="n">
        <f aca="false">ED18*(In_EW_Reimbursed*-$E97+$E101)</f>
        <v>0</v>
      </c>
      <c r="EE170" s="43" t="n">
        <f aca="false">EE18*(In_EW_Reimbursed*-$E97+$E101)</f>
        <v>0</v>
      </c>
      <c r="EF170" s="43" t="n">
        <f aca="false">EF18*(In_EW_Reimbursed*-$E97+$E101)</f>
        <v>0</v>
      </c>
      <c r="EG170" s="43" t="n">
        <f aca="false">EG18*(In_EW_Reimbursed*-$E97+$E101)</f>
        <v>0</v>
      </c>
      <c r="EH170" s="43" t="n">
        <f aca="false">EH18*(In_EW_Reimbursed*-$E97+$E101)</f>
        <v>0</v>
      </c>
      <c r="EI170" s="43" t="n">
        <f aca="false">EI18*(In_EW_Reimbursed*-$E97+$E101)</f>
        <v>0</v>
      </c>
      <c r="EJ170" s="43" t="n">
        <f aca="false">EJ18*(In_EW_Reimbursed*-$E97+$E101)</f>
        <v>0</v>
      </c>
      <c r="EK170" s="43" t="n">
        <f aca="false">EK18*(In_EW_Reimbursed*-$E97+$E101)</f>
        <v>0</v>
      </c>
      <c r="EL170" s="43" t="n">
        <f aca="false">EL18*(In_EW_Reimbursed*-$E97+$E101)</f>
        <v>0</v>
      </c>
      <c r="EM170" s="43" t="n">
        <f aca="false">EM18*(In_EW_Reimbursed*-$E97+$E101)</f>
        <v>0</v>
      </c>
      <c r="EN170" s="43" t="n">
        <f aca="false">EN18*(In_EW_Reimbursed*-$E97+$E101)</f>
        <v>0</v>
      </c>
      <c r="EO170" s="43" t="n">
        <f aca="false">EO18*(In_EW_Reimbursed*-$E97+$E101)</f>
        <v>0</v>
      </c>
      <c r="EP170" s="43" t="n">
        <f aca="false">EP18*(In_EW_Reimbursed*-$E97+$E101)</f>
        <v>0</v>
      </c>
      <c r="EQ170" s="43" t="n">
        <f aca="false">EQ18*(In_EW_Reimbursed*-$E97+$E101)</f>
        <v>0</v>
      </c>
      <c r="ER170" s="43" t="n">
        <f aca="false">ER18*(In_EW_Reimbursed*-$E97+$E101)</f>
        <v>0</v>
      </c>
      <c r="ES170" s="43" t="n">
        <f aca="false">ES18*(In_EW_Reimbursed*-$E97+$E101)</f>
        <v>0</v>
      </c>
      <c r="ET170" s="43" t="n">
        <f aca="false">ET18*(In_EW_Reimbursed*-$E97+$E101)</f>
        <v>0</v>
      </c>
      <c r="EU170" s="43" t="n">
        <f aca="false">EU18*(In_EW_Reimbursed*-$E97+$E101)</f>
        <v>0</v>
      </c>
      <c r="EV170" s="43" t="n">
        <f aca="false">EV18*(In_EW_Reimbursed*-$E97+$E101)</f>
        <v>0</v>
      </c>
      <c r="EW170" s="43" t="n">
        <f aca="false">EW18*(In_EW_Reimbursed*-$E97+$E101)</f>
        <v>0</v>
      </c>
      <c r="EX170" s="43" t="n">
        <f aca="false">EX18*(In_EW_Reimbursed*-$E97+$E101)</f>
        <v>0</v>
      </c>
      <c r="EY170" s="43" t="n">
        <f aca="false">EY18*(In_EW_Reimbursed*-$E97+$E101)</f>
        <v>0</v>
      </c>
      <c r="EZ170" s="43" t="n">
        <f aca="false">EZ18*(In_EW_Reimbursed*-$E97+$E101)</f>
        <v>0</v>
      </c>
      <c r="FA170" s="43" t="n">
        <f aca="false">FA18*(In_EW_Reimbursed*-$E97+$E101)</f>
        <v>0</v>
      </c>
      <c r="FB170" s="43" t="n">
        <f aca="false">FB18*(In_EW_Reimbursed*-$E97+$E101)</f>
        <v>0</v>
      </c>
      <c r="FC170" s="43" t="n">
        <f aca="false">FC18*(In_EW_Reimbursed*-$E97+$E101)</f>
        <v>0</v>
      </c>
      <c r="FD170" s="43" t="n">
        <f aca="false">FD18*(In_EW_Reimbursed*-$E97+$E101)</f>
        <v>0</v>
      </c>
      <c r="FE170" s="43" t="n">
        <f aca="false">FE18*(In_EW_Reimbursed*-$E97+$E101)</f>
        <v>0</v>
      </c>
      <c r="FF170" s="43" t="n">
        <f aca="false">FF18*(In_EW_Reimbursed*-$E97+$E101)</f>
        <v>0</v>
      </c>
      <c r="FG170" s="43" t="n">
        <f aca="false">FG18*(In_EW_Reimbursed*-$E97+$E101)</f>
        <v>0</v>
      </c>
      <c r="FH170" s="43" t="n">
        <f aca="false">FH18*(In_EW_Reimbursed*-$E97+$E101)</f>
        <v>0</v>
      </c>
    </row>
    <row r="171" customFormat="false" ht="15" hidden="false" customHeight="false" outlineLevel="0" collapsed="false">
      <c r="C171" s="0" t="s">
        <v>756</v>
      </c>
      <c r="D171" s="11" t="s">
        <v>319</v>
      </c>
      <c r="E171" s="43" t="n">
        <f aca="false">IF(In_Fix_Reimb=1,-SUMIF($J$3:$FH$3,"&lt;="&amp;$E18,$J99:$FH99),-$I99)</f>
        <v>3182</v>
      </c>
      <c r="I171" s="43" t="n">
        <f aca="false">SUM(J171:FH171)</f>
        <v>3182</v>
      </c>
      <c r="J171" s="43" t="n">
        <f aca="false">In_PreRtB_Reimbursed*(J18*$E171-In_Fix_Reimb*J23*J99)</f>
        <v>0</v>
      </c>
      <c r="K171" s="43" t="n">
        <f aca="false">In_PreRtB_Reimbursed*(K18*$E171-In_Fix_Reimb*K23*K99)</f>
        <v>0</v>
      </c>
      <c r="L171" s="43" t="n">
        <f aca="false">In_PreRtB_Reimbursed*(L18*$E171-In_Fix_Reimb*L23*L99)</f>
        <v>0</v>
      </c>
      <c r="M171" s="43" t="n">
        <f aca="false">In_PreRtB_Reimbursed*(M18*$E171-In_Fix_Reimb*M23*M99)</f>
        <v>0</v>
      </c>
      <c r="N171" s="43" t="n">
        <f aca="false">In_PreRtB_Reimbursed*(N18*$E171-In_Fix_Reimb*N23*N99)</f>
        <v>0</v>
      </c>
      <c r="O171" s="43" t="n">
        <f aca="false">In_PreRtB_Reimbursed*(O18*$E171-In_Fix_Reimb*O23*O99)</f>
        <v>3182</v>
      </c>
      <c r="P171" s="43" t="n">
        <f aca="false">In_PreRtB_Reimbursed*(P18*$E171-In_Fix_Reimb*P23*P99)</f>
        <v>0</v>
      </c>
      <c r="Q171" s="43" t="n">
        <f aca="false">In_PreRtB_Reimbursed*(Q18*$E171-In_Fix_Reimb*Q23*Q99)</f>
        <v>0</v>
      </c>
      <c r="R171" s="43" t="n">
        <f aca="false">In_PreRtB_Reimbursed*(R18*$E171-In_Fix_Reimb*R23*R99)</f>
        <v>0</v>
      </c>
      <c r="S171" s="43" t="n">
        <f aca="false">In_PreRtB_Reimbursed*(S18*$E171-In_Fix_Reimb*S23*S99)</f>
        <v>0</v>
      </c>
      <c r="T171" s="43" t="n">
        <f aca="false">In_PreRtB_Reimbursed*(T18*$E171-In_Fix_Reimb*T23*T99)</f>
        <v>0</v>
      </c>
      <c r="U171" s="43" t="n">
        <f aca="false">In_PreRtB_Reimbursed*(U18*$E171-In_Fix_Reimb*U23*U99)</f>
        <v>0</v>
      </c>
      <c r="V171" s="43" t="n">
        <f aca="false">In_PreRtB_Reimbursed*(V18*$E171-In_Fix_Reimb*V23*V99)</f>
        <v>0</v>
      </c>
      <c r="W171" s="43" t="n">
        <f aca="false">In_PreRtB_Reimbursed*(W18*$E171-In_Fix_Reimb*W23*W99)</f>
        <v>0</v>
      </c>
      <c r="X171" s="43" t="n">
        <f aca="false">In_PreRtB_Reimbursed*(X18*$E171-In_Fix_Reimb*X23*X99)</f>
        <v>0</v>
      </c>
      <c r="Y171" s="43" t="n">
        <f aca="false">In_PreRtB_Reimbursed*(Y18*$E171-In_Fix_Reimb*Y23*Y99)</f>
        <v>0</v>
      </c>
      <c r="Z171" s="43" t="n">
        <f aca="false">In_PreRtB_Reimbursed*(Z18*$E171-In_Fix_Reimb*Z23*Z99)</f>
        <v>0</v>
      </c>
      <c r="AA171" s="43" t="n">
        <f aca="false">In_PreRtB_Reimbursed*(AA18*$E171-In_Fix_Reimb*AA23*AA99)</f>
        <v>0</v>
      </c>
      <c r="AB171" s="43" t="n">
        <f aca="false">In_PreRtB_Reimbursed*(AB18*$E171-In_Fix_Reimb*AB23*AB99)</f>
        <v>0</v>
      </c>
      <c r="AC171" s="43" t="n">
        <f aca="false">In_PreRtB_Reimbursed*(AC18*$E171-In_Fix_Reimb*AC23*AC99)</f>
        <v>0</v>
      </c>
      <c r="AD171" s="43" t="n">
        <f aca="false">In_PreRtB_Reimbursed*(AD18*$E171-In_Fix_Reimb*AD23*AD99)</f>
        <v>0</v>
      </c>
      <c r="AE171" s="43" t="n">
        <f aca="false">In_PreRtB_Reimbursed*(AE18*$E171-In_Fix_Reimb*AE23*AE99)</f>
        <v>0</v>
      </c>
      <c r="AF171" s="43" t="n">
        <f aca="false">In_PreRtB_Reimbursed*(AF18*$E171-In_Fix_Reimb*AF23*AF99)</f>
        <v>0</v>
      </c>
      <c r="AG171" s="43" t="n">
        <f aca="false">In_PreRtB_Reimbursed*(AG18*$E171-In_Fix_Reimb*AG23*AG99)</f>
        <v>0</v>
      </c>
      <c r="AH171" s="43" t="n">
        <f aca="false">In_PreRtB_Reimbursed*(AH18*$E171-In_Fix_Reimb*AH23*AH99)</f>
        <v>0</v>
      </c>
      <c r="AI171" s="43" t="n">
        <f aca="false">In_PreRtB_Reimbursed*(AI18*$E171-In_Fix_Reimb*AI23*AI99)</f>
        <v>0</v>
      </c>
      <c r="AJ171" s="43" t="n">
        <f aca="false">In_PreRtB_Reimbursed*(AJ18*$E171-In_Fix_Reimb*AJ23*AJ99)</f>
        <v>0</v>
      </c>
      <c r="AK171" s="43" t="n">
        <f aca="false">In_PreRtB_Reimbursed*(AK18*$E171-In_Fix_Reimb*AK23*AK99)</f>
        <v>0</v>
      </c>
      <c r="AL171" s="43" t="n">
        <f aca="false">In_PreRtB_Reimbursed*(AL18*$E171-In_Fix_Reimb*AL23*AL99)</f>
        <v>0</v>
      </c>
      <c r="AM171" s="43" t="n">
        <f aca="false">In_PreRtB_Reimbursed*(AM18*$E171-In_Fix_Reimb*AM23*AM99)</f>
        <v>0</v>
      </c>
      <c r="AN171" s="43" t="n">
        <f aca="false">In_PreRtB_Reimbursed*(AN18*$E171-In_Fix_Reimb*AN23*AN99)</f>
        <v>0</v>
      </c>
      <c r="AO171" s="43" t="n">
        <f aca="false">In_PreRtB_Reimbursed*(AO18*$E171-In_Fix_Reimb*AO23*AO99)</f>
        <v>0</v>
      </c>
      <c r="AP171" s="43" t="n">
        <f aca="false">In_PreRtB_Reimbursed*(AP18*$E171-In_Fix_Reimb*AP23*AP99)</f>
        <v>0</v>
      </c>
      <c r="AQ171" s="43" t="n">
        <f aca="false">In_PreRtB_Reimbursed*(AQ18*$E171-In_Fix_Reimb*AQ23*AQ99)</f>
        <v>0</v>
      </c>
      <c r="AR171" s="43" t="n">
        <f aca="false">In_PreRtB_Reimbursed*(AR18*$E171-In_Fix_Reimb*AR23*AR99)</f>
        <v>0</v>
      </c>
      <c r="AS171" s="43" t="n">
        <f aca="false">In_PreRtB_Reimbursed*(AS18*$E171-In_Fix_Reimb*AS23*AS99)</f>
        <v>0</v>
      </c>
      <c r="AT171" s="43" t="n">
        <f aca="false">In_PreRtB_Reimbursed*(AT18*$E171-In_Fix_Reimb*AT23*AT99)</f>
        <v>0</v>
      </c>
      <c r="AU171" s="43" t="n">
        <f aca="false">In_PreRtB_Reimbursed*(AU18*$E171-In_Fix_Reimb*AU23*AU99)</f>
        <v>0</v>
      </c>
      <c r="AV171" s="43" t="n">
        <f aca="false">In_PreRtB_Reimbursed*(AV18*$E171-In_Fix_Reimb*AV23*AV99)</f>
        <v>0</v>
      </c>
      <c r="AW171" s="43" t="n">
        <f aca="false">In_PreRtB_Reimbursed*(AW18*$E171-In_Fix_Reimb*AW23*AW99)</f>
        <v>0</v>
      </c>
      <c r="AX171" s="43" t="n">
        <f aca="false">In_PreRtB_Reimbursed*(AX18*$E171-In_Fix_Reimb*AX23*AX99)</f>
        <v>0</v>
      </c>
      <c r="AY171" s="43" t="n">
        <f aca="false">In_PreRtB_Reimbursed*(AY18*$E171-In_Fix_Reimb*AY23*AY99)</f>
        <v>0</v>
      </c>
      <c r="AZ171" s="43" t="n">
        <f aca="false">In_PreRtB_Reimbursed*(AZ18*$E171-In_Fix_Reimb*AZ23*AZ99)</f>
        <v>0</v>
      </c>
      <c r="BA171" s="43" t="n">
        <f aca="false">In_PreRtB_Reimbursed*(BA18*$E171-In_Fix_Reimb*BA23*BA99)</f>
        <v>0</v>
      </c>
      <c r="BB171" s="43" t="n">
        <f aca="false">In_PreRtB_Reimbursed*(BB18*$E171-In_Fix_Reimb*BB23*BB99)</f>
        <v>0</v>
      </c>
      <c r="BC171" s="43" t="n">
        <f aca="false">In_PreRtB_Reimbursed*(BC18*$E171-In_Fix_Reimb*BC23*BC99)</f>
        <v>0</v>
      </c>
      <c r="BD171" s="43" t="n">
        <f aca="false">In_PreRtB_Reimbursed*(BD18*$E171-In_Fix_Reimb*BD23*BD99)</f>
        <v>0</v>
      </c>
      <c r="BE171" s="43" t="n">
        <f aca="false">In_PreRtB_Reimbursed*(BE18*$E171-In_Fix_Reimb*BE23*BE99)</f>
        <v>0</v>
      </c>
      <c r="BF171" s="43" t="n">
        <f aca="false">In_PreRtB_Reimbursed*(BF18*$E171-In_Fix_Reimb*BF23*BF99)</f>
        <v>0</v>
      </c>
      <c r="BG171" s="43" t="n">
        <f aca="false">In_PreRtB_Reimbursed*(BG18*$E171-In_Fix_Reimb*BG23*BG99)</f>
        <v>0</v>
      </c>
      <c r="BH171" s="43" t="n">
        <f aca="false">In_PreRtB_Reimbursed*(BH18*$E171-In_Fix_Reimb*BH23*BH99)</f>
        <v>0</v>
      </c>
      <c r="BI171" s="43" t="n">
        <f aca="false">In_PreRtB_Reimbursed*(BI18*$E171-In_Fix_Reimb*BI23*BI99)</f>
        <v>0</v>
      </c>
      <c r="BJ171" s="43" t="n">
        <f aca="false">In_PreRtB_Reimbursed*(BJ18*$E171-In_Fix_Reimb*BJ23*BJ99)</f>
        <v>0</v>
      </c>
      <c r="BK171" s="43" t="n">
        <f aca="false">In_PreRtB_Reimbursed*(BK18*$E171-In_Fix_Reimb*BK23*BK99)</f>
        <v>0</v>
      </c>
      <c r="BL171" s="43" t="n">
        <f aca="false">In_PreRtB_Reimbursed*(BL18*$E171-In_Fix_Reimb*BL23*BL99)</f>
        <v>0</v>
      </c>
      <c r="BM171" s="43" t="n">
        <f aca="false">In_PreRtB_Reimbursed*(BM18*$E171-In_Fix_Reimb*BM23*BM99)</f>
        <v>0</v>
      </c>
      <c r="BN171" s="43" t="n">
        <f aca="false">In_PreRtB_Reimbursed*(BN18*$E171-In_Fix_Reimb*BN23*BN99)</f>
        <v>0</v>
      </c>
      <c r="BO171" s="43" t="n">
        <f aca="false">In_PreRtB_Reimbursed*(BO18*$E171-In_Fix_Reimb*BO23*BO99)</f>
        <v>0</v>
      </c>
      <c r="BP171" s="43" t="n">
        <f aca="false">In_PreRtB_Reimbursed*(BP18*$E171-In_Fix_Reimb*BP23*BP99)</f>
        <v>0</v>
      </c>
      <c r="BQ171" s="43" t="n">
        <f aca="false">In_PreRtB_Reimbursed*(BQ18*$E171-In_Fix_Reimb*BQ23*BQ99)</f>
        <v>0</v>
      </c>
      <c r="BR171" s="43" t="n">
        <f aca="false">In_PreRtB_Reimbursed*(BR18*$E171-In_Fix_Reimb*BR23*BR99)</f>
        <v>0</v>
      </c>
      <c r="BS171" s="43" t="n">
        <f aca="false">In_PreRtB_Reimbursed*(BS18*$E171-In_Fix_Reimb*BS23*BS99)</f>
        <v>0</v>
      </c>
      <c r="BT171" s="43" t="n">
        <f aca="false">In_PreRtB_Reimbursed*(BT18*$E171-In_Fix_Reimb*BT23*BT99)</f>
        <v>0</v>
      </c>
      <c r="BU171" s="43" t="n">
        <f aca="false">In_PreRtB_Reimbursed*(BU18*$E171-In_Fix_Reimb*BU23*BU99)</f>
        <v>0</v>
      </c>
      <c r="BV171" s="43" t="n">
        <f aca="false">In_PreRtB_Reimbursed*(BV18*$E171-In_Fix_Reimb*BV23*BV99)</f>
        <v>0</v>
      </c>
      <c r="BW171" s="43" t="n">
        <f aca="false">In_PreRtB_Reimbursed*(BW18*$E171-In_Fix_Reimb*BW23*BW99)</f>
        <v>0</v>
      </c>
      <c r="BX171" s="43" t="n">
        <f aca="false">In_PreRtB_Reimbursed*(BX18*$E171-In_Fix_Reimb*BX23*BX99)</f>
        <v>0</v>
      </c>
      <c r="BY171" s="43" t="n">
        <f aca="false">In_PreRtB_Reimbursed*(BY18*$E171-In_Fix_Reimb*BY23*BY99)</f>
        <v>0</v>
      </c>
      <c r="BZ171" s="43" t="n">
        <f aca="false">In_PreRtB_Reimbursed*(BZ18*$E171-In_Fix_Reimb*BZ23*BZ99)</f>
        <v>0</v>
      </c>
      <c r="CA171" s="43" t="n">
        <f aca="false">In_PreRtB_Reimbursed*(CA18*$E171-In_Fix_Reimb*CA23*CA99)</f>
        <v>0</v>
      </c>
      <c r="CB171" s="43" t="n">
        <f aca="false">In_PreRtB_Reimbursed*(CB18*$E171-In_Fix_Reimb*CB23*CB99)</f>
        <v>0</v>
      </c>
      <c r="CC171" s="43" t="n">
        <f aca="false">In_PreRtB_Reimbursed*(CC18*$E171-In_Fix_Reimb*CC23*CC99)</f>
        <v>0</v>
      </c>
      <c r="CD171" s="43" t="n">
        <f aca="false">In_PreRtB_Reimbursed*(CD18*$E171-In_Fix_Reimb*CD23*CD99)</f>
        <v>0</v>
      </c>
      <c r="CE171" s="43" t="n">
        <f aca="false">In_PreRtB_Reimbursed*(CE18*$E171-In_Fix_Reimb*CE23*CE99)</f>
        <v>0</v>
      </c>
      <c r="CF171" s="43" t="n">
        <f aca="false">In_PreRtB_Reimbursed*(CF18*$E171-In_Fix_Reimb*CF23*CF99)</f>
        <v>0</v>
      </c>
      <c r="CG171" s="43" t="n">
        <f aca="false">In_PreRtB_Reimbursed*(CG18*$E171-In_Fix_Reimb*CG23*CG99)</f>
        <v>0</v>
      </c>
      <c r="CH171" s="43" t="n">
        <f aca="false">In_PreRtB_Reimbursed*(CH18*$E171-In_Fix_Reimb*CH23*CH99)</f>
        <v>0</v>
      </c>
      <c r="CI171" s="43" t="n">
        <f aca="false">In_PreRtB_Reimbursed*(CI18*$E171-In_Fix_Reimb*CI23*CI99)</f>
        <v>0</v>
      </c>
      <c r="CJ171" s="43" t="n">
        <f aca="false">In_PreRtB_Reimbursed*(CJ18*$E171-In_Fix_Reimb*CJ23*CJ99)</f>
        <v>0</v>
      </c>
      <c r="CK171" s="43" t="n">
        <f aca="false">In_PreRtB_Reimbursed*(CK18*$E171-In_Fix_Reimb*CK23*CK99)</f>
        <v>0</v>
      </c>
      <c r="CL171" s="43" t="n">
        <f aca="false">In_PreRtB_Reimbursed*(CL18*$E171-In_Fix_Reimb*CL23*CL99)</f>
        <v>0</v>
      </c>
      <c r="CM171" s="43" t="n">
        <f aca="false">In_PreRtB_Reimbursed*(CM18*$E171-In_Fix_Reimb*CM23*CM99)</f>
        <v>0</v>
      </c>
      <c r="CN171" s="43" t="n">
        <f aca="false">In_PreRtB_Reimbursed*(CN18*$E171-In_Fix_Reimb*CN23*CN99)</f>
        <v>0</v>
      </c>
      <c r="CO171" s="43" t="n">
        <f aca="false">In_PreRtB_Reimbursed*(CO18*$E171-In_Fix_Reimb*CO23*CO99)</f>
        <v>0</v>
      </c>
      <c r="CP171" s="43" t="n">
        <f aca="false">In_PreRtB_Reimbursed*(CP18*$E171-In_Fix_Reimb*CP23*CP99)</f>
        <v>0</v>
      </c>
      <c r="CQ171" s="43" t="n">
        <f aca="false">In_PreRtB_Reimbursed*(CQ18*$E171-In_Fix_Reimb*CQ23*CQ99)</f>
        <v>0</v>
      </c>
      <c r="CR171" s="43" t="n">
        <f aca="false">In_PreRtB_Reimbursed*(CR18*$E171-In_Fix_Reimb*CR23*CR99)</f>
        <v>0</v>
      </c>
      <c r="CS171" s="43" t="n">
        <f aca="false">In_PreRtB_Reimbursed*(CS18*$E171-In_Fix_Reimb*CS23*CS99)</f>
        <v>0</v>
      </c>
      <c r="CT171" s="43" t="n">
        <f aca="false">In_PreRtB_Reimbursed*(CT18*$E171-In_Fix_Reimb*CT23*CT99)</f>
        <v>0</v>
      </c>
      <c r="CU171" s="43" t="n">
        <f aca="false">In_PreRtB_Reimbursed*(CU18*$E171-In_Fix_Reimb*CU23*CU99)</f>
        <v>0</v>
      </c>
      <c r="CV171" s="43" t="n">
        <f aca="false">In_PreRtB_Reimbursed*(CV18*$E171-In_Fix_Reimb*CV23*CV99)</f>
        <v>0</v>
      </c>
      <c r="CW171" s="43" t="n">
        <f aca="false">In_PreRtB_Reimbursed*(CW18*$E171-In_Fix_Reimb*CW23*CW99)</f>
        <v>0</v>
      </c>
      <c r="CX171" s="43" t="n">
        <f aca="false">In_PreRtB_Reimbursed*(CX18*$E171-In_Fix_Reimb*CX23*CX99)</f>
        <v>0</v>
      </c>
      <c r="CY171" s="43" t="n">
        <f aca="false">In_PreRtB_Reimbursed*(CY18*$E171-In_Fix_Reimb*CY23*CY99)</f>
        <v>0</v>
      </c>
      <c r="CZ171" s="43" t="n">
        <f aca="false">In_PreRtB_Reimbursed*(CZ18*$E171-In_Fix_Reimb*CZ23*CZ99)</f>
        <v>0</v>
      </c>
      <c r="DA171" s="43" t="n">
        <f aca="false">In_PreRtB_Reimbursed*(DA18*$E171-In_Fix_Reimb*DA23*DA99)</f>
        <v>0</v>
      </c>
      <c r="DB171" s="43" t="n">
        <f aca="false">In_PreRtB_Reimbursed*(DB18*$E171-In_Fix_Reimb*DB23*DB99)</f>
        <v>0</v>
      </c>
      <c r="DC171" s="43" t="n">
        <f aca="false">In_PreRtB_Reimbursed*(DC18*$E171-In_Fix_Reimb*DC23*DC99)</f>
        <v>0</v>
      </c>
      <c r="DD171" s="43" t="n">
        <f aca="false">In_PreRtB_Reimbursed*(DD18*$E171-In_Fix_Reimb*DD23*DD99)</f>
        <v>0</v>
      </c>
      <c r="DE171" s="43" t="n">
        <f aca="false">In_PreRtB_Reimbursed*(DE18*$E171-In_Fix_Reimb*DE23*DE99)</f>
        <v>0</v>
      </c>
      <c r="DF171" s="43" t="n">
        <f aca="false">In_PreRtB_Reimbursed*(DF18*$E171-In_Fix_Reimb*DF23*DF99)</f>
        <v>0</v>
      </c>
      <c r="DG171" s="43" t="n">
        <f aca="false">In_PreRtB_Reimbursed*(DG18*$E171-In_Fix_Reimb*DG23*DG99)</f>
        <v>0</v>
      </c>
      <c r="DH171" s="43" t="n">
        <f aca="false">In_PreRtB_Reimbursed*(DH18*$E171-In_Fix_Reimb*DH23*DH99)</f>
        <v>0</v>
      </c>
      <c r="DI171" s="43" t="n">
        <f aca="false">In_PreRtB_Reimbursed*(DI18*$E171-In_Fix_Reimb*DI23*DI99)</f>
        <v>0</v>
      </c>
      <c r="DJ171" s="43" t="n">
        <f aca="false">In_PreRtB_Reimbursed*(DJ18*$E171-In_Fix_Reimb*DJ23*DJ99)</f>
        <v>0</v>
      </c>
      <c r="DK171" s="43" t="n">
        <f aca="false">In_PreRtB_Reimbursed*(DK18*$E171-In_Fix_Reimb*DK23*DK99)</f>
        <v>0</v>
      </c>
      <c r="DL171" s="43" t="n">
        <f aca="false">In_PreRtB_Reimbursed*(DL18*$E171-In_Fix_Reimb*DL23*DL99)</f>
        <v>0</v>
      </c>
      <c r="DM171" s="43" t="n">
        <f aca="false">In_PreRtB_Reimbursed*(DM18*$E171-In_Fix_Reimb*DM23*DM99)</f>
        <v>0</v>
      </c>
      <c r="DN171" s="43" t="n">
        <f aca="false">In_PreRtB_Reimbursed*(DN18*$E171-In_Fix_Reimb*DN23*DN99)</f>
        <v>0</v>
      </c>
      <c r="DO171" s="43" t="n">
        <f aca="false">In_PreRtB_Reimbursed*(DO18*$E171-In_Fix_Reimb*DO23*DO99)</f>
        <v>0</v>
      </c>
      <c r="DP171" s="43" t="n">
        <f aca="false">In_PreRtB_Reimbursed*(DP18*$E171-In_Fix_Reimb*DP23*DP99)</f>
        <v>0</v>
      </c>
      <c r="DQ171" s="43" t="n">
        <f aca="false">In_PreRtB_Reimbursed*(DQ18*$E171-In_Fix_Reimb*DQ23*DQ99)</f>
        <v>0</v>
      </c>
      <c r="DR171" s="43" t="n">
        <f aca="false">In_PreRtB_Reimbursed*(DR18*$E171-In_Fix_Reimb*DR23*DR99)</f>
        <v>0</v>
      </c>
      <c r="DS171" s="43" t="n">
        <f aca="false">In_PreRtB_Reimbursed*(DS18*$E171-In_Fix_Reimb*DS23*DS99)</f>
        <v>0</v>
      </c>
      <c r="DT171" s="43" t="n">
        <f aca="false">In_PreRtB_Reimbursed*(DT18*$E171-In_Fix_Reimb*DT23*DT99)</f>
        <v>0</v>
      </c>
      <c r="DU171" s="43" t="n">
        <f aca="false">In_PreRtB_Reimbursed*(DU18*$E171-In_Fix_Reimb*DU23*DU99)</f>
        <v>0</v>
      </c>
      <c r="DV171" s="43" t="n">
        <f aca="false">In_PreRtB_Reimbursed*(DV18*$E171-In_Fix_Reimb*DV23*DV99)</f>
        <v>0</v>
      </c>
      <c r="DW171" s="43" t="n">
        <f aca="false">In_PreRtB_Reimbursed*(DW18*$E171-In_Fix_Reimb*DW23*DW99)</f>
        <v>0</v>
      </c>
      <c r="DX171" s="43" t="n">
        <f aca="false">In_PreRtB_Reimbursed*(DX18*$E171-In_Fix_Reimb*DX23*DX99)</f>
        <v>0</v>
      </c>
      <c r="DY171" s="43" t="n">
        <f aca="false">In_PreRtB_Reimbursed*(DY18*$E171-In_Fix_Reimb*DY23*DY99)</f>
        <v>0</v>
      </c>
      <c r="DZ171" s="43" t="n">
        <f aca="false">In_PreRtB_Reimbursed*(DZ18*$E171-In_Fix_Reimb*DZ23*DZ99)</f>
        <v>0</v>
      </c>
      <c r="EA171" s="43" t="n">
        <f aca="false">In_PreRtB_Reimbursed*(EA18*$E171-In_Fix_Reimb*EA23*EA99)</f>
        <v>0</v>
      </c>
      <c r="EB171" s="43" t="n">
        <f aca="false">In_PreRtB_Reimbursed*(EB18*$E171-In_Fix_Reimb*EB23*EB99)</f>
        <v>0</v>
      </c>
      <c r="EC171" s="43" t="n">
        <f aca="false">In_PreRtB_Reimbursed*(EC18*$E171-In_Fix_Reimb*EC23*EC99)</f>
        <v>0</v>
      </c>
      <c r="ED171" s="43" t="n">
        <f aca="false">In_PreRtB_Reimbursed*(ED18*$E171-In_Fix_Reimb*ED23*ED99)</f>
        <v>0</v>
      </c>
      <c r="EE171" s="43" t="n">
        <f aca="false">In_PreRtB_Reimbursed*(EE18*$E171-In_Fix_Reimb*EE23*EE99)</f>
        <v>0</v>
      </c>
      <c r="EF171" s="43" t="n">
        <f aca="false">In_PreRtB_Reimbursed*(EF18*$E171-In_Fix_Reimb*EF23*EF99)</f>
        <v>0</v>
      </c>
      <c r="EG171" s="43" t="n">
        <f aca="false">In_PreRtB_Reimbursed*(EG18*$E171-In_Fix_Reimb*EG23*EG99)</f>
        <v>0</v>
      </c>
      <c r="EH171" s="43" t="n">
        <f aca="false">In_PreRtB_Reimbursed*(EH18*$E171-In_Fix_Reimb*EH23*EH99)</f>
        <v>0</v>
      </c>
      <c r="EI171" s="43" t="n">
        <f aca="false">In_PreRtB_Reimbursed*(EI18*$E171-In_Fix_Reimb*EI23*EI99)</f>
        <v>0</v>
      </c>
      <c r="EJ171" s="43" t="n">
        <f aca="false">In_PreRtB_Reimbursed*(EJ18*$E171-In_Fix_Reimb*EJ23*EJ99)</f>
        <v>0</v>
      </c>
      <c r="EK171" s="43" t="n">
        <f aca="false">In_PreRtB_Reimbursed*(EK18*$E171-In_Fix_Reimb*EK23*EK99)</f>
        <v>0</v>
      </c>
      <c r="EL171" s="43" t="n">
        <f aca="false">In_PreRtB_Reimbursed*(EL18*$E171-In_Fix_Reimb*EL23*EL99)</f>
        <v>0</v>
      </c>
      <c r="EM171" s="43" t="n">
        <f aca="false">In_PreRtB_Reimbursed*(EM18*$E171-In_Fix_Reimb*EM23*EM99)</f>
        <v>0</v>
      </c>
      <c r="EN171" s="43" t="n">
        <f aca="false">In_PreRtB_Reimbursed*(EN18*$E171-In_Fix_Reimb*EN23*EN99)</f>
        <v>0</v>
      </c>
      <c r="EO171" s="43" t="n">
        <f aca="false">In_PreRtB_Reimbursed*(EO18*$E171-In_Fix_Reimb*EO23*EO99)</f>
        <v>0</v>
      </c>
      <c r="EP171" s="43" t="n">
        <f aca="false">In_PreRtB_Reimbursed*(EP18*$E171-In_Fix_Reimb*EP23*EP99)</f>
        <v>0</v>
      </c>
      <c r="EQ171" s="43" t="n">
        <f aca="false">In_PreRtB_Reimbursed*(EQ18*$E171-In_Fix_Reimb*EQ23*EQ99)</f>
        <v>0</v>
      </c>
      <c r="ER171" s="43" t="n">
        <f aca="false">In_PreRtB_Reimbursed*(ER18*$E171-In_Fix_Reimb*ER23*ER99)</f>
        <v>0</v>
      </c>
      <c r="ES171" s="43" t="n">
        <f aca="false">In_PreRtB_Reimbursed*(ES18*$E171-In_Fix_Reimb*ES23*ES99)</f>
        <v>0</v>
      </c>
      <c r="ET171" s="43" t="n">
        <f aca="false">In_PreRtB_Reimbursed*(ET18*$E171-In_Fix_Reimb*ET23*ET99)</f>
        <v>0</v>
      </c>
      <c r="EU171" s="43" t="n">
        <f aca="false">In_PreRtB_Reimbursed*(EU18*$E171-In_Fix_Reimb*EU23*EU99)</f>
        <v>0</v>
      </c>
      <c r="EV171" s="43" t="n">
        <f aca="false">In_PreRtB_Reimbursed*(EV18*$E171-In_Fix_Reimb*EV23*EV99)</f>
        <v>0</v>
      </c>
      <c r="EW171" s="43" t="n">
        <f aca="false">In_PreRtB_Reimbursed*(EW18*$E171-In_Fix_Reimb*EW23*EW99)</f>
        <v>0</v>
      </c>
      <c r="EX171" s="43" t="n">
        <f aca="false">In_PreRtB_Reimbursed*(EX18*$E171-In_Fix_Reimb*EX23*EX99)</f>
        <v>0</v>
      </c>
      <c r="EY171" s="43" t="n">
        <f aca="false">In_PreRtB_Reimbursed*(EY18*$E171-In_Fix_Reimb*EY23*EY99)</f>
        <v>0</v>
      </c>
      <c r="EZ171" s="43" t="n">
        <f aca="false">In_PreRtB_Reimbursed*(EZ18*$E171-In_Fix_Reimb*EZ23*EZ99)</f>
        <v>0</v>
      </c>
      <c r="FA171" s="43" t="n">
        <f aca="false">In_PreRtB_Reimbursed*(FA18*$E171-In_Fix_Reimb*FA23*FA99)</f>
        <v>0</v>
      </c>
      <c r="FB171" s="43" t="n">
        <f aca="false">In_PreRtB_Reimbursed*(FB18*$E171-In_Fix_Reimb*FB23*FB99)</f>
        <v>0</v>
      </c>
      <c r="FC171" s="43" t="n">
        <f aca="false">In_PreRtB_Reimbursed*(FC18*$E171-In_Fix_Reimb*FC23*FC99)</f>
        <v>0</v>
      </c>
      <c r="FD171" s="43" t="n">
        <f aca="false">In_PreRtB_Reimbursed*(FD18*$E171-In_Fix_Reimb*FD23*FD99)</f>
        <v>0</v>
      </c>
      <c r="FE171" s="43" t="n">
        <f aca="false">In_PreRtB_Reimbursed*(FE18*$E171-In_Fix_Reimb*FE23*FE99)</f>
        <v>0</v>
      </c>
      <c r="FF171" s="43" t="n">
        <f aca="false">In_PreRtB_Reimbursed*(FF18*$E171-In_Fix_Reimb*FF23*FF99)</f>
        <v>0</v>
      </c>
      <c r="FG171" s="43" t="n">
        <f aca="false">In_PreRtB_Reimbursed*(FG18*$E171-In_Fix_Reimb*FG23*FG99)</f>
        <v>0</v>
      </c>
      <c r="FH171" s="43" t="n">
        <f aca="false">In_PreRtB_Reimbursed*(FH18*$E171-In_Fix_Reimb*FH23*FH99)</f>
        <v>0</v>
      </c>
    </row>
    <row r="172" customFormat="false" ht="15" hidden="false" customHeight="false" outlineLevel="0" collapsed="false">
      <c r="C172" s="0" t="s">
        <v>757</v>
      </c>
      <c r="D172" s="11" t="s">
        <v>319</v>
      </c>
      <c r="I172" s="43" t="n">
        <f aca="false">SUM(J172:FH172)</f>
        <v>143506.275136633</v>
      </c>
      <c r="J172" s="43" t="n">
        <f aca="false">J23*(J155-J153+J105+J102+J97)-J170-J171</f>
        <v>-0</v>
      </c>
      <c r="K172" s="43" t="n">
        <f aca="false">K23*(K155-K153+K105+K102+K97)-K170-K171</f>
        <v>-0</v>
      </c>
      <c r="L172" s="43" t="n">
        <f aca="false">L23*(L155-L153+L105+L102+L97)-L170-L171</f>
        <v>-0</v>
      </c>
      <c r="M172" s="43" t="n">
        <f aca="false">M23*(M155-M153+M105+M102+M97)-M170-M171</f>
        <v>-0</v>
      </c>
      <c r="N172" s="43" t="n">
        <f aca="false">N23*(N155-N153+N105+N102+N97)-N170-N171</f>
        <v>-0</v>
      </c>
      <c r="O172" s="43" t="n">
        <f aca="false">O23*(O155-O153+O105+O102+O97)-O170-O171</f>
        <v>-4529.5</v>
      </c>
      <c r="P172" s="43" t="n">
        <f aca="false">P23*(P155-P153+P105+P102+P97)-P170-P171</f>
        <v>-732.303647534247</v>
      </c>
      <c r="Q172" s="43" t="n">
        <f aca="false">Q23*(Q155-Q153+Q105+Q102+Q97)-Q170-Q171</f>
        <v>-18862.3657255791</v>
      </c>
      <c r="R172" s="43" t="n">
        <f aca="false">R23*(R155-R153+R105+R102+R97)-R170-R171</f>
        <v>-18862.3657255791</v>
      </c>
      <c r="S172" s="43" t="n">
        <f aca="false">S23*(S155-S153+S105+S102+S97)-S170-S171</f>
        <v>-18094.8400111706</v>
      </c>
      <c r="T172" s="43" t="n">
        <f aca="false">T23*(T155-T153+T105+T102+T97)-T170-T171</f>
        <v>2486.32085695192</v>
      </c>
      <c r="U172" s="43" t="n">
        <f aca="false">U23*(U155-U153+U105+U102+U97)-U170-U171</f>
        <v>2466.24274885629</v>
      </c>
      <c r="V172" s="43" t="n">
        <f aca="false">V23*(V155-V153+V105+V102+V97)-V170-V171</f>
        <v>2453.3401085925</v>
      </c>
      <c r="W172" s="43" t="n">
        <f aca="false">W23*(W155-W153+W105+W102+W97)-W170-W171</f>
        <v>1956.21738943768</v>
      </c>
      <c r="X172" s="43" t="n">
        <f aca="false">X23*(X155-X153+X105+X102+X97)-X170-X171</f>
        <v>1976.36518219223</v>
      </c>
      <c r="Y172" s="43" t="n">
        <f aca="false">Y23*(Y155-Y153+Y105+Y102+Y97)-Y170-Y171</f>
        <v>1996.48226755259</v>
      </c>
      <c r="Z172" s="43" t="n">
        <f aca="false">Z23*(Z155-Z153+Z105+Z102+Z97)-Z170-Z171</f>
        <v>1995.24261960062</v>
      </c>
      <c r="AA172" s="43" t="n">
        <f aca="false">AA23*(AA155-AA153+AA105+AA102+AA97)-AA170-AA171</f>
        <v>1669.28476527189</v>
      </c>
      <c r="AB172" s="43" t="n">
        <f aca="false">AB23*(AB155-AB153+AB105+AB102+AB97)-AB170-AB171</f>
        <v>1686.32635469833</v>
      </c>
      <c r="AC172" s="43" t="n">
        <f aca="false">AC23*(AC155-AC153+AC105+AC102+AC97)-AC170-AC171</f>
        <v>1703.33970560326</v>
      </c>
      <c r="AD172" s="43" t="n">
        <f aca="false">AD23*(AD155-AD153+AD105+AD102+AD97)-AD170-AD171</f>
        <v>1702.16516115104</v>
      </c>
      <c r="AE172" s="43" t="n">
        <f aca="false">AE23*(AE155-AE153+AE105+AE102+AE97)-AE170-AE171</f>
        <v>1717.75468923711</v>
      </c>
      <c r="AF172" s="43" t="n">
        <f aca="false">AF23*(AF155-AF153+AF105+AF102+AF97)-AF170-AF171</f>
        <v>1735.29623813603</v>
      </c>
      <c r="AG172" s="43" t="n">
        <f aca="false">AG23*(AG155-AG153+AG105+AG102+AG97)-AG170-AG171</f>
        <v>1752.80809643717</v>
      </c>
      <c r="AH172" s="43" t="n">
        <f aca="false">AH23*(AH155-AH153+AH105+AH102+AH97)-AH170-AH171</f>
        <v>1751.57328654462</v>
      </c>
      <c r="AI172" s="43" t="n">
        <f aca="false">AI23*(AI155-AI153+AI105+AI102+AI97)-AI170-AI171</f>
        <v>1771.78631358778</v>
      </c>
      <c r="AJ172" s="43" t="n">
        <f aca="false">AJ23*(AJ155-AJ153+AJ105+AJ102+AJ97)-AJ170-AJ171</f>
        <v>1770.60459697255</v>
      </c>
      <c r="AK172" s="43" t="n">
        <f aca="false">AK23*(AK155-AK153+AK105+AK102+AK97)-AK170-AK171</f>
        <v>1788.55180023126</v>
      </c>
      <c r="AL172" s="43" t="n">
        <f aca="false">AL23*(AL155-AL153+AL105+AL102+AL97)-AL170-AL171</f>
        <v>1787.34354757911</v>
      </c>
      <c r="AM172" s="43" t="n">
        <f aca="false">AM23*(AM155-AM153+AM105+AM102+AM97)-AM170-AM171</f>
        <v>1639.18810297348</v>
      </c>
      <c r="AN172" s="43" t="n">
        <f aca="false">AN23*(AN155-AN153+AN105+AN102+AN97)-AN170-AN171</f>
        <v>1655.87599962883</v>
      </c>
      <c r="AO172" s="43" t="n">
        <f aca="false">AO23*(AO155-AO153+AO105+AO102+AO97)-AO170-AO171</f>
        <v>1672.53440193602</v>
      </c>
      <c r="AP172" s="43" t="n">
        <f aca="false">AP23*(AP155-AP153+AP105+AP102+AP97)-AP170-AP171</f>
        <v>1671.27546381386</v>
      </c>
      <c r="AQ172" s="43" t="n">
        <f aca="false">AQ23*(AQ155-AQ153+AQ105+AQ102+AQ97)-AQ170-AQ171</f>
        <v>1524.29150321057</v>
      </c>
      <c r="AR172" s="43" t="n">
        <f aca="false">AR23*(AR155-AR153+AR105+AR102+AR97)-AR170-AR171</f>
        <v>1539.75133672162</v>
      </c>
      <c r="AS172" s="43" t="n">
        <f aca="false">AS23*(AS155-AS153+AS105+AS102+AS97)-AS170-AS171</f>
        <v>1555.18302008652</v>
      </c>
      <c r="AT172" s="43" t="n">
        <f aca="false">AT23*(AT155-AT153+AT105+AT102+AT97)-AT170-AT171</f>
        <v>1553.95047305377</v>
      </c>
      <c r="AU172" s="43" t="n">
        <f aca="false">AU23*(AU155-AU153+AU105+AU102+AU97)-AU170-AU171</f>
        <v>1550.20230967827</v>
      </c>
      <c r="AV172" s="43" t="n">
        <f aca="false">AV23*(AV155-AV153+AV105+AV102+AV97)-AV170-AV171</f>
        <v>1565.94784501032</v>
      </c>
      <c r="AW172" s="43" t="n">
        <f aca="false">AW23*(AW155-AW153+AW105+AW102+AW97)-AW170-AW171</f>
        <v>1581.66491537137</v>
      </c>
      <c r="AX172" s="43" t="n">
        <f aca="false">AX23*(AX155-AX153+AX105+AX102+AX97)-AX170-AX171</f>
        <v>1580.4051692912</v>
      </c>
      <c r="AY172" s="43" t="n">
        <f aca="false">AY23*(AY155-AY153+AY105+AY102+AY97)-AY170-AY171</f>
        <v>1471.37313027145</v>
      </c>
      <c r="AZ172" s="43" t="n">
        <f aca="false">AZ23*(AZ155-AZ153+AZ105+AZ102+AZ97)-AZ170-AZ171</f>
        <v>1470.10347513588</v>
      </c>
      <c r="BA172" s="43" t="n">
        <f aca="false">BA23*(BA155-BA153+BA105+BA102+BA97)-BA170-BA171</f>
        <v>1484.75463995337</v>
      </c>
      <c r="BB172" s="43" t="n">
        <f aca="false">BB23*(BB155-BB153+BB105+BB102+BB97)-BB170-BB171</f>
        <v>1483.45614899513</v>
      </c>
      <c r="BC172" s="43" t="n">
        <f aca="false">BC23*(BC155-BC153+BC105+BC102+BC97)-BC170-BC171</f>
        <v>1495.98391168715</v>
      </c>
      <c r="BD172" s="43" t="n">
        <f aca="false">BD23*(BD155-BD153+BD105+BD102+BD97)-BD170-BD171</f>
        <v>1511.05441150432</v>
      </c>
      <c r="BE172" s="43" t="n">
        <f aca="false">BE23*(BE155-BE153+BE105+BE102+BE97)-BE170-BE171</f>
        <v>1526.09356520713</v>
      </c>
      <c r="BF172" s="43" t="n">
        <f aca="false">BF23*(BF155-BF153+BF105+BF102+BF97)-BF170-BF171</f>
        <v>1524.70515217021</v>
      </c>
      <c r="BG172" s="43" t="n">
        <f aca="false">BG23*(BG155-BG153+BG105+BG102+BG97)-BG170-BG171</f>
        <v>1483.5381793341</v>
      </c>
      <c r="BH172" s="43" t="n">
        <f aca="false">BH23*(BH155-BH153+BH105+BH102+BH97)-BH170-BH171</f>
        <v>1449.11509006247</v>
      </c>
      <c r="BI172" s="43" t="n">
        <f aca="false">BI23*(BI155-BI153+BI105+BI102+BI97)-BI170-BI171</f>
        <v>1463.45497008152</v>
      </c>
      <c r="BJ172" s="43" t="n">
        <f aca="false">BJ23*(BJ155-BJ153+BJ105+BJ102+BJ97)-BJ170-BJ171</f>
        <v>1462.01908936229</v>
      </c>
      <c r="BK172" s="43" t="n">
        <f aca="false">BK23*(BK155-BK153+BK105+BK102+BK97)-BK170-BK171</f>
        <v>1428.74599309458</v>
      </c>
      <c r="BL172" s="43" t="n">
        <f aca="false">BL23*(BL155-BL153+BL105+BL102+BL97)-BL170-BL171</f>
        <v>1443.05026276884</v>
      </c>
      <c r="BM172" s="43" t="n">
        <f aca="false">BM23*(BM155-BM153+BM105+BM102+BM97)-BM170-BM171</f>
        <v>1457.32198532706</v>
      </c>
      <c r="BN172" s="43" t="n">
        <f aca="false">BN23*(BN155-BN153+BN105+BN102+BN97)-BN170-BN171</f>
        <v>1455.85446286454</v>
      </c>
      <c r="BO172" s="43" t="n">
        <f aca="false">BO23*(BO155-BO153+BO105+BO102+BO97)-BO170-BO171</f>
        <v>1457.27737394708</v>
      </c>
      <c r="BP172" s="43" t="n">
        <f aca="false">BP23*(BP155-BP153+BP105+BP102+BP97)-BP170-BP171</f>
        <v>1455.82608309884</v>
      </c>
      <c r="BQ172" s="43" t="n">
        <f aca="false">BQ23*(BQ155-BQ153+BQ105+BQ102+BQ97)-BQ170-BQ171</f>
        <v>1470.25276099076</v>
      </c>
      <c r="BR172" s="43" t="n">
        <f aca="false">BR23*(BR155-BR153+BR105+BR102+BR97)-BR170-BR171</f>
        <v>1468.76829965157</v>
      </c>
      <c r="BS172" s="43" t="n">
        <f aca="false">BS23*(BS155-BS153+BS105+BS102+BS97)-BS170-BS171</f>
        <v>1393.04807775432</v>
      </c>
      <c r="BT172" s="43" t="n">
        <f aca="false">BT23*(BT155-BT153+BT105+BT102+BT97)-BT170-BT171</f>
        <v>1406.98835652421</v>
      </c>
      <c r="BU172" s="43" t="n">
        <f aca="false">BU23*(BU155-BU153+BU105+BU102+BU97)-BU170-BU171</f>
        <v>1420.89650733169</v>
      </c>
      <c r="BV172" s="43" t="n">
        <f aca="false">BV23*(BV155-BV153+BV105+BV102+BV97)-BV170-BV171</f>
        <v>1419.39712095956</v>
      </c>
      <c r="BW172" s="43" t="n">
        <f aca="false">BW23*(BW155-BW153+BW105+BW102+BW97)-BW170-BW171</f>
        <v>1405.6304633079</v>
      </c>
      <c r="BX172" s="43" t="n">
        <f aca="false">BX23*(BX155-BX153+BX105+BX102+BX97)-BX170-BX171</f>
        <v>1419.69193428382</v>
      </c>
      <c r="BY172" s="43" t="n">
        <f aca="false">BY23*(BY155-BY153+BY105+BY102+BY97)-BY170-BY171</f>
        <v>1433.7203284509</v>
      </c>
      <c r="BZ172" s="43" t="n">
        <f aca="false">BZ23*(BZ155-BZ153+BZ105+BZ102+BZ97)-BZ170-BZ171</f>
        <v>1432.1664312592</v>
      </c>
      <c r="CA172" s="43" t="n">
        <f aca="false">CA23*(CA155-CA153+CA105+CA102+CA97)-CA170-CA171</f>
        <v>1367.83556115396</v>
      </c>
      <c r="CB172" s="43" t="n">
        <f aca="false">CB23*(CB155-CB153+CB105+CB102+CB97)-CB170-CB171</f>
        <v>1381.46321264387</v>
      </c>
      <c r="CC172" s="43" t="n">
        <f aca="false">CC23*(CC155-CC153+CC105+CC102+CC97)-CC170-CC171</f>
        <v>1395.9081234422</v>
      </c>
      <c r="CD172" s="43" t="n">
        <f aca="false">CD23*(CD155-CD153+CD105+CD102+CD97)-CD170-CD171</f>
        <v>1395.16459209126</v>
      </c>
      <c r="CE172" s="43" t="n">
        <f aca="false">CE23*(CE155-CE153+CE105+CE102+CE97)-CE170-CE171</f>
        <v>1347.64766654119</v>
      </c>
      <c r="CF172" s="43" t="n">
        <f aca="false">CF23*(CF155-CF153+CF105+CF102+CF97)-CF170-CF171</f>
        <v>1346.9228385164</v>
      </c>
      <c r="CG172" s="43" t="n">
        <f aca="false">CG23*(CG155-CG153+CG105+CG102+CG97)-CG170-CG171</f>
        <v>1360.99194392968</v>
      </c>
      <c r="CH172" s="43" t="n">
        <f aca="false">CH23*(CH155-CH153+CH105+CH102+CH97)-CH170-CH171</f>
        <v>1360.25221019267</v>
      </c>
      <c r="CI172" s="43" t="n">
        <f aca="false">CI23*(CI155-CI153+CI105+CI102+CI97)-CI170-CI171</f>
        <v>1387.4965487497</v>
      </c>
      <c r="CJ172" s="43" t="n">
        <f aca="false">CJ23*(CJ155-CJ153+CJ105+CJ102+CJ97)-CJ170-CJ171</f>
        <v>1402.15316902107</v>
      </c>
      <c r="CK172" s="43" t="n">
        <f aca="false">CK23*(CK155-CK153+CK105+CK102+CK97)-CK170-CK171</f>
        <v>1416.78512702431</v>
      </c>
      <c r="CL172" s="43" t="n">
        <f aca="false">CL23*(CL155-CL153+CL105+CL102+CL97)-CL170-CL171</f>
        <v>1416.00086838555</v>
      </c>
      <c r="CM172" s="43" t="n">
        <f aca="false">CM23*(CM155-CM153+CM105+CM102+CM97)-CM170-CM171</f>
        <v>1465.7123573538</v>
      </c>
      <c r="CN172" s="43" t="n">
        <f aca="false">CN23*(CN155-CN153+CN105+CN102+CN97)-CN170-CN171</f>
        <v>1481.21379022325</v>
      </c>
      <c r="CO172" s="43" t="n">
        <f aca="false">CO23*(CO155-CO153+CO105+CO102+CO97)-CO170-CO171</f>
        <v>1496.68977384883</v>
      </c>
      <c r="CP172" s="43" t="n">
        <f aca="false">CP23*(CP155-CP153+CP105+CP102+CP97)-CP170-CP171</f>
        <v>1495.88048942904</v>
      </c>
      <c r="CQ172" s="43" t="n">
        <f aca="false">CQ23*(CQ155-CQ153+CQ105+CQ102+CQ97)-CQ170-CQ171</f>
        <v>1449.5010995176</v>
      </c>
      <c r="CR172" s="43" t="n">
        <f aca="false">CR23*(CR155-CR153+CR105+CR102+CR97)-CR170-CR171</f>
        <v>1464.81364595387</v>
      </c>
      <c r="CS172" s="43" t="n">
        <f aca="false">CS23*(CS155-CS153+CS105+CS102+CS97)-CS170-CS171</f>
        <v>1480.10045884051</v>
      </c>
      <c r="CT172" s="43" t="n">
        <f aca="false">CT23*(CT155-CT153+CT105+CT102+CT97)-CT170-CT171</f>
        <v>1479.28213351465</v>
      </c>
      <c r="CU172" s="43" t="n">
        <f aca="false">CU23*(CU155-CU153+CU105+CU102+CU97)-CU170-CU171</f>
        <v>-33272.5377258</v>
      </c>
      <c r="CV172" s="43" t="n">
        <f aca="false">CV23*(CV155-CV153+CV105+CV102+CV97)-CV170-CV171</f>
        <v>1530.66907651028</v>
      </c>
      <c r="CW172" s="43" t="n">
        <f aca="false">CW23*(CW155-CW153+CW105+CW102+CW97)-CW170-CW171</f>
        <v>1546.7135749082</v>
      </c>
      <c r="CX172" s="43" t="n">
        <f aca="false">CX23*(CX155-CX153+CX105+CX102+CX97)-CX170-CX171</f>
        <v>1545.92959678448</v>
      </c>
      <c r="CY172" s="43" t="n">
        <f aca="false">CY23*(CY155-CY153+CY105+CY102+CY97)-CY170-CY171</f>
        <v>1904.22668073469</v>
      </c>
      <c r="CZ172" s="43" t="n">
        <f aca="false">CZ23*(CZ155-CZ153+CZ105+CZ102+CZ97)-CZ170-CZ171</f>
        <v>1924.6154007972</v>
      </c>
      <c r="DA172" s="43" t="n">
        <f aca="false">DA23*(DA155-DA153+DA105+DA102+DA97)-DA170-DA171</f>
        <v>1944.97915530991</v>
      </c>
      <c r="DB172" s="43" t="n">
        <f aca="false">DB23*(DB155-DB153+DB105+DB102+DB97)-DB170-DB171</f>
        <v>1944.18525233224</v>
      </c>
      <c r="DC172" s="43" t="n">
        <f aca="false">DC23*(DC155-DC153+DC105+DC102+DC97)-DC170-DC171</f>
        <v>1896.99405933607</v>
      </c>
      <c r="DD172" s="43" t="n">
        <f aca="false">DD23*(DD155-DD153+DD105+DD102+DD97)-DD170-DD171</f>
        <v>1917.305551589</v>
      </c>
      <c r="DE172" s="43" t="n">
        <f aca="false">DE23*(DE155-DE153+DE105+DE102+DE97)-DE170-DE171</f>
        <v>1937.59218001155</v>
      </c>
      <c r="DF172" s="43" t="n">
        <f aca="false">DF23*(DF155-DF153+DF105+DF102+DF97)-DF170-DF171</f>
        <v>1936.80151170575</v>
      </c>
      <c r="DG172" s="43" t="n">
        <f aca="false">DG23*(DG155-DG153+DG105+DG102+DG97)-DG170-DG171</f>
        <v>1899.39536004032</v>
      </c>
      <c r="DH172" s="43" t="n">
        <f aca="false">DH23*(DH155-DH153+DH105+DH102+DH97)-DH170-DH171</f>
        <v>1919.72564340049</v>
      </c>
      <c r="DI172" s="43" t="n">
        <f aca="false">DI23*(DI155-DI153+DI105+DI102+DI97)-DI170-DI171</f>
        <v>1940.03080689933</v>
      </c>
      <c r="DJ172" s="43" t="n">
        <f aca="false">DJ23*(DJ155-DJ153+DJ105+DJ102+DJ97)-DJ170-DJ171</f>
        <v>1939.2319968247</v>
      </c>
      <c r="DK172" s="43" t="n">
        <f aca="false">DK23*(DK155-DK153+DK105+DK102+DK97)-DK170-DK171</f>
        <v>1891.21433941723</v>
      </c>
      <c r="DL172" s="43" t="n">
        <f aca="false">DL23*(DL155-DL153+DL105+DL102+DL97)-DL170-DL171</f>
        <v>1890.43794308765</v>
      </c>
      <c r="DM172" s="43" t="n">
        <f aca="false">DM23*(DM155-DM153+DM105+DM102+DM97)-DM170-DM171</f>
        <v>1910.42764600639</v>
      </c>
      <c r="DN172" s="43" t="n">
        <f aca="false">DN23*(DN155-DN153+DN105+DN102+DN97)-DN170-DN171</f>
        <v>1909.63528348916</v>
      </c>
      <c r="DO172" s="43" t="n">
        <f aca="false">DO23*(DO155-DO153+DO105+DO102+DO97)-DO170-DO171</f>
        <v>1905.90291427049</v>
      </c>
      <c r="DP172" s="43" t="n">
        <f aca="false">DP23*(DP155-DP153+DP105+DP102+DP97)-DP170-DP171</f>
        <v>1926.30008945086</v>
      </c>
      <c r="DQ172" s="43" t="n">
        <f aca="false">DQ23*(DQ155-DQ153+DQ105+DQ102+DQ97)-DQ170-DQ171</f>
        <v>1946.67196907459</v>
      </c>
      <c r="DR172" s="43" t="n">
        <f aca="false">DR23*(DR155-DR153+DR105+DR102+DR97)-DR170-DR171</f>
        <v>1945.86757189955</v>
      </c>
      <c r="DS172" s="43" t="n">
        <f aca="false">DS23*(DS155-DS153+DS105+DS102+DS97)-DS170-DS171</f>
        <v>1876.87621973754</v>
      </c>
      <c r="DT172" s="43" t="n">
        <f aca="false">DT23*(DT155-DT153+DT105+DT102+DT97)-DT170-DT171</f>
        <v>1896.95028006896</v>
      </c>
      <c r="DU172" s="43" t="n">
        <f aca="false">DU23*(DU155-DU153+DU105+DU102+DU97)-DU170-DU171</f>
        <v>1916.99902550286</v>
      </c>
      <c r="DV172" s="43" t="n">
        <f aca="false">DV23*(DV155-DV153+DV105+DV102+DV97)-DV170-DV171</f>
        <v>1916.19401328899</v>
      </c>
      <c r="DW172" s="43" t="n">
        <f aca="false">DW23*(DW155-DW153+DW105+DW102+DW97)-DW170-DW171</f>
        <v>1899.6106504554</v>
      </c>
      <c r="DX172" s="43" t="n">
        <f aca="false">DX23*(DX155-DX153+DX105+DX102+DX97)-DX170-DX171</f>
        <v>1919.93104668206</v>
      </c>
      <c r="DY172" s="43" t="n">
        <f aca="false">DY23*(DY155-DY153+DY105+DY102+DY97)-DY170-DY171</f>
        <v>1940.22592458564</v>
      </c>
      <c r="DZ172" s="43" t="n">
        <f aca="false">DZ23*(DZ155-DZ153+DZ105+DZ102+DZ97)-DZ170-DZ171</f>
        <v>1939.4144434514</v>
      </c>
      <c r="EA172" s="43" t="n">
        <f aca="false">EA23*(EA155-EA153+EA105+EA102+EA97)-EA170-EA171</f>
        <v>1933.17676680014</v>
      </c>
      <c r="EB172" s="43" t="n">
        <f aca="false">EB23*(EB155-EB153+EB105+EB102+EB97)-EB170-EB171</f>
        <v>1932.3879251865</v>
      </c>
      <c r="EC172" s="43" t="n">
        <f aca="false">EC23*(EC155-EC153+EC105+EC102+EC97)-EC170-EC171</f>
        <v>1952.82604429538</v>
      </c>
      <c r="ED172" s="43" t="n">
        <f aca="false">ED23*(ED155-ED153+ED105+ED102+ED97)-ED170-ED171</f>
        <v>1952.02098056327</v>
      </c>
      <c r="EE172" s="43" t="n">
        <f aca="false">EE23*(EE155-EE153+EE105+EE102+EE97)-EE170-EE171</f>
        <v>1869.77052216681</v>
      </c>
      <c r="EF172" s="43" t="n">
        <f aca="false">EF23*(EF155-EF153+EF105+EF102+EF97)-EF170-EF171</f>
        <v>1889.74691664176</v>
      </c>
      <c r="EG172" s="43" t="n">
        <f aca="false">EG23*(EG155-EG153+EG105+EG102+EG97)-EG170-EG171</f>
        <v>1909.69738896071</v>
      </c>
      <c r="EH172" s="43" t="n">
        <f aca="false">EH23*(EH155-EH153+EH105+EH102+EH97)-EH170-EH171</f>
        <v>1908.87306596383</v>
      </c>
      <c r="EI172" s="43" t="n">
        <f aca="false">EI23*(EI155-EI153+EI105+EI102+EI97)-EI170-EI171</f>
        <v>1926.67860443634</v>
      </c>
      <c r="EJ172" s="43" t="n">
        <f aca="false">EJ23*(EJ155-EJ153+EJ105+EJ102+EJ97)-EJ170-EJ171</f>
        <v>1839.25031558284</v>
      </c>
      <c r="EK172" s="43" t="n">
        <f aca="false">EK23*(EK155-EK153+EK105+EK102+EK97)-EK170-EK171</f>
        <v>1858.63216879954</v>
      </c>
      <c r="EL172" s="43" t="n">
        <f aca="false">EL23*(EL155-EL153+EL105+EL102+EL97)-EL170-EL171</f>
        <v>1857.79399416642</v>
      </c>
      <c r="EM172" s="43" t="n">
        <f aca="false">EM23*(EM155-EM153+EM105+EM102+EM97)-EM170-EM171</f>
        <v>1880.52833244476</v>
      </c>
      <c r="EN172" s="43" t="n">
        <f aca="false">EN23*(EN155-EN153+EN105+EN102+EN97)-EN170-EN171</f>
        <v>1900.57973727047</v>
      </c>
      <c r="EO172" s="43" t="n">
        <f aca="false">EO23*(EO155-EO153+EO105+EO102+EO97)-EO170-EO171</f>
        <v>1920.6037752374</v>
      </c>
      <c r="EP172" s="43" t="n">
        <f aca="false">EP23*(EP155-EP153+EP105+EP102+EP97)-EP170-EP171</f>
        <v>1919.73351077904</v>
      </c>
      <c r="EQ172" s="43" t="n">
        <f aca="false">EQ23*(EQ155-EQ153+EQ105+EQ102+EQ97)-EQ170-EQ171</f>
        <v>1850.10599581474</v>
      </c>
      <c r="ER172" s="43" t="n">
        <f aca="false">ER23*(ER155-ER153+ER105+ER102+ER97)-ER170-ER171</f>
        <v>1849.25089601714</v>
      </c>
      <c r="ES172" s="43" t="n">
        <f aca="false">ES23*(ES155-ES153+ES105+ES102+ES97)-ES170-ES171</f>
        <v>1868.70848526162</v>
      </c>
      <c r="ET172" s="43" t="n">
        <f aca="false">ET23*(ET155-ET153+ET105+ET102+ET97)-ET170-ET171</f>
        <v>1867.83580078039</v>
      </c>
      <c r="EU172" s="43" t="n">
        <f aca="false">EU23*(EU155-EU153+EU105+EU102+EU97)-EU170-EU171</f>
        <v>1862.90516002734</v>
      </c>
      <c r="EV172" s="43" t="n">
        <f aca="false">EV23*(EV155-EV153+EV105+EV102+EV97)-EV170-EV171</f>
        <v>1882.744080483</v>
      </c>
      <c r="EW172" s="43" t="n">
        <f aca="false">EW23*(EW155-EW153+EW105+EW102+EW97)-EW170-EW171</f>
        <v>1902.55509309463</v>
      </c>
      <c r="EX172" s="43" t="n">
        <f aca="false">EX23*(EX155-EX153+EX105+EX102+EX97)-EX170-EX171</f>
        <v>1901.66762533829</v>
      </c>
      <c r="EY172" s="43" t="n">
        <f aca="false">EY23*(EY155-EY153+EY105+EY102+EY97)-EY170-EY171</f>
        <v>1896.64869716982</v>
      </c>
      <c r="EZ172" s="43" t="n">
        <f aca="false">EZ23*(EZ155-EZ153+EZ105+EZ102+EZ97)-EZ170-EZ171</f>
        <v>1916.84797697946</v>
      </c>
      <c r="FA172" s="43" t="n">
        <f aca="false">FA23*(FA155-FA153+FA105+FA102+FA97)-FA170-FA171</f>
        <v>1937.0188761862</v>
      </c>
      <c r="FB172" s="43" t="n">
        <f aca="false">FB23*(FB155-FB153+FB105+FB102+FB97)-FB170-FB171</f>
        <v>1936.11637472606</v>
      </c>
      <c r="FC172" s="43" t="n">
        <f aca="false">FC23*(FC155-FC153+FC105+FC102+FC97)-FC170-FC171</f>
        <v>1931.00756830613</v>
      </c>
      <c r="FD172" s="43" t="n">
        <f aca="false">FD23*(FD155-FD153+FD105+FD102+FD97)-FD170-FD171</f>
        <v>0</v>
      </c>
      <c r="FE172" s="43" t="n">
        <f aca="false">FE23*(FE155-FE153+FE105+FE102+FE97)-FE170-FE171</f>
        <v>0</v>
      </c>
      <c r="FF172" s="43" t="n">
        <f aca="false">FF23*(FF155-FF153+FF105+FF102+FF97)-FF170-FF171</f>
        <v>0</v>
      </c>
      <c r="FG172" s="43" t="n">
        <f aca="false">FG23*(FG155-FG153+FG105+FG102+FG97)-FG170-FG171</f>
        <v>0</v>
      </c>
      <c r="FH172" s="43" t="n">
        <f aca="false">FH23*(FH155-FH153+FH105+FH102+FH97)-FH170-FH171</f>
        <v>0</v>
      </c>
    </row>
    <row r="173" customFormat="false" ht="15" hidden="false" customHeight="false" outlineLevel="0" collapsed="false">
      <c r="C173" s="0" t="s">
        <v>758</v>
      </c>
      <c r="D173" s="11" t="s">
        <v>27</v>
      </c>
      <c r="E173" s="29" t="n">
        <f aca="false">XNPV(In_Buyer_IRR_RtB,INDEX($J172:$FH172,$E21):$FH$172,INDEX($J$4:$FH$4,$E21):$FH$4)/$E13</f>
        <v>165.365062711642</v>
      </c>
      <c r="F173" s="29" t="n">
        <f aca="false">INDEX(Asset_RtB_Inputs,$A$1)</f>
        <v>170.862104346481</v>
      </c>
    </row>
    <row r="174" customFormat="false" ht="15" hidden="false" customHeight="false" outlineLevel="0" collapsed="false">
      <c r="C174" s="23" t="s">
        <v>759</v>
      </c>
      <c r="D174" s="11" t="s">
        <v>319</v>
      </c>
      <c r="E174" s="26" t="n">
        <f aca="false">IF(In_RtB_Price&gt;0,In_RtB_Price,IF(In_Sale_Form=1,$F173,$E173))*(1+In_Price_Step)</f>
        <v>90</v>
      </c>
      <c r="F174" s="62" t="n">
        <f aca="false">$E174*$E13</f>
        <v>5670</v>
      </c>
    </row>
    <row r="175" customFormat="false" ht="15" hidden="false" customHeight="false" outlineLevel="0" collapsed="false">
      <c r="C175" s="0" t="s">
        <v>760</v>
      </c>
      <c r="D175" s="11" t="s">
        <v>319</v>
      </c>
      <c r="I175" s="43" t="n">
        <f aca="false">SUM(J175:FH175)</f>
        <v>137836.275136633</v>
      </c>
      <c r="J175" s="43" t="n">
        <f aca="false">J172-$F174*J18</f>
        <v>-0</v>
      </c>
      <c r="K175" s="43" t="n">
        <f aca="false">K172-$F174*K18</f>
        <v>-0</v>
      </c>
      <c r="L175" s="43" t="n">
        <f aca="false">L172-$F174*L18</f>
        <v>-0</v>
      </c>
      <c r="M175" s="43" t="n">
        <f aca="false">M172-$F174*M18</f>
        <v>-0</v>
      </c>
      <c r="N175" s="43" t="n">
        <f aca="false">N172-$F174*N18</f>
        <v>-0</v>
      </c>
      <c r="O175" s="43" t="n">
        <f aca="false">O172-$F174*O18</f>
        <v>-10199.5</v>
      </c>
      <c r="P175" s="43" t="n">
        <f aca="false">P172-$F174*P18</f>
        <v>-732.303647534247</v>
      </c>
      <c r="Q175" s="43" t="n">
        <f aca="false">Q172-$F174*Q18</f>
        <v>-18862.3657255791</v>
      </c>
      <c r="R175" s="43" t="n">
        <f aca="false">R172-$F174*R18</f>
        <v>-18862.3657255791</v>
      </c>
      <c r="S175" s="43" t="n">
        <f aca="false">S172-$F174*S18</f>
        <v>-18094.8400111706</v>
      </c>
      <c r="T175" s="43" t="n">
        <f aca="false">T172-$F174*T18</f>
        <v>2486.32085695192</v>
      </c>
      <c r="U175" s="43" t="n">
        <f aca="false">U172-$F174*U18</f>
        <v>2466.24274885629</v>
      </c>
      <c r="V175" s="43" t="n">
        <f aca="false">V172-$F174*V18</f>
        <v>2453.3401085925</v>
      </c>
      <c r="W175" s="43" t="n">
        <f aca="false">W172-$F174*W18</f>
        <v>1956.21738943768</v>
      </c>
      <c r="X175" s="43" t="n">
        <f aca="false">X172-$F174*X18</f>
        <v>1976.36518219223</v>
      </c>
      <c r="Y175" s="43" t="n">
        <f aca="false">Y172-$F174*Y18</f>
        <v>1996.48226755259</v>
      </c>
      <c r="Z175" s="43" t="n">
        <f aca="false">Z172-$F174*Z18</f>
        <v>1995.24261960062</v>
      </c>
      <c r="AA175" s="43" t="n">
        <f aca="false">AA172-$F174*AA18</f>
        <v>1669.28476527189</v>
      </c>
      <c r="AB175" s="43" t="n">
        <f aca="false">AB172-$F174*AB18</f>
        <v>1686.32635469833</v>
      </c>
      <c r="AC175" s="43" t="n">
        <f aca="false">AC172-$F174*AC18</f>
        <v>1703.33970560326</v>
      </c>
      <c r="AD175" s="43" t="n">
        <f aca="false">AD172-$F174*AD18</f>
        <v>1702.16516115104</v>
      </c>
      <c r="AE175" s="43" t="n">
        <f aca="false">AE172-$F174*AE18</f>
        <v>1717.75468923711</v>
      </c>
      <c r="AF175" s="43" t="n">
        <f aca="false">AF172-$F174*AF18</f>
        <v>1735.29623813603</v>
      </c>
      <c r="AG175" s="43" t="n">
        <f aca="false">AG172-$F174*AG18</f>
        <v>1752.80809643717</v>
      </c>
      <c r="AH175" s="43" t="n">
        <f aca="false">AH172-$F174*AH18</f>
        <v>1751.57328654462</v>
      </c>
      <c r="AI175" s="43" t="n">
        <f aca="false">AI172-$F174*AI18</f>
        <v>1771.78631358778</v>
      </c>
      <c r="AJ175" s="43" t="n">
        <f aca="false">AJ172-$F174*AJ18</f>
        <v>1770.60459697255</v>
      </c>
      <c r="AK175" s="43" t="n">
        <f aca="false">AK172-$F174*AK18</f>
        <v>1788.55180023126</v>
      </c>
      <c r="AL175" s="43" t="n">
        <f aca="false">AL172-$F174*AL18</f>
        <v>1787.34354757911</v>
      </c>
      <c r="AM175" s="43" t="n">
        <f aca="false">AM172-$F174*AM18</f>
        <v>1639.18810297348</v>
      </c>
      <c r="AN175" s="43" t="n">
        <f aca="false">AN172-$F174*AN18</f>
        <v>1655.87599962883</v>
      </c>
      <c r="AO175" s="43" t="n">
        <f aca="false">AO172-$F174*AO18</f>
        <v>1672.53440193602</v>
      </c>
      <c r="AP175" s="43" t="n">
        <f aca="false">AP172-$F174*AP18</f>
        <v>1671.27546381386</v>
      </c>
      <c r="AQ175" s="43" t="n">
        <f aca="false">AQ172-$F174*AQ18</f>
        <v>1524.29150321057</v>
      </c>
      <c r="AR175" s="43" t="n">
        <f aca="false">AR172-$F174*AR18</f>
        <v>1539.75133672162</v>
      </c>
      <c r="AS175" s="43" t="n">
        <f aca="false">AS172-$F174*AS18</f>
        <v>1555.18302008652</v>
      </c>
      <c r="AT175" s="43" t="n">
        <f aca="false">AT172-$F174*AT18</f>
        <v>1553.95047305377</v>
      </c>
      <c r="AU175" s="43" t="n">
        <f aca="false">AU172-$F174*AU18</f>
        <v>1550.20230967827</v>
      </c>
      <c r="AV175" s="43" t="n">
        <f aca="false">AV172-$F174*AV18</f>
        <v>1565.94784501032</v>
      </c>
      <c r="AW175" s="43" t="n">
        <f aca="false">AW172-$F174*AW18</f>
        <v>1581.66491537137</v>
      </c>
      <c r="AX175" s="43" t="n">
        <f aca="false">AX172-$F174*AX18</f>
        <v>1580.4051692912</v>
      </c>
      <c r="AY175" s="43" t="n">
        <f aca="false">AY172-$F174*AY18</f>
        <v>1471.37313027145</v>
      </c>
      <c r="AZ175" s="43" t="n">
        <f aca="false">AZ172-$F174*AZ18</f>
        <v>1470.10347513588</v>
      </c>
      <c r="BA175" s="43" t="n">
        <f aca="false">BA172-$F174*BA18</f>
        <v>1484.75463995337</v>
      </c>
      <c r="BB175" s="43" t="n">
        <f aca="false">BB172-$F174*BB18</f>
        <v>1483.45614899513</v>
      </c>
      <c r="BC175" s="43" t="n">
        <f aca="false">BC172-$F174*BC18</f>
        <v>1495.98391168715</v>
      </c>
      <c r="BD175" s="43" t="n">
        <f aca="false">BD172-$F174*BD18</f>
        <v>1511.05441150432</v>
      </c>
      <c r="BE175" s="43" t="n">
        <f aca="false">BE172-$F174*BE18</f>
        <v>1526.09356520713</v>
      </c>
      <c r="BF175" s="43" t="n">
        <f aca="false">BF172-$F174*BF18</f>
        <v>1524.70515217021</v>
      </c>
      <c r="BG175" s="43" t="n">
        <f aca="false">BG172-$F174*BG18</f>
        <v>1483.5381793341</v>
      </c>
      <c r="BH175" s="43" t="n">
        <f aca="false">BH172-$F174*BH18</f>
        <v>1449.11509006247</v>
      </c>
      <c r="BI175" s="43" t="n">
        <f aca="false">BI172-$F174*BI18</f>
        <v>1463.45497008152</v>
      </c>
      <c r="BJ175" s="43" t="n">
        <f aca="false">BJ172-$F174*BJ18</f>
        <v>1462.01908936229</v>
      </c>
      <c r="BK175" s="43" t="n">
        <f aca="false">BK172-$F174*BK18</f>
        <v>1428.74599309458</v>
      </c>
      <c r="BL175" s="43" t="n">
        <f aca="false">BL172-$F174*BL18</f>
        <v>1443.05026276884</v>
      </c>
      <c r="BM175" s="43" t="n">
        <f aca="false">BM172-$F174*BM18</f>
        <v>1457.32198532706</v>
      </c>
      <c r="BN175" s="43" t="n">
        <f aca="false">BN172-$F174*BN18</f>
        <v>1455.85446286454</v>
      </c>
      <c r="BO175" s="43" t="n">
        <f aca="false">BO172-$F174*BO18</f>
        <v>1457.27737394708</v>
      </c>
      <c r="BP175" s="43" t="n">
        <f aca="false">BP172-$F174*BP18</f>
        <v>1455.82608309884</v>
      </c>
      <c r="BQ175" s="43" t="n">
        <f aca="false">BQ172-$F174*BQ18</f>
        <v>1470.25276099076</v>
      </c>
      <c r="BR175" s="43" t="n">
        <f aca="false">BR172-$F174*BR18</f>
        <v>1468.76829965157</v>
      </c>
      <c r="BS175" s="43" t="n">
        <f aca="false">BS172-$F174*BS18</f>
        <v>1393.04807775432</v>
      </c>
      <c r="BT175" s="43" t="n">
        <f aca="false">BT172-$F174*BT18</f>
        <v>1406.98835652421</v>
      </c>
      <c r="BU175" s="43" t="n">
        <f aca="false">BU172-$F174*BU18</f>
        <v>1420.89650733169</v>
      </c>
      <c r="BV175" s="43" t="n">
        <f aca="false">BV172-$F174*BV18</f>
        <v>1419.39712095956</v>
      </c>
      <c r="BW175" s="43" t="n">
        <f aca="false">BW172-$F174*BW18</f>
        <v>1405.6304633079</v>
      </c>
      <c r="BX175" s="43" t="n">
        <f aca="false">BX172-$F174*BX18</f>
        <v>1419.69193428382</v>
      </c>
      <c r="BY175" s="43" t="n">
        <f aca="false">BY172-$F174*BY18</f>
        <v>1433.7203284509</v>
      </c>
      <c r="BZ175" s="43" t="n">
        <f aca="false">BZ172-$F174*BZ18</f>
        <v>1432.1664312592</v>
      </c>
      <c r="CA175" s="43" t="n">
        <f aca="false">CA172-$F174*CA18</f>
        <v>1367.83556115396</v>
      </c>
      <c r="CB175" s="43" t="n">
        <f aca="false">CB172-$F174*CB18</f>
        <v>1381.46321264387</v>
      </c>
      <c r="CC175" s="43" t="n">
        <f aca="false">CC172-$F174*CC18</f>
        <v>1395.9081234422</v>
      </c>
      <c r="CD175" s="43" t="n">
        <f aca="false">CD172-$F174*CD18</f>
        <v>1395.16459209126</v>
      </c>
      <c r="CE175" s="43" t="n">
        <f aca="false">CE172-$F174*CE18</f>
        <v>1347.64766654119</v>
      </c>
      <c r="CF175" s="43" t="n">
        <f aca="false">CF172-$F174*CF18</f>
        <v>1346.9228385164</v>
      </c>
      <c r="CG175" s="43" t="n">
        <f aca="false">CG172-$F174*CG18</f>
        <v>1360.99194392968</v>
      </c>
      <c r="CH175" s="43" t="n">
        <f aca="false">CH172-$F174*CH18</f>
        <v>1360.25221019267</v>
      </c>
      <c r="CI175" s="43" t="n">
        <f aca="false">CI172-$F174*CI18</f>
        <v>1387.4965487497</v>
      </c>
      <c r="CJ175" s="43" t="n">
        <f aca="false">CJ172-$F174*CJ18</f>
        <v>1402.15316902107</v>
      </c>
      <c r="CK175" s="43" t="n">
        <f aca="false">CK172-$F174*CK18</f>
        <v>1416.78512702431</v>
      </c>
      <c r="CL175" s="43" t="n">
        <f aca="false">CL172-$F174*CL18</f>
        <v>1416.00086838555</v>
      </c>
      <c r="CM175" s="43" t="n">
        <f aca="false">CM172-$F174*CM18</f>
        <v>1465.7123573538</v>
      </c>
      <c r="CN175" s="43" t="n">
        <f aca="false">CN172-$F174*CN18</f>
        <v>1481.21379022325</v>
      </c>
      <c r="CO175" s="43" t="n">
        <f aca="false">CO172-$F174*CO18</f>
        <v>1496.68977384883</v>
      </c>
      <c r="CP175" s="43" t="n">
        <f aca="false">CP172-$F174*CP18</f>
        <v>1495.88048942904</v>
      </c>
      <c r="CQ175" s="43" t="n">
        <f aca="false">CQ172-$F174*CQ18</f>
        <v>1449.5010995176</v>
      </c>
      <c r="CR175" s="43" t="n">
        <f aca="false">CR172-$F174*CR18</f>
        <v>1464.81364595387</v>
      </c>
      <c r="CS175" s="43" t="n">
        <f aca="false">CS172-$F174*CS18</f>
        <v>1480.10045884051</v>
      </c>
      <c r="CT175" s="43" t="n">
        <f aca="false">CT172-$F174*CT18</f>
        <v>1479.28213351465</v>
      </c>
      <c r="CU175" s="43" t="n">
        <f aca="false">CU172-$F174*CU18</f>
        <v>-33272.5377258</v>
      </c>
      <c r="CV175" s="43" t="n">
        <f aca="false">CV172-$F174*CV18</f>
        <v>1530.66907651028</v>
      </c>
      <c r="CW175" s="43" t="n">
        <f aca="false">CW172-$F174*CW18</f>
        <v>1546.7135749082</v>
      </c>
      <c r="CX175" s="43" t="n">
        <f aca="false">CX172-$F174*CX18</f>
        <v>1545.92959678448</v>
      </c>
      <c r="CY175" s="43" t="n">
        <f aca="false">CY172-$F174*CY18</f>
        <v>1904.22668073469</v>
      </c>
      <c r="CZ175" s="43" t="n">
        <f aca="false">CZ172-$F174*CZ18</f>
        <v>1924.6154007972</v>
      </c>
      <c r="DA175" s="43" t="n">
        <f aca="false">DA172-$F174*DA18</f>
        <v>1944.97915530991</v>
      </c>
      <c r="DB175" s="43" t="n">
        <f aca="false">DB172-$F174*DB18</f>
        <v>1944.18525233224</v>
      </c>
      <c r="DC175" s="43" t="n">
        <f aca="false">DC172-$F174*DC18</f>
        <v>1896.99405933607</v>
      </c>
      <c r="DD175" s="43" t="n">
        <f aca="false">DD172-$F174*DD18</f>
        <v>1917.305551589</v>
      </c>
      <c r="DE175" s="43" t="n">
        <f aca="false">DE172-$F174*DE18</f>
        <v>1937.59218001155</v>
      </c>
      <c r="DF175" s="43" t="n">
        <f aca="false">DF172-$F174*DF18</f>
        <v>1936.80151170575</v>
      </c>
      <c r="DG175" s="43" t="n">
        <f aca="false">DG172-$F174*DG18</f>
        <v>1899.39536004032</v>
      </c>
      <c r="DH175" s="43" t="n">
        <f aca="false">DH172-$F174*DH18</f>
        <v>1919.72564340049</v>
      </c>
      <c r="DI175" s="43" t="n">
        <f aca="false">DI172-$F174*DI18</f>
        <v>1940.03080689933</v>
      </c>
      <c r="DJ175" s="43" t="n">
        <f aca="false">DJ172-$F174*DJ18</f>
        <v>1939.2319968247</v>
      </c>
      <c r="DK175" s="43" t="n">
        <f aca="false">DK172-$F174*DK18</f>
        <v>1891.21433941723</v>
      </c>
      <c r="DL175" s="43" t="n">
        <f aca="false">DL172-$F174*DL18</f>
        <v>1890.43794308765</v>
      </c>
      <c r="DM175" s="43" t="n">
        <f aca="false">DM172-$F174*DM18</f>
        <v>1910.42764600639</v>
      </c>
      <c r="DN175" s="43" t="n">
        <f aca="false">DN172-$F174*DN18</f>
        <v>1909.63528348916</v>
      </c>
      <c r="DO175" s="43" t="n">
        <f aca="false">DO172-$F174*DO18</f>
        <v>1905.90291427049</v>
      </c>
      <c r="DP175" s="43" t="n">
        <f aca="false">DP172-$F174*DP18</f>
        <v>1926.30008945086</v>
      </c>
      <c r="DQ175" s="43" t="n">
        <f aca="false">DQ172-$F174*DQ18</f>
        <v>1946.67196907459</v>
      </c>
      <c r="DR175" s="43" t="n">
        <f aca="false">DR172-$F174*DR18</f>
        <v>1945.86757189955</v>
      </c>
      <c r="DS175" s="43" t="n">
        <f aca="false">DS172-$F174*DS18</f>
        <v>1876.87621973754</v>
      </c>
      <c r="DT175" s="43" t="n">
        <f aca="false">DT172-$F174*DT18</f>
        <v>1896.95028006896</v>
      </c>
      <c r="DU175" s="43" t="n">
        <f aca="false">DU172-$F174*DU18</f>
        <v>1916.99902550286</v>
      </c>
      <c r="DV175" s="43" t="n">
        <f aca="false">DV172-$F174*DV18</f>
        <v>1916.19401328899</v>
      </c>
      <c r="DW175" s="43" t="n">
        <f aca="false">DW172-$F174*DW18</f>
        <v>1899.6106504554</v>
      </c>
      <c r="DX175" s="43" t="n">
        <f aca="false">DX172-$F174*DX18</f>
        <v>1919.93104668206</v>
      </c>
      <c r="DY175" s="43" t="n">
        <f aca="false">DY172-$F174*DY18</f>
        <v>1940.22592458564</v>
      </c>
      <c r="DZ175" s="43" t="n">
        <f aca="false">DZ172-$F174*DZ18</f>
        <v>1939.4144434514</v>
      </c>
      <c r="EA175" s="43" t="n">
        <f aca="false">EA172-$F174*EA18</f>
        <v>1933.17676680014</v>
      </c>
      <c r="EB175" s="43" t="n">
        <f aca="false">EB172-$F174*EB18</f>
        <v>1932.3879251865</v>
      </c>
      <c r="EC175" s="43" t="n">
        <f aca="false">EC172-$F174*EC18</f>
        <v>1952.82604429538</v>
      </c>
      <c r="ED175" s="43" t="n">
        <f aca="false">ED172-$F174*ED18</f>
        <v>1952.02098056327</v>
      </c>
      <c r="EE175" s="43" t="n">
        <f aca="false">EE172-$F174*EE18</f>
        <v>1869.77052216681</v>
      </c>
      <c r="EF175" s="43" t="n">
        <f aca="false">EF172-$F174*EF18</f>
        <v>1889.74691664176</v>
      </c>
      <c r="EG175" s="43" t="n">
        <f aca="false">EG172-$F174*EG18</f>
        <v>1909.69738896071</v>
      </c>
      <c r="EH175" s="43" t="n">
        <f aca="false">EH172-$F174*EH18</f>
        <v>1908.87306596383</v>
      </c>
      <c r="EI175" s="43" t="n">
        <f aca="false">EI172-$F174*EI18</f>
        <v>1926.67860443634</v>
      </c>
      <c r="EJ175" s="43" t="n">
        <f aca="false">EJ172-$F174*EJ18</f>
        <v>1839.25031558284</v>
      </c>
      <c r="EK175" s="43" t="n">
        <f aca="false">EK172-$F174*EK18</f>
        <v>1858.63216879954</v>
      </c>
      <c r="EL175" s="43" t="n">
        <f aca="false">EL172-$F174*EL18</f>
        <v>1857.79399416642</v>
      </c>
      <c r="EM175" s="43" t="n">
        <f aca="false">EM172-$F174*EM18</f>
        <v>1880.52833244476</v>
      </c>
      <c r="EN175" s="43" t="n">
        <f aca="false">EN172-$F174*EN18</f>
        <v>1900.57973727047</v>
      </c>
      <c r="EO175" s="43" t="n">
        <f aca="false">EO172-$F174*EO18</f>
        <v>1920.6037752374</v>
      </c>
      <c r="EP175" s="43" t="n">
        <f aca="false">EP172-$F174*EP18</f>
        <v>1919.73351077904</v>
      </c>
      <c r="EQ175" s="43" t="n">
        <f aca="false">EQ172-$F174*EQ18</f>
        <v>1850.10599581474</v>
      </c>
      <c r="ER175" s="43" t="n">
        <f aca="false">ER172-$F174*ER18</f>
        <v>1849.25089601714</v>
      </c>
      <c r="ES175" s="43" t="n">
        <f aca="false">ES172-$F174*ES18</f>
        <v>1868.70848526162</v>
      </c>
      <c r="ET175" s="43" t="n">
        <f aca="false">ET172-$F174*ET18</f>
        <v>1867.83580078039</v>
      </c>
      <c r="EU175" s="43" t="n">
        <f aca="false">EU172-$F174*EU18</f>
        <v>1862.90516002734</v>
      </c>
      <c r="EV175" s="43" t="n">
        <f aca="false">EV172-$F174*EV18</f>
        <v>1882.744080483</v>
      </c>
      <c r="EW175" s="43" t="n">
        <f aca="false">EW172-$F174*EW18</f>
        <v>1902.55509309463</v>
      </c>
      <c r="EX175" s="43" t="n">
        <f aca="false">EX172-$F174*EX18</f>
        <v>1901.66762533829</v>
      </c>
      <c r="EY175" s="43" t="n">
        <f aca="false">EY172-$F174*EY18</f>
        <v>1896.64869716982</v>
      </c>
      <c r="EZ175" s="43" t="n">
        <f aca="false">EZ172-$F174*EZ18</f>
        <v>1916.84797697946</v>
      </c>
      <c r="FA175" s="43" t="n">
        <f aca="false">FA172-$F174*FA18</f>
        <v>1937.0188761862</v>
      </c>
      <c r="FB175" s="43" t="n">
        <f aca="false">FB172-$F174*FB18</f>
        <v>1936.11637472606</v>
      </c>
      <c r="FC175" s="43" t="n">
        <f aca="false">FC172-$F174*FC18</f>
        <v>1931.00756830613</v>
      </c>
      <c r="FD175" s="43" t="n">
        <f aca="false">FD172-$F174*FD18</f>
        <v>0</v>
      </c>
      <c r="FE175" s="43" t="n">
        <f aca="false">FE172-$F174*FE18</f>
        <v>0</v>
      </c>
      <c r="FF175" s="43" t="n">
        <f aca="false">FF172-$F174*FF18</f>
        <v>0</v>
      </c>
      <c r="FG175" s="43" t="n">
        <f aca="false">FG172-$F174*FG18</f>
        <v>0</v>
      </c>
      <c r="FH175" s="43" t="n">
        <f aca="false">FH172-$F174*FH18</f>
        <v>0</v>
      </c>
    </row>
    <row r="176" customFormat="false" ht="15" hidden="false" customHeight="false" outlineLevel="0" collapsed="false">
      <c r="C176" s="23" t="s">
        <v>761</v>
      </c>
      <c r="D176" s="11" t="s">
        <v>33</v>
      </c>
      <c r="E176" s="24" t="n">
        <f aca="false">XIRR(INDEX($J175:$FH175,$E21):$FH175,INDEX($J$4:$FH$4,$E21):$FH$4)</f>
        <v>0.0882584240961923</v>
      </c>
    </row>
    <row r="177" customFormat="false" ht="15" hidden="false" customHeight="false" outlineLevel="0" collapsed="false">
      <c r="C177" s="0" t="s">
        <v>762</v>
      </c>
      <c r="D177" s="11" t="s">
        <v>319</v>
      </c>
      <c r="I177" s="43" t="n">
        <f aca="false">SUM(J177:FH177)</f>
        <v>150486.025999411</v>
      </c>
      <c r="J177" s="43" t="n">
        <f aca="false">J175-J23*J149</f>
        <v>0</v>
      </c>
      <c r="K177" s="43" t="n">
        <f aca="false">K175-K23*K149</f>
        <v>0</v>
      </c>
      <c r="L177" s="43" t="n">
        <f aca="false">L175-L23*L149</f>
        <v>0</v>
      </c>
      <c r="M177" s="43" t="n">
        <f aca="false">M175-M23*M149</f>
        <v>0</v>
      </c>
      <c r="N177" s="43" t="n">
        <f aca="false">N175-N23*N149</f>
        <v>0</v>
      </c>
      <c r="O177" s="43" t="n">
        <f aca="false">O175-O23*O149</f>
        <v>-10199.5</v>
      </c>
      <c r="P177" s="43" t="n">
        <f aca="false">P175-P23*P149</f>
        <v>-732.303647534247</v>
      </c>
      <c r="Q177" s="43" t="n">
        <f aca="false">Q175-Q23*Q149</f>
        <v>-18862.3657255791</v>
      </c>
      <c r="R177" s="43" t="n">
        <f aca="false">R175-R23*R149</f>
        <v>-18862.3657255791</v>
      </c>
      <c r="S177" s="43" t="n">
        <f aca="false">S175-S23*S149</f>
        <v>-18094.8400111706</v>
      </c>
      <c r="T177" s="43" t="n">
        <f aca="false">T175-T23*T149</f>
        <v>2543.1309325141</v>
      </c>
      <c r="U177" s="43" t="n">
        <f aca="false">U175-U23*U149</f>
        <v>2570.16859727563</v>
      </c>
      <c r="V177" s="43" t="n">
        <f aca="false">V175-V23*V149</f>
        <v>2569.25047291899</v>
      </c>
      <c r="W177" s="43" t="n">
        <f aca="false">W175-W23*W149</f>
        <v>2025.33648342713</v>
      </c>
      <c r="X177" s="43" t="n">
        <f aca="false">X175-X23*X149</f>
        <v>2046.9778108686</v>
      </c>
      <c r="Y177" s="43" t="n">
        <f aca="false">Y175-Y23*Y149</f>
        <v>2068.59115305666</v>
      </c>
      <c r="Z177" s="43" t="n">
        <f aca="false">Z175-Z23*Z149</f>
        <v>2067.7012236867</v>
      </c>
      <c r="AA177" s="43" t="n">
        <f aca="false">AA175-AA23*AA149</f>
        <v>1711.90367455579</v>
      </c>
      <c r="AB177" s="43" t="n">
        <f aca="false">AB175-AB23*AB149</f>
        <v>1730.15506383577</v>
      </c>
      <c r="AC177" s="43" t="n">
        <f aca="false">AC175-AC23*AC149</f>
        <v>1748.38147431038</v>
      </c>
      <c r="AD177" s="43" t="n">
        <f aca="false">AD175-AD23*AD149</f>
        <v>1747.58714980675</v>
      </c>
      <c r="AE177" s="43" t="n">
        <f aca="false">AE175-AE23*AE149</f>
        <v>1767.14075787919</v>
      </c>
      <c r="AF177" s="43" t="n">
        <f aca="false">AF175-AF23*AF149</f>
        <v>1785.96622105556</v>
      </c>
      <c r="AG177" s="43" t="n">
        <f aca="false">AG175-AG23*AG149</f>
        <v>1804.76541808688</v>
      </c>
      <c r="AH177" s="43" t="n">
        <f aca="false">AH175-AH23*AH149</f>
        <v>1803.93015625875</v>
      </c>
      <c r="AI177" s="43" t="n">
        <f aca="false">AI175-AI23*AI149</f>
        <v>1827.63030193264</v>
      </c>
      <c r="AJ177" s="43" t="n">
        <f aca="false">AJ175-AJ23*AJ149</f>
        <v>1826.86650767956</v>
      </c>
      <c r="AK177" s="43" t="n">
        <f aca="false">AK175-AK23*AK149</f>
        <v>1846.17035441689</v>
      </c>
      <c r="AL177" s="43" t="n">
        <f aca="false">AL175-AL23*AL149</f>
        <v>1845.39085313132</v>
      </c>
      <c r="AM177" s="43" t="n">
        <f aca="false">AM175-AM23*AM149</f>
        <v>1685.05744428426</v>
      </c>
      <c r="AN177" s="43" t="n">
        <f aca="false">AN175-AN23*AN149</f>
        <v>1702.99799800193</v>
      </c>
      <c r="AO177" s="43" t="n">
        <f aca="false">AO175-AO23*AO149</f>
        <v>1720.9131658576</v>
      </c>
      <c r="AP177" s="43" t="n">
        <f aca="false">AP175-AP23*AP149</f>
        <v>1720.10589697733</v>
      </c>
      <c r="AQ177" s="43" t="n">
        <f aca="false">AQ175-AQ23*AQ149</f>
        <v>1561.08811304584</v>
      </c>
      <c r="AR177" s="43" t="n">
        <f aca="false">AR175-AR23*AR149</f>
        <v>1577.70778018098</v>
      </c>
      <c r="AS177" s="43" t="n">
        <f aca="false">AS175-AS23*AS149</f>
        <v>1594.30389651614</v>
      </c>
      <c r="AT177" s="43" t="n">
        <f aca="false">AT175-AT23*AT149</f>
        <v>1593.55498249715</v>
      </c>
      <c r="AU177" s="43" t="n">
        <f aca="false">AU175-AU23*AU149</f>
        <v>1591.96889412618</v>
      </c>
      <c r="AV177" s="43" t="n">
        <f aca="false">AV175-AV23*AV149</f>
        <v>1608.93261139862</v>
      </c>
      <c r="AW177" s="43" t="n">
        <f aca="false">AW175-AW23*AW149</f>
        <v>1625.87280806085</v>
      </c>
      <c r="AX177" s="43" t="n">
        <f aca="false">AX175-AX23*AX149</f>
        <v>1625.12485407522</v>
      </c>
      <c r="AY177" s="43" t="n">
        <f aca="false">AY175-AY23*AY149</f>
        <v>1506.91359874955</v>
      </c>
      <c r="AZ177" s="43" t="n">
        <f aca="false">AZ175-AZ23*AZ149</f>
        <v>1506.17076468594</v>
      </c>
      <c r="BA177" s="43" t="n">
        <f aca="false">BA175-BA23*BA149</f>
        <v>1521.97165703336</v>
      </c>
      <c r="BB177" s="43" t="n">
        <f aca="false">BB175-BB23*BB149</f>
        <v>1521.21354697268</v>
      </c>
      <c r="BC177" s="43" t="n">
        <f aca="false">BC175-BC23*BC149</f>
        <v>1537.57715232605</v>
      </c>
      <c r="BD177" s="43" t="n">
        <f aca="false">BD175-BD23*BD149</f>
        <v>1553.86393377106</v>
      </c>
      <c r="BE177" s="43" t="n">
        <f aca="false">BE175-BE23*BE149</f>
        <v>1570.12483928228</v>
      </c>
      <c r="BF177" s="43" t="n">
        <f aca="false">BF175-BF23*BF149</f>
        <v>1569.30198614877</v>
      </c>
      <c r="BG177" s="43" t="n">
        <f aca="false">BG175-BG23*BG149</f>
        <v>1526.69488592832</v>
      </c>
      <c r="BH177" s="43" t="n">
        <f aca="false">BH175-BH23*BH149</f>
        <v>1542.84490493699</v>
      </c>
      <c r="BI177" s="43" t="n">
        <f aca="false">BI175-BI23*BI149</f>
        <v>1558.96853373227</v>
      </c>
      <c r="BJ177" s="43" t="n">
        <f aca="false">BJ175-BJ23*BJ149</f>
        <v>1558.12932653858</v>
      </c>
      <c r="BK177" s="43" t="n">
        <f aca="false">BK175-BK23*BK149</f>
        <v>1523.04149227981</v>
      </c>
      <c r="BL177" s="43" t="n">
        <f aca="false">BL175-BL23*BL149</f>
        <v>1539.153690892</v>
      </c>
      <c r="BM177" s="43" t="n">
        <f aca="false">BM175-BM23*BM149</f>
        <v>1555.23958927033</v>
      </c>
      <c r="BN177" s="43" t="n">
        <f aca="false">BN175-BN23*BN149</f>
        <v>1554.40324342047</v>
      </c>
      <c r="BO177" s="43" t="n">
        <f aca="false">BO175-BO23*BO149</f>
        <v>1557.11694739241</v>
      </c>
      <c r="BP177" s="43" t="n">
        <f aca="false">BP175-BP23*BP149</f>
        <v>1556.31796768565</v>
      </c>
      <c r="BQ177" s="43" t="n">
        <f aca="false">BQ175-BQ23*BQ149</f>
        <v>1572.61320807289</v>
      </c>
      <c r="BR177" s="43" t="n">
        <f aca="false">BR175-BR23*BR149</f>
        <v>1571.79779776304</v>
      </c>
      <c r="BS177" s="43" t="n">
        <f aca="false">BS175-BS23*BS149</f>
        <v>1490.14291746253</v>
      </c>
      <c r="BT177" s="43" t="n">
        <f aca="false">BT175-BT23*BT149</f>
        <v>1505.93424986466</v>
      </c>
      <c r="BU177" s="43" t="n">
        <f aca="false">BU175-BU23*BU149</f>
        <v>1521.70073168874</v>
      </c>
      <c r="BV177" s="43" t="n">
        <f aca="false">BV175-BV23*BV149</f>
        <v>1520.91048480628</v>
      </c>
      <c r="BW177" s="43" t="n">
        <f aca="false">BW175-BW23*BW149</f>
        <v>1507.37852845562</v>
      </c>
      <c r="BX177" s="43" t="n">
        <f aca="false">BX175-BX23*BX149</f>
        <v>1523.34564927714</v>
      </c>
      <c r="BY177" s="43" t="n">
        <f aca="false">BY175-BY23*BY149</f>
        <v>1539.28740945939</v>
      </c>
      <c r="BZ177" s="43" t="n">
        <f aca="false">BZ175-BZ23*BZ149</f>
        <v>1538.48094266053</v>
      </c>
      <c r="CA177" s="43" t="n">
        <f aca="false">CA175-CA23*CA149</f>
        <v>1469.42814578874</v>
      </c>
      <c r="CB177" s="43" t="n">
        <f aca="false">CB175-CB23*CB149</f>
        <v>1484.9633228609</v>
      </c>
      <c r="CC177" s="43" t="n">
        <f aca="false">CC175-CC23*CC149</f>
        <v>1500.47280594032</v>
      </c>
      <c r="CD177" s="43" t="n">
        <f aca="false">CD175-CD23*CD149</f>
        <v>1499.65573852171</v>
      </c>
      <c r="CE177" s="43" t="n">
        <f aca="false">CE175-CE23*CE149</f>
        <v>1447.80338208872</v>
      </c>
      <c r="CF177" s="43" t="n">
        <f aca="false">CF175-CF23*CF149</f>
        <v>1447.00686777577</v>
      </c>
      <c r="CG177" s="43" t="n">
        <f aca="false">CG175-CG23*CG149</f>
        <v>1462.10337790459</v>
      </c>
      <c r="CH177" s="43" t="n">
        <f aca="false">CH175-CH23*CH149</f>
        <v>1461.2904836881</v>
      </c>
      <c r="CI177" s="43" t="n">
        <f aca="false">CI175-CI23*CI149</f>
        <v>1491.95740780801</v>
      </c>
      <c r="CJ177" s="43" t="n">
        <f aca="false">CJ175-CJ23*CJ149</f>
        <v>1507.69953866002</v>
      </c>
      <c r="CK177" s="43" t="n">
        <f aca="false">CK175-CK23*CK149</f>
        <v>1523.41456811847</v>
      </c>
      <c r="CL177" s="43" t="n">
        <f aca="false">CL175-CL23*CL149</f>
        <v>1522.55274543851</v>
      </c>
      <c r="CM177" s="43" t="n">
        <f aca="false">CM175-CM23*CM149</f>
        <v>1577.9088458345</v>
      </c>
      <c r="CN177" s="43" t="n">
        <f aca="false">CN175-CN23*CN149</f>
        <v>1594.5793421789</v>
      </c>
      <c r="CO177" s="43" t="n">
        <f aca="false">CO175-CO23*CO149</f>
        <v>1611.22187232124</v>
      </c>
      <c r="CP177" s="43" t="n">
        <f aca="false">CP175-CP23*CP149</f>
        <v>1610.33254878301</v>
      </c>
      <c r="CQ177" s="43" t="n">
        <f aca="false">CQ175-CQ23*CQ149</f>
        <v>1560.09427678373</v>
      </c>
      <c r="CR177" s="43" t="n">
        <f aca="false">CR175-CR23*CR149</f>
        <v>1576.55720561914</v>
      </c>
      <c r="CS177" s="43" t="n">
        <f aca="false">CS175-CS23*CS149</f>
        <v>1592.99185582858</v>
      </c>
      <c r="CT177" s="43" t="n">
        <f aca="false">CT175-CT23*CT149</f>
        <v>1592.09259722873</v>
      </c>
      <c r="CU177" s="43" t="n">
        <f aca="false">CU175-CU23*CU149</f>
        <v>-33161.9071369675</v>
      </c>
      <c r="CV177" s="43" t="n">
        <f aca="false">CV175-CV23*CV149</f>
        <v>1563.34670821655</v>
      </c>
      <c r="CW177" s="43" t="n">
        <f aca="false">CW175-CW23*CW149</f>
        <v>1579.67355017014</v>
      </c>
      <c r="CX177" s="43" t="n">
        <f aca="false">CX175-CX23*CX149</f>
        <v>1578.81203574847</v>
      </c>
      <c r="CY177" s="43" t="n">
        <f aca="false">CY175-CY23*CY149</f>
        <v>1975.1540449688</v>
      </c>
      <c r="CZ177" s="43" t="n">
        <f aca="false">CZ175-CZ23*CZ149</f>
        <v>1996.25475688349</v>
      </c>
      <c r="DA177" s="43" t="n">
        <f aca="false">DA175-DA23*DA149</f>
        <v>2017.32803412807</v>
      </c>
      <c r="DB177" s="43" t="n">
        <f aca="false">DB175-DB23*DB149</f>
        <v>2016.45561327348</v>
      </c>
      <c r="DC177" s="43" t="n">
        <f aca="false">DC175-DC23*DC149</f>
        <v>1967.20610936593</v>
      </c>
      <c r="DD177" s="43" t="n">
        <f aca="false">DD175-DD23*DD149</f>
        <v>1988.2219555558</v>
      </c>
      <c r="DE177" s="43" t="n">
        <f aca="false">DE175-DE23*DE149</f>
        <v>2009.21047885515</v>
      </c>
      <c r="DF177" s="43" t="n">
        <f aca="false">DF175-DF23*DF149</f>
        <v>2008.34161258503</v>
      </c>
      <c r="DG177" s="43" t="n">
        <f aca="false">DG175-DG23*DG149</f>
        <v>1969.84490134862</v>
      </c>
      <c r="DH177" s="43" t="n">
        <f aca="false">DH175-DH23*DH149</f>
        <v>1990.88139710688</v>
      </c>
      <c r="DI177" s="43" t="n">
        <f aca="false">DI175-DI23*DI149</f>
        <v>2011.89028862193</v>
      </c>
      <c r="DJ177" s="43" t="n">
        <f aca="false">DJ175-DJ23*DJ149</f>
        <v>2011.01247535311</v>
      </c>
      <c r="DK177" s="43" t="n">
        <f aca="false">DK175-DK23*DK149</f>
        <v>1959.55029382857</v>
      </c>
      <c r="DL177" s="43" t="n">
        <f aca="false">DL175-DL23*DL149</f>
        <v>1958.69711104882</v>
      </c>
      <c r="DM177" s="43" t="n">
        <f aca="false">DM175-DM23*DM149</f>
        <v>1979.35934258573</v>
      </c>
      <c r="DN177" s="43" t="n">
        <f aca="false">DN175-DN23*DN149</f>
        <v>1978.48861454482</v>
      </c>
      <c r="DO177" s="43" t="n">
        <f aca="false">DO175-DO23*DO149</f>
        <v>1976.99605984331</v>
      </c>
      <c r="DP177" s="43" t="n">
        <f aca="false">DP175-DP23*DP149</f>
        <v>1998.1060630963</v>
      </c>
      <c r="DQ177" s="43" t="n">
        <f aca="false">DQ175-DQ23*DQ149</f>
        <v>2019.18826903431</v>
      </c>
      <c r="DR177" s="43" t="n">
        <f aca="false">DR175-DR23*DR149</f>
        <v>2018.3043160947</v>
      </c>
      <c r="DS177" s="43" t="n">
        <f aca="false">DS175-DS23*DS149</f>
        <v>1945.09859332358</v>
      </c>
      <c r="DT177" s="43" t="n">
        <f aca="false">DT175-DT23*DT149</f>
        <v>1965.85352531399</v>
      </c>
      <c r="DU177" s="43" t="n">
        <f aca="false">DU175-DU23*DU149</f>
        <v>1986.5806387357</v>
      </c>
      <c r="DV177" s="43" t="n">
        <f aca="false">DV175-DV23*DV149</f>
        <v>1985.69600992925</v>
      </c>
      <c r="DW177" s="43" t="n">
        <f aca="false">DW175-DW23*DW149</f>
        <v>1970.08148422232</v>
      </c>
      <c r="DX177" s="43" t="n">
        <f aca="false">DX175-DX23*DX149</f>
        <v>1991.10711499872</v>
      </c>
      <c r="DY177" s="43" t="n">
        <f aca="false">DY175-DY23*DY149</f>
        <v>2012.10470366184</v>
      </c>
      <c r="DZ177" s="43" t="n">
        <f aca="false">DZ175-DZ23*DZ149</f>
        <v>2011.21296615168</v>
      </c>
      <c r="EA177" s="43" t="n">
        <f aca="false">EA175-EA23*EA149</f>
        <v>2005.66285139222</v>
      </c>
      <c r="EB177" s="43" t="n">
        <f aca="false">EB175-EB23*EB149</f>
        <v>2004.79599247612</v>
      </c>
      <c r="EC177" s="43" t="n">
        <f aca="false">EC175-EC23*EC149</f>
        <v>2025.95098905715</v>
      </c>
      <c r="ED177" s="43" t="n">
        <f aca="false">ED175-ED23*ED149</f>
        <v>2025.06630363725</v>
      </c>
      <c r="EE177" s="43" t="n">
        <f aca="false">EE175-EE23*EE149</f>
        <v>1937.29013445465</v>
      </c>
      <c r="EF177" s="43" t="n">
        <f aca="false">EF175-EF23*EF149</f>
        <v>1957.93774132806</v>
      </c>
      <c r="EG177" s="43" t="n">
        <f aca="false">EG175-EG23*EG149</f>
        <v>1978.55686231576</v>
      </c>
      <c r="EH177" s="43" t="n">
        <f aca="false">EH175-EH23*EH149</f>
        <v>1977.65101286864</v>
      </c>
      <c r="EI177" s="43" t="n">
        <f aca="false">EI175-EI23*EI149</f>
        <v>1999.82648859699</v>
      </c>
      <c r="EJ177" s="43" t="n">
        <f aca="false">EJ175-EJ23*EJ149</f>
        <v>2021.15419294817</v>
      </c>
      <c r="EK177" s="43" t="n">
        <f aca="false">EK175-EK23*EK149</f>
        <v>2042.45293274675</v>
      </c>
      <c r="EL177" s="43" t="n">
        <f aca="false">EL175-EL23*EL149</f>
        <v>2041.53186172135</v>
      </c>
      <c r="EM177" s="43" t="n">
        <f aca="false">EM175-EM23*EM149</f>
        <v>2066.5146510382</v>
      </c>
      <c r="EN177" s="43" t="n">
        <f aca="false">EN175-EN23*EN149</f>
        <v>2088.54916183568</v>
      </c>
      <c r="EO177" s="43" t="n">
        <f aca="false">EO175-EO23*EO149</f>
        <v>2110.55359916198</v>
      </c>
      <c r="EP177" s="43" t="n">
        <f aca="false">EP175-EP23*EP149</f>
        <v>2109.59726459235</v>
      </c>
      <c r="EQ177" s="43" t="n">
        <f aca="false">EQ175-EQ23*EQ149</f>
        <v>2033.08351188433</v>
      </c>
      <c r="ER177" s="43" t="n">
        <f aca="false">ER175-ER23*ER149</f>
        <v>2032.14384177708</v>
      </c>
      <c r="ES177" s="43" t="n">
        <f aca="false">ES175-ES23*ES149</f>
        <v>2053.5258079798</v>
      </c>
      <c r="ET177" s="43" t="n">
        <f aca="false">ET175-ET23*ET149</f>
        <v>2052.56681404438</v>
      </c>
      <c r="EU177" s="43" t="n">
        <f aca="false">EU175-EU23*EU149</f>
        <v>2047.14852750257</v>
      </c>
      <c r="EV177" s="43" t="n">
        <f aca="false">EV175-EV23*EV149</f>
        <v>2068.94953899231</v>
      </c>
      <c r="EW177" s="43" t="n">
        <f aca="false">EW175-EW23*EW149</f>
        <v>2090.71988252157</v>
      </c>
      <c r="EX177" s="43" t="n">
        <f aca="false">EX175-EX23*EX149</f>
        <v>2089.74464322889</v>
      </c>
      <c r="EY177" s="43" t="n">
        <f aca="false">EY175-EY23*EY149</f>
        <v>2084.22933754925</v>
      </c>
      <c r="EZ177" s="43" t="n">
        <f aca="false">EZ175-EZ23*EZ149</f>
        <v>2106.42634832908</v>
      </c>
      <c r="FA177" s="43" t="n">
        <f aca="false">FA175-FA23*FA149</f>
        <v>2128.59217163318</v>
      </c>
      <c r="FB177" s="43" t="n">
        <f aca="false">FB175-FB23*FB149</f>
        <v>2127.60041178688</v>
      </c>
      <c r="FC177" s="43" t="n">
        <f aca="false">FC175-FC23*FC149</f>
        <v>2121.98633879794</v>
      </c>
      <c r="FD177" s="43" t="n">
        <f aca="false">FD175-FD23*FD149</f>
        <v>0</v>
      </c>
      <c r="FE177" s="43" t="n">
        <f aca="false">FE175-FE23*FE149</f>
        <v>0</v>
      </c>
      <c r="FF177" s="43" t="n">
        <f aca="false">FF175-FF23*FF149</f>
        <v>0</v>
      </c>
      <c r="FG177" s="43" t="n">
        <f aca="false">FG175-FG23*FG149</f>
        <v>0</v>
      </c>
      <c r="FH177" s="43" t="n">
        <f aca="false">FH175-FH23*FH149</f>
        <v>0</v>
      </c>
    </row>
    <row r="178" customFormat="false" ht="15" hidden="false" customHeight="false" outlineLevel="0" collapsed="false">
      <c r="C178" s="23" t="s">
        <v>763</v>
      </c>
      <c r="D178" s="11" t="s">
        <v>33</v>
      </c>
      <c r="E178" s="24" t="n">
        <f aca="false">XIRR(INDEX($J177:$FH177,$E21):$FH177,INDEX($J$4:$FH$4,$E21):$FH$4)</f>
        <v>0.0936530915072441</v>
      </c>
    </row>
    <row r="179" customFormat="false" ht="15" hidden="false" customHeight="false" outlineLevel="0" collapsed="false">
      <c r="C179" s="0" t="s">
        <v>764</v>
      </c>
      <c r="D179" s="11" t="s">
        <v>319</v>
      </c>
      <c r="I179" s="43" t="n">
        <f aca="false">SUM(J179:FH179)</f>
        <v>123141.74889218</v>
      </c>
      <c r="J179" s="43" t="n">
        <f aca="false">J175+J23*J158</f>
        <v>0</v>
      </c>
      <c r="K179" s="43" t="n">
        <f aca="false">K175+K23*K158</f>
        <v>0</v>
      </c>
      <c r="L179" s="43" t="n">
        <f aca="false">L175+L23*L158</f>
        <v>0</v>
      </c>
      <c r="M179" s="43" t="n">
        <f aca="false">M175+M23*M158</f>
        <v>0</v>
      </c>
      <c r="N179" s="43" t="n">
        <f aca="false">N175+N23*N158</f>
        <v>0</v>
      </c>
      <c r="O179" s="43" t="n">
        <f aca="false">O175+O23*O158</f>
        <v>-10199.5</v>
      </c>
      <c r="P179" s="43" t="n">
        <f aca="false">P175+P23*P158</f>
        <v>-890.095562971991</v>
      </c>
      <c r="Q179" s="43" t="n">
        <f aca="false">Q175+Q23*Q158</f>
        <v>-8562.44447626401</v>
      </c>
      <c r="R179" s="43" t="n">
        <f aca="false">R175+R23*R158</f>
        <v>-8538.91965785305</v>
      </c>
      <c r="S179" s="43" t="n">
        <f aca="false">S175+S23*S158</f>
        <v>-9373.48971512775</v>
      </c>
      <c r="T179" s="43" t="n">
        <f aca="false">T175+T23*T158</f>
        <v>1729.74409932951</v>
      </c>
      <c r="U179" s="43" t="n">
        <f aca="false">U175+U23*U158</f>
        <v>1709.66599123389</v>
      </c>
      <c r="V179" s="43" t="n">
        <f aca="false">V175+V23*V158</f>
        <v>1696.76335097009</v>
      </c>
      <c r="W179" s="43" t="n">
        <f aca="false">W175+W23*W158</f>
        <v>1199.64063181527</v>
      </c>
      <c r="X179" s="43" t="n">
        <f aca="false">X175+X23*X158</f>
        <v>1219.78842456983</v>
      </c>
      <c r="Y179" s="43" t="n">
        <f aca="false">Y175+Y23*Y158</f>
        <v>1239.90550993018</v>
      </c>
      <c r="Z179" s="43" t="n">
        <f aca="false">Z175+Z23*Z158</f>
        <v>1238.66586197822</v>
      </c>
      <c r="AA179" s="43" t="n">
        <f aca="false">AA175+AA23*AA158</f>
        <v>912.708007649484</v>
      </c>
      <c r="AB179" s="43" t="n">
        <f aca="false">AB175+AB23*AB158</f>
        <v>929.749597075919</v>
      </c>
      <c r="AC179" s="43" t="n">
        <f aca="false">AC175+AC23*AC158</f>
        <v>946.762947980858</v>
      </c>
      <c r="AD179" s="43" t="n">
        <f aca="false">AD175+AD23*AD158</f>
        <v>945.588403528634</v>
      </c>
      <c r="AE179" s="43" t="n">
        <f aca="false">AE175+AE23*AE158</f>
        <v>961.177931614708</v>
      </c>
      <c r="AF179" s="43" t="n">
        <f aca="false">AF175+AF23*AF158</f>
        <v>978.719480513628</v>
      </c>
      <c r="AG179" s="43" t="n">
        <f aca="false">AG175+AG23*AG158</f>
        <v>996.231338814769</v>
      </c>
      <c r="AH179" s="43" t="n">
        <f aca="false">AH175+AH23*AH158</f>
        <v>994.996528922214</v>
      </c>
      <c r="AI179" s="43" t="n">
        <f aca="false">AI175+AI23*AI158</f>
        <v>1015.20955596538</v>
      </c>
      <c r="AJ179" s="43" t="n">
        <f aca="false">AJ175+AJ23*AJ158</f>
        <v>1014.02783935014</v>
      </c>
      <c r="AK179" s="43" t="n">
        <f aca="false">AK175+AK23*AK158</f>
        <v>1031.97504260886</v>
      </c>
      <c r="AL179" s="43" t="n">
        <f aca="false">AL175+AL23*AL158</f>
        <v>1030.76678995671</v>
      </c>
      <c r="AM179" s="43" t="n">
        <f aca="false">AM175+AM23*AM158</f>
        <v>882.611345351069</v>
      </c>
      <c r="AN179" s="43" t="n">
        <f aca="false">AN175+AN23*AN158</f>
        <v>899.29924200642</v>
      </c>
      <c r="AO179" s="43" t="n">
        <f aca="false">AO175+AO23*AO158</f>
        <v>915.957644313615</v>
      </c>
      <c r="AP179" s="43" t="n">
        <f aca="false">AP175+AP23*AP158</f>
        <v>914.698706191454</v>
      </c>
      <c r="AQ179" s="43" t="n">
        <f aca="false">AQ175+AQ23*AQ158</f>
        <v>767.714745588165</v>
      </c>
      <c r="AR179" s="43" t="n">
        <f aca="false">AR175+AR23*AR158</f>
        <v>783.174579099218</v>
      </c>
      <c r="AS179" s="43" t="n">
        <f aca="false">AS175+AS23*AS158</f>
        <v>798.606262464116</v>
      </c>
      <c r="AT179" s="43" t="n">
        <f aca="false">AT175+AT23*AT158</f>
        <v>797.373715431365</v>
      </c>
      <c r="AU179" s="43" t="n">
        <f aca="false">AU175+AU23*AU158</f>
        <v>793.625552055864</v>
      </c>
      <c r="AV179" s="43" t="n">
        <f aca="false">AV175+AV23*AV158</f>
        <v>809.371087387911</v>
      </c>
      <c r="AW179" s="43" t="n">
        <f aca="false">AW175+AW23*AW158</f>
        <v>825.088157748959</v>
      </c>
      <c r="AX179" s="43" t="n">
        <f aca="false">AX175+AX23*AX158</f>
        <v>823.828411668797</v>
      </c>
      <c r="AY179" s="43" t="n">
        <f aca="false">AY175+AY23*AY158</f>
        <v>714.796372649043</v>
      </c>
      <c r="AZ179" s="43" t="n">
        <f aca="false">AZ175+AZ23*AZ158</f>
        <v>713.52671751347</v>
      </c>
      <c r="BA179" s="43" t="n">
        <f aca="false">BA175+BA23*BA158</f>
        <v>728.177882330969</v>
      </c>
      <c r="BB179" s="43" t="n">
        <f aca="false">BB175+BB23*BB158</f>
        <v>726.879391372726</v>
      </c>
      <c r="BC179" s="43" t="n">
        <f aca="false">BC175+BC23*BC158</f>
        <v>739.40715406474</v>
      </c>
      <c r="BD179" s="43" t="n">
        <f aca="false">BD175+BD23*BD158</f>
        <v>754.477653881909</v>
      </c>
      <c r="BE179" s="43" t="n">
        <f aca="false">BE175+BE23*BE158</f>
        <v>769.51680758472</v>
      </c>
      <c r="BF179" s="43" t="n">
        <f aca="false">BF175+BF23*BF158</f>
        <v>768.1283945478</v>
      </c>
      <c r="BG179" s="43" t="n">
        <f aca="false">BG175+BG23*BG158</f>
        <v>726.961421711694</v>
      </c>
      <c r="BH179" s="43" t="n">
        <f aca="false">BH175+BH23*BH158</f>
        <v>692.538332440065</v>
      </c>
      <c r="BI179" s="43" t="n">
        <f aca="false">BI175+BI23*BI158</f>
        <v>706.878212459109</v>
      </c>
      <c r="BJ179" s="43" t="n">
        <f aca="false">BJ175+BJ23*BJ158</f>
        <v>705.442331739884</v>
      </c>
      <c r="BK179" s="43" t="n">
        <f aca="false">BK175+BK23*BK158</f>
        <v>672.169235472176</v>
      </c>
      <c r="BL179" s="43" t="n">
        <f aca="false">BL175+BL23*BL158</f>
        <v>686.473505146436</v>
      </c>
      <c r="BM179" s="43" t="n">
        <f aca="false">BM175+BM23*BM158</f>
        <v>700.745227704651</v>
      </c>
      <c r="BN179" s="43" t="n">
        <f aca="false">BN175+BN23*BN158</f>
        <v>699.277705242131</v>
      </c>
      <c r="BO179" s="43" t="n">
        <f aca="false">BO175+BO23*BO158</f>
        <v>700.700616324671</v>
      </c>
      <c r="BP179" s="43" t="n">
        <f aca="false">BP175+BP23*BP158</f>
        <v>699.249325476433</v>
      </c>
      <c r="BQ179" s="43" t="n">
        <f aca="false">BQ175+BQ23*BQ158</f>
        <v>713.676003368351</v>
      </c>
      <c r="BR179" s="43" t="n">
        <f aca="false">BR175+BR23*BR158</f>
        <v>712.19154202916</v>
      </c>
      <c r="BS179" s="43" t="n">
        <f aca="false">BS175+BS23*BS158</f>
        <v>636.471320131913</v>
      </c>
      <c r="BT179" s="43" t="n">
        <f aca="false">BT175+BT23*BT158</f>
        <v>650.411598901806</v>
      </c>
      <c r="BU179" s="43" t="n">
        <f aca="false">BU175+BU23*BU158</f>
        <v>664.319749709279</v>
      </c>
      <c r="BV179" s="43" t="n">
        <f aca="false">BV175+BV23*BV158</f>
        <v>662.82036333715</v>
      </c>
      <c r="BW179" s="43" t="n">
        <f aca="false">BW175+BW23*BW158</f>
        <v>649.053705685497</v>
      </c>
      <c r="BX179" s="43" t="n">
        <f aca="false">BX175+BX23*BX158</f>
        <v>663.115176661412</v>
      </c>
      <c r="BY179" s="43" t="n">
        <f aca="false">BY175+BY23*BY158</f>
        <v>677.143570828492</v>
      </c>
      <c r="BZ179" s="43" t="n">
        <f aca="false">BZ175+BZ23*BZ158</f>
        <v>675.58967363679</v>
      </c>
      <c r="CA179" s="43" t="n">
        <f aca="false">CA175+CA23*CA158</f>
        <v>2124.41231877637</v>
      </c>
      <c r="CB179" s="43" t="n">
        <f aca="false">CB175+CB23*CB158</f>
        <v>1381.46321264387</v>
      </c>
      <c r="CC179" s="43" t="n">
        <f aca="false">CC175+CC23*CC158</f>
        <v>1395.9081234422</v>
      </c>
      <c r="CD179" s="43" t="n">
        <f aca="false">CD175+CD23*CD158</f>
        <v>1395.16459209126</v>
      </c>
      <c r="CE179" s="43" t="n">
        <f aca="false">CE175+CE23*CE158</f>
        <v>1347.64766654119</v>
      </c>
      <c r="CF179" s="43" t="n">
        <f aca="false">CF175+CF23*CF158</f>
        <v>1346.9228385164</v>
      </c>
      <c r="CG179" s="43" t="n">
        <f aca="false">CG175+CG23*CG158</f>
        <v>1360.99194392968</v>
      </c>
      <c r="CH179" s="43" t="n">
        <f aca="false">CH175+CH23*CH158</f>
        <v>1360.25221019267</v>
      </c>
      <c r="CI179" s="43" t="n">
        <f aca="false">CI175+CI23*CI158</f>
        <v>1387.4965487497</v>
      </c>
      <c r="CJ179" s="43" t="n">
        <f aca="false">CJ175+CJ23*CJ158</f>
        <v>1402.15316902107</v>
      </c>
      <c r="CK179" s="43" t="n">
        <f aca="false">CK175+CK23*CK158</f>
        <v>1416.78512702431</v>
      </c>
      <c r="CL179" s="43" t="n">
        <f aca="false">CL175+CL23*CL158</f>
        <v>1416.00086838555</v>
      </c>
      <c r="CM179" s="43" t="n">
        <f aca="false">CM175+CM23*CM158</f>
        <v>1465.7123573538</v>
      </c>
      <c r="CN179" s="43" t="n">
        <f aca="false">CN175+CN23*CN158</f>
        <v>1481.21379022325</v>
      </c>
      <c r="CO179" s="43" t="n">
        <f aca="false">CO175+CO23*CO158</f>
        <v>1496.68977384883</v>
      </c>
      <c r="CP179" s="43" t="n">
        <f aca="false">CP175+CP23*CP158</f>
        <v>1495.88048942904</v>
      </c>
      <c r="CQ179" s="43" t="n">
        <f aca="false">CQ175+CQ23*CQ158</f>
        <v>1449.5010995176</v>
      </c>
      <c r="CR179" s="43" t="n">
        <f aca="false">CR175+CR23*CR158</f>
        <v>1464.81364595387</v>
      </c>
      <c r="CS179" s="43" t="n">
        <f aca="false">CS175+CS23*CS158</f>
        <v>1480.10045884051</v>
      </c>
      <c r="CT179" s="43" t="n">
        <f aca="false">CT175+CT23*CT158</f>
        <v>1479.28213351465</v>
      </c>
      <c r="CU179" s="43" t="n">
        <f aca="false">CU175+CU23*CU158</f>
        <v>-33272.5377258</v>
      </c>
      <c r="CV179" s="43" t="n">
        <f aca="false">CV175+CV23*CV158</f>
        <v>1530.66907651028</v>
      </c>
      <c r="CW179" s="43" t="n">
        <f aca="false">CW175+CW23*CW158</f>
        <v>1546.7135749082</v>
      </c>
      <c r="CX179" s="43" t="n">
        <f aca="false">CX175+CX23*CX158</f>
        <v>1545.92959678448</v>
      </c>
      <c r="CY179" s="43" t="n">
        <f aca="false">CY175+CY23*CY158</f>
        <v>1904.22668073469</v>
      </c>
      <c r="CZ179" s="43" t="n">
        <f aca="false">CZ175+CZ23*CZ158</f>
        <v>1924.6154007972</v>
      </c>
      <c r="DA179" s="43" t="n">
        <f aca="false">DA175+DA23*DA158</f>
        <v>1944.97915530991</v>
      </c>
      <c r="DB179" s="43" t="n">
        <f aca="false">DB175+DB23*DB158</f>
        <v>1944.18525233224</v>
      </c>
      <c r="DC179" s="43" t="n">
        <f aca="false">DC175+DC23*DC158</f>
        <v>1896.99405933607</v>
      </c>
      <c r="DD179" s="43" t="n">
        <f aca="false">DD175+DD23*DD158</f>
        <v>1917.305551589</v>
      </c>
      <c r="DE179" s="43" t="n">
        <f aca="false">DE175+DE23*DE158</f>
        <v>1937.59218001155</v>
      </c>
      <c r="DF179" s="43" t="n">
        <f aca="false">DF175+DF23*DF158</f>
        <v>1936.80151170575</v>
      </c>
      <c r="DG179" s="43" t="n">
        <f aca="false">DG175+DG23*DG158</f>
        <v>1899.39536004032</v>
      </c>
      <c r="DH179" s="43" t="n">
        <f aca="false">DH175+DH23*DH158</f>
        <v>1919.72564340049</v>
      </c>
      <c r="DI179" s="43" t="n">
        <f aca="false">DI175+DI23*DI158</f>
        <v>1940.03080689933</v>
      </c>
      <c r="DJ179" s="43" t="n">
        <f aca="false">DJ175+DJ23*DJ158</f>
        <v>1939.2319968247</v>
      </c>
      <c r="DK179" s="43" t="n">
        <f aca="false">DK175+DK23*DK158</f>
        <v>1891.21433941723</v>
      </c>
      <c r="DL179" s="43" t="n">
        <f aca="false">DL175+DL23*DL158</f>
        <v>1890.43794308765</v>
      </c>
      <c r="DM179" s="43" t="n">
        <f aca="false">DM175+DM23*DM158</f>
        <v>1910.42764600639</v>
      </c>
      <c r="DN179" s="43" t="n">
        <f aca="false">DN175+DN23*DN158</f>
        <v>1909.63528348916</v>
      </c>
      <c r="DO179" s="43" t="n">
        <f aca="false">DO175+DO23*DO158</f>
        <v>1905.90291427049</v>
      </c>
      <c r="DP179" s="43" t="n">
        <f aca="false">DP175+DP23*DP158</f>
        <v>1926.30008945086</v>
      </c>
      <c r="DQ179" s="43" t="n">
        <f aca="false">DQ175+DQ23*DQ158</f>
        <v>1946.67196907459</v>
      </c>
      <c r="DR179" s="43" t="n">
        <f aca="false">DR175+DR23*DR158</f>
        <v>1945.86757189955</v>
      </c>
      <c r="DS179" s="43" t="n">
        <f aca="false">DS175+DS23*DS158</f>
        <v>1876.87621973754</v>
      </c>
      <c r="DT179" s="43" t="n">
        <f aca="false">DT175+DT23*DT158</f>
        <v>1896.95028006896</v>
      </c>
      <c r="DU179" s="43" t="n">
        <f aca="false">DU175+DU23*DU158</f>
        <v>1916.99902550286</v>
      </c>
      <c r="DV179" s="43" t="n">
        <f aca="false">DV175+DV23*DV158</f>
        <v>1916.19401328898</v>
      </c>
      <c r="DW179" s="43" t="n">
        <f aca="false">DW175+DW23*DW158</f>
        <v>1899.6106504554</v>
      </c>
      <c r="DX179" s="43" t="n">
        <f aca="false">DX175+DX23*DX158</f>
        <v>1919.93104668206</v>
      </c>
      <c r="DY179" s="43" t="n">
        <f aca="false">DY175+DY23*DY158</f>
        <v>1940.22592458564</v>
      </c>
      <c r="DZ179" s="43" t="n">
        <f aca="false">DZ175+DZ23*DZ158</f>
        <v>1939.4144434514</v>
      </c>
      <c r="EA179" s="43" t="n">
        <f aca="false">EA175+EA23*EA158</f>
        <v>1933.17676680014</v>
      </c>
      <c r="EB179" s="43" t="n">
        <f aca="false">EB175+EB23*EB158</f>
        <v>1932.3879251865</v>
      </c>
      <c r="EC179" s="43" t="n">
        <f aca="false">EC175+EC23*EC158</f>
        <v>1952.82604429538</v>
      </c>
      <c r="ED179" s="43" t="n">
        <f aca="false">ED175+ED23*ED158</f>
        <v>1952.02098056327</v>
      </c>
      <c r="EE179" s="43" t="n">
        <f aca="false">EE175+EE23*EE158</f>
        <v>1869.77052216681</v>
      </c>
      <c r="EF179" s="43" t="n">
        <f aca="false">EF175+EF23*EF158</f>
        <v>1889.74691664176</v>
      </c>
      <c r="EG179" s="43" t="n">
        <f aca="false">EG175+EG23*EG158</f>
        <v>1909.69738896071</v>
      </c>
      <c r="EH179" s="43" t="n">
        <f aca="false">EH175+EH23*EH158</f>
        <v>1908.87306596383</v>
      </c>
      <c r="EI179" s="43" t="n">
        <f aca="false">EI175+EI23*EI158</f>
        <v>1926.67860443634</v>
      </c>
      <c r="EJ179" s="43" t="n">
        <f aca="false">EJ175+EJ23*EJ158</f>
        <v>1839.25031558284</v>
      </c>
      <c r="EK179" s="43" t="n">
        <f aca="false">EK175+EK23*EK158</f>
        <v>1858.63216879954</v>
      </c>
      <c r="EL179" s="43" t="n">
        <f aca="false">EL175+EL23*EL158</f>
        <v>1857.79399416642</v>
      </c>
      <c r="EM179" s="43" t="n">
        <f aca="false">EM175+EM23*EM158</f>
        <v>1880.52833244476</v>
      </c>
      <c r="EN179" s="43" t="n">
        <f aca="false">EN175+EN23*EN158</f>
        <v>1900.57973727047</v>
      </c>
      <c r="EO179" s="43" t="n">
        <f aca="false">EO175+EO23*EO158</f>
        <v>1920.6037752374</v>
      </c>
      <c r="EP179" s="43" t="n">
        <f aca="false">EP175+EP23*EP158</f>
        <v>1919.73351077904</v>
      </c>
      <c r="EQ179" s="43" t="n">
        <f aca="false">EQ175+EQ23*EQ158</f>
        <v>1850.10599581474</v>
      </c>
      <c r="ER179" s="43" t="n">
        <f aca="false">ER175+ER23*ER158</f>
        <v>1849.25089601714</v>
      </c>
      <c r="ES179" s="43" t="n">
        <f aca="false">ES175+ES23*ES158</f>
        <v>1868.70848526162</v>
      </c>
      <c r="ET179" s="43" t="n">
        <f aca="false">ET175+ET23*ET158</f>
        <v>1867.83580078039</v>
      </c>
      <c r="EU179" s="43" t="n">
        <f aca="false">EU175+EU23*EU158</f>
        <v>1862.90516002734</v>
      </c>
      <c r="EV179" s="43" t="n">
        <f aca="false">EV175+EV23*EV158</f>
        <v>1882.744080483</v>
      </c>
      <c r="EW179" s="43" t="n">
        <f aca="false">EW175+EW23*EW158</f>
        <v>1902.55509309463</v>
      </c>
      <c r="EX179" s="43" t="n">
        <f aca="false">EX175+EX23*EX158</f>
        <v>1901.66762533829</v>
      </c>
      <c r="EY179" s="43" t="n">
        <f aca="false">EY175+EY23*EY158</f>
        <v>1896.64869716982</v>
      </c>
      <c r="EZ179" s="43" t="n">
        <f aca="false">EZ175+EZ23*EZ158</f>
        <v>1916.84797697946</v>
      </c>
      <c r="FA179" s="43" t="n">
        <f aca="false">FA175+FA23*FA158</f>
        <v>1937.0188761862</v>
      </c>
      <c r="FB179" s="43" t="n">
        <f aca="false">FB175+FB23*FB158</f>
        <v>1936.11637472606</v>
      </c>
      <c r="FC179" s="43" t="n">
        <f aca="false">FC175+FC23*FC158</f>
        <v>1931.00756830613</v>
      </c>
      <c r="FD179" s="43" t="n">
        <f aca="false">FD175+FD23*FD158</f>
        <v>-2.72848410531879E-013</v>
      </c>
      <c r="FE179" s="43" t="n">
        <f aca="false">FE175+FE23*FE158</f>
        <v>-2.72848410531879E-013</v>
      </c>
      <c r="FF179" s="43" t="n">
        <f aca="false">FF175+FF23*FF158</f>
        <v>-2.72848410531879E-013</v>
      </c>
      <c r="FG179" s="43" t="n">
        <f aca="false">FG175+FG23*FG158</f>
        <v>-2.72848410531879E-013</v>
      </c>
      <c r="FH179" s="43" t="n">
        <f aca="false">FH175+FH23*FH158</f>
        <v>-2.72848410531879E-013</v>
      </c>
    </row>
    <row r="180" customFormat="false" ht="15" hidden="false" customHeight="false" outlineLevel="0" collapsed="false">
      <c r="C180" s="23" t="s">
        <v>765</v>
      </c>
      <c r="D180" s="11" t="s">
        <v>33</v>
      </c>
      <c r="E180" s="24" t="n">
        <f aca="false">XIRR(INDEX($J179:$FH179,$E21):$FH179,INDEX($J$4:$FH$4,$E21):$FH$4)</f>
        <v>0.100573700222349</v>
      </c>
    </row>
    <row r="181" customFormat="false" ht="15" hidden="false" customHeight="false" outlineLevel="0" collapsed="false">
      <c r="C181" s="0" t="s">
        <v>766</v>
      </c>
      <c r="D181" s="11" t="s">
        <v>319</v>
      </c>
      <c r="I181" s="43" t="n">
        <f aca="false">SUM(J181:FH181)</f>
        <v>-10764.3125738283</v>
      </c>
      <c r="J181" s="43" t="n">
        <f aca="false">-$F173*$E13*J32</f>
        <v>-0</v>
      </c>
      <c r="K181" s="43" t="n">
        <f aca="false">-$F173*$E13*K32</f>
        <v>-0</v>
      </c>
      <c r="L181" s="43" t="n">
        <f aca="false">-$F173*$E13*L32</f>
        <v>-0</v>
      </c>
      <c r="M181" s="43" t="n">
        <f aca="false">-$F173*$E13*M32</f>
        <v>-0</v>
      </c>
      <c r="N181" s="43" t="n">
        <f aca="false">-$F173*$E13*N32</f>
        <v>-0</v>
      </c>
      <c r="O181" s="43" t="n">
        <f aca="false">-$F173*$E13*O32</f>
        <v>-0</v>
      </c>
      <c r="P181" s="43" t="n">
        <f aca="false">-$F173*$E13*P32</f>
        <v>-0</v>
      </c>
      <c r="Q181" s="43" t="n">
        <f aca="false">-$F173*$E13*Q32</f>
        <v>-0</v>
      </c>
      <c r="R181" s="43" t="n">
        <f aca="false">-$F173*$E13*R32</f>
        <v>-0</v>
      </c>
      <c r="S181" s="43" t="n">
        <f aca="false">-$F173*$E13*S32</f>
        <v>-0</v>
      </c>
      <c r="T181" s="43" t="n">
        <f aca="false">-$F173*$E13*T32</f>
        <v>-89.3996937317127</v>
      </c>
      <c r="U181" s="43" t="n">
        <f aca="false">-$F173*$E13*U32</f>
        <v>-90.3821079485448</v>
      </c>
      <c r="V181" s="43" t="n">
        <f aca="false">-$F173*$E13*V32</f>
        <v>-90.3821079485448</v>
      </c>
      <c r="W181" s="43" t="n">
        <f aca="false">-$F173*$E13*W32</f>
        <v>-88.4172795148807</v>
      </c>
      <c r="X181" s="43" t="n">
        <f aca="false">-$F173*$E13*X32</f>
        <v>-89.3996937317127</v>
      </c>
      <c r="Y181" s="43" t="n">
        <f aca="false">-$F173*$E13*Y32</f>
        <v>-90.3821079485448</v>
      </c>
      <c r="Z181" s="43" t="n">
        <f aca="false">-$F173*$E13*Z32</f>
        <v>-90.3821079485448</v>
      </c>
      <c r="AA181" s="43" t="n">
        <f aca="false">-$F173*$E13*AA32</f>
        <v>-88.4172795148807</v>
      </c>
      <c r="AB181" s="43" t="n">
        <f aca="false">-$F173*$E13*AB32</f>
        <v>-89.3996937317127</v>
      </c>
      <c r="AC181" s="43" t="n">
        <f aca="false">-$F173*$E13*AC32</f>
        <v>-90.3821079485448</v>
      </c>
      <c r="AD181" s="43" t="n">
        <f aca="false">-$F173*$E13*AD32</f>
        <v>-90.3821079485448</v>
      </c>
      <c r="AE181" s="43" t="n">
        <f aca="false">-$F173*$E13*AE32</f>
        <v>-88.4172795148807</v>
      </c>
      <c r="AF181" s="43" t="n">
        <f aca="false">-$F173*$E13*AF32</f>
        <v>-89.3996937317127</v>
      </c>
      <c r="AG181" s="43" t="n">
        <f aca="false">-$F173*$E13*AG32</f>
        <v>-90.3821079485448</v>
      </c>
      <c r="AH181" s="43" t="n">
        <f aca="false">-$F173*$E13*AH32</f>
        <v>-90.3821079485448</v>
      </c>
      <c r="AI181" s="43" t="n">
        <f aca="false">-$F173*$E13*AI32</f>
        <v>-89.3996937317127</v>
      </c>
      <c r="AJ181" s="43" t="n">
        <f aca="false">-$F173*$E13*AJ32</f>
        <v>-89.3996937317127</v>
      </c>
      <c r="AK181" s="43" t="n">
        <f aca="false">-$F173*$E13*AK32</f>
        <v>-90.3821079485448</v>
      </c>
      <c r="AL181" s="43" t="n">
        <f aca="false">-$F173*$E13*AL32</f>
        <v>-90.3821079485448</v>
      </c>
      <c r="AM181" s="43" t="n">
        <f aca="false">-$F173*$E13*AM32</f>
        <v>-88.4172795148807</v>
      </c>
      <c r="AN181" s="43" t="n">
        <f aca="false">-$F173*$E13*AN32</f>
        <v>-89.3996937317127</v>
      </c>
      <c r="AO181" s="43" t="n">
        <f aca="false">-$F173*$E13*AO32</f>
        <v>-90.3821079485448</v>
      </c>
      <c r="AP181" s="43" t="n">
        <f aca="false">-$F173*$E13*AP32</f>
        <v>-90.3821079485448</v>
      </c>
      <c r="AQ181" s="43" t="n">
        <f aca="false">-$F173*$E13*AQ32</f>
        <v>-88.4172795148807</v>
      </c>
      <c r="AR181" s="43" t="n">
        <f aca="false">-$F173*$E13*AR32</f>
        <v>-89.3996937317127</v>
      </c>
      <c r="AS181" s="43" t="n">
        <f aca="false">-$F173*$E13*AS32</f>
        <v>-90.3821079485448</v>
      </c>
      <c r="AT181" s="43" t="n">
        <f aca="false">-$F173*$E13*AT32</f>
        <v>-90.3821079485448</v>
      </c>
      <c r="AU181" s="43" t="n">
        <f aca="false">-$F173*$E13*AU32</f>
        <v>-88.4172795148807</v>
      </c>
      <c r="AV181" s="43" t="n">
        <f aca="false">-$F173*$E13*AV32</f>
        <v>-89.3996937317127</v>
      </c>
      <c r="AW181" s="43" t="n">
        <f aca="false">-$F173*$E13*AW32</f>
        <v>-90.3821079485448</v>
      </c>
      <c r="AX181" s="43" t="n">
        <f aca="false">-$F173*$E13*AX32</f>
        <v>-90.3821079485448</v>
      </c>
      <c r="AY181" s="43" t="n">
        <f aca="false">-$F173*$E13*AY32</f>
        <v>-89.3996937317127</v>
      </c>
      <c r="AZ181" s="43" t="n">
        <f aca="false">-$F173*$E13*AZ32</f>
        <v>-89.3996937317127</v>
      </c>
      <c r="BA181" s="43" t="n">
        <f aca="false">-$F173*$E13*BA32</f>
        <v>-90.3821079485448</v>
      </c>
      <c r="BB181" s="43" t="n">
        <f aca="false">-$F173*$E13*BB32</f>
        <v>-90.3821079485448</v>
      </c>
      <c r="BC181" s="43" t="n">
        <f aca="false">-$F173*$E13*BC32</f>
        <v>-88.4172795148807</v>
      </c>
      <c r="BD181" s="43" t="n">
        <f aca="false">-$F173*$E13*BD32</f>
        <v>-89.3996937317127</v>
      </c>
      <c r="BE181" s="43" t="n">
        <f aca="false">-$F173*$E13*BE32</f>
        <v>-90.3821079485448</v>
      </c>
      <c r="BF181" s="43" t="n">
        <f aca="false">-$F173*$E13*BF32</f>
        <v>-90.3821079485448</v>
      </c>
      <c r="BG181" s="43" t="n">
        <f aca="false">-$F173*$E13*BG32</f>
        <v>-88.4172795148807</v>
      </c>
      <c r="BH181" s="43" t="n">
        <f aca="false">-$F173*$E13*BH32</f>
        <v>-89.3996937317127</v>
      </c>
      <c r="BI181" s="43" t="n">
        <f aca="false">-$F173*$E13*BI32</f>
        <v>-90.3821079485448</v>
      </c>
      <c r="BJ181" s="43" t="n">
        <f aca="false">-$F173*$E13*BJ32</f>
        <v>-90.3821079485448</v>
      </c>
      <c r="BK181" s="43" t="n">
        <f aca="false">-$F173*$E13*BK32</f>
        <v>-88.4172795148807</v>
      </c>
      <c r="BL181" s="43" t="n">
        <f aca="false">-$F173*$E13*BL32</f>
        <v>-89.3996937317127</v>
      </c>
      <c r="BM181" s="43" t="n">
        <f aca="false">-$F173*$E13*BM32</f>
        <v>-90.3821079485448</v>
      </c>
      <c r="BN181" s="43" t="n">
        <f aca="false">-$F173*$E13*BN32</f>
        <v>-90.3821079485448</v>
      </c>
      <c r="BO181" s="43" t="n">
        <f aca="false">-$F173*$E13*BO32</f>
        <v>-89.3996937317127</v>
      </c>
      <c r="BP181" s="43" t="n">
        <f aca="false">-$F173*$E13*BP32</f>
        <v>-89.3996937317127</v>
      </c>
      <c r="BQ181" s="43" t="n">
        <f aca="false">-$F173*$E13*BQ32</f>
        <v>-90.3821079485448</v>
      </c>
      <c r="BR181" s="43" t="n">
        <f aca="false">-$F173*$E13*BR32</f>
        <v>-90.3821079485448</v>
      </c>
      <c r="BS181" s="43" t="n">
        <f aca="false">-$F173*$E13*BS32</f>
        <v>-88.4172795148807</v>
      </c>
      <c r="BT181" s="43" t="n">
        <f aca="false">-$F173*$E13*BT32</f>
        <v>-89.3996937317127</v>
      </c>
      <c r="BU181" s="43" t="n">
        <f aca="false">-$F173*$E13*BU32</f>
        <v>-90.3821079485448</v>
      </c>
      <c r="BV181" s="43" t="n">
        <f aca="false">-$F173*$E13*BV32</f>
        <v>-90.3821079485448</v>
      </c>
      <c r="BW181" s="43" t="n">
        <f aca="false">-$F173*$E13*BW32</f>
        <v>-88.4172795148807</v>
      </c>
      <c r="BX181" s="43" t="n">
        <f aca="false">-$F173*$E13*BX32</f>
        <v>-89.3996937317127</v>
      </c>
      <c r="BY181" s="43" t="n">
        <f aca="false">-$F173*$E13*BY32</f>
        <v>-90.3821079485448</v>
      </c>
      <c r="BZ181" s="43" t="n">
        <f aca="false">-$F173*$E13*BZ32</f>
        <v>-90.3821079485448</v>
      </c>
      <c r="CA181" s="43" t="n">
        <f aca="false">-$F173*$E13*CA32</f>
        <v>-88.4172795148807</v>
      </c>
      <c r="CB181" s="43" t="n">
        <f aca="false">-$F173*$E13*CB32</f>
        <v>-89.3996937317127</v>
      </c>
      <c r="CC181" s="43" t="n">
        <f aca="false">-$F173*$E13*CC32</f>
        <v>-90.3821079485448</v>
      </c>
      <c r="CD181" s="43" t="n">
        <f aca="false">-$F173*$E13*CD32</f>
        <v>-90.3821079485448</v>
      </c>
      <c r="CE181" s="43" t="n">
        <f aca="false">-$F173*$E13*CE32</f>
        <v>-89.3996937317127</v>
      </c>
      <c r="CF181" s="43" t="n">
        <f aca="false">-$F173*$E13*CF32</f>
        <v>-89.3996937317127</v>
      </c>
      <c r="CG181" s="43" t="n">
        <f aca="false">-$F173*$E13*CG32</f>
        <v>-90.3821079485448</v>
      </c>
      <c r="CH181" s="43" t="n">
        <f aca="false">-$F173*$E13*CH32</f>
        <v>-90.3821079485448</v>
      </c>
      <c r="CI181" s="43" t="n">
        <f aca="false">-$F173*$E13*CI32</f>
        <v>-88.4172795148807</v>
      </c>
      <c r="CJ181" s="43" t="n">
        <f aca="false">-$F173*$E13*CJ32</f>
        <v>-89.3996937317127</v>
      </c>
      <c r="CK181" s="43" t="n">
        <f aca="false">-$F173*$E13*CK32</f>
        <v>-90.3821079485448</v>
      </c>
      <c r="CL181" s="43" t="n">
        <f aca="false">-$F173*$E13*CL32</f>
        <v>-90.3821079485448</v>
      </c>
      <c r="CM181" s="43" t="n">
        <f aca="false">-$F173*$E13*CM32</f>
        <v>-88.4172795148807</v>
      </c>
      <c r="CN181" s="43" t="n">
        <f aca="false">-$F173*$E13*CN32</f>
        <v>-89.3996937317127</v>
      </c>
      <c r="CO181" s="43" t="n">
        <f aca="false">-$F173*$E13*CO32</f>
        <v>-90.3821079485448</v>
      </c>
      <c r="CP181" s="43" t="n">
        <f aca="false">-$F173*$E13*CP32</f>
        <v>-90.3821079485448</v>
      </c>
      <c r="CQ181" s="43" t="n">
        <f aca="false">-$F173*$E13*CQ32</f>
        <v>-88.4172795148807</v>
      </c>
      <c r="CR181" s="43" t="n">
        <f aca="false">-$F173*$E13*CR32</f>
        <v>-89.3996937317127</v>
      </c>
      <c r="CS181" s="43" t="n">
        <f aca="false">-$F173*$E13*CS32</f>
        <v>-90.3821079485448</v>
      </c>
      <c r="CT181" s="43" t="n">
        <f aca="false">-$F173*$E13*CT32</f>
        <v>-90.3821079485448</v>
      </c>
      <c r="CU181" s="43" t="n">
        <f aca="false">-$F173*$E13*CU32</f>
        <v>-89.3996937317127</v>
      </c>
      <c r="CV181" s="43" t="n">
        <f aca="false">-$F173*$E13*CV32</f>
        <v>-89.3996937317127</v>
      </c>
      <c r="CW181" s="43" t="n">
        <f aca="false">-$F173*$E13*CW32</f>
        <v>-90.3821079485448</v>
      </c>
      <c r="CX181" s="43" t="n">
        <f aca="false">-$F173*$E13*CX32</f>
        <v>-90.3821079485448</v>
      </c>
      <c r="CY181" s="43" t="n">
        <f aca="false">-$F173*$E13*CY32</f>
        <v>-88.4172795148807</v>
      </c>
      <c r="CZ181" s="43" t="n">
        <f aca="false">-$F173*$E13*CZ32</f>
        <v>-89.3996937317127</v>
      </c>
      <c r="DA181" s="43" t="n">
        <f aca="false">-$F173*$E13*DA32</f>
        <v>-90.3821079485448</v>
      </c>
      <c r="DB181" s="43" t="n">
        <f aca="false">-$F173*$E13*DB32</f>
        <v>-90.3821079485448</v>
      </c>
      <c r="DC181" s="43" t="n">
        <f aca="false">-$F173*$E13*DC32</f>
        <v>-88.4172795148807</v>
      </c>
      <c r="DD181" s="43" t="n">
        <f aca="false">-$F173*$E13*DD32</f>
        <v>-89.3996937317127</v>
      </c>
      <c r="DE181" s="43" t="n">
        <f aca="false">-$F173*$E13*DE32</f>
        <v>-90.3821079485448</v>
      </c>
      <c r="DF181" s="43" t="n">
        <f aca="false">-$F173*$E13*DF32</f>
        <v>-90.3821079485448</v>
      </c>
      <c r="DG181" s="43" t="n">
        <f aca="false">-$F173*$E13*DG32</f>
        <v>-88.4172795148807</v>
      </c>
      <c r="DH181" s="43" t="n">
        <f aca="false">-$F173*$E13*DH32</f>
        <v>-89.3996937317127</v>
      </c>
      <c r="DI181" s="43" t="n">
        <f aca="false">-$F173*$E13*DI32</f>
        <v>-90.3821079485448</v>
      </c>
      <c r="DJ181" s="43" t="n">
        <f aca="false">-$F173*$E13*DJ32</f>
        <v>-90.3821079485448</v>
      </c>
      <c r="DK181" s="43" t="n">
        <f aca="false">-$F173*$E13*DK32</f>
        <v>-89.3996937317127</v>
      </c>
      <c r="DL181" s="43" t="n">
        <f aca="false">-$F173*$E13*DL32</f>
        <v>-89.3996937317127</v>
      </c>
      <c r="DM181" s="43" t="n">
        <f aca="false">-$F173*$E13*DM32</f>
        <v>-90.3821079485448</v>
      </c>
      <c r="DN181" s="43" t="n">
        <f aca="false">-$F173*$E13*DN32</f>
        <v>-90.3821079485448</v>
      </c>
      <c r="DO181" s="43" t="n">
        <f aca="false">-$F173*$E13*DO32</f>
        <v>-88.4172795148807</v>
      </c>
      <c r="DP181" s="43" t="n">
        <f aca="false">-$F173*$E13*DP32</f>
        <v>-89.3996937317127</v>
      </c>
      <c r="DQ181" s="43" t="n">
        <f aca="false">-$F173*$E13*DQ32</f>
        <v>-90.3821079485448</v>
      </c>
      <c r="DR181" s="43" t="n">
        <f aca="false">-$F173*$E13*DR32</f>
        <v>-90.3821079485448</v>
      </c>
      <c r="DS181" s="43" t="n">
        <f aca="false">-$F173*$E13*DS32</f>
        <v>-88.4172795148807</v>
      </c>
      <c r="DT181" s="43" t="n">
        <f aca="false">-$F173*$E13*DT32</f>
        <v>-89.3996937317127</v>
      </c>
      <c r="DU181" s="43" t="n">
        <f aca="false">-$F173*$E13*DU32</f>
        <v>-90.3821079485448</v>
      </c>
      <c r="DV181" s="43" t="n">
        <f aca="false">-$F173*$E13*DV32</f>
        <v>-90.3821079485448</v>
      </c>
      <c r="DW181" s="43" t="n">
        <f aca="false">-$F173*$E13*DW32</f>
        <v>-88.4172795148807</v>
      </c>
      <c r="DX181" s="43" t="n">
        <f aca="false">-$F173*$E13*DX32</f>
        <v>-89.3996937317127</v>
      </c>
      <c r="DY181" s="43" t="n">
        <f aca="false">-$F173*$E13*DY32</f>
        <v>-90.3821079485448</v>
      </c>
      <c r="DZ181" s="43" t="n">
        <f aca="false">-$F173*$E13*DZ32</f>
        <v>-90.3821079485448</v>
      </c>
      <c r="EA181" s="43" t="n">
        <f aca="false">-$F173*$E13*EA32</f>
        <v>-89.3996937317127</v>
      </c>
      <c r="EB181" s="43" t="n">
        <f aca="false">-$F173*$E13*EB32</f>
        <v>-89.3996937317127</v>
      </c>
      <c r="EC181" s="43" t="n">
        <f aca="false">-$F173*$E13*EC32</f>
        <v>-90.3821079485448</v>
      </c>
      <c r="ED181" s="43" t="n">
        <f aca="false">-$F173*$E13*ED32</f>
        <v>-90.3821079485448</v>
      </c>
      <c r="EE181" s="43" t="n">
        <f aca="false">-$F173*$E13*EE32</f>
        <v>-88.4172795148807</v>
      </c>
      <c r="EF181" s="43" t="n">
        <f aca="false">-$F173*$E13*EF32</f>
        <v>-89.3996937317127</v>
      </c>
      <c r="EG181" s="43" t="n">
        <f aca="false">-$F173*$E13*EG32</f>
        <v>-90.3821079485448</v>
      </c>
      <c r="EH181" s="43" t="n">
        <f aca="false">-$F173*$E13*EH32</f>
        <v>-90.3821079485448</v>
      </c>
      <c r="EI181" s="43" t="n">
        <f aca="false">-$F173*$E13*EI32</f>
        <v>-88.4172795148807</v>
      </c>
      <c r="EJ181" s="43" t="n">
        <f aca="false">-$F173*$E13*EJ32</f>
        <v>-0</v>
      </c>
      <c r="EK181" s="43" t="n">
        <f aca="false">-$F173*$E13*EK32</f>
        <v>-0</v>
      </c>
      <c r="EL181" s="43" t="n">
        <f aca="false">-$F173*$E13*EL32</f>
        <v>-0</v>
      </c>
      <c r="EM181" s="43" t="n">
        <f aca="false">-$F173*$E13*EM32</f>
        <v>-0</v>
      </c>
      <c r="EN181" s="43" t="n">
        <f aca="false">-$F173*$E13*EN32</f>
        <v>-0</v>
      </c>
      <c r="EO181" s="43" t="n">
        <f aca="false">-$F173*$E13*EO32</f>
        <v>-0</v>
      </c>
      <c r="EP181" s="43" t="n">
        <f aca="false">-$F173*$E13*EP32</f>
        <v>-0</v>
      </c>
      <c r="EQ181" s="43" t="n">
        <f aca="false">-$F173*$E13*EQ32</f>
        <v>-0</v>
      </c>
      <c r="ER181" s="43" t="n">
        <f aca="false">-$F173*$E13*ER32</f>
        <v>-0</v>
      </c>
      <c r="ES181" s="43" t="n">
        <f aca="false">-$F173*$E13*ES32</f>
        <v>-0</v>
      </c>
      <c r="ET181" s="43" t="n">
        <f aca="false">-$F173*$E13*ET32</f>
        <v>-0</v>
      </c>
      <c r="EU181" s="43" t="n">
        <f aca="false">-$F173*$E13*EU32</f>
        <v>-0</v>
      </c>
      <c r="EV181" s="43" t="n">
        <f aca="false">-$F173*$E13*EV32</f>
        <v>-0</v>
      </c>
      <c r="EW181" s="43" t="n">
        <f aca="false">-$F173*$E13*EW32</f>
        <v>-0</v>
      </c>
      <c r="EX181" s="43" t="n">
        <f aca="false">-$F173*$E13*EX32</f>
        <v>-0</v>
      </c>
      <c r="EY181" s="43" t="n">
        <f aca="false">-$F173*$E13*EY32</f>
        <v>-0</v>
      </c>
      <c r="EZ181" s="43" t="n">
        <f aca="false">-$F173*$E13*EZ32</f>
        <v>-0</v>
      </c>
      <c r="FA181" s="43" t="n">
        <f aca="false">-$F173*$E13*FA32</f>
        <v>-0</v>
      </c>
      <c r="FB181" s="43" t="n">
        <f aca="false">-$F173*$E13*FB32</f>
        <v>-0</v>
      </c>
      <c r="FC181" s="43" t="n">
        <f aca="false">-$F173*$E13*FC32</f>
        <v>-0</v>
      </c>
      <c r="FD181" s="43" t="n">
        <f aca="false">-$F173*$E13*FD32</f>
        <v>-0</v>
      </c>
      <c r="FE181" s="43" t="n">
        <f aca="false">-$F173*$E13*FE32</f>
        <v>-0</v>
      </c>
      <c r="FF181" s="43" t="n">
        <f aca="false">-$F173*$E13*FF32</f>
        <v>-0</v>
      </c>
      <c r="FG181" s="43" t="n">
        <f aca="false">-$F173*$E13*FG32</f>
        <v>-0</v>
      </c>
      <c r="FH181" s="43" t="n">
        <f aca="false">-$F173*$E13*FH32</f>
        <v>-0</v>
      </c>
    </row>
    <row r="182" customFormat="false" ht="15" hidden="false" customHeight="false" outlineLevel="0" collapsed="false">
      <c r="C182" s="0" t="s">
        <v>767</v>
      </c>
      <c r="D182" s="11" t="s">
        <v>319</v>
      </c>
      <c r="I182" s="43" t="n">
        <f aca="false">SUM(J182:FH182)</f>
        <v>133710.750694449</v>
      </c>
      <c r="J182" s="43" t="n">
        <f aca="false">J172-$F173*$E13*J18+MIN(-J149,-In_CIT*J181)</f>
        <v>0</v>
      </c>
      <c r="K182" s="43" t="n">
        <f aca="false">K172-$F173*$E13*K18+MIN(-K149,-In_CIT*K181)</f>
        <v>0</v>
      </c>
      <c r="L182" s="43" t="n">
        <f aca="false">L172-$F173*$E13*L18+MIN(-L149,-In_CIT*L181)</f>
        <v>0</v>
      </c>
      <c r="M182" s="43" t="n">
        <f aca="false">M172-$F173*$E13*M18+MIN(-M149,-In_CIT*M181)</f>
        <v>0</v>
      </c>
      <c r="N182" s="43" t="n">
        <f aca="false">N172-$F173*$E13*N18+MIN(-N149,-In_CIT*N181)</f>
        <v>0</v>
      </c>
      <c r="O182" s="43" t="n">
        <f aca="false">O172-$F173*$E13*O18+MIN(-O149,-In_CIT*O181)</f>
        <v>-15293.8125738283</v>
      </c>
      <c r="P182" s="43" t="n">
        <f aca="false">P172-$F173*$E13*P18+MIN(-P149,-In_CIT*P181)</f>
        <v>-732.303647534247</v>
      </c>
      <c r="Q182" s="43" t="n">
        <f aca="false">Q172-$F173*$E13*Q18+MIN(-Q149,-In_CIT*Q181)</f>
        <v>-18862.3657255791</v>
      </c>
      <c r="R182" s="43" t="n">
        <f aca="false">R172-$F173*$E13*R18+MIN(-R149,-In_CIT*R181)</f>
        <v>-18862.3657255791</v>
      </c>
      <c r="S182" s="43" t="n">
        <f aca="false">S172-$F173*$E13*S18+MIN(-S149,-In_CIT*S181)</f>
        <v>-18094.8400111706</v>
      </c>
      <c r="T182" s="43" t="n">
        <f aca="false">T172-$F173*$E13*T18+MIN(-T149,-In_CIT*T181)</f>
        <v>2494.36682938777</v>
      </c>
      <c r="U182" s="43" t="n">
        <f aca="false">U172-$F173*$E13*U18+MIN(-U149,-In_CIT*U181)</f>
        <v>2474.37713857166</v>
      </c>
      <c r="V182" s="43" t="n">
        <f aca="false">V172-$F173*$E13*V18+MIN(-V149,-In_CIT*V181)</f>
        <v>2461.47449830787</v>
      </c>
      <c r="W182" s="43" t="n">
        <f aca="false">W172-$F173*$E13*W18+MIN(-W149,-In_CIT*W181)</f>
        <v>1964.17494459401</v>
      </c>
      <c r="X182" s="43" t="n">
        <f aca="false">X172-$F173*$E13*X18+MIN(-X149,-In_CIT*X181)</f>
        <v>1984.41115462809</v>
      </c>
      <c r="Y182" s="43" t="n">
        <f aca="false">Y172-$F173*$E13*Y18+MIN(-Y149,-In_CIT*Y181)</f>
        <v>2004.61665726796</v>
      </c>
      <c r="Z182" s="43" t="n">
        <f aca="false">Z172-$F173*$E13*Z18+MIN(-Z149,-In_CIT*Z181)</f>
        <v>2003.37700931599</v>
      </c>
      <c r="AA182" s="43" t="n">
        <f aca="false">AA172-$F173*$E13*AA18+MIN(-AA149,-In_CIT*AA181)</f>
        <v>1677.24232042823</v>
      </c>
      <c r="AB182" s="43" t="n">
        <f aca="false">AB172-$F173*$E13*AB18+MIN(-AB149,-In_CIT*AB181)</f>
        <v>1694.37232713418</v>
      </c>
      <c r="AC182" s="43" t="n">
        <f aca="false">AC172-$F173*$E13*AC18+MIN(-AC149,-In_CIT*AC181)</f>
        <v>1711.47409531863</v>
      </c>
      <c r="AD182" s="43" t="n">
        <f aca="false">AD172-$F173*$E13*AD18+MIN(-AD149,-In_CIT*AD181)</f>
        <v>1710.29955086641</v>
      </c>
      <c r="AE182" s="43" t="n">
        <f aca="false">AE172-$F173*$E13*AE18+MIN(-AE149,-In_CIT*AE181)</f>
        <v>1725.71224439345</v>
      </c>
      <c r="AF182" s="43" t="n">
        <f aca="false">AF172-$F173*$E13*AF18+MIN(-AF149,-In_CIT*AF181)</f>
        <v>1743.34221057189</v>
      </c>
      <c r="AG182" s="43" t="n">
        <f aca="false">AG172-$F173*$E13*AG18+MIN(-AG149,-In_CIT*AG181)</f>
        <v>1760.94248615254</v>
      </c>
      <c r="AH182" s="43" t="n">
        <f aca="false">AH172-$F173*$E13*AH18+MIN(-AH149,-In_CIT*AH181)</f>
        <v>1759.70767625999</v>
      </c>
      <c r="AI182" s="43" t="n">
        <f aca="false">AI172-$F173*$E13*AI18+MIN(-AI149,-In_CIT*AI181)</f>
        <v>1779.83228602364</v>
      </c>
      <c r="AJ182" s="43" t="n">
        <f aca="false">AJ172-$F173*$E13*AJ18+MIN(-AJ149,-In_CIT*AJ181)</f>
        <v>1778.6505694084</v>
      </c>
      <c r="AK182" s="43" t="n">
        <f aca="false">AK172-$F173*$E13*AK18+MIN(-AK149,-In_CIT*AK181)</f>
        <v>1796.68618994663</v>
      </c>
      <c r="AL182" s="43" t="n">
        <f aca="false">AL172-$F173*$E13*AL18+MIN(-AL149,-In_CIT*AL181)</f>
        <v>1795.47793729448</v>
      </c>
      <c r="AM182" s="43" t="n">
        <f aca="false">AM172-$F173*$E13*AM18+MIN(-AM149,-In_CIT*AM181)</f>
        <v>1647.14565812981</v>
      </c>
      <c r="AN182" s="43" t="n">
        <f aca="false">AN172-$F173*$E13*AN18+MIN(-AN149,-In_CIT*AN181)</f>
        <v>1663.92197206468</v>
      </c>
      <c r="AO182" s="43" t="n">
        <f aca="false">AO172-$F173*$E13*AO18+MIN(-AO149,-In_CIT*AO181)</f>
        <v>1680.66879165139</v>
      </c>
      <c r="AP182" s="43" t="n">
        <f aca="false">AP172-$F173*$E13*AP18+MIN(-AP149,-In_CIT*AP181)</f>
        <v>1679.40985352923</v>
      </c>
      <c r="AQ182" s="43" t="n">
        <f aca="false">AQ172-$F173*$E13*AQ18+MIN(-AQ149,-In_CIT*AQ181)</f>
        <v>1532.24905836691</v>
      </c>
      <c r="AR182" s="43" t="n">
        <f aca="false">AR172-$F173*$E13*AR18+MIN(-AR149,-In_CIT*AR181)</f>
        <v>1547.79730915748</v>
      </c>
      <c r="AS182" s="43" t="n">
        <f aca="false">AS172-$F173*$E13*AS18+MIN(-AS149,-In_CIT*AS181)</f>
        <v>1563.31740980189</v>
      </c>
      <c r="AT182" s="43" t="n">
        <f aca="false">AT172-$F173*$E13*AT18+MIN(-AT149,-In_CIT*AT181)</f>
        <v>1562.08486276914</v>
      </c>
      <c r="AU182" s="43" t="n">
        <f aca="false">AU172-$F173*$E13*AU18+MIN(-AU149,-In_CIT*AU181)</f>
        <v>1558.15986483461</v>
      </c>
      <c r="AV182" s="43" t="n">
        <f aca="false">AV172-$F173*$E13*AV18+MIN(-AV149,-In_CIT*AV181)</f>
        <v>1573.99381744617</v>
      </c>
      <c r="AW182" s="43" t="n">
        <f aca="false">AW172-$F173*$E13*AW18+MIN(-AW149,-In_CIT*AW181)</f>
        <v>1589.79930508673</v>
      </c>
      <c r="AX182" s="43" t="n">
        <f aca="false">AX172-$F173*$E13*AX18+MIN(-AX149,-In_CIT*AX181)</f>
        <v>1588.53955900657</v>
      </c>
      <c r="AY182" s="43" t="n">
        <f aca="false">AY172-$F173*$E13*AY18+MIN(-AY149,-In_CIT*AY181)</f>
        <v>1479.4191027073</v>
      </c>
      <c r="AZ182" s="43" t="n">
        <f aca="false">AZ172-$F173*$E13*AZ18+MIN(-AZ149,-In_CIT*AZ181)</f>
        <v>1478.14944757173</v>
      </c>
      <c r="BA182" s="43" t="n">
        <f aca="false">BA172-$F173*$E13*BA18+MIN(-BA149,-In_CIT*BA181)</f>
        <v>1492.88902966874</v>
      </c>
      <c r="BB182" s="43" t="n">
        <f aca="false">BB172-$F173*$E13*BB18+MIN(-BB149,-In_CIT*BB181)</f>
        <v>1491.5905387105</v>
      </c>
      <c r="BC182" s="43" t="n">
        <f aca="false">BC172-$F173*$E13*BC18+MIN(-BC149,-In_CIT*BC181)</f>
        <v>1503.94146684349</v>
      </c>
      <c r="BD182" s="43" t="n">
        <f aca="false">BD172-$F173*$E13*BD18+MIN(-BD149,-In_CIT*BD181)</f>
        <v>1519.10038394017</v>
      </c>
      <c r="BE182" s="43" t="n">
        <f aca="false">BE172-$F173*$E13*BE18+MIN(-BE149,-In_CIT*BE181)</f>
        <v>1534.2279549225</v>
      </c>
      <c r="BF182" s="43" t="n">
        <f aca="false">BF172-$F173*$E13*BF18+MIN(-BF149,-In_CIT*BF181)</f>
        <v>1532.83954188557</v>
      </c>
      <c r="BG182" s="43" t="n">
        <f aca="false">BG172-$F173*$E13*BG18+MIN(-BG149,-In_CIT*BG181)</f>
        <v>1491.49573449044</v>
      </c>
      <c r="BH182" s="43" t="n">
        <f aca="false">BH172-$F173*$E13*BH18+MIN(-BH149,-In_CIT*BH181)</f>
        <v>1457.16106249833</v>
      </c>
      <c r="BI182" s="43" t="n">
        <f aca="false">BI172-$F173*$E13*BI18+MIN(-BI149,-In_CIT*BI181)</f>
        <v>1471.58935979688</v>
      </c>
      <c r="BJ182" s="43" t="n">
        <f aca="false">BJ172-$F173*$E13*BJ18+MIN(-BJ149,-In_CIT*BJ181)</f>
        <v>1470.15347907766</v>
      </c>
      <c r="BK182" s="43" t="n">
        <f aca="false">BK172-$F173*$E13*BK18+MIN(-BK149,-In_CIT*BK181)</f>
        <v>1436.70354825092</v>
      </c>
      <c r="BL182" s="43" t="n">
        <f aca="false">BL172-$F173*$E13*BL18+MIN(-BL149,-In_CIT*BL181)</f>
        <v>1451.0962352047</v>
      </c>
      <c r="BM182" s="43" t="n">
        <f aca="false">BM172-$F173*$E13*BM18+MIN(-BM149,-In_CIT*BM181)</f>
        <v>1465.45637504243</v>
      </c>
      <c r="BN182" s="43" t="n">
        <f aca="false">BN172-$F173*$E13*BN18+MIN(-BN149,-In_CIT*BN181)</f>
        <v>1463.98885257991</v>
      </c>
      <c r="BO182" s="43" t="n">
        <f aca="false">BO172-$F173*$E13*BO18+MIN(-BO149,-In_CIT*BO181)</f>
        <v>1465.32334638293</v>
      </c>
      <c r="BP182" s="43" t="n">
        <f aca="false">BP172-$F173*$E13*BP18+MIN(-BP149,-In_CIT*BP181)</f>
        <v>1463.87205553469</v>
      </c>
      <c r="BQ182" s="43" t="n">
        <f aca="false">BQ172-$F173*$E13*BQ18+MIN(-BQ149,-In_CIT*BQ181)</f>
        <v>1478.38715070613</v>
      </c>
      <c r="BR182" s="43" t="n">
        <f aca="false">BR172-$F173*$E13*BR18+MIN(-BR149,-In_CIT*BR181)</f>
        <v>1476.90268936694</v>
      </c>
      <c r="BS182" s="43" t="n">
        <f aca="false">BS172-$F173*$E13*BS18+MIN(-BS149,-In_CIT*BS181)</f>
        <v>1401.00563291066</v>
      </c>
      <c r="BT182" s="43" t="n">
        <f aca="false">BT172-$F173*$E13*BT18+MIN(-BT149,-In_CIT*BT181)</f>
        <v>1415.03432896007</v>
      </c>
      <c r="BU182" s="43" t="n">
        <f aca="false">BU172-$F173*$E13*BU18+MIN(-BU149,-In_CIT*BU181)</f>
        <v>1429.03089704705</v>
      </c>
      <c r="BV182" s="43" t="n">
        <f aca="false">BV172-$F173*$E13*BV18+MIN(-BV149,-In_CIT*BV181)</f>
        <v>1427.53151067493</v>
      </c>
      <c r="BW182" s="43" t="n">
        <f aca="false">BW172-$F173*$E13*BW18+MIN(-BW149,-In_CIT*BW181)</f>
        <v>1413.58801846424</v>
      </c>
      <c r="BX182" s="43" t="n">
        <f aca="false">BX172-$F173*$E13*BX18+MIN(-BX149,-In_CIT*BX181)</f>
        <v>1427.73790671967</v>
      </c>
      <c r="BY182" s="43" t="n">
        <f aca="false">BY172-$F173*$E13*BY18+MIN(-BY149,-In_CIT*BY181)</f>
        <v>1441.85471816627</v>
      </c>
      <c r="BZ182" s="43" t="n">
        <f aca="false">BZ172-$F173*$E13*BZ18+MIN(-BZ149,-In_CIT*BZ181)</f>
        <v>1440.30082097456</v>
      </c>
      <c r="CA182" s="43" t="n">
        <f aca="false">CA172-$F173*$E13*CA18+MIN(-CA149,-In_CIT*CA181)</f>
        <v>1375.7931163103</v>
      </c>
      <c r="CB182" s="43" t="n">
        <f aca="false">CB172-$F173*$E13*CB18+MIN(-CB149,-In_CIT*CB181)</f>
        <v>1389.50918507972</v>
      </c>
      <c r="CC182" s="43" t="n">
        <f aca="false">CC172-$F173*$E13*CC18+MIN(-CC149,-In_CIT*CC181)</f>
        <v>1404.04251315757</v>
      </c>
      <c r="CD182" s="43" t="n">
        <f aca="false">CD172-$F173*$E13*CD18+MIN(-CD149,-In_CIT*CD181)</f>
        <v>1403.29898180663</v>
      </c>
      <c r="CE182" s="43" t="n">
        <f aca="false">CE172-$F173*$E13*CE18+MIN(-CE149,-In_CIT*CE181)</f>
        <v>1355.69363897704</v>
      </c>
      <c r="CF182" s="43" t="n">
        <f aca="false">CF172-$F173*$E13*CF18+MIN(-CF149,-In_CIT*CF181)</f>
        <v>1354.96881095226</v>
      </c>
      <c r="CG182" s="43" t="n">
        <f aca="false">CG172-$F173*$E13*CG18+MIN(-CG149,-In_CIT*CG181)</f>
        <v>1369.12633364505</v>
      </c>
      <c r="CH182" s="43" t="n">
        <f aca="false">CH172-$F173*$E13*CH18+MIN(-CH149,-In_CIT*CH181)</f>
        <v>1368.38659990804</v>
      </c>
      <c r="CI182" s="43" t="n">
        <f aca="false">CI172-$F173*$E13*CI18+MIN(-CI149,-In_CIT*CI181)</f>
        <v>1395.45410390604</v>
      </c>
      <c r="CJ182" s="43" t="n">
        <f aca="false">CJ172-$F173*$E13*CJ18+MIN(-CJ149,-In_CIT*CJ181)</f>
        <v>1410.19914145692</v>
      </c>
      <c r="CK182" s="43" t="n">
        <f aca="false">CK172-$F173*$E13*CK18+MIN(-CK149,-In_CIT*CK181)</f>
        <v>1424.91951673968</v>
      </c>
      <c r="CL182" s="43" t="n">
        <f aca="false">CL172-$F173*$E13*CL18+MIN(-CL149,-In_CIT*CL181)</f>
        <v>1424.13525810092</v>
      </c>
      <c r="CM182" s="43" t="n">
        <f aca="false">CM172-$F173*$E13*CM18+MIN(-CM149,-In_CIT*CM181)</f>
        <v>1473.66991251014</v>
      </c>
      <c r="CN182" s="43" t="n">
        <f aca="false">CN172-$F173*$E13*CN18+MIN(-CN149,-In_CIT*CN181)</f>
        <v>1489.25976265911</v>
      </c>
      <c r="CO182" s="43" t="n">
        <f aca="false">CO172-$F173*$E13*CO18+MIN(-CO149,-In_CIT*CO181)</f>
        <v>1504.8241635642</v>
      </c>
      <c r="CP182" s="43" t="n">
        <f aca="false">CP172-$F173*$E13*CP18+MIN(-CP149,-In_CIT*CP181)</f>
        <v>1504.01487914441</v>
      </c>
      <c r="CQ182" s="43" t="n">
        <f aca="false">CQ172-$F173*$E13*CQ18+MIN(-CQ149,-In_CIT*CQ181)</f>
        <v>1457.45865467394</v>
      </c>
      <c r="CR182" s="43" t="n">
        <f aca="false">CR172-$F173*$E13*CR18+MIN(-CR149,-In_CIT*CR181)</f>
        <v>1472.85961838973</v>
      </c>
      <c r="CS182" s="43" t="n">
        <f aca="false">CS172-$F173*$E13*CS18+MIN(-CS149,-In_CIT*CS181)</f>
        <v>1488.23484855588</v>
      </c>
      <c r="CT182" s="43" t="n">
        <f aca="false">CT172-$F173*$E13*CT18+MIN(-CT149,-In_CIT*CT181)</f>
        <v>1487.41652323002</v>
      </c>
      <c r="CU182" s="43" t="n">
        <f aca="false">CU172-$F173*$E13*CU18+MIN(-CU149,-In_CIT*CU181)</f>
        <v>-33264.4917533642</v>
      </c>
      <c r="CV182" s="43" t="n">
        <f aca="false">CV172-$F173*$E13*CV18+MIN(-CV149,-In_CIT*CV181)</f>
        <v>1538.71504894614</v>
      </c>
      <c r="CW182" s="43" t="n">
        <f aca="false">CW172-$F173*$E13*CW18+MIN(-CW149,-In_CIT*CW181)</f>
        <v>1554.84796462357</v>
      </c>
      <c r="CX182" s="43" t="n">
        <f aca="false">CX172-$F173*$E13*CX18+MIN(-CX149,-In_CIT*CX181)</f>
        <v>1554.06398649985</v>
      </c>
      <c r="CY182" s="43" t="n">
        <f aca="false">CY172-$F173*$E13*CY18+MIN(-CY149,-In_CIT*CY181)</f>
        <v>1912.18423589103</v>
      </c>
      <c r="CZ182" s="43" t="n">
        <f aca="false">CZ172-$F173*$E13*CZ18+MIN(-CZ149,-In_CIT*CZ181)</f>
        <v>1932.66137323306</v>
      </c>
      <c r="DA182" s="43" t="n">
        <f aca="false">DA172-$F173*$E13*DA18+MIN(-DA149,-In_CIT*DA181)</f>
        <v>1953.11354502528</v>
      </c>
      <c r="DB182" s="43" t="n">
        <f aca="false">DB172-$F173*$E13*DB18+MIN(-DB149,-In_CIT*DB181)</f>
        <v>1952.31964204761</v>
      </c>
      <c r="DC182" s="43" t="n">
        <f aca="false">DC172-$F173*$E13*DC18+MIN(-DC149,-In_CIT*DC181)</f>
        <v>1904.95161449241</v>
      </c>
      <c r="DD182" s="43" t="n">
        <f aca="false">DD172-$F173*$E13*DD18+MIN(-DD149,-In_CIT*DD181)</f>
        <v>1925.35152402485</v>
      </c>
      <c r="DE182" s="43" t="n">
        <f aca="false">DE172-$F173*$E13*DE18+MIN(-DE149,-In_CIT*DE181)</f>
        <v>1945.72656972692</v>
      </c>
      <c r="DF182" s="43" t="n">
        <f aca="false">DF172-$F173*$E13*DF18+MIN(-DF149,-In_CIT*DF181)</f>
        <v>1944.93590142112</v>
      </c>
      <c r="DG182" s="43" t="n">
        <f aca="false">DG172-$F173*$E13*DG18+MIN(-DG149,-In_CIT*DG181)</f>
        <v>1907.35291519666</v>
      </c>
      <c r="DH182" s="43" t="n">
        <f aca="false">DH172-$F173*$E13*DH18+MIN(-DH149,-In_CIT*DH181)</f>
        <v>1927.77161583634</v>
      </c>
      <c r="DI182" s="43" t="n">
        <f aca="false">DI172-$F173*$E13*DI18+MIN(-DI149,-In_CIT*DI181)</f>
        <v>1948.1651966147</v>
      </c>
      <c r="DJ182" s="43" t="n">
        <f aca="false">DJ172-$F173*$E13*DJ18+MIN(-DJ149,-In_CIT*DJ181)</f>
        <v>1947.36638654007</v>
      </c>
      <c r="DK182" s="43" t="n">
        <f aca="false">DK172-$F173*$E13*DK18+MIN(-DK149,-In_CIT*DK181)</f>
        <v>1899.26031185308</v>
      </c>
      <c r="DL182" s="43" t="n">
        <f aca="false">DL172-$F173*$E13*DL18+MIN(-DL149,-In_CIT*DL181)</f>
        <v>1898.4839155235</v>
      </c>
      <c r="DM182" s="43" t="n">
        <f aca="false">DM172-$F173*$E13*DM18+MIN(-DM149,-In_CIT*DM181)</f>
        <v>1918.56203572176</v>
      </c>
      <c r="DN182" s="43" t="n">
        <f aca="false">DN172-$F173*$E13*DN18+MIN(-DN149,-In_CIT*DN181)</f>
        <v>1917.76967320453</v>
      </c>
      <c r="DO182" s="43" t="n">
        <f aca="false">DO172-$F173*$E13*DO18+MIN(-DO149,-In_CIT*DO181)</f>
        <v>1913.86046942683</v>
      </c>
      <c r="DP182" s="43" t="n">
        <f aca="false">DP172-$F173*$E13*DP18+MIN(-DP149,-In_CIT*DP181)</f>
        <v>1934.34606188672</v>
      </c>
      <c r="DQ182" s="43" t="n">
        <f aca="false">DQ172-$F173*$E13*DQ18+MIN(-DQ149,-In_CIT*DQ181)</f>
        <v>1954.80635878996</v>
      </c>
      <c r="DR182" s="43" t="n">
        <f aca="false">DR172-$F173*$E13*DR18+MIN(-DR149,-In_CIT*DR181)</f>
        <v>1954.00196161491</v>
      </c>
      <c r="DS182" s="43" t="n">
        <f aca="false">DS172-$F173*$E13*DS18+MIN(-DS149,-In_CIT*DS181)</f>
        <v>1884.83377489387</v>
      </c>
      <c r="DT182" s="43" t="n">
        <f aca="false">DT172-$F173*$E13*DT18+MIN(-DT149,-In_CIT*DT181)</f>
        <v>1904.99625250481</v>
      </c>
      <c r="DU182" s="43" t="n">
        <f aca="false">DU172-$F173*$E13*DU18+MIN(-DU149,-In_CIT*DU181)</f>
        <v>1925.13341521823</v>
      </c>
      <c r="DV182" s="43" t="n">
        <f aca="false">DV172-$F173*$E13*DV18+MIN(-DV149,-In_CIT*DV181)</f>
        <v>1924.32840300435</v>
      </c>
      <c r="DW182" s="43" t="n">
        <f aca="false">DW172-$F173*$E13*DW18+MIN(-DW149,-In_CIT*DW181)</f>
        <v>1907.56820561174</v>
      </c>
      <c r="DX182" s="43" t="n">
        <f aca="false">DX172-$F173*$E13*DX18+MIN(-DX149,-In_CIT*DX181)</f>
        <v>1927.97701911791</v>
      </c>
      <c r="DY182" s="43" t="n">
        <f aca="false">DY172-$F173*$E13*DY18+MIN(-DY149,-In_CIT*DY181)</f>
        <v>1948.36031430101</v>
      </c>
      <c r="DZ182" s="43" t="n">
        <f aca="false">DZ172-$F173*$E13*DZ18+MIN(-DZ149,-In_CIT*DZ181)</f>
        <v>1947.54883316677</v>
      </c>
      <c r="EA182" s="43" t="n">
        <f aca="false">EA172-$F173*$E13*EA18+MIN(-EA149,-In_CIT*EA181)</f>
        <v>1941.222739236</v>
      </c>
      <c r="EB182" s="43" t="n">
        <f aca="false">EB172-$F173*$E13*EB18+MIN(-EB149,-In_CIT*EB181)</f>
        <v>1940.43389762235</v>
      </c>
      <c r="EC182" s="43" t="n">
        <f aca="false">EC172-$F173*$E13*EC18+MIN(-EC149,-In_CIT*EC181)</f>
        <v>1960.96043401075</v>
      </c>
      <c r="ED182" s="43" t="n">
        <f aca="false">ED172-$F173*$E13*ED18+MIN(-ED149,-In_CIT*ED181)</f>
        <v>1960.15537027864</v>
      </c>
      <c r="EE182" s="43" t="n">
        <f aca="false">EE172-$F173*$E13*EE18+MIN(-EE149,-In_CIT*EE181)</f>
        <v>1877.72807732315</v>
      </c>
      <c r="EF182" s="43" t="n">
        <f aca="false">EF172-$F173*$E13*EF18+MIN(-EF149,-In_CIT*EF181)</f>
        <v>1897.79288907761</v>
      </c>
      <c r="EG182" s="43" t="n">
        <f aca="false">EG172-$F173*$E13*EG18+MIN(-EG149,-In_CIT*EG181)</f>
        <v>1917.83177867608</v>
      </c>
      <c r="EH182" s="43" t="n">
        <f aca="false">EH172-$F173*$E13*EH18+MIN(-EH149,-In_CIT*EH181)</f>
        <v>1917.0074556792</v>
      </c>
      <c r="EI182" s="43" t="n">
        <f aca="false">EI172-$F173*$E13*EI18+MIN(-EI149,-In_CIT*EI181)</f>
        <v>1934.63615959268</v>
      </c>
      <c r="EJ182" s="43" t="n">
        <f aca="false">EJ172-$F173*$E13*EJ18+MIN(-EJ149,-In_CIT*EJ181)</f>
        <v>1839.25031558284</v>
      </c>
      <c r="EK182" s="43" t="n">
        <f aca="false">EK172-$F173*$E13*EK18+MIN(-EK149,-In_CIT*EK181)</f>
        <v>1858.63216879954</v>
      </c>
      <c r="EL182" s="43" t="n">
        <f aca="false">EL172-$F173*$E13*EL18+MIN(-EL149,-In_CIT*EL181)</f>
        <v>1857.79399416642</v>
      </c>
      <c r="EM182" s="43" t="n">
        <f aca="false">EM172-$F173*$E13*EM18+MIN(-EM149,-In_CIT*EM181)</f>
        <v>1880.52833244476</v>
      </c>
      <c r="EN182" s="43" t="n">
        <f aca="false">EN172-$F173*$E13*EN18+MIN(-EN149,-In_CIT*EN181)</f>
        <v>1900.57973727047</v>
      </c>
      <c r="EO182" s="43" t="n">
        <f aca="false">EO172-$F173*$E13*EO18+MIN(-EO149,-In_CIT*EO181)</f>
        <v>1920.6037752374</v>
      </c>
      <c r="EP182" s="43" t="n">
        <f aca="false">EP172-$F173*$E13*EP18+MIN(-EP149,-In_CIT*EP181)</f>
        <v>1919.73351077904</v>
      </c>
      <c r="EQ182" s="43" t="n">
        <f aca="false">EQ172-$F173*$E13*EQ18+MIN(-EQ149,-In_CIT*EQ181)</f>
        <v>1850.10599581474</v>
      </c>
      <c r="ER182" s="43" t="n">
        <f aca="false">ER172-$F173*$E13*ER18+MIN(-ER149,-In_CIT*ER181)</f>
        <v>1849.25089601714</v>
      </c>
      <c r="ES182" s="43" t="n">
        <f aca="false">ES172-$F173*$E13*ES18+MIN(-ES149,-In_CIT*ES181)</f>
        <v>1868.70848526162</v>
      </c>
      <c r="ET182" s="43" t="n">
        <f aca="false">ET172-$F173*$E13*ET18+MIN(-ET149,-In_CIT*ET181)</f>
        <v>1867.83580078039</v>
      </c>
      <c r="EU182" s="43" t="n">
        <f aca="false">EU172-$F173*$E13*EU18+MIN(-EU149,-In_CIT*EU181)</f>
        <v>1862.90516002734</v>
      </c>
      <c r="EV182" s="43" t="n">
        <f aca="false">EV172-$F173*$E13*EV18+MIN(-EV149,-In_CIT*EV181)</f>
        <v>1882.744080483</v>
      </c>
      <c r="EW182" s="43" t="n">
        <f aca="false">EW172-$F173*$E13*EW18+MIN(-EW149,-In_CIT*EW181)</f>
        <v>1902.55509309463</v>
      </c>
      <c r="EX182" s="43" t="n">
        <f aca="false">EX172-$F173*$E13*EX18+MIN(-EX149,-In_CIT*EX181)</f>
        <v>1901.66762533829</v>
      </c>
      <c r="EY182" s="43" t="n">
        <f aca="false">EY172-$F173*$E13*EY18+MIN(-EY149,-In_CIT*EY181)</f>
        <v>1896.64869716982</v>
      </c>
      <c r="EZ182" s="43" t="n">
        <f aca="false">EZ172-$F173*$E13*EZ18+MIN(-EZ149,-In_CIT*EZ181)</f>
        <v>1916.84797697946</v>
      </c>
      <c r="FA182" s="43" t="n">
        <f aca="false">FA172-$F173*$E13*FA18+MIN(-FA149,-In_CIT*FA181)</f>
        <v>1937.0188761862</v>
      </c>
      <c r="FB182" s="43" t="n">
        <f aca="false">FB172-$F173*$E13*FB18+MIN(-FB149,-In_CIT*FB181)</f>
        <v>1936.11637472606</v>
      </c>
      <c r="FC182" s="43" t="n">
        <f aca="false">FC172-$F173*$E13*FC18+MIN(-FC149,-In_CIT*FC181)</f>
        <v>1931.00756830613</v>
      </c>
      <c r="FD182" s="43" t="n">
        <f aca="false">FD172-$F173*$E13*FD18+MIN(-FD149,-In_CIT*FD181)</f>
        <v>0</v>
      </c>
      <c r="FE182" s="43" t="n">
        <f aca="false">FE172-$F173*$E13*FE18+MIN(-FE149,-In_CIT*FE181)</f>
        <v>0</v>
      </c>
      <c r="FF182" s="43" t="n">
        <f aca="false">FF172-$F173*$E13*FF18+MIN(-FF149,-In_CIT*FF181)</f>
        <v>0</v>
      </c>
      <c r="FG182" s="43" t="n">
        <f aca="false">FG172-$F173*$E13*FG18+MIN(-FG149,-In_CIT*FG181)</f>
        <v>0</v>
      </c>
      <c r="FH182" s="43" t="n">
        <f aca="false">FH172-$F173*$E13*FH18+MIN(-FH149,-In_CIT*FH181)</f>
        <v>0</v>
      </c>
    </row>
    <row r="183" customFormat="false" ht="15" hidden="false" customHeight="false" outlineLevel="0" collapsed="false">
      <c r="C183" s="23" t="s">
        <v>768</v>
      </c>
      <c r="D183" s="11" t="s">
        <v>33</v>
      </c>
      <c r="E183" s="24" t="n">
        <f aca="false">XIRR(INDEX($J182:$FH182,$E21):$FH182,INDEX($J$4:$FH$4,$E21):$FH$4)</f>
        <v>0.0800000000000001</v>
      </c>
    </row>
    <row r="184" customFormat="false" ht="15" hidden="false" customHeight="false" outlineLevel="0" collapsed="false">
      <c r="A184" s="20"/>
      <c r="B184" s="20"/>
      <c r="C184" s="20" t="s">
        <v>769</v>
      </c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  <c r="AH184" s="20"/>
      <c r="AI184" s="20"/>
      <c r="AJ184" s="20"/>
      <c r="AK184" s="20"/>
      <c r="AL184" s="20"/>
      <c r="AM184" s="20"/>
      <c r="AN184" s="20"/>
      <c r="AO184" s="20"/>
      <c r="AP184" s="20"/>
      <c r="AQ184" s="20"/>
      <c r="AR184" s="20"/>
      <c r="AS184" s="20"/>
      <c r="AT184" s="20"/>
      <c r="AU184" s="20"/>
      <c r="AV184" s="20"/>
      <c r="AW184" s="20"/>
      <c r="AX184" s="20"/>
      <c r="AY184" s="20"/>
      <c r="AZ184" s="20"/>
      <c r="BA184" s="20"/>
      <c r="BB184" s="20"/>
      <c r="BC184" s="20"/>
      <c r="BD184" s="20"/>
      <c r="BE184" s="20"/>
      <c r="BF184" s="20"/>
      <c r="BG184" s="20"/>
      <c r="BH184" s="20"/>
      <c r="BI184" s="20"/>
      <c r="BJ184" s="20"/>
      <c r="BK184" s="20"/>
      <c r="BL184" s="20"/>
      <c r="BM184" s="20"/>
      <c r="BN184" s="20"/>
      <c r="BO184" s="20"/>
      <c r="BP184" s="20"/>
      <c r="BQ184" s="20"/>
      <c r="BR184" s="20"/>
      <c r="BS184" s="20"/>
      <c r="BT184" s="20"/>
      <c r="BU184" s="20"/>
      <c r="BV184" s="20"/>
      <c r="BW184" s="20"/>
      <c r="BX184" s="20"/>
      <c r="BY184" s="20"/>
      <c r="BZ184" s="20"/>
      <c r="CA184" s="20"/>
      <c r="CB184" s="20"/>
      <c r="CC184" s="20"/>
      <c r="CD184" s="20"/>
      <c r="CE184" s="20"/>
      <c r="CF184" s="20"/>
      <c r="CG184" s="20"/>
      <c r="CH184" s="20"/>
      <c r="CI184" s="20"/>
      <c r="CJ184" s="20"/>
      <c r="CK184" s="20"/>
      <c r="CL184" s="20"/>
      <c r="CM184" s="20"/>
      <c r="CN184" s="20"/>
      <c r="CO184" s="20"/>
      <c r="CP184" s="20"/>
      <c r="CQ184" s="20"/>
      <c r="CR184" s="20"/>
      <c r="CS184" s="20"/>
      <c r="CT184" s="20"/>
      <c r="CU184" s="20"/>
      <c r="CV184" s="20"/>
      <c r="CW184" s="20"/>
      <c r="CX184" s="20"/>
      <c r="CY184" s="20"/>
      <c r="CZ184" s="20"/>
      <c r="DA184" s="20"/>
      <c r="DB184" s="20"/>
      <c r="DC184" s="20"/>
      <c r="DD184" s="20"/>
      <c r="DE184" s="20"/>
      <c r="DF184" s="20"/>
      <c r="DG184" s="20"/>
      <c r="DH184" s="20"/>
      <c r="DI184" s="20"/>
      <c r="DJ184" s="20"/>
      <c r="DK184" s="20"/>
      <c r="DL184" s="20"/>
      <c r="DM184" s="20"/>
      <c r="DN184" s="20"/>
      <c r="DO184" s="20"/>
      <c r="DP184" s="20"/>
      <c r="DQ184" s="20"/>
      <c r="DR184" s="20"/>
      <c r="DS184" s="20"/>
      <c r="DT184" s="20"/>
      <c r="DU184" s="20"/>
      <c r="DV184" s="20"/>
      <c r="DW184" s="20"/>
      <c r="DX184" s="20"/>
      <c r="DY184" s="20"/>
      <c r="DZ184" s="20"/>
      <c r="EA184" s="20"/>
      <c r="EB184" s="20"/>
      <c r="EC184" s="20"/>
      <c r="ED184" s="20"/>
      <c r="EE184" s="20"/>
      <c r="EF184" s="20"/>
      <c r="EG184" s="20"/>
      <c r="EH184" s="20"/>
      <c r="EI184" s="20"/>
      <c r="EJ184" s="20"/>
      <c r="EK184" s="20"/>
      <c r="EL184" s="20"/>
      <c r="EM184" s="20"/>
      <c r="EN184" s="20"/>
      <c r="EO184" s="20"/>
      <c r="EP184" s="20"/>
      <c r="EQ184" s="20"/>
      <c r="ER184" s="20"/>
      <c r="ES184" s="20"/>
      <c r="ET184" s="20"/>
      <c r="EU184" s="20"/>
      <c r="EV184" s="20"/>
      <c r="EW184" s="20"/>
      <c r="EX184" s="20"/>
      <c r="EY184" s="20"/>
      <c r="EZ184" s="20"/>
      <c r="FA184" s="20"/>
      <c r="FB184" s="20"/>
      <c r="FC184" s="20"/>
      <c r="FD184" s="20"/>
      <c r="FE184" s="20"/>
      <c r="FF184" s="20"/>
      <c r="FG184" s="20"/>
      <c r="FH184" s="20"/>
    </row>
    <row r="185" customFormat="false" ht="15" hidden="false" customHeight="false" outlineLevel="0" collapsed="false">
      <c r="C185" s="0" t="s">
        <v>770</v>
      </c>
      <c r="D185" s="11" t="s">
        <v>319</v>
      </c>
      <c r="I185" s="43" t="n">
        <f aca="false">SUM(J185:FH185)</f>
        <v>204587.650246496</v>
      </c>
      <c r="J185" s="43" t="n">
        <f aca="false">J24*(J91+J149+J111)</f>
        <v>0</v>
      </c>
      <c r="K185" s="43" t="n">
        <f aca="false">K24*(K91+K149+K111)</f>
        <v>0</v>
      </c>
      <c r="L185" s="43" t="n">
        <f aca="false">L24*(L91+L149+L111)</f>
        <v>0</v>
      </c>
      <c r="M185" s="43" t="n">
        <f aca="false">M24*(M91+M149+M111)</f>
        <v>0</v>
      </c>
      <c r="N185" s="43" t="n">
        <f aca="false">N24*(N91+N149+N111)</f>
        <v>0</v>
      </c>
      <c r="O185" s="43" t="n">
        <f aca="false">O24*(O91+O149+O111)</f>
        <v>0</v>
      </c>
      <c r="P185" s="43" t="n">
        <f aca="false">P24*(P91+P149+P111)</f>
        <v>0</v>
      </c>
      <c r="Q185" s="43" t="n">
        <f aca="false">Q24*(Q91+Q149+Q111)</f>
        <v>0</v>
      </c>
      <c r="R185" s="43" t="n">
        <f aca="false">R24*(R91+R149+R111)</f>
        <v>0</v>
      </c>
      <c r="S185" s="43" t="n">
        <f aca="false">S24*(S91+S149+S111)</f>
        <v>0</v>
      </c>
      <c r="T185" s="43" t="n">
        <f aca="false">T24*(T91+T149+T111)</f>
        <v>2486.32085695192</v>
      </c>
      <c r="U185" s="43" t="n">
        <f aca="false">U24*(U91+U149+U111)</f>
        <v>2466.24274885629</v>
      </c>
      <c r="V185" s="43" t="n">
        <f aca="false">V24*(V91+V149+V111)</f>
        <v>2453.3401085925</v>
      </c>
      <c r="W185" s="43" t="n">
        <f aca="false">W24*(W91+W149+W111)</f>
        <v>1956.21738943768</v>
      </c>
      <c r="X185" s="43" t="n">
        <f aca="false">X24*(X91+X149+X111)</f>
        <v>1976.36518219223</v>
      </c>
      <c r="Y185" s="43" t="n">
        <f aca="false">Y24*(Y91+Y149+Y111)</f>
        <v>1996.48226755259</v>
      </c>
      <c r="Z185" s="43" t="n">
        <f aca="false">Z24*(Z91+Z149+Z111)</f>
        <v>1995.24261960062</v>
      </c>
      <c r="AA185" s="43" t="n">
        <f aca="false">AA24*(AA91+AA149+AA111)</f>
        <v>1669.28476527189</v>
      </c>
      <c r="AB185" s="43" t="n">
        <f aca="false">AB24*(AB91+AB149+AB111)</f>
        <v>1686.32635469833</v>
      </c>
      <c r="AC185" s="43" t="n">
        <f aca="false">AC24*(AC91+AC149+AC111)</f>
        <v>1703.33970560326</v>
      </c>
      <c r="AD185" s="43" t="n">
        <f aca="false">AD24*(AD91+AD149+AD111)</f>
        <v>1702.16516115104</v>
      </c>
      <c r="AE185" s="43" t="n">
        <f aca="false">AE24*(AE91+AE149+AE111)</f>
        <v>1717.75468923711</v>
      </c>
      <c r="AF185" s="43" t="n">
        <f aca="false">AF24*(AF91+AF149+AF111)</f>
        <v>1735.29623813603</v>
      </c>
      <c r="AG185" s="43" t="n">
        <f aca="false">AG24*(AG91+AG149+AG111)</f>
        <v>1752.80809643717</v>
      </c>
      <c r="AH185" s="43" t="n">
        <f aca="false">AH24*(AH91+AH149+AH111)</f>
        <v>1751.57328654462</v>
      </c>
      <c r="AI185" s="43" t="n">
        <f aca="false">AI24*(AI91+AI149+AI111)</f>
        <v>1771.78631358778</v>
      </c>
      <c r="AJ185" s="43" t="n">
        <f aca="false">AJ24*(AJ91+AJ149+AJ111)</f>
        <v>1770.60459697255</v>
      </c>
      <c r="AK185" s="43" t="n">
        <f aca="false">AK24*(AK91+AK149+AK111)</f>
        <v>1788.55180023126</v>
      </c>
      <c r="AL185" s="43" t="n">
        <f aca="false">AL24*(AL91+AL149+AL111)</f>
        <v>1787.34354757911</v>
      </c>
      <c r="AM185" s="43" t="n">
        <f aca="false">AM24*(AM91+AM149+AM111)</f>
        <v>1639.18810297348</v>
      </c>
      <c r="AN185" s="43" t="n">
        <f aca="false">AN24*(AN91+AN149+AN111)</f>
        <v>1655.87599962883</v>
      </c>
      <c r="AO185" s="43" t="n">
        <f aca="false">AO24*(AO91+AO149+AO111)</f>
        <v>1672.53440193602</v>
      </c>
      <c r="AP185" s="43" t="n">
        <f aca="false">AP24*(AP91+AP149+AP111)</f>
        <v>1671.27546381386</v>
      </c>
      <c r="AQ185" s="43" t="n">
        <f aca="false">AQ24*(AQ91+AQ149+AQ111)</f>
        <v>1524.29150321057</v>
      </c>
      <c r="AR185" s="43" t="n">
        <f aca="false">AR24*(AR91+AR149+AR111)</f>
        <v>1539.75133672162</v>
      </c>
      <c r="AS185" s="43" t="n">
        <f aca="false">AS24*(AS91+AS149+AS111)</f>
        <v>1555.18302008652</v>
      </c>
      <c r="AT185" s="43" t="n">
        <f aca="false">AT24*(AT91+AT149+AT111)</f>
        <v>1553.95047305377</v>
      </c>
      <c r="AU185" s="43" t="n">
        <f aca="false">AU24*(AU91+AU149+AU111)</f>
        <v>1550.20230967827</v>
      </c>
      <c r="AV185" s="43" t="n">
        <f aca="false">AV24*(AV91+AV149+AV111)</f>
        <v>1565.94784501032</v>
      </c>
      <c r="AW185" s="43" t="n">
        <f aca="false">AW24*(AW91+AW149+AW111)</f>
        <v>1581.66491537137</v>
      </c>
      <c r="AX185" s="43" t="n">
        <f aca="false">AX24*(AX91+AX149+AX111)</f>
        <v>1580.4051692912</v>
      </c>
      <c r="AY185" s="43" t="n">
        <f aca="false">AY24*(AY91+AY149+AY111)</f>
        <v>1471.37313027145</v>
      </c>
      <c r="AZ185" s="43" t="n">
        <f aca="false">AZ24*(AZ91+AZ149+AZ111)</f>
        <v>1470.10347513588</v>
      </c>
      <c r="BA185" s="43" t="n">
        <f aca="false">BA24*(BA91+BA149+BA111)</f>
        <v>1484.75463995337</v>
      </c>
      <c r="BB185" s="43" t="n">
        <f aca="false">BB24*(BB91+BB149+BB111)</f>
        <v>1483.45614899513</v>
      </c>
      <c r="BC185" s="43" t="n">
        <f aca="false">BC24*(BC91+BC149+BC111)</f>
        <v>1495.98391168715</v>
      </c>
      <c r="BD185" s="43" t="n">
        <f aca="false">BD24*(BD91+BD149+BD111)</f>
        <v>1511.05441150432</v>
      </c>
      <c r="BE185" s="43" t="n">
        <f aca="false">BE24*(BE91+BE149+BE111)</f>
        <v>1526.09356520713</v>
      </c>
      <c r="BF185" s="43" t="n">
        <f aca="false">BF24*(BF91+BF149+BF111)</f>
        <v>1524.70515217021</v>
      </c>
      <c r="BG185" s="43" t="n">
        <f aca="false">BG24*(BG91+BG149+BG111)</f>
        <v>1483.5381793341</v>
      </c>
      <c r="BH185" s="43" t="n">
        <f aca="false">BH24*(BH91+BH149+BH111)</f>
        <v>1449.11509006247</v>
      </c>
      <c r="BI185" s="43" t="n">
        <f aca="false">BI24*(BI91+BI149+BI111)</f>
        <v>1463.45497008152</v>
      </c>
      <c r="BJ185" s="43" t="n">
        <f aca="false">BJ24*(BJ91+BJ149+BJ111)</f>
        <v>1462.01908936229</v>
      </c>
      <c r="BK185" s="43" t="n">
        <f aca="false">BK24*(BK91+BK149+BK111)</f>
        <v>1428.74599309458</v>
      </c>
      <c r="BL185" s="43" t="n">
        <f aca="false">BL24*(BL91+BL149+BL111)</f>
        <v>1443.05026276884</v>
      </c>
      <c r="BM185" s="43" t="n">
        <f aca="false">BM24*(BM91+BM149+BM111)</f>
        <v>1457.32198532706</v>
      </c>
      <c r="BN185" s="43" t="n">
        <f aca="false">BN24*(BN91+BN149+BN111)</f>
        <v>1455.85446286454</v>
      </c>
      <c r="BO185" s="43" t="n">
        <f aca="false">BO24*(BO91+BO149+BO111)</f>
        <v>1457.27737394708</v>
      </c>
      <c r="BP185" s="43" t="n">
        <f aca="false">BP24*(BP91+BP149+BP111)</f>
        <v>1455.82608309884</v>
      </c>
      <c r="BQ185" s="43" t="n">
        <f aca="false">BQ24*(BQ91+BQ149+BQ111)</f>
        <v>1470.25276099076</v>
      </c>
      <c r="BR185" s="43" t="n">
        <f aca="false">BR24*(BR91+BR149+BR111)</f>
        <v>1468.76829965157</v>
      </c>
      <c r="BS185" s="43" t="n">
        <f aca="false">BS24*(BS91+BS149+BS111)</f>
        <v>1393.04807775432</v>
      </c>
      <c r="BT185" s="43" t="n">
        <f aca="false">BT24*(BT91+BT149+BT111)</f>
        <v>1406.98835652421</v>
      </c>
      <c r="BU185" s="43" t="n">
        <f aca="false">BU24*(BU91+BU149+BU111)</f>
        <v>1420.89650733169</v>
      </c>
      <c r="BV185" s="43" t="n">
        <f aca="false">BV24*(BV91+BV149+BV111)</f>
        <v>1419.39712095956</v>
      </c>
      <c r="BW185" s="43" t="n">
        <f aca="false">BW24*(BW91+BW149+BW111)</f>
        <v>1405.6304633079</v>
      </c>
      <c r="BX185" s="43" t="n">
        <f aca="false">BX24*(BX91+BX149+BX111)</f>
        <v>1419.69193428382</v>
      </c>
      <c r="BY185" s="43" t="n">
        <f aca="false">BY24*(BY91+BY149+BY111)</f>
        <v>1433.7203284509</v>
      </c>
      <c r="BZ185" s="43" t="n">
        <f aca="false">BZ24*(BZ91+BZ149+BZ111)</f>
        <v>1432.1664312592</v>
      </c>
      <c r="CA185" s="43" t="n">
        <f aca="false">CA24*(CA91+CA149+CA111)</f>
        <v>1367.83556115396</v>
      </c>
      <c r="CB185" s="43" t="n">
        <f aca="false">CB24*(CB91+CB149+CB111)</f>
        <v>1381.46321264387</v>
      </c>
      <c r="CC185" s="43" t="n">
        <f aca="false">CC24*(CC91+CC149+CC111)</f>
        <v>1395.9081234422</v>
      </c>
      <c r="CD185" s="43" t="n">
        <f aca="false">CD24*(CD91+CD149+CD111)</f>
        <v>1395.16459209126</v>
      </c>
      <c r="CE185" s="43" t="n">
        <f aca="false">CE24*(CE91+CE149+CE111)</f>
        <v>1347.64766654119</v>
      </c>
      <c r="CF185" s="43" t="n">
        <f aca="false">CF24*(CF91+CF149+CF111)</f>
        <v>1346.9228385164</v>
      </c>
      <c r="CG185" s="43" t="n">
        <f aca="false">CG24*(CG91+CG149+CG111)</f>
        <v>1360.99194392968</v>
      </c>
      <c r="CH185" s="43" t="n">
        <f aca="false">CH24*(CH91+CH149+CH111)</f>
        <v>1360.25221019267</v>
      </c>
      <c r="CI185" s="43" t="n">
        <f aca="false">CI24*(CI91+CI149+CI111)</f>
        <v>1387.4965487497</v>
      </c>
      <c r="CJ185" s="43" t="n">
        <f aca="false">CJ24*(CJ91+CJ149+CJ111)</f>
        <v>1402.15316902107</v>
      </c>
      <c r="CK185" s="43" t="n">
        <f aca="false">CK24*(CK91+CK149+CK111)</f>
        <v>1416.78512702431</v>
      </c>
      <c r="CL185" s="43" t="n">
        <f aca="false">CL24*(CL91+CL149+CL111)</f>
        <v>1416.00086838555</v>
      </c>
      <c r="CM185" s="43" t="n">
        <f aca="false">CM24*(CM91+CM149+CM111)</f>
        <v>1465.7123573538</v>
      </c>
      <c r="CN185" s="43" t="n">
        <f aca="false">CN24*(CN91+CN149+CN111)</f>
        <v>1481.21379022325</v>
      </c>
      <c r="CO185" s="43" t="n">
        <f aca="false">CO24*(CO91+CO149+CO111)</f>
        <v>1496.68977384883</v>
      </c>
      <c r="CP185" s="43" t="n">
        <f aca="false">CP24*(CP91+CP149+CP111)</f>
        <v>1495.88048942904</v>
      </c>
      <c r="CQ185" s="43" t="n">
        <f aca="false">CQ24*(CQ91+CQ149+CQ111)</f>
        <v>1449.5010995176</v>
      </c>
      <c r="CR185" s="43" t="n">
        <f aca="false">CR24*(CR91+CR149+CR111)</f>
        <v>1464.81364595387</v>
      </c>
      <c r="CS185" s="43" t="n">
        <f aca="false">CS24*(CS91+CS149+CS111)</f>
        <v>1480.10045884051</v>
      </c>
      <c r="CT185" s="43" t="n">
        <f aca="false">CT24*(CT91+CT149+CT111)</f>
        <v>1479.28213351465</v>
      </c>
      <c r="CU185" s="43" t="n">
        <f aca="false">CU24*(CU91+CU149+CU111)</f>
        <v>-33272.5377258</v>
      </c>
      <c r="CV185" s="43" t="n">
        <f aca="false">CV24*(CV91+CV149+CV111)</f>
        <v>1530.66907651028</v>
      </c>
      <c r="CW185" s="43" t="n">
        <f aca="false">CW24*(CW91+CW149+CW111)</f>
        <v>1546.7135749082</v>
      </c>
      <c r="CX185" s="43" t="n">
        <f aca="false">CX24*(CX91+CX149+CX111)</f>
        <v>1545.92959678448</v>
      </c>
      <c r="CY185" s="43" t="n">
        <f aca="false">CY24*(CY91+CY149+CY111)</f>
        <v>1904.22668073469</v>
      </c>
      <c r="CZ185" s="43" t="n">
        <f aca="false">CZ24*(CZ91+CZ149+CZ111)</f>
        <v>1924.6154007972</v>
      </c>
      <c r="DA185" s="43" t="n">
        <f aca="false">DA24*(DA91+DA149+DA111)</f>
        <v>1944.97915530991</v>
      </c>
      <c r="DB185" s="43" t="n">
        <f aca="false">DB24*(DB91+DB149+DB111)</f>
        <v>1944.18525233224</v>
      </c>
      <c r="DC185" s="43" t="n">
        <f aca="false">DC24*(DC91+DC149+DC111)</f>
        <v>1896.99405933607</v>
      </c>
      <c r="DD185" s="43" t="n">
        <f aca="false">DD24*(DD91+DD149+DD111)</f>
        <v>1917.305551589</v>
      </c>
      <c r="DE185" s="43" t="n">
        <f aca="false">DE24*(DE91+DE149+DE111)</f>
        <v>1937.59218001155</v>
      </c>
      <c r="DF185" s="43" t="n">
        <f aca="false">DF24*(DF91+DF149+DF111)</f>
        <v>1936.80151170575</v>
      </c>
      <c r="DG185" s="43" t="n">
        <f aca="false">DG24*(DG91+DG149+DG111)</f>
        <v>1899.39536004032</v>
      </c>
      <c r="DH185" s="43" t="n">
        <f aca="false">DH24*(DH91+DH149+DH111)</f>
        <v>1919.72564340049</v>
      </c>
      <c r="DI185" s="43" t="n">
        <f aca="false">DI24*(DI91+DI149+DI111)</f>
        <v>1940.03080689933</v>
      </c>
      <c r="DJ185" s="43" t="n">
        <f aca="false">DJ24*(DJ91+DJ149+DJ111)</f>
        <v>1939.2319968247</v>
      </c>
      <c r="DK185" s="43" t="n">
        <f aca="false">DK24*(DK91+DK149+DK111)</f>
        <v>1891.21433941723</v>
      </c>
      <c r="DL185" s="43" t="n">
        <f aca="false">DL24*(DL91+DL149+DL111)</f>
        <v>1890.43794308765</v>
      </c>
      <c r="DM185" s="43" t="n">
        <f aca="false">DM24*(DM91+DM149+DM111)</f>
        <v>1910.42764600639</v>
      </c>
      <c r="DN185" s="43" t="n">
        <f aca="false">DN24*(DN91+DN149+DN111)</f>
        <v>1909.63528348916</v>
      </c>
      <c r="DO185" s="43" t="n">
        <f aca="false">DO24*(DO91+DO149+DO111)</f>
        <v>1905.90291427049</v>
      </c>
      <c r="DP185" s="43" t="n">
        <f aca="false">DP24*(DP91+DP149+DP111)</f>
        <v>1926.30008945086</v>
      </c>
      <c r="DQ185" s="43" t="n">
        <f aca="false">DQ24*(DQ91+DQ149+DQ111)</f>
        <v>1946.67196907459</v>
      </c>
      <c r="DR185" s="43" t="n">
        <f aca="false">DR24*(DR91+DR149+DR111)</f>
        <v>1945.86757189955</v>
      </c>
      <c r="DS185" s="43" t="n">
        <f aca="false">DS24*(DS91+DS149+DS111)</f>
        <v>1876.87621973754</v>
      </c>
      <c r="DT185" s="43" t="n">
        <f aca="false">DT24*(DT91+DT149+DT111)</f>
        <v>1896.95028006896</v>
      </c>
      <c r="DU185" s="43" t="n">
        <f aca="false">DU24*(DU91+DU149+DU111)</f>
        <v>1916.99902550286</v>
      </c>
      <c r="DV185" s="43" t="n">
        <f aca="false">DV24*(DV91+DV149+DV111)</f>
        <v>1916.19401328899</v>
      </c>
      <c r="DW185" s="43" t="n">
        <f aca="false">DW24*(DW91+DW149+DW111)</f>
        <v>1899.6106504554</v>
      </c>
      <c r="DX185" s="43" t="n">
        <f aca="false">DX24*(DX91+DX149+DX111)</f>
        <v>1919.93104668206</v>
      </c>
      <c r="DY185" s="43" t="n">
        <f aca="false">DY24*(DY91+DY149+DY111)</f>
        <v>1940.22592458564</v>
      </c>
      <c r="DZ185" s="43" t="n">
        <f aca="false">DZ24*(DZ91+DZ149+DZ111)</f>
        <v>1939.4144434514</v>
      </c>
      <c r="EA185" s="43" t="n">
        <f aca="false">EA24*(EA91+EA149+EA111)</f>
        <v>1933.17676680014</v>
      </c>
      <c r="EB185" s="43" t="n">
        <f aca="false">EB24*(EB91+EB149+EB111)</f>
        <v>1932.3879251865</v>
      </c>
      <c r="EC185" s="43" t="n">
        <f aca="false">EC24*(EC91+EC149+EC111)</f>
        <v>1952.82604429538</v>
      </c>
      <c r="ED185" s="43" t="n">
        <f aca="false">ED24*(ED91+ED149+ED111)</f>
        <v>1952.02098056327</v>
      </c>
      <c r="EE185" s="43" t="n">
        <f aca="false">EE24*(EE91+EE149+EE111)</f>
        <v>1869.77052216681</v>
      </c>
      <c r="EF185" s="43" t="n">
        <f aca="false">EF24*(EF91+EF149+EF111)</f>
        <v>1889.74691664176</v>
      </c>
      <c r="EG185" s="43" t="n">
        <f aca="false">EG24*(EG91+EG149+EG111)</f>
        <v>1909.69738896071</v>
      </c>
      <c r="EH185" s="43" t="n">
        <f aca="false">EH24*(EH91+EH149+EH111)</f>
        <v>1908.87306596383</v>
      </c>
      <c r="EI185" s="43" t="n">
        <f aca="false">EI24*(EI91+EI149+EI111)</f>
        <v>1926.67860443634</v>
      </c>
      <c r="EJ185" s="43" t="n">
        <f aca="false">EJ24*(EJ91+EJ149+EJ111)</f>
        <v>1839.25031558284</v>
      </c>
      <c r="EK185" s="43" t="n">
        <f aca="false">EK24*(EK91+EK149+EK111)</f>
        <v>1858.63216879954</v>
      </c>
      <c r="EL185" s="43" t="n">
        <f aca="false">EL24*(EL91+EL149+EL111)</f>
        <v>1857.79399416642</v>
      </c>
      <c r="EM185" s="43" t="n">
        <f aca="false">EM24*(EM91+EM149+EM111)</f>
        <v>1880.52833244476</v>
      </c>
      <c r="EN185" s="43" t="n">
        <f aca="false">EN24*(EN91+EN149+EN111)</f>
        <v>1900.57973727047</v>
      </c>
      <c r="EO185" s="43" t="n">
        <f aca="false">EO24*(EO91+EO149+EO111)</f>
        <v>1920.6037752374</v>
      </c>
      <c r="EP185" s="43" t="n">
        <f aca="false">EP24*(EP91+EP149+EP111)</f>
        <v>1919.73351077904</v>
      </c>
      <c r="EQ185" s="43" t="n">
        <f aca="false">EQ24*(EQ91+EQ149+EQ111)</f>
        <v>1850.10599581474</v>
      </c>
      <c r="ER185" s="43" t="n">
        <f aca="false">ER24*(ER91+ER149+ER111)</f>
        <v>1849.25089601714</v>
      </c>
      <c r="ES185" s="43" t="n">
        <f aca="false">ES24*(ES91+ES149+ES111)</f>
        <v>1868.70848526162</v>
      </c>
      <c r="ET185" s="43" t="n">
        <f aca="false">ET24*(ET91+ET149+ET111)</f>
        <v>1867.83580078039</v>
      </c>
      <c r="EU185" s="43" t="n">
        <f aca="false">EU24*(EU91+EU149+EU111)</f>
        <v>1862.90516002734</v>
      </c>
      <c r="EV185" s="43" t="n">
        <f aca="false">EV24*(EV91+EV149+EV111)</f>
        <v>1882.744080483</v>
      </c>
      <c r="EW185" s="43" t="n">
        <f aca="false">EW24*(EW91+EW149+EW111)</f>
        <v>1902.55509309463</v>
      </c>
      <c r="EX185" s="43" t="n">
        <f aca="false">EX24*(EX91+EX149+EX111)</f>
        <v>1901.66762533829</v>
      </c>
      <c r="EY185" s="43" t="n">
        <f aca="false">EY24*(EY91+EY149+EY111)</f>
        <v>1896.64869716982</v>
      </c>
      <c r="EZ185" s="43" t="n">
        <f aca="false">EZ24*(EZ91+EZ149+EZ111)</f>
        <v>1916.84797697946</v>
      </c>
      <c r="FA185" s="43" t="n">
        <f aca="false">FA24*(FA91+FA149+FA111)</f>
        <v>1937.0188761862</v>
      </c>
      <c r="FB185" s="43" t="n">
        <f aca="false">FB24*(FB91+FB149+FB111)</f>
        <v>1936.11637472606</v>
      </c>
      <c r="FC185" s="43" t="n">
        <f aca="false">FC24*(FC91+FC149+FC111)</f>
        <v>1931.00756830613</v>
      </c>
      <c r="FD185" s="43" t="n">
        <f aca="false">FD24*(FD91+FD149+FD111)</f>
        <v>0</v>
      </c>
      <c r="FE185" s="43" t="n">
        <f aca="false">FE24*(FE91+FE149+FE111)</f>
        <v>0</v>
      </c>
      <c r="FF185" s="43" t="n">
        <f aca="false">FF24*(FF91+FF149+FF111)</f>
        <v>0</v>
      </c>
      <c r="FG185" s="43" t="n">
        <f aca="false">FG24*(FG91+FG149+FG111)</f>
        <v>0</v>
      </c>
      <c r="FH185" s="43" t="n">
        <f aca="false">FH24*(FH91+FH149+FH111)</f>
        <v>0</v>
      </c>
    </row>
    <row r="186" customFormat="false" ht="15" hidden="false" customHeight="false" outlineLevel="0" collapsed="false">
      <c r="C186" s="0" t="s">
        <v>771</v>
      </c>
      <c r="D186" s="11" t="s">
        <v>27</v>
      </c>
      <c r="E186" s="43" t="n">
        <f aca="false">XNPV(In_Buyer_IRR_COD,INDEX($J185:$FH185,$E22):$FH$185,INDEX($J$4:$FH$4,$E22):$FH$4)/$E13</f>
        <v>1172.21839764909</v>
      </c>
      <c r="F186" s="43" t="n">
        <f aca="false">INDEX(Asset_COD_Inputs,$A$1)</f>
        <v>1210.18731172553</v>
      </c>
    </row>
    <row r="187" customFormat="false" ht="15" hidden="false" customHeight="false" outlineLevel="0" collapsed="false">
      <c r="C187" s="23" t="s">
        <v>772</v>
      </c>
      <c r="D187" s="11" t="s">
        <v>319</v>
      </c>
      <c r="E187" s="62" t="n">
        <f aca="false">IF(In_COD_Price&gt;0,In_COD_Price,IF(In_Sale_Form=1,$F186,$E186))*(1+In_Price_Step)</f>
        <v>1172.21839764909</v>
      </c>
      <c r="F187" s="62" t="n">
        <f aca="false">$E187*$E13</f>
        <v>73849.7590518926</v>
      </c>
    </row>
    <row r="188" customFormat="false" ht="15" hidden="false" customHeight="false" outlineLevel="0" collapsed="false">
      <c r="C188" s="0" t="s">
        <v>773</v>
      </c>
      <c r="D188" s="11" t="s">
        <v>319</v>
      </c>
      <c r="I188" s="43" t="n">
        <f aca="false">SUM(J188:FH188)</f>
        <v>130737.891194604</v>
      </c>
      <c r="J188" s="43" t="n">
        <f aca="false">J185-$F187*J20</f>
        <v>0</v>
      </c>
      <c r="K188" s="43" t="n">
        <f aca="false">K185-$F187*K20</f>
        <v>0</v>
      </c>
      <c r="L188" s="43" t="n">
        <f aca="false">L185-$F187*L20</f>
        <v>0</v>
      </c>
      <c r="M188" s="43" t="n">
        <f aca="false">M185-$F187*M20</f>
        <v>0</v>
      </c>
      <c r="N188" s="43" t="n">
        <f aca="false">N185-$F187*N20</f>
        <v>0</v>
      </c>
      <c r="O188" s="43" t="n">
        <f aca="false">O185-$F187*O20</f>
        <v>0</v>
      </c>
      <c r="P188" s="43" t="n">
        <f aca="false">P185-$F187*P20</f>
        <v>0</v>
      </c>
      <c r="Q188" s="43" t="n">
        <f aca="false">Q185-$F187*Q20</f>
        <v>0</v>
      </c>
      <c r="R188" s="43" t="n">
        <f aca="false">R185-$F187*R20</f>
        <v>0</v>
      </c>
      <c r="S188" s="43" t="n">
        <f aca="false">S185-$F187*S20</f>
        <v>-73849.7590518926</v>
      </c>
      <c r="T188" s="43" t="n">
        <f aca="false">T185-$F187*T20</f>
        <v>2486.32085695192</v>
      </c>
      <c r="U188" s="43" t="n">
        <f aca="false">U185-$F187*U20</f>
        <v>2466.24274885629</v>
      </c>
      <c r="V188" s="43" t="n">
        <f aca="false">V185-$F187*V20</f>
        <v>2453.3401085925</v>
      </c>
      <c r="W188" s="43" t="n">
        <f aca="false">W185-$F187*W20</f>
        <v>1956.21738943768</v>
      </c>
      <c r="X188" s="43" t="n">
        <f aca="false">X185-$F187*X20</f>
        <v>1976.36518219223</v>
      </c>
      <c r="Y188" s="43" t="n">
        <f aca="false">Y185-$F187*Y20</f>
        <v>1996.48226755259</v>
      </c>
      <c r="Z188" s="43" t="n">
        <f aca="false">Z185-$F187*Z20</f>
        <v>1995.24261960062</v>
      </c>
      <c r="AA188" s="43" t="n">
        <f aca="false">AA185-$F187*AA20</f>
        <v>1669.28476527189</v>
      </c>
      <c r="AB188" s="43" t="n">
        <f aca="false">AB185-$F187*AB20</f>
        <v>1686.32635469833</v>
      </c>
      <c r="AC188" s="43" t="n">
        <f aca="false">AC185-$F187*AC20</f>
        <v>1703.33970560326</v>
      </c>
      <c r="AD188" s="43" t="n">
        <f aca="false">AD185-$F187*AD20</f>
        <v>1702.16516115104</v>
      </c>
      <c r="AE188" s="43" t="n">
        <f aca="false">AE185-$F187*AE20</f>
        <v>1717.75468923711</v>
      </c>
      <c r="AF188" s="43" t="n">
        <f aca="false">AF185-$F187*AF20</f>
        <v>1735.29623813603</v>
      </c>
      <c r="AG188" s="43" t="n">
        <f aca="false">AG185-$F187*AG20</f>
        <v>1752.80809643717</v>
      </c>
      <c r="AH188" s="43" t="n">
        <f aca="false">AH185-$F187*AH20</f>
        <v>1751.57328654462</v>
      </c>
      <c r="AI188" s="43" t="n">
        <f aca="false">AI185-$F187*AI20</f>
        <v>1771.78631358778</v>
      </c>
      <c r="AJ188" s="43" t="n">
        <f aca="false">AJ185-$F187*AJ20</f>
        <v>1770.60459697255</v>
      </c>
      <c r="AK188" s="43" t="n">
        <f aca="false">AK185-$F187*AK20</f>
        <v>1788.55180023126</v>
      </c>
      <c r="AL188" s="43" t="n">
        <f aca="false">AL185-$F187*AL20</f>
        <v>1787.34354757911</v>
      </c>
      <c r="AM188" s="43" t="n">
        <f aca="false">AM185-$F187*AM20</f>
        <v>1639.18810297348</v>
      </c>
      <c r="AN188" s="43" t="n">
        <f aca="false">AN185-$F187*AN20</f>
        <v>1655.87599962883</v>
      </c>
      <c r="AO188" s="43" t="n">
        <f aca="false">AO185-$F187*AO20</f>
        <v>1672.53440193602</v>
      </c>
      <c r="AP188" s="43" t="n">
        <f aca="false">AP185-$F187*AP20</f>
        <v>1671.27546381386</v>
      </c>
      <c r="AQ188" s="43" t="n">
        <f aca="false">AQ185-$F187*AQ20</f>
        <v>1524.29150321057</v>
      </c>
      <c r="AR188" s="43" t="n">
        <f aca="false">AR185-$F187*AR20</f>
        <v>1539.75133672162</v>
      </c>
      <c r="AS188" s="43" t="n">
        <f aca="false">AS185-$F187*AS20</f>
        <v>1555.18302008652</v>
      </c>
      <c r="AT188" s="43" t="n">
        <f aca="false">AT185-$F187*AT20</f>
        <v>1553.95047305377</v>
      </c>
      <c r="AU188" s="43" t="n">
        <f aca="false">AU185-$F187*AU20</f>
        <v>1550.20230967827</v>
      </c>
      <c r="AV188" s="43" t="n">
        <f aca="false">AV185-$F187*AV20</f>
        <v>1565.94784501032</v>
      </c>
      <c r="AW188" s="43" t="n">
        <f aca="false">AW185-$F187*AW20</f>
        <v>1581.66491537137</v>
      </c>
      <c r="AX188" s="43" t="n">
        <f aca="false">AX185-$F187*AX20</f>
        <v>1580.4051692912</v>
      </c>
      <c r="AY188" s="43" t="n">
        <f aca="false">AY185-$F187*AY20</f>
        <v>1471.37313027145</v>
      </c>
      <c r="AZ188" s="43" t="n">
        <f aca="false">AZ185-$F187*AZ20</f>
        <v>1470.10347513588</v>
      </c>
      <c r="BA188" s="43" t="n">
        <f aca="false">BA185-$F187*BA20</f>
        <v>1484.75463995337</v>
      </c>
      <c r="BB188" s="43" t="n">
        <f aca="false">BB185-$F187*BB20</f>
        <v>1483.45614899513</v>
      </c>
      <c r="BC188" s="43" t="n">
        <f aca="false">BC185-$F187*BC20</f>
        <v>1495.98391168715</v>
      </c>
      <c r="BD188" s="43" t="n">
        <f aca="false">BD185-$F187*BD20</f>
        <v>1511.05441150432</v>
      </c>
      <c r="BE188" s="43" t="n">
        <f aca="false">BE185-$F187*BE20</f>
        <v>1526.09356520713</v>
      </c>
      <c r="BF188" s="43" t="n">
        <f aca="false">BF185-$F187*BF20</f>
        <v>1524.70515217021</v>
      </c>
      <c r="BG188" s="43" t="n">
        <f aca="false">BG185-$F187*BG20</f>
        <v>1483.5381793341</v>
      </c>
      <c r="BH188" s="43" t="n">
        <f aca="false">BH185-$F187*BH20</f>
        <v>1449.11509006247</v>
      </c>
      <c r="BI188" s="43" t="n">
        <f aca="false">BI185-$F187*BI20</f>
        <v>1463.45497008152</v>
      </c>
      <c r="BJ188" s="43" t="n">
        <f aca="false">BJ185-$F187*BJ20</f>
        <v>1462.01908936229</v>
      </c>
      <c r="BK188" s="43" t="n">
        <f aca="false">BK185-$F187*BK20</f>
        <v>1428.74599309458</v>
      </c>
      <c r="BL188" s="43" t="n">
        <f aca="false">BL185-$F187*BL20</f>
        <v>1443.05026276884</v>
      </c>
      <c r="BM188" s="43" t="n">
        <f aca="false">BM185-$F187*BM20</f>
        <v>1457.32198532706</v>
      </c>
      <c r="BN188" s="43" t="n">
        <f aca="false">BN185-$F187*BN20</f>
        <v>1455.85446286454</v>
      </c>
      <c r="BO188" s="43" t="n">
        <f aca="false">BO185-$F187*BO20</f>
        <v>1457.27737394708</v>
      </c>
      <c r="BP188" s="43" t="n">
        <f aca="false">BP185-$F187*BP20</f>
        <v>1455.82608309884</v>
      </c>
      <c r="BQ188" s="43" t="n">
        <f aca="false">BQ185-$F187*BQ20</f>
        <v>1470.25276099076</v>
      </c>
      <c r="BR188" s="43" t="n">
        <f aca="false">BR185-$F187*BR20</f>
        <v>1468.76829965157</v>
      </c>
      <c r="BS188" s="43" t="n">
        <f aca="false">BS185-$F187*BS20</f>
        <v>1393.04807775432</v>
      </c>
      <c r="BT188" s="43" t="n">
        <f aca="false">BT185-$F187*BT20</f>
        <v>1406.98835652421</v>
      </c>
      <c r="BU188" s="43" t="n">
        <f aca="false">BU185-$F187*BU20</f>
        <v>1420.89650733169</v>
      </c>
      <c r="BV188" s="43" t="n">
        <f aca="false">BV185-$F187*BV20</f>
        <v>1419.39712095956</v>
      </c>
      <c r="BW188" s="43" t="n">
        <f aca="false">BW185-$F187*BW20</f>
        <v>1405.6304633079</v>
      </c>
      <c r="BX188" s="43" t="n">
        <f aca="false">BX185-$F187*BX20</f>
        <v>1419.69193428382</v>
      </c>
      <c r="BY188" s="43" t="n">
        <f aca="false">BY185-$F187*BY20</f>
        <v>1433.7203284509</v>
      </c>
      <c r="BZ188" s="43" t="n">
        <f aca="false">BZ185-$F187*BZ20</f>
        <v>1432.1664312592</v>
      </c>
      <c r="CA188" s="43" t="n">
        <f aca="false">CA185-$F187*CA20</f>
        <v>1367.83556115396</v>
      </c>
      <c r="CB188" s="43" t="n">
        <f aca="false">CB185-$F187*CB20</f>
        <v>1381.46321264387</v>
      </c>
      <c r="CC188" s="43" t="n">
        <f aca="false">CC185-$F187*CC20</f>
        <v>1395.9081234422</v>
      </c>
      <c r="CD188" s="43" t="n">
        <f aca="false">CD185-$F187*CD20</f>
        <v>1395.16459209126</v>
      </c>
      <c r="CE188" s="43" t="n">
        <f aca="false">CE185-$F187*CE20</f>
        <v>1347.64766654119</v>
      </c>
      <c r="CF188" s="43" t="n">
        <f aca="false">CF185-$F187*CF20</f>
        <v>1346.9228385164</v>
      </c>
      <c r="CG188" s="43" t="n">
        <f aca="false">CG185-$F187*CG20</f>
        <v>1360.99194392968</v>
      </c>
      <c r="CH188" s="43" t="n">
        <f aca="false">CH185-$F187*CH20</f>
        <v>1360.25221019267</v>
      </c>
      <c r="CI188" s="43" t="n">
        <f aca="false">CI185-$F187*CI20</f>
        <v>1387.4965487497</v>
      </c>
      <c r="CJ188" s="43" t="n">
        <f aca="false">CJ185-$F187*CJ20</f>
        <v>1402.15316902107</v>
      </c>
      <c r="CK188" s="43" t="n">
        <f aca="false">CK185-$F187*CK20</f>
        <v>1416.78512702431</v>
      </c>
      <c r="CL188" s="43" t="n">
        <f aca="false">CL185-$F187*CL20</f>
        <v>1416.00086838555</v>
      </c>
      <c r="CM188" s="43" t="n">
        <f aca="false">CM185-$F187*CM20</f>
        <v>1465.7123573538</v>
      </c>
      <c r="CN188" s="43" t="n">
        <f aca="false">CN185-$F187*CN20</f>
        <v>1481.21379022325</v>
      </c>
      <c r="CO188" s="43" t="n">
        <f aca="false">CO185-$F187*CO20</f>
        <v>1496.68977384883</v>
      </c>
      <c r="CP188" s="43" t="n">
        <f aca="false">CP185-$F187*CP20</f>
        <v>1495.88048942904</v>
      </c>
      <c r="CQ188" s="43" t="n">
        <f aca="false">CQ185-$F187*CQ20</f>
        <v>1449.5010995176</v>
      </c>
      <c r="CR188" s="43" t="n">
        <f aca="false">CR185-$F187*CR20</f>
        <v>1464.81364595387</v>
      </c>
      <c r="CS188" s="43" t="n">
        <f aca="false">CS185-$F187*CS20</f>
        <v>1480.10045884051</v>
      </c>
      <c r="CT188" s="43" t="n">
        <f aca="false">CT185-$F187*CT20</f>
        <v>1479.28213351465</v>
      </c>
      <c r="CU188" s="43" t="n">
        <f aca="false">CU185-$F187*CU20</f>
        <v>-33272.5377258</v>
      </c>
      <c r="CV188" s="43" t="n">
        <f aca="false">CV185-$F187*CV20</f>
        <v>1530.66907651028</v>
      </c>
      <c r="CW188" s="43" t="n">
        <f aca="false">CW185-$F187*CW20</f>
        <v>1546.7135749082</v>
      </c>
      <c r="CX188" s="43" t="n">
        <f aca="false">CX185-$F187*CX20</f>
        <v>1545.92959678448</v>
      </c>
      <c r="CY188" s="43" t="n">
        <f aca="false">CY185-$F187*CY20</f>
        <v>1904.22668073469</v>
      </c>
      <c r="CZ188" s="43" t="n">
        <f aca="false">CZ185-$F187*CZ20</f>
        <v>1924.6154007972</v>
      </c>
      <c r="DA188" s="43" t="n">
        <f aca="false">DA185-$F187*DA20</f>
        <v>1944.97915530991</v>
      </c>
      <c r="DB188" s="43" t="n">
        <f aca="false">DB185-$F187*DB20</f>
        <v>1944.18525233224</v>
      </c>
      <c r="DC188" s="43" t="n">
        <f aca="false">DC185-$F187*DC20</f>
        <v>1896.99405933607</v>
      </c>
      <c r="DD188" s="43" t="n">
        <f aca="false">DD185-$F187*DD20</f>
        <v>1917.305551589</v>
      </c>
      <c r="DE188" s="43" t="n">
        <f aca="false">DE185-$F187*DE20</f>
        <v>1937.59218001155</v>
      </c>
      <c r="DF188" s="43" t="n">
        <f aca="false">DF185-$F187*DF20</f>
        <v>1936.80151170575</v>
      </c>
      <c r="DG188" s="43" t="n">
        <f aca="false">DG185-$F187*DG20</f>
        <v>1899.39536004032</v>
      </c>
      <c r="DH188" s="43" t="n">
        <f aca="false">DH185-$F187*DH20</f>
        <v>1919.72564340049</v>
      </c>
      <c r="DI188" s="43" t="n">
        <f aca="false">DI185-$F187*DI20</f>
        <v>1940.03080689933</v>
      </c>
      <c r="DJ188" s="43" t="n">
        <f aca="false">DJ185-$F187*DJ20</f>
        <v>1939.2319968247</v>
      </c>
      <c r="DK188" s="43" t="n">
        <f aca="false">DK185-$F187*DK20</f>
        <v>1891.21433941723</v>
      </c>
      <c r="DL188" s="43" t="n">
        <f aca="false">DL185-$F187*DL20</f>
        <v>1890.43794308765</v>
      </c>
      <c r="DM188" s="43" t="n">
        <f aca="false">DM185-$F187*DM20</f>
        <v>1910.42764600639</v>
      </c>
      <c r="DN188" s="43" t="n">
        <f aca="false">DN185-$F187*DN20</f>
        <v>1909.63528348916</v>
      </c>
      <c r="DO188" s="43" t="n">
        <f aca="false">DO185-$F187*DO20</f>
        <v>1905.90291427049</v>
      </c>
      <c r="DP188" s="43" t="n">
        <f aca="false">DP185-$F187*DP20</f>
        <v>1926.30008945086</v>
      </c>
      <c r="DQ188" s="43" t="n">
        <f aca="false">DQ185-$F187*DQ20</f>
        <v>1946.67196907459</v>
      </c>
      <c r="DR188" s="43" t="n">
        <f aca="false">DR185-$F187*DR20</f>
        <v>1945.86757189955</v>
      </c>
      <c r="DS188" s="43" t="n">
        <f aca="false">DS185-$F187*DS20</f>
        <v>1876.87621973754</v>
      </c>
      <c r="DT188" s="43" t="n">
        <f aca="false">DT185-$F187*DT20</f>
        <v>1896.95028006896</v>
      </c>
      <c r="DU188" s="43" t="n">
        <f aca="false">DU185-$F187*DU20</f>
        <v>1916.99902550286</v>
      </c>
      <c r="DV188" s="43" t="n">
        <f aca="false">DV185-$F187*DV20</f>
        <v>1916.19401328899</v>
      </c>
      <c r="DW188" s="43" t="n">
        <f aca="false">DW185-$F187*DW20</f>
        <v>1899.6106504554</v>
      </c>
      <c r="DX188" s="43" t="n">
        <f aca="false">DX185-$F187*DX20</f>
        <v>1919.93104668206</v>
      </c>
      <c r="DY188" s="43" t="n">
        <f aca="false">DY185-$F187*DY20</f>
        <v>1940.22592458564</v>
      </c>
      <c r="DZ188" s="43" t="n">
        <f aca="false">DZ185-$F187*DZ20</f>
        <v>1939.4144434514</v>
      </c>
      <c r="EA188" s="43" t="n">
        <f aca="false">EA185-$F187*EA20</f>
        <v>1933.17676680014</v>
      </c>
      <c r="EB188" s="43" t="n">
        <f aca="false">EB185-$F187*EB20</f>
        <v>1932.3879251865</v>
      </c>
      <c r="EC188" s="43" t="n">
        <f aca="false">EC185-$F187*EC20</f>
        <v>1952.82604429538</v>
      </c>
      <c r="ED188" s="43" t="n">
        <f aca="false">ED185-$F187*ED20</f>
        <v>1952.02098056327</v>
      </c>
      <c r="EE188" s="43" t="n">
        <f aca="false">EE185-$F187*EE20</f>
        <v>1869.77052216681</v>
      </c>
      <c r="EF188" s="43" t="n">
        <f aca="false">EF185-$F187*EF20</f>
        <v>1889.74691664176</v>
      </c>
      <c r="EG188" s="43" t="n">
        <f aca="false">EG185-$F187*EG20</f>
        <v>1909.69738896071</v>
      </c>
      <c r="EH188" s="43" t="n">
        <f aca="false">EH185-$F187*EH20</f>
        <v>1908.87306596383</v>
      </c>
      <c r="EI188" s="43" t="n">
        <f aca="false">EI185-$F187*EI20</f>
        <v>1926.67860443634</v>
      </c>
      <c r="EJ188" s="43" t="n">
        <f aca="false">EJ185-$F187*EJ20</f>
        <v>1839.25031558284</v>
      </c>
      <c r="EK188" s="43" t="n">
        <f aca="false">EK185-$F187*EK20</f>
        <v>1858.63216879954</v>
      </c>
      <c r="EL188" s="43" t="n">
        <f aca="false">EL185-$F187*EL20</f>
        <v>1857.79399416642</v>
      </c>
      <c r="EM188" s="43" t="n">
        <f aca="false">EM185-$F187*EM20</f>
        <v>1880.52833244476</v>
      </c>
      <c r="EN188" s="43" t="n">
        <f aca="false">EN185-$F187*EN20</f>
        <v>1900.57973727047</v>
      </c>
      <c r="EO188" s="43" t="n">
        <f aca="false">EO185-$F187*EO20</f>
        <v>1920.6037752374</v>
      </c>
      <c r="EP188" s="43" t="n">
        <f aca="false">EP185-$F187*EP20</f>
        <v>1919.73351077904</v>
      </c>
      <c r="EQ188" s="43" t="n">
        <f aca="false">EQ185-$F187*EQ20</f>
        <v>1850.10599581474</v>
      </c>
      <c r="ER188" s="43" t="n">
        <f aca="false">ER185-$F187*ER20</f>
        <v>1849.25089601714</v>
      </c>
      <c r="ES188" s="43" t="n">
        <f aca="false">ES185-$F187*ES20</f>
        <v>1868.70848526162</v>
      </c>
      <c r="ET188" s="43" t="n">
        <f aca="false">ET185-$F187*ET20</f>
        <v>1867.83580078039</v>
      </c>
      <c r="EU188" s="43" t="n">
        <f aca="false">EU185-$F187*EU20</f>
        <v>1862.90516002734</v>
      </c>
      <c r="EV188" s="43" t="n">
        <f aca="false">EV185-$F187*EV20</f>
        <v>1882.744080483</v>
      </c>
      <c r="EW188" s="43" t="n">
        <f aca="false">EW185-$F187*EW20</f>
        <v>1902.55509309463</v>
      </c>
      <c r="EX188" s="43" t="n">
        <f aca="false">EX185-$F187*EX20</f>
        <v>1901.66762533829</v>
      </c>
      <c r="EY188" s="43" t="n">
        <f aca="false">EY185-$F187*EY20</f>
        <v>1896.64869716982</v>
      </c>
      <c r="EZ188" s="43" t="n">
        <f aca="false">EZ185-$F187*EZ20</f>
        <v>1916.84797697946</v>
      </c>
      <c r="FA188" s="43" t="n">
        <f aca="false">FA185-$F187*FA20</f>
        <v>1937.0188761862</v>
      </c>
      <c r="FB188" s="43" t="n">
        <f aca="false">FB185-$F187*FB20</f>
        <v>1936.11637472606</v>
      </c>
      <c r="FC188" s="43" t="n">
        <f aca="false">FC185-$F187*FC20</f>
        <v>1931.00756830613</v>
      </c>
      <c r="FD188" s="43" t="n">
        <f aca="false">FD185-$F187*FD20</f>
        <v>0</v>
      </c>
      <c r="FE188" s="43" t="n">
        <f aca="false">FE185-$F187*FE20</f>
        <v>0</v>
      </c>
      <c r="FF188" s="43" t="n">
        <f aca="false">FF185-$F187*FF20</f>
        <v>0</v>
      </c>
      <c r="FG188" s="43" t="n">
        <f aca="false">FG185-$F187*FG20</f>
        <v>0</v>
      </c>
      <c r="FH188" s="43" t="n">
        <f aca="false">FH185-$F187*FH20</f>
        <v>0</v>
      </c>
    </row>
    <row r="189" customFormat="false" ht="15" hidden="false" customHeight="false" outlineLevel="0" collapsed="false">
      <c r="C189" s="23" t="s">
        <v>774</v>
      </c>
      <c r="D189" s="11" t="s">
        <v>33</v>
      </c>
      <c r="E189" s="24" t="n">
        <f aca="false">XIRR(INDEX($J188:$FH188,$E22):$FH188,INDEX($J$4:$FH$4,$E22):$FH$4)</f>
        <v>0.0800000000000001</v>
      </c>
    </row>
    <row r="190" customFormat="false" ht="15" hidden="false" customHeight="false" outlineLevel="0" collapsed="false">
      <c r="C190" s="0" t="s">
        <v>775</v>
      </c>
      <c r="D190" s="11" t="s">
        <v>319</v>
      </c>
      <c r="I190" s="43" t="n">
        <f aca="false">SUM(J190:FH190)</f>
        <v>143387.642057382</v>
      </c>
      <c r="J190" s="43" t="n">
        <f aca="false">J188-J24*J149</f>
        <v>0</v>
      </c>
      <c r="K190" s="43" t="n">
        <f aca="false">K188-K24*K149</f>
        <v>0</v>
      </c>
      <c r="L190" s="43" t="n">
        <f aca="false">L188-L24*L149</f>
        <v>0</v>
      </c>
      <c r="M190" s="43" t="n">
        <f aca="false">M188-M24*M149</f>
        <v>0</v>
      </c>
      <c r="N190" s="43" t="n">
        <f aca="false">N188-N24*N149</f>
        <v>0</v>
      </c>
      <c r="O190" s="43" t="n">
        <f aca="false">O188-O24*O149</f>
        <v>0</v>
      </c>
      <c r="P190" s="43" t="n">
        <f aca="false">P188-P24*P149</f>
        <v>0</v>
      </c>
      <c r="Q190" s="43" t="n">
        <f aca="false">Q188-Q24*Q149</f>
        <v>0</v>
      </c>
      <c r="R190" s="43" t="n">
        <f aca="false">R188-R24*R149</f>
        <v>0</v>
      </c>
      <c r="S190" s="43" t="n">
        <f aca="false">S188-S24*S149</f>
        <v>-73849.7590518926</v>
      </c>
      <c r="T190" s="43" t="n">
        <f aca="false">T188-T24*T149</f>
        <v>2543.1309325141</v>
      </c>
      <c r="U190" s="43" t="n">
        <f aca="false">U188-U24*U149</f>
        <v>2570.16859727563</v>
      </c>
      <c r="V190" s="43" t="n">
        <f aca="false">V188-V24*V149</f>
        <v>2569.25047291899</v>
      </c>
      <c r="W190" s="43" t="n">
        <f aca="false">W188-W24*W149</f>
        <v>2025.33648342713</v>
      </c>
      <c r="X190" s="43" t="n">
        <f aca="false">X188-X24*X149</f>
        <v>2046.9778108686</v>
      </c>
      <c r="Y190" s="43" t="n">
        <f aca="false">Y188-Y24*Y149</f>
        <v>2068.59115305666</v>
      </c>
      <c r="Z190" s="43" t="n">
        <f aca="false">Z188-Z24*Z149</f>
        <v>2067.7012236867</v>
      </c>
      <c r="AA190" s="43" t="n">
        <f aca="false">AA188-AA24*AA149</f>
        <v>1711.90367455579</v>
      </c>
      <c r="AB190" s="43" t="n">
        <f aca="false">AB188-AB24*AB149</f>
        <v>1730.15506383577</v>
      </c>
      <c r="AC190" s="43" t="n">
        <f aca="false">AC188-AC24*AC149</f>
        <v>1748.38147431038</v>
      </c>
      <c r="AD190" s="43" t="n">
        <f aca="false">AD188-AD24*AD149</f>
        <v>1747.58714980675</v>
      </c>
      <c r="AE190" s="43" t="n">
        <f aca="false">AE188-AE24*AE149</f>
        <v>1767.14075787919</v>
      </c>
      <c r="AF190" s="43" t="n">
        <f aca="false">AF188-AF24*AF149</f>
        <v>1785.96622105556</v>
      </c>
      <c r="AG190" s="43" t="n">
        <f aca="false">AG188-AG24*AG149</f>
        <v>1804.76541808688</v>
      </c>
      <c r="AH190" s="43" t="n">
        <f aca="false">AH188-AH24*AH149</f>
        <v>1803.93015625875</v>
      </c>
      <c r="AI190" s="43" t="n">
        <f aca="false">AI188-AI24*AI149</f>
        <v>1827.63030193264</v>
      </c>
      <c r="AJ190" s="43" t="n">
        <f aca="false">AJ188-AJ24*AJ149</f>
        <v>1826.86650767956</v>
      </c>
      <c r="AK190" s="43" t="n">
        <f aca="false">AK188-AK24*AK149</f>
        <v>1846.17035441689</v>
      </c>
      <c r="AL190" s="43" t="n">
        <f aca="false">AL188-AL24*AL149</f>
        <v>1845.39085313132</v>
      </c>
      <c r="AM190" s="43" t="n">
        <f aca="false">AM188-AM24*AM149</f>
        <v>1685.05744428426</v>
      </c>
      <c r="AN190" s="43" t="n">
        <f aca="false">AN188-AN24*AN149</f>
        <v>1702.99799800193</v>
      </c>
      <c r="AO190" s="43" t="n">
        <f aca="false">AO188-AO24*AO149</f>
        <v>1720.9131658576</v>
      </c>
      <c r="AP190" s="43" t="n">
        <f aca="false">AP188-AP24*AP149</f>
        <v>1720.10589697733</v>
      </c>
      <c r="AQ190" s="43" t="n">
        <f aca="false">AQ188-AQ24*AQ149</f>
        <v>1561.08811304584</v>
      </c>
      <c r="AR190" s="43" t="n">
        <f aca="false">AR188-AR24*AR149</f>
        <v>1577.70778018098</v>
      </c>
      <c r="AS190" s="43" t="n">
        <f aca="false">AS188-AS24*AS149</f>
        <v>1594.30389651614</v>
      </c>
      <c r="AT190" s="43" t="n">
        <f aca="false">AT188-AT24*AT149</f>
        <v>1593.55498249715</v>
      </c>
      <c r="AU190" s="43" t="n">
        <f aca="false">AU188-AU24*AU149</f>
        <v>1591.96889412618</v>
      </c>
      <c r="AV190" s="43" t="n">
        <f aca="false">AV188-AV24*AV149</f>
        <v>1608.93261139862</v>
      </c>
      <c r="AW190" s="43" t="n">
        <f aca="false">AW188-AW24*AW149</f>
        <v>1625.87280806085</v>
      </c>
      <c r="AX190" s="43" t="n">
        <f aca="false">AX188-AX24*AX149</f>
        <v>1625.12485407522</v>
      </c>
      <c r="AY190" s="43" t="n">
        <f aca="false">AY188-AY24*AY149</f>
        <v>1506.91359874955</v>
      </c>
      <c r="AZ190" s="43" t="n">
        <f aca="false">AZ188-AZ24*AZ149</f>
        <v>1506.17076468594</v>
      </c>
      <c r="BA190" s="43" t="n">
        <f aca="false">BA188-BA24*BA149</f>
        <v>1521.97165703336</v>
      </c>
      <c r="BB190" s="43" t="n">
        <f aca="false">BB188-BB24*BB149</f>
        <v>1521.21354697268</v>
      </c>
      <c r="BC190" s="43" t="n">
        <f aca="false">BC188-BC24*BC149</f>
        <v>1537.57715232605</v>
      </c>
      <c r="BD190" s="43" t="n">
        <f aca="false">BD188-BD24*BD149</f>
        <v>1553.86393377106</v>
      </c>
      <c r="BE190" s="43" t="n">
        <f aca="false">BE188-BE24*BE149</f>
        <v>1570.12483928228</v>
      </c>
      <c r="BF190" s="43" t="n">
        <f aca="false">BF188-BF24*BF149</f>
        <v>1569.30198614877</v>
      </c>
      <c r="BG190" s="43" t="n">
        <f aca="false">BG188-BG24*BG149</f>
        <v>1526.69488592832</v>
      </c>
      <c r="BH190" s="43" t="n">
        <f aca="false">BH188-BH24*BH149</f>
        <v>1542.84490493699</v>
      </c>
      <c r="BI190" s="43" t="n">
        <f aca="false">BI188-BI24*BI149</f>
        <v>1558.96853373227</v>
      </c>
      <c r="BJ190" s="43" t="n">
        <f aca="false">BJ188-BJ24*BJ149</f>
        <v>1558.12932653858</v>
      </c>
      <c r="BK190" s="43" t="n">
        <f aca="false">BK188-BK24*BK149</f>
        <v>1523.04149227981</v>
      </c>
      <c r="BL190" s="43" t="n">
        <f aca="false">BL188-BL24*BL149</f>
        <v>1539.153690892</v>
      </c>
      <c r="BM190" s="43" t="n">
        <f aca="false">BM188-BM24*BM149</f>
        <v>1555.23958927033</v>
      </c>
      <c r="BN190" s="43" t="n">
        <f aca="false">BN188-BN24*BN149</f>
        <v>1554.40324342047</v>
      </c>
      <c r="BO190" s="43" t="n">
        <f aca="false">BO188-BO24*BO149</f>
        <v>1557.11694739241</v>
      </c>
      <c r="BP190" s="43" t="n">
        <f aca="false">BP188-BP24*BP149</f>
        <v>1556.31796768565</v>
      </c>
      <c r="BQ190" s="43" t="n">
        <f aca="false">BQ188-BQ24*BQ149</f>
        <v>1572.61320807289</v>
      </c>
      <c r="BR190" s="43" t="n">
        <f aca="false">BR188-BR24*BR149</f>
        <v>1571.79779776304</v>
      </c>
      <c r="BS190" s="43" t="n">
        <f aca="false">BS188-BS24*BS149</f>
        <v>1490.14291746253</v>
      </c>
      <c r="BT190" s="43" t="n">
        <f aca="false">BT188-BT24*BT149</f>
        <v>1505.93424986466</v>
      </c>
      <c r="BU190" s="43" t="n">
        <f aca="false">BU188-BU24*BU149</f>
        <v>1521.70073168874</v>
      </c>
      <c r="BV190" s="43" t="n">
        <f aca="false">BV188-BV24*BV149</f>
        <v>1520.91048480628</v>
      </c>
      <c r="BW190" s="43" t="n">
        <f aca="false">BW188-BW24*BW149</f>
        <v>1507.37852845562</v>
      </c>
      <c r="BX190" s="43" t="n">
        <f aca="false">BX188-BX24*BX149</f>
        <v>1523.34564927714</v>
      </c>
      <c r="BY190" s="43" t="n">
        <f aca="false">BY188-BY24*BY149</f>
        <v>1539.28740945939</v>
      </c>
      <c r="BZ190" s="43" t="n">
        <f aca="false">BZ188-BZ24*BZ149</f>
        <v>1538.48094266053</v>
      </c>
      <c r="CA190" s="43" t="n">
        <f aca="false">CA188-CA24*CA149</f>
        <v>1469.42814578874</v>
      </c>
      <c r="CB190" s="43" t="n">
        <f aca="false">CB188-CB24*CB149</f>
        <v>1484.9633228609</v>
      </c>
      <c r="CC190" s="43" t="n">
        <f aca="false">CC188-CC24*CC149</f>
        <v>1500.47280594032</v>
      </c>
      <c r="CD190" s="43" t="n">
        <f aca="false">CD188-CD24*CD149</f>
        <v>1499.65573852171</v>
      </c>
      <c r="CE190" s="43" t="n">
        <f aca="false">CE188-CE24*CE149</f>
        <v>1447.80338208872</v>
      </c>
      <c r="CF190" s="43" t="n">
        <f aca="false">CF188-CF24*CF149</f>
        <v>1447.00686777577</v>
      </c>
      <c r="CG190" s="43" t="n">
        <f aca="false">CG188-CG24*CG149</f>
        <v>1462.10337790459</v>
      </c>
      <c r="CH190" s="43" t="n">
        <f aca="false">CH188-CH24*CH149</f>
        <v>1461.2904836881</v>
      </c>
      <c r="CI190" s="43" t="n">
        <f aca="false">CI188-CI24*CI149</f>
        <v>1491.95740780801</v>
      </c>
      <c r="CJ190" s="43" t="n">
        <f aca="false">CJ188-CJ24*CJ149</f>
        <v>1507.69953866002</v>
      </c>
      <c r="CK190" s="43" t="n">
        <f aca="false">CK188-CK24*CK149</f>
        <v>1523.41456811847</v>
      </c>
      <c r="CL190" s="43" t="n">
        <f aca="false">CL188-CL24*CL149</f>
        <v>1522.55274543851</v>
      </c>
      <c r="CM190" s="43" t="n">
        <f aca="false">CM188-CM24*CM149</f>
        <v>1577.9088458345</v>
      </c>
      <c r="CN190" s="43" t="n">
        <f aca="false">CN188-CN24*CN149</f>
        <v>1594.5793421789</v>
      </c>
      <c r="CO190" s="43" t="n">
        <f aca="false">CO188-CO24*CO149</f>
        <v>1611.22187232124</v>
      </c>
      <c r="CP190" s="43" t="n">
        <f aca="false">CP188-CP24*CP149</f>
        <v>1610.33254878301</v>
      </c>
      <c r="CQ190" s="43" t="n">
        <f aca="false">CQ188-CQ24*CQ149</f>
        <v>1560.09427678373</v>
      </c>
      <c r="CR190" s="43" t="n">
        <f aca="false">CR188-CR24*CR149</f>
        <v>1576.55720561914</v>
      </c>
      <c r="CS190" s="43" t="n">
        <f aca="false">CS188-CS24*CS149</f>
        <v>1592.99185582858</v>
      </c>
      <c r="CT190" s="43" t="n">
        <f aca="false">CT188-CT24*CT149</f>
        <v>1592.09259722873</v>
      </c>
      <c r="CU190" s="43" t="n">
        <f aca="false">CU188-CU24*CU149</f>
        <v>-33161.9071369675</v>
      </c>
      <c r="CV190" s="43" t="n">
        <f aca="false">CV188-CV24*CV149</f>
        <v>1563.34670821655</v>
      </c>
      <c r="CW190" s="43" t="n">
        <f aca="false">CW188-CW24*CW149</f>
        <v>1579.67355017014</v>
      </c>
      <c r="CX190" s="43" t="n">
        <f aca="false">CX188-CX24*CX149</f>
        <v>1578.81203574847</v>
      </c>
      <c r="CY190" s="43" t="n">
        <f aca="false">CY188-CY24*CY149</f>
        <v>1975.1540449688</v>
      </c>
      <c r="CZ190" s="43" t="n">
        <f aca="false">CZ188-CZ24*CZ149</f>
        <v>1996.25475688349</v>
      </c>
      <c r="DA190" s="43" t="n">
        <f aca="false">DA188-DA24*DA149</f>
        <v>2017.32803412807</v>
      </c>
      <c r="DB190" s="43" t="n">
        <f aca="false">DB188-DB24*DB149</f>
        <v>2016.45561327348</v>
      </c>
      <c r="DC190" s="43" t="n">
        <f aca="false">DC188-DC24*DC149</f>
        <v>1967.20610936593</v>
      </c>
      <c r="DD190" s="43" t="n">
        <f aca="false">DD188-DD24*DD149</f>
        <v>1988.2219555558</v>
      </c>
      <c r="DE190" s="43" t="n">
        <f aca="false">DE188-DE24*DE149</f>
        <v>2009.21047885515</v>
      </c>
      <c r="DF190" s="43" t="n">
        <f aca="false">DF188-DF24*DF149</f>
        <v>2008.34161258503</v>
      </c>
      <c r="DG190" s="43" t="n">
        <f aca="false">DG188-DG24*DG149</f>
        <v>1969.84490134862</v>
      </c>
      <c r="DH190" s="43" t="n">
        <f aca="false">DH188-DH24*DH149</f>
        <v>1990.88139710688</v>
      </c>
      <c r="DI190" s="43" t="n">
        <f aca="false">DI188-DI24*DI149</f>
        <v>2011.89028862193</v>
      </c>
      <c r="DJ190" s="43" t="n">
        <f aca="false">DJ188-DJ24*DJ149</f>
        <v>2011.01247535311</v>
      </c>
      <c r="DK190" s="43" t="n">
        <f aca="false">DK188-DK24*DK149</f>
        <v>1959.55029382857</v>
      </c>
      <c r="DL190" s="43" t="n">
        <f aca="false">DL188-DL24*DL149</f>
        <v>1958.69711104882</v>
      </c>
      <c r="DM190" s="43" t="n">
        <f aca="false">DM188-DM24*DM149</f>
        <v>1979.35934258573</v>
      </c>
      <c r="DN190" s="43" t="n">
        <f aca="false">DN188-DN24*DN149</f>
        <v>1978.48861454482</v>
      </c>
      <c r="DO190" s="43" t="n">
        <f aca="false">DO188-DO24*DO149</f>
        <v>1976.99605984331</v>
      </c>
      <c r="DP190" s="43" t="n">
        <f aca="false">DP188-DP24*DP149</f>
        <v>1998.1060630963</v>
      </c>
      <c r="DQ190" s="43" t="n">
        <f aca="false">DQ188-DQ24*DQ149</f>
        <v>2019.18826903431</v>
      </c>
      <c r="DR190" s="43" t="n">
        <f aca="false">DR188-DR24*DR149</f>
        <v>2018.3043160947</v>
      </c>
      <c r="DS190" s="43" t="n">
        <f aca="false">DS188-DS24*DS149</f>
        <v>1945.09859332358</v>
      </c>
      <c r="DT190" s="43" t="n">
        <f aca="false">DT188-DT24*DT149</f>
        <v>1965.85352531399</v>
      </c>
      <c r="DU190" s="43" t="n">
        <f aca="false">DU188-DU24*DU149</f>
        <v>1986.5806387357</v>
      </c>
      <c r="DV190" s="43" t="n">
        <f aca="false">DV188-DV24*DV149</f>
        <v>1985.69600992925</v>
      </c>
      <c r="DW190" s="43" t="n">
        <f aca="false">DW188-DW24*DW149</f>
        <v>1970.08148422232</v>
      </c>
      <c r="DX190" s="43" t="n">
        <f aca="false">DX188-DX24*DX149</f>
        <v>1991.10711499872</v>
      </c>
      <c r="DY190" s="43" t="n">
        <f aca="false">DY188-DY24*DY149</f>
        <v>2012.10470366184</v>
      </c>
      <c r="DZ190" s="43" t="n">
        <f aca="false">DZ188-DZ24*DZ149</f>
        <v>2011.21296615168</v>
      </c>
      <c r="EA190" s="43" t="n">
        <f aca="false">EA188-EA24*EA149</f>
        <v>2005.66285139222</v>
      </c>
      <c r="EB190" s="43" t="n">
        <f aca="false">EB188-EB24*EB149</f>
        <v>2004.79599247612</v>
      </c>
      <c r="EC190" s="43" t="n">
        <f aca="false">EC188-EC24*EC149</f>
        <v>2025.95098905715</v>
      </c>
      <c r="ED190" s="43" t="n">
        <f aca="false">ED188-ED24*ED149</f>
        <v>2025.06630363725</v>
      </c>
      <c r="EE190" s="43" t="n">
        <f aca="false">EE188-EE24*EE149</f>
        <v>1937.29013445465</v>
      </c>
      <c r="EF190" s="43" t="n">
        <f aca="false">EF188-EF24*EF149</f>
        <v>1957.93774132806</v>
      </c>
      <c r="EG190" s="43" t="n">
        <f aca="false">EG188-EG24*EG149</f>
        <v>1978.55686231576</v>
      </c>
      <c r="EH190" s="43" t="n">
        <f aca="false">EH188-EH24*EH149</f>
        <v>1977.65101286864</v>
      </c>
      <c r="EI190" s="43" t="n">
        <f aca="false">EI188-EI24*EI149</f>
        <v>1999.82648859699</v>
      </c>
      <c r="EJ190" s="43" t="n">
        <f aca="false">EJ188-EJ24*EJ149</f>
        <v>2021.15419294817</v>
      </c>
      <c r="EK190" s="43" t="n">
        <f aca="false">EK188-EK24*EK149</f>
        <v>2042.45293274675</v>
      </c>
      <c r="EL190" s="43" t="n">
        <f aca="false">EL188-EL24*EL149</f>
        <v>2041.53186172135</v>
      </c>
      <c r="EM190" s="43" t="n">
        <f aca="false">EM188-EM24*EM149</f>
        <v>2066.5146510382</v>
      </c>
      <c r="EN190" s="43" t="n">
        <f aca="false">EN188-EN24*EN149</f>
        <v>2088.54916183568</v>
      </c>
      <c r="EO190" s="43" t="n">
        <f aca="false">EO188-EO24*EO149</f>
        <v>2110.55359916198</v>
      </c>
      <c r="EP190" s="43" t="n">
        <f aca="false">EP188-EP24*EP149</f>
        <v>2109.59726459235</v>
      </c>
      <c r="EQ190" s="43" t="n">
        <f aca="false">EQ188-EQ24*EQ149</f>
        <v>2033.08351188433</v>
      </c>
      <c r="ER190" s="43" t="n">
        <f aca="false">ER188-ER24*ER149</f>
        <v>2032.14384177708</v>
      </c>
      <c r="ES190" s="43" t="n">
        <f aca="false">ES188-ES24*ES149</f>
        <v>2053.5258079798</v>
      </c>
      <c r="ET190" s="43" t="n">
        <f aca="false">ET188-ET24*ET149</f>
        <v>2052.56681404438</v>
      </c>
      <c r="EU190" s="43" t="n">
        <f aca="false">EU188-EU24*EU149</f>
        <v>2047.14852750257</v>
      </c>
      <c r="EV190" s="43" t="n">
        <f aca="false">EV188-EV24*EV149</f>
        <v>2068.94953899231</v>
      </c>
      <c r="EW190" s="43" t="n">
        <f aca="false">EW188-EW24*EW149</f>
        <v>2090.71988252157</v>
      </c>
      <c r="EX190" s="43" t="n">
        <f aca="false">EX188-EX24*EX149</f>
        <v>2089.74464322889</v>
      </c>
      <c r="EY190" s="43" t="n">
        <f aca="false">EY188-EY24*EY149</f>
        <v>2084.22933754925</v>
      </c>
      <c r="EZ190" s="43" t="n">
        <f aca="false">EZ188-EZ24*EZ149</f>
        <v>2106.42634832908</v>
      </c>
      <c r="FA190" s="43" t="n">
        <f aca="false">FA188-FA24*FA149</f>
        <v>2128.59217163318</v>
      </c>
      <c r="FB190" s="43" t="n">
        <f aca="false">FB188-FB24*FB149</f>
        <v>2127.60041178688</v>
      </c>
      <c r="FC190" s="43" t="n">
        <f aca="false">FC188-FC24*FC149</f>
        <v>2121.98633879794</v>
      </c>
      <c r="FD190" s="43" t="n">
        <f aca="false">FD188-FD24*FD149</f>
        <v>0</v>
      </c>
      <c r="FE190" s="43" t="n">
        <f aca="false">FE188-FE24*FE149</f>
        <v>0</v>
      </c>
      <c r="FF190" s="43" t="n">
        <f aca="false">FF188-FF24*FF149</f>
        <v>0</v>
      </c>
      <c r="FG190" s="43" t="n">
        <f aca="false">FG188-FG24*FG149</f>
        <v>0</v>
      </c>
      <c r="FH190" s="43" t="n">
        <f aca="false">FH188-FH24*FH149</f>
        <v>0</v>
      </c>
    </row>
    <row r="191" customFormat="false" ht="15" hidden="false" customHeight="false" outlineLevel="0" collapsed="false">
      <c r="C191" s="23" t="s">
        <v>776</v>
      </c>
      <c r="D191" s="11" t="s">
        <v>33</v>
      </c>
      <c r="E191" s="24" t="n">
        <f aca="false">XIRR(INDEX($J190:$FH190,$E22):$FH190,INDEX($J$4:$FH$4,$E22):$FH$4)</f>
        <v>0.0853787578276514</v>
      </c>
    </row>
    <row r="192" customFormat="false" ht="15" hidden="false" customHeight="false" outlineLevel="0" collapsed="false">
      <c r="C192" s="0" t="s">
        <v>777</v>
      </c>
      <c r="D192" s="11" t="s">
        <v>319</v>
      </c>
      <c r="I192" s="43" t="n">
        <f aca="false">SUM(J192:FH192)</f>
        <v>117145.68090513</v>
      </c>
      <c r="J192" s="43" t="n">
        <f aca="false">J188+J128+J136+$E133*J20</f>
        <v>0</v>
      </c>
      <c r="K192" s="43" t="n">
        <f aca="false">K188+K128+K136+$E133*K20</f>
        <v>0</v>
      </c>
      <c r="L192" s="43" t="n">
        <f aca="false">L188+L128+L136+$E133*L20</f>
        <v>0</v>
      </c>
      <c r="M192" s="43" t="n">
        <f aca="false">M188+M128+M136+$E133*M20</f>
        <v>0</v>
      </c>
      <c r="N192" s="43" t="n">
        <f aca="false">N188+N128+N136+$E133*N20</f>
        <v>0</v>
      </c>
      <c r="O192" s="43" t="n">
        <f aca="false">O188+O128+O136+$E133*O20</f>
        <v>0</v>
      </c>
      <c r="P192" s="43" t="n">
        <f aca="false">P188+P128+P136+$E133*P20</f>
        <v>0</v>
      </c>
      <c r="Q192" s="43" t="n">
        <f aca="false">Q188+Q128+Q136+$E133*Q20</f>
        <v>0</v>
      </c>
      <c r="R192" s="43" t="n">
        <f aca="false">R188+R128+R136+$E133*R20</f>
        <v>0</v>
      </c>
      <c r="S192" s="43" t="n">
        <f aca="false">S188+S128+S136+$E133*S20</f>
        <v>-43560.5173992663</v>
      </c>
      <c r="T192" s="43" t="n">
        <f aca="false">T188+T128+T136+$E133*T20</f>
        <v>1729.74409932951</v>
      </c>
      <c r="U192" s="43" t="n">
        <f aca="false">U188+U128+U136+$E133*U20</f>
        <v>1709.66599123389</v>
      </c>
      <c r="V192" s="43" t="n">
        <f aca="false">V188+V128+V136+$E133*V20</f>
        <v>1696.76335097009</v>
      </c>
      <c r="W192" s="43" t="n">
        <f aca="false">W188+W128+W136+$E133*W20</f>
        <v>1199.64063181527</v>
      </c>
      <c r="X192" s="43" t="n">
        <f aca="false">X188+X128+X136+$E133*X20</f>
        <v>1219.78842456983</v>
      </c>
      <c r="Y192" s="43" t="n">
        <f aca="false">Y188+Y128+Y136+$E133*Y20</f>
        <v>1239.90550993018</v>
      </c>
      <c r="Z192" s="43" t="n">
        <f aca="false">Z188+Z128+Z136+$E133*Z20</f>
        <v>1238.66586197822</v>
      </c>
      <c r="AA192" s="43" t="n">
        <f aca="false">AA188+AA128+AA136+$E133*AA20</f>
        <v>912.708007649484</v>
      </c>
      <c r="AB192" s="43" t="n">
        <f aca="false">AB188+AB128+AB136+$E133*AB20</f>
        <v>929.749597075919</v>
      </c>
      <c r="AC192" s="43" t="n">
        <f aca="false">AC188+AC128+AC136+$E133*AC20</f>
        <v>946.762947980858</v>
      </c>
      <c r="AD192" s="43" t="n">
        <f aca="false">AD188+AD128+AD136+$E133*AD20</f>
        <v>945.588403528634</v>
      </c>
      <c r="AE192" s="43" t="n">
        <f aca="false">AE188+AE128+AE136+$E133*AE20</f>
        <v>961.177931614708</v>
      </c>
      <c r="AF192" s="43" t="n">
        <f aca="false">AF188+AF128+AF136+$E133*AF20</f>
        <v>978.719480513628</v>
      </c>
      <c r="AG192" s="43" t="n">
        <f aca="false">AG188+AG128+AG136+$E133*AG20</f>
        <v>996.231338814769</v>
      </c>
      <c r="AH192" s="43" t="n">
        <f aca="false">AH188+AH128+AH136+$E133*AH20</f>
        <v>994.996528922214</v>
      </c>
      <c r="AI192" s="43" t="n">
        <f aca="false">AI188+AI128+AI136+$E133*AI20</f>
        <v>1015.20955596538</v>
      </c>
      <c r="AJ192" s="43" t="n">
        <f aca="false">AJ188+AJ128+AJ136+$E133*AJ20</f>
        <v>1014.02783935014</v>
      </c>
      <c r="AK192" s="43" t="n">
        <f aca="false">AK188+AK128+AK136+$E133*AK20</f>
        <v>1031.97504260886</v>
      </c>
      <c r="AL192" s="43" t="n">
        <f aca="false">AL188+AL128+AL136+$E133*AL20</f>
        <v>1030.76678995671</v>
      </c>
      <c r="AM192" s="43" t="n">
        <f aca="false">AM188+AM128+AM136+$E133*AM20</f>
        <v>882.611345351069</v>
      </c>
      <c r="AN192" s="43" t="n">
        <f aca="false">AN188+AN128+AN136+$E133*AN20</f>
        <v>899.29924200642</v>
      </c>
      <c r="AO192" s="43" t="n">
        <f aca="false">AO188+AO128+AO136+$E133*AO20</f>
        <v>915.957644313615</v>
      </c>
      <c r="AP192" s="43" t="n">
        <f aca="false">AP188+AP128+AP136+$E133*AP20</f>
        <v>914.698706191454</v>
      </c>
      <c r="AQ192" s="43" t="n">
        <f aca="false">AQ188+AQ128+AQ136+$E133*AQ20</f>
        <v>767.714745588165</v>
      </c>
      <c r="AR192" s="43" t="n">
        <f aca="false">AR188+AR128+AR136+$E133*AR20</f>
        <v>783.174579099218</v>
      </c>
      <c r="AS192" s="43" t="n">
        <f aca="false">AS188+AS128+AS136+$E133*AS20</f>
        <v>798.606262464116</v>
      </c>
      <c r="AT192" s="43" t="n">
        <f aca="false">AT188+AT128+AT136+$E133*AT20</f>
        <v>797.373715431365</v>
      </c>
      <c r="AU192" s="43" t="n">
        <f aca="false">AU188+AU128+AU136+$E133*AU20</f>
        <v>793.625552055864</v>
      </c>
      <c r="AV192" s="43" t="n">
        <f aca="false">AV188+AV128+AV136+$E133*AV20</f>
        <v>809.371087387911</v>
      </c>
      <c r="AW192" s="43" t="n">
        <f aca="false">AW188+AW128+AW136+$E133*AW20</f>
        <v>825.088157748959</v>
      </c>
      <c r="AX192" s="43" t="n">
        <f aca="false">AX188+AX128+AX136+$E133*AX20</f>
        <v>823.828411668797</v>
      </c>
      <c r="AY192" s="43" t="n">
        <f aca="false">AY188+AY128+AY136+$E133*AY20</f>
        <v>714.796372649043</v>
      </c>
      <c r="AZ192" s="43" t="n">
        <f aca="false">AZ188+AZ128+AZ136+$E133*AZ20</f>
        <v>713.52671751347</v>
      </c>
      <c r="BA192" s="43" t="n">
        <f aca="false">BA188+BA128+BA136+$E133*BA20</f>
        <v>728.177882330969</v>
      </c>
      <c r="BB192" s="43" t="n">
        <f aca="false">BB188+BB128+BB136+$E133*BB20</f>
        <v>726.879391372726</v>
      </c>
      <c r="BC192" s="43" t="n">
        <f aca="false">BC188+BC128+BC136+$E133*BC20</f>
        <v>739.40715406474</v>
      </c>
      <c r="BD192" s="43" t="n">
        <f aca="false">BD188+BD128+BD136+$E133*BD20</f>
        <v>754.477653881909</v>
      </c>
      <c r="BE192" s="43" t="n">
        <f aca="false">BE188+BE128+BE136+$E133*BE20</f>
        <v>769.51680758472</v>
      </c>
      <c r="BF192" s="43" t="n">
        <f aca="false">BF188+BF128+BF136+$E133*BF20</f>
        <v>768.1283945478</v>
      </c>
      <c r="BG192" s="43" t="n">
        <f aca="false">BG188+BG128+BG136+$E133*BG20</f>
        <v>726.961421711694</v>
      </c>
      <c r="BH192" s="43" t="n">
        <f aca="false">BH188+BH128+BH136+$E133*BH20</f>
        <v>692.538332440065</v>
      </c>
      <c r="BI192" s="43" t="n">
        <f aca="false">BI188+BI128+BI136+$E133*BI20</f>
        <v>706.878212459109</v>
      </c>
      <c r="BJ192" s="43" t="n">
        <f aca="false">BJ188+BJ128+BJ136+$E133*BJ20</f>
        <v>705.442331739884</v>
      </c>
      <c r="BK192" s="43" t="n">
        <f aca="false">BK188+BK128+BK136+$E133*BK20</f>
        <v>672.169235472176</v>
      </c>
      <c r="BL192" s="43" t="n">
        <f aca="false">BL188+BL128+BL136+$E133*BL20</f>
        <v>686.473505146436</v>
      </c>
      <c r="BM192" s="43" t="n">
        <f aca="false">BM188+BM128+BM136+$E133*BM20</f>
        <v>700.745227704651</v>
      </c>
      <c r="BN192" s="43" t="n">
        <f aca="false">BN188+BN128+BN136+$E133*BN20</f>
        <v>699.277705242131</v>
      </c>
      <c r="BO192" s="43" t="n">
        <f aca="false">BO188+BO128+BO136+$E133*BO20</f>
        <v>700.700616324671</v>
      </c>
      <c r="BP192" s="43" t="n">
        <f aca="false">BP188+BP128+BP136+$E133*BP20</f>
        <v>699.249325476433</v>
      </c>
      <c r="BQ192" s="43" t="n">
        <f aca="false">BQ188+BQ128+BQ136+$E133*BQ20</f>
        <v>713.676003368351</v>
      </c>
      <c r="BR192" s="43" t="n">
        <f aca="false">BR188+BR128+BR136+$E133*BR20</f>
        <v>712.19154202916</v>
      </c>
      <c r="BS192" s="43" t="n">
        <f aca="false">BS188+BS128+BS136+$E133*BS20</f>
        <v>636.471320131913</v>
      </c>
      <c r="BT192" s="43" t="n">
        <f aca="false">BT188+BT128+BT136+$E133*BT20</f>
        <v>650.411598901806</v>
      </c>
      <c r="BU192" s="43" t="n">
        <f aca="false">BU188+BU128+BU136+$E133*BU20</f>
        <v>664.319749709279</v>
      </c>
      <c r="BV192" s="43" t="n">
        <f aca="false">BV188+BV128+BV136+$E133*BV20</f>
        <v>662.82036333715</v>
      </c>
      <c r="BW192" s="43" t="n">
        <f aca="false">BW188+BW128+BW136+$E133*BW20</f>
        <v>649.053705685497</v>
      </c>
      <c r="BX192" s="43" t="n">
        <f aca="false">BX188+BX128+BX136+$E133*BX20</f>
        <v>663.115176661412</v>
      </c>
      <c r="BY192" s="43" t="n">
        <f aca="false">BY188+BY128+BY136+$E133*BY20</f>
        <v>677.143570828492</v>
      </c>
      <c r="BZ192" s="43" t="n">
        <f aca="false">BZ188+BZ128+BZ136+$E133*BZ20</f>
        <v>675.58967363679</v>
      </c>
      <c r="CA192" s="43" t="n">
        <f aca="false">CA188+CA128+CA136+$E133*CA20</f>
        <v>2124.41231877637</v>
      </c>
      <c r="CB192" s="43" t="n">
        <f aca="false">CB188+CB128+CB136+$E133*CB20</f>
        <v>1381.46321264387</v>
      </c>
      <c r="CC192" s="43" t="n">
        <f aca="false">CC188+CC128+CC136+$E133*CC20</f>
        <v>1395.9081234422</v>
      </c>
      <c r="CD192" s="43" t="n">
        <f aca="false">CD188+CD128+CD136+$E133*CD20</f>
        <v>1395.16459209126</v>
      </c>
      <c r="CE192" s="43" t="n">
        <f aca="false">CE188+CE128+CE136+$E133*CE20</f>
        <v>1347.64766654119</v>
      </c>
      <c r="CF192" s="43" t="n">
        <f aca="false">CF188+CF128+CF136+$E133*CF20</f>
        <v>1346.9228385164</v>
      </c>
      <c r="CG192" s="43" t="n">
        <f aca="false">CG188+CG128+CG136+$E133*CG20</f>
        <v>1360.99194392968</v>
      </c>
      <c r="CH192" s="43" t="n">
        <f aca="false">CH188+CH128+CH136+$E133*CH20</f>
        <v>1360.25221019267</v>
      </c>
      <c r="CI192" s="43" t="n">
        <f aca="false">CI188+CI128+CI136+$E133*CI20</f>
        <v>1387.4965487497</v>
      </c>
      <c r="CJ192" s="43" t="n">
        <f aca="false">CJ188+CJ128+CJ136+$E133*CJ20</f>
        <v>1402.15316902107</v>
      </c>
      <c r="CK192" s="43" t="n">
        <f aca="false">CK188+CK128+CK136+$E133*CK20</f>
        <v>1416.78512702431</v>
      </c>
      <c r="CL192" s="43" t="n">
        <f aca="false">CL188+CL128+CL136+$E133*CL20</f>
        <v>1416.00086838555</v>
      </c>
      <c r="CM192" s="43" t="n">
        <f aca="false">CM188+CM128+CM136+$E133*CM20</f>
        <v>1465.7123573538</v>
      </c>
      <c r="CN192" s="43" t="n">
        <f aca="false">CN188+CN128+CN136+$E133*CN20</f>
        <v>1481.21379022325</v>
      </c>
      <c r="CO192" s="43" t="n">
        <f aca="false">CO188+CO128+CO136+$E133*CO20</f>
        <v>1496.68977384883</v>
      </c>
      <c r="CP192" s="43" t="n">
        <f aca="false">CP188+CP128+CP136+$E133*CP20</f>
        <v>1495.88048942904</v>
      </c>
      <c r="CQ192" s="43" t="n">
        <f aca="false">CQ188+CQ128+CQ136+$E133*CQ20</f>
        <v>1449.5010995176</v>
      </c>
      <c r="CR192" s="43" t="n">
        <f aca="false">CR188+CR128+CR136+$E133*CR20</f>
        <v>1464.81364595387</v>
      </c>
      <c r="CS192" s="43" t="n">
        <f aca="false">CS188+CS128+CS136+$E133*CS20</f>
        <v>1480.10045884051</v>
      </c>
      <c r="CT192" s="43" t="n">
        <f aca="false">CT188+CT128+CT136+$E133*CT20</f>
        <v>1479.28213351465</v>
      </c>
      <c r="CU192" s="43" t="n">
        <f aca="false">CU188+CU128+CU136+$E133*CU20</f>
        <v>-33272.5377258</v>
      </c>
      <c r="CV192" s="43" t="n">
        <f aca="false">CV188+CV128+CV136+$E133*CV20</f>
        <v>1530.66907651028</v>
      </c>
      <c r="CW192" s="43" t="n">
        <f aca="false">CW188+CW128+CW136+$E133*CW20</f>
        <v>1546.7135749082</v>
      </c>
      <c r="CX192" s="43" t="n">
        <f aca="false">CX188+CX128+CX136+$E133*CX20</f>
        <v>1545.92959678448</v>
      </c>
      <c r="CY192" s="43" t="n">
        <f aca="false">CY188+CY128+CY136+$E133*CY20</f>
        <v>1904.22668073469</v>
      </c>
      <c r="CZ192" s="43" t="n">
        <f aca="false">CZ188+CZ128+CZ136+$E133*CZ20</f>
        <v>1924.6154007972</v>
      </c>
      <c r="DA192" s="43" t="n">
        <f aca="false">DA188+DA128+DA136+$E133*DA20</f>
        <v>1944.97915530991</v>
      </c>
      <c r="DB192" s="43" t="n">
        <f aca="false">DB188+DB128+DB136+$E133*DB20</f>
        <v>1944.18525233224</v>
      </c>
      <c r="DC192" s="43" t="n">
        <f aca="false">DC188+DC128+DC136+$E133*DC20</f>
        <v>1896.99405933607</v>
      </c>
      <c r="DD192" s="43" t="n">
        <f aca="false">DD188+DD128+DD136+$E133*DD20</f>
        <v>1917.305551589</v>
      </c>
      <c r="DE192" s="43" t="n">
        <f aca="false">DE188+DE128+DE136+$E133*DE20</f>
        <v>1937.59218001155</v>
      </c>
      <c r="DF192" s="43" t="n">
        <f aca="false">DF188+DF128+DF136+$E133*DF20</f>
        <v>1936.80151170575</v>
      </c>
      <c r="DG192" s="43" t="n">
        <f aca="false">DG188+DG128+DG136+$E133*DG20</f>
        <v>1899.39536004032</v>
      </c>
      <c r="DH192" s="43" t="n">
        <f aca="false">DH188+DH128+DH136+$E133*DH20</f>
        <v>1919.72564340049</v>
      </c>
      <c r="DI192" s="43" t="n">
        <f aca="false">DI188+DI128+DI136+$E133*DI20</f>
        <v>1940.03080689933</v>
      </c>
      <c r="DJ192" s="43" t="n">
        <f aca="false">DJ188+DJ128+DJ136+$E133*DJ20</f>
        <v>1939.2319968247</v>
      </c>
      <c r="DK192" s="43" t="n">
        <f aca="false">DK188+DK128+DK136+$E133*DK20</f>
        <v>1891.21433941723</v>
      </c>
      <c r="DL192" s="43" t="n">
        <f aca="false">DL188+DL128+DL136+$E133*DL20</f>
        <v>1890.43794308765</v>
      </c>
      <c r="DM192" s="43" t="n">
        <f aca="false">DM188+DM128+DM136+$E133*DM20</f>
        <v>1910.42764600639</v>
      </c>
      <c r="DN192" s="43" t="n">
        <f aca="false">DN188+DN128+DN136+$E133*DN20</f>
        <v>1909.63528348916</v>
      </c>
      <c r="DO192" s="43" t="n">
        <f aca="false">DO188+DO128+DO136+$E133*DO20</f>
        <v>1905.90291427049</v>
      </c>
      <c r="DP192" s="43" t="n">
        <f aca="false">DP188+DP128+DP136+$E133*DP20</f>
        <v>1926.30008945086</v>
      </c>
      <c r="DQ192" s="43" t="n">
        <f aca="false">DQ188+DQ128+DQ136+$E133*DQ20</f>
        <v>1946.67196907459</v>
      </c>
      <c r="DR192" s="43" t="n">
        <f aca="false">DR188+DR128+DR136+$E133*DR20</f>
        <v>1945.86757189955</v>
      </c>
      <c r="DS192" s="43" t="n">
        <f aca="false">DS188+DS128+DS136+$E133*DS20</f>
        <v>1876.87621973754</v>
      </c>
      <c r="DT192" s="43" t="n">
        <f aca="false">DT188+DT128+DT136+$E133*DT20</f>
        <v>1896.95028006896</v>
      </c>
      <c r="DU192" s="43" t="n">
        <f aca="false">DU188+DU128+DU136+$E133*DU20</f>
        <v>1916.99902550286</v>
      </c>
      <c r="DV192" s="43" t="n">
        <f aca="false">DV188+DV128+DV136+$E133*DV20</f>
        <v>1916.19401328898</v>
      </c>
      <c r="DW192" s="43" t="n">
        <f aca="false">DW188+DW128+DW136+$E133*DW20</f>
        <v>1899.6106504554</v>
      </c>
      <c r="DX192" s="43" t="n">
        <f aca="false">DX188+DX128+DX136+$E133*DX20</f>
        <v>1919.93104668206</v>
      </c>
      <c r="DY192" s="43" t="n">
        <f aca="false">DY188+DY128+DY136+$E133*DY20</f>
        <v>1940.22592458564</v>
      </c>
      <c r="DZ192" s="43" t="n">
        <f aca="false">DZ188+DZ128+DZ136+$E133*DZ20</f>
        <v>1939.4144434514</v>
      </c>
      <c r="EA192" s="43" t="n">
        <f aca="false">EA188+EA128+EA136+$E133*EA20</f>
        <v>1933.17676680014</v>
      </c>
      <c r="EB192" s="43" t="n">
        <f aca="false">EB188+EB128+EB136+$E133*EB20</f>
        <v>1932.3879251865</v>
      </c>
      <c r="EC192" s="43" t="n">
        <f aca="false">EC188+EC128+EC136+$E133*EC20</f>
        <v>1952.82604429538</v>
      </c>
      <c r="ED192" s="43" t="n">
        <f aca="false">ED188+ED128+ED136+$E133*ED20</f>
        <v>1952.02098056327</v>
      </c>
      <c r="EE192" s="43" t="n">
        <f aca="false">EE188+EE128+EE136+$E133*EE20</f>
        <v>1869.77052216681</v>
      </c>
      <c r="EF192" s="43" t="n">
        <f aca="false">EF188+EF128+EF136+$E133*EF20</f>
        <v>1889.74691664176</v>
      </c>
      <c r="EG192" s="43" t="n">
        <f aca="false">EG188+EG128+EG136+$E133*EG20</f>
        <v>1909.69738896071</v>
      </c>
      <c r="EH192" s="43" t="n">
        <f aca="false">EH188+EH128+EH136+$E133*EH20</f>
        <v>1908.87306596383</v>
      </c>
      <c r="EI192" s="43" t="n">
        <f aca="false">EI188+EI128+EI136+$E133*EI20</f>
        <v>1926.67860443634</v>
      </c>
      <c r="EJ192" s="43" t="n">
        <f aca="false">EJ188+EJ128+EJ136+$E133*EJ20</f>
        <v>1839.25031558284</v>
      </c>
      <c r="EK192" s="43" t="n">
        <f aca="false">EK188+EK128+EK136+$E133*EK20</f>
        <v>1858.63216879954</v>
      </c>
      <c r="EL192" s="43" t="n">
        <f aca="false">EL188+EL128+EL136+$E133*EL20</f>
        <v>1857.79399416642</v>
      </c>
      <c r="EM192" s="43" t="n">
        <f aca="false">EM188+EM128+EM136+$E133*EM20</f>
        <v>1880.52833244476</v>
      </c>
      <c r="EN192" s="43" t="n">
        <f aca="false">EN188+EN128+EN136+$E133*EN20</f>
        <v>1900.57973727047</v>
      </c>
      <c r="EO192" s="43" t="n">
        <f aca="false">EO188+EO128+EO136+$E133*EO20</f>
        <v>1920.6037752374</v>
      </c>
      <c r="EP192" s="43" t="n">
        <f aca="false">EP188+EP128+EP136+$E133*EP20</f>
        <v>1919.73351077904</v>
      </c>
      <c r="EQ192" s="43" t="n">
        <f aca="false">EQ188+EQ128+EQ136+$E133*EQ20</f>
        <v>1850.10599581474</v>
      </c>
      <c r="ER192" s="43" t="n">
        <f aca="false">ER188+ER128+ER136+$E133*ER20</f>
        <v>1849.25089601714</v>
      </c>
      <c r="ES192" s="43" t="n">
        <f aca="false">ES188+ES128+ES136+$E133*ES20</f>
        <v>1868.70848526162</v>
      </c>
      <c r="ET192" s="43" t="n">
        <f aca="false">ET188+ET128+ET136+$E133*ET20</f>
        <v>1867.83580078039</v>
      </c>
      <c r="EU192" s="43" t="n">
        <f aca="false">EU188+EU128+EU136+$E133*EU20</f>
        <v>1862.90516002734</v>
      </c>
      <c r="EV192" s="43" t="n">
        <f aca="false">EV188+EV128+EV136+$E133*EV20</f>
        <v>1882.744080483</v>
      </c>
      <c r="EW192" s="43" t="n">
        <f aca="false">EW188+EW128+EW136+$E133*EW20</f>
        <v>1902.55509309463</v>
      </c>
      <c r="EX192" s="43" t="n">
        <f aca="false">EX188+EX128+EX136+$E133*EX20</f>
        <v>1901.66762533829</v>
      </c>
      <c r="EY192" s="43" t="n">
        <f aca="false">EY188+EY128+EY136+$E133*EY20</f>
        <v>1896.64869716982</v>
      </c>
      <c r="EZ192" s="43" t="n">
        <f aca="false">EZ188+EZ128+EZ136+$E133*EZ20</f>
        <v>1916.84797697946</v>
      </c>
      <c r="FA192" s="43" t="n">
        <f aca="false">FA188+FA128+FA136+$E133*FA20</f>
        <v>1937.0188761862</v>
      </c>
      <c r="FB192" s="43" t="n">
        <f aca="false">FB188+FB128+FB136+$E133*FB20</f>
        <v>1936.11637472606</v>
      </c>
      <c r="FC192" s="43" t="n">
        <f aca="false">FC188+FC128+FC136+$E133*FC20</f>
        <v>1931.00756830613</v>
      </c>
      <c r="FD192" s="43" t="n">
        <f aca="false">FD188+FD128+FD136+$E133*FD20</f>
        <v>-2.72848410531879E-013</v>
      </c>
      <c r="FE192" s="43" t="n">
        <f aca="false">FE188+FE128+FE136+$E133*FE20</f>
        <v>-2.72848410531879E-013</v>
      </c>
      <c r="FF192" s="43" t="n">
        <f aca="false">FF188+FF128+FF136+$E133*FF20</f>
        <v>-2.72848410531879E-013</v>
      </c>
      <c r="FG192" s="43" t="n">
        <f aca="false">FG188+FG128+FG136+$E133*FG20</f>
        <v>-2.72848410531879E-013</v>
      </c>
      <c r="FH192" s="43" t="n">
        <f aca="false">FH188+FH128+FH136+$E133*FH20</f>
        <v>-2.72848410531879E-013</v>
      </c>
    </row>
    <row r="193" customFormat="false" ht="15" hidden="false" customHeight="false" outlineLevel="0" collapsed="false">
      <c r="C193" s="23" t="s">
        <v>778</v>
      </c>
      <c r="D193" s="11" t="s">
        <v>33</v>
      </c>
      <c r="E193" s="24" t="n">
        <f aca="false">XIRR(INDEX($J192:$FH192,$E22):$FH192,INDEX($J$4:$FH$4,$E22):$FH$4)</f>
        <v>0.0890897126919224</v>
      </c>
    </row>
    <row r="194" customFormat="false" ht="15" hidden="false" customHeight="false" outlineLevel="0" collapsed="false">
      <c r="C194" s="0" t="s">
        <v>766</v>
      </c>
      <c r="D194" s="11" t="s">
        <v>319</v>
      </c>
      <c r="I194" s="43" t="n">
        <f aca="false">SUM(J194:FH194)</f>
        <v>-76241.8006387087</v>
      </c>
      <c r="J194" s="43" t="n">
        <f aca="false">-$F186*$E13*J32</f>
        <v>-0</v>
      </c>
      <c r="K194" s="43" t="n">
        <f aca="false">-$F186*$E13*K32</f>
        <v>-0</v>
      </c>
      <c r="L194" s="43" t="n">
        <f aca="false">-$F186*$E13*L32</f>
        <v>-0</v>
      </c>
      <c r="M194" s="43" t="n">
        <f aca="false">-$F186*$E13*M32</f>
        <v>-0</v>
      </c>
      <c r="N194" s="43" t="n">
        <f aca="false">-$F186*$E13*N32</f>
        <v>-0</v>
      </c>
      <c r="O194" s="43" t="n">
        <f aca="false">-$F186*$E13*O32</f>
        <v>-0</v>
      </c>
      <c r="P194" s="43" t="n">
        <f aca="false">-$F186*$E13*P32</f>
        <v>-0</v>
      </c>
      <c r="Q194" s="43" t="n">
        <f aca="false">-$F186*$E13*Q32</f>
        <v>-0</v>
      </c>
      <c r="R194" s="43" t="n">
        <f aca="false">-$F186*$E13*R32</f>
        <v>-0</v>
      </c>
      <c r="S194" s="43" t="n">
        <f aca="false">-$F186*$E13*S32</f>
        <v>-0</v>
      </c>
      <c r="T194" s="43" t="n">
        <f aca="false">-$F186*$E13*T32</f>
        <v>-633.202871052523</v>
      </c>
      <c r="U194" s="43" t="n">
        <f aca="false">-$F186*$E13*U32</f>
        <v>-640.161144360792</v>
      </c>
      <c r="V194" s="43" t="n">
        <f aca="false">-$F186*$E13*V32</f>
        <v>-640.161144360792</v>
      </c>
      <c r="W194" s="43" t="n">
        <f aca="false">-$F186*$E13*W32</f>
        <v>-626.244597744253</v>
      </c>
      <c r="X194" s="43" t="n">
        <f aca="false">-$F186*$E13*X32</f>
        <v>-633.202871052523</v>
      </c>
      <c r="Y194" s="43" t="n">
        <f aca="false">-$F186*$E13*Y32</f>
        <v>-640.161144360792</v>
      </c>
      <c r="Z194" s="43" t="n">
        <f aca="false">-$F186*$E13*Z32</f>
        <v>-640.161144360792</v>
      </c>
      <c r="AA194" s="43" t="n">
        <f aca="false">-$F186*$E13*AA32</f>
        <v>-626.244597744253</v>
      </c>
      <c r="AB194" s="43" t="n">
        <f aca="false">-$F186*$E13*AB32</f>
        <v>-633.202871052523</v>
      </c>
      <c r="AC194" s="43" t="n">
        <f aca="false">-$F186*$E13*AC32</f>
        <v>-640.161144360792</v>
      </c>
      <c r="AD194" s="43" t="n">
        <f aca="false">-$F186*$E13*AD32</f>
        <v>-640.161144360792</v>
      </c>
      <c r="AE194" s="43" t="n">
        <f aca="false">-$F186*$E13*AE32</f>
        <v>-626.244597744253</v>
      </c>
      <c r="AF194" s="43" t="n">
        <f aca="false">-$F186*$E13*AF32</f>
        <v>-633.202871052523</v>
      </c>
      <c r="AG194" s="43" t="n">
        <f aca="false">-$F186*$E13*AG32</f>
        <v>-640.161144360792</v>
      </c>
      <c r="AH194" s="43" t="n">
        <f aca="false">-$F186*$E13*AH32</f>
        <v>-640.161144360792</v>
      </c>
      <c r="AI194" s="43" t="n">
        <f aca="false">-$F186*$E13*AI32</f>
        <v>-633.202871052523</v>
      </c>
      <c r="AJ194" s="43" t="n">
        <f aca="false">-$F186*$E13*AJ32</f>
        <v>-633.202871052523</v>
      </c>
      <c r="AK194" s="43" t="n">
        <f aca="false">-$F186*$E13*AK32</f>
        <v>-640.161144360792</v>
      </c>
      <c r="AL194" s="43" t="n">
        <f aca="false">-$F186*$E13*AL32</f>
        <v>-640.161144360792</v>
      </c>
      <c r="AM194" s="43" t="n">
        <f aca="false">-$F186*$E13*AM32</f>
        <v>-626.244597744253</v>
      </c>
      <c r="AN194" s="43" t="n">
        <f aca="false">-$F186*$E13*AN32</f>
        <v>-633.202871052523</v>
      </c>
      <c r="AO194" s="43" t="n">
        <f aca="false">-$F186*$E13*AO32</f>
        <v>-640.161144360792</v>
      </c>
      <c r="AP194" s="43" t="n">
        <f aca="false">-$F186*$E13*AP32</f>
        <v>-640.161144360792</v>
      </c>
      <c r="AQ194" s="43" t="n">
        <f aca="false">-$F186*$E13*AQ32</f>
        <v>-626.244597744253</v>
      </c>
      <c r="AR194" s="43" t="n">
        <f aca="false">-$F186*$E13*AR32</f>
        <v>-633.202871052523</v>
      </c>
      <c r="AS194" s="43" t="n">
        <f aca="false">-$F186*$E13*AS32</f>
        <v>-640.161144360792</v>
      </c>
      <c r="AT194" s="43" t="n">
        <f aca="false">-$F186*$E13*AT32</f>
        <v>-640.161144360792</v>
      </c>
      <c r="AU194" s="43" t="n">
        <f aca="false">-$F186*$E13*AU32</f>
        <v>-626.244597744253</v>
      </c>
      <c r="AV194" s="43" t="n">
        <f aca="false">-$F186*$E13*AV32</f>
        <v>-633.202871052523</v>
      </c>
      <c r="AW194" s="43" t="n">
        <f aca="false">-$F186*$E13*AW32</f>
        <v>-640.161144360792</v>
      </c>
      <c r="AX194" s="43" t="n">
        <f aca="false">-$F186*$E13*AX32</f>
        <v>-640.161144360792</v>
      </c>
      <c r="AY194" s="43" t="n">
        <f aca="false">-$F186*$E13*AY32</f>
        <v>-633.202871052523</v>
      </c>
      <c r="AZ194" s="43" t="n">
        <f aca="false">-$F186*$E13*AZ32</f>
        <v>-633.202871052523</v>
      </c>
      <c r="BA194" s="43" t="n">
        <f aca="false">-$F186*$E13*BA32</f>
        <v>-640.161144360792</v>
      </c>
      <c r="BB194" s="43" t="n">
        <f aca="false">-$F186*$E13*BB32</f>
        <v>-640.161144360792</v>
      </c>
      <c r="BC194" s="43" t="n">
        <f aca="false">-$F186*$E13*BC32</f>
        <v>-626.244597744253</v>
      </c>
      <c r="BD194" s="43" t="n">
        <f aca="false">-$F186*$E13*BD32</f>
        <v>-633.202871052523</v>
      </c>
      <c r="BE194" s="43" t="n">
        <f aca="false">-$F186*$E13*BE32</f>
        <v>-640.161144360792</v>
      </c>
      <c r="BF194" s="43" t="n">
        <f aca="false">-$F186*$E13*BF32</f>
        <v>-640.161144360792</v>
      </c>
      <c r="BG194" s="43" t="n">
        <f aca="false">-$F186*$E13*BG32</f>
        <v>-626.244597744253</v>
      </c>
      <c r="BH194" s="43" t="n">
        <f aca="false">-$F186*$E13*BH32</f>
        <v>-633.202871052523</v>
      </c>
      <c r="BI194" s="43" t="n">
        <f aca="false">-$F186*$E13*BI32</f>
        <v>-640.161144360792</v>
      </c>
      <c r="BJ194" s="43" t="n">
        <f aca="false">-$F186*$E13*BJ32</f>
        <v>-640.161144360792</v>
      </c>
      <c r="BK194" s="43" t="n">
        <f aca="false">-$F186*$E13*BK32</f>
        <v>-626.244597744253</v>
      </c>
      <c r="BL194" s="43" t="n">
        <f aca="false">-$F186*$E13*BL32</f>
        <v>-633.202871052523</v>
      </c>
      <c r="BM194" s="43" t="n">
        <f aca="false">-$F186*$E13*BM32</f>
        <v>-640.161144360792</v>
      </c>
      <c r="BN194" s="43" t="n">
        <f aca="false">-$F186*$E13*BN32</f>
        <v>-640.161144360792</v>
      </c>
      <c r="BO194" s="43" t="n">
        <f aca="false">-$F186*$E13*BO32</f>
        <v>-633.202871052523</v>
      </c>
      <c r="BP194" s="43" t="n">
        <f aca="false">-$F186*$E13*BP32</f>
        <v>-633.202871052523</v>
      </c>
      <c r="BQ194" s="43" t="n">
        <f aca="false">-$F186*$E13*BQ32</f>
        <v>-640.161144360792</v>
      </c>
      <c r="BR194" s="43" t="n">
        <f aca="false">-$F186*$E13*BR32</f>
        <v>-640.161144360792</v>
      </c>
      <c r="BS194" s="43" t="n">
        <f aca="false">-$F186*$E13*BS32</f>
        <v>-626.244597744253</v>
      </c>
      <c r="BT194" s="43" t="n">
        <f aca="false">-$F186*$E13*BT32</f>
        <v>-633.202871052523</v>
      </c>
      <c r="BU194" s="43" t="n">
        <f aca="false">-$F186*$E13*BU32</f>
        <v>-640.161144360792</v>
      </c>
      <c r="BV194" s="43" t="n">
        <f aca="false">-$F186*$E13*BV32</f>
        <v>-640.161144360792</v>
      </c>
      <c r="BW194" s="43" t="n">
        <f aca="false">-$F186*$E13*BW32</f>
        <v>-626.244597744253</v>
      </c>
      <c r="BX194" s="43" t="n">
        <f aca="false">-$F186*$E13*BX32</f>
        <v>-633.202871052523</v>
      </c>
      <c r="BY194" s="43" t="n">
        <f aca="false">-$F186*$E13*BY32</f>
        <v>-640.161144360792</v>
      </c>
      <c r="BZ194" s="43" t="n">
        <f aca="false">-$F186*$E13*BZ32</f>
        <v>-640.161144360792</v>
      </c>
      <c r="CA194" s="43" t="n">
        <f aca="false">-$F186*$E13*CA32</f>
        <v>-626.244597744253</v>
      </c>
      <c r="CB194" s="43" t="n">
        <f aca="false">-$F186*$E13*CB32</f>
        <v>-633.202871052523</v>
      </c>
      <c r="CC194" s="43" t="n">
        <f aca="false">-$F186*$E13*CC32</f>
        <v>-640.161144360792</v>
      </c>
      <c r="CD194" s="43" t="n">
        <f aca="false">-$F186*$E13*CD32</f>
        <v>-640.161144360792</v>
      </c>
      <c r="CE194" s="43" t="n">
        <f aca="false">-$F186*$E13*CE32</f>
        <v>-633.202871052523</v>
      </c>
      <c r="CF194" s="43" t="n">
        <f aca="false">-$F186*$E13*CF32</f>
        <v>-633.202871052523</v>
      </c>
      <c r="CG194" s="43" t="n">
        <f aca="false">-$F186*$E13*CG32</f>
        <v>-640.161144360792</v>
      </c>
      <c r="CH194" s="43" t="n">
        <f aca="false">-$F186*$E13*CH32</f>
        <v>-640.161144360792</v>
      </c>
      <c r="CI194" s="43" t="n">
        <f aca="false">-$F186*$E13*CI32</f>
        <v>-626.244597744253</v>
      </c>
      <c r="CJ194" s="43" t="n">
        <f aca="false">-$F186*$E13*CJ32</f>
        <v>-633.202871052523</v>
      </c>
      <c r="CK194" s="43" t="n">
        <f aca="false">-$F186*$E13*CK32</f>
        <v>-640.161144360792</v>
      </c>
      <c r="CL194" s="43" t="n">
        <f aca="false">-$F186*$E13*CL32</f>
        <v>-640.161144360792</v>
      </c>
      <c r="CM194" s="43" t="n">
        <f aca="false">-$F186*$E13*CM32</f>
        <v>-626.244597744253</v>
      </c>
      <c r="CN194" s="43" t="n">
        <f aca="false">-$F186*$E13*CN32</f>
        <v>-633.202871052523</v>
      </c>
      <c r="CO194" s="43" t="n">
        <f aca="false">-$F186*$E13*CO32</f>
        <v>-640.161144360792</v>
      </c>
      <c r="CP194" s="43" t="n">
        <f aca="false">-$F186*$E13*CP32</f>
        <v>-640.161144360792</v>
      </c>
      <c r="CQ194" s="43" t="n">
        <f aca="false">-$F186*$E13*CQ32</f>
        <v>-626.244597744253</v>
      </c>
      <c r="CR194" s="43" t="n">
        <f aca="false">-$F186*$E13*CR32</f>
        <v>-633.202871052523</v>
      </c>
      <c r="CS194" s="43" t="n">
        <f aca="false">-$F186*$E13*CS32</f>
        <v>-640.161144360792</v>
      </c>
      <c r="CT194" s="43" t="n">
        <f aca="false">-$F186*$E13*CT32</f>
        <v>-640.161144360792</v>
      </c>
      <c r="CU194" s="43" t="n">
        <f aca="false">-$F186*$E13*CU32</f>
        <v>-633.202871052523</v>
      </c>
      <c r="CV194" s="43" t="n">
        <f aca="false">-$F186*$E13*CV32</f>
        <v>-633.202871052523</v>
      </c>
      <c r="CW194" s="43" t="n">
        <f aca="false">-$F186*$E13*CW32</f>
        <v>-640.161144360792</v>
      </c>
      <c r="CX194" s="43" t="n">
        <f aca="false">-$F186*$E13*CX32</f>
        <v>-640.161144360792</v>
      </c>
      <c r="CY194" s="43" t="n">
        <f aca="false">-$F186*$E13*CY32</f>
        <v>-626.244597744253</v>
      </c>
      <c r="CZ194" s="43" t="n">
        <f aca="false">-$F186*$E13*CZ32</f>
        <v>-633.202871052523</v>
      </c>
      <c r="DA194" s="43" t="n">
        <f aca="false">-$F186*$E13*DA32</f>
        <v>-640.161144360792</v>
      </c>
      <c r="DB194" s="43" t="n">
        <f aca="false">-$F186*$E13*DB32</f>
        <v>-640.161144360792</v>
      </c>
      <c r="DC194" s="43" t="n">
        <f aca="false">-$F186*$E13*DC32</f>
        <v>-626.244597744253</v>
      </c>
      <c r="DD194" s="43" t="n">
        <f aca="false">-$F186*$E13*DD32</f>
        <v>-633.202871052523</v>
      </c>
      <c r="DE194" s="43" t="n">
        <f aca="false">-$F186*$E13*DE32</f>
        <v>-640.161144360792</v>
      </c>
      <c r="DF194" s="43" t="n">
        <f aca="false">-$F186*$E13*DF32</f>
        <v>-640.161144360792</v>
      </c>
      <c r="DG194" s="43" t="n">
        <f aca="false">-$F186*$E13*DG32</f>
        <v>-626.244597744253</v>
      </c>
      <c r="DH194" s="43" t="n">
        <f aca="false">-$F186*$E13*DH32</f>
        <v>-633.202871052523</v>
      </c>
      <c r="DI194" s="43" t="n">
        <f aca="false">-$F186*$E13*DI32</f>
        <v>-640.161144360792</v>
      </c>
      <c r="DJ194" s="43" t="n">
        <f aca="false">-$F186*$E13*DJ32</f>
        <v>-640.161144360792</v>
      </c>
      <c r="DK194" s="43" t="n">
        <f aca="false">-$F186*$E13*DK32</f>
        <v>-633.202871052523</v>
      </c>
      <c r="DL194" s="43" t="n">
        <f aca="false">-$F186*$E13*DL32</f>
        <v>-633.202871052523</v>
      </c>
      <c r="DM194" s="43" t="n">
        <f aca="false">-$F186*$E13*DM32</f>
        <v>-640.161144360792</v>
      </c>
      <c r="DN194" s="43" t="n">
        <f aca="false">-$F186*$E13*DN32</f>
        <v>-640.161144360792</v>
      </c>
      <c r="DO194" s="43" t="n">
        <f aca="false">-$F186*$E13*DO32</f>
        <v>-626.244597744253</v>
      </c>
      <c r="DP194" s="43" t="n">
        <f aca="false">-$F186*$E13*DP32</f>
        <v>-633.202871052523</v>
      </c>
      <c r="DQ194" s="43" t="n">
        <f aca="false">-$F186*$E13*DQ32</f>
        <v>-640.161144360792</v>
      </c>
      <c r="DR194" s="43" t="n">
        <f aca="false">-$F186*$E13*DR32</f>
        <v>-640.161144360792</v>
      </c>
      <c r="DS194" s="43" t="n">
        <f aca="false">-$F186*$E13*DS32</f>
        <v>-626.244597744253</v>
      </c>
      <c r="DT194" s="43" t="n">
        <f aca="false">-$F186*$E13*DT32</f>
        <v>-633.202871052523</v>
      </c>
      <c r="DU194" s="43" t="n">
        <f aca="false">-$F186*$E13*DU32</f>
        <v>-640.161144360792</v>
      </c>
      <c r="DV194" s="43" t="n">
        <f aca="false">-$F186*$E13*DV32</f>
        <v>-640.161144360792</v>
      </c>
      <c r="DW194" s="43" t="n">
        <f aca="false">-$F186*$E13*DW32</f>
        <v>-626.244597744253</v>
      </c>
      <c r="DX194" s="43" t="n">
        <f aca="false">-$F186*$E13*DX32</f>
        <v>-633.202871052523</v>
      </c>
      <c r="DY194" s="43" t="n">
        <f aca="false">-$F186*$E13*DY32</f>
        <v>-640.161144360792</v>
      </c>
      <c r="DZ194" s="43" t="n">
        <f aca="false">-$F186*$E13*DZ32</f>
        <v>-640.161144360792</v>
      </c>
      <c r="EA194" s="43" t="n">
        <f aca="false">-$F186*$E13*EA32</f>
        <v>-633.202871052523</v>
      </c>
      <c r="EB194" s="43" t="n">
        <f aca="false">-$F186*$E13*EB32</f>
        <v>-633.202871052523</v>
      </c>
      <c r="EC194" s="43" t="n">
        <f aca="false">-$F186*$E13*EC32</f>
        <v>-640.161144360792</v>
      </c>
      <c r="ED194" s="43" t="n">
        <f aca="false">-$F186*$E13*ED32</f>
        <v>-640.161144360792</v>
      </c>
      <c r="EE194" s="43" t="n">
        <f aca="false">-$F186*$E13*EE32</f>
        <v>-626.244597744253</v>
      </c>
      <c r="EF194" s="43" t="n">
        <f aca="false">-$F186*$E13*EF32</f>
        <v>-633.202871052523</v>
      </c>
      <c r="EG194" s="43" t="n">
        <f aca="false">-$F186*$E13*EG32</f>
        <v>-640.161144360792</v>
      </c>
      <c r="EH194" s="43" t="n">
        <f aca="false">-$F186*$E13*EH32</f>
        <v>-640.161144360792</v>
      </c>
      <c r="EI194" s="43" t="n">
        <f aca="false">-$F186*$E13*EI32</f>
        <v>-626.244597744253</v>
      </c>
      <c r="EJ194" s="43" t="n">
        <f aca="false">-$F186*$E13*EJ32</f>
        <v>-0</v>
      </c>
      <c r="EK194" s="43" t="n">
        <f aca="false">-$F186*$E13*EK32</f>
        <v>-0</v>
      </c>
      <c r="EL194" s="43" t="n">
        <f aca="false">-$F186*$E13*EL32</f>
        <v>-0</v>
      </c>
      <c r="EM194" s="43" t="n">
        <f aca="false">-$F186*$E13*EM32</f>
        <v>-0</v>
      </c>
      <c r="EN194" s="43" t="n">
        <f aca="false">-$F186*$E13*EN32</f>
        <v>-0</v>
      </c>
      <c r="EO194" s="43" t="n">
        <f aca="false">-$F186*$E13*EO32</f>
        <v>-0</v>
      </c>
      <c r="EP194" s="43" t="n">
        <f aca="false">-$F186*$E13*EP32</f>
        <v>-0</v>
      </c>
      <c r="EQ194" s="43" t="n">
        <f aca="false">-$F186*$E13*EQ32</f>
        <v>-0</v>
      </c>
      <c r="ER194" s="43" t="n">
        <f aca="false">-$F186*$E13*ER32</f>
        <v>-0</v>
      </c>
      <c r="ES194" s="43" t="n">
        <f aca="false">-$F186*$E13*ES32</f>
        <v>-0</v>
      </c>
      <c r="ET194" s="43" t="n">
        <f aca="false">-$F186*$E13*ET32</f>
        <v>-0</v>
      </c>
      <c r="EU194" s="43" t="n">
        <f aca="false">-$F186*$E13*EU32</f>
        <v>-0</v>
      </c>
      <c r="EV194" s="43" t="n">
        <f aca="false">-$F186*$E13*EV32</f>
        <v>-0</v>
      </c>
      <c r="EW194" s="43" t="n">
        <f aca="false">-$F186*$E13*EW32</f>
        <v>-0</v>
      </c>
      <c r="EX194" s="43" t="n">
        <f aca="false">-$F186*$E13*EX32</f>
        <v>-0</v>
      </c>
      <c r="EY194" s="43" t="n">
        <f aca="false">-$F186*$E13*EY32</f>
        <v>-0</v>
      </c>
      <c r="EZ194" s="43" t="n">
        <f aca="false">-$F186*$E13*EZ32</f>
        <v>-0</v>
      </c>
      <c r="FA194" s="43" t="n">
        <f aca="false">-$F186*$E13*FA32</f>
        <v>-0</v>
      </c>
      <c r="FB194" s="43" t="n">
        <f aca="false">-$F186*$E13*FB32</f>
        <v>-0</v>
      </c>
      <c r="FC194" s="43" t="n">
        <f aca="false">-$F186*$E13*FC32</f>
        <v>-0</v>
      </c>
      <c r="FD194" s="43" t="n">
        <f aca="false">-$F186*$E13*FD32</f>
        <v>-0</v>
      </c>
      <c r="FE194" s="43" t="n">
        <f aca="false">-$F186*$E13*FE32</f>
        <v>-0</v>
      </c>
      <c r="FF194" s="43" t="n">
        <f aca="false">-$F186*$E13*FF32</f>
        <v>-0</v>
      </c>
      <c r="FG194" s="43" t="n">
        <f aca="false">-$F186*$E13*FG32</f>
        <v>-0</v>
      </c>
      <c r="FH194" s="43" t="n">
        <f aca="false">-$F186*$E13*FH32</f>
        <v>-0</v>
      </c>
    </row>
    <row r="195" customFormat="false" ht="15" hidden="false" customHeight="false" outlineLevel="0" collapsed="false">
      <c r="C195" s="0" t="s">
        <v>767</v>
      </c>
      <c r="D195" s="11" t="s">
        <v>319</v>
      </c>
      <c r="I195" s="43" t="n">
        <f aca="false">SUM(J195:FH195)</f>
        <v>134736.231714217</v>
      </c>
      <c r="J195" s="43" t="n">
        <f aca="false">J185-$F186*$E13*J20+MIN(-J149,-In_CIT*J194)</f>
        <v>0</v>
      </c>
      <c r="K195" s="43" t="n">
        <f aca="false">K185-$F186*$E13*K20+MIN(-K149,-In_CIT*K194)</f>
        <v>0</v>
      </c>
      <c r="L195" s="43" t="n">
        <f aca="false">L185-$F186*$E13*L20+MIN(-L149,-In_CIT*L194)</f>
        <v>0</v>
      </c>
      <c r="M195" s="43" t="n">
        <f aca="false">M185-$F186*$E13*M20+MIN(-M149,-In_CIT*M194)</f>
        <v>0</v>
      </c>
      <c r="N195" s="43" t="n">
        <f aca="false">N185-$F186*$E13*N20+MIN(-N149,-In_CIT*N194)</f>
        <v>0</v>
      </c>
      <c r="O195" s="43" t="n">
        <f aca="false">O185-$F186*$E13*O20+MIN(-O149,-In_CIT*O194)</f>
        <v>0</v>
      </c>
      <c r="P195" s="43" t="n">
        <f aca="false">P185-$F186*$E13*P20+MIN(-P149,-In_CIT*P194)</f>
        <v>0</v>
      </c>
      <c r="Q195" s="43" t="n">
        <f aca="false">Q185-$F186*$E13*Q20+MIN(-Q149,-In_CIT*Q194)</f>
        <v>0</v>
      </c>
      <c r="R195" s="43" t="n">
        <f aca="false">R185-$F186*$E13*R20+MIN(-R149,-In_CIT*R194)</f>
        <v>0</v>
      </c>
      <c r="S195" s="43" t="n">
        <f aca="false">S185-$F186*$E13*S20+MIN(-S149,-In_CIT*S194)</f>
        <v>-76241.8006387087</v>
      </c>
      <c r="T195" s="43" t="n">
        <f aca="false">T185-$F186*$E13*T20+MIN(-T149,-In_CIT*T194)</f>
        <v>2543.1309325141</v>
      </c>
      <c r="U195" s="43" t="n">
        <f aca="false">U185-$F186*$E13*U20+MIN(-U149,-In_CIT*U194)</f>
        <v>2523.85725184877</v>
      </c>
      <c r="V195" s="43" t="n">
        <f aca="false">V185-$F186*$E13*V20+MIN(-V149,-In_CIT*V194)</f>
        <v>2510.95461158497</v>
      </c>
      <c r="W195" s="43" t="n">
        <f aca="false">W185-$F186*$E13*W20+MIN(-W149,-In_CIT*W194)</f>
        <v>2012.57940323466</v>
      </c>
      <c r="X195" s="43" t="n">
        <f aca="false">X185-$F186*$E13*X20+MIN(-X149,-In_CIT*X194)</f>
        <v>2033.35344058696</v>
      </c>
      <c r="Y195" s="43" t="n">
        <f aca="false">Y185-$F186*$E13*Y20+MIN(-Y149,-In_CIT*Y194)</f>
        <v>2054.09677054506</v>
      </c>
      <c r="Z195" s="43" t="n">
        <f aca="false">Z185-$F186*$E13*Z20+MIN(-Z149,-In_CIT*Z194)</f>
        <v>2052.85712259309</v>
      </c>
      <c r="AA195" s="43" t="n">
        <f aca="false">AA185-$F186*$E13*AA20+MIN(-AA149,-In_CIT*AA194)</f>
        <v>1711.90367455579</v>
      </c>
      <c r="AB195" s="43" t="n">
        <f aca="false">AB185-$F186*$E13*AB20+MIN(-AB149,-In_CIT*AB194)</f>
        <v>1730.15506383577</v>
      </c>
      <c r="AC195" s="43" t="n">
        <f aca="false">AC185-$F186*$E13*AC20+MIN(-AC149,-In_CIT*AC194)</f>
        <v>1748.38147431038</v>
      </c>
      <c r="AD195" s="43" t="n">
        <f aca="false">AD185-$F186*$E13*AD20+MIN(-AD149,-In_CIT*AD194)</f>
        <v>1747.58714980675</v>
      </c>
      <c r="AE195" s="43" t="n">
        <f aca="false">AE185-$F186*$E13*AE20+MIN(-AE149,-In_CIT*AE194)</f>
        <v>1767.14075787919</v>
      </c>
      <c r="AF195" s="43" t="n">
        <f aca="false">AF185-$F186*$E13*AF20+MIN(-AF149,-In_CIT*AF194)</f>
        <v>1785.96622105556</v>
      </c>
      <c r="AG195" s="43" t="n">
        <f aca="false">AG185-$F186*$E13*AG20+MIN(-AG149,-In_CIT*AG194)</f>
        <v>1804.76541808688</v>
      </c>
      <c r="AH195" s="43" t="n">
        <f aca="false">AH185-$F186*$E13*AH20+MIN(-AH149,-In_CIT*AH194)</f>
        <v>1803.93015625875</v>
      </c>
      <c r="AI195" s="43" t="n">
        <f aca="false">AI185-$F186*$E13*AI20+MIN(-AI149,-In_CIT*AI194)</f>
        <v>1827.63030193264</v>
      </c>
      <c r="AJ195" s="43" t="n">
        <f aca="false">AJ185-$F186*$E13*AJ20+MIN(-AJ149,-In_CIT*AJ194)</f>
        <v>1826.86650767956</v>
      </c>
      <c r="AK195" s="43" t="n">
        <f aca="false">AK185-$F186*$E13*AK20+MIN(-AK149,-In_CIT*AK194)</f>
        <v>1846.16630322373</v>
      </c>
      <c r="AL195" s="43" t="n">
        <f aca="false">AL185-$F186*$E13*AL20+MIN(-AL149,-In_CIT*AL194)</f>
        <v>1844.95805057158</v>
      </c>
      <c r="AM195" s="43" t="n">
        <f aca="false">AM185-$F186*$E13*AM20+MIN(-AM149,-In_CIT*AM194)</f>
        <v>1685.05744428426</v>
      </c>
      <c r="AN195" s="43" t="n">
        <f aca="false">AN185-$F186*$E13*AN20+MIN(-AN149,-In_CIT*AN194)</f>
        <v>1702.99799800193</v>
      </c>
      <c r="AO195" s="43" t="n">
        <f aca="false">AO185-$F186*$E13*AO20+MIN(-AO149,-In_CIT*AO194)</f>
        <v>1720.9131658576</v>
      </c>
      <c r="AP195" s="43" t="n">
        <f aca="false">AP185-$F186*$E13*AP20+MIN(-AP149,-In_CIT*AP194)</f>
        <v>1720.10589697733</v>
      </c>
      <c r="AQ195" s="43" t="n">
        <f aca="false">AQ185-$F186*$E13*AQ20+MIN(-AQ149,-In_CIT*AQ194)</f>
        <v>1561.08811304584</v>
      </c>
      <c r="AR195" s="43" t="n">
        <f aca="false">AR185-$F186*$E13*AR20+MIN(-AR149,-In_CIT*AR194)</f>
        <v>1577.70778018098</v>
      </c>
      <c r="AS195" s="43" t="n">
        <f aca="false">AS185-$F186*$E13*AS20+MIN(-AS149,-In_CIT*AS194)</f>
        <v>1594.30389651614</v>
      </c>
      <c r="AT195" s="43" t="n">
        <f aca="false">AT185-$F186*$E13*AT20+MIN(-AT149,-In_CIT*AT194)</f>
        <v>1593.55498249715</v>
      </c>
      <c r="AU195" s="43" t="n">
        <f aca="false">AU185-$F186*$E13*AU20+MIN(-AU149,-In_CIT*AU194)</f>
        <v>1591.96889412618</v>
      </c>
      <c r="AV195" s="43" t="n">
        <f aca="false">AV185-$F186*$E13*AV20+MIN(-AV149,-In_CIT*AV194)</f>
        <v>1608.93261139862</v>
      </c>
      <c r="AW195" s="43" t="n">
        <f aca="false">AW185-$F186*$E13*AW20+MIN(-AW149,-In_CIT*AW194)</f>
        <v>1625.87280806085</v>
      </c>
      <c r="AX195" s="43" t="n">
        <f aca="false">AX185-$F186*$E13*AX20+MIN(-AX149,-In_CIT*AX194)</f>
        <v>1625.12485407522</v>
      </c>
      <c r="AY195" s="43" t="n">
        <f aca="false">AY185-$F186*$E13*AY20+MIN(-AY149,-In_CIT*AY194)</f>
        <v>1506.91359874955</v>
      </c>
      <c r="AZ195" s="43" t="n">
        <f aca="false">AZ185-$F186*$E13*AZ20+MIN(-AZ149,-In_CIT*AZ194)</f>
        <v>1506.17076468594</v>
      </c>
      <c r="BA195" s="43" t="n">
        <f aca="false">BA185-$F186*$E13*BA20+MIN(-BA149,-In_CIT*BA194)</f>
        <v>1521.97165703336</v>
      </c>
      <c r="BB195" s="43" t="n">
        <f aca="false">BB185-$F186*$E13*BB20+MIN(-BB149,-In_CIT*BB194)</f>
        <v>1521.21354697268</v>
      </c>
      <c r="BC195" s="43" t="n">
        <f aca="false">BC185-$F186*$E13*BC20+MIN(-BC149,-In_CIT*BC194)</f>
        <v>1537.57715232605</v>
      </c>
      <c r="BD195" s="43" t="n">
        <f aca="false">BD185-$F186*$E13*BD20+MIN(-BD149,-In_CIT*BD194)</f>
        <v>1553.86393377106</v>
      </c>
      <c r="BE195" s="43" t="n">
        <f aca="false">BE185-$F186*$E13*BE20+MIN(-BE149,-In_CIT*BE194)</f>
        <v>1570.12483928228</v>
      </c>
      <c r="BF195" s="43" t="n">
        <f aca="false">BF185-$F186*$E13*BF20+MIN(-BF149,-In_CIT*BF194)</f>
        <v>1569.30198614877</v>
      </c>
      <c r="BG195" s="43" t="n">
        <f aca="false">BG185-$F186*$E13*BG20+MIN(-BG149,-In_CIT*BG194)</f>
        <v>1526.69488592832</v>
      </c>
      <c r="BH195" s="43" t="n">
        <f aca="false">BH185-$F186*$E13*BH20+MIN(-BH149,-In_CIT*BH194)</f>
        <v>1506.1033484572</v>
      </c>
      <c r="BI195" s="43" t="n">
        <f aca="false">BI185-$F186*$E13*BI20+MIN(-BI149,-In_CIT*BI194)</f>
        <v>1521.06947307399</v>
      </c>
      <c r="BJ195" s="43" t="n">
        <f aca="false">BJ185-$F186*$E13*BJ20+MIN(-BJ149,-In_CIT*BJ194)</f>
        <v>1519.63359235476</v>
      </c>
      <c r="BK195" s="43" t="n">
        <f aca="false">BK185-$F186*$E13*BK20+MIN(-BK149,-In_CIT*BK194)</f>
        <v>1485.10800689157</v>
      </c>
      <c r="BL195" s="43" t="n">
        <f aca="false">BL185-$F186*$E13*BL20+MIN(-BL149,-In_CIT*BL194)</f>
        <v>1500.03852116357</v>
      </c>
      <c r="BM195" s="43" t="n">
        <f aca="false">BM185-$F186*$E13*BM20+MIN(-BM149,-In_CIT*BM194)</f>
        <v>1514.93648831953</v>
      </c>
      <c r="BN195" s="43" t="n">
        <f aca="false">BN185-$F186*$E13*BN20+MIN(-BN149,-In_CIT*BN194)</f>
        <v>1513.46896585701</v>
      </c>
      <c r="BO195" s="43" t="n">
        <f aca="false">BO185-$F186*$E13*BO20+MIN(-BO149,-In_CIT*BO194)</f>
        <v>1514.2656323418</v>
      </c>
      <c r="BP195" s="43" t="n">
        <f aca="false">BP185-$F186*$E13*BP20+MIN(-BP149,-In_CIT*BP194)</f>
        <v>1512.81434149357</v>
      </c>
      <c r="BQ195" s="43" t="n">
        <f aca="false">BQ185-$F186*$E13*BQ20+MIN(-BQ149,-In_CIT*BQ194)</f>
        <v>1527.86726398323</v>
      </c>
      <c r="BR195" s="43" t="n">
        <f aca="false">BR185-$F186*$E13*BR20+MIN(-BR149,-In_CIT*BR194)</f>
        <v>1526.38280264404</v>
      </c>
      <c r="BS195" s="43" t="n">
        <f aca="false">BS185-$F186*$E13*BS20+MIN(-BS149,-In_CIT*BS194)</f>
        <v>1449.4100915513</v>
      </c>
      <c r="BT195" s="43" t="n">
        <f aca="false">BT185-$F186*$E13*BT20+MIN(-BT149,-In_CIT*BT194)</f>
        <v>1463.97661491894</v>
      </c>
      <c r="BU195" s="43" t="n">
        <f aca="false">BU185-$F186*$E13*BU20+MIN(-BU149,-In_CIT*BU194)</f>
        <v>1478.51101032416</v>
      </c>
      <c r="BV195" s="43" t="n">
        <f aca="false">BV185-$F186*$E13*BV20+MIN(-BV149,-In_CIT*BV194)</f>
        <v>1477.01162395203</v>
      </c>
      <c r="BW195" s="43" t="n">
        <f aca="false">BW185-$F186*$E13*BW20+MIN(-BW149,-In_CIT*BW194)</f>
        <v>1461.99247710489</v>
      </c>
      <c r="BX195" s="43" t="n">
        <f aca="false">BX185-$F186*$E13*BX20+MIN(-BX149,-In_CIT*BX194)</f>
        <v>1476.68019267855</v>
      </c>
      <c r="BY195" s="43" t="n">
        <f aca="false">BY185-$F186*$E13*BY20+MIN(-BY149,-In_CIT*BY194)</f>
        <v>1491.33483144337</v>
      </c>
      <c r="BZ195" s="43" t="n">
        <f aca="false">BZ185-$F186*$E13*BZ20+MIN(-BZ149,-In_CIT*BZ194)</f>
        <v>1489.78093425167</v>
      </c>
      <c r="CA195" s="43" t="n">
        <f aca="false">CA185-$F186*$E13*CA20+MIN(-CA149,-In_CIT*CA194)</f>
        <v>1424.19757495095</v>
      </c>
      <c r="CB195" s="43" t="n">
        <f aca="false">CB185-$F186*$E13*CB20+MIN(-CB149,-In_CIT*CB194)</f>
        <v>1438.4514710386</v>
      </c>
      <c r="CC195" s="43" t="n">
        <f aca="false">CC185-$F186*$E13*CC20+MIN(-CC149,-In_CIT*CC194)</f>
        <v>1453.52262643467</v>
      </c>
      <c r="CD195" s="43" t="n">
        <f aca="false">CD185-$F186*$E13*CD20+MIN(-CD149,-In_CIT*CD194)</f>
        <v>1452.77909508373</v>
      </c>
      <c r="CE195" s="43" t="n">
        <f aca="false">CE185-$F186*$E13*CE20+MIN(-CE149,-In_CIT*CE194)</f>
        <v>1404.63592493591</v>
      </c>
      <c r="CF195" s="43" t="n">
        <f aca="false">CF185-$F186*$E13*CF20+MIN(-CF149,-In_CIT*CF194)</f>
        <v>1403.91109691113</v>
      </c>
      <c r="CG195" s="43" t="n">
        <f aca="false">CG185-$F186*$E13*CG20+MIN(-CG149,-In_CIT*CG194)</f>
        <v>1418.60644692215</v>
      </c>
      <c r="CH195" s="43" t="n">
        <f aca="false">CH185-$F186*$E13*CH20+MIN(-CH149,-In_CIT*CH194)</f>
        <v>1417.86671318514</v>
      </c>
      <c r="CI195" s="43" t="n">
        <f aca="false">CI185-$F186*$E13*CI20+MIN(-CI149,-In_CIT*CI194)</f>
        <v>1443.85856254668</v>
      </c>
      <c r="CJ195" s="43" t="n">
        <f aca="false">CJ185-$F186*$E13*CJ20+MIN(-CJ149,-In_CIT*CJ194)</f>
        <v>1459.1414274158</v>
      </c>
      <c r="CK195" s="43" t="n">
        <f aca="false">CK185-$F186*$E13*CK20+MIN(-CK149,-In_CIT*CK194)</f>
        <v>1474.39963001678</v>
      </c>
      <c r="CL195" s="43" t="n">
        <f aca="false">CL185-$F186*$E13*CL20+MIN(-CL149,-In_CIT*CL194)</f>
        <v>1473.61537137802</v>
      </c>
      <c r="CM195" s="43" t="n">
        <f aca="false">CM185-$F186*$E13*CM20+MIN(-CM149,-In_CIT*CM194)</f>
        <v>1522.07437115078</v>
      </c>
      <c r="CN195" s="43" t="n">
        <f aca="false">CN185-$F186*$E13*CN20+MIN(-CN149,-In_CIT*CN194)</f>
        <v>1538.20204861798</v>
      </c>
      <c r="CO195" s="43" t="n">
        <f aca="false">CO185-$F186*$E13*CO20+MIN(-CO149,-In_CIT*CO194)</f>
        <v>1554.3042768413</v>
      </c>
      <c r="CP195" s="43" t="n">
        <f aca="false">CP185-$F186*$E13*CP20+MIN(-CP149,-In_CIT*CP194)</f>
        <v>1553.49499242151</v>
      </c>
      <c r="CQ195" s="43" t="n">
        <f aca="false">CQ185-$F186*$E13*CQ20+MIN(-CQ149,-In_CIT*CQ194)</f>
        <v>1505.86311331458</v>
      </c>
      <c r="CR195" s="43" t="n">
        <f aca="false">CR185-$F186*$E13*CR20+MIN(-CR149,-In_CIT*CR194)</f>
        <v>1521.8019043486</v>
      </c>
      <c r="CS195" s="43" t="n">
        <f aca="false">CS185-$F186*$E13*CS20+MIN(-CS149,-In_CIT*CS194)</f>
        <v>1537.71496183298</v>
      </c>
      <c r="CT195" s="43" t="n">
        <f aca="false">CT185-$F186*$E13*CT20+MIN(-CT149,-In_CIT*CT194)</f>
        <v>1536.89663650712</v>
      </c>
      <c r="CU195" s="43" t="n">
        <f aca="false">CU185-$F186*$E13*CU20+MIN(-CU149,-In_CIT*CU194)</f>
        <v>-33215.5494674053</v>
      </c>
      <c r="CV195" s="43" t="n">
        <f aca="false">CV185-$F186*$E13*CV20+MIN(-CV149,-In_CIT*CV194)</f>
        <v>1563.34670821655</v>
      </c>
      <c r="CW195" s="43" t="n">
        <f aca="false">CW185-$F186*$E13*CW20+MIN(-CW149,-In_CIT*CW194)</f>
        <v>1579.67355017014</v>
      </c>
      <c r="CX195" s="43" t="n">
        <f aca="false">CX185-$F186*$E13*CX20+MIN(-CX149,-In_CIT*CX194)</f>
        <v>1578.81203574847</v>
      </c>
      <c r="CY195" s="43" t="n">
        <f aca="false">CY185-$F186*$E13*CY20+MIN(-CY149,-In_CIT*CY194)</f>
        <v>1960.58869453167</v>
      </c>
      <c r="CZ195" s="43" t="n">
        <f aca="false">CZ185-$F186*$E13*CZ20+MIN(-CZ149,-In_CIT*CZ194)</f>
        <v>1981.60365919193</v>
      </c>
      <c r="DA195" s="43" t="n">
        <f aca="false">DA185-$F186*$E13*DA20+MIN(-DA149,-In_CIT*DA194)</f>
        <v>2002.59365830238</v>
      </c>
      <c r="DB195" s="43" t="n">
        <f aca="false">DB185-$F186*$E13*DB20+MIN(-DB149,-In_CIT*DB194)</f>
        <v>2001.79975532471</v>
      </c>
      <c r="DC195" s="43" t="n">
        <f aca="false">DC185-$F186*$E13*DC20+MIN(-DC149,-In_CIT*DC194)</f>
        <v>1953.35607313306</v>
      </c>
      <c r="DD195" s="43" t="n">
        <f aca="false">DD185-$F186*$E13*DD20+MIN(-DD149,-In_CIT*DD194)</f>
        <v>1974.29380998373</v>
      </c>
      <c r="DE195" s="43" t="n">
        <f aca="false">DE185-$F186*$E13*DE20+MIN(-DE149,-In_CIT*DE194)</f>
        <v>1995.20668300403</v>
      </c>
      <c r="DF195" s="43" t="n">
        <f aca="false">DF185-$F186*$E13*DF20+MIN(-DF149,-In_CIT*DF194)</f>
        <v>1994.41601469822</v>
      </c>
      <c r="DG195" s="43" t="n">
        <f aca="false">DG185-$F186*$E13*DG20+MIN(-DG149,-In_CIT*DG194)</f>
        <v>1955.7573738373</v>
      </c>
      <c r="DH195" s="43" t="n">
        <f aca="false">DH185-$F186*$E13*DH20+MIN(-DH149,-In_CIT*DH194)</f>
        <v>1976.71390179521</v>
      </c>
      <c r="DI195" s="43" t="n">
        <f aca="false">DI185-$F186*$E13*DI20+MIN(-DI149,-In_CIT*DI194)</f>
        <v>1997.6453098918</v>
      </c>
      <c r="DJ195" s="43" t="n">
        <f aca="false">DJ185-$F186*$E13*DJ20+MIN(-DJ149,-In_CIT*DJ194)</f>
        <v>1996.84649981717</v>
      </c>
      <c r="DK195" s="43" t="n">
        <f aca="false">DK185-$F186*$E13*DK20+MIN(-DK149,-In_CIT*DK194)</f>
        <v>1948.20259781196</v>
      </c>
      <c r="DL195" s="43" t="n">
        <f aca="false">DL185-$F186*$E13*DL20+MIN(-DL149,-In_CIT*DL194)</f>
        <v>1947.42620148238</v>
      </c>
      <c r="DM195" s="43" t="n">
        <f aca="false">DM185-$F186*$E13*DM20+MIN(-DM149,-In_CIT*DM194)</f>
        <v>1968.04214899886</v>
      </c>
      <c r="DN195" s="43" t="n">
        <f aca="false">DN185-$F186*$E13*DN20+MIN(-DN149,-In_CIT*DN194)</f>
        <v>1967.24978648163</v>
      </c>
      <c r="DO195" s="43" t="n">
        <f aca="false">DO185-$F186*$E13*DO20+MIN(-DO149,-In_CIT*DO194)</f>
        <v>1962.26492806748</v>
      </c>
      <c r="DP195" s="43" t="n">
        <f aca="false">DP185-$F186*$E13*DP20+MIN(-DP149,-In_CIT*DP194)</f>
        <v>1983.28834784559</v>
      </c>
      <c r="DQ195" s="43" t="n">
        <f aca="false">DQ185-$F186*$E13*DQ20+MIN(-DQ149,-In_CIT*DQ194)</f>
        <v>2004.28647206706</v>
      </c>
      <c r="DR195" s="43" t="n">
        <f aca="false">DR185-$F186*$E13*DR20+MIN(-DR149,-In_CIT*DR194)</f>
        <v>2003.48207489202</v>
      </c>
      <c r="DS195" s="43" t="n">
        <f aca="false">DS185-$F186*$E13*DS20+MIN(-DS149,-In_CIT*DS194)</f>
        <v>1933.23823353452</v>
      </c>
      <c r="DT195" s="43" t="n">
        <f aca="false">DT185-$F186*$E13*DT20+MIN(-DT149,-In_CIT*DT194)</f>
        <v>1953.93853846368</v>
      </c>
      <c r="DU195" s="43" t="n">
        <f aca="false">DU185-$F186*$E13*DU20+MIN(-DU149,-In_CIT*DU194)</f>
        <v>1974.61352849533</v>
      </c>
      <c r="DV195" s="43" t="n">
        <f aca="false">DV185-$F186*$E13*DV20+MIN(-DV149,-In_CIT*DV194)</f>
        <v>1973.80851628146</v>
      </c>
      <c r="DW195" s="43" t="n">
        <f aca="false">DW185-$F186*$E13*DW20+MIN(-DW149,-In_CIT*DW194)</f>
        <v>1955.97266425238</v>
      </c>
      <c r="DX195" s="43" t="n">
        <f aca="false">DX185-$F186*$E13*DX20+MIN(-DX149,-In_CIT*DX194)</f>
        <v>1976.91930507678</v>
      </c>
      <c r="DY195" s="43" t="n">
        <f aca="false">DY185-$F186*$E13*DY20+MIN(-DY149,-In_CIT*DY194)</f>
        <v>1997.84042757811</v>
      </c>
      <c r="DZ195" s="43" t="n">
        <f aca="false">DZ185-$F186*$E13*DZ20+MIN(-DZ149,-In_CIT*DZ194)</f>
        <v>1997.02894644387</v>
      </c>
      <c r="EA195" s="43" t="n">
        <f aca="false">EA185-$F186*$E13*EA20+MIN(-EA149,-In_CIT*EA194)</f>
        <v>1990.16502519487</v>
      </c>
      <c r="EB195" s="43" t="n">
        <f aca="false">EB185-$F186*$E13*EB20+MIN(-EB149,-In_CIT*EB194)</f>
        <v>1989.37618358123</v>
      </c>
      <c r="EC195" s="43" t="n">
        <f aca="false">EC185-$F186*$E13*EC20+MIN(-EC149,-In_CIT*EC194)</f>
        <v>2010.44054728785</v>
      </c>
      <c r="ED195" s="43" t="n">
        <f aca="false">ED185-$F186*$E13*ED20+MIN(-ED149,-In_CIT*ED194)</f>
        <v>2009.63548355574</v>
      </c>
      <c r="EE195" s="43" t="n">
        <f aca="false">EE185-$F186*$E13*EE20+MIN(-EE149,-In_CIT*EE194)</f>
        <v>1926.13253596379</v>
      </c>
      <c r="EF195" s="43" t="n">
        <f aca="false">EF185-$F186*$E13*EF20+MIN(-EF149,-In_CIT*EF194)</f>
        <v>1946.73517503649</v>
      </c>
      <c r="EG195" s="43" t="n">
        <f aca="false">EG185-$F186*$E13*EG20+MIN(-EG149,-In_CIT*EG194)</f>
        <v>1967.31189195318</v>
      </c>
      <c r="EH195" s="43" t="n">
        <f aca="false">EH185-$F186*$E13*EH20+MIN(-EH149,-In_CIT*EH194)</f>
        <v>1966.48756895631</v>
      </c>
      <c r="EI195" s="43" t="n">
        <f aca="false">EI185-$F186*$E13*EI20+MIN(-EI149,-In_CIT*EI194)</f>
        <v>1983.04061823333</v>
      </c>
      <c r="EJ195" s="43" t="n">
        <f aca="false">EJ185-$F186*$E13*EJ20+MIN(-EJ149,-In_CIT*EJ194)</f>
        <v>1839.25031558284</v>
      </c>
      <c r="EK195" s="43" t="n">
        <f aca="false">EK185-$F186*$E13*EK20+MIN(-EK149,-In_CIT*EK194)</f>
        <v>1858.63216879954</v>
      </c>
      <c r="EL195" s="43" t="n">
        <f aca="false">EL185-$F186*$E13*EL20+MIN(-EL149,-In_CIT*EL194)</f>
        <v>1857.79399416642</v>
      </c>
      <c r="EM195" s="43" t="n">
        <f aca="false">EM185-$F186*$E13*EM20+MIN(-EM149,-In_CIT*EM194)</f>
        <v>1880.52833244476</v>
      </c>
      <c r="EN195" s="43" t="n">
        <f aca="false">EN185-$F186*$E13*EN20+MIN(-EN149,-In_CIT*EN194)</f>
        <v>1900.57973727047</v>
      </c>
      <c r="EO195" s="43" t="n">
        <f aca="false">EO185-$F186*$E13*EO20+MIN(-EO149,-In_CIT*EO194)</f>
        <v>1920.6037752374</v>
      </c>
      <c r="EP195" s="43" t="n">
        <f aca="false">EP185-$F186*$E13*EP20+MIN(-EP149,-In_CIT*EP194)</f>
        <v>1919.73351077904</v>
      </c>
      <c r="EQ195" s="43" t="n">
        <f aca="false">EQ185-$F186*$E13*EQ20+MIN(-EQ149,-In_CIT*EQ194)</f>
        <v>1850.10599581474</v>
      </c>
      <c r="ER195" s="43" t="n">
        <f aca="false">ER185-$F186*$E13*ER20+MIN(-ER149,-In_CIT*ER194)</f>
        <v>1849.25089601714</v>
      </c>
      <c r="ES195" s="43" t="n">
        <f aca="false">ES185-$F186*$E13*ES20+MIN(-ES149,-In_CIT*ES194)</f>
        <v>1868.70848526162</v>
      </c>
      <c r="ET195" s="43" t="n">
        <f aca="false">ET185-$F186*$E13*ET20+MIN(-ET149,-In_CIT*ET194)</f>
        <v>1867.83580078039</v>
      </c>
      <c r="EU195" s="43" t="n">
        <f aca="false">EU185-$F186*$E13*EU20+MIN(-EU149,-In_CIT*EU194)</f>
        <v>1862.90516002734</v>
      </c>
      <c r="EV195" s="43" t="n">
        <f aca="false">EV185-$F186*$E13*EV20+MIN(-EV149,-In_CIT*EV194)</f>
        <v>1882.744080483</v>
      </c>
      <c r="EW195" s="43" t="n">
        <f aca="false">EW185-$F186*$E13*EW20+MIN(-EW149,-In_CIT*EW194)</f>
        <v>1902.55509309463</v>
      </c>
      <c r="EX195" s="43" t="n">
        <f aca="false">EX185-$F186*$E13*EX20+MIN(-EX149,-In_CIT*EX194)</f>
        <v>1901.66762533829</v>
      </c>
      <c r="EY195" s="43" t="n">
        <f aca="false">EY185-$F186*$E13*EY20+MIN(-EY149,-In_CIT*EY194)</f>
        <v>1896.64869716982</v>
      </c>
      <c r="EZ195" s="43" t="n">
        <f aca="false">EZ185-$F186*$E13*EZ20+MIN(-EZ149,-In_CIT*EZ194)</f>
        <v>1916.84797697946</v>
      </c>
      <c r="FA195" s="43" t="n">
        <f aca="false">FA185-$F186*$E13*FA20+MIN(-FA149,-In_CIT*FA194)</f>
        <v>1937.0188761862</v>
      </c>
      <c r="FB195" s="43" t="n">
        <f aca="false">FB185-$F186*$E13*FB20+MIN(-FB149,-In_CIT*FB194)</f>
        <v>1936.11637472606</v>
      </c>
      <c r="FC195" s="43" t="n">
        <f aca="false">FC185-$F186*$E13*FC20+MIN(-FC149,-In_CIT*FC194)</f>
        <v>1931.00756830613</v>
      </c>
      <c r="FD195" s="43" t="n">
        <f aca="false">FD185-$F186*$E13*FD20+MIN(-FD149,-In_CIT*FD194)</f>
        <v>0</v>
      </c>
      <c r="FE195" s="43" t="n">
        <f aca="false">FE185-$F186*$E13*FE20+MIN(-FE149,-In_CIT*FE194)</f>
        <v>0</v>
      </c>
      <c r="FF195" s="43" t="n">
        <f aca="false">FF185-$F186*$E13*FF20+MIN(-FF149,-In_CIT*FF194)</f>
        <v>0</v>
      </c>
      <c r="FG195" s="43" t="n">
        <f aca="false">FG185-$F186*$E13*FG20+MIN(-FG149,-In_CIT*FG194)</f>
        <v>0</v>
      </c>
      <c r="FH195" s="43" t="n">
        <f aca="false">FH185-$F186*$E13*FH20+MIN(-FH149,-In_CIT*FH194)</f>
        <v>0</v>
      </c>
    </row>
    <row r="196" customFormat="false" ht="15" hidden="false" customHeight="false" outlineLevel="0" collapsed="false">
      <c r="C196" s="23" t="s">
        <v>779</v>
      </c>
      <c r="D196" s="11" t="s">
        <v>33</v>
      </c>
      <c r="E196" s="24" t="n">
        <f aca="false">XIRR(INDEX($J195:$FH195,$E22):$FH195,INDEX($J$4:$FH$4,$E22):$FH$4)</f>
        <v>0.08</v>
      </c>
    </row>
    <row r="198" customFormat="false" ht="15" hidden="false" customHeight="false" outlineLevel="0" collapsed="false">
      <c r="A198" s="9" t="s">
        <v>14</v>
      </c>
      <c r="B198" s="9"/>
      <c r="C198" s="9" t="s">
        <v>780</v>
      </c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  <c r="BG198" s="9"/>
      <c r="BH198" s="9"/>
      <c r="BI198" s="9"/>
      <c r="BJ198" s="9"/>
      <c r="BK198" s="9"/>
      <c r="BL198" s="9"/>
      <c r="BM198" s="9"/>
      <c r="BN198" s="9"/>
      <c r="BO198" s="9"/>
      <c r="BP198" s="9"/>
      <c r="BQ198" s="9"/>
      <c r="BR198" s="9"/>
      <c r="BS198" s="9"/>
      <c r="BT198" s="9"/>
      <c r="BU198" s="9"/>
      <c r="BV198" s="9"/>
      <c r="BW198" s="9"/>
      <c r="BX198" s="9"/>
      <c r="BY198" s="9"/>
      <c r="BZ198" s="9"/>
      <c r="CA198" s="9"/>
      <c r="CB198" s="9"/>
      <c r="CC198" s="9"/>
      <c r="CD198" s="9"/>
      <c r="CE198" s="9"/>
      <c r="CF198" s="9"/>
      <c r="CG198" s="9"/>
      <c r="CH198" s="9"/>
      <c r="CI198" s="9"/>
      <c r="CJ198" s="9"/>
      <c r="CK198" s="9"/>
      <c r="CL198" s="9"/>
      <c r="CM198" s="9"/>
      <c r="CN198" s="9"/>
      <c r="CO198" s="9"/>
      <c r="CP198" s="9"/>
      <c r="CQ198" s="9"/>
      <c r="CR198" s="9"/>
      <c r="CS198" s="9"/>
      <c r="CT198" s="9"/>
      <c r="CU198" s="9"/>
      <c r="CV198" s="9"/>
      <c r="CW198" s="9"/>
      <c r="CX198" s="9"/>
      <c r="CY198" s="9"/>
      <c r="CZ198" s="9"/>
      <c r="DA198" s="9"/>
      <c r="DB198" s="9"/>
      <c r="DC198" s="9"/>
      <c r="DD198" s="9"/>
      <c r="DE198" s="9"/>
      <c r="DF198" s="9"/>
      <c r="DG198" s="9"/>
      <c r="DH198" s="9"/>
      <c r="DI198" s="9"/>
      <c r="DJ198" s="9"/>
      <c r="DK198" s="9"/>
      <c r="DL198" s="9"/>
      <c r="DM198" s="9"/>
      <c r="DN198" s="9"/>
      <c r="DO198" s="9"/>
      <c r="DP198" s="9"/>
      <c r="DQ198" s="9"/>
      <c r="DR198" s="9"/>
      <c r="DS198" s="9"/>
      <c r="DT198" s="9"/>
      <c r="DU198" s="9"/>
      <c r="DV198" s="9"/>
      <c r="DW198" s="9"/>
      <c r="DX198" s="9"/>
      <c r="DY198" s="9"/>
      <c r="DZ198" s="9"/>
      <c r="EA198" s="9"/>
      <c r="EB198" s="9"/>
      <c r="EC198" s="9"/>
      <c r="ED198" s="9"/>
      <c r="EE198" s="9"/>
      <c r="EF198" s="9"/>
      <c r="EG198" s="9"/>
      <c r="EH198" s="9"/>
      <c r="EI198" s="9"/>
      <c r="EJ198" s="9"/>
      <c r="EK198" s="9"/>
      <c r="EL198" s="9"/>
      <c r="EM198" s="9"/>
      <c r="EN198" s="9"/>
      <c r="EO198" s="9"/>
      <c r="EP198" s="9"/>
      <c r="EQ198" s="9"/>
      <c r="ER198" s="9"/>
      <c r="ES198" s="9"/>
      <c r="ET198" s="9"/>
      <c r="EU198" s="9"/>
      <c r="EV198" s="9"/>
      <c r="EW198" s="9"/>
      <c r="EX198" s="9"/>
      <c r="EY198" s="9"/>
      <c r="EZ198" s="9"/>
      <c r="FA198" s="9"/>
      <c r="FB198" s="9"/>
      <c r="FC198" s="9"/>
      <c r="FD198" s="9"/>
      <c r="FE198" s="9"/>
      <c r="FF198" s="9"/>
      <c r="FG198" s="9"/>
      <c r="FH198" s="9"/>
    </row>
    <row r="199" customFormat="false" ht="15" hidden="false" customHeight="false" outlineLevel="0" collapsed="false">
      <c r="C199" s="0" t="s">
        <v>781</v>
      </c>
      <c r="D199" s="11" t="s">
        <v>617</v>
      </c>
      <c r="E199" s="61" t="n">
        <f aca="false">(1+In_Loan_Rate/Months_In_Year)^Months_Per_Period-1</f>
        <v>0.0303010000000001</v>
      </c>
      <c r="J199" s="61" t="n">
        <f aca="false">IF(In_Fix_Interest=1,In_Loan_Rate*J$5/Days_In_Year,$E199)</f>
        <v>0.0302465753424658</v>
      </c>
      <c r="K199" s="61" t="n">
        <f aca="false">IF(In_Fix_Interest=1,In_Loan_Rate*K$5/Days_In_Year,$E199)</f>
        <v>0.0295890410958904</v>
      </c>
      <c r="L199" s="61" t="n">
        <f aca="false">IF(In_Fix_Interest=1,In_Loan_Rate*L$5/Days_In_Year,$E199)</f>
        <v>0.0299178082191781</v>
      </c>
      <c r="M199" s="61" t="n">
        <f aca="false">IF(In_Fix_Interest=1,In_Loan_Rate*M$5/Days_In_Year,$E199)</f>
        <v>0.0302465753424658</v>
      </c>
      <c r="N199" s="61" t="n">
        <f aca="false">IF(In_Fix_Interest=1,In_Loan_Rate*N$5/Days_In_Year,$E199)</f>
        <v>0.0302465753424658</v>
      </c>
      <c r="O199" s="61" t="n">
        <f aca="false">IF(In_Fix_Interest=1,In_Loan_Rate*O$5/Days_In_Year,$E199)</f>
        <v>0.0295890410958904</v>
      </c>
      <c r="P199" s="61" t="n">
        <f aca="false">IF(In_Fix_Interest=1,In_Loan_Rate*P$5/Days_In_Year,$E199)</f>
        <v>0.0299178082191781</v>
      </c>
      <c r="Q199" s="61" t="n">
        <f aca="false">IF(In_Fix_Interest=1,In_Loan_Rate*Q$5/Days_In_Year,$E199)</f>
        <v>0.0302465753424658</v>
      </c>
      <c r="R199" s="61" t="n">
        <f aca="false">IF(In_Fix_Interest=1,In_Loan_Rate*R$5/Days_In_Year,$E199)</f>
        <v>0.0302465753424658</v>
      </c>
      <c r="S199" s="61" t="n">
        <f aca="false">IF(In_Fix_Interest=1,In_Loan_Rate*S$5/Days_In_Year,$E199)</f>
        <v>0.0299178082191781</v>
      </c>
      <c r="T199" s="61" t="n">
        <f aca="false">IF(In_Fix_Interest=1,In_Loan_Rate*T$5/Days_In_Year,$E199)</f>
        <v>0.0299178082191781</v>
      </c>
      <c r="U199" s="61" t="n">
        <f aca="false">IF(In_Fix_Interest=1,In_Loan_Rate*U$5/Days_In_Year,$E199)</f>
        <v>0.0302465753424658</v>
      </c>
      <c r="V199" s="61" t="n">
        <f aca="false">IF(In_Fix_Interest=1,In_Loan_Rate*V$5/Days_In_Year,$E199)</f>
        <v>0.0302465753424658</v>
      </c>
      <c r="W199" s="61" t="n">
        <f aca="false">IF(In_Fix_Interest=1,In_Loan_Rate*W$5/Days_In_Year,$E199)</f>
        <v>0.0295890410958904</v>
      </c>
      <c r="X199" s="61" t="n">
        <f aca="false">IF(In_Fix_Interest=1,In_Loan_Rate*X$5/Days_In_Year,$E199)</f>
        <v>0.0299178082191781</v>
      </c>
      <c r="Y199" s="61" t="n">
        <f aca="false">IF(In_Fix_Interest=1,In_Loan_Rate*Y$5/Days_In_Year,$E199)</f>
        <v>0.0302465753424658</v>
      </c>
      <c r="Z199" s="61" t="n">
        <f aca="false">IF(In_Fix_Interest=1,In_Loan_Rate*Z$5/Days_In_Year,$E199)</f>
        <v>0.0302465753424658</v>
      </c>
      <c r="AA199" s="61" t="n">
        <f aca="false">IF(In_Fix_Interest=1,In_Loan_Rate*AA$5/Days_In_Year,$E199)</f>
        <v>0.0295890410958904</v>
      </c>
      <c r="AB199" s="61" t="n">
        <f aca="false">IF(In_Fix_Interest=1,In_Loan_Rate*AB$5/Days_In_Year,$E199)</f>
        <v>0.0299178082191781</v>
      </c>
      <c r="AC199" s="61" t="n">
        <f aca="false">IF(In_Fix_Interest=1,In_Loan_Rate*AC$5/Days_In_Year,$E199)</f>
        <v>0.0302465753424658</v>
      </c>
      <c r="AD199" s="61" t="n">
        <f aca="false">IF(In_Fix_Interest=1,In_Loan_Rate*AD$5/Days_In_Year,$E199)</f>
        <v>0.0302465753424658</v>
      </c>
      <c r="AE199" s="61" t="n">
        <f aca="false">IF(In_Fix_Interest=1,In_Loan_Rate*AE$5/Days_In_Year,$E199)</f>
        <v>0.0295890410958904</v>
      </c>
      <c r="AF199" s="61" t="n">
        <f aca="false">IF(In_Fix_Interest=1,In_Loan_Rate*AF$5/Days_In_Year,$E199)</f>
        <v>0.0299178082191781</v>
      </c>
      <c r="AG199" s="61" t="n">
        <f aca="false">IF(In_Fix_Interest=1,In_Loan_Rate*AG$5/Days_In_Year,$E199)</f>
        <v>0.0302465753424658</v>
      </c>
      <c r="AH199" s="61" t="n">
        <f aca="false">IF(In_Fix_Interest=1,In_Loan_Rate*AH$5/Days_In_Year,$E199)</f>
        <v>0.0302465753424658</v>
      </c>
      <c r="AI199" s="61" t="n">
        <f aca="false">IF(In_Fix_Interest=1,In_Loan_Rate*AI$5/Days_In_Year,$E199)</f>
        <v>0.0299178082191781</v>
      </c>
      <c r="AJ199" s="61" t="n">
        <f aca="false">IF(In_Fix_Interest=1,In_Loan_Rate*AJ$5/Days_In_Year,$E199)</f>
        <v>0.0299178082191781</v>
      </c>
      <c r="AK199" s="61" t="n">
        <f aca="false">IF(In_Fix_Interest=1,In_Loan_Rate*AK$5/Days_In_Year,$E199)</f>
        <v>0.0302465753424658</v>
      </c>
      <c r="AL199" s="61" t="n">
        <f aca="false">IF(In_Fix_Interest=1,In_Loan_Rate*AL$5/Days_In_Year,$E199)</f>
        <v>0.0302465753424658</v>
      </c>
      <c r="AM199" s="61" t="n">
        <f aca="false">IF(In_Fix_Interest=1,In_Loan_Rate*AM$5/Days_In_Year,$E199)</f>
        <v>0.0295890410958904</v>
      </c>
      <c r="AN199" s="61" t="n">
        <f aca="false">IF(In_Fix_Interest=1,In_Loan_Rate*AN$5/Days_In_Year,$E199)</f>
        <v>0.0299178082191781</v>
      </c>
      <c r="AO199" s="61" t="n">
        <f aca="false">IF(In_Fix_Interest=1,In_Loan_Rate*AO$5/Days_In_Year,$E199)</f>
        <v>0.0302465753424658</v>
      </c>
      <c r="AP199" s="61" t="n">
        <f aca="false">IF(In_Fix_Interest=1,In_Loan_Rate*AP$5/Days_In_Year,$E199)</f>
        <v>0.0302465753424658</v>
      </c>
      <c r="AQ199" s="61" t="n">
        <f aca="false">IF(In_Fix_Interest=1,In_Loan_Rate*AQ$5/Days_In_Year,$E199)</f>
        <v>0.0295890410958904</v>
      </c>
      <c r="AR199" s="61" t="n">
        <f aca="false">IF(In_Fix_Interest=1,In_Loan_Rate*AR$5/Days_In_Year,$E199)</f>
        <v>0.0299178082191781</v>
      </c>
      <c r="AS199" s="61" t="n">
        <f aca="false">IF(In_Fix_Interest=1,In_Loan_Rate*AS$5/Days_In_Year,$E199)</f>
        <v>0.0302465753424658</v>
      </c>
      <c r="AT199" s="61" t="n">
        <f aca="false">IF(In_Fix_Interest=1,In_Loan_Rate*AT$5/Days_In_Year,$E199)</f>
        <v>0.0302465753424658</v>
      </c>
      <c r="AU199" s="61" t="n">
        <f aca="false">IF(In_Fix_Interest=1,In_Loan_Rate*AU$5/Days_In_Year,$E199)</f>
        <v>0.0295890410958904</v>
      </c>
      <c r="AV199" s="61" t="n">
        <f aca="false">IF(In_Fix_Interest=1,In_Loan_Rate*AV$5/Days_In_Year,$E199)</f>
        <v>0.0299178082191781</v>
      </c>
      <c r="AW199" s="61" t="n">
        <f aca="false">IF(In_Fix_Interest=1,In_Loan_Rate*AW$5/Days_In_Year,$E199)</f>
        <v>0.0302465753424658</v>
      </c>
      <c r="AX199" s="61" t="n">
        <f aca="false">IF(In_Fix_Interest=1,In_Loan_Rate*AX$5/Days_In_Year,$E199)</f>
        <v>0.0302465753424658</v>
      </c>
      <c r="AY199" s="61" t="n">
        <f aca="false">IF(In_Fix_Interest=1,In_Loan_Rate*AY$5/Days_In_Year,$E199)</f>
        <v>0.0299178082191781</v>
      </c>
      <c r="AZ199" s="61" t="n">
        <f aca="false">IF(In_Fix_Interest=1,In_Loan_Rate*AZ$5/Days_In_Year,$E199)</f>
        <v>0.0299178082191781</v>
      </c>
      <c r="BA199" s="61" t="n">
        <f aca="false">IF(In_Fix_Interest=1,In_Loan_Rate*BA$5/Days_In_Year,$E199)</f>
        <v>0.0302465753424658</v>
      </c>
      <c r="BB199" s="61" t="n">
        <f aca="false">IF(In_Fix_Interest=1,In_Loan_Rate*BB$5/Days_In_Year,$E199)</f>
        <v>0.0302465753424658</v>
      </c>
      <c r="BC199" s="61" t="n">
        <f aca="false">IF(In_Fix_Interest=1,In_Loan_Rate*BC$5/Days_In_Year,$E199)</f>
        <v>0.0295890410958904</v>
      </c>
      <c r="BD199" s="61" t="n">
        <f aca="false">IF(In_Fix_Interest=1,In_Loan_Rate*BD$5/Days_In_Year,$E199)</f>
        <v>0.0299178082191781</v>
      </c>
      <c r="BE199" s="61" t="n">
        <f aca="false">IF(In_Fix_Interest=1,In_Loan_Rate*BE$5/Days_In_Year,$E199)</f>
        <v>0.0302465753424658</v>
      </c>
      <c r="BF199" s="61" t="n">
        <f aca="false">IF(In_Fix_Interest=1,In_Loan_Rate*BF$5/Days_In_Year,$E199)</f>
        <v>0.0302465753424658</v>
      </c>
      <c r="BG199" s="61" t="n">
        <f aca="false">IF(In_Fix_Interest=1,In_Loan_Rate*BG$5/Days_In_Year,$E199)</f>
        <v>0.0295890410958904</v>
      </c>
      <c r="BH199" s="61" t="n">
        <f aca="false">IF(In_Fix_Interest=1,In_Loan_Rate*BH$5/Days_In_Year,$E199)</f>
        <v>0.0299178082191781</v>
      </c>
      <c r="BI199" s="61" t="n">
        <f aca="false">IF(In_Fix_Interest=1,In_Loan_Rate*BI$5/Days_In_Year,$E199)</f>
        <v>0.0302465753424658</v>
      </c>
      <c r="BJ199" s="61" t="n">
        <f aca="false">IF(In_Fix_Interest=1,In_Loan_Rate*BJ$5/Days_In_Year,$E199)</f>
        <v>0.0302465753424658</v>
      </c>
      <c r="BK199" s="61" t="n">
        <f aca="false">IF(In_Fix_Interest=1,In_Loan_Rate*BK$5/Days_In_Year,$E199)</f>
        <v>0.0295890410958904</v>
      </c>
      <c r="BL199" s="61" t="n">
        <f aca="false">IF(In_Fix_Interest=1,In_Loan_Rate*BL$5/Days_In_Year,$E199)</f>
        <v>0.0299178082191781</v>
      </c>
      <c r="BM199" s="61" t="n">
        <f aca="false">IF(In_Fix_Interest=1,In_Loan_Rate*BM$5/Days_In_Year,$E199)</f>
        <v>0.0302465753424658</v>
      </c>
      <c r="BN199" s="61" t="n">
        <f aca="false">IF(In_Fix_Interest=1,In_Loan_Rate*BN$5/Days_In_Year,$E199)</f>
        <v>0.0302465753424658</v>
      </c>
      <c r="BO199" s="61" t="n">
        <f aca="false">IF(In_Fix_Interest=1,In_Loan_Rate*BO$5/Days_In_Year,$E199)</f>
        <v>0.0299178082191781</v>
      </c>
      <c r="BP199" s="61" t="n">
        <f aca="false">IF(In_Fix_Interest=1,In_Loan_Rate*BP$5/Days_In_Year,$E199)</f>
        <v>0.0299178082191781</v>
      </c>
      <c r="BQ199" s="61" t="n">
        <f aca="false">IF(In_Fix_Interest=1,In_Loan_Rate*BQ$5/Days_In_Year,$E199)</f>
        <v>0.0302465753424658</v>
      </c>
      <c r="BR199" s="61" t="n">
        <f aca="false">IF(In_Fix_Interest=1,In_Loan_Rate*BR$5/Days_In_Year,$E199)</f>
        <v>0.0302465753424658</v>
      </c>
      <c r="BS199" s="61" t="n">
        <f aca="false">IF(In_Fix_Interest=1,In_Loan_Rate*BS$5/Days_In_Year,$E199)</f>
        <v>0.0295890410958904</v>
      </c>
      <c r="BT199" s="61" t="n">
        <f aca="false">IF(In_Fix_Interest=1,In_Loan_Rate*BT$5/Days_In_Year,$E199)</f>
        <v>0.0299178082191781</v>
      </c>
      <c r="BU199" s="61" t="n">
        <f aca="false">IF(In_Fix_Interest=1,In_Loan_Rate*BU$5/Days_In_Year,$E199)</f>
        <v>0.0302465753424658</v>
      </c>
      <c r="BV199" s="61" t="n">
        <f aca="false">IF(In_Fix_Interest=1,In_Loan_Rate*BV$5/Days_In_Year,$E199)</f>
        <v>0.0302465753424658</v>
      </c>
      <c r="BW199" s="61" t="n">
        <f aca="false">IF(In_Fix_Interest=1,In_Loan_Rate*BW$5/Days_In_Year,$E199)</f>
        <v>0.0295890410958904</v>
      </c>
      <c r="BX199" s="61" t="n">
        <f aca="false">IF(In_Fix_Interest=1,In_Loan_Rate*BX$5/Days_In_Year,$E199)</f>
        <v>0.0299178082191781</v>
      </c>
      <c r="BY199" s="61" t="n">
        <f aca="false">IF(In_Fix_Interest=1,In_Loan_Rate*BY$5/Days_In_Year,$E199)</f>
        <v>0.0302465753424658</v>
      </c>
      <c r="BZ199" s="61" t="n">
        <f aca="false">IF(In_Fix_Interest=1,In_Loan_Rate*BZ$5/Days_In_Year,$E199)</f>
        <v>0.0302465753424658</v>
      </c>
      <c r="CA199" s="61" t="n">
        <f aca="false">IF(In_Fix_Interest=1,In_Loan_Rate*CA$5/Days_In_Year,$E199)</f>
        <v>0.0295890410958904</v>
      </c>
      <c r="CB199" s="61" t="n">
        <f aca="false">IF(In_Fix_Interest=1,In_Loan_Rate*CB$5/Days_In_Year,$E199)</f>
        <v>0.0299178082191781</v>
      </c>
      <c r="CC199" s="61" t="n">
        <f aca="false">IF(In_Fix_Interest=1,In_Loan_Rate*CC$5/Days_In_Year,$E199)</f>
        <v>0.0302465753424658</v>
      </c>
      <c r="CD199" s="61" t="n">
        <f aca="false">IF(In_Fix_Interest=1,In_Loan_Rate*CD$5/Days_In_Year,$E199)</f>
        <v>0.0302465753424658</v>
      </c>
      <c r="CE199" s="61" t="n">
        <f aca="false">IF(In_Fix_Interest=1,In_Loan_Rate*CE$5/Days_In_Year,$E199)</f>
        <v>0.0299178082191781</v>
      </c>
      <c r="CF199" s="61" t="n">
        <f aca="false">IF(In_Fix_Interest=1,In_Loan_Rate*CF$5/Days_In_Year,$E199)</f>
        <v>0.0299178082191781</v>
      </c>
      <c r="CG199" s="61" t="n">
        <f aca="false">IF(In_Fix_Interest=1,In_Loan_Rate*CG$5/Days_In_Year,$E199)</f>
        <v>0.0302465753424658</v>
      </c>
      <c r="CH199" s="61" t="n">
        <f aca="false">IF(In_Fix_Interest=1,In_Loan_Rate*CH$5/Days_In_Year,$E199)</f>
        <v>0.0302465753424658</v>
      </c>
      <c r="CI199" s="61" t="n">
        <f aca="false">IF(In_Fix_Interest=1,In_Loan_Rate*CI$5/Days_In_Year,$E199)</f>
        <v>0.0295890410958904</v>
      </c>
      <c r="CJ199" s="61" t="n">
        <f aca="false">IF(In_Fix_Interest=1,In_Loan_Rate*CJ$5/Days_In_Year,$E199)</f>
        <v>0.0299178082191781</v>
      </c>
      <c r="CK199" s="61" t="n">
        <f aca="false">IF(In_Fix_Interest=1,In_Loan_Rate*CK$5/Days_In_Year,$E199)</f>
        <v>0.0302465753424658</v>
      </c>
      <c r="CL199" s="61" t="n">
        <f aca="false">IF(In_Fix_Interest=1,In_Loan_Rate*CL$5/Days_In_Year,$E199)</f>
        <v>0.0302465753424658</v>
      </c>
      <c r="CM199" s="61" t="n">
        <f aca="false">IF(In_Fix_Interest=1,In_Loan_Rate*CM$5/Days_In_Year,$E199)</f>
        <v>0.0295890410958904</v>
      </c>
      <c r="CN199" s="61" t="n">
        <f aca="false">IF(In_Fix_Interest=1,In_Loan_Rate*CN$5/Days_In_Year,$E199)</f>
        <v>0.0299178082191781</v>
      </c>
      <c r="CO199" s="61" t="n">
        <f aca="false">IF(In_Fix_Interest=1,In_Loan_Rate*CO$5/Days_In_Year,$E199)</f>
        <v>0.0302465753424658</v>
      </c>
      <c r="CP199" s="61" t="n">
        <f aca="false">IF(In_Fix_Interest=1,In_Loan_Rate*CP$5/Days_In_Year,$E199)</f>
        <v>0.0302465753424658</v>
      </c>
      <c r="CQ199" s="61" t="n">
        <f aca="false">IF(In_Fix_Interest=1,In_Loan_Rate*CQ$5/Days_In_Year,$E199)</f>
        <v>0.0295890410958904</v>
      </c>
      <c r="CR199" s="61" t="n">
        <f aca="false">IF(In_Fix_Interest=1,In_Loan_Rate*CR$5/Days_In_Year,$E199)</f>
        <v>0.0299178082191781</v>
      </c>
      <c r="CS199" s="61" t="n">
        <f aca="false">IF(In_Fix_Interest=1,In_Loan_Rate*CS$5/Days_In_Year,$E199)</f>
        <v>0.0302465753424658</v>
      </c>
      <c r="CT199" s="61" t="n">
        <f aca="false">IF(In_Fix_Interest=1,In_Loan_Rate*CT$5/Days_In_Year,$E199)</f>
        <v>0.0302465753424658</v>
      </c>
      <c r="CU199" s="61" t="n">
        <f aca="false">IF(In_Fix_Interest=1,In_Loan_Rate*CU$5/Days_In_Year,$E199)</f>
        <v>0.0299178082191781</v>
      </c>
      <c r="CV199" s="61" t="n">
        <f aca="false">IF(In_Fix_Interest=1,In_Loan_Rate*CV$5/Days_In_Year,$E199)</f>
        <v>0.0299178082191781</v>
      </c>
      <c r="CW199" s="61" t="n">
        <f aca="false">IF(In_Fix_Interest=1,In_Loan_Rate*CW$5/Days_In_Year,$E199)</f>
        <v>0.0302465753424658</v>
      </c>
      <c r="CX199" s="61" t="n">
        <f aca="false">IF(In_Fix_Interest=1,In_Loan_Rate*CX$5/Days_In_Year,$E199)</f>
        <v>0.0302465753424658</v>
      </c>
      <c r="CY199" s="61" t="n">
        <f aca="false">IF(In_Fix_Interest=1,In_Loan_Rate*CY$5/Days_In_Year,$E199)</f>
        <v>0.0295890410958904</v>
      </c>
      <c r="CZ199" s="61" t="n">
        <f aca="false">IF(In_Fix_Interest=1,In_Loan_Rate*CZ$5/Days_In_Year,$E199)</f>
        <v>0.0299178082191781</v>
      </c>
      <c r="DA199" s="61" t="n">
        <f aca="false">IF(In_Fix_Interest=1,In_Loan_Rate*DA$5/Days_In_Year,$E199)</f>
        <v>0.0302465753424658</v>
      </c>
      <c r="DB199" s="61" t="n">
        <f aca="false">IF(In_Fix_Interest=1,In_Loan_Rate*DB$5/Days_In_Year,$E199)</f>
        <v>0.0302465753424658</v>
      </c>
      <c r="DC199" s="61" t="n">
        <f aca="false">IF(In_Fix_Interest=1,In_Loan_Rate*DC$5/Days_In_Year,$E199)</f>
        <v>0.0295890410958904</v>
      </c>
      <c r="DD199" s="61" t="n">
        <f aca="false">IF(In_Fix_Interest=1,In_Loan_Rate*DD$5/Days_In_Year,$E199)</f>
        <v>0.0299178082191781</v>
      </c>
      <c r="DE199" s="61" t="n">
        <f aca="false">IF(In_Fix_Interest=1,In_Loan_Rate*DE$5/Days_In_Year,$E199)</f>
        <v>0.0302465753424658</v>
      </c>
      <c r="DF199" s="61" t="n">
        <f aca="false">IF(In_Fix_Interest=1,In_Loan_Rate*DF$5/Days_In_Year,$E199)</f>
        <v>0.0302465753424658</v>
      </c>
      <c r="DG199" s="61" t="n">
        <f aca="false">IF(In_Fix_Interest=1,In_Loan_Rate*DG$5/Days_In_Year,$E199)</f>
        <v>0.0295890410958904</v>
      </c>
      <c r="DH199" s="61" t="n">
        <f aca="false">IF(In_Fix_Interest=1,In_Loan_Rate*DH$5/Days_In_Year,$E199)</f>
        <v>0.0299178082191781</v>
      </c>
      <c r="DI199" s="61" t="n">
        <f aca="false">IF(In_Fix_Interest=1,In_Loan_Rate*DI$5/Days_In_Year,$E199)</f>
        <v>0.0302465753424658</v>
      </c>
      <c r="DJ199" s="61" t="n">
        <f aca="false">IF(In_Fix_Interest=1,In_Loan_Rate*DJ$5/Days_In_Year,$E199)</f>
        <v>0.0302465753424658</v>
      </c>
      <c r="DK199" s="61" t="n">
        <f aca="false">IF(In_Fix_Interest=1,In_Loan_Rate*DK$5/Days_In_Year,$E199)</f>
        <v>0.0299178082191781</v>
      </c>
      <c r="DL199" s="61" t="n">
        <f aca="false">IF(In_Fix_Interest=1,In_Loan_Rate*DL$5/Days_In_Year,$E199)</f>
        <v>0.0299178082191781</v>
      </c>
      <c r="DM199" s="61" t="n">
        <f aca="false">IF(In_Fix_Interest=1,In_Loan_Rate*DM$5/Days_In_Year,$E199)</f>
        <v>0.0302465753424658</v>
      </c>
      <c r="DN199" s="61" t="n">
        <f aca="false">IF(In_Fix_Interest=1,In_Loan_Rate*DN$5/Days_In_Year,$E199)</f>
        <v>0.0302465753424658</v>
      </c>
      <c r="DO199" s="61" t="n">
        <f aca="false">IF(In_Fix_Interest=1,In_Loan_Rate*DO$5/Days_In_Year,$E199)</f>
        <v>0.0295890410958904</v>
      </c>
      <c r="DP199" s="61" t="n">
        <f aca="false">IF(In_Fix_Interest=1,In_Loan_Rate*DP$5/Days_In_Year,$E199)</f>
        <v>0.0299178082191781</v>
      </c>
      <c r="DQ199" s="61" t="n">
        <f aca="false">IF(In_Fix_Interest=1,In_Loan_Rate*DQ$5/Days_In_Year,$E199)</f>
        <v>0.0302465753424658</v>
      </c>
      <c r="DR199" s="61" t="n">
        <f aca="false">IF(In_Fix_Interest=1,In_Loan_Rate*DR$5/Days_In_Year,$E199)</f>
        <v>0.0302465753424658</v>
      </c>
      <c r="DS199" s="61" t="n">
        <f aca="false">IF(In_Fix_Interest=1,In_Loan_Rate*DS$5/Days_In_Year,$E199)</f>
        <v>0.0295890410958904</v>
      </c>
      <c r="DT199" s="61" t="n">
        <f aca="false">IF(In_Fix_Interest=1,In_Loan_Rate*DT$5/Days_In_Year,$E199)</f>
        <v>0.0299178082191781</v>
      </c>
      <c r="DU199" s="61" t="n">
        <f aca="false">IF(In_Fix_Interest=1,In_Loan_Rate*DU$5/Days_In_Year,$E199)</f>
        <v>0.0302465753424658</v>
      </c>
      <c r="DV199" s="61" t="n">
        <f aca="false">IF(In_Fix_Interest=1,In_Loan_Rate*DV$5/Days_In_Year,$E199)</f>
        <v>0.0302465753424658</v>
      </c>
      <c r="DW199" s="61" t="n">
        <f aca="false">IF(In_Fix_Interest=1,In_Loan_Rate*DW$5/Days_In_Year,$E199)</f>
        <v>0.0295890410958904</v>
      </c>
      <c r="DX199" s="61" t="n">
        <f aca="false">IF(In_Fix_Interest=1,In_Loan_Rate*DX$5/Days_In_Year,$E199)</f>
        <v>0.0299178082191781</v>
      </c>
      <c r="DY199" s="61" t="n">
        <f aca="false">IF(In_Fix_Interest=1,In_Loan_Rate*DY$5/Days_In_Year,$E199)</f>
        <v>0.0302465753424658</v>
      </c>
      <c r="DZ199" s="61" t="n">
        <f aca="false">IF(In_Fix_Interest=1,In_Loan_Rate*DZ$5/Days_In_Year,$E199)</f>
        <v>0.0302465753424658</v>
      </c>
      <c r="EA199" s="61" t="n">
        <f aca="false">IF(In_Fix_Interest=1,In_Loan_Rate*EA$5/Days_In_Year,$E199)</f>
        <v>0.0299178082191781</v>
      </c>
      <c r="EB199" s="61" t="n">
        <f aca="false">IF(In_Fix_Interest=1,In_Loan_Rate*EB$5/Days_In_Year,$E199)</f>
        <v>0.0299178082191781</v>
      </c>
      <c r="EC199" s="61" t="n">
        <f aca="false">IF(In_Fix_Interest=1,In_Loan_Rate*EC$5/Days_In_Year,$E199)</f>
        <v>0.0302465753424658</v>
      </c>
      <c r="ED199" s="61" t="n">
        <f aca="false">IF(In_Fix_Interest=1,In_Loan_Rate*ED$5/Days_In_Year,$E199)</f>
        <v>0.0302465753424658</v>
      </c>
      <c r="EE199" s="61" t="n">
        <f aca="false">IF(In_Fix_Interest=1,In_Loan_Rate*EE$5/Days_In_Year,$E199)</f>
        <v>0.0295890410958904</v>
      </c>
      <c r="EF199" s="61" t="n">
        <f aca="false">IF(In_Fix_Interest=1,In_Loan_Rate*EF$5/Days_In_Year,$E199)</f>
        <v>0.0299178082191781</v>
      </c>
      <c r="EG199" s="61" t="n">
        <f aca="false">IF(In_Fix_Interest=1,In_Loan_Rate*EG$5/Days_In_Year,$E199)</f>
        <v>0.0302465753424658</v>
      </c>
      <c r="EH199" s="61" t="n">
        <f aca="false">IF(In_Fix_Interest=1,In_Loan_Rate*EH$5/Days_In_Year,$E199)</f>
        <v>0.0302465753424658</v>
      </c>
      <c r="EI199" s="61" t="n">
        <f aca="false">IF(In_Fix_Interest=1,In_Loan_Rate*EI$5/Days_In_Year,$E199)</f>
        <v>0.0295890410958904</v>
      </c>
      <c r="EJ199" s="61" t="n">
        <f aca="false">IF(In_Fix_Interest=1,In_Loan_Rate*EJ$5/Days_In_Year,$E199)</f>
        <v>0.0299178082191781</v>
      </c>
      <c r="EK199" s="61" t="n">
        <f aca="false">IF(In_Fix_Interest=1,In_Loan_Rate*EK$5/Days_In_Year,$E199)</f>
        <v>0.0302465753424658</v>
      </c>
      <c r="EL199" s="61" t="n">
        <f aca="false">IF(In_Fix_Interest=1,In_Loan_Rate*EL$5/Days_In_Year,$E199)</f>
        <v>0.0302465753424658</v>
      </c>
      <c r="EM199" s="61" t="n">
        <f aca="false">IF(In_Fix_Interest=1,In_Loan_Rate*EM$5/Days_In_Year,$E199)</f>
        <v>0.0295890410958904</v>
      </c>
      <c r="EN199" s="61" t="n">
        <f aca="false">IF(In_Fix_Interest=1,In_Loan_Rate*EN$5/Days_In_Year,$E199)</f>
        <v>0.0299178082191781</v>
      </c>
      <c r="EO199" s="61" t="n">
        <f aca="false">IF(In_Fix_Interest=1,In_Loan_Rate*EO$5/Days_In_Year,$E199)</f>
        <v>0.0302465753424658</v>
      </c>
      <c r="EP199" s="61" t="n">
        <f aca="false">IF(In_Fix_Interest=1,In_Loan_Rate*EP$5/Days_In_Year,$E199)</f>
        <v>0.0302465753424658</v>
      </c>
      <c r="EQ199" s="61" t="n">
        <f aca="false">IF(In_Fix_Interest=1,In_Loan_Rate*EQ$5/Days_In_Year,$E199)</f>
        <v>0.0299178082191781</v>
      </c>
      <c r="ER199" s="61" t="n">
        <f aca="false">IF(In_Fix_Interest=1,In_Loan_Rate*ER$5/Days_In_Year,$E199)</f>
        <v>0.0299178082191781</v>
      </c>
      <c r="ES199" s="61" t="n">
        <f aca="false">IF(In_Fix_Interest=1,In_Loan_Rate*ES$5/Days_In_Year,$E199)</f>
        <v>0.0302465753424658</v>
      </c>
      <c r="ET199" s="61" t="n">
        <f aca="false">IF(In_Fix_Interest=1,In_Loan_Rate*ET$5/Days_In_Year,$E199)</f>
        <v>0.0302465753424658</v>
      </c>
      <c r="EU199" s="61" t="n">
        <f aca="false">IF(In_Fix_Interest=1,In_Loan_Rate*EU$5/Days_In_Year,$E199)</f>
        <v>0.0295890410958904</v>
      </c>
      <c r="EV199" s="61" t="n">
        <f aca="false">IF(In_Fix_Interest=1,In_Loan_Rate*EV$5/Days_In_Year,$E199)</f>
        <v>0.0299178082191781</v>
      </c>
      <c r="EW199" s="61" t="n">
        <f aca="false">IF(In_Fix_Interest=1,In_Loan_Rate*EW$5/Days_In_Year,$E199)</f>
        <v>0.0302465753424658</v>
      </c>
      <c r="EX199" s="61" t="n">
        <f aca="false">IF(In_Fix_Interest=1,In_Loan_Rate*EX$5/Days_In_Year,$E199)</f>
        <v>0.0302465753424658</v>
      </c>
      <c r="EY199" s="61" t="n">
        <f aca="false">IF(In_Fix_Interest=1,In_Loan_Rate*EY$5/Days_In_Year,$E199)</f>
        <v>0.0295890410958904</v>
      </c>
      <c r="EZ199" s="61" t="n">
        <f aca="false">IF(In_Fix_Interest=1,In_Loan_Rate*EZ$5/Days_In_Year,$E199)</f>
        <v>0.0299178082191781</v>
      </c>
      <c r="FA199" s="61" t="n">
        <f aca="false">IF(In_Fix_Interest=1,In_Loan_Rate*FA$5/Days_In_Year,$E199)</f>
        <v>0.0302465753424658</v>
      </c>
      <c r="FB199" s="61" t="n">
        <f aca="false">IF(In_Fix_Interest=1,In_Loan_Rate*FB$5/Days_In_Year,$E199)</f>
        <v>0.0302465753424658</v>
      </c>
      <c r="FC199" s="61" t="n">
        <f aca="false">IF(In_Fix_Interest=1,In_Loan_Rate*FC$5/Days_In_Year,$E199)</f>
        <v>0.0295890410958904</v>
      </c>
      <c r="FD199" s="61" t="n">
        <f aca="false">IF(In_Fix_Interest=1,In_Loan_Rate*FD$5/Days_In_Year,$E199)</f>
        <v>0.0299178082191781</v>
      </c>
      <c r="FE199" s="61" t="n">
        <f aca="false">IF(In_Fix_Interest=1,In_Loan_Rate*FE$5/Days_In_Year,$E199)</f>
        <v>0.0302465753424658</v>
      </c>
      <c r="FF199" s="61" t="n">
        <f aca="false">IF(In_Fix_Interest=1,In_Loan_Rate*FF$5/Days_In_Year,$E199)</f>
        <v>0.0302465753424658</v>
      </c>
      <c r="FG199" s="61" t="n">
        <f aca="false">IF(In_Fix_Interest=1,In_Loan_Rate*FG$5/Days_In_Year,$E199)</f>
        <v>0.0299178082191781</v>
      </c>
      <c r="FH199" s="61" t="n">
        <f aca="false">IF(In_Fix_Interest=1,In_Loan_Rate*FH$5/Days_In_Year,$E199)</f>
        <v>0.0299178082191781</v>
      </c>
    </row>
    <row r="200" customFormat="false" ht="15" hidden="false" customHeight="false" outlineLevel="0" collapsed="false">
      <c r="C200" s="0" t="s">
        <v>782</v>
      </c>
      <c r="D200" s="11" t="s">
        <v>319</v>
      </c>
      <c r="I200" s="43" t="n">
        <f aca="false">SUM(J200:FH200)</f>
        <v>2356.58750061644</v>
      </c>
      <c r="J200" s="43" t="n">
        <f aca="false">-(J96+In_EW_Interest*J97+J100+J101+J105+In_SPV_Interest*J94)</f>
        <v>2000.35227272727</v>
      </c>
      <c r="K200" s="43" t="n">
        <f aca="false">-(K96+In_EW_Interest*K97+K100+K101+K105+In_SPV_Interest*K94)</f>
        <v>-818.684731973848</v>
      </c>
      <c r="L200" s="43" t="n">
        <f aca="false">-(L96+In_EW_Interest*L97+L100+L101+L105+In_SPV_Interest*L94)</f>
        <v>684.462738443338</v>
      </c>
      <c r="M200" s="43" t="n">
        <f aca="false">-(M96+In_EW_Interest*M97+M100+M101+M105+In_SPV_Interest*M94)</f>
        <v>226.929361942715</v>
      </c>
      <c r="N200" s="43" t="n">
        <f aca="false">-(N96+In_EW_Interest*N97+N100+N101+N105+In_SPV_Interest*N94)</f>
        <v>226.929361942715</v>
      </c>
      <c r="O200" s="43" t="n">
        <f aca="false">-(O96+In_EW_Interest*O97+O100+O101+O105+In_SPV_Interest*O94)</f>
        <v>7.22338767123288</v>
      </c>
      <c r="P200" s="43" t="n">
        <f aca="false">-(P96+In_EW_Interest*P97+P100+P101+P105+In_SPV_Interest*P94)</f>
        <v>7.30364753424658</v>
      </c>
      <c r="Q200" s="43" t="n">
        <f aca="false">-(Q96+In_EW_Interest*Q97+Q100+Q101+Q105+In_SPV_Interest*Q94)</f>
        <v>7.38390739726027</v>
      </c>
      <c r="R200" s="43" t="n">
        <f aca="false">-(R96+In_EW_Interest*R97+R100+R101+R105+In_SPV_Interest*R94)</f>
        <v>7.38390739726027</v>
      </c>
      <c r="S200" s="43" t="n">
        <f aca="false">-(S96+In_EW_Interest*S97+S100+S101+S105+In_SPV_Interest*S94)</f>
        <v>7.30364753424658</v>
      </c>
      <c r="T200" s="43" t="n">
        <f aca="false">-(T96+In_EW_Interest*T97+T100+T101+T105+In_SPV_Interest*T94)</f>
        <v>-0</v>
      </c>
      <c r="U200" s="43" t="n">
        <f aca="false">-(U96+In_EW_Interest*U97+U100+U101+U105+In_SPV_Interest*U94)</f>
        <v>-0</v>
      </c>
      <c r="V200" s="43" t="n">
        <f aca="false">-(V96+In_EW_Interest*V97+V100+V101+V105+In_SPV_Interest*V94)</f>
        <v>-0</v>
      </c>
      <c r="W200" s="43" t="n">
        <f aca="false">-(W96+In_EW_Interest*W97+W100+W101+W105+In_SPV_Interest*W94)</f>
        <v>-0</v>
      </c>
      <c r="X200" s="43" t="n">
        <f aca="false">-(X96+In_EW_Interest*X97+X100+X101+X105+In_SPV_Interest*X94)</f>
        <v>-0</v>
      </c>
      <c r="Y200" s="43" t="n">
        <f aca="false">-(Y96+In_EW_Interest*Y97+Y100+Y101+Y105+In_SPV_Interest*Y94)</f>
        <v>-0</v>
      </c>
      <c r="Z200" s="43" t="n">
        <f aca="false">-(Z96+In_EW_Interest*Z97+Z100+Z101+Z105+In_SPV_Interest*Z94)</f>
        <v>-0</v>
      </c>
      <c r="AA200" s="43" t="n">
        <f aca="false">-(AA96+In_EW_Interest*AA97+AA100+AA101+AA105+In_SPV_Interest*AA94)</f>
        <v>-0</v>
      </c>
      <c r="AB200" s="43" t="n">
        <f aca="false">-(AB96+In_EW_Interest*AB97+AB100+AB101+AB105+In_SPV_Interest*AB94)</f>
        <v>-0</v>
      </c>
      <c r="AC200" s="43" t="n">
        <f aca="false">-(AC96+In_EW_Interest*AC97+AC100+AC101+AC105+In_SPV_Interest*AC94)</f>
        <v>-0</v>
      </c>
      <c r="AD200" s="43" t="n">
        <f aca="false">-(AD96+In_EW_Interest*AD97+AD100+AD101+AD105+In_SPV_Interest*AD94)</f>
        <v>-0</v>
      </c>
      <c r="AE200" s="43" t="n">
        <f aca="false">-(AE96+In_EW_Interest*AE97+AE100+AE101+AE105+In_SPV_Interest*AE94)</f>
        <v>-0</v>
      </c>
      <c r="AF200" s="43" t="n">
        <f aca="false">-(AF96+In_EW_Interest*AF97+AF100+AF101+AF105+In_SPV_Interest*AF94)</f>
        <v>-0</v>
      </c>
      <c r="AG200" s="43" t="n">
        <f aca="false">-(AG96+In_EW_Interest*AG97+AG100+AG101+AG105+In_SPV_Interest*AG94)</f>
        <v>-0</v>
      </c>
      <c r="AH200" s="43" t="n">
        <f aca="false">-(AH96+In_EW_Interest*AH97+AH100+AH101+AH105+In_SPV_Interest*AH94)</f>
        <v>-0</v>
      </c>
      <c r="AI200" s="43" t="n">
        <f aca="false">-(AI96+In_EW_Interest*AI97+AI100+AI101+AI105+In_SPV_Interest*AI94)</f>
        <v>-0</v>
      </c>
      <c r="AJ200" s="43" t="n">
        <f aca="false">-(AJ96+In_EW_Interest*AJ97+AJ100+AJ101+AJ105+In_SPV_Interest*AJ94)</f>
        <v>-0</v>
      </c>
      <c r="AK200" s="43" t="n">
        <f aca="false">-(AK96+In_EW_Interest*AK97+AK100+AK101+AK105+In_SPV_Interest*AK94)</f>
        <v>-0</v>
      </c>
      <c r="AL200" s="43" t="n">
        <f aca="false">-(AL96+In_EW_Interest*AL97+AL100+AL101+AL105+In_SPV_Interest*AL94)</f>
        <v>-0</v>
      </c>
      <c r="AM200" s="43" t="n">
        <f aca="false">-(AM96+In_EW_Interest*AM97+AM100+AM101+AM105+In_SPV_Interest*AM94)</f>
        <v>-0</v>
      </c>
      <c r="AN200" s="43" t="n">
        <f aca="false">-(AN96+In_EW_Interest*AN97+AN100+AN101+AN105+In_SPV_Interest*AN94)</f>
        <v>-0</v>
      </c>
      <c r="AO200" s="43" t="n">
        <f aca="false">-(AO96+In_EW_Interest*AO97+AO100+AO101+AO105+In_SPV_Interest*AO94)</f>
        <v>-0</v>
      </c>
      <c r="AP200" s="43" t="n">
        <f aca="false">-(AP96+In_EW_Interest*AP97+AP100+AP101+AP105+In_SPV_Interest*AP94)</f>
        <v>-0</v>
      </c>
      <c r="AQ200" s="43" t="n">
        <f aca="false">-(AQ96+In_EW_Interest*AQ97+AQ100+AQ101+AQ105+In_SPV_Interest*AQ94)</f>
        <v>-0</v>
      </c>
      <c r="AR200" s="43" t="n">
        <f aca="false">-(AR96+In_EW_Interest*AR97+AR100+AR101+AR105+In_SPV_Interest*AR94)</f>
        <v>-0</v>
      </c>
      <c r="AS200" s="43" t="n">
        <f aca="false">-(AS96+In_EW_Interest*AS97+AS100+AS101+AS105+In_SPV_Interest*AS94)</f>
        <v>-0</v>
      </c>
      <c r="AT200" s="43" t="n">
        <f aca="false">-(AT96+In_EW_Interest*AT97+AT100+AT101+AT105+In_SPV_Interest*AT94)</f>
        <v>-0</v>
      </c>
      <c r="AU200" s="43" t="n">
        <f aca="false">-(AU96+In_EW_Interest*AU97+AU100+AU101+AU105+In_SPV_Interest*AU94)</f>
        <v>-0</v>
      </c>
      <c r="AV200" s="43" t="n">
        <f aca="false">-(AV96+In_EW_Interest*AV97+AV100+AV101+AV105+In_SPV_Interest*AV94)</f>
        <v>-0</v>
      </c>
      <c r="AW200" s="43" t="n">
        <f aca="false">-(AW96+In_EW_Interest*AW97+AW100+AW101+AW105+In_SPV_Interest*AW94)</f>
        <v>-0</v>
      </c>
      <c r="AX200" s="43" t="n">
        <f aca="false">-(AX96+In_EW_Interest*AX97+AX100+AX101+AX105+In_SPV_Interest*AX94)</f>
        <v>-0</v>
      </c>
      <c r="AY200" s="43" t="n">
        <f aca="false">-(AY96+In_EW_Interest*AY97+AY100+AY101+AY105+In_SPV_Interest*AY94)</f>
        <v>-0</v>
      </c>
      <c r="AZ200" s="43" t="n">
        <f aca="false">-(AZ96+In_EW_Interest*AZ97+AZ100+AZ101+AZ105+In_SPV_Interest*AZ94)</f>
        <v>-0</v>
      </c>
      <c r="BA200" s="43" t="n">
        <f aca="false">-(BA96+In_EW_Interest*BA97+BA100+BA101+BA105+In_SPV_Interest*BA94)</f>
        <v>-0</v>
      </c>
      <c r="BB200" s="43" t="n">
        <f aca="false">-(BB96+In_EW_Interest*BB97+BB100+BB101+BB105+In_SPV_Interest*BB94)</f>
        <v>-0</v>
      </c>
      <c r="BC200" s="43" t="n">
        <f aca="false">-(BC96+In_EW_Interest*BC97+BC100+BC101+BC105+In_SPV_Interest*BC94)</f>
        <v>-0</v>
      </c>
      <c r="BD200" s="43" t="n">
        <f aca="false">-(BD96+In_EW_Interest*BD97+BD100+BD101+BD105+In_SPV_Interest*BD94)</f>
        <v>-0</v>
      </c>
      <c r="BE200" s="43" t="n">
        <f aca="false">-(BE96+In_EW_Interest*BE97+BE100+BE101+BE105+In_SPV_Interest*BE94)</f>
        <v>-0</v>
      </c>
      <c r="BF200" s="43" t="n">
        <f aca="false">-(BF96+In_EW_Interest*BF97+BF100+BF101+BF105+In_SPV_Interest*BF94)</f>
        <v>-0</v>
      </c>
      <c r="BG200" s="43" t="n">
        <f aca="false">-(BG96+In_EW_Interest*BG97+BG100+BG101+BG105+In_SPV_Interest*BG94)</f>
        <v>-0</v>
      </c>
      <c r="BH200" s="43" t="n">
        <f aca="false">-(BH96+In_EW_Interest*BH97+BH100+BH101+BH105+In_SPV_Interest*BH94)</f>
        <v>-0</v>
      </c>
      <c r="BI200" s="43" t="n">
        <f aca="false">-(BI96+In_EW_Interest*BI97+BI100+BI101+BI105+In_SPV_Interest*BI94)</f>
        <v>-0</v>
      </c>
      <c r="BJ200" s="43" t="n">
        <f aca="false">-(BJ96+In_EW_Interest*BJ97+BJ100+BJ101+BJ105+In_SPV_Interest*BJ94)</f>
        <v>-0</v>
      </c>
      <c r="BK200" s="43" t="n">
        <f aca="false">-(BK96+In_EW_Interest*BK97+BK100+BK101+BK105+In_SPV_Interest*BK94)</f>
        <v>-0</v>
      </c>
      <c r="BL200" s="43" t="n">
        <f aca="false">-(BL96+In_EW_Interest*BL97+BL100+BL101+BL105+In_SPV_Interest*BL94)</f>
        <v>-0</v>
      </c>
      <c r="BM200" s="43" t="n">
        <f aca="false">-(BM96+In_EW_Interest*BM97+BM100+BM101+BM105+In_SPV_Interest*BM94)</f>
        <v>-0</v>
      </c>
      <c r="BN200" s="43" t="n">
        <f aca="false">-(BN96+In_EW_Interest*BN97+BN100+BN101+BN105+In_SPV_Interest*BN94)</f>
        <v>-0</v>
      </c>
      <c r="BO200" s="43" t="n">
        <f aca="false">-(BO96+In_EW_Interest*BO97+BO100+BO101+BO105+In_SPV_Interest*BO94)</f>
        <v>-0</v>
      </c>
      <c r="BP200" s="43" t="n">
        <f aca="false">-(BP96+In_EW_Interest*BP97+BP100+BP101+BP105+In_SPV_Interest*BP94)</f>
        <v>-0</v>
      </c>
      <c r="BQ200" s="43" t="n">
        <f aca="false">-(BQ96+In_EW_Interest*BQ97+BQ100+BQ101+BQ105+In_SPV_Interest*BQ94)</f>
        <v>-0</v>
      </c>
      <c r="BR200" s="43" t="n">
        <f aca="false">-(BR96+In_EW_Interest*BR97+BR100+BR101+BR105+In_SPV_Interest*BR94)</f>
        <v>-0</v>
      </c>
      <c r="BS200" s="43" t="n">
        <f aca="false">-(BS96+In_EW_Interest*BS97+BS100+BS101+BS105+In_SPV_Interest*BS94)</f>
        <v>-0</v>
      </c>
      <c r="BT200" s="43" t="n">
        <f aca="false">-(BT96+In_EW_Interest*BT97+BT100+BT101+BT105+In_SPV_Interest*BT94)</f>
        <v>-0</v>
      </c>
      <c r="BU200" s="43" t="n">
        <f aca="false">-(BU96+In_EW_Interest*BU97+BU100+BU101+BU105+In_SPV_Interest*BU94)</f>
        <v>-0</v>
      </c>
      <c r="BV200" s="43" t="n">
        <f aca="false">-(BV96+In_EW_Interest*BV97+BV100+BV101+BV105+In_SPV_Interest*BV94)</f>
        <v>-0</v>
      </c>
      <c r="BW200" s="43" t="n">
        <f aca="false">-(BW96+In_EW_Interest*BW97+BW100+BW101+BW105+In_SPV_Interest*BW94)</f>
        <v>-0</v>
      </c>
      <c r="BX200" s="43" t="n">
        <f aca="false">-(BX96+In_EW_Interest*BX97+BX100+BX101+BX105+In_SPV_Interest*BX94)</f>
        <v>-0</v>
      </c>
      <c r="BY200" s="43" t="n">
        <f aca="false">-(BY96+In_EW_Interest*BY97+BY100+BY101+BY105+In_SPV_Interest*BY94)</f>
        <v>-0</v>
      </c>
      <c r="BZ200" s="43" t="n">
        <f aca="false">-(BZ96+In_EW_Interest*BZ97+BZ100+BZ101+BZ105+In_SPV_Interest*BZ94)</f>
        <v>-0</v>
      </c>
      <c r="CA200" s="43" t="n">
        <f aca="false">-(CA96+In_EW_Interest*CA97+CA100+CA101+CA105+In_SPV_Interest*CA94)</f>
        <v>-0</v>
      </c>
      <c r="CB200" s="43" t="n">
        <f aca="false">-(CB96+In_EW_Interest*CB97+CB100+CB101+CB105+In_SPV_Interest*CB94)</f>
        <v>-0</v>
      </c>
      <c r="CC200" s="43" t="n">
        <f aca="false">-(CC96+In_EW_Interest*CC97+CC100+CC101+CC105+In_SPV_Interest*CC94)</f>
        <v>-0</v>
      </c>
      <c r="CD200" s="43" t="n">
        <f aca="false">-(CD96+In_EW_Interest*CD97+CD100+CD101+CD105+In_SPV_Interest*CD94)</f>
        <v>-0</v>
      </c>
      <c r="CE200" s="43" t="n">
        <f aca="false">-(CE96+In_EW_Interest*CE97+CE100+CE101+CE105+In_SPV_Interest*CE94)</f>
        <v>-0</v>
      </c>
      <c r="CF200" s="43" t="n">
        <f aca="false">-(CF96+In_EW_Interest*CF97+CF100+CF101+CF105+In_SPV_Interest*CF94)</f>
        <v>-0</v>
      </c>
      <c r="CG200" s="43" t="n">
        <f aca="false">-(CG96+In_EW_Interest*CG97+CG100+CG101+CG105+In_SPV_Interest*CG94)</f>
        <v>-0</v>
      </c>
      <c r="CH200" s="43" t="n">
        <f aca="false">-(CH96+In_EW_Interest*CH97+CH100+CH101+CH105+In_SPV_Interest*CH94)</f>
        <v>-0</v>
      </c>
      <c r="CI200" s="43" t="n">
        <f aca="false">-(CI96+In_EW_Interest*CI97+CI100+CI101+CI105+In_SPV_Interest*CI94)</f>
        <v>-0</v>
      </c>
      <c r="CJ200" s="43" t="n">
        <f aca="false">-(CJ96+In_EW_Interest*CJ97+CJ100+CJ101+CJ105+In_SPV_Interest*CJ94)</f>
        <v>-0</v>
      </c>
      <c r="CK200" s="43" t="n">
        <f aca="false">-(CK96+In_EW_Interest*CK97+CK100+CK101+CK105+In_SPV_Interest*CK94)</f>
        <v>-0</v>
      </c>
      <c r="CL200" s="43" t="n">
        <f aca="false">-(CL96+In_EW_Interest*CL97+CL100+CL101+CL105+In_SPV_Interest*CL94)</f>
        <v>-0</v>
      </c>
      <c r="CM200" s="43" t="n">
        <f aca="false">-(CM96+In_EW_Interest*CM97+CM100+CM101+CM105+In_SPV_Interest*CM94)</f>
        <v>-0</v>
      </c>
      <c r="CN200" s="43" t="n">
        <f aca="false">-(CN96+In_EW_Interest*CN97+CN100+CN101+CN105+In_SPV_Interest*CN94)</f>
        <v>-0</v>
      </c>
      <c r="CO200" s="43" t="n">
        <f aca="false">-(CO96+In_EW_Interest*CO97+CO100+CO101+CO105+In_SPV_Interest*CO94)</f>
        <v>-0</v>
      </c>
      <c r="CP200" s="43" t="n">
        <f aca="false">-(CP96+In_EW_Interest*CP97+CP100+CP101+CP105+In_SPV_Interest*CP94)</f>
        <v>-0</v>
      </c>
      <c r="CQ200" s="43" t="n">
        <f aca="false">-(CQ96+In_EW_Interest*CQ97+CQ100+CQ101+CQ105+In_SPV_Interest*CQ94)</f>
        <v>-0</v>
      </c>
      <c r="CR200" s="43" t="n">
        <f aca="false">-(CR96+In_EW_Interest*CR97+CR100+CR101+CR105+In_SPV_Interest*CR94)</f>
        <v>-0</v>
      </c>
      <c r="CS200" s="43" t="n">
        <f aca="false">-(CS96+In_EW_Interest*CS97+CS100+CS101+CS105+In_SPV_Interest*CS94)</f>
        <v>-0</v>
      </c>
      <c r="CT200" s="43" t="n">
        <f aca="false">-(CT96+In_EW_Interest*CT97+CT100+CT101+CT105+In_SPV_Interest*CT94)</f>
        <v>-0</v>
      </c>
      <c r="CU200" s="43" t="n">
        <f aca="false">-(CU96+In_EW_Interest*CU97+CU100+CU101+CU105+In_SPV_Interest*CU94)</f>
        <v>-0</v>
      </c>
      <c r="CV200" s="43" t="n">
        <f aca="false">-(CV96+In_EW_Interest*CV97+CV100+CV101+CV105+In_SPV_Interest*CV94)</f>
        <v>-0</v>
      </c>
      <c r="CW200" s="43" t="n">
        <f aca="false">-(CW96+In_EW_Interest*CW97+CW100+CW101+CW105+In_SPV_Interest*CW94)</f>
        <v>-0</v>
      </c>
      <c r="CX200" s="43" t="n">
        <f aca="false">-(CX96+In_EW_Interest*CX97+CX100+CX101+CX105+In_SPV_Interest*CX94)</f>
        <v>-0</v>
      </c>
      <c r="CY200" s="43" t="n">
        <f aca="false">-(CY96+In_EW_Interest*CY97+CY100+CY101+CY105+In_SPV_Interest*CY94)</f>
        <v>-0</v>
      </c>
      <c r="CZ200" s="43" t="n">
        <f aca="false">-(CZ96+In_EW_Interest*CZ97+CZ100+CZ101+CZ105+In_SPV_Interest*CZ94)</f>
        <v>-0</v>
      </c>
      <c r="DA200" s="43" t="n">
        <f aca="false">-(DA96+In_EW_Interest*DA97+DA100+DA101+DA105+In_SPV_Interest*DA94)</f>
        <v>-0</v>
      </c>
      <c r="DB200" s="43" t="n">
        <f aca="false">-(DB96+In_EW_Interest*DB97+DB100+DB101+DB105+In_SPV_Interest*DB94)</f>
        <v>-0</v>
      </c>
      <c r="DC200" s="43" t="n">
        <f aca="false">-(DC96+In_EW_Interest*DC97+DC100+DC101+DC105+In_SPV_Interest*DC94)</f>
        <v>-0</v>
      </c>
      <c r="DD200" s="43" t="n">
        <f aca="false">-(DD96+In_EW_Interest*DD97+DD100+DD101+DD105+In_SPV_Interest*DD94)</f>
        <v>-0</v>
      </c>
      <c r="DE200" s="43" t="n">
        <f aca="false">-(DE96+In_EW_Interest*DE97+DE100+DE101+DE105+In_SPV_Interest*DE94)</f>
        <v>-0</v>
      </c>
      <c r="DF200" s="43" t="n">
        <f aca="false">-(DF96+In_EW_Interest*DF97+DF100+DF101+DF105+In_SPV_Interest*DF94)</f>
        <v>-0</v>
      </c>
      <c r="DG200" s="43" t="n">
        <f aca="false">-(DG96+In_EW_Interest*DG97+DG100+DG101+DG105+In_SPV_Interest*DG94)</f>
        <v>-0</v>
      </c>
      <c r="DH200" s="43" t="n">
        <f aca="false">-(DH96+In_EW_Interest*DH97+DH100+DH101+DH105+In_SPV_Interest*DH94)</f>
        <v>-0</v>
      </c>
      <c r="DI200" s="43" t="n">
        <f aca="false">-(DI96+In_EW_Interest*DI97+DI100+DI101+DI105+In_SPV_Interest*DI94)</f>
        <v>-0</v>
      </c>
      <c r="DJ200" s="43" t="n">
        <f aca="false">-(DJ96+In_EW_Interest*DJ97+DJ100+DJ101+DJ105+In_SPV_Interest*DJ94)</f>
        <v>-0</v>
      </c>
      <c r="DK200" s="43" t="n">
        <f aca="false">-(DK96+In_EW_Interest*DK97+DK100+DK101+DK105+In_SPV_Interest*DK94)</f>
        <v>-0</v>
      </c>
      <c r="DL200" s="43" t="n">
        <f aca="false">-(DL96+In_EW_Interest*DL97+DL100+DL101+DL105+In_SPV_Interest*DL94)</f>
        <v>-0</v>
      </c>
      <c r="DM200" s="43" t="n">
        <f aca="false">-(DM96+In_EW_Interest*DM97+DM100+DM101+DM105+In_SPV_Interest*DM94)</f>
        <v>-0</v>
      </c>
      <c r="DN200" s="43" t="n">
        <f aca="false">-(DN96+In_EW_Interest*DN97+DN100+DN101+DN105+In_SPV_Interest*DN94)</f>
        <v>-0</v>
      </c>
      <c r="DO200" s="43" t="n">
        <f aca="false">-(DO96+In_EW_Interest*DO97+DO100+DO101+DO105+In_SPV_Interest*DO94)</f>
        <v>-0</v>
      </c>
      <c r="DP200" s="43" t="n">
        <f aca="false">-(DP96+In_EW_Interest*DP97+DP100+DP101+DP105+In_SPV_Interest*DP94)</f>
        <v>-0</v>
      </c>
      <c r="DQ200" s="43" t="n">
        <f aca="false">-(DQ96+In_EW_Interest*DQ97+DQ100+DQ101+DQ105+In_SPV_Interest*DQ94)</f>
        <v>-0</v>
      </c>
      <c r="DR200" s="43" t="n">
        <f aca="false">-(DR96+In_EW_Interest*DR97+DR100+DR101+DR105+In_SPV_Interest*DR94)</f>
        <v>-0</v>
      </c>
      <c r="DS200" s="43" t="n">
        <f aca="false">-(DS96+In_EW_Interest*DS97+DS100+DS101+DS105+In_SPV_Interest*DS94)</f>
        <v>-0</v>
      </c>
      <c r="DT200" s="43" t="n">
        <f aca="false">-(DT96+In_EW_Interest*DT97+DT100+DT101+DT105+In_SPV_Interest*DT94)</f>
        <v>-0</v>
      </c>
      <c r="DU200" s="43" t="n">
        <f aca="false">-(DU96+In_EW_Interest*DU97+DU100+DU101+DU105+In_SPV_Interest*DU94)</f>
        <v>-0</v>
      </c>
      <c r="DV200" s="43" t="n">
        <f aca="false">-(DV96+In_EW_Interest*DV97+DV100+DV101+DV105+In_SPV_Interest*DV94)</f>
        <v>-0</v>
      </c>
      <c r="DW200" s="43" t="n">
        <f aca="false">-(DW96+In_EW_Interest*DW97+DW100+DW101+DW105+In_SPV_Interest*DW94)</f>
        <v>-0</v>
      </c>
      <c r="DX200" s="43" t="n">
        <f aca="false">-(DX96+In_EW_Interest*DX97+DX100+DX101+DX105+In_SPV_Interest*DX94)</f>
        <v>-0</v>
      </c>
      <c r="DY200" s="43" t="n">
        <f aca="false">-(DY96+In_EW_Interest*DY97+DY100+DY101+DY105+In_SPV_Interest*DY94)</f>
        <v>-0</v>
      </c>
      <c r="DZ200" s="43" t="n">
        <f aca="false">-(DZ96+In_EW_Interest*DZ97+DZ100+DZ101+DZ105+In_SPV_Interest*DZ94)</f>
        <v>-0</v>
      </c>
      <c r="EA200" s="43" t="n">
        <f aca="false">-(EA96+In_EW_Interest*EA97+EA100+EA101+EA105+In_SPV_Interest*EA94)</f>
        <v>-0</v>
      </c>
      <c r="EB200" s="43" t="n">
        <f aca="false">-(EB96+In_EW_Interest*EB97+EB100+EB101+EB105+In_SPV_Interest*EB94)</f>
        <v>-0</v>
      </c>
      <c r="EC200" s="43" t="n">
        <f aca="false">-(EC96+In_EW_Interest*EC97+EC100+EC101+EC105+In_SPV_Interest*EC94)</f>
        <v>-0</v>
      </c>
      <c r="ED200" s="43" t="n">
        <f aca="false">-(ED96+In_EW_Interest*ED97+ED100+ED101+ED105+In_SPV_Interest*ED94)</f>
        <v>-0</v>
      </c>
      <c r="EE200" s="43" t="n">
        <f aca="false">-(EE96+In_EW_Interest*EE97+EE100+EE101+EE105+In_SPV_Interest*EE94)</f>
        <v>-0</v>
      </c>
      <c r="EF200" s="43" t="n">
        <f aca="false">-(EF96+In_EW_Interest*EF97+EF100+EF101+EF105+In_SPV_Interest*EF94)</f>
        <v>-0</v>
      </c>
      <c r="EG200" s="43" t="n">
        <f aca="false">-(EG96+In_EW_Interest*EG97+EG100+EG101+EG105+In_SPV_Interest*EG94)</f>
        <v>-0</v>
      </c>
      <c r="EH200" s="43" t="n">
        <f aca="false">-(EH96+In_EW_Interest*EH97+EH100+EH101+EH105+In_SPV_Interest*EH94)</f>
        <v>-0</v>
      </c>
      <c r="EI200" s="43" t="n">
        <f aca="false">-(EI96+In_EW_Interest*EI97+EI100+EI101+EI105+In_SPV_Interest*EI94)</f>
        <v>-0</v>
      </c>
      <c r="EJ200" s="43" t="n">
        <f aca="false">-(EJ96+In_EW_Interest*EJ97+EJ100+EJ101+EJ105+In_SPV_Interest*EJ94)</f>
        <v>-0</v>
      </c>
      <c r="EK200" s="43" t="n">
        <f aca="false">-(EK96+In_EW_Interest*EK97+EK100+EK101+EK105+In_SPV_Interest*EK94)</f>
        <v>-0</v>
      </c>
      <c r="EL200" s="43" t="n">
        <f aca="false">-(EL96+In_EW_Interest*EL97+EL100+EL101+EL105+In_SPV_Interest*EL94)</f>
        <v>-0</v>
      </c>
      <c r="EM200" s="43" t="n">
        <f aca="false">-(EM96+In_EW_Interest*EM97+EM100+EM101+EM105+In_SPV_Interest*EM94)</f>
        <v>-0</v>
      </c>
      <c r="EN200" s="43" t="n">
        <f aca="false">-(EN96+In_EW_Interest*EN97+EN100+EN101+EN105+In_SPV_Interest*EN94)</f>
        <v>-0</v>
      </c>
      <c r="EO200" s="43" t="n">
        <f aca="false">-(EO96+In_EW_Interest*EO97+EO100+EO101+EO105+In_SPV_Interest*EO94)</f>
        <v>-0</v>
      </c>
      <c r="EP200" s="43" t="n">
        <f aca="false">-(EP96+In_EW_Interest*EP97+EP100+EP101+EP105+In_SPV_Interest*EP94)</f>
        <v>-0</v>
      </c>
      <c r="EQ200" s="43" t="n">
        <f aca="false">-(EQ96+In_EW_Interest*EQ97+EQ100+EQ101+EQ105+In_SPV_Interest*EQ94)</f>
        <v>-0</v>
      </c>
      <c r="ER200" s="43" t="n">
        <f aca="false">-(ER96+In_EW_Interest*ER97+ER100+ER101+ER105+In_SPV_Interest*ER94)</f>
        <v>-0</v>
      </c>
      <c r="ES200" s="43" t="n">
        <f aca="false">-(ES96+In_EW_Interest*ES97+ES100+ES101+ES105+In_SPV_Interest*ES94)</f>
        <v>-0</v>
      </c>
      <c r="ET200" s="43" t="n">
        <f aca="false">-(ET96+In_EW_Interest*ET97+ET100+ET101+ET105+In_SPV_Interest*ET94)</f>
        <v>-0</v>
      </c>
      <c r="EU200" s="43" t="n">
        <f aca="false">-(EU96+In_EW_Interest*EU97+EU100+EU101+EU105+In_SPV_Interest*EU94)</f>
        <v>-0</v>
      </c>
      <c r="EV200" s="43" t="n">
        <f aca="false">-(EV96+In_EW_Interest*EV97+EV100+EV101+EV105+In_SPV_Interest*EV94)</f>
        <v>-0</v>
      </c>
      <c r="EW200" s="43" t="n">
        <f aca="false">-(EW96+In_EW_Interest*EW97+EW100+EW101+EW105+In_SPV_Interest*EW94)</f>
        <v>-0</v>
      </c>
      <c r="EX200" s="43" t="n">
        <f aca="false">-(EX96+In_EW_Interest*EX97+EX100+EX101+EX105+In_SPV_Interest*EX94)</f>
        <v>-0</v>
      </c>
      <c r="EY200" s="43" t="n">
        <f aca="false">-(EY96+In_EW_Interest*EY97+EY100+EY101+EY105+In_SPV_Interest*EY94)</f>
        <v>-0</v>
      </c>
      <c r="EZ200" s="43" t="n">
        <f aca="false">-(EZ96+In_EW_Interest*EZ97+EZ100+EZ101+EZ105+In_SPV_Interest*EZ94)</f>
        <v>-0</v>
      </c>
      <c r="FA200" s="43" t="n">
        <f aca="false">-(FA96+In_EW_Interest*FA97+FA100+FA101+FA105+In_SPV_Interest*FA94)</f>
        <v>-0</v>
      </c>
      <c r="FB200" s="43" t="n">
        <f aca="false">-(FB96+In_EW_Interest*FB97+FB100+FB101+FB105+In_SPV_Interest*FB94)</f>
        <v>-0</v>
      </c>
      <c r="FC200" s="43" t="n">
        <f aca="false">-(FC96+In_EW_Interest*FC97+FC100+FC101+FC105+In_SPV_Interest*FC94)</f>
        <v>-0</v>
      </c>
      <c r="FD200" s="43" t="n">
        <f aca="false">-(FD96+In_EW_Interest*FD97+FD100+FD101+FD105+In_SPV_Interest*FD94)</f>
        <v>-0</v>
      </c>
      <c r="FE200" s="43" t="n">
        <f aca="false">-(FE96+In_EW_Interest*FE97+FE100+FE101+FE105+In_SPV_Interest*FE94)</f>
        <v>-0</v>
      </c>
      <c r="FF200" s="43" t="n">
        <f aca="false">-(FF96+In_EW_Interest*FF97+FF100+FF101+FF105+In_SPV_Interest*FF94)</f>
        <v>-0</v>
      </c>
      <c r="FG200" s="43" t="n">
        <f aca="false">-(FG96+In_EW_Interest*FG97+FG100+FG101+FG105+In_SPV_Interest*FG94)</f>
        <v>-0</v>
      </c>
      <c r="FH200" s="43" t="n">
        <f aca="false">-(FH96+In_EW_Interest*FH97+FH100+FH101+FH105+In_SPV_Interest*FH94)</f>
        <v>-0</v>
      </c>
    </row>
    <row r="201" customFormat="false" ht="15" hidden="false" customHeight="false" outlineLevel="0" collapsed="false">
      <c r="C201" s="0" t="s">
        <v>783</v>
      </c>
      <c r="D201" s="11" t="s">
        <v>319</v>
      </c>
      <c r="J201" s="18" t="n">
        <f aca="false">I204</f>
        <v>0</v>
      </c>
      <c r="K201" s="18" t="n">
        <f aca="false">J204</f>
        <v>2000.35227272727</v>
      </c>
      <c r="L201" s="18" t="n">
        <f aca="false">K204</f>
        <v>1181.66754075342</v>
      </c>
      <c r="M201" s="18" t="n">
        <f aca="false">L204</f>
        <v>1866.13027919676</v>
      </c>
      <c r="N201" s="18" t="n">
        <f aca="false">M204</f>
        <v>2093.05964113948</v>
      </c>
      <c r="O201" s="18" t="n">
        <f aca="false">N204</f>
        <v>2534.28234776985</v>
      </c>
      <c r="P201" s="18" t="n">
        <f aca="false">O204</f>
        <v>2541.50573544108</v>
      </c>
      <c r="Q201" s="18" t="n">
        <f aca="false">P204</f>
        <v>2548.80938297533</v>
      </c>
      <c r="R201" s="18" t="n">
        <f aca="false">Q204</f>
        <v>2556.19329037259</v>
      </c>
      <c r="S201" s="18" t="n">
        <f aca="false">R204</f>
        <v>2869.00931147037</v>
      </c>
      <c r="T201" s="18" t="n">
        <f aca="false">S204</f>
        <v>2876.31295900462</v>
      </c>
      <c r="U201" s="18" t="n">
        <f aca="false">T204</f>
        <v>2876.31295900462</v>
      </c>
      <c r="V201" s="18" t="n">
        <f aca="false">U204</f>
        <v>2876.31295900462</v>
      </c>
      <c r="W201" s="18" t="n">
        <f aca="false">V204</f>
        <v>2962.14742936423</v>
      </c>
      <c r="X201" s="18" t="n">
        <f aca="false">W204</f>
        <v>2962.14742936423</v>
      </c>
      <c r="Y201" s="18" t="n">
        <f aca="false">X204</f>
        <v>2962.14742936423</v>
      </c>
      <c r="Z201" s="18" t="n">
        <f aca="false">Y204</f>
        <v>2962.14742936423</v>
      </c>
      <c r="AA201" s="18" t="n">
        <f aca="false">Z204</f>
        <v>2962.14742936423</v>
      </c>
      <c r="AB201" s="18" t="n">
        <f aca="false">AA204</f>
        <v>2962.14742936423</v>
      </c>
      <c r="AC201" s="18" t="n">
        <f aca="false">AB204</f>
        <v>2962.14742936423</v>
      </c>
      <c r="AD201" s="18" t="n">
        <f aca="false">AC204</f>
        <v>2962.14742936423</v>
      </c>
      <c r="AE201" s="18" t="n">
        <f aca="false">AD204</f>
        <v>2962.14742936423</v>
      </c>
      <c r="AF201" s="18" t="n">
        <f aca="false">AE204</f>
        <v>2962.14742936423</v>
      </c>
      <c r="AG201" s="18" t="n">
        <f aca="false">AF204</f>
        <v>2962.14742936423</v>
      </c>
      <c r="AH201" s="18" t="n">
        <f aca="false">AG204</f>
        <v>2962.14742936423</v>
      </c>
      <c r="AI201" s="18" t="n">
        <f aca="false">AH204</f>
        <v>2962.14742936423</v>
      </c>
      <c r="AJ201" s="18" t="n">
        <f aca="false">AI204</f>
        <v>2962.14742936423</v>
      </c>
      <c r="AK201" s="18" t="n">
        <f aca="false">AJ204</f>
        <v>2962.14742936423</v>
      </c>
      <c r="AL201" s="18" t="n">
        <f aca="false">AK204</f>
        <v>2962.14742936423</v>
      </c>
      <c r="AM201" s="18" t="n">
        <f aca="false">AL204</f>
        <v>2962.14742936423</v>
      </c>
      <c r="AN201" s="18" t="n">
        <f aca="false">AM204</f>
        <v>2962.14742936423</v>
      </c>
      <c r="AO201" s="18" t="n">
        <f aca="false">AN204</f>
        <v>2962.14742936423</v>
      </c>
      <c r="AP201" s="18" t="n">
        <f aca="false">AO204</f>
        <v>2962.14742936423</v>
      </c>
      <c r="AQ201" s="18" t="n">
        <f aca="false">AP204</f>
        <v>2962.14742936423</v>
      </c>
      <c r="AR201" s="18" t="n">
        <f aca="false">AQ204</f>
        <v>2962.14742936423</v>
      </c>
      <c r="AS201" s="18" t="n">
        <f aca="false">AR204</f>
        <v>2962.14742936423</v>
      </c>
      <c r="AT201" s="18" t="n">
        <f aca="false">AS204</f>
        <v>2962.14742936423</v>
      </c>
      <c r="AU201" s="18" t="n">
        <f aca="false">AT204</f>
        <v>2962.14742936423</v>
      </c>
      <c r="AV201" s="18" t="n">
        <f aca="false">AU204</f>
        <v>2962.14742936423</v>
      </c>
      <c r="AW201" s="18" t="n">
        <f aca="false">AV204</f>
        <v>2962.14742936423</v>
      </c>
      <c r="AX201" s="18" t="n">
        <f aca="false">AW204</f>
        <v>2962.14742936423</v>
      </c>
      <c r="AY201" s="18" t="n">
        <f aca="false">AX204</f>
        <v>2962.14742936423</v>
      </c>
      <c r="AZ201" s="18" t="n">
        <f aca="false">AY204</f>
        <v>2962.14742936423</v>
      </c>
      <c r="BA201" s="18" t="n">
        <f aca="false">AZ204</f>
        <v>2962.14742936423</v>
      </c>
      <c r="BB201" s="18" t="n">
        <f aca="false">BA204</f>
        <v>2962.14742936423</v>
      </c>
      <c r="BC201" s="18" t="n">
        <f aca="false">BB204</f>
        <v>2962.14742936423</v>
      </c>
      <c r="BD201" s="18" t="n">
        <f aca="false">BC204</f>
        <v>2962.14742936423</v>
      </c>
      <c r="BE201" s="18" t="n">
        <f aca="false">BD204</f>
        <v>2962.14742936423</v>
      </c>
      <c r="BF201" s="18" t="n">
        <f aca="false">BE204</f>
        <v>2962.14742936423</v>
      </c>
      <c r="BG201" s="18" t="n">
        <f aca="false">BF204</f>
        <v>2962.14742936423</v>
      </c>
      <c r="BH201" s="18" t="n">
        <f aca="false">BG204</f>
        <v>2962.14742936423</v>
      </c>
      <c r="BI201" s="18" t="n">
        <f aca="false">BH204</f>
        <v>2962.14742936423</v>
      </c>
      <c r="BJ201" s="18" t="n">
        <f aca="false">BI204</f>
        <v>2962.14742936423</v>
      </c>
      <c r="BK201" s="18" t="n">
        <f aca="false">BJ204</f>
        <v>2962.14742936423</v>
      </c>
      <c r="BL201" s="18" t="n">
        <f aca="false">BK204</f>
        <v>2962.14742936423</v>
      </c>
      <c r="BM201" s="18" t="n">
        <f aca="false">BL204</f>
        <v>2962.14742936423</v>
      </c>
      <c r="BN201" s="18" t="n">
        <f aca="false">BM204</f>
        <v>2962.14742936423</v>
      </c>
      <c r="BO201" s="18" t="n">
        <f aca="false">BN204</f>
        <v>2962.14742936423</v>
      </c>
      <c r="BP201" s="18" t="n">
        <f aca="false">BO204</f>
        <v>2962.14742936423</v>
      </c>
      <c r="BQ201" s="18" t="n">
        <f aca="false">BP204</f>
        <v>2962.14742936423</v>
      </c>
      <c r="BR201" s="18" t="n">
        <f aca="false">BQ204</f>
        <v>2962.14742936423</v>
      </c>
      <c r="BS201" s="18" t="n">
        <f aca="false">BR204</f>
        <v>2962.14742936423</v>
      </c>
      <c r="BT201" s="18" t="n">
        <f aca="false">BS204</f>
        <v>2962.14742936423</v>
      </c>
      <c r="BU201" s="18" t="n">
        <f aca="false">BT204</f>
        <v>2962.14742936423</v>
      </c>
      <c r="BV201" s="18" t="n">
        <f aca="false">BU204</f>
        <v>2962.14742936423</v>
      </c>
      <c r="BW201" s="18" t="n">
        <f aca="false">BV204</f>
        <v>2962.14742936423</v>
      </c>
      <c r="BX201" s="18" t="n">
        <f aca="false">BW204</f>
        <v>2962.14742936423</v>
      </c>
      <c r="BY201" s="18" t="n">
        <f aca="false">BX204</f>
        <v>2962.14742936423</v>
      </c>
      <c r="BZ201" s="18" t="n">
        <f aca="false">BY204</f>
        <v>2962.14742936423</v>
      </c>
      <c r="CA201" s="18" t="n">
        <f aca="false">BZ204</f>
        <v>2962.14742936423</v>
      </c>
      <c r="CB201" s="18" t="n">
        <f aca="false">CA204</f>
        <v>2962.14742936423</v>
      </c>
      <c r="CC201" s="18" t="n">
        <f aca="false">CB204</f>
        <v>2962.14742936423</v>
      </c>
      <c r="CD201" s="18" t="n">
        <f aca="false">CC204</f>
        <v>2962.14742936423</v>
      </c>
      <c r="CE201" s="18" t="n">
        <f aca="false">CD204</f>
        <v>2962.14742936423</v>
      </c>
      <c r="CF201" s="18" t="n">
        <f aca="false">CE204</f>
        <v>2962.14742936423</v>
      </c>
      <c r="CG201" s="18" t="n">
        <f aca="false">CF204</f>
        <v>2962.14742936423</v>
      </c>
      <c r="CH201" s="18" t="n">
        <f aca="false">CG204</f>
        <v>2962.14742936423</v>
      </c>
      <c r="CI201" s="18" t="n">
        <f aca="false">CH204</f>
        <v>2962.14742936423</v>
      </c>
      <c r="CJ201" s="18" t="n">
        <f aca="false">CI204</f>
        <v>2962.14742936423</v>
      </c>
      <c r="CK201" s="18" t="n">
        <f aca="false">CJ204</f>
        <v>2962.14742936423</v>
      </c>
      <c r="CL201" s="18" t="n">
        <f aca="false">CK204</f>
        <v>2962.14742936423</v>
      </c>
      <c r="CM201" s="18" t="n">
        <f aca="false">CL204</f>
        <v>2962.14742936423</v>
      </c>
      <c r="CN201" s="18" t="n">
        <f aca="false">CM204</f>
        <v>2962.14742936423</v>
      </c>
      <c r="CO201" s="18" t="n">
        <f aca="false">CN204</f>
        <v>2962.14742936423</v>
      </c>
      <c r="CP201" s="18" t="n">
        <f aca="false">CO204</f>
        <v>2962.14742936423</v>
      </c>
      <c r="CQ201" s="18" t="n">
        <f aca="false">CP204</f>
        <v>2962.14742936423</v>
      </c>
      <c r="CR201" s="18" t="n">
        <f aca="false">CQ204</f>
        <v>2962.14742936423</v>
      </c>
      <c r="CS201" s="18" t="n">
        <f aca="false">CR204</f>
        <v>2962.14742936423</v>
      </c>
      <c r="CT201" s="18" t="n">
        <f aca="false">CS204</f>
        <v>2962.14742936423</v>
      </c>
      <c r="CU201" s="18" t="n">
        <f aca="false">CT204</f>
        <v>2962.14742936423</v>
      </c>
      <c r="CV201" s="18" t="n">
        <f aca="false">CU204</f>
        <v>2962.14742936423</v>
      </c>
      <c r="CW201" s="18" t="n">
        <f aca="false">CV204</f>
        <v>2962.14742936423</v>
      </c>
      <c r="CX201" s="18" t="n">
        <f aca="false">CW204</f>
        <v>2962.14742936423</v>
      </c>
      <c r="CY201" s="18" t="n">
        <f aca="false">CX204</f>
        <v>2962.14742936423</v>
      </c>
      <c r="CZ201" s="18" t="n">
        <f aca="false">CY204</f>
        <v>2962.14742936423</v>
      </c>
      <c r="DA201" s="18" t="n">
        <f aca="false">CZ204</f>
        <v>2962.14742936423</v>
      </c>
      <c r="DB201" s="18" t="n">
        <f aca="false">DA204</f>
        <v>2962.14742936423</v>
      </c>
      <c r="DC201" s="18" t="n">
        <f aca="false">DB204</f>
        <v>2962.14742936423</v>
      </c>
      <c r="DD201" s="18" t="n">
        <f aca="false">DC204</f>
        <v>2962.14742936423</v>
      </c>
      <c r="DE201" s="18" t="n">
        <f aca="false">DD204</f>
        <v>2962.14742936423</v>
      </c>
      <c r="DF201" s="18" t="n">
        <f aca="false">DE204</f>
        <v>2962.14742936423</v>
      </c>
      <c r="DG201" s="18" t="n">
        <f aca="false">DF204</f>
        <v>2962.14742936423</v>
      </c>
      <c r="DH201" s="18" t="n">
        <f aca="false">DG204</f>
        <v>2962.14742936423</v>
      </c>
      <c r="DI201" s="18" t="n">
        <f aca="false">DH204</f>
        <v>2962.14742936423</v>
      </c>
      <c r="DJ201" s="18" t="n">
        <f aca="false">DI204</f>
        <v>2962.14742936423</v>
      </c>
      <c r="DK201" s="18" t="n">
        <f aca="false">DJ204</f>
        <v>2962.14742936423</v>
      </c>
      <c r="DL201" s="18" t="n">
        <f aca="false">DK204</f>
        <v>2962.14742936423</v>
      </c>
      <c r="DM201" s="18" t="n">
        <f aca="false">DL204</f>
        <v>2962.14742936423</v>
      </c>
      <c r="DN201" s="18" t="n">
        <f aca="false">DM204</f>
        <v>2962.14742936423</v>
      </c>
      <c r="DO201" s="18" t="n">
        <f aca="false">DN204</f>
        <v>2962.14742936423</v>
      </c>
      <c r="DP201" s="18" t="n">
        <f aca="false">DO204</f>
        <v>2962.14742936423</v>
      </c>
      <c r="DQ201" s="18" t="n">
        <f aca="false">DP204</f>
        <v>2962.14742936423</v>
      </c>
      <c r="DR201" s="18" t="n">
        <f aca="false">DQ204</f>
        <v>2962.14742936423</v>
      </c>
      <c r="DS201" s="18" t="n">
        <f aca="false">DR204</f>
        <v>2962.14742936423</v>
      </c>
      <c r="DT201" s="18" t="n">
        <f aca="false">DS204</f>
        <v>2962.14742936423</v>
      </c>
      <c r="DU201" s="18" t="n">
        <f aca="false">DT204</f>
        <v>2962.14742936423</v>
      </c>
      <c r="DV201" s="18" t="n">
        <f aca="false">DU204</f>
        <v>2962.14742936423</v>
      </c>
      <c r="DW201" s="18" t="n">
        <f aca="false">DV204</f>
        <v>2962.14742936423</v>
      </c>
      <c r="DX201" s="18" t="n">
        <f aca="false">DW204</f>
        <v>2962.14742936423</v>
      </c>
      <c r="DY201" s="18" t="n">
        <f aca="false">DX204</f>
        <v>2962.14742936423</v>
      </c>
      <c r="DZ201" s="18" t="n">
        <f aca="false">DY204</f>
        <v>2962.14742936423</v>
      </c>
      <c r="EA201" s="18" t="n">
        <f aca="false">DZ204</f>
        <v>2962.14742936423</v>
      </c>
      <c r="EB201" s="18" t="n">
        <f aca="false">EA204</f>
        <v>2962.14742936423</v>
      </c>
      <c r="EC201" s="18" t="n">
        <f aca="false">EB204</f>
        <v>2962.14742936423</v>
      </c>
      <c r="ED201" s="18" t="n">
        <f aca="false">EC204</f>
        <v>2962.14742936423</v>
      </c>
      <c r="EE201" s="18" t="n">
        <f aca="false">ED204</f>
        <v>2962.14742936423</v>
      </c>
      <c r="EF201" s="18" t="n">
        <f aca="false">EE204</f>
        <v>2962.14742936423</v>
      </c>
      <c r="EG201" s="18" t="n">
        <f aca="false">EF204</f>
        <v>2962.14742936423</v>
      </c>
      <c r="EH201" s="18" t="n">
        <f aca="false">EG204</f>
        <v>2962.14742936423</v>
      </c>
      <c r="EI201" s="18" t="n">
        <f aca="false">EH204</f>
        <v>2962.14742936423</v>
      </c>
      <c r="EJ201" s="18" t="n">
        <f aca="false">EI204</f>
        <v>2962.14742936423</v>
      </c>
      <c r="EK201" s="18" t="n">
        <f aca="false">EJ204</f>
        <v>2962.14742936423</v>
      </c>
      <c r="EL201" s="18" t="n">
        <f aca="false">EK204</f>
        <v>2962.14742936423</v>
      </c>
      <c r="EM201" s="18" t="n">
        <f aca="false">EL204</f>
        <v>2962.14742936423</v>
      </c>
      <c r="EN201" s="18" t="n">
        <f aca="false">EM204</f>
        <v>2962.14742936423</v>
      </c>
      <c r="EO201" s="18" t="n">
        <f aca="false">EN204</f>
        <v>2962.14742936423</v>
      </c>
      <c r="EP201" s="18" t="n">
        <f aca="false">EO204</f>
        <v>2962.14742936423</v>
      </c>
      <c r="EQ201" s="18" t="n">
        <f aca="false">EP204</f>
        <v>2962.14742936423</v>
      </c>
      <c r="ER201" s="18" t="n">
        <f aca="false">EQ204</f>
        <v>2962.14742936423</v>
      </c>
      <c r="ES201" s="18" t="n">
        <f aca="false">ER204</f>
        <v>2962.14742936423</v>
      </c>
      <c r="ET201" s="18" t="n">
        <f aca="false">ES204</f>
        <v>2962.14742936423</v>
      </c>
      <c r="EU201" s="18" t="n">
        <f aca="false">ET204</f>
        <v>2962.14742936423</v>
      </c>
      <c r="EV201" s="18" t="n">
        <f aca="false">EU204</f>
        <v>2962.14742936423</v>
      </c>
      <c r="EW201" s="18" t="n">
        <f aca="false">EV204</f>
        <v>2962.14742936423</v>
      </c>
      <c r="EX201" s="18" t="n">
        <f aca="false">EW204</f>
        <v>2962.14742936423</v>
      </c>
      <c r="EY201" s="18" t="n">
        <f aca="false">EX204</f>
        <v>2962.14742936423</v>
      </c>
      <c r="EZ201" s="18" t="n">
        <f aca="false">EY204</f>
        <v>2962.14742936423</v>
      </c>
      <c r="FA201" s="18" t="n">
        <f aca="false">EZ204</f>
        <v>2962.14742936423</v>
      </c>
      <c r="FB201" s="18" t="n">
        <f aca="false">FA204</f>
        <v>2962.14742936423</v>
      </c>
      <c r="FC201" s="18" t="n">
        <f aca="false">FB204</f>
        <v>2962.14742936423</v>
      </c>
      <c r="FD201" s="18" t="n">
        <f aca="false">FC204</f>
        <v>2962.14742936423</v>
      </c>
      <c r="FE201" s="18" t="n">
        <f aca="false">FD204</f>
        <v>2962.14742936423</v>
      </c>
      <c r="FF201" s="18" t="n">
        <f aca="false">FE204</f>
        <v>2962.14742936423</v>
      </c>
      <c r="FG201" s="18" t="n">
        <f aca="false">FF204</f>
        <v>2962.14742936423</v>
      </c>
      <c r="FH201" s="18" t="n">
        <f aca="false">FG204</f>
        <v>2962.14742936423</v>
      </c>
    </row>
    <row r="202" customFormat="false" ht="15" hidden="false" customHeight="false" outlineLevel="0" collapsed="false">
      <c r="C202" s="0" t="s">
        <v>784</v>
      </c>
      <c r="D202" s="11" t="s">
        <v>319</v>
      </c>
      <c r="E202" s="43" t="n">
        <f aca="false">SUMIF($J$3:$FH$3,"&lt;="&amp;$E18,$J202:$FH202)</f>
        <v>289.280329224406</v>
      </c>
      <c r="F202" s="43" t="n">
        <f aca="false">SUMIF($J$4:$FH$4,"&lt;="&amp;$E20,$J202:$FH202)</f>
        <v>605.559928747787</v>
      </c>
      <c r="I202" s="43" t="n">
        <f aca="false">SUM(J202:FH202)</f>
        <v>605.559928747787</v>
      </c>
      <c r="J202" s="43" t="n">
        <f aca="false">J201*J199*(1-J24)</f>
        <v>0</v>
      </c>
      <c r="K202" s="43" t="n">
        <f aca="false">K201*K199*(1-K24)</f>
        <v>59.1885056039851</v>
      </c>
      <c r="L202" s="43" t="n">
        <f aca="false">L201*L199*(1-L24)</f>
        <v>35.3529028630888</v>
      </c>
      <c r="M202" s="43" t="n">
        <f aca="false">M201*M199*(1-M24)</f>
        <v>56.4440500885815</v>
      </c>
      <c r="N202" s="43" t="n">
        <f aca="false">N201*N199*(1-N24)</f>
        <v>63.3078861319995</v>
      </c>
      <c r="O202" s="43" t="n">
        <f aca="false">O201*O199*(1-O24)</f>
        <v>74.9869845367516</v>
      </c>
      <c r="P202" s="43" t="n">
        <f aca="false">P201*P199*(1-P24)</f>
        <v>76.0362811808674</v>
      </c>
      <c r="Q202" s="43" t="n">
        <f aca="false">Q201*Q199*(1-Q24)</f>
        <v>77.0927550357469</v>
      </c>
      <c r="R202" s="43" t="n">
        <f aca="false">R201*R199*(1-R24)</f>
        <v>77.3160929471599</v>
      </c>
      <c r="S202" s="43" t="n">
        <f aca="false">S201*S199*(1-S24)</f>
        <v>85.8344703596068</v>
      </c>
      <c r="T202" s="43" t="n">
        <f aca="false">T201*T199*(1-T24)</f>
        <v>0</v>
      </c>
      <c r="U202" s="43" t="n">
        <f aca="false">U201*U199*(1-U24)</f>
        <v>0</v>
      </c>
      <c r="V202" s="43" t="n">
        <f aca="false">V201*V199*(1-V24)</f>
        <v>0</v>
      </c>
      <c r="W202" s="43" t="n">
        <f aca="false">W201*W199*(1-W24)</f>
        <v>0</v>
      </c>
      <c r="X202" s="43" t="n">
        <f aca="false">X201*X199*(1-X24)</f>
        <v>0</v>
      </c>
      <c r="Y202" s="43" t="n">
        <f aca="false">Y201*Y199*(1-Y24)</f>
        <v>0</v>
      </c>
      <c r="Z202" s="43" t="n">
        <f aca="false">Z201*Z199*(1-Z24)</f>
        <v>0</v>
      </c>
      <c r="AA202" s="43" t="n">
        <f aca="false">AA201*AA199*(1-AA24)</f>
        <v>0</v>
      </c>
      <c r="AB202" s="43" t="n">
        <f aca="false">AB201*AB199*(1-AB24)</f>
        <v>0</v>
      </c>
      <c r="AC202" s="43" t="n">
        <f aca="false">AC201*AC199*(1-AC24)</f>
        <v>0</v>
      </c>
      <c r="AD202" s="43" t="n">
        <f aca="false">AD201*AD199*(1-AD24)</f>
        <v>0</v>
      </c>
      <c r="AE202" s="43" t="n">
        <f aca="false">AE201*AE199*(1-AE24)</f>
        <v>0</v>
      </c>
      <c r="AF202" s="43" t="n">
        <f aca="false">AF201*AF199*(1-AF24)</f>
        <v>0</v>
      </c>
      <c r="AG202" s="43" t="n">
        <f aca="false">AG201*AG199*(1-AG24)</f>
        <v>0</v>
      </c>
      <c r="AH202" s="43" t="n">
        <f aca="false">AH201*AH199*(1-AH24)</f>
        <v>0</v>
      </c>
      <c r="AI202" s="43" t="n">
        <f aca="false">AI201*AI199*(1-AI24)</f>
        <v>0</v>
      </c>
      <c r="AJ202" s="43" t="n">
        <f aca="false">AJ201*AJ199*(1-AJ24)</f>
        <v>0</v>
      </c>
      <c r="AK202" s="43" t="n">
        <f aca="false">AK201*AK199*(1-AK24)</f>
        <v>0</v>
      </c>
      <c r="AL202" s="43" t="n">
        <f aca="false">AL201*AL199*(1-AL24)</f>
        <v>0</v>
      </c>
      <c r="AM202" s="43" t="n">
        <f aca="false">AM201*AM199*(1-AM24)</f>
        <v>0</v>
      </c>
      <c r="AN202" s="43" t="n">
        <f aca="false">AN201*AN199*(1-AN24)</f>
        <v>0</v>
      </c>
      <c r="AO202" s="43" t="n">
        <f aca="false">AO201*AO199*(1-AO24)</f>
        <v>0</v>
      </c>
      <c r="AP202" s="43" t="n">
        <f aca="false">AP201*AP199*(1-AP24)</f>
        <v>0</v>
      </c>
      <c r="AQ202" s="43" t="n">
        <f aca="false">AQ201*AQ199*(1-AQ24)</f>
        <v>0</v>
      </c>
      <c r="AR202" s="43" t="n">
        <f aca="false">AR201*AR199*(1-AR24)</f>
        <v>0</v>
      </c>
      <c r="AS202" s="43" t="n">
        <f aca="false">AS201*AS199*(1-AS24)</f>
        <v>0</v>
      </c>
      <c r="AT202" s="43" t="n">
        <f aca="false">AT201*AT199*(1-AT24)</f>
        <v>0</v>
      </c>
      <c r="AU202" s="43" t="n">
        <f aca="false">AU201*AU199*(1-AU24)</f>
        <v>0</v>
      </c>
      <c r="AV202" s="43" t="n">
        <f aca="false">AV201*AV199*(1-AV24)</f>
        <v>0</v>
      </c>
      <c r="AW202" s="43" t="n">
        <f aca="false">AW201*AW199*(1-AW24)</f>
        <v>0</v>
      </c>
      <c r="AX202" s="43" t="n">
        <f aca="false">AX201*AX199*(1-AX24)</f>
        <v>0</v>
      </c>
      <c r="AY202" s="43" t="n">
        <f aca="false">AY201*AY199*(1-AY24)</f>
        <v>0</v>
      </c>
      <c r="AZ202" s="43" t="n">
        <f aca="false">AZ201*AZ199*(1-AZ24)</f>
        <v>0</v>
      </c>
      <c r="BA202" s="43" t="n">
        <f aca="false">BA201*BA199*(1-BA24)</f>
        <v>0</v>
      </c>
      <c r="BB202" s="43" t="n">
        <f aca="false">BB201*BB199*(1-BB24)</f>
        <v>0</v>
      </c>
      <c r="BC202" s="43" t="n">
        <f aca="false">BC201*BC199*(1-BC24)</f>
        <v>0</v>
      </c>
      <c r="BD202" s="43" t="n">
        <f aca="false">BD201*BD199*(1-BD24)</f>
        <v>0</v>
      </c>
      <c r="BE202" s="43" t="n">
        <f aca="false">BE201*BE199*(1-BE24)</f>
        <v>0</v>
      </c>
      <c r="BF202" s="43" t="n">
        <f aca="false">BF201*BF199*(1-BF24)</f>
        <v>0</v>
      </c>
      <c r="BG202" s="43" t="n">
        <f aca="false">BG201*BG199*(1-BG24)</f>
        <v>0</v>
      </c>
      <c r="BH202" s="43" t="n">
        <f aca="false">BH201*BH199*(1-BH24)</f>
        <v>0</v>
      </c>
      <c r="BI202" s="43" t="n">
        <f aca="false">BI201*BI199*(1-BI24)</f>
        <v>0</v>
      </c>
      <c r="BJ202" s="43" t="n">
        <f aca="false">BJ201*BJ199*(1-BJ24)</f>
        <v>0</v>
      </c>
      <c r="BK202" s="43" t="n">
        <f aca="false">BK201*BK199*(1-BK24)</f>
        <v>0</v>
      </c>
      <c r="BL202" s="43" t="n">
        <f aca="false">BL201*BL199*(1-BL24)</f>
        <v>0</v>
      </c>
      <c r="BM202" s="43" t="n">
        <f aca="false">BM201*BM199*(1-BM24)</f>
        <v>0</v>
      </c>
      <c r="BN202" s="43" t="n">
        <f aca="false">BN201*BN199*(1-BN24)</f>
        <v>0</v>
      </c>
      <c r="BO202" s="43" t="n">
        <f aca="false">BO201*BO199*(1-BO24)</f>
        <v>0</v>
      </c>
      <c r="BP202" s="43" t="n">
        <f aca="false">BP201*BP199*(1-BP24)</f>
        <v>0</v>
      </c>
      <c r="BQ202" s="43" t="n">
        <f aca="false">BQ201*BQ199*(1-BQ24)</f>
        <v>0</v>
      </c>
      <c r="BR202" s="43" t="n">
        <f aca="false">BR201*BR199*(1-BR24)</f>
        <v>0</v>
      </c>
      <c r="BS202" s="43" t="n">
        <f aca="false">BS201*BS199*(1-BS24)</f>
        <v>0</v>
      </c>
      <c r="BT202" s="43" t="n">
        <f aca="false">BT201*BT199*(1-BT24)</f>
        <v>0</v>
      </c>
      <c r="BU202" s="43" t="n">
        <f aca="false">BU201*BU199*(1-BU24)</f>
        <v>0</v>
      </c>
      <c r="BV202" s="43" t="n">
        <f aca="false">BV201*BV199*(1-BV24)</f>
        <v>0</v>
      </c>
      <c r="BW202" s="43" t="n">
        <f aca="false">BW201*BW199*(1-BW24)</f>
        <v>0</v>
      </c>
      <c r="BX202" s="43" t="n">
        <f aca="false">BX201*BX199*(1-BX24)</f>
        <v>0</v>
      </c>
      <c r="BY202" s="43" t="n">
        <f aca="false">BY201*BY199*(1-BY24)</f>
        <v>0</v>
      </c>
      <c r="BZ202" s="43" t="n">
        <f aca="false">BZ201*BZ199*(1-BZ24)</f>
        <v>0</v>
      </c>
      <c r="CA202" s="43" t="n">
        <f aca="false">CA201*CA199*(1-CA24)</f>
        <v>0</v>
      </c>
      <c r="CB202" s="43" t="n">
        <f aca="false">CB201*CB199*(1-CB24)</f>
        <v>0</v>
      </c>
      <c r="CC202" s="43" t="n">
        <f aca="false">CC201*CC199*(1-CC24)</f>
        <v>0</v>
      </c>
      <c r="CD202" s="43" t="n">
        <f aca="false">CD201*CD199*(1-CD24)</f>
        <v>0</v>
      </c>
      <c r="CE202" s="43" t="n">
        <f aca="false">CE201*CE199*(1-CE24)</f>
        <v>0</v>
      </c>
      <c r="CF202" s="43" t="n">
        <f aca="false">CF201*CF199*(1-CF24)</f>
        <v>0</v>
      </c>
      <c r="CG202" s="43" t="n">
        <f aca="false">CG201*CG199*(1-CG24)</f>
        <v>0</v>
      </c>
      <c r="CH202" s="43" t="n">
        <f aca="false">CH201*CH199*(1-CH24)</f>
        <v>0</v>
      </c>
      <c r="CI202" s="43" t="n">
        <f aca="false">CI201*CI199*(1-CI24)</f>
        <v>0</v>
      </c>
      <c r="CJ202" s="43" t="n">
        <f aca="false">CJ201*CJ199*(1-CJ24)</f>
        <v>0</v>
      </c>
      <c r="CK202" s="43" t="n">
        <f aca="false">CK201*CK199*(1-CK24)</f>
        <v>0</v>
      </c>
      <c r="CL202" s="43" t="n">
        <f aca="false">CL201*CL199*(1-CL24)</f>
        <v>0</v>
      </c>
      <c r="CM202" s="43" t="n">
        <f aca="false">CM201*CM199*(1-CM24)</f>
        <v>0</v>
      </c>
      <c r="CN202" s="43" t="n">
        <f aca="false">CN201*CN199*(1-CN24)</f>
        <v>0</v>
      </c>
      <c r="CO202" s="43" t="n">
        <f aca="false">CO201*CO199*(1-CO24)</f>
        <v>0</v>
      </c>
      <c r="CP202" s="43" t="n">
        <f aca="false">CP201*CP199*(1-CP24)</f>
        <v>0</v>
      </c>
      <c r="CQ202" s="43" t="n">
        <f aca="false">CQ201*CQ199*(1-CQ24)</f>
        <v>0</v>
      </c>
      <c r="CR202" s="43" t="n">
        <f aca="false">CR201*CR199*(1-CR24)</f>
        <v>0</v>
      </c>
      <c r="CS202" s="43" t="n">
        <f aca="false">CS201*CS199*(1-CS24)</f>
        <v>0</v>
      </c>
      <c r="CT202" s="43" t="n">
        <f aca="false">CT201*CT199*(1-CT24)</f>
        <v>0</v>
      </c>
      <c r="CU202" s="43" t="n">
        <f aca="false">CU201*CU199*(1-CU24)</f>
        <v>0</v>
      </c>
      <c r="CV202" s="43" t="n">
        <f aca="false">CV201*CV199*(1-CV24)</f>
        <v>0</v>
      </c>
      <c r="CW202" s="43" t="n">
        <f aca="false">CW201*CW199*(1-CW24)</f>
        <v>0</v>
      </c>
      <c r="CX202" s="43" t="n">
        <f aca="false">CX201*CX199*(1-CX24)</f>
        <v>0</v>
      </c>
      <c r="CY202" s="43" t="n">
        <f aca="false">CY201*CY199*(1-CY24)</f>
        <v>0</v>
      </c>
      <c r="CZ202" s="43" t="n">
        <f aca="false">CZ201*CZ199*(1-CZ24)</f>
        <v>0</v>
      </c>
      <c r="DA202" s="43" t="n">
        <f aca="false">DA201*DA199*(1-DA24)</f>
        <v>0</v>
      </c>
      <c r="DB202" s="43" t="n">
        <f aca="false">DB201*DB199*(1-DB24)</f>
        <v>0</v>
      </c>
      <c r="DC202" s="43" t="n">
        <f aca="false">DC201*DC199*(1-DC24)</f>
        <v>0</v>
      </c>
      <c r="DD202" s="43" t="n">
        <f aca="false">DD201*DD199*(1-DD24)</f>
        <v>0</v>
      </c>
      <c r="DE202" s="43" t="n">
        <f aca="false">DE201*DE199*(1-DE24)</f>
        <v>0</v>
      </c>
      <c r="DF202" s="43" t="n">
        <f aca="false">DF201*DF199*(1-DF24)</f>
        <v>0</v>
      </c>
      <c r="DG202" s="43" t="n">
        <f aca="false">DG201*DG199*(1-DG24)</f>
        <v>0</v>
      </c>
      <c r="DH202" s="43" t="n">
        <f aca="false">DH201*DH199*(1-DH24)</f>
        <v>0</v>
      </c>
      <c r="DI202" s="43" t="n">
        <f aca="false">DI201*DI199*(1-DI24)</f>
        <v>0</v>
      </c>
      <c r="DJ202" s="43" t="n">
        <f aca="false">DJ201*DJ199*(1-DJ24)</f>
        <v>0</v>
      </c>
      <c r="DK202" s="43" t="n">
        <f aca="false">DK201*DK199*(1-DK24)</f>
        <v>0</v>
      </c>
      <c r="DL202" s="43" t="n">
        <f aca="false">DL201*DL199*(1-DL24)</f>
        <v>0</v>
      </c>
      <c r="DM202" s="43" t="n">
        <f aca="false">DM201*DM199*(1-DM24)</f>
        <v>0</v>
      </c>
      <c r="DN202" s="43" t="n">
        <f aca="false">DN201*DN199*(1-DN24)</f>
        <v>0</v>
      </c>
      <c r="DO202" s="43" t="n">
        <f aca="false">DO201*DO199*(1-DO24)</f>
        <v>0</v>
      </c>
      <c r="DP202" s="43" t="n">
        <f aca="false">DP201*DP199*(1-DP24)</f>
        <v>0</v>
      </c>
      <c r="DQ202" s="43" t="n">
        <f aca="false">DQ201*DQ199*(1-DQ24)</f>
        <v>0</v>
      </c>
      <c r="DR202" s="43" t="n">
        <f aca="false">DR201*DR199*(1-DR24)</f>
        <v>0</v>
      </c>
      <c r="DS202" s="43" t="n">
        <f aca="false">DS201*DS199*(1-DS24)</f>
        <v>0</v>
      </c>
      <c r="DT202" s="43" t="n">
        <f aca="false">DT201*DT199*(1-DT24)</f>
        <v>0</v>
      </c>
      <c r="DU202" s="43" t="n">
        <f aca="false">DU201*DU199*(1-DU24)</f>
        <v>0</v>
      </c>
      <c r="DV202" s="43" t="n">
        <f aca="false">DV201*DV199*(1-DV24)</f>
        <v>0</v>
      </c>
      <c r="DW202" s="43" t="n">
        <f aca="false">DW201*DW199*(1-DW24)</f>
        <v>0</v>
      </c>
      <c r="DX202" s="43" t="n">
        <f aca="false">DX201*DX199*(1-DX24)</f>
        <v>0</v>
      </c>
      <c r="DY202" s="43" t="n">
        <f aca="false">DY201*DY199*(1-DY24)</f>
        <v>0</v>
      </c>
      <c r="DZ202" s="43" t="n">
        <f aca="false">DZ201*DZ199*(1-DZ24)</f>
        <v>0</v>
      </c>
      <c r="EA202" s="43" t="n">
        <f aca="false">EA201*EA199*(1-EA24)</f>
        <v>0</v>
      </c>
      <c r="EB202" s="43" t="n">
        <f aca="false">EB201*EB199*(1-EB24)</f>
        <v>0</v>
      </c>
      <c r="EC202" s="43" t="n">
        <f aca="false">EC201*EC199*(1-EC24)</f>
        <v>0</v>
      </c>
      <c r="ED202" s="43" t="n">
        <f aca="false">ED201*ED199*(1-ED24)</f>
        <v>0</v>
      </c>
      <c r="EE202" s="43" t="n">
        <f aca="false">EE201*EE199*(1-EE24)</f>
        <v>0</v>
      </c>
      <c r="EF202" s="43" t="n">
        <f aca="false">EF201*EF199*(1-EF24)</f>
        <v>0</v>
      </c>
      <c r="EG202" s="43" t="n">
        <f aca="false">EG201*EG199*(1-EG24)</f>
        <v>0</v>
      </c>
      <c r="EH202" s="43" t="n">
        <f aca="false">EH201*EH199*(1-EH24)</f>
        <v>0</v>
      </c>
      <c r="EI202" s="43" t="n">
        <f aca="false">EI201*EI199*(1-EI24)</f>
        <v>0</v>
      </c>
      <c r="EJ202" s="43" t="n">
        <f aca="false">EJ201*EJ199*(1-EJ24)</f>
        <v>0</v>
      </c>
      <c r="EK202" s="43" t="n">
        <f aca="false">EK201*EK199*(1-EK24)</f>
        <v>0</v>
      </c>
      <c r="EL202" s="43" t="n">
        <f aca="false">EL201*EL199*(1-EL24)</f>
        <v>0</v>
      </c>
      <c r="EM202" s="43" t="n">
        <f aca="false">EM201*EM199*(1-EM24)</f>
        <v>0</v>
      </c>
      <c r="EN202" s="43" t="n">
        <f aca="false">EN201*EN199*(1-EN24)</f>
        <v>0</v>
      </c>
      <c r="EO202" s="43" t="n">
        <f aca="false">EO201*EO199*(1-EO24)</f>
        <v>0</v>
      </c>
      <c r="EP202" s="43" t="n">
        <f aca="false">EP201*EP199*(1-EP24)</f>
        <v>0</v>
      </c>
      <c r="EQ202" s="43" t="n">
        <f aca="false">EQ201*EQ199*(1-EQ24)</f>
        <v>0</v>
      </c>
      <c r="ER202" s="43" t="n">
        <f aca="false">ER201*ER199*(1-ER24)</f>
        <v>0</v>
      </c>
      <c r="ES202" s="43" t="n">
        <f aca="false">ES201*ES199*(1-ES24)</f>
        <v>0</v>
      </c>
      <c r="ET202" s="43" t="n">
        <f aca="false">ET201*ET199*(1-ET24)</f>
        <v>0</v>
      </c>
      <c r="EU202" s="43" t="n">
        <f aca="false">EU201*EU199*(1-EU24)</f>
        <v>0</v>
      </c>
      <c r="EV202" s="43" t="n">
        <f aca="false">EV201*EV199*(1-EV24)</f>
        <v>0</v>
      </c>
      <c r="EW202" s="43" t="n">
        <f aca="false">EW201*EW199*(1-EW24)</f>
        <v>0</v>
      </c>
      <c r="EX202" s="43" t="n">
        <f aca="false">EX201*EX199*(1-EX24)</f>
        <v>0</v>
      </c>
      <c r="EY202" s="43" t="n">
        <f aca="false">EY201*EY199*(1-EY24)</f>
        <v>0</v>
      </c>
      <c r="EZ202" s="43" t="n">
        <f aca="false">EZ201*EZ199*(1-EZ24)</f>
        <v>0</v>
      </c>
      <c r="FA202" s="43" t="n">
        <f aca="false">FA201*FA199*(1-FA24)</f>
        <v>0</v>
      </c>
      <c r="FB202" s="43" t="n">
        <f aca="false">FB201*FB199*(1-FB24)</f>
        <v>0</v>
      </c>
      <c r="FC202" s="43" t="n">
        <f aca="false">FC201*FC199*(1-FC24)</f>
        <v>0</v>
      </c>
      <c r="FD202" s="43" t="n">
        <f aca="false">FD201*FD199*(1-FD24)</f>
        <v>0</v>
      </c>
      <c r="FE202" s="43" t="n">
        <f aca="false">FE201*FE199*(1-FE24)</f>
        <v>0</v>
      </c>
      <c r="FF202" s="43" t="n">
        <f aca="false">FF201*FF199*(1-FF24)</f>
        <v>0</v>
      </c>
      <c r="FG202" s="43" t="n">
        <f aca="false">FG201*FG199*(1-FG24)</f>
        <v>0</v>
      </c>
      <c r="FH202" s="43" t="n">
        <f aca="false">FH201*FH199*(1-FH24)</f>
        <v>0</v>
      </c>
    </row>
    <row r="203" customFormat="false" ht="15" hidden="false" customHeight="false" outlineLevel="0" collapsed="false">
      <c r="C203" s="0" t="s">
        <v>785</v>
      </c>
      <c r="D203" s="11" t="s">
        <v>319</v>
      </c>
      <c r="I203" s="43" t="n">
        <f aca="false">SUM(J203:FH203)</f>
        <v>605.559928747787</v>
      </c>
      <c r="J203" s="43" t="n">
        <f aca="false">IF(In_Fix_Interest=1,J35*SUMIF($J$7:J$7,J$7,$J202:J202),J202)</f>
        <v>0</v>
      </c>
      <c r="K203" s="43" t="n">
        <f aca="false">IF(In_Fix_Interest=1,K35*SUMIF($J$7:K$7,K$7,$J202:K202),K202)</f>
        <v>0</v>
      </c>
      <c r="L203" s="43" t="n">
        <f aca="false">IF(In_Fix_Interest=1,L35*SUMIF($J$7:L$7,L$7,$J202:L202),L202)</f>
        <v>0</v>
      </c>
      <c r="M203" s="43" t="n">
        <f aca="false">IF(In_Fix_Interest=1,M35*SUMIF($J$7:M$7,M$7,$J202:M202),M202)</f>
        <v>0</v>
      </c>
      <c r="N203" s="43" t="n">
        <f aca="false">IF(In_Fix_Interest=1,N35*SUMIF($J$7:N$7,N$7,$J202:N202),N202)</f>
        <v>214.293344687655</v>
      </c>
      <c r="O203" s="43" t="n">
        <f aca="false">IF(In_Fix_Interest=1,O35*SUMIF($J$7:O$7,O$7,$J202:O202),O202)</f>
        <v>0</v>
      </c>
      <c r="P203" s="43" t="n">
        <f aca="false">IF(In_Fix_Interest=1,P35*SUMIF($J$7:P$7,P$7,$J202:P202),P202)</f>
        <v>0</v>
      </c>
      <c r="Q203" s="43" t="n">
        <f aca="false">IF(In_Fix_Interest=1,Q35*SUMIF($J$7:Q$7,Q$7,$J202:Q202),Q202)</f>
        <v>0</v>
      </c>
      <c r="R203" s="43" t="n">
        <f aca="false">IF(In_Fix_Interest=1,R35*SUMIF($J$7:R$7,R$7,$J202:R202),R202)</f>
        <v>305.432113700526</v>
      </c>
      <c r="S203" s="43" t="n">
        <f aca="false">IF(In_Fix_Interest=1,S35*SUMIF($J$7:S$7,S$7,$J202:S202),S202)</f>
        <v>0</v>
      </c>
      <c r="T203" s="43" t="n">
        <f aca="false">IF(In_Fix_Interest=1,T35*SUMIF($J$7:T$7,T$7,$J202:T202),T202)</f>
        <v>0</v>
      </c>
      <c r="U203" s="43" t="n">
        <f aca="false">IF(In_Fix_Interest=1,U35*SUMIF($J$7:U$7,U$7,$J202:U202),U202)</f>
        <v>0</v>
      </c>
      <c r="V203" s="43" t="n">
        <f aca="false">IF(In_Fix_Interest=1,V35*SUMIF($J$7:V$7,V$7,$J202:V202),V202)</f>
        <v>85.8344703596068</v>
      </c>
      <c r="W203" s="43" t="n">
        <f aca="false">IF(In_Fix_Interest=1,W35*SUMIF($J$7:W$7,W$7,$J202:W202),W202)</f>
        <v>0</v>
      </c>
      <c r="X203" s="43" t="n">
        <f aca="false">IF(In_Fix_Interest=1,X35*SUMIF($J$7:X$7,X$7,$J202:X202),X202)</f>
        <v>0</v>
      </c>
      <c r="Y203" s="43" t="n">
        <f aca="false">IF(In_Fix_Interest=1,Y35*SUMIF($J$7:Y$7,Y$7,$J202:Y202),Y202)</f>
        <v>0</v>
      </c>
      <c r="Z203" s="43" t="n">
        <f aca="false">IF(In_Fix_Interest=1,Z35*SUMIF($J$7:Z$7,Z$7,$J202:Z202),Z202)</f>
        <v>0</v>
      </c>
      <c r="AA203" s="43" t="n">
        <f aca="false">IF(In_Fix_Interest=1,AA35*SUMIF($J$7:AA$7,AA$7,$J202:AA202),AA202)</f>
        <v>0</v>
      </c>
      <c r="AB203" s="43" t="n">
        <f aca="false">IF(In_Fix_Interest=1,AB35*SUMIF($J$7:AB$7,AB$7,$J202:AB202),AB202)</f>
        <v>0</v>
      </c>
      <c r="AC203" s="43" t="n">
        <f aca="false">IF(In_Fix_Interest=1,AC35*SUMIF($J$7:AC$7,AC$7,$J202:AC202),AC202)</f>
        <v>0</v>
      </c>
      <c r="AD203" s="43" t="n">
        <f aca="false">IF(In_Fix_Interest=1,AD35*SUMIF($J$7:AD$7,AD$7,$J202:AD202),AD202)</f>
        <v>0</v>
      </c>
      <c r="AE203" s="43" t="n">
        <f aca="false">IF(In_Fix_Interest=1,AE35*SUMIF($J$7:AE$7,AE$7,$J202:AE202),AE202)</f>
        <v>0</v>
      </c>
      <c r="AF203" s="43" t="n">
        <f aca="false">IF(In_Fix_Interest=1,AF35*SUMIF($J$7:AF$7,AF$7,$J202:AF202),AF202)</f>
        <v>0</v>
      </c>
      <c r="AG203" s="43" t="n">
        <f aca="false">IF(In_Fix_Interest=1,AG35*SUMIF($J$7:AG$7,AG$7,$J202:AG202),AG202)</f>
        <v>0</v>
      </c>
      <c r="AH203" s="43" t="n">
        <f aca="false">IF(In_Fix_Interest=1,AH35*SUMIF($J$7:AH$7,AH$7,$J202:AH202),AH202)</f>
        <v>0</v>
      </c>
      <c r="AI203" s="43" t="n">
        <f aca="false">IF(In_Fix_Interest=1,AI35*SUMIF($J$7:AI$7,AI$7,$J202:AI202),AI202)</f>
        <v>0</v>
      </c>
      <c r="AJ203" s="43" t="n">
        <f aca="false">IF(In_Fix_Interest=1,AJ35*SUMIF($J$7:AJ$7,AJ$7,$J202:AJ202),AJ202)</f>
        <v>0</v>
      </c>
      <c r="AK203" s="43" t="n">
        <f aca="false">IF(In_Fix_Interest=1,AK35*SUMIF($J$7:AK$7,AK$7,$J202:AK202),AK202)</f>
        <v>0</v>
      </c>
      <c r="AL203" s="43" t="n">
        <f aca="false">IF(In_Fix_Interest=1,AL35*SUMIF($J$7:AL$7,AL$7,$J202:AL202),AL202)</f>
        <v>0</v>
      </c>
      <c r="AM203" s="43" t="n">
        <f aca="false">IF(In_Fix_Interest=1,AM35*SUMIF($J$7:AM$7,AM$7,$J202:AM202),AM202)</f>
        <v>0</v>
      </c>
      <c r="AN203" s="43" t="n">
        <f aca="false">IF(In_Fix_Interest=1,AN35*SUMIF($J$7:AN$7,AN$7,$J202:AN202),AN202)</f>
        <v>0</v>
      </c>
      <c r="AO203" s="43" t="n">
        <f aca="false">IF(In_Fix_Interest=1,AO35*SUMIF($J$7:AO$7,AO$7,$J202:AO202),AO202)</f>
        <v>0</v>
      </c>
      <c r="AP203" s="43" t="n">
        <f aca="false">IF(In_Fix_Interest=1,AP35*SUMIF($J$7:AP$7,AP$7,$J202:AP202),AP202)</f>
        <v>0</v>
      </c>
      <c r="AQ203" s="43" t="n">
        <f aca="false">IF(In_Fix_Interest=1,AQ35*SUMIF($J$7:AQ$7,AQ$7,$J202:AQ202),AQ202)</f>
        <v>0</v>
      </c>
      <c r="AR203" s="43" t="n">
        <f aca="false">IF(In_Fix_Interest=1,AR35*SUMIF($J$7:AR$7,AR$7,$J202:AR202),AR202)</f>
        <v>0</v>
      </c>
      <c r="AS203" s="43" t="n">
        <f aca="false">IF(In_Fix_Interest=1,AS35*SUMIF($J$7:AS$7,AS$7,$J202:AS202),AS202)</f>
        <v>0</v>
      </c>
      <c r="AT203" s="43" t="n">
        <f aca="false">IF(In_Fix_Interest=1,AT35*SUMIF($J$7:AT$7,AT$7,$J202:AT202),AT202)</f>
        <v>0</v>
      </c>
      <c r="AU203" s="43" t="n">
        <f aca="false">IF(In_Fix_Interest=1,AU35*SUMIF($J$7:AU$7,AU$7,$J202:AU202),AU202)</f>
        <v>0</v>
      </c>
      <c r="AV203" s="43" t="n">
        <f aca="false">IF(In_Fix_Interest=1,AV35*SUMIF($J$7:AV$7,AV$7,$J202:AV202),AV202)</f>
        <v>0</v>
      </c>
      <c r="AW203" s="43" t="n">
        <f aca="false">IF(In_Fix_Interest=1,AW35*SUMIF($J$7:AW$7,AW$7,$J202:AW202),AW202)</f>
        <v>0</v>
      </c>
      <c r="AX203" s="43" t="n">
        <f aca="false">IF(In_Fix_Interest=1,AX35*SUMIF($J$7:AX$7,AX$7,$J202:AX202),AX202)</f>
        <v>0</v>
      </c>
      <c r="AY203" s="43" t="n">
        <f aca="false">IF(In_Fix_Interest=1,AY35*SUMIF($J$7:AY$7,AY$7,$J202:AY202),AY202)</f>
        <v>0</v>
      </c>
      <c r="AZ203" s="43" t="n">
        <f aca="false">IF(In_Fix_Interest=1,AZ35*SUMIF($J$7:AZ$7,AZ$7,$J202:AZ202),AZ202)</f>
        <v>0</v>
      </c>
      <c r="BA203" s="43" t="n">
        <f aca="false">IF(In_Fix_Interest=1,BA35*SUMIF($J$7:BA$7,BA$7,$J202:BA202),BA202)</f>
        <v>0</v>
      </c>
      <c r="BB203" s="43" t="n">
        <f aca="false">IF(In_Fix_Interest=1,BB35*SUMIF($J$7:BB$7,BB$7,$J202:BB202),BB202)</f>
        <v>0</v>
      </c>
      <c r="BC203" s="43" t="n">
        <f aca="false">IF(In_Fix_Interest=1,BC35*SUMIF($J$7:BC$7,BC$7,$J202:BC202),BC202)</f>
        <v>0</v>
      </c>
      <c r="BD203" s="43" t="n">
        <f aca="false">IF(In_Fix_Interest=1,BD35*SUMIF($J$7:BD$7,BD$7,$J202:BD202),BD202)</f>
        <v>0</v>
      </c>
      <c r="BE203" s="43" t="n">
        <f aca="false">IF(In_Fix_Interest=1,BE35*SUMIF($J$7:BE$7,BE$7,$J202:BE202),BE202)</f>
        <v>0</v>
      </c>
      <c r="BF203" s="43" t="n">
        <f aca="false">IF(In_Fix_Interest=1,BF35*SUMIF($J$7:BF$7,BF$7,$J202:BF202),BF202)</f>
        <v>0</v>
      </c>
      <c r="BG203" s="43" t="n">
        <f aca="false">IF(In_Fix_Interest=1,BG35*SUMIF($J$7:BG$7,BG$7,$J202:BG202),BG202)</f>
        <v>0</v>
      </c>
      <c r="BH203" s="43" t="n">
        <f aca="false">IF(In_Fix_Interest=1,BH35*SUMIF($J$7:BH$7,BH$7,$J202:BH202),BH202)</f>
        <v>0</v>
      </c>
      <c r="BI203" s="43" t="n">
        <f aca="false">IF(In_Fix_Interest=1,BI35*SUMIF($J$7:BI$7,BI$7,$J202:BI202),BI202)</f>
        <v>0</v>
      </c>
      <c r="BJ203" s="43" t="n">
        <f aca="false">IF(In_Fix_Interest=1,BJ35*SUMIF($J$7:BJ$7,BJ$7,$J202:BJ202),BJ202)</f>
        <v>0</v>
      </c>
      <c r="BK203" s="43" t="n">
        <f aca="false">IF(In_Fix_Interest=1,BK35*SUMIF($J$7:BK$7,BK$7,$J202:BK202),BK202)</f>
        <v>0</v>
      </c>
      <c r="BL203" s="43" t="n">
        <f aca="false">IF(In_Fix_Interest=1,BL35*SUMIF($J$7:BL$7,BL$7,$J202:BL202),BL202)</f>
        <v>0</v>
      </c>
      <c r="BM203" s="43" t="n">
        <f aca="false">IF(In_Fix_Interest=1,BM35*SUMIF($J$7:BM$7,BM$7,$J202:BM202),BM202)</f>
        <v>0</v>
      </c>
      <c r="BN203" s="43" t="n">
        <f aca="false">IF(In_Fix_Interest=1,BN35*SUMIF($J$7:BN$7,BN$7,$J202:BN202),BN202)</f>
        <v>0</v>
      </c>
      <c r="BO203" s="43" t="n">
        <f aca="false">IF(In_Fix_Interest=1,BO35*SUMIF($J$7:BO$7,BO$7,$J202:BO202),BO202)</f>
        <v>0</v>
      </c>
      <c r="BP203" s="43" t="n">
        <f aca="false">IF(In_Fix_Interest=1,BP35*SUMIF($J$7:BP$7,BP$7,$J202:BP202),BP202)</f>
        <v>0</v>
      </c>
      <c r="BQ203" s="43" t="n">
        <f aca="false">IF(In_Fix_Interest=1,BQ35*SUMIF($J$7:BQ$7,BQ$7,$J202:BQ202),BQ202)</f>
        <v>0</v>
      </c>
      <c r="BR203" s="43" t="n">
        <f aca="false">IF(In_Fix_Interest=1,BR35*SUMIF($J$7:BR$7,BR$7,$J202:BR202),BR202)</f>
        <v>0</v>
      </c>
      <c r="BS203" s="43" t="n">
        <f aca="false">IF(In_Fix_Interest=1,BS35*SUMIF($J$7:BS$7,BS$7,$J202:BS202),BS202)</f>
        <v>0</v>
      </c>
      <c r="BT203" s="43" t="n">
        <f aca="false">IF(In_Fix_Interest=1,BT35*SUMIF($J$7:BT$7,BT$7,$J202:BT202),BT202)</f>
        <v>0</v>
      </c>
      <c r="BU203" s="43" t="n">
        <f aca="false">IF(In_Fix_Interest=1,BU35*SUMIF($J$7:BU$7,BU$7,$J202:BU202),BU202)</f>
        <v>0</v>
      </c>
      <c r="BV203" s="43" t="n">
        <f aca="false">IF(In_Fix_Interest=1,BV35*SUMIF($J$7:BV$7,BV$7,$J202:BV202),BV202)</f>
        <v>0</v>
      </c>
      <c r="BW203" s="43" t="n">
        <f aca="false">IF(In_Fix_Interest=1,BW35*SUMIF($J$7:BW$7,BW$7,$J202:BW202),BW202)</f>
        <v>0</v>
      </c>
      <c r="BX203" s="43" t="n">
        <f aca="false">IF(In_Fix_Interest=1,BX35*SUMIF($J$7:BX$7,BX$7,$J202:BX202),BX202)</f>
        <v>0</v>
      </c>
      <c r="BY203" s="43" t="n">
        <f aca="false">IF(In_Fix_Interest=1,BY35*SUMIF($J$7:BY$7,BY$7,$J202:BY202),BY202)</f>
        <v>0</v>
      </c>
      <c r="BZ203" s="43" t="n">
        <f aca="false">IF(In_Fix_Interest=1,BZ35*SUMIF($J$7:BZ$7,BZ$7,$J202:BZ202),BZ202)</f>
        <v>0</v>
      </c>
      <c r="CA203" s="43" t="n">
        <f aca="false">IF(In_Fix_Interest=1,CA35*SUMIF($J$7:CA$7,CA$7,$J202:CA202),CA202)</f>
        <v>0</v>
      </c>
      <c r="CB203" s="43" t="n">
        <f aca="false">IF(In_Fix_Interest=1,CB35*SUMIF($J$7:CB$7,CB$7,$J202:CB202),CB202)</f>
        <v>0</v>
      </c>
      <c r="CC203" s="43" t="n">
        <f aca="false">IF(In_Fix_Interest=1,CC35*SUMIF($J$7:CC$7,CC$7,$J202:CC202),CC202)</f>
        <v>0</v>
      </c>
      <c r="CD203" s="43" t="n">
        <f aca="false">IF(In_Fix_Interest=1,CD35*SUMIF($J$7:CD$7,CD$7,$J202:CD202),CD202)</f>
        <v>0</v>
      </c>
      <c r="CE203" s="43" t="n">
        <f aca="false">IF(In_Fix_Interest=1,CE35*SUMIF($J$7:CE$7,CE$7,$J202:CE202),CE202)</f>
        <v>0</v>
      </c>
      <c r="CF203" s="43" t="n">
        <f aca="false">IF(In_Fix_Interest=1,CF35*SUMIF($J$7:CF$7,CF$7,$J202:CF202),CF202)</f>
        <v>0</v>
      </c>
      <c r="CG203" s="43" t="n">
        <f aca="false">IF(In_Fix_Interest=1,CG35*SUMIF($J$7:CG$7,CG$7,$J202:CG202),CG202)</f>
        <v>0</v>
      </c>
      <c r="CH203" s="43" t="n">
        <f aca="false">IF(In_Fix_Interest=1,CH35*SUMIF($J$7:CH$7,CH$7,$J202:CH202),CH202)</f>
        <v>0</v>
      </c>
      <c r="CI203" s="43" t="n">
        <f aca="false">IF(In_Fix_Interest=1,CI35*SUMIF($J$7:CI$7,CI$7,$J202:CI202),CI202)</f>
        <v>0</v>
      </c>
      <c r="CJ203" s="43" t="n">
        <f aca="false">IF(In_Fix_Interest=1,CJ35*SUMIF($J$7:CJ$7,CJ$7,$J202:CJ202),CJ202)</f>
        <v>0</v>
      </c>
      <c r="CK203" s="43" t="n">
        <f aca="false">IF(In_Fix_Interest=1,CK35*SUMIF($J$7:CK$7,CK$7,$J202:CK202),CK202)</f>
        <v>0</v>
      </c>
      <c r="CL203" s="43" t="n">
        <f aca="false">IF(In_Fix_Interest=1,CL35*SUMIF($J$7:CL$7,CL$7,$J202:CL202),CL202)</f>
        <v>0</v>
      </c>
      <c r="CM203" s="43" t="n">
        <f aca="false">IF(In_Fix_Interest=1,CM35*SUMIF($J$7:CM$7,CM$7,$J202:CM202),CM202)</f>
        <v>0</v>
      </c>
      <c r="CN203" s="43" t="n">
        <f aca="false">IF(In_Fix_Interest=1,CN35*SUMIF($J$7:CN$7,CN$7,$J202:CN202),CN202)</f>
        <v>0</v>
      </c>
      <c r="CO203" s="43" t="n">
        <f aca="false">IF(In_Fix_Interest=1,CO35*SUMIF($J$7:CO$7,CO$7,$J202:CO202),CO202)</f>
        <v>0</v>
      </c>
      <c r="CP203" s="43" t="n">
        <f aca="false">IF(In_Fix_Interest=1,CP35*SUMIF($J$7:CP$7,CP$7,$J202:CP202),CP202)</f>
        <v>0</v>
      </c>
      <c r="CQ203" s="43" t="n">
        <f aca="false">IF(In_Fix_Interest=1,CQ35*SUMIF($J$7:CQ$7,CQ$7,$J202:CQ202),CQ202)</f>
        <v>0</v>
      </c>
      <c r="CR203" s="43" t="n">
        <f aca="false">IF(In_Fix_Interest=1,CR35*SUMIF($J$7:CR$7,CR$7,$J202:CR202),CR202)</f>
        <v>0</v>
      </c>
      <c r="CS203" s="43" t="n">
        <f aca="false">IF(In_Fix_Interest=1,CS35*SUMIF($J$7:CS$7,CS$7,$J202:CS202),CS202)</f>
        <v>0</v>
      </c>
      <c r="CT203" s="43" t="n">
        <f aca="false">IF(In_Fix_Interest=1,CT35*SUMIF($J$7:CT$7,CT$7,$J202:CT202),CT202)</f>
        <v>0</v>
      </c>
      <c r="CU203" s="43" t="n">
        <f aca="false">IF(In_Fix_Interest=1,CU35*SUMIF($J$7:CU$7,CU$7,$J202:CU202),CU202)</f>
        <v>0</v>
      </c>
      <c r="CV203" s="43" t="n">
        <f aca="false">IF(In_Fix_Interest=1,CV35*SUMIF($J$7:CV$7,CV$7,$J202:CV202),CV202)</f>
        <v>0</v>
      </c>
      <c r="CW203" s="43" t="n">
        <f aca="false">IF(In_Fix_Interest=1,CW35*SUMIF($J$7:CW$7,CW$7,$J202:CW202),CW202)</f>
        <v>0</v>
      </c>
      <c r="CX203" s="43" t="n">
        <f aca="false">IF(In_Fix_Interest=1,CX35*SUMIF($J$7:CX$7,CX$7,$J202:CX202),CX202)</f>
        <v>0</v>
      </c>
      <c r="CY203" s="43" t="n">
        <f aca="false">IF(In_Fix_Interest=1,CY35*SUMIF($J$7:CY$7,CY$7,$J202:CY202),CY202)</f>
        <v>0</v>
      </c>
      <c r="CZ203" s="43" t="n">
        <f aca="false">IF(In_Fix_Interest=1,CZ35*SUMIF($J$7:CZ$7,CZ$7,$J202:CZ202),CZ202)</f>
        <v>0</v>
      </c>
      <c r="DA203" s="43" t="n">
        <f aca="false">IF(In_Fix_Interest=1,DA35*SUMIF($J$7:DA$7,DA$7,$J202:DA202),DA202)</f>
        <v>0</v>
      </c>
      <c r="DB203" s="43" t="n">
        <f aca="false">IF(In_Fix_Interest=1,DB35*SUMIF($J$7:DB$7,DB$7,$J202:DB202),DB202)</f>
        <v>0</v>
      </c>
      <c r="DC203" s="43" t="n">
        <f aca="false">IF(In_Fix_Interest=1,DC35*SUMIF($J$7:DC$7,DC$7,$J202:DC202),DC202)</f>
        <v>0</v>
      </c>
      <c r="DD203" s="43" t="n">
        <f aca="false">IF(In_Fix_Interest=1,DD35*SUMIF($J$7:DD$7,DD$7,$J202:DD202),DD202)</f>
        <v>0</v>
      </c>
      <c r="DE203" s="43" t="n">
        <f aca="false">IF(In_Fix_Interest=1,DE35*SUMIF($J$7:DE$7,DE$7,$J202:DE202),DE202)</f>
        <v>0</v>
      </c>
      <c r="DF203" s="43" t="n">
        <f aca="false">IF(In_Fix_Interest=1,DF35*SUMIF($J$7:DF$7,DF$7,$J202:DF202),DF202)</f>
        <v>0</v>
      </c>
      <c r="DG203" s="43" t="n">
        <f aca="false">IF(In_Fix_Interest=1,DG35*SUMIF($J$7:DG$7,DG$7,$J202:DG202),DG202)</f>
        <v>0</v>
      </c>
      <c r="DH203" s="43" t="n">
        <f aca="false">IF(In_Fix_Interest=1,DH35*SUMIF($J$7:DH$7,DH$7,$J202:DH202),DH202)</f>
        <v>0</v>
      </c>
      <c r="DI203" s="43" t="n">
        <f aca="false">IF(In_Fix_Interest=1,DI35*SUMIF($J$7:DI$7,DI$7,$J202:DI202),DI202)</f>
        <v>0</v>
      </c>
      <c r="DJ203" s="43" t="n">
        <f aca="false">IF(In_Fix_Interest=1,DJ35*SUMIF($J$7:DJ$7,DJ$7,$J202:DJ202),DJ202)</f>
        <v>0</v>
      </c>
      <c r="DK203" s="43" t="n">
        <f aca="false">IF(In_Fix_Interest=1,DK35*SUMIF($J$7:DK$7,DK$7,$J202:DK202),DK202)</f>
        <v>0</v>
      </c>
      <c r="DL203" s="43" t="n">
        <f aca="false">IF(In_Fix_Interest=1,DL35*SUMIF($J$7:DL$7,DL$7,$J202:DL202),DL202)</f>
        <v>0</v>
      </c>
      <c r="DM203" s="43" t="n">
        <f aca="false">IF(In_Fix_Interest=1,DM35*SUMIF($J$7:DM$7,DM$7,$J202:DM202),DM202)</f>
        <v>0</v>
      </c>
      <c r="DN203" s="43" t="n">
        <f aca="false">IF(In_Fix_Interest=1,DN35*SUMIF($J$7:DN$7,DN$7,$J202:DN202),DN202)</f>
        <v>0</v>
      </c>
      <c r="DO203" s="43" t="n">
        <f aca="false">IF(In_Fix_Interest=1,DO35*SUMIF($J$7:DO$7,DO$7,$J202:DO202),DO202)</f>
        <v>0</v>
      </c>
      <c r="DP203" s="43" t="n">
        <f aca="false">IF(In_Fix_Interest=1,DP35*SUMIF($J$7:DP$7,DP$7,$J202:DP202),DP202)</f>
        <v>0</v>
      </c>
      <c r="DQ203" s="43" t="n">
        <f aca="false">IF(In_Fix_Interest=1,DQ35*SUMIF($J$7:DQ$7,DQ$7,$J202:DQ202),DQ202)</f>
        <v>0</v>
      </c>
      <c r="DR203" s="43" t="n">
        <f aca="false">IF(In_Fix_Interest=1,DR35*SUMIF($J$7:DR$7,DR$7,$J202:DR202),DR202)</f>
        <v>0</v>
      </c>
      <c r="DS203" s="43" t="n">
        <f aca="false">IF(In_Fix_Interest=1,DS35*SUMIF($J$7:DS$7,DS$7,$J202:DS202),DS202)</f>
        <v>0</v>
      </c>
      <c r="DT203" s="43" t="n">
        <f aca="false">IF(In_Fix_Interest=1,DT35*SUMIF($J$7:DT$7,DT$7,$J202:DT202),DT202)</f>
        <v>0</v>
      </c>
      <c r="DU203" s="43" t="n">
        <f aca="false">IF(In_Fix_Interest=1,DU35*SUMIF($J$7:DU$7,DU$7,$J202:DU202),DU202)</f>
        <v>0</v>
      </c>
      <c r="DV203" s="43" t="n">
        <f aca="false">IF(In_Fix_Interest=1,DV35*SUMIF($J$7:DV$7,DV$7,$J202:DV202),DV202)</f>
        <v>0</v>
      </c>
      <c r="DW203" s="43" t="n">
        <f aca="false">IF(In_Fix_Interest=1,DW35*SUMIF($J$7:DW$7,DW$7,$J202:DW202),DW202)</f>
        <v>0</v>
      </c>
      <c r="DX203" s="43" t="n">
        <f aca="false">IF(In_Fix_Interest=1,DX35*SUMIF($J$7:DX$7,DX$7,$J202:DX202),DX202)</f>
        <v>0</v>
      </c>
      <c r="DY203" s="43" t="n">
        <f aca="false">IF(In_Fix_Interest=1,DY35*SUMIF($J$7:DY$7,DY$7,$J202:DY202),DY202)</f>
        <v>0</v>
      </c>
      <c r="DZ203" s="43" t="n">
        <f aca="false">IF(In_Fix_Interest=1,DZ35*SUMIF($J$7:DZ$7,DZ$7,$J202:DZ202),DZ202)</f>
        <v>0</v>
      </c>
      <c r="EA203" s="43" t="n">
        <f aca="false">IF(In_Fix_Interest=1,EA35*SUMIF($J$7:EA$7,EA$7,$J202:EA202),EA202)</f>
        <v>0</v>
      </c>
      <c r="EB203" s="43" t="n">
        <f aca="false">IF(In_Fix_Interest=1,EB35*SUMIF($J$7:EB$7,EB$7,$J202:EB202),EB202)</f>
        <v>0</v>
      </c>
      <c r="EC203" s="43" t="n">
        <f aca="false">IF(In_Fix_Interest=1,EC35*SUMIF($J$7:EC$7,EC$7,$J202:EC202),EC202)</f>
        <v>0</v>
      </c>
      <c r="ED203" s="43" t="n">
        <f aca="false">IF(In_Fix_Interest=1,ED35*SUMIF($J$7:ED$7,ED$7,$J202:ED202),ED202)</f>
        <v>0</v>
      </c>
      <c r="EE203" s="43" t="n">
        <f aca="false">IF(In_Fix_Interest=1,EE35*SUMIF($J$7:EE$7,EE$7,$J202:EE202),EE202)</f>
        <v>0</v>
      </c>
      <c r="EF203" s="43" t="n">
        <f aca="false">IF(In_Fix_Interest=1,EF35*SUMIF($J$7:EF$7,EF$7,$J202:EF202),EF202)</f>
        <v>0</v>
      </c>
      <c r="EG203" s="43" t="n">
        <f aca="false">IF(In_Fix_Interest=1,EG35*SUMIF($J$7:EG$7,EG$7,$J202:EG202),EG202)</f>
        <v>0</v>
      </c>
      <c r="EH203" s="43" t="n">
        <f aca="false">IF(In_Fix_Interest=1,EH35*SUMIF($J$7:EH$7,EH$7,$J202:EH202),EH202)</f>
        <v>0</v>
      </c>
      <c r="EI203" s="43" t="n">
        <f aca="false">IF(In_Fix_Interest=1,EI35*SUMIF($J$7:EI$7,EI$7,$J202:EI202),EI202)</f>
        <v>0</v>
      </c>
      <c r="EJ203" s="43" t="n">
        <f aca="false">IF(In_Fix_Interest=1,EJ35*SUMIF($J$7:EJ$7,EJ$7,$J202:EJ202),EJ202)</f>
        <v>0</v>
      </c>
      <c r="EK203" s="43" t="n">
        <f aca="false">IF(In_Fix_Interest=1,EK35*SUMIF($J$7:EK$7,EK$7,$J202:EK202),EK202)</f>
        <v>0</v>
      </c>
      <c r="EL203" s="43" t="n">
        <f aca="false">IF(In_Fix_Interest=1,EL35*SUMIF($J$7:EL$7,EL$7,$J202:EL202),EL202)</f>
        <v>0</v>
      </c>
      <c r="EM203" s="43" t="n">
        <f aca="false">IF(In_Fix_Interest=1,EM35*SUMIF($J$7:EM$7,EM$7,$J202:EM202),EM202)</f>
        <v>0</v>
      </c>
      <c r="EN203" s="43" t="n">
        <f aca="false">IF(In_Fix_Interest=1,EN35*SUMIF($J$7:EN$7,EN$7,$J202:EN202),EN202)</f>
        <v>0</v>
      </c>
      <c r="EO203" s="43" t="n">
        <f aca="false">IF(In_Fix_Interest=1,EO35*SUMIF($J$7:EO$7,EO$7,$J202:EO202),EO202)</f>
        <v>0</v>
      </c>
      <c r="EP203" s="43" t="n">
        <f aca="false">IF(In_Fix_Interest=1,EP35*SUMIF($J$7:EP$7,EP$7,$J202:EP202),EP202)</f>
        <v>0</v>
      </c>
      <c r="EQ203" s="43" t="n">
        <f aca="false">IF(In_Fix_Interest=1,EQ35*SUMIF($J$7:EQ$7,EQ$7,$J202:EQ202),EQ202)</f>
        <v>0</v>
      </c>
      <c r="ER203" s="43" t="n">
        <f aca="false">IF(In_Fix_Interest=1,ER35*SUMIF($J$7:ER$7,ER$7,$J202:ER202),ER202)</f>
        <v>0</v>
      </c>
      <c r="ES203" s="43" t="n">
        <f aca="false">IF(In_Fix_Interest=1,ES35*SUMIF($J$7:ES$7,ES$7,$J202:ES202),ES202)</f>
        <v>0</v>
      </c>
      <c r="ET203" s="43" t="n">
        <f aca="false">IF(In_Fix_Interest=1,ET35*SUMIF($J$7:ET$7,ET$7,$J202:ET202),ET202)</f>
        <v>0</v>
      </c>
      <c r="EU203" s="43" t="n">
        <f aca="false">IF(In_Fix_Interest=1,EU35*SUMIF($J$7:EU$7,EU$7,$J202:EU202),EU202)</f>
        <v>0</v>
      </c>
      <c r="EV203" s="43" t="n">
        <f aca="false">IF(In_Fix_Interest=1,EV35*SUMIF($J$7:EV$7,EV$7,$J202:EV202),EV202)</f>
        <v>0</v>
      </c>
      <c r="EW203" s="43" t="n">
        <f aca="false">IF(In_Fix_Interest=1,EW35*SUMIF($J$7:EW$7,EW$7,$J202:EW202),EW202)</f>
        <v>0</v>
      </c>
      <c r="EX203" s="43" t="n">
        <f aca="false">IF(In_Fix_Interest=1,EX35*SUMIF($J$7:EX$7,EX$7,$J202:EX202),EX202)</f>
        <v>0</v>
      </c>
      <c r="EY203" s="43" t="n">
        <f aca="false">IF(In_Fix_Interest=1,EY35*SUMIF($J$7:EY$7,EY$7,$J202:EY202),EY202)</f>
        <v>0</v>
      </c>
      <c r="EZ203" s="43" t="n">
        <f aca="false">IF(In_Fix_Interest=1,EZ35*SUMIF($J$7:EZ$7,EZ$7,$J202:EZ202),EZ202)</f>
        <v>0</v>
      </c>
      <c r="FA203" s="43" t="n">
        <f aca="false">IF(In_Fix_Interest=1,FA35*SUMIF($J$7:FA$7,FA$7,$J202:FA202),FA202)</f>
        <v>0</v>
      </c>
      <c r="FB203" s="43" t="n">
        <f aca="false">IF(In_Fix_Interest=1,FB35*SUMIF($J$7:FB$7,FB$7,$J202:FB202),FB202)</f>
        <v>0</v>
      </c>
      <c r="FC203" s="43" t="n">
        <f aca="false">IF(In_Fix_Interest=1,FC35*SUMIF($J$7:FC$7,FC$7,$J202:FC202),FC202)</f>
        <v>0</v>
      </c>
      <c r="FD203" s="43" t="n">
        <f aca="false">IF(In_Fix_Interest=1,FD35*SUMIF($J$7:FD$7,FD$7,$J202:FD202),FD202)</f>
        <v>0</v>
      </c>
      <c r="FE203" s="43" t="n">
        <f aca="false">IF(In_Fix_Interest=1,FE35*SUMIF($J$7:FE$7,FE$7,$J202:FE202),FE202)</f>
        <v>0</v>
      </c>
      <c r="FF203" s="43" t="n">
        <f aca="false">IF(In_Fix_Interest=1,FF35*SUMIF($J$7:FF$7,FF$7,$J202:FF202),FF202)</f>
        <v>0</v>
      </c>
      <c r="FG203" s="43" t="n">
        <f aca="false">IF(In_Fix_Interest=1,FG35*SUMIF($J$7:FG$7,FG$7,$J202:FG202),FG202)</f>
        <v>0</v>
      </c>
      <c r="FH203" s="43" t="n">
        <f aca="false">IF(In_Fix_Interest=1,FH35*SUMIF($J$7:FH$7,FH$7,$J202:FH202),FH202)</f>
        <v>0</v>
      </c>
    </row>
    <row r="204" customFormat="false" ht="15" hidden="false" customHeight="false" outlineLevel="0" collapsed="false">
      <c r="C204" s="0" t="s">
        <v>786</v>
      </c>
      <c r="D204" s="11" t="s">
        <v>319</v>
      </c>
      <c r="I204" s="64"/>
      <c r="J204" s="43" t="n">
        <f aca="false">J201+J200+J203</f>
        <v>2000.35227272727</v>
      </c>
      <c r="K204" s="43" t="n">
        <f aca="false">K201+K200+K203</f>
        <v>1181.66754075342</v>
      </c>
      <c r="L204" s="43" t="n">
        <f aca="false">L201+L200+L203</f>
        <v>1866.13027919676</v>
      </c>
      <c r="M204" s="43" t="n">
        <f aca="false">M201+M200+M203</f>
        <v>2093.05964113948</v>
      </c>
      <c r="N204" s="43" t="n">
        <f aca="false">N201+N200+N203</f>
        <v>2534.28234776985</v>
      </c>
      <c r="O204" s="43" t="n">
        <f aca="false">O201+O200+O203</f>
        <v>2541.50573544108</v>
      </c>
      <c r="P204" s="43" t="n">
        <f aca="false">P201+P200+P203</f>
        <v>2548.80938297533</v>
      </c>
      <c r="Q204" s="43" t="n">
        <f aca="false">Q201+Q200+Q203</f>
        <v>2556.19329037259</v>
      </c>
      <c r="R204" s="43" t="n">
        <f aca="false">R201+R200+R203</f>
        <v>2869.00931147037</v>
      </c>
      <c r="S204" s="43" t="n">
        <f aca="false">S201+S200+S203</f>
        <v>2876.31295900462</v>
      </c>
      <c r="T204" s="43" t="n">
        <f aca="false">T201+T200+T203</f>
        <v>2876.31295900462</v>
      </c>
      <c r="U204" s="43" t="n">
        <f aca="false">U201+U200+U203</f>
        <v>2876.31295900462</v>
      </c>
      <c r="V204" s="43" t="n">
        <f aca="false">V201+V200+V203</f>
        <v>2962.14742936423</v>
      </c>
      <c r="W204" s="43" t="n">
        <f aca="false">W201+W200+W203</f>
        <v>2962.14742936423</v>
      </c>
      <c r="X204" s="43" t="n">
        <f aca="false">X201+X200+X203</f>
        <v>2962.14742936423</v>
      </c>
      <c r="Y204" s="43" t="n">
        <f aca="false">Y201+Y200+Y203</f>
        <v>2962.14742936423</v>
      </c>
      <c r="Z204" s="43" t="n">
        <f aca="false">Z201+Z200+Z203</f>
        <v>2962.14742936423</v>
      </c>
      <c r="AA204" s="43" t="n">
        <f aca="false">AA201+AA200+AA203</f>
        <v>2962.14742936423</v>
      </c>
      <c r="AB204" s="43" t="n">
        <f aca="false">AB201+AB200+AB203</f>
        <v>2962.14742936423</v>
      </c>
      <c r="AC204" s="43" t="n">
        <f aca="false">AC201+AC200+AC203</f>
        <v>2962.14742936423</v>
      </c>
      <c r="AD204" s="43" t="n">
        <f aca="false">AD201+AD200+AD203</f>
        <v>2962.14742936423</v>
      </c>
      <c r="AE204" s="43" t="n">
        <f aca="false">AE201+AE200+AE203</f>
        <v>2962.14742936423</v>
      </c>
      <c r="AF204" s="43" t="n">
        <f aca="false">AF201+AF200+AF203</f>
        <v>2962.14742936423</v>
      </c>
      <c r="AG204" s="43" t="n">
        <f aca="false">AG201+AG200+AG203</f>
        <v>2962.14742936423</v>
      </c>
      <c r="AH204" s="43" t="n">
        <f aca="false">AH201+AH200+AH203</f>
        <v>2962.14742936423</v>
      </c>
      <c r="AI204" s="43" t="n">
        <f aca="false">AI201+AI200+AI203</f>
        <v>2962.14742936423</v>
      </c>
      <c r="AJ204" s="43" t="n">
        <f aca="false">AJ201+AJ200+AJ203</f>
        <v>2962.14742936423</v>
      </c>
      <c r="AK204" s="43" t="n">
        <f aca="false">AK201+AK200+AK203</f>
        <v>2962.14742936423</v>
      </c>
      <c r="AL204" s="43" t="n">
        <f aca="false">AL201+AL200+AL203</f>
        <v>2962.14742936423</v>
      </c>
      <c r="AM204" s="43" t="n">
        <f aca="false">AM201+AM200+AM203</f>
        <v>2962.14742936423</v>
      </c>
      <c r="AN204" s="43" t="n">
        <f aca="false">AN201+AN200+AN203</f>
        <v>2962.14742936423</v>
      </c>
      <c r="AO204" s="43" t="n">
        <f aca="false">AO201+AO200+AO203</f>
        <v>2962.14742936423</v>
      </c>
      <c r="AP204" s="43" t="n">
        <f aca="false">AP201+AP200+AP203</f>
        <v>2962.14742936423</v>
      </c>
      <c r="AQ204" s="43" t="n">
        <f aca="false">AQ201+AQ200+AQ203</f>
        <v>2962.14742936423</v>
      </c>
      <c r="AR204" s="43" t="n">
        <f aca="false">AR201+AR200+AR203</f>
        <v>2962.14742936423</v>
      </c>
      <c r="AS204" s="43" t="n">
        <f aca="false">AS201+AS200+AS203</f>
        <v>2962.14742936423</v>
      </c>
      <c r="AT204" s="43" t="n">
        <f aca="false">AT201+AT200+AT203</f>
        <v>2962.14742936423</v>
      </c>
      <c r="AU204" s="43" t="n">
        <f aca="false">AU201+AU200+AU203</f>
        <v>2962.14742936423</v>
      </c>
      <c r="AV204" s="43" t="n">
        <f aca="false">AV201+AV200+AV203</f>
        <v>2962.14742936423</v>
      </c>
      <c r="AW204" s="43" t="n">
        <f aca="false">AW201+AW200+AW203</f>
        <v>2962.14742936423</v>
      </c>
      <c r="AX204" s="43" t="n">
        <f aca="false">AX201+AX200+AX203</f>
        <v>2962.14742936423</v>
      </c>
      <c r="AY204" s="43" t="n">
        <f aca="false">AY201+AY200+AY203</f>
        <v>2962.14742936423</v>
      </c>
      <c r="AZ204" s="43" t="n">
        <f aca="false">AZ201+AZ200+AZ203</f>
        <v>2962.14742936423</v>
      </c>
      <c r="BA204" s="43" t="n">
        <f aca="false">BA201+BA200+BA203</f>
        <v>2962.14742936423</v>
      </c>
      <c r="BB204" s="43" t="n">
        <f aca="false">BB201+BB200+BB203</f>
        <v>2962.14742936423</v>
      </c>
      <c r="BC204" s="43" t="n">
        <f aca="false">BC201+BC200+BC203</f>
        <v>2962.14742936423</v>
      </c>
      <c r="BD204" s="43" t="n">
        <f aca="false">BD201+BD200+BD203</f>
        <v>2962.14742936423</v>
      </c>
      <c r="BE204" s="43" t="n">
        <f aca="false">BE201+BE200+BE203</f>
        <v>2962.14742936423</v>
      </c>
      <c r="BF204" s="43" t="n">
        <f aca="false">BF201+BF200+BF203</f>
        <v>2962.14742936423</v>
      </c>
      <c r="BG204" s="43" t="n">
        <f aca="false">BG201+BG200+BG203</f>
        <v>2962.14742936423</v>
      </c>
      <c r="BH204" s="43" t="n">
        <f aca="false">BH201+BH200+BH203</f>
        <v>2962.14742936423</v>
      </c>
      <c r="BI204" s="43" t="n">
        <f aca="false">BI201+BI200+BI203</f>
        <v>2962.14742936423</v>
      </c>
      <c r="BJ204" s="43" t="n">
        <f aca="false">BJ201+BJ200+BJ203</f>
        <v>2962.14742936423</v>
      </c>
      <c r="BK204" s="43" t="n">
        <f aca="false">BK201+BK200+BK203</f>
        <v>2962.14742936423</v>
      </c>
      <c r="BL204" s="43" t="n">
        <f aca="false">BL201+BL200+BL203</f>
        <v>2962.14742936423</v>
      </c>
      <c r="BM204" s="43" t="n">
        <f aca="false">BM201+BM200+BM203</f>
        <v>2962.14742936423</v>
      </c>
      <c r="BN204" s="43" t="n">
        <f aca="false">BN201+BN200+BN203</f>
        <v>2962.14742936423</v>
      </c>
      <c r="BO204" s="43" t="n">
        <f aca="false">BO201+BO200+BO203</f>
        <v>2962.14742936423</v>
      </c>
      <c r="BP204" s="43" t="n">
        <f aca="false">BP201+BP200+BP203</f>
        <v>2962.14742936423</v>
      </c>
      <c r="BQ204" s="43" t="n">
        <f aca="false">BQ201+BQ200+BQ203</f>
        <v>2962.14742936423</v>
      </c>
      <c r="BR204" s="43" t="n">
        <f aca="false">BR201+BR200+BR203</f>
        <v>2962.14742936423</v>
      </c>
      <c r="BS204" s="43" t="n">
        <f aca="false">BS201+BS200+BS203</f>
        <v>2962.14742936423</v>
      </c>
      <c r="BT204" s="43" t="n">
        <f aca="false">BT201+BT200+BT203</f>
        <v>2962.14742936423</v>
      </c>
      <c r="BU204" s="43" t="n">
        <f aca="false">BU201+BU200+BU203</f>
        <v>2962.14742936423</v>
      </c>
      <c r="BV204" s="43" t="n">
        <f aca="false">BV201+BV200+BV203</f>
        <v>2962.14742936423</v>
      </c>
      <c r="BW204" s="43" t="n">
        <f aca="false">BW201+BW200+BW203</f>
        <v>2962.14742936423</v>
      </c>
      <c r="BX204" s="43" t="n">
        <f aca="false">BX201+BX200+BX203</f>
        <v>2962.14742936423</v>
      </c>
      <c r="BY204" s="43" t="n">
        <f aca="false">BY201+BY200+BY203</f>
        <v>2962.14742936423</v>
      </c>
      <c r="BZ204" s="43" t="n">
        <f aca="false">BZ201+BZ200+BZ203</f>
        <v>2962.14742936423</v>
      </c>
      <c r="CA204" s="43" t="n">
        <f aca="false">CA201+CA200+CA203</f>
        <v>2962.14742936423</v>
      </c>
      <c r="CB204" s="43" t="n">
        <f aca="false">CB201+CB200+CB203</f>
        <v>2962.14742936423</v>
      </c>
      <c r="CC204" s="43" t="n">
        <f aca="false">CC201+CC200+CC203</f>
        <v>2962.14742936423</v>
      </c>
      <c r="CD204" s="43" t="n">
        <f aca="false">CD201+CD200+CD203</f>
        <v>2962.14742936423</v>
      </c>
      <c r="CE204" s="43" t="n">
        <f aca="false">CE201+CE200+CE203</f>
        <v>2962.14742936423</v>
      </c>
      <c r="CF204" s="43" t="n">
        <f aca="false">CF201+CF200+CF203</f>
        <v>2962.14742936423</v>
      </c>
      <c r="CG204" s="43" t="n">
        <f aca="false">CG201+CG200+CG203</f>
        <v>2962.14742936423</v>
      </c>
      <c r="CH204" s="43" t="n">
        <f aca="false">CH201+CH200+CH203</f>
        <v>2962.14742936423</v>
      </c>
      <c r="CI204" s="43" t="n">
        <f aca="false">CI201+CI200+CI203</f>
        <v>2962.14742936423</v>
      </c>
      <c r="CJ204" s="43" t="n">
        <f aca="false">CJ201+CJ200+CJ203</f>
        <v>2962.14742936423</v>
      </c>
      <c r="CK204" s="43" t="n">
        <f aca="false">CK201+CK200+CK203</f>
        <v>2962.14742936423</v>
      </c>
      <c r="CL204" s="43" t="n">
        <f aca="false">CL201+CL200+CL203</f>
        <v>2962.14742936423</v>
      </c>
      <c r="CM204" s="43" t="n">
        <f aca="false">CM201+CM200+CM203</f>
        <v>2962.14742936423</v>
      </c>
      <c r="CN204" s="43" t="n">
        <f aca="false">CN201+CN200+CN203</f>
        <v>2962.14742936423</v>
      </c>
      <c r="CO204" s="43" t="n">
        <f aca="false">CO201+CO200+CO203</f>
        <v>2962.14742936423</v>
      </c>
      <c r="CP204" s="43" t="n">
        <f aca="false">CP201+CP200+CP203</f>
        <v>2962.14742936423</v>
      </c>
      <c r="CQ204" s="43" t="n">
        <f aca="false">CQ201+CQ200+CQ203</f>
        <v>2962.14742936423</v>
      </c>
      <c r="CR204" s="43" t="n">
        <f aca="false">CR201+CR200+CR203</f>
        <v>2962.14742936423</v>
      </c>
      <c r="CS204" s="43" t="n">
        <f aca="false">CS201+CS200+CS203</f>
        <v>2962.14742936423</v>
      </c>
      <c r="CT204" s="43" t="n">
        <f aca="false">CT201+CT200+CT203</f>
        <v>2962.14742936423</v>
      </c>
      <c r="CU204" s="43" t="n">
        <f aca="false">CU201+CU200+CU203</f>
        <v>2962.14742936423</v>
      </c>
      <c r="CV204" s="43" t="n">
        <f aca="false">CV201+CV200+CV203</f>
        <v>2962.14742936423</v>
      </c>
      <c r="CW204" s="43" t="n">
        <f aca="false">CW201+CW200+CW203</f>
        <v>2962.14742936423</v>
      </c>
      <c r="CX204" s="43" t="n">
        <f aca="false">CX201+CX200+CX203</f>
        <v>2962.14742936423</v>
      </c>
      <c r="CY204" s="43" t="n">
        <f aca="false">CY201+CY200+CY203</f>
        <v>2962.14742936423</v>
      </c>
      <c r="CZ204" s="43" t="n">
        <f aca="false">CZ201+CZ200+CZ203</f>
        <v>2962.14742936423</v>
      </c>
      <c r="DA204" s="43" t="n">
        <f aca="false">DA201+DA200+DA203</f>
        <v>2962.14742936423</v>
      </c>
      <c r="DB204" s="43" t="n">
        <f aca="false">DB201+DB200+DB203</f>
        <v>2962.14742936423</v>
      </c>
      <c r="DC204" s="43" t="n">
        <f aca="false">DC201+DC200+DC203</f>
        <v>2962.14742936423</v>
      </c>
      <c r="DD204" s="43" t="n">
        <f aca="false">DD201+DD200+DD203</f>
        <v>2962.14742936423</v>
      </c>
      <c r="DE204" s="43" t="n">
        <f aca="false">DE201+DE200+DE203</f>
        <v>2962.14742936423</v>
      </c>
      <c r="DF204" s="43" t="n">
        <f aca="false">DF201+DF200+DF203</f>
        <v>2962.14742936423</v>
      </c>
      <c r="DG204" s="43" t="n">
        <f aca="false">DG201+DG200+DG203</f>
        <v>2962.14742936423</v>
      </c>
      <c r="DH204" s="43" t="n">
        <f aca="false">DH201+DH200+DH203</f>
        <v>2962.14742936423</v>
      </c>
      <c r="DI204" s="43" t="n">
        <f aca="false">DI201+DI200+DI203</f>
        <v>2962.14742936423</v>
      </c>
      <c r="DJ204" s="43" t="n">
        <f aca="false">DJ201+DJ200+DJ203</f>
        <v>2962.14742936423</v>
      </c>
      <c r="DK204" s="43" t="n">
        <f aca="false">DK201+DK200+DK203</f>
        <v>2962.14742936423</v>
      </c>
      <c r="DL204" s="43" t="n">
        <f aca="false">DL201+DL200+DL203</f>
        <v>2962.14742936423</v>
      </c>
      <c r="DM204" s="43" t="n">
        <f aca="false">DM201+DM200+DM203</f>
        <v>2962.14742936423</v>
      </c>
      <c r="DN204" s="43" t="n">
        <f aca="false">DN201+DN200+DN203</f>
        <v>2962.14742936423</v>
      </c>
      <c r="DO204" s="43" t="n">
        <f aca="false">DO201+DO200+DO203</f>
        <v>2962.14742936423</v>
      </c>
      <c r="DP204" s="43" t="n">
        <f aca="false">DP201+DP200+DP203</f>
        <v>2962.14742936423</v>
      </c>
      <c r="DQ204" s="43" t="n">
        <f aca="false">DQ201+DQ200+DQ203</f>
        <v>2962.14742936423</v>
      </c>
      <c r="DR204" s="43" t="n">
        <f aca="false">DR201+DR200+DR203</f>
        <v>2962.14742936423</v>
      </c>
      <c r="DS204" s="43" t="n">
        <f aca="false">DS201+DS200+DS203</f>
        <v>2962.14742936423</v>
      </c>
      <c r="DT204" s="43" t="n">
        <f aca="false">DT201+DT200+DT203</f>
        <v>2962.14742936423</v>
      </c>
      <c r="DU204" s="43" t="n">
        <f aca="false">DU201+DU200+DU203</f>
        <v>2962.14742936423</v>
      </c>
      <c r="DV204" s="43" t="n">
        <f aca="false">DV201+DV200+DV203</f>
        <v>2962.14742936423</v>
      </c>
      <c r="DW204" s="43" t="n">
        <f aca="false">DW201+DW200+DW203</f>
        <v>2962.14742936423</v>
      </c>
      <c r="DX204" s="43" t="n">
        <f aca="false">DX201+DX200+DX203</f>
        <v>2962.14742936423</v>
      </c>
      <c r="DY204" s="43" t="n">
        <f aca="false">DY201+DY200+DY203</f>
        <v>2962.14742936423</v>
      </c>
      <c r="DZ204" s="43" t="n">
        <f aca="false">DZ201+DZ200+DZ203</f>
        <v>2962.14742936423</v>
      </c>
      <c r="EA204" s="43" t="n">
        <f aca="false">EA201+EA200+EA203</f>
        <v>2962.14742936423</v>
      </c>
      <c r="EB204" s="43" t="n">
        <f aca="false">EB201+EB200+EB203</f>
        <v>2962.14742936423</v>
      </c>
      <c r="EC204" s="43" t="n">
        <f aca="false">EC201+EC200+EC203</f>
        <v>2962.14742936423</v>
      </c>
      <c r="ED204" s="43" t="n">
        <f aca="false">ED201+ED200+ED203</f>
        <v>2962.14742936423</v>
      </c>
      <c r="EE204" s="43" t="n">
        <f aca="false">EE201+EE200+EE203</f>
        <v>2962.14742936423</v>
      </c>
      <c r="EF204" s="43" t="n">
        <f aca="false">EF201+EF200+EF203</f>
        <v>2962.14742936423</v>
      </c>
      <c r="EG204" s="43" t="n">
        <f aca="false">EG201+EG200+EG203</f>
        <v>2962.14742936423</v>
      </c>
      <c r="EH204" s="43" t="n">
        <f aca="false">EH201+EH200+EH203</f>
        <v>2962.14742936423</v>
      </c>
      <c r="EI204" s="43" t="n">
        <f aca="false">EI201+EI200+EI203</f>
        <v>2962.14742936423</v>
      </c>
      <c r="EJ204" s="43" t="n">
        <f aca="false">EJ201+EJ200+EJ203</f>
        <v>2962.14742936423</v>
      </c>
      <c r="EK204" s="43" t="n">
        <f aca="false">EK201+EK200+EK203</f>
        <v>2962.14742936423</v>
      </c>
      <c r="EL204" s="43" t="n">
        <f aca="false">EL201+EL200+EL203</f>
        <v>2962.14742936423</v>
      </c>
      <c r="EM204" s="43" t="n">
        <f aca="false">EM201+EM200+EM203</f>
        <v>2962.14742936423</v>
      </c>
      <c r="EN204" s="43" t="n">
        <f aca="false">EN201+EN200+EN203</f>
        <v>2962.14742936423</v>
      </c>
      <c r="EO204" s="43" t="n">
        <f aca="false">EO201+EO200+EO203</f>
        <v>2962.14742936423</v>
      </c>
      <c r="EP204" s="43" t="n">
        <f aca="false">EP201+EP200+EP203</f>
        <v>2962.14742936423</v>
      </c>
      <c r="EQ204" s="43" t="n">
        <f aca="false">EQ201+EQ200+EQ203</f>
        <v>2962.14742936423</v>
      </c>
      <c r="ER204" s="43" t="n">
        <f aca="false">ER201+ER200+ER203</f>
        <v>2962.14742936423</v>
      </c>
      <c r="ES204" s="43" t="n">
        <f aca="false">ES201+ES200+ES203</f>
        <v>2962.14742936423</v>
      </c>
      <c r="ET204" s="43" t="n">
        <f aca="false">ET201+ET200+ET203</f>
        <v>2962.14742936423</v>
      </c>
      <c r="EU204" s="43" t="n">
        <f aca="false">EU201+EU200+EU203</f>
        <v>2962.14742936423</v>
      </c>
      <c r="EV204" s="43" t="n">
        <f aca="false">EV201+EV200+EV203</f>
        <v>2962.14742936423</v>
      </c>
      <c r="EW204" s="43" t="n">
        <f aca="false">EW201+EW200+EW203</f>
        <v>2962.14742936423</v>
      </c>
      <c r="EX204" s="43" t="n">
        <f aca="false">EX201+EX200+EX203</f>
        <v>2962.14742936423</v>
      </c>
      <c r="EY204" s="43" t="n">
        <f aca="false">EY201+EY200+EY203</f>
        <v>2962.14742936423</v>
      </c>
      <c r="EZ204" s="43" t="n">
        <f aca="false">EZ201+EZ200+EZ203</f>
        <v>2962.14742936423</v>
      </c>
      <c r="FA204" s="43" t="n">
        <f aca="false">FA201+FA200+FA203</f>
        <v>2962.14742936423</v>
      </c>
      <c r="FB204" s="43" t="n">
        <f aca="false">FB201+FB200+FB203</f>
        <v>2962.14742936423</v>
      </c>
      <c r="FC204" s="43" t="n">
        <f aca="false">FC201+FC200+FC203</f>
        <v>2962.14742936423</v>
      </c>
      <c r="FD204" s="43" t="n">
        <f aca="false">FD201+FD200+FD203</f>
        <v>2962.14742936423</v>
      </c>
      <c r="FE204" s="43" t="n">
        <f aca="false">FE201+FE200+FE203</f>
        <v>2962.14742936423</v>
      </c>
      <c r="FF204" s="43" t="n">
        <f aca="false">FF201+FF200+FF203</f>
        <v>2962.14742936423</v>
      </c>
      <c r="FG204" s="43" t="n">
        <f aca="false">FG201+FG200+FG203</f>
        <v>2962.14742936423</v>
      </c>
      <c r="FH204" s="43" t="n">
        <f aca="false">FH201+FH200+FH203</f>
        <v>2962.14742936423</v>
      </c>
    </row>
    <row r="205" customFormat="false" ht="15" hidden="false" customHeight="false" outlineLevel="0" collapsed="false">
      <c r="C205" s="0" t="s">
        <v>787</v>
      </c>
      <c r="D205" s="11" t="s">
        <v>319</v>
      </c>
      <c r="J205" s="18" t="n">
        <f aca="false">I208</f>
        <v>0</v>
      </c>
      <c r="K205" s="18" t="n">
        <f aca="false">J208</f>
        <v>150</v>
      </c>
      <c r="L205" s="18" t="n">
        <f aca="false">K208</f>
        <v>150</v>
      </c>
      <c r="M205" s="18" t="n">
        <f aca="false">L208</f>
        <v>150</v>
      </c>
      <c r="N205" s="18" t="n">
        <f aca="false">M208</f>
        <v>150</v>
      </c>
      <c r="O205" s="18" t="n">
        <f aca="false">N208</f>
        <v>168</v>
      </c>
      <c r="P205" s="18" t="n">
        <f aca="false">O208</f>
        <v>168</v>
      </c>
      <c r="Q205" s="18" t="n">
        <f aca="false">P208</f>
        <v>168</v>
      </c>
      <c r="R205" s="18" t="n">
        <f aca="false">Q208</f>
        <v>168</v>
      </c>
      <c r="S205" s="18" t="n">
        <f aca="false">R208</f>
        <v>188.16</v>
      </c>
      <c r="T205" s="18" t="n">
        <f aca="false">S208</f>
        <v>188.16</v>
      </c>
      <c r="U205" s="18" t="n">
        <f aca="false">T208</f>
        <v>188.16</v>
      </c>
      <c r="V205" s="18" t="n">
        <f aca="false">U208</f>
        <v>188.16</v>
      </c>
      <c r="W205" s="18" t="n">
        <f aca="false">V208</f>
        <v>193.789334794521</v>
      </c>
      <c r="X205" s="18" t="n">
        <f aca="false">W208</f>
        <v>193.789334794521</v>
      </c>
      <c r="Y205" s="18" t="n">
        <f aca="false">X208</f>
        <v>193.789334794521</v>
      </c>
      <c r="Z205" s="18" t="n">
        <f aca="false">Y208</f>
        <v>193.789334794521</v>
      </c>
      <c r="AA205" s="18" t="n">
        <f aca="false">Z208</f>
        <v>193.789334794521</v>
      </c>
      <c r="AB205" s="18" t="n">
        <f aca="false">AA208</f>
        <v>193.789334794521</v>
      </c>
      <c r="AC205" s="18" t="n">
        <f aca="false">AB208</f>
        <v>193.789334794521</v>
      </c>
      <c r="AD205" s="18" t="n">
        <f aca="false">AC208</f>
        <v>193.789334794521</v>
      </c>
      <c r="AE205" s="18" t="n">
        <f aca="false">AD208</f>
        <v>193.789334794521</v>
      </c>
      <c r="AF205" s="18" t="n">
        <f aca="false">AE208</f>
        <v>193.789334794521</v>
      </c>
      <c r="AG205" s="18" t="n">
        <f aca="false">AF208</f>
        <v>193.789334794521</v>
      </c>
      <c r="AH205" s="18" t="n">
        <f aca="false">AG208</f>
        <v>193.789334794521</v>
      </c>
      <c r="AI205" s="18" t="n">
        <f aca="false">AH208</f>
        <v>193.789334794521</v>
      </c>
      <c r="AJ205" s="18" t="n">
        <f aca="false">AI208</f>
        <v>193.789334794521</v>
      </c>
      <c r="AK205" s="18" t="n">
        <f aca="false">AJ208</f>
        <v>193.789334794521</v>
      </c>
      <c r="AL205" s="18" t="n">
        <f aca="false">AK208</f>
        <v>193.789334794521</v>
      </c>
      <c r="AM205" s="18" t="n">
        <f aca="false">AL208</f>
        <v>193.789334794521</v>
      </c>
      <c r="AN205" s="18" t="n">
        <f aca="false">AM208</f>
        <v>193.789334794521</v>
      </c>
      <c r="AO205" s="18" t="n">
        <f aca="false">AN208</f>
        <v>193.789334794521</v>
      </c>
      <c r="AP205" s="18" t="n">
        <f aca="false">AO208</f>
        <v>193.789334794521</v>
      </c>
      <c r="AQ205" s="18" t="n">
        <f aca="false">AP208</f>
        <v>193.789334794521</v>
      </c>
      <c r="AR205" s="18" t="n">
        <f aca="false">AQ208</f>
        <v>193.789334794521</v>
      </c>
      <c r="AS205" s="18" t="n">
        <f aca="false">AR208</f>
        <v>193.789334794521</v>
      </c>
      <c r="AT205" s="18" t="n">
        <f aca="false">AS208</f>
        <v>193.789334794521</v>
      </c>
      <c r="AU205" s="18" t="n">
        <f aca="false">AT208</f>
        <v>193.789334794521</v>
      </c>
      <c r="AV205" s="18" t="n">
        <f aca="false">AU208</f>
        <v>193.789334794521</v>
      </c>
      <c r="AW205" s="18" t="n">
        <f aca="false">AV208</f>
        <v>193.789334794521</v>
      </c>
      <c r="AX205" s="18" t="n">
        <f aca="false">AW208</f>
        <v>193.789334794521</v>
      </c>
      <c r="AY205" s="18" t="n">
        <f aca="false">AX208</f>
        <v>193.789334794521</v>
      </c>
      <c r="AZ205" s="18" t="n">
        <f aca="false">AY208</f>
        <v>193.789334794521</v>
      </c>
      <c r="BA205" s="18" t="n">
        <f aca="false">AZ208</f>
        <v>193.789334794521</v>
      </c>
      <c r="BB205" s="18" t="n">
        <f aca="false">BA208</f>
        <v>193.789334794521</v>
      </c>
      <c r="BC205" s="18" t="n">
        <f aca="false">BB208</f>
        <v>193.789334794521</v>
      </c>
      <c r="BD205" s="18" t="n">
        <f aca="false">BC208</f>
        <v>193.789334794521</v>
      </c>
      <c r="BE205" s="18" t="n">
        <f aca="false">BD208</f>
        <v>193.789334794521</v>
      </c>
      <c r="BF205" s="18" t="n">
        <f aca="false">BE208</f>
        <v>193.789334794521</v>
      </c>
      <c r="BG205" s="18" t="n">
        <f aca="false">BF208</f>
        <v>193.789334794521</v>
      </c>
      <c r="BH205" s="18" t="n">
        <f aca="false">BG208</f>
        <v>193.789334794521</v>
      </c>
      <c r="BI205" s="18" t="n">
        <f aca="false">BH208</f>
        <v>193.789334794521</v>
      </c>
      <c r="BJ205" s="18" t="n">
        <f aca="false">BI208</f>
        <v>193.789334794521</v>
      </c>
      <c r="BK205" s="18" t="n">
        <f aca="false">BJ208</f>
        <v>193.789334794521</v>
      </c>
      <c r="BL205" s="18" t="n">
        <f aca="false">BK208</f>
        <v>193.789334794521</v>
      </c>
      <c r="BM205" s="18" t="n">
        <f aca="false">BL208</f>
        <v>193.789334794521</v>
      </c>
      <c r="BN205" s="18" t="n">
        <f aca="false">BM208</f>
        <v>193.789334794521</v>
      </c>
      <c r="BO205" s="18" t="n">
        <f aca="false">BN208</f>
        <v>193.789334794521</v>
      </c>
      <c r="BP205" s="18" t="n">
        <f aca="false">BO208</f>
        <v>193.789334794521</v>
      </c>
      <c r="BQ205" s="18" t="n">
        <f aca="false">BP208</f>
        <v>193.789334794521</v>
      </c>
      <c r="BR205" s="18" t="n">
        <f aca="false">BQ208</f>
        <v>193.789334794521</v>
      </c>
      <c r="BS205" s="18" t="n">
        <f aca="false">BR208</f>
        <v>193.789334794521</v>
      </c>
      <c r="BT205" s="18" t="n">
        <f aca="false">BS208</f>
        <v>193.789334794521</v>
      </c>
      <c r="BU205" s="18" t="n">
        <f aca="false">BT208</f>
        <v>193.789334794521</v>
      </c>
      <c r="BV205" s="18" t="n">
        <f aca="false">BU208</f>
        <v>193.789334794521</v>
      </c>
      <c r="BW205" s="18" t="n">
        <f aca="false">BV208</f>
        <v>193.789334794521</v>
      </c>
      <c r="BX205" s="18" t="n">
        <f aca="false">BW208</f>
        <v>193.789334794521</v>
      </c>
      <c r="BY205" s="18" t="n">
        <f aca="false">BX208</f>
        <v>193.789334794521</v>
      </c>
      <c r="BZ205" s="18" t="n">
        <f aca="false">BY208</f>
        <v>193.789334794521</v>
      </c>
      <c r="CA205" s="18" t="n">
        <f aca="false">BZ208</f>
        <v>193.789334794521</v>
      </c>
      <c r="CB205" s="18" t="n">
        <f aca="false">CA208</f>
        <v>193.789334794521</v>
      </c>
      <c r="CC205" s="18" t="n">
        <f aca="false">CB208</f>
        <v>193.789334794521</v>
      </c>
      <c r="CD205" s="18" t="n">
        <f aca="false">CC208</f>
        <v>193.789334794521</v>
      </c>
      <c r="CE205" s="18" t="n">
        <f aca="false">CD208</f>
        <v>193.789334794521</v>
      </c>
      <c r="CF205" s="18" t="n">
        <f aca="false">CE208</f>
        <v>193.789334794521</v>
      </c>
      <c r="CG205" s="18" t="n">
        <f aca="false">CF208</f>
        <v>193.789334794521</v>
      </c>
      <c r="CH205" s="18" t="n">
        <f aca="false">CG208</f>
        <v>193.789334794521</v>
      </c>
      <c r="CI205" s="18" t="n">
        <f aca="false">CH208</f>
        <v>193.789334794521</v>
      </c>
      <c r="CJ205" s="18" t="n">
        <f aca="false">CI208</f>
        <v>193.789334794521</v>
      </c>
      <c r="CK205" s="18" t="n">
        <f aca="false">CJ208</f>
        <v>193.789334794521</v>
      </c>
      <c r="CL205" s="18" t="n">
        <f aca="false">CK208</f>
        <v>193.789334794521</v>
      </c>
      <c r="CM205" s="18" t="n">
        <f aca="false">CL208</f>
        <v>193.789334794521</v>
      </c>
      <c r="CN205" s="18" t="n">
        <f aca="false">CM208</f>
        <v>193.789334794521</v>
      </c>
      <c r="CO205" s="18" t="n">
        <f aca="false">CN208</f>
        <v>193.789334794521</v>
      </c>
      <c r="CP205" s="18" t="n">
        <f aca="false">CO208</f>
        <v>193.789334794521</v>
      </c>
      <c r="CQ205" s="18" t="n">
        <f aca="false">CP208</f>
        <v>193.789334794521</v>
      </c>
      <c r="CR205" s="18" t="n">
        <f aca="false">CQ208</f>
        <v>193.789334794521</v>
      </c>
      <c r="CS205" s="18" t="n">
        <f aca="false">CR208</f>
        <v>193.789334794521</v>
      </c>
      <c r="CT205" s="18" t="n">
        <f aca="false">CS208</f>
        <v>193.789334794521</v>
      </c>
      <c r="CU205" s="18" t="n">
        <f aca="false">CT208</f>
        <v>193.789334794521</v>
      </c>
      <c r="CV205" s="18" t="n">
        <f aca="false">CU208</f>
        <v>193.789334794521</v>
      </c>
      <c r="CW205" s="18" t="n">
        <f aca="false">CV208</f>
        <v>193.789334794521</v>
      </c>
      <c r="CX205" s="18" t="n">
        <f aca="false">CW208</f>
        <v>193.789334794521</v>
      </c>
      <c r="CY205" s="18" t="n">
        <f aca="false">CX208</f>
        <v>193.789334794521</v>
      </c>
      <c r="CZ205" s="18" t="n">
        <f aca="false">CY208</f>
        <v>193.789334794521</v>
      </c>
      <c r="DA205" s="18" t="n">
        <f aca="false">CZ208</f>
        <v>193.789334794521</v>
      </c>
      <c r="DB205" s="18" t="n">
        <f aca="false">DA208</f>
        <v>193.789334794521</v>
      </c>
      <c r="DC205" s="18" t="n">
        <f aca="false">DB208</f>
        <v>193.789334794521</v>
      </c>
      <c r="DD205" s="18" t="n">
        <f aca="false">DC208</f>
        <v>193.789334794521</v>
      </c>
      <c r="DE205" s="18" t="n">
        <f aca="false">DD208</f>
        <v>193.789334794521</v>
      </c>
      <c r="DF205" s="18" t="n">
        <f aca="false">DE208</f>
        <v>193.789334794521</v>
      </c>
      <c r="DG205" s="18" t="n">
        <f aca="false">DF208</f>
        <v>193.789334794521</v>
      </c>
      <c r="DH205" s="18" t="n">
        <f aca="false">DG208</f>
        <v>193.789334794521</v>
      </c>
      <c r="DI205" s="18" t="n">
        <f aca="false">DH208</f>
        <v>193.789334794521</v>
      </c>
      <c r="DJ205" s="18" t="n">
        <f aca="false">DI208</f>
        <v>193.789334794521</v>
      </c>
      <c r="DK205" s="18" t="n">
        <f aca="false">DJ208</f>
        <v>193.789334794521</v>
      </c>
      <c r="DL205" s="18" t="n">
        <f aca="false">DK208</f>
        <v>193.789334794521</v>
      </c>
      <c r="DM205" s="18" t="n">
        <f aca="false">DL208</f>
        <v>193.789334794521</v>
      </c>
      <c r="DN205" s="18" t="n">
        <f aca="false">DM208</f>
        <v>193.789334794521</v>
      </c>
      <c r="DO205" s="18" t="n">
        <f aca="false">DN208</f>
        <v>193.789334794521</v>
      </c>
      <c r="DP205" s="18" t="n">
        <f aca="false">DO208</f>
        <v>193.789334794521</v>
      </c>
      <c r="DQ205" s="18" t="n">
        <f aca="false">DP208</f>
        <v>193.789334794521</v>
      </c>
      <c r="DR205" s="18" t="n">
        <f aca="false">DQ208</f>
        <v>193.789334794521</v>
      </c>
      <c r="DS205" s="18" t="n">
        <f aca="false">DR208</f>
        <v>193.789334794521</v>
      </c>
      <c r="DT205" s="18" t="n">
        <f aca="false">DS208</f>
        <v>193.789334794521</v>
      </c>
      <c r="DU205" s="18" t="n">
        <f aca="false">DT208</f>
        <v>193.789334794521</v>
      </c>
      <c r="DV205" s="18" t="n">
        <f aca="false">DU208</f>
        <v>193.789334794521</v>
      </c>
      <c r="DW205" s="18" t="n">
        <f aca="false">DV208</f>
        <v>193.789334794521</v>
      </c>
      <c r="DX205" s="18" t="n">
        <f aca="false">DW208</f>
        <v>193.789334794521</v>
      </c>
      <c r="DY205" s="18" t="n">
        <f aca="false">DX208</f>
        <v>193.789334794521</v>
      </c>
      <c r="DZ205" s="18" t="n">
        <f aca="false">DY208</f>
        <v>193.789334794521</v>
      </c>
      <c r="EA205" s="18" t="n">
        <f aca="false">DZ208</f>
        <v>193.789334794521</v>
      </c>
      <c r="EB205" s="18" t="n">
        <f aca="false">EA208</f>
        <v>193.789334794521</v>
      </c>
      <c r="EC205" s="18" t="n">
        <f aca="false">EB208</f>
        <v>193.789334794521</v>
      </c>
      <c r="ED205" s="18" t="n">
        <f aca="false">EC208</f>
        <v>193.789334794521</v>
      </c>
      <c r="EE205" s="18" t="n">
        <f aca="false">ED208</f>
        <v>193.789334794521</v>
      </c>
      <c r="EF205" s="18" t="n">
        <f aca="false">EE208</f>
        <v>193.789334794521</v>
      </c>
      <c r="EG205" s="18" t="n">
        <f aca="false">EF208</f>
        <v>193.789334794521</v>
      </c>
      <c r="EH205" s="18" t="n">
        <f aca="false">EG208</f>
        <v>193.789334794521</v>
      </c>
      <c r="EI205" s="18" t="n">
        <f aca="false">EH208</f>
        <v>193.789334794521</v>
      </c>
      <c r="EJ205" s="18" t="n">
        <f aca="false">EI208</f>
        <v>193.789334794521</v>
      </c>
      <c r="EK205" s="18" t="n">
        <f aca="false">EJ208</f>
        <v>193.789334794521</v>
      </c>
      <c r="EL205" s="18" t="n">
        <f aca="false">EK208</f>
        <v>193.789334794521</v>
      </c>
      <c r="EM205" s="18" t="n">
        <f aca="false">EL208</f>
        <v>193.789334794521</v>
      </c>
      <c r="EN205" s="18" t="n">
        <f aca="false">EM208</f>
        <v>193.789334794521</v>
      </c>
      <c r="EO205" s="18" t="n">
        <f aca="false">EN208</f>
        <v>193.789334794521</v>
      </c>
      <c r="EP205" s="18" t="n">
        <f aca="false">EO208</f>
        <v>193.789334794521</v>
      </c>
      <c r="EQ205" s="18" t="n">
        <f aca="false">EP208</f>
        <v>193.789334794521</v>
      </c>
      <c r="ER205" s="18" t="n">
        <f aca="false">EQ208</f>
        <v>193.789334794521</v>
      </c>
      <c r="ES205" s="18" t="n">
        <f aca="false">ER208</f>
        <v>193.789334794521</v>
      </c>
      <c r="ET205" s="18" t="n">
        <f aca="false">ES208</f>
        <v>193.789334794521</v>
      </c>
      <c r="EU205" s="18" t="n">
        <f aca="false">ET208</f>
        <v>193.789334794521</v>
      </c>
      <c r="EV205" s="18" t="n">
        <f aca="false">EU208</f>
        <v>193.789334794521</v>
      </c>
      <c r="EW205" s="18" t="n">
        <f aca="false">EV208</f>
        <v>193.789334794521</v>
      </c>
      <c r="EX205" s="18" t="n">
        <f aca="false">EW208</f>
        <v>193.789334794521</v>
      </c>
      <c r="EY205" s="18" t="n">
        <f aca="false">EX208</f>
        <v>193.789334794521</v>
      </c>
      <c r="EZ205" s="18" t="n">
        <f aca="false">EY208</f>
        <v>193.789334794521</v>
      </c>
      <c r="FA205" s="18" t="n">
        <f aca="false">EZ208</f>
        <v>193.789334794521</v>
      </c>
      <c r="FB205" s="18" t="n">
        <f aca="false">FA208</f>
        <v>193.789334794521</v>
      </c>
      <c r="FC205" s="18" t="n">
        <f aca="false">FB208</f>
        <v>193.789334794521</v>
      </c>
      <c r="FD205" s="18" t="n">
        <f aca="false">FC208</f>
        <v>193.789334794521</v>
      </c>
      <c r="FE205" s="18" t="n">
        <f aca="false">FD208</f>
        <v>193.789334794521</v>
      </c>
      <c r="FF205" s="18" t="n">
        <f aca="false">FE208</f>
        <v>193.789334794521</v>
      </c>
      <c r="FG205" s="18" t="n">
        <f aca="false">FF208</f>
        <v>193.789334794521</v>
      </c>
      <c r="FH205" s="18" t="n">
        <f aca="false">FG208</f>
        <v>193.789334794521</v>
      </c>
    </row>
    <row r="206" customFormat="false" ht="15" hidden="false" customHeight="false" outlineLevel="0" collapsed="false">
      <c r="C206" s="0" t="s">
        <v>788</v>
      </c>
      <c r="D206" s="11" t="s">
        <v>319</v>
      </c>
      <c r="E206" s="43" t="n">
        <f aca="false">SUMIF($J$3:$FH$3,"&lt;="&amp;$E18,$J206:$FH206)</f>
        <v>22.9709589041096</v>
      </c>
      <c r="F206" s="43" t="n">
        <f aca="false">SUMIF($J$4:$FH$4,"&lt;="&amp;$E20,$J206:$FH206)</f>
        <v>43.7893347945205</v>
      </c>
      <c r="I206" s="43" t="n">
        <f aca="false">SUM(J206:FH206)</f>
        <v>43.7893347945205</v>
      </c>
      <c r="J206" s="43" t="n">
        <f aca="false">J205*J199*(1-J24)</f>
        <v>0</v>
      </c>
      <c r="K206" s="43" t="n">
        <f aca="false">K205*K199*(1-K24)</f>
        <v>4.43835616438356</v>
      </c>
      <c r="L206" s="43" t="n">
        <f aca="false">L205*L199*(1-L24)</f>
        <v>4.48767123287671</v>
      </c>
      <c r="M206" s="43" t="n">
        <f aca="false">M205*M199*(1-M24)</f>
        <v>4.53698630136986</v>
      </c>
      <c r="N206" s="43" t="n">
        <f aca="false">N205*N199*(1-N24)</f>
        <v>4.53698630136986</v>
      </c>
      <c r="O206" s="43" t="n">
        <f aca="false">O205*O199*(1-O24)</f>
        <v>4.97095890410959</v>
      </c>
      <c r="P206" s="43" t="n">
        <f aca="false">P205*P199*(1-P24)</f>
        <v>5.02619178082192</v>
      </c>
      <c r="Q206" s="43" t="n">
        <f aca="false">Q205*Q199*(1-Q24)</f>
        <v>5.08142465753425</v>
      </c>
      <c r="R206" s="43" t="n">
        <f aca="false">R205*R199*(1-R24)</f>
        <v>5.08142465753425</v>
      </c>
      <c r="S206" s="43" t="n">
        <f aca="false">S205*S199*(1-S24)</f>
        <v>5.62933479452055</v>
      </c>
      <c r="T206" s="43" t="n">
        <f aca="false">T205*T199*(1-T24)</f>
        <v>0</v>
      </c>
      <c r="U206" s="43" t="n">
        <f aca="false">U205*U199*(1-U24)</f>
        <v>0</v>
      </c>
      <c r="V206" s="43" t="n">
        <f aca="false">V205*V199*(1-V24)</f>
        <v>0</v>
      </c>
      <c r="W206" s="43" t="n">
        <f aca="false">W205*W199*(1-W24)</f>
        <v>0</v>
      </c>
      <c r="X206" s="43" t="n">
        <f aca="false">X205*X199*(1-X24)</f>
        <v>0</v>
      </c>
      <c r="Y206" s="43" t="n">
        <f aca="false">Y205*Y199*(1-Y24)</f>
        <v>0</v>
      </c>
      <c r="Z206" s="43" t="n">
        <f aca="false">Z205*Z199*(1-Z24)</f>
        <v>0</v>
      </c>
      <c r="AA206" s="43" t="n">
        <f aca="false">AA205*AA199*(1-AA24)</f>
        <v>0</v>
      </c>
      <c r="AB206" s="43" t="n">
        <f aca="false">AB205*AB199*(1-AB24)</f>
        <v>0</v>
      </c>
      <c r="AC206" s="43" t="n">
        <f aca="false">AC205*AC199*(1-AC24)</f>
        <v>0</v>
      </c>
      <c r="AD206" s="43" t="n">
        <f aca="false">AD205*AD199*(1-AD24)</f>
        <v>0</v>
      </c>
      <c r="AE206" s="43" t="n">
        <f aca="false">AE205*AE199*(1-AE24)</f>
        <v>0</v>
      </c>
      <c r="AF206" s="43" t="n">
        <f aca="false">AF205*AF199*(1-AF24)</f>
        <v>0</v>
      </c>
      <c r="AG206" s="43" t="n">
        <f aca="false">AG205*AG199*(1-AG24)</f>
        <v>0</v>
      </c>
      <c r="AH206" s="43" t="n">
        <f aca="false">AH205*AH199*(1-AH24)</f>
        <v>0</v>
      </c>
      <c r="AI206" s="43" t="n">
        <f aca="false">AI205*AI199*(1-AI24)</f>
        <v>0</v>
      </c>
      <c r="AJ206" s="43" t="n">
        <f aca="false">AJ205*AJ199*(1-AJ24)</f>
        <v>0</v>
      </c>
      <c r="AK206" s="43" t="n">
        <f aca="false">AK205*AK199*(1-AK24)</f>
        <v>0</v>
      </c>
      <c r="AL206" s="43" t="n">
        <f aca="false">AL205*AL199*(1-AL24)</f>
        <v>0</v>
      </c>
      <c r="AM206" s="43" t="n">
        <f aca="false">AM205*AM199*(1-AM24)</f>
        <v>0</v>
      </c>
      <c r="AN206" s="43" t="n">
        <f aca="false">AN205*AN199*(1-AN24)</f>
        <v>0</v>
      </c>
      <c r="AO206" s="43" t="n">
        <f aca="false">AO205*AO199*(1-AO24)</f>
        <v>0</v>
      </c>
      <c r="AP206" s="43" t="n">
        <f aca="false">AP205*AP199*(1-AP24)</f>
        <v>0</v>
      </c>
      <c r="AQ206" s="43" t="n">
        <f aca="false">AQ205*AQ199*(1-AQ24)</f>
        <v>0</v>
      </c>
      <c r="AR206" s="43" t="n">
        <f aca="false">AR205*AR199*(1-AR24)</f>
        <v>0</v>
      </c>
      <c r="AS206" s="43" t="n">
        <f aca="false">AS205*AS199*(1-AS24)</f>
        <v>0</v>
      </c>
      <c r="AT206" s="43" t="n">
        <f aca="false">AT205*AT199*(1-AT24)</f>
        <v>0</v>
      </c>
      <c r="AU206" s="43" t="n">
        <f aca="false">AU205*AU199*(1-AU24)</f>
        <v>0</v>
      </c>
      <c r="AV206" s="43" t="n">
        <f aca="false">AV205*AV199*(1-AV24)</f>
        <v>0</v>
      </c>
      <c r="AW206" s="43" t="n">
        <f aca="false">AW205*AW199*(1-AW24)</f>
        <v>0</v>
      </c>
      <c r="AX206" s="43" t="n">
        <f aca="false">AX205*AX199*(1-AX24)</f>
        <v>0</v>
      </c>
      <c r="AY206" s="43" t="n">
        <f aca="false">AY205*AY199*(1-AY24)</f>
        <v>0</v>
      </c>
      <c r="AZ206" s="43" t="n">
        <f aca="false">AZ205*AZ199*(1-AZ24)</f>
        <v>0</v>
      </c>
      <c r="BA206" s="43" t="n">
        <f aca="false">BA205*BA199*(1-BA24)</f>
        <v>0</v>
      </c>
      <c r="BB206" s="43" t="n">
        <f aca="false">BB205*BB199*(1-BB24)</f>
        <v>0</v>
      </c>
      <c r="BC206" s="43" t="n">
        <f aca="false">BC205*BC199*(1-BC24)</f>
        <v>0</v>
      </c>
      <c r="BD206" s="43" t="n">
        <f aca="false">BD205*BD199*(1-BD24)</f>
        <v>0</v>
      </c>
      <c r="BE206" s="43" t="n">
        <f aca="false">BE205*BE199*(1-BE24)</f>
        <v>0</v>
      </c>
      <c r="BF206" s="43" t="n">
        <f aca="false">BF205*BF199*(1-BF24)</f>
        <v>0</v>
      </c>
      <c r="BG206" s="43" t="n">
        <f aca="false">BG205*BG199*(1-BG24)</f>
        <v>0</v>
      </c>
      <c r="BH206" s="43" t="n">
        <f aca="false">BH205*BH199*(1-BH24)</f>
        <v>0</v>
      </c>
      <c r="BI206" s="43" t="n">
        <f aca="false">BI205*BI199*(1-BI24)</f>
        <v>0</v>
      </c>
      <c r="BJ206" s="43" t="n">
        <f aca="false">BJ205*BJ199*(1-BJ24)</f>
        <v>0</v>
      </c>
      <c r="BK206" s="43" t="n">
        <f aca="false">BK205*BK199*(1-BK24)</f>
        <v>0</v>
      </c>
      <c r="BL206" s="43" t="n">
        <f aca="false">BL205*BL199*(1-BL24)</f>
        <v>0</v>
      </c>
      <c r="BM206" s="43" t="n">
        <f aca="false">BM205*BM199*(1-BM24)</f>
        <v>0</v>
      </c>
      <c r="BN206" s="43" t="n">
        <f aca="false">BN205*BN199*(1-BN24)</f>
        <v>0</v>
      </c>
      <c r="BO206" s="43" t="n">
        <f aca="false">BO205*BO199*(1-BO24)</f>
        <v>0</v>
      </c>
      <c r="BP206" s="43" t="n">
        <f aca="false">BP205*BP199*(1-BP24)</f>
        <v>0</v>
      </c>
      <c r="BQ206" s="43" t="n">
        <f aca="false">BQ205*BQ199*(1-BQ24)</f>
        <v>0</v>
      </c>
      <c r="BR206" s="43" t="n">
        <f aca="false">BR205*BR199*(1-BR24)</f>
        <v>0</v>
      </c>
      <c r="BS206" s="43" t="n">
        <f aca="false">BS205*BS199*(1-BS24)</f>
        <v>0</v>
      </c>
      <c r="BT206" s="43" t="n">
        <f aca="false">BT205*BT199*(1-BT24)</f>
        <v>0</v>
      </c>
      <c r="BU206" s="43" t="n">
        <f aca="false">BU205*BU199*(1-BU24)</f>
        <v>0</v>
      </c>
      <c r="BV206" s="43" t="n">
        <f aca="false">BV205*BV199*(1-BV24)</f>
        <v>0</v>
      </c>
      <c r="BW206" s="43" t="n">
        <f aca="false">BW205*BW199*(1-BW24)</f>
        <v>0</v>
      </c>
      <c r="BX206" s="43" t="n">
        <f aca="false">BX205*BX199*(1-BX24)</f>
        <v>0</v>
      </c>
      <c r="BY206" s="43" t="n">
        <f aca="false">BY205*BY199*(1-BY24)</f>
        <v>0</v>
      </c>
      <c r="BZ206" s="43" t="n">
        <f aca="false">BZ205*BZ199*(1-BZ24)</f>
        <v>0</v>
      </c>
      <c r="CA206" s="43" t="n">
        <f aca="false">CA205*CA199*(1-CA24)</f>
        <v>0</v>
      </c>
      <c r="CB206" s="43" t="n">
        <f aca="false">CB205*CB199*(1-CB24)</f>
        <v>0</v>
      </c>
      <c r="CC206" s="43" t="n">
        <f aca="false">CC205*CC199*(1-CC24)</f>
        <v>0</v>
      </c>
      <c r="CD206" s="43" t="n">
        <f aca="false">CD205*CD199*(1-CD24)</f>
        <v>0</v>
      </c>
      <c r="CE206" s="43" t="n">
        <f aca="false">CE205*CE199*(1-CE24)</f>
        <v>0</v>
      </c>
      <c r="CF206" s="43" t="n">
        <f aca="false">CF205*CF199*(1-CF24)</f>
        <v>0</v>
      </c>
      <c r="CG206" s="43" t="n">
        <f aca="false">CG205*CG199*(1-CG24)</f>
        <v>0</v>
      </c>
      <c r="CH206" s="43" t="n">
        <f aca="false">CH205*CH199*(1-CH24)</f>
        <v>0</v>
      </c>
      <c r="CI206" s="43" t="n">
        <f aca="false">CI205*CI199*(1-CI24)</f>
        <v>0</v>
      </c>
      <c r="CJ206" s="43" t="n">
        <f aca="false">CJ205*CJ199*(1-CJ24)</f>
        <v>0</v>
      </c>
      <c r="CK206" s="43" t="n">
        <f aca="false">CK205*CK199*(1-CK24)</f>
        <v>0</v>
      </c>
      <c r="CL206" s="43" t="n">
        <f aca="false">CL205*CL199*(1-CL24)</f>
        <v>0</v>
      </c>
      <c r="CM206" s="43" t="n">
        <f aca="false">CM205*CM199*(1-CM24)</f>
        <v>0</v>
      </c>
      <c r="CN206" s="43" t="n">
        <f aca="false">CN205*CN199*(1-CN24)</f>
        <v>0</v>
      </c>
      <c r="CO206" s="43" t="n">
        <f aca="false">CO205*CO199*(1-CO24)</f>
        <v>0</v>
      </c>
      <c r="CP206" s="43" t="n">
        <f aca="false">CP205*CP199*(1-CP24)</f>
        <v>0</v>
      </c>
      <c r="CQ206" s="43" t="n">
        <f aca="false">CQ205*CQ199*(1-CQ24)</f>
        <v>0</v>
      </c>
      <c r="CR206" s="43" t="n">
        <f aca="false">CR205*CR199*(1-CR24)</f>
        <v>0</v>
      </c>
      <c r="CS206" s="43" t="n">
        <f aca="false">CS205*CS199*(1-CS24)</f>
        <v>0</v>
      </c>
      <c r="CT206" s="43" t="n">
        <f aca="false">CT205*CT199*(1-CT24)</f>
        <v>0</v>
      </c>
      <c r="CU206" s="43" t="n">
        <f aca="false">CU205*CU199*(1-CU24)</f>
        <v>0</v>
      </c>
      <c r="CV206" s="43" t="n">
        <f aca="false">CV205*CV199*(1-CV24)</f>
        <v>0</v>
      </c>
      <c r="CW206" s="43" t="n">
        <f aca="false">CW205*CW199*(1-CW24)</f>
        <v>0</v>
      </c>
      <c r="CX206" s="43" t="n">
        <f aca="false">CX205*CX199*(1-CX24)</f>
        <v>0</v>
      </c>
      <c r="CY206" s="43" t="n">
        <f aca="false">CY205*CY199*(1-CY24)</f>
        <v>0</v>
      </c>
      <c r="CZ206" s="43" t="n">
        <f aca="false">CZ205*CZ199*(1-CZ24)</f>
        <v>0</v>
      </c>
      <c r="DA206" s="43" t="n">
        <f aca="false">DA205*DA199*(1-DA24)</f>
        <v>0</v>
      </c>
      <c r="DB206" s="43" t="n">
        <f aca="false">DB205*DB199*(1-DB24)</f>
        <v>0</v>
      </c>
      <c r="DC206" s="43" t="n">
        <f aca="false">DC205*DC199*(1-DC24)</f>
        <v>0</v>
      </c>
      <c r="DD206" s="43" t="n">
        <f aca="false">DD205*DD199*(1-DD24)</f>
        <v>0</v>
      </c>
      <c r="DE206" s="43" t="n">
        <f aca="false">DE205*DE199*(1-DE24)</f>
        <v>0</v>
      </c>
      <c r="DF206" s="43" t="n">
        <f aca="false">DF205*DF199*(1-DF24)</f>
        <v>0</v>
      </c>
      <c r="DG206" s="43" t="n">
        <f aca="false">DG205*DG199*(1-DG24)</f>
        <v>0</v>
      </c>
      <c r="DH206" s="43" t="n">
        <f aca="false">DH205*DH199*(1-DH24)</f>
        <v>0</v>
      </c>
      <c r="DI206" s="43" t="n">
        <f aca="false">DI205*DI199*(1-DI24)</f>
        <v>0</v>
      </c>
      <c r="DJ206" s="43" t="n">
        <f aca="false">DJ205*DJ199*(1-DJ24)</f>
        <v>0</v>
      </c>
      <c r="DK206" s="43" t="n">
        <f aca="false">DK205*DK199*(1-DK24)</f>
        <v>0</v>
      </c>
      <c r="DL206" s="43" t="n">
        <f aca="false">DL205*DL199*(1-DL24)</f>
        <v>0</v>
      </c>
      <c r="DM206" s="43" t="n">
        <f aca="false">DM205*DM199*(1-DM24)</f>
        <v>0</v>
      </c>
      <c r="DN206" s="43" t="n">
        <f aca="false">DN205*DN199*(1-DN24)</f>
        <v>0</v>
      </c>
      <c r="DO206" s="43" t="n">
        <f aca="false">DO205*DO199*(1-DO24)</f>
        <v>0</v>
      </c>
      <c r="DP206" s="43" t="n">
        <f aca="false">DP205*DP199*(1-DP24)</f>
        <v>0</v>
      </c>
      <c r="DQ206" s="43" t="n">
        <f aca="false">DQ205*DQ199*(1-DQ24)</f>
        <v>0</v>
      </c>
      <c r="DR206" s="43" t="n">
        <f aca="false">DR205*DR199*(1-DR24)</f>
        <v>0</v>
      </c>
      <c r="DS206" s="43" t="n">
        <f aca="false">DS205*DS199*(1-DS24)</f>
        <v>0</v>
      </c>
      <c r="DT206" s="43" t="n">
        <f aca="false">DT205*DT199*(1-DT24)</f>
        <v>0</v>
      </c>
      <c r="DU206" s="43" t="n">
        <f aca="false">DU205*DU199*(1-DU24)</f>
        <v>0</v>
      </c>
      <c r="DV206" s="43" t="n">
        <f aca="false">DV205*DV199*(1-DV24)</f>
        <v>0</v>
      </c>
      <c r="DW206" s="43" t="n">
        <f aca="false">DW205*DW199*(1-DW24)</f>
        <v>0</v>
      </c>
      <c r="DX206" s="43" t="n">
        <f aca="false">DX205*DX199*(1-DX24)</f>
        <v>0</v>
      </c>
      <c r="DY206" s="43" t="n">
        <f aca="false">DY205*DY199*(1-DY24)</f>
        <v>0</v>
      </c>
      <c r="DZ206" s="43" t="n">
        <f aca="false">DZ205*DZ199*(1-DZ24)</f>
        <v>0</v>
      </c>
      <c r="EA206" s="43" t="n">
        <f aca="false">EA205*EA199*(1-EA24)</f>
        <v>0</v>
      </c>
      <c r="EB206" s="43" t="n">
        <f aca="false">EB205*EB199*(1-EB24)</f>
        <v>0</v>
      </c>
      <c r="EC206" s="43" t="n">
        <f aca="false">EC205*EC199*(1-EC24)</f>
        <v>0</v>
      </c>
      <c r="ED206" s="43" t="n">
        <f aca="false">ED205*ED199*(1-ED24)</f>
        <v>0</v>
      </c>
      <c r="EE206" s="43" t="n">
        <f aca="false">EE205*EE199*(1-EE24)</f>
        <v>0</v>
      </c>
      <c r="EF206" s="43" t="n">
        <f aca="false">EF205*EF199*(1-EF24)</f>
        <v>0</v>
      </c>
      <c r="EG206" s="43" t="n">
        <f aca="false">EG205*EG199*(1-EG24)</f>
        <v>0</v>
      </c>
      <c r="EH206" s="43" t="n">
        <f aca="false">EH205*EH199*(1-EH24)</f>
        <v>0</v>
      </c>
      <c r="EI206" s="43" t="n">
        <f aca="false">EI205*EI199*(1-EI24)</f>
        <v>0</v>
      </c>
      <c r="EJ206" s="43" t="n">
        <f aca="false">EJ205*EJ199*(1-EJ24)</f>
        <v>0</v>
      </c>
      <c r="EK206" s="43" t="n">
        <f aca="false">EK205*EK199*(1-EK24)</f>
        <v>0</v>
      </c>
      <c r="EL206" s="43" t="n">
        <f aca="false">EL205*EL199*(1-EL24)</f>
        <v>0</v>
      </c>
      <c r="EM206" s="43" t="n">
        <f aca="false">EM205*EM199*(1-EM24)</f>
        <v>0</v>
      </c>
      <c r="EN206" s="43" t="n">
        <f aca="false">EN205*EN199*(1-EN24)</f>
        <v>0</v>
      </c>
      <c r="EO206" s="43" t="n">
        <f aca="false">EO205*EO199*(1-EO24)</f>
        <v>0</v>
      </c>
      <c r="EP206" s="43" t="n">
        <f aca="false">EP205*EP199*(1-EP24)</f>
        <v>0</v>
      </c>
      <c r="EQ206" s="43" t="n">
        <f aca="false">EQ205*EQ199*(1-EQ24)</f>
        <v>0</v>
      </c>
      <c r="ER206" s="43" t="n">
        <f aca="false">ER205*ER199*(1-ER24)</f>
        <v>0</v>
      </c>
      <c r="ES206" s="43" t="n">
        <f aca="false">ES205*ES199*(1-ES24)</f>
        <v>0</v>
      </c>
      <c r="ET206" s="43" t="n">
        <f aca="false">ET205*ET199*(1-ET24)</f>
        <v>0</v>
      </c>
      <c r="EU206" s="43" t="n">
        <f aca="false">EU205*EU199*(1-EU24)</f>
        <v>0</v>
      </c>
      <c r="EV206" s="43" t="n">
        <f aca="false">EV205*EV199*(1-EV24)</f>
        <v>0</v>
      </c>
      <c r="EW206" s="43" t="n">
        <f aca="false">EW205*EW199*(1-EW24)</f>
        <v>0</v>
      </c>
      <c r="EX206" s="43" t="n">
        <f aca="false">EX205*EX199*(1-EX24)</f>
        <v>0</v>
      </c>
      <c r="EY206" s="43" t="n">
        <f aca="false">EY205*EY199*(1-EY24)</f>
        <v>0</v>
      </c>
      <c r="EZ206" s="43" t="n">
        <f aca="false">EZ205*EZ199*(1-EZ24)</f>
        <v>0</v>
      </c>
      <c r="FA206" s="43" t="n">
        <f aca="false">FA205*FA199*(1-FA24)</f>
        <v>0</v>
      </c>
      <c r="FB206" s="43" t="n">
        <f aca="false">FB205*FB199*(1-FB24)</f>
        <v>0</v>
      </c>
      <c r="FC206" s="43" t="n">
        <f aca="false">FC205*FC199*(1-FC24)</f>
        <v>0</v>
      </c>
      <c r="FD206" s="43" t="n">
        <f aca="false">FD205*FD199*(1-FD24)</f>
        <v>0</v>
      </c>
      <c r="FE206" s="43" t="n">
        <f aca="false">FE205*FE199*(1-FE24)</f>
        <v>0</v>
      </c>
      <c r="FF206" s="43" t="n">
        <f aca="false">FF205*FF199*(1-FF24)</f>
        <v>0</v>
      </c>
      <c r="FG206" s="43" t="n">
        <f aca="false">FG205*FG199*(1-FG24)</f>
        <v>0</v>
      </c>
      <c r="FH206" s="43" t="n">
        <f aca="false">FH205*FH199*(1-FH24)</f>
        <v>0</v>
      </c>
    </row>
    <row r="207" customFormat="false" ht="15" hidden="false" customHeight="false" outlineLevel="0" collapsed="false">
      <c r="C207" s="0" t="s">
        <v>789</v>
      </c>
      <c r="D207" s="11" t="s">
        <v>319</v>
      </c>
      <c r="I207" s="43" t="n">
        <f aca="false">SUM(J207:FH207)</f>
        <v>43.7893347945205</v>
      </c>
      <c r="J207" s="43" t="n">
        <f aca="false">IF(In_Fix_Interest=1,J35*SUMIF($J$7:J$7,J$7,$J206:J206),J206)</f>
        <v>0</v>
      </c>
      <c r="K207" s="43" t="n">
        <f aca="false">IF(In_Fix_Interest=1,K35*SUMIF($J$7:K$7,K$7,$J206:K206),K206)</f>
        <v>0</v>
      </c>
      <c r="L207" s="43" t="n">
        <f aca="false">IF(In_Fix_Interest=1,L35*SUMIF($J$7:L$7,L$7,$J206:L206),L206)</f>
        <v>0</v>
      </c>
      <c r="M207" s="43" t="n">
        <f aca="false">IF(In_Fix_Interest=1,M35*SUMIF($J$7:M$7,M$7,$J206:M206),M206)</f>
        <v>0</v>
      </c>
      <c r="N207" s="43" t="n">
        <f aca="false">IF(In_Fix_Interest=1,N35*SUMIF($J$7:N$7,N$7,$J206:N206),N206)</f>
        <v>18</v>
      </c>
      <c r="O207" s="43" t="n">
        <f aca="false">IF(In_Fix_Interest=1,O35*SUMIF($J$7:O$7,O$7,$J206:O206),O206)</f>
        <v>0</v>
      </c>
      <c r="P207" s="43" t="n">
        <f aca="false">IF(In_Fix_Interest=1,P35*SUMIF($J$7:P$7,P$7,$J206:P206),P206)</f>
        <v>0</v>
      </c>
      <c r="Q207" s="43" t="n">
        <f aca="false">IF(In_Fix_Interest=1,Q35*SUMIF($J$7:Q$7,Q$7,$J206:Q206),Q206)</f>
        <v>0</v>
      </c>
      <c r="R207" s="43" t="n">
        <f aca="false">IF(In_Fix_Interest=1,R35*SUMIF($J$7:R$7,R$7,$J206:R206),R206)</f>
        <v>20.16</v>
      </c>
      <c r="S207" s="43" t="n">
        <f aca="false">IF(In_Fix_Interest=1,S35*SUMIF($J$7:S$7,S$7,$J206:S206),S206)</f>
        <v>0</v>
      </c>
      <c r="T207" s="43" t="n">
        <f aca="false">IF(In_Fix_Interest=1,T35*SUMIF($J$7:T$7,T$7,$J206:T206),T206)</f>
        <v>0</v>
      </c>
      <c r="U207" s="43" t="n">
        <f aca="false">IF(In_Fix_Interest=1,U35*SUMIF($J$7:U$7,U$7,$J206:U206),U206)</f>
        <v>0</v>
      </c>
      <c r="V207" s="43" t="n">
        <f aca="false">IF(In_Fix_Interest=1,V35*SUMIF($J$7:V$7,V$7,$J206:V206),V206)</f>
        <v>5.62933479452055</v>
      </c>
      <c r="W207" s="43" t="n">
        <f aca="false">IF(In_Fix_Interest=1,W35*SUMIF($J$7:W$7,W$7,$J206:W206),W206)</f>
        <v>0</v>
      </c>
      <c r="X207" s="43" t="n">
        <f aca="false">IF(In_Fix_Interest=1,X35*SUMIF($J$7:X$7,X$7,$J206:X206),X206)</f>
        <v>0</v>
      </c>
      <c r="Y207" s="43" t="n">
        <f aca="false">IF(In_Fix_Interest=1,Y35*SUMIF($J$7:Y$7,Y$7,$J206:Y206),Y206)</f>
        <v>0</v>
      </c>
      <c r="Z207" s="43" t="n">
        <f aca="false">IF(In_Fix_Interest=1,Z35*SUMIF($J$7:Z$7,Z$7,$J206:Z206),Z206)</f>
        <v>0</v>
      </c>
      <c r="AA207" s="43" t="n">
        <f aca="false">IF(In_Fix_Interest=1,AA35*SUMIF($J$7:AA$7,AA$7,$J206:AA206),AA206)</f>
        <v>0</v>
      </c>
      <c r="AB207" s="43" t="n">
        <f aca="false">IF(In_Fix_Interest=1,AB35*SUMIF($J$7:AB$7,AB$7,$J206:AB206),AB206)</f>
        <v>0</v>
      </c>
      <c r="AC207" s="43" t="n">
        <f aca="false">IF(In_Fix_Interest=1,AC35*SUMIF($J$7:AC$7,AC$7,$J206:AC206),AC206)</f>
        <v>0</v>
      </c>
      <c r="AD207" s="43" t="n">
        <f aca="false">IF(In_Fix_Interest=1,AD35*SUMIF($J$7:AD$7,AD$7,$J206:AD206),AD206)</f>
        <v>0</v>
      </c>
      <c r="AE207" s="43" t="n">
        <f aca="false">IF(In_Fix_Interest=1,AE35*SUMIF($J$7:AE$7,AE$7,$J206:AE206),AE206)</f>
        <v>0</v>
      </c>
      <c r="AF207" s="43" t="n">
        <f aca="false">IF(In_Fix_Interest=1,AF35*SUMIF($J$7:AF$7,AF$7,$J206:AF206),AF206)</f>
        <v>0</v>
      </c>
      <c r="AG207" s="43" t="n">
        <f aca="false">IF(In_Fix_Interest=1,AG35*SUMIF($J$7:AG$7,AG$7,$J206:AG206),AG206)</f>
        <v>0</v>
      </c>
      <c r="AH207" s="43" t="n">
        <f aca="false">IF(In_Fix_Interest=1,AH35*SUMIF($J$7:AH$7,AH$7,$J206:AH206),AH206)</f>
        <v>0</v>
      </c>
      <c r="AI207" s="43" t="n">
        <f aca="false">IF(In_Fix_Interest=1,AI35*SUMIF($J$7:AI$7,AI$7,$J206:AI206),AI206)</f>
        <v>0</v>
      </c>
      <c r="AJ207" s="43" t="n">
        <f aca="false">IF(In_Fix_Interest=1,AJ35*SUMIF($J$7:AJ$7,AJ$7,$J206:AJ206),AJ206)</f>
        <v>0</v>
      </c>
      <c r="AK207" s="43" t="n">
        <f aca="false">IF(In_Fix_Interest=1,AK35*SUMIF($J$7:AK$7,AK$7,$J206:AK206),AK206)</f>
        <v>0</v>
      </c>
      <c r="AL207" s="43" t="n">
        <f aca="false">IF(In_Fix_Interest=1,AL35*SUMIF($J$7:AL$7,AL$7,$J206:AL206),AL206)</f>
        <v>0</v>
      </c>
      <c r="AM207" s="43" t="n">
        <f aca="false">IF(In_Fix_Interest=1,AM35*SUMIF($J$7:AM$7,AM$7,$J206:AM206),AM206)</f>
        <v>0</v>
      </c>
      <c r="AN207" s="43" t="n">
        <f aca="false">IF(In_Fix_Interest=1,AN35*SUMIF($J$7:AN$7,AN$7,$J206:AN206),AN206)</f>
        <v>0</v>
      </c>
      <c r="AO207" s="43" t="n">
        <f aca="false">IF(In_Fix_Interest=1,AO35*SUMIF($J$7:AO$7,AO$7,$J206:AO206),AO206)</f>
        <v>0</v>
      </c>
      <c r="AP207" s="43" t="n">
        <f aca="false">IF(In_Fix_Interest=1,AP35*SUMIF($J$7:AP$7,AP$7,$J206:AP206),AP206)</f>
        <v>0</v>
      </c>
      <c r="AQ207" s="43" t="n">
        <f aca="false">IF(In_Fix_Interest=1,AQ35*SUMIF($J$7:AQ$7,AQ$7,$J206:AQ206),AQ206)</f>
        <v>0</v>
      </c>
      <c r="AR207" s="43" t="n">
        <f aca="false">IF(In_Fix_Interest=1,AR35*SUMIF($J$7:AR$7,AR$7,$J206:AR206),AR206)</f>
        <v>0</v>
      </c>
      <c r="AS207" s="43" t="n">
        <f aca="false">IF(In_Fix_Interest=1,AS35*SUMIF($J$7:AS$7,AS$7,$J206:AS206),AS206)</f>
        <v>0</v>
      </c>
      <c r="AT207" s="43" t="n">
        <f aca="false">IF(In_Fix_Interest=1,AT35*SUMIF($J$7:AT$7,AT$7,$J206:AT206),AT206)</f>
        <v>0</v>
      </c>
      <c r="AU207" s="43" t="n">
        <f aca="false">IF(In_Fix_Interest=1,AU35*SUMIF($J$7:AU$7,AU$7,$J206:AU206),AU206)</f>
        <v>0</v>
      </c>
      <c r="AV207" s="43" t="n">
        <f aca="false">IF(In_Fix_Interest=1,AV35*SUMIF($J$7:AV$7,AV$7,$J206:AV206),AV206)</f>
        <v>0</v>
      </c>
      <c r="AW207" s="43" t="n">
        <f aca="false">IF(In_Fix_Interest=1,AW35*SUMIF($J$7:AW$7,AW$7,$J206:AW206),AW206)</f>
        <v>0</v>
      </c>
      <c r="AX207" s="43" t="n">
        <f aca="false">IF(In_Fix_Interest=1,AX35*SUMIF($J$7:AX$7,AX$7,$J206:AX206),AX206)</f>
        <v>0</v>
      </c>
      <c r="AY207" s="43" t="n">
        <f aca="false">IF(In_Fix_Interest=1,AY35*SUMIF($J$7:AY$7,AY$7,$J206:AY206),AY206)</f>
        <v>0</v>
      </c>
      <c r="AZ207" s="43" t="n">
        <f aca="false">IF(In_Fix_Interest=1,AZ35*SUMIF($J$7:AZ$7,AZ$7,$J206:AZ206),AZ206)</f>
        <v>0</v>
      </c>
      <c r="BA207" s="43" t="n">
        <f aca="false">IF(In_Fix_Interest=1,BA35*SUMIF($J$7:BA$7,BA$7,$J206:BA206),BA206)</f>
        <v>0</v>
      </c>
      <c r="BB207" s="43" t="n">
        <f aca="false">IF(In_Fix_Interest=1,BB35*SUMIF($J$7:BB$7,BB$7,$J206:BB206),BB206)</f>
        <v>0</v>
      </c>
      <c r="BC207" s="43" t="n">
        <f aca="false">IF(In_Fix_Interest=1,BC35*SUMIF($J$7:BC$7,BC$7,$J206:BC206),BC206)</f>
        <v>0</v>
      </c>
      <c r="BD207" s="43" t="n">
        <f aca="false">IF(In_Fix_Interest=1,BD35*SUMIF($J$7:BD$7,BD$7,$J206:BD206),BD206)</f>
        <v>0</v>
      </c>
      <c r="BE207" s="43" t="n">
        <f aca="false">IF(In_Fix_Interest=1,BE35*SUMIF($J$7:BE$7,BE$7,$J206:BE206),BE206)</f>
        <v>0</v>
      </c>
      <c r="BF207" s="43" t="n">
        <f aca="false">IF(In_Fix_Interest=1,BF35*SUMIF($J$7:BF$7,BF$7,$J206:BF206),BF206)</f>
        <v>0</v>
      </c>
      <c r="BG207" s="43" t="n">
        <f aca="false">IF(In_Fix_Interest=1,BG35*SUMIF($J$7:BG$7,BG$7,$J206:BG206),BG206)</f>
        <v>0</v>
      </c>
      <c r="BH207" s="43" t="n">
        <f aca="false">IF(In_Fix_Interest=1,BH35*SUMIF($J$7:BH$7,BH$7,$J206:BH206),BH206)</f>
        <v>0</v>
      </c>
      <c r="BI207" s="43" t="n">
        <f aca="false">IF(In_Fix_Interest=1,BI35*SUMIF($J$7:BI$7,BI$7,$J206:BI206),BI206)</f>
        <v>0</v>
      </c>
      <c r="BJ207" s="43" t="n">
        <f aca="false">IF(In_Fix_Interest=1,BJ35*SUMIF($J$7:BJ$7,BJ$7,$J206:BJ206),BJ206)</f>
        <v>0</v>
      </c>
      <c r="BK207" s="43" t="n">
        <f aca="false">IF(In_Fix_Interest=1,BK35*SUMIF($J$7:BK$7,BK$7,$J206:BK206),BK206)</f>
        <v>0</v>
      </c>
      <c r="BL207" s="43" t="n">
        <f aca="false">IF(In_Fix_Interest=1,BL35*SUMIF($J$7:BL$7,BL$7,$J206:BL206),BL206)</f>
        <v>0</v>
      </c>
      <c r="BM207" s="43" t="n">
        <f aca="false">IF(In_Fix_Interest=1,BM35*SUMIF($J$7:BM$7,BM$7,$J206:BM206),BM206)</f>
        <v>0</v>
      </c>
      <c r="BN207" s="43" t="n">
        <f aca="false">IF(In_Fix_Interest=1,BN35*SUMIF($J$7:BN$7,BN$7,$J206:BN206),BN206)</f>
        <v>0</v>
      </c>
      <c r="BO207" s="43" t="n">
        <f aca="false">IF(In_Fix_Interest=1,BO35*SUMIF($J$7:BO$7,BO$7,$J206:BO206),BO206)</f>
        <v>0</v>
      </c>
      <c r="BP207" s="43" t="n">
        <f aca="false">IF(In_Fix_Interest=1,BP35*SUMIF($J$7:BP$7,BP$7,$J206:BP206),BP206)</f>
        <v>0</v>
      </c>
      <c r="BQ207" s="43" t="n">
        <f aca="false">IF(In_Fix_Interest=1,BQ35*SUMIF($J$7:BQ$7,BQ$7,$J206:BQ206),BQ206)</f>
        <v>0</v>
      </c>
      <c r="BR207" s="43" t="n">
        <f aca="false">IF(In_Fix_Interest=1,BR35*SUMIF($J$7:BR$7,BR$7,$J206:BR206),BR206)</f>
        <v>0</v>
      </c>
      <c r="BS207" s="43" t="n">
        <f aca="false">IF(In_Fix_Interest=1,BS35*SUMIF($J$7:BS$7,BS$7,$J206:BS206),BS206)</f>
        <v>0</v>
      </c>
      <c r="BT207" s="43" t="n">
        <f aca="false">IF(In_Fix_Interest=1,BT35*SUMIF($J$7:BT$7,BT$7,$J206:BT206),BT206)</f>
        <v>0</v>
      </c>
      <c r="BU207" s="43" t="n">
        <f aca="false">IF(In_Fix_Interest=1,BU35*SUMIF($J$7:BU$7,BU$7,$J206:BU206),BU206)</f>
        <v>0</v>
      </c>
      <c r="BV207" s="43" t="n">
        <f aca="false">IF(In_Fix_Interest=1,BV35*SUMIF($J$7:BV$7,BV$7,$J206:BV206),BV206)</f>
        <v>0</v>
      </c>
      <c r="BW207" s="43" t="n">
        <f aca="false">IF(In_Fix_Interest=1,BW35*SUMIF($J$7:BW$7,BW$7,$J206:BW206),BW206)</f>
        <v>0</v>
      </c>
      <c r="BX207" s="43" t="n">
        <f aca="false">IF(In_Fix_Interest=1,BX35*SUMIF($J$7:BX$7,BX$7,$J206:BX206),BX206)</f>
        <v>0</v>
      </c>
      <c r="BY207" s="43" t="n">
        <f aca="false">IF(In_Fix_Interest=1,BY35*SUMIF($J$7:BY$7,BY$7,$J206:BY206),BY206)</f>
        <v>0</v>
      </c>
      <c r="BZ207" s="43" t="n">
        <f aca="false">IF(In_Fix_Interest=1,BZ35*SUMIF($J$7:BZ$7,BZ$7,$J206:BZ206),BZ206)</f>
        <v>0</v>
      </c>
      <c r="CA207" s="43" t="n">
        <f aca="false">IF(In_Fix_Interest=1,CA35*SUMIF($J$7:CA$7,CA$7,$J206:CA206),CA206)</f>
        <v>0</v>
      </c>
      <c r="CB207" s="43" t="n">
        <f aca="false">IF(In_Fix_Interest=1,CB35*SUMIF($J$7:CB$7,CB$7,$J206:CB206),CB206)</f>
        <v>0</v>
      </c>
      <c r="CC207" s="43" t="n">
        <f aca="false">IF(In_Fix_Interest=1,CC35*SUMIF($J$7:CC$7,CC$7,$J206:CC206),CC206)</f>
        <v>0</v>
      </c>
      <c r="CD207" s="43" t="n">
        <f aca="false">IF(In_Fix_Interest=1,CD35*SUMIF($J$7:CD$7,CD$7,$J206:CD206),CD206)</f>
        <v>0</v>
      </c>
      <c r="CE207" s="43" t="n">
        <f aca="false">IF(In_Fix_Interest=1,CE35*SUMIF($J$7:CE$7,CE$7,$J206:CE206),CE206)</f>
        <v>0</v>
      </c>
      <c r="CF207" s="43" t="n">
        <f aca="false">IF(In_Fix_Interest=1,CF35*SUMIF($J$7:CF$7,CF$7,$J206:CF206),CF206)</f>
        <v>0</v>
      </c>
      <c r="CG207" s="43" t="n">
        <f aca="false">IF(In_Fix_Interest=1,CG35*SUMIF($J$7:CG$7,CG$7,$J206:CG206),CG206)</f>
        <v>0</v>
      </c>
      <c r="CH207" s="43" t="n">
        <f aca="false">IF(In_Fix_Interest=1,CH35*SUMIF($J$7:CH$7,CH$7,$J206:CH206),CH206)</f>
        <v>0</v>
      </c>
      <c r="CI207" s="43" t="n">
        <f aca="false">IF(In_Fix_Interest=1,CI35*SUMIF($J$7:CI$7,CI$7,$J206:CI206),CI206)</f>
        <v>0</v>
      </c>
      <c r="CJ207" s="43" t="n">
        <f aca="false">IF(In_Fix_Interest=1,CJ35*SUMIF($J$7:CJ$7,CJ$7,$J206:CJ206),CJ206)</f>
        <v>0</v>
      </c>
      <c r="CK207" s="43" t="n">
        <f aca="false">IF(In_Fix_Interest=1,CK35*SUMIF($J$7:CK$7,CK$7,$J206:CK206),CK206)</f>
        <v>0</v>
      </c>
      <c r="CL207" s="43" t="n">
        <f aca="false">IF(In_Fix_Interest=1,CL35*SUMIF($J$7:CL$7,CL$7,$J206:CL206),CL206)</f>
        <v>0</v>
      </c>
      <c r="CM207" s="43" t="n">
        <f aca="false">IF(In_Fix_Interest=1,CM35*SUMIF($J$7:CM$7,CM$7,$J206:CM206),CM206)</f>
        <v>0</v>
      </c>
      <c r="CN207" s="43" t="n">
        <f aca="false">IF(In_Fix_Interest=1,CN35*SUMIF($J$7:CN$7,CN$7,$J206:CN206),CN206)</f>
        <v>0</v>
      </c>
      <c r="CO207" s="43" t="n">
        <f aca="false">IF(In_Fix_Interest=1,CO35*SUMIF($J$7:CO$7,CO$7,$J206:CO206),CO206)</f>
        <v>0</v>
      </c>
      <c r="CP207" s="43" t="n">
        <f aca="false">IF(In_Fix_Interest=1,CP35*SUMIF($J$7:CP$7,CP$7,$J206:CP206),CP206)</f>
        <v>0</v>
      </c>
      <c r="CQ207" s="43" t="n">
        <f aca="false">IF(In_Fix_Interest=1,CQ35*SUMIF($J$7:CQ$7,CQ$7,$J206:CQ206),CQ206)</f>
        <v>0</v>
      </c>
      <c r="CR207" s="43" t="n">
        <f aca="false">IF(In_Fix_Interest=1,CR35*SUMIF($J$7:CR$7,CR$7,$J206:CR206),CR206)</f>
        <v>0</v>
      </c>
      <c r="CS207" s="43" t="n">
        <f aca="false">IF(In_Fix_Interest=1,CS35*SUMIF($J$7:CS$7,CS$7,$J206:CS206),CS206)</f>
        <v>0</v>
      </c>
      <c r="CT207" s="43" t="n">
        <f aca="false">IF(In_Fix_Interest=1,CT35*SUMIF($J$7:CT$7,CT$7,$J206:CT206),CT206)</f>
        <v>0</v>
      </c>
      <c r="CU207" s="43" t="n">
        <f aca="false">IF(In_Fix_Interest=1,CU35*SUMIF($J$7:CU$7,CU$7,$J206:CU206),CU206)</f>
        <v>0</v>
      </c>
      <c r="CV207" s="43" t="n">
        <f aca="false">IF(In_Fix_Interest=1,CV35*SUMIF($J$7:CV$7,CV$7,$J206:CV206),CV206)</f>
        <v>0</v>
      </c>
      <c r="CW207" s="43" t="n">
        <f aca="false">IF(In_Fix_Interest=1,CW35*SUMIF($J$7:CW$7,CW$7,$J206:CW206),CW206)</f>
        <v>0</v>
      </c>
      <c r="CX207" s="43" t="n">
        <f aca="false">IF(In_Fix_Interest=1,CX35*SUMIF($J$7:CX$7,CX$7,$J206:CX206),CX206)</f>
        <v>0</v>
      </c>
      <c r="CY207" s="43" t="n">
        <f aca="false">IF(In_Fix_Interest=1,CY35*SUMIF($J$7:CY$7,CY$7,$J206:CY206),CY206)</f>
        <v>0</v>
      </c>
      <c r="CZ207" s="43" t="n">
        <f aca="false">IF(In_Fix_Interest=1,CZ35*SUMIF($J$7:CZ$7,CZ$7,$J206:CZ206),CZ206)</f>
        <v>0</v>
      </c>
      <c r="DA207" s="43" t="n">
        <f aca="false">IF(In_Fix_Interest=1,DA35*SUMIF($J$7:DA$7,DA$7,$J206:DA206),DA206)</f>
        <v>0</v>
      </c>
      <c r="DB207" s="43" t="n">
        <f aca="false">IF(In_Fix_Interest=1,DB35*SUMIF($J$7:DB$7,DB$7,$J206:DB206),DB206)</f>
        <v>0</v>
      </c>
      <c r="DC207" s="43" t="n">
        <f aca="false">IF(In_Fix_Interest=1,DC35*SUMIF($J$7:DC$7,DC$7,$J206:DC206),DC206)</f>
        <v>0</v>
      </c>
      <c r="DD207" s="43" t="n">
        <f aca="false">IF(In_Fix_Interest=1,DD35*SUMIF($J$7:DD$7,DD$7,$J206:DD206),DD206)</f>
        <v>0</v>
      </c>
      <c r="DE207" s="43" t="n">
        <f aca="false">IF(In_Fix_Interest=1,DE35*SUMIF($J$7:DE$7,DE$7,$J206:DE206),DE206)</f>
        <v>0</v>
      </c>
      <c r="DF207" s="43" t="n">
        <f aca="false">IF(In_Fix_Interest=1,DF35*SUMIF($J$7:DF$7,DF$7,$J206:DF206),DF206)</f>
        <v>0</v>
      </c>
      <c r="DG207" s="43" t="n">
        <f aca="false">IF(In_Fix_Interest=1,DG35*SUMIF($J$7:DG$7,DG$7,$J206:DG206),DG206)</f>
        <v>0</v>
      </c>
      <c r="DH207" s="43" t="n">
        <f aca="false">IF(In_Fix_Interest=1,DH35*SUMIF($J$7:DH$7,DH$7,$J206:DH206),DH206)</f>
        <v>0</v>
      </c>
      <c r="DI207" s="43" t="n">
        <f aca="false">IF(In_Fix_Interest=1,DI35*SUMIF($J$7:DI$7,DI$7,$J206:DI206),DI206)</f>
        <v>0</v>
      </c>
      <c r="DJ207" s="43" t="n">
        <f aca="false">IF(In_Fix_Interest=1,DJ35*SUMIF($J$7:DJ$7,DJ$7,$J206:DJ206),DJ206)</f>
        <v>0</v>
      </c>
      <c r="DK207" s="43" t="n">
        <f aca="false">IF(In_Fix_Interest=1,DK35*SUMIF($J$7:DK$7,DK$7,$J206:DK206),DK206)</f>
        <v>0</v>
      </c>
      <c r="DL207" s="43" t="n">
        <f aca="false">IF(In_Fix_Interest=1,DL35*SUMIF($J$7:DL$7,DL$7,$J206:DL206),DL206)</f>
        <v>0</v>
      </c>
      <c r="DM207" s="43" t="n">
        <f aca="false">IF(In_Fix_Interest=1,DM35*SUMIF($J$7:DM$7,DM$7,$J206:DM206),DM206)</f>
        <v>0</v>
      </c>
      <c r="DN207" s="43" t="n">
        <f aca="false">IF(In_Fix_Interest=1,DN35*SUMIF($J$7:DN$7,DN$7,$J206:DN206),DN206)</f>
        <v>0</v>
      </c>
      <c r="DO207" s="43" t="n">
        <f aca="false">IF(In_Fix_Interest=1,DO35*SUMIF($J$7:DO$7,DO$7,$J206:DO206),DO206)</f>
        <v>0</v>
      </c>
      <c r="DP207" s="43" t="n">
        <f aca="false">IF(In_Fix_Interest=1,DP35*SUMIF($J$7:DP$7,DP$7,$J206:DP206),DP206)</f>
        <v>0</v>
      </c>
      <c r="DQ207" s="43" t="n">
        <f aca="false">IF(In_Fix_Interest=1,DQ35*SUMIF($J$7:DQ$7,DQ$7,$J206:DQ206),DQ206)</f>
        <v>0</v>
      </c>
      <c r="DR207" s="43" t="n">
        <f aca="false">IF(In_Fix_Interest=1,DR35*SUMIF($J$7:DR$7,DR$7,$J206:DR206),DR206)</f>
        <v>0</v>
      </c>
      <c r="DS207" s="43" t="n">
        <f aca="false">IF(In_Fix_Interest=1,DS35*SUMIF($J$7:DS$7,DS$7,$J206:DS206),DS206)</f>
        <v>0</v>
      </c>
      <c r="DT207" s="43" t="n">
        <f aca="false">IF(In_Fix_Interest=1,DT35*SUMIF($J$7:DT$7,DT$7,$J206:DT206),DT206)</f>
        <v>0</v>
      </c>
      <c r="DU207" s="43" t="n">
        <f aca="false">IF(In_Fix_Interest=1,DU35*SUMIF($J$7:DU$7,DU$7,$J206:DU206),DU206)</f>
        <v>0</v>
      </c>
      <c r="DV207" s="43" t="n">
        <f aca="false">IF(In_Fix_Interest=1,DV35*SUMIF($J$7:DV$7,DV$7,$J206:DV206),DV206)</f>
        <v>0</v>
      </c>
      <c r="DW207" s="43" t="n">
        <f aca="false">IF(In_Fix_Interest=1,DW35*SUMIF($J$7:DW$7,DW$7,$J206:DW206),DW206)</f>
        <v>0</v>
      </c>
      <c r="DX207" s="43" t="n">
        <f aca="false">IF(In_Fix_Interest=1,DX35*SUMIF($J$7:DX$7,DX$7,$J206:DX206),DX206)</f>
        <v>0</v>
      </c>
      <c r="DY207" s="43" t="n">
        <f aca="false">IF(In_Fix_Interest=1,DY35*SUMIF($J$7:DY$7,DY$7,$J206:DY206),DY206)</f>
        <v>0</v>
      </c>
      <c r="DZ207" s="43" t="n">
        <f aca="false">IF(In_Fix_Interest=1,DZ35*SUMIF($J$7:DZ$7,DZ$7,$J206:DZ206),DZ206)</f>
        <v>0</v>
      </c>
      <c r="EA207" s="43" t="n">
        <f aca="false">IF(In_Fix_Interest=1,EA35*SUMIF($J$7:EA$7,EA$7,$J206:EA206),EA206)</f>
        <v>0</v>
      </c>
      <c r="EB207" s="43" t="n">
        <f aca="false">IF(In_Fix_Interest=1,EB35*SUMIF($J$7:EB$7,EB$7,$J206:EB206),EB206)</f>
        <v>0</v>
      </c>
      <c r="EC207" s="43" t="n">
        <f aca="false">IF(In_Fix_Interest=1,EC35*SUMIF($J$7:EC$7,EC$7,$J206:EC206),EC206)</f>
        <v>0</v>
      </c>
      <c r="ED207" s="43" t="n">
        <f aca="false">IF(In_Fix_Interest=1,ED35*SUMIF($J$7:ED$7,ED$7,$J206:ED206),ED206)</f>
        <v>0</v>
      </c>
      <c r="EE207" s="43" t="n">
        <f aca="false">IF(In_Fix_Interest=1,EE35*SUMIF($J$7:EE$7,EE$7,$J206:EE206),EE206)</f>
        <v>0</v>
      </c>
      <c r="EF207" s="43" t="n">
        <f aca="false">IF(In_Fix_Interest=1,EF35*SUMIF($J$7:EF$7,EF$7,$J206:EF206),EF206)</f>
        <v>0</v>
      </c>
      <c r="EG207" s="43" t="n">
        <f aca="false">IF(In_Fix_Interest=1,EG35*SUMIF($J$7:EG$7,EG$7,$J206:EG206),EG206)</f>
        <v>0</v>
      </c>
      <c r="EH207" s="43" t="n">
        <f aca="false">IF(In_Fix_Interest=1,EH35*SUMIF($J$7:EH$7,EH$7,$J206:EH206),EH206)</f>
        <v>0</v>
      </c>
      <c r="EI207" s="43" t="n">
        <f aca="false">IF(In_Fix_Interest=1,EI35*SUMIF($J$7:EI$7,EI$7,$J206:EI206),EI206)</f>
        <v>0</v>
      </c>
      <c r="EJ207" s="43" t="n">
        <f aca="false">IF(In_Fix_Interest=1,EJ35*SUMIF($J$7:EJ$7,EJ$7,$J206:EJ206),EJ206)</f>
        <v>0</v>
      </c>
      <c r="EK207" s="43" t="n">
        <f aca="false">IF(In_Fix_Interest=1,EK35*SUMIF($J$7:EK$7,EK$7,$J206:EK206),EK206)</f>
        <v>0</v>
      </c>
      <c r="EL207" s="43" t="n">
        <f aca="false">IF(In_Fix_Interest=1,EL35*SUMIF($J$7:EL$7,EL$7,$J206:EL206),EL206)</f>
        <v>0</v>
      </c>
      <c r="EM207" s="43" t="n">
        <f aca="false">IF(In_Fix_Interest=1,EM35*SUMIF($J$7:EM$7,EM$7,$J206:EM206),EM206)</f>
        <v>0</v>
      </c>
      <c r="EN207" s="43" t="n">
        <f aca="false">IF(In_Fix_Interest=1,EN35*SUMIF($J$7:EN$7,EN$7,$J206:EN206),EN206)</f>
        <v>0</v>
      </c>
      <c r="EO207" s="43" t="n">
        <f aca="false">IF(In_Fix_Interest=1,EO35*SUMIF($J$7:EO$7,EO$7,$J206:EO206),EO206)</f>
        <v>0</v>
      </c>
      <c r="EP207" s="43" t="n">
        <f aca="false">IF(In_Fix_Interest=1,EP35*SUMIF($J$7:EP$7,EP$7,$J206:EP206),EP206)</f>
        <v>0</v>
      </c>
      <c r="EQ207" s="43" t="n">
        <f aca="false">IF(In_Fix_Interest=1,EQ35*SUMIF($J$7:EQ$7,EQ$7,$J206:EQ206),EQ206)</f>
        <v>0</v>
      </c>
      <c r="ER207" s="43" t="n">
        <f aca="false">IF(In_Fix_Interest=1,ER35*SUMIF($J$7:ER$7,ER$7,$J206:ER206),ER206)</f>
        <v>0</v>
      </c>
      <c r="ES207" s="43" t="n">
        <f aca="false">IF(In_Fix_Interest=1,ES35*SUMIF($J$7:ES$7,ES$7,$J206:ES206),ES206)</f>
        <v>0</v>
      </c>
      <c r="ET207" s="43" t="n">
        <f aca="false">IF(In_Fix_Interest=1,ET35*SUMIF($J$7:ET$7,ET$7,$J206:ET206),ET206)</f>
        <v>0</v>
      </c>
      <c r="EU207" s="43" t="n">
        <f aca="false">IF(In_Fix_Interest=1,EU35*SUMIF($J$7:EU$7,EU$7,$J206:EU206),EU206)</f>
        <v>0</v>
      </c>
      <c r="EV207" s="43" t="n">
        <f aca="false">IF(In_Fix_Interest=1,EV35*SUMIF($J$7:EV$7,EV$7,$J206:EV206),EV206)</f>
        <v>0</v>
      </c>
      <c r="EW207" s="43" t="n">
        <f aca="false">IF(In_Fix_Interest=1,EW35*SUMIF($J$7:EW$7,EW$7,$J206:EW206),EW206)</f>
        <v>0</v>
      </c>
      <c r="EX207" s="43" t="n">
        <f aca="false">IF(In_Fix_Interest=1,EX35*SUMIF($J$7:EX$7,EX$7,$J206:EX206),EX206)</f>
        <v>0</v>
      </c>
      <c r="EY207" s="43" t="n">
        <f aca="false">IF(In_Fix_Interest=1,EY35*SUMIF($J$7:EY$7,EY$7,$J206:EY206),EY206)</f>
        <v>0</v>
      </c>
      <c r="EZ207" s="43" t="n">
        <f aca="false">IF(In_Fix_Interest=1,EZ35*SUMIF($J$7:EZ$7,EZ$7,$J206:EZ206),EZ206)</f>
        <v>0</v>
      </c>
      <c r="FA207" s="43" t="n">
        <f aca="false">IF(In_Fix_Interest=1,FA35*SUMIF($J$7:FA$7,FA$7,$J206:FA206),FA206)</f>
        <v>0</v>
      </c>
      <c r="FB207" s="43" t="n">
        <f aca="false">IF(In_Fix_Interest=1,FB35*SUMIF($J$7:FB$7,FB$7,$J206:FB206),FB206)</f>
        <v>0</v>
      </c>
      <c r="FC207" s="43" t="n">
        <f aca="false">IF(In_Fix_Interest=1,FC35*SUMIF($J$7:FC$7,FC$7,$J206:FC206),FC206)</f>
        <v>0</v>
      </c>
      <c r="FD207" s="43" t="n">
        <f aca="false">IF(In_Fix_Interest=1,FD35*SUMIF($J$7:FD$7,FD$7,$J206:FD206),FD206)</f>
        <v>0</v>
      </c>
      <c r="FE207" s="43" t="n">
        <f aca="false">IF(In_Fix_Interest=1,FE35*SUMIF($J$7:FE$7,FE$7,$J206:FE206),FE206)</f>
        <v>0</v>
      </c>
      <c r="FF207" s="43" t="n">
        <f aca="false">IF(In_Fix_Interest=1,FF35*SUMIF($J$7:FF$7,FF$7,$J206:FF206),FF206)</f>
        <v>0</v>
      </c>
      <c r="FG207" s="43" t="n">
        <f aca="false">IF(In_Fix_Interest=1,FG35*SUMIF($J$7:FG$7,FG$7,$J206:FG206),FG206)</f>
        <v>0</v>
      </c>
      <c r="FH207" s="43" t="n">
        <f aca="false">IF(In_Fix_Interest=1,FH35*SUMIF($J$7:FH$7,FH$7,$J206:FH206),FH206)</f>
        <v>0</v>
      </c>
    </row>
    <row r="208" customFormat="false" ht="15" hidden="false" customHeight="false" outlineLevel="0" collapsed="false">
      <c r="C208" s="0" t="s">
        <v>790</v>
      </c>
      <c r="D208" s="11" t="s">
        <v>319</v>
      </c>
      <c r="I208" s="64"/>
      <c r="J208" s="43" t="n">
        <f aca="false">J205+In_PSH_Land*J17+J207</f>
        <v>150</v>
      </c>
      <c r="K208" s="43" t="n">
        <f aca="false">K205+In_PSH_Land*K17+K207</f>
        <v>150</v>
      </c>
      <c r="L208" s="43" t="n">
        <f aca="false">L205+In_PSH_Land*L17+L207</f>
        <v>150</v>
      </c>
      <c r="M208" s="43" t="n">
        <f aca="false">M205+In_PSH_Land*M17+M207</f>
        <v>150</v>
      </c>
      <c r="N208" s="43" t="n">
        <f aca="false">N205+In_PSH_Land*N17+N207</f>
        <v>168</v>
      </c>
      <c r="O208" s="43" t="n">
        <f aca="false">O205+In_PSH_Land*O17+O207</f>
        <v>168</v>
      </c>
      <c r="P208" s="43" t="n">
        <f aca="false">P205+In_PSH_Land*P17+P207</f>
        <v>168</v>
      </c>
      <c r="Q208" s="43" t="n">
        <f aca="false">Q205+In_PSH_Land*Q17+Q207</f>
        <v>168</v>
      </c>
      <c r="R208" s="43" t="n">
        <f aca="false">R205+In_PSH_Land*R17+R207</f>
        <v>188.16</v>
      </c>
      <c r="S208" s="43" t="n">
        <f aca="false">S205+In_PSH_Land*S17+S207</f>
        <v>188.16</v>
      </c>
      <c r="T208" s="43" t="n">
        <f aca="false">T205+In_PSH_Land*T17+T207</f>
        <v>188.16</v>
      </c>
      <c r="U208" s="43" t="n">
        <f aca="false">U205+In_PSH_Land*U17+U207</f>
        <v>188.16</v>
      </c>
      <c r="V208" s="43" t="n">
        <f aca="false">V205+In_PSH_Land*V17+V207</f>
        <v>193.789334794521</v>
      </c>
      <c r="W208" s="43" t="n">
        <f aca="false">W205+In_PSH_Land*W17+W207</f>
        <v>193.789334794521</v>
      </c>
      <c r="X208" s="43" t="n">
        <f aca="false">X205+In_PSH_Land*X17+X207</f>
        <v>193.789334794521</v>
      </c>
      <c r="Y208" s="43" t="n">
        <f aca="false">Y205+In_PSH_Land*Y17+Y207</f>
        <v>193.789334794521</v>
      </c>
      <c r="Z208" s="43" t="n">
        <f aca="false">Z205+In_PSH_Land*Z17+Z207</f>
        <v>193.789334794521</v>
      </c>
      <c r="AA208" s="43" t="n">
        <f aca="false">AA205+In_PSH_Land*AA17+AA207</f>
        <v>193.789334794521</v>
      </c>
      <c r="AB208" s="43" t="n">
        <f aca="false">AB205+In_PSH_Land*AB17+AB207</f>
        <v>193.789334794521</v>
      </c>
      <c r="AC208" s="43" t="n">
        <f aca="false">AC205+In_PSH_Land*AC17+AC207</f>
        <v>193.789334794521</v>
      </c>
      <c r="AD208" s="43" t="n">
        <f aca="false">AD205+In_PSH_Land*AD17+AD207</f>
        <v>193.789334794521</v>
      </c>
      <c r="AE208" s="43" t="n">
        <f aca="false">AE205+In_PSH_Land*AE17+AE207</f>
        <v>193.789334794521</v>
      </c>
      <c r="AF208" s="43" t="n">
        <f aca="false">AF205+In_PSH_Land*AF17+AF207</f>
        <v>193.789334794521</v>
      </c>
      <c r="AG208" s="43" t="n">
        <f aca="false">AG205+In_PSH_Land*AG17+AG207</f>
        <v>193.789334794521</v>
      </c>
      <c r="AH208" s="43" t="n">
        <f aca="false">AH205+In_PSH_Land*AH17+AH207</f>
        <v>193.789334794521</v>
      </c>
      <c r="AI208" s="43" t="n">
        <f aca="false">AI205+In_PSH_Land*AI17+AI207</f>
        <v>193.789334794521</v>
      </c>
      <c r="AJ208" s="43" t="n">
        <f aca="false">AJ205+In_PSH_Land*AJ17+AJ207</f>
        <v>193.789334794521</v>
      </c>
      <c r="AK208" s="43" t="n">
        <f aca="false">AK205+In_PSH_Land*AK17+AK207</f>
        <v>193.789334794521</v>
      </c>
      <c r="AL208" s="43" t="n">
        <f aca="false">AL205+In_PSH_Land*AL17+AL207</f>
        <v>193.789334794521</v>
      </c>
      <c r="AM208" s="43" t="n">
        <f aca="false">AM205+In_PSH_Land*AM17+AM207</f>
        <v>193.789334794521</v>
      </c>
      <c r="AN208" s="43" t="n">
        <f aca="false">AN205+In_PSH_Land*AN17+AN207</f>
        <v>193.789334794521</v>
      </c>
      <c r="AO208" s="43" t="n">
        <f aca="false">AO205+In_PSH_Land*AO17+AO207</f>
        <v>193.789334794521</v>
      </c>
      <c r="AP208" s="43" t="n">
        <f aca="false">AP205+In_PSH_Land*AP17+AP207</f>
        <v>193.789334794521</v>
      </c>
      <c r="AQ208" s="43" t="n">
        <f aca="false">AQ205+In_PSH_Land*AQ17+AQ207</f>
        <v>193.789334794521</v>
      </c>
      <c r="AR208" s="43" t="n">
        <f aca="false">AR205+In_PSH_Land*AR17+AR207</f>
        <v>193.789334794521</v>
      </c>
      <c r="AS208" s="43" t="n">
        <f aca="false">AS205+In_PSH_Land*AS17+AS207</f>
        <v>193.789334794521</v>
      </c>
      <c r="AT208" s="43" t="n">
        <f aca="false">AT205+In_PSH_Land*AT17+AT207</f>
        <v>193.789334794521</v>
      </c>
      <c r="AU208" s="43" t="n">
        <f aca="false">AU205+In_PSH_Land*AU17+AU207</f>
        <v>193.789334794521</v>
      </c>
      <c r="AV208" s="43" t="n">
        <f aca="false">AV205+In_PSH_Land*AV17+AV207</f>
        <v>193.789334794521</v>
      </c>
      <c r="AW208" s="43" t="n">
        <f aca="false">AW205+In_PSH_Land*AW17+AW207</f>
        <v>193.789334794521</v>
      </c>
      <c r="AX208" s="43" t="n">
        <f aca="false">AX205+In_PSH_Land*AX17+AX207</f>
        <v>193.789334794521</v>
      </c>
      <c r="AY208" s="43" t="n">
        <f aca="false">AY205+In_PSH_Land*AY17+AY207</f>
        <v>193.789334794521</v>
      </c>
      <c r="AZ208" s="43" t="n">
        <f aca="false">AZ205+In_PSH_Land*AZ17+AZ207</f>
        <v>193.789334794521</v>
      </c>
      <c r="BA208" s="43" t="n">
        <f aca="false">BA205+In_PSH_Land*BA17+BA207</f>
        <v>193.789334794521</v>
      </c>
      <c r="BB208" s="43" t="n">
        <f aca="false">BB205+In_PSH_Land*BB17+BB207</f>
        <v>193.789334794521</v>
      </c>
      <c r="BC208" s="43" t="n">
        <f aca="false">BC205+In_PSH_Land*BC17+BC207</f>
        <v>193.789334794521</v>
      </c>
      <c r="BD208" s="43" t="n">
        <f aca="false">BD205+In_PSH_Land*BD17+BD207</f>
        <v>193.789334794521</v>
      </c>
      <c r="BE208" s="43" t="n">
        <f aca="false">BE205+In_PSH_Land*BE17+BE207</f>
        <v>193.789334794521</v>
      </c>
      <c r="BF208" s="43" t="n">
        <f aca="false">BF205+In_PSH_Land*BF17+BF207</f>
        <v>193.789334794521</v>
      </c>
      <c r="BG208" s="43" t="n">
        <f aca="false">BG205+In_PSH_Land*BG17+BG207</f>
        <v>193.789334794521</v>
      </c>
      <c r="BH208" s="43" t="n">
        <f aca="false">BH205+In_PSH_Land*BH17+BH207</f>
        <v>193.789334794521</v>
      </c>
      <c r="BI208" s="43" t="n">
        <f aca="false">BI205+In_PSH_Land*BI17+BI207</f>
        <v>193.789334794521</v>
      </c>
      <c r="BJ208" s="43" t="n">
        <f aca="false">BJ205+In_PSH_Land*BJ17+BJ207</f>
        <v>193.789334794521</v>
      </c>
      <c r="BK208" s="43" t="n">
        <f aca="false">BK205+In_PSH_Land*BK17+BK207</f>
        <v>193.789334794521</v>
      </c>
      <c r="BL208" s="43" t="n">
        <f aca="false">BL205+In_PSH_Land*BL17+BL207</f>
        <v>193.789334794521</v>
      </c>
      <c r="BM208" s="43" t="n">
        <f aca="false">BM205+In_PSH_Land*BM17+BM207</f>
        <v>193.789334794521</v>
      </c>
      <c r="BN208" s="43" t="n">
        <f aca="false">BN205+In_PSH_Land*BN17+BN207</f>
        <v>193.789334794521</v>
      </c>
      <c r="BO208" s="43" t="n">
        <f aca="false">BO205+In_PSH_Land*BO17+BO207</f>
        <v>193.789334794521</v>
      </c>
      <c r="BP208" s="43" t="n">
        <f aca="false">BP205+In_PSH_Land*BP17+BP207</f>
        <v>193.789334794521</v>
      </c>
      <c r="BQ208" s="43" t="n">
        <f aca="false">BQ205+In_PSH_Land*BQ17+BQ207</f>
        <v>193.789334794521</v>
      </c>
      <c r="BR208" s="43" t="n">
        <f aca="false">BR205+In_PSH_Land*BR17+BR207</f>
        <v>193.789334794521</v>
      </c>
      <c r="BS208" s="43" t="n">
        <f aca="false">BS205+In_PSH_Land*BS17+BS207</f>
        <v>193.789334794521</v>
      </c>
      <c r="BT208" s="43" t="n">
        <f aca="false">BT205+In_PSH_Land*BT17+BT207</f>
        <v>193.789334794521</v>
      </c>
      <c r="BU208" s="43" t="n">
        <f aca="false">BU205+In_PSH_Land*BU17+BU207</f>
        <v>193.789334794521</v>
      </c>
      <c r="BV208" s="43" t="n">
        <f aca="false">BV205+In_PSH_Land*BV17+BV207</f>
        <v>193.789334794521</v>
      </c>
      <c r="BW208" s="43" t="n">
        <f aca="false">BW205+In_PSH_Land*BW17+BW207</f>
        <v>193.789334794521</v>
      </c>
      <c r="BX208" s="43" t="n">
        <f aca="false">BX205+In_PSH_Land*BX17+BX207</f>
        <v>193.789334794521</v>
      </c>
      <c r="BY208" s="43" t="n">
        <f aca="false">BY205+In_PSH_Land*BY17+BY207</f>
        <v>193.789334794521</v>
      </c>
      <c r="BZ208" s="43" t="n">
        <f aca="false">BZ205+In_PSH_Land*BZ17+BZ207</f>
        <v>193.789334794521</v>
      </c>
      <c r="CA208" s="43" t="n">
        <f aca="false">CA205+In_PSH_Land*CA17+CA207</f>
        <v>193.789334794521</v>
      </c>
      <c r="CB208" s="43" t="n">
        <f aca="false">CB205+In_PSH_Land*CB17+CB207</f>
        <v>193.789334794521</v>
      </c>
      <c r="CC208" s="43" t="n">
        <f aca="false">CC205+In_PSH_Land*CC17+CC207</f>
        <v>193.789334794521</v>
      </c>
      <c r="CD208" s="43" t="n">
        <f aca="false">CD205+In_PSH_Land*CD17+CD207</f>
        <v>193.789334794521</v>
      </c>
      <c r="CE208" s="43" t="n">
        <f aca="false">CE205+In_PSH_Land*CE17+CE207</f>
        <v>193.789334794521</v>
      </c>
      <c r="CF208" s="43" t="n">
        <f aca="false">CF205+In_PSH_Land*CF17+CF207</f>
        <v>193.789334794521</v>
      </c>
      <c r="CG208" s="43" t="n">
        <f aca="false">CG205+In_PSH_Land*CG17+CG207</f>
        <v>193.789334794521</v>
      </c>
      <c r="CH208" s="43" t="n">
        <f aca="false">CH205+In_PSH_Land*CH17+CH207</f>
        <v>193.789334794521</v>
      </c>
      <c r="CI208" s="43" t="n">
        <f aca="false">CI205+In_PSH_Land*CI17+CI207</f>
        <v>193.789334794521</v>
      </c>
      <c r="CJ208" s="43" t="n">
        <f aca="false">CJ205+In_PSH_Land*CJ17+CJ207</f>
        <v>193.789334794521</v>
      </c>
      <c r="CK208" s="43" t="n">
        <f aca="false">CK205+In_PSH_Land*CK17+CK207</f>
        <v>193.789334794521</v>
      </c>
      <c r="CL208" s="43" t="n">
        <f aca="false">CL205+In_PSH_Land*CL17+CL207</f>
        <v>193.789334794521</v>
      </c>
      <c r="CM208" s="43" t="n">
        <f aca="false">CM205+In_PSH_Land*CM17+CM207</f>
        <v>193.789334794521</v>
      </c>
      <c r="CN208" s="43" t="n">
        <f aca="false">CN205+In_PSH_Land*CN17+CN207</f>
        <v>193.789334794521</v>
      </c>
      <c r="CO208" s="43" t="n">
        <f aca="false">CO205+In_PSH_Land*CO17+CO207</f>
        <v>193.789334794521</v>
      </c>
      <c r="CP208" s="43" t="n">
        <f aca="false">CP205+In_PSH_Land*CP17+CP207</f>
        <v>193.789334794521</v>
      </c>
      <c r="CQ208" s="43" t="n">
        <f aca="false">CQ205+In_PSH_Land*CQ17+CQ207</f>
        <v>193.789334794521</v>
      </c>
      <c r="CR208" s="43" t="n">
        <f aca="false">CR205+In_PSH_Land*CR17+CR207</f>
        <v>193.789334794521</v>
      </c>
      <c r="CS208" s="43" t="n">
        <f aca="false">CS205+In_PSH_Land*CS17+CS207</f>
        <v>193.789334794521</v>
      </c>
      <c r="CT208" s="43" t="n">
        <f aca="false">CT205+In_PSH_Land*CT17+CT207</f>
        <v>193.789334794521</v>
      </c>
      <c r="CU208" s="43" t="n">
        <f aca="false">CU205+In_PSH_Land*CU17+CU207</f>
        <v>193.789334794521</v>
      </c>
      <c r="CV208" s="43" t="n">
        <f aca="false">CV205+In_PSH_Land*CV17+CV207</f>
        <v>193.789334794521</v>
      </c>
      <c r="CW208" s="43" t="n">
        <f aca="false">CW205+In_PSH_Land*CW17+CW207</f>
        <v>193.789334794521</v>
      </c>
      <c r="CX208" s="43" t="n">
        <f aca="false">CX205+In_PSH_Land*CX17+CX207</f>
        <v>193.789334794521</v>
      </c>
      <c r="CY208" s="43" t="n">
        <f aca="false">CY205+In_PSH_Land*CY17+CY207</f>
        <v>193.789334794521</v>
      </c>
      <c r="CZ208" s="43" t="n">
        <f aca="false">CZ205+In_PSH_Land*CZ17+CZ207</f>
        <v>193.789334794521</v>
      </c>
      <c r="DA208" s="43" t="n">
        <f aca="false">DA205+In_PSH_Land*DA17+DA207</f>
        <v>193.789334794521</v>
      </c>
      <c r="DB208" s="43" t="n">
        <f aca="false">DB205+In_PSH_Land*DB17+DB207</f>
        <v>193.789334794521</v>
      </c>
      <c r="DC208" s="43" t="n">
        <f aca="false">DC205+In_PSH_Land*DC17+DC207</f>
        <v>193.789334794521</v>
      </c>
      <c r="DD208" s="43" t="n">
        <f aca="false">DD205+In_PSH_Land*DD17+DD207</f>
        <v>193.789334794521</v>
      </c>
      <c r="DE208" s="43" t="n">
        <f aca="false">DE205+In_PSH_Land*DE17+DE207</f>
        <v>193.789334794521</v>
      </c>
      <c r="DF208" s="43" t="n">
        <f aca="false">DF205+In_PSH_Land*DF17+DF207</f>
        <v>193.789334794521</v>
      </c>
      <c r="DG208" s="43" t="n">
        <f aca="false">DG205+In_PSH_Land*DG17+DG207</f>
        <v>193.789334794521</v>
      </c>
      <c r="DH208" s="43" t="n">
        <f aca="false">DH205+In_PSH_Land*DH17+DH207</f>
        <v>193.789334794521</v>
      </c>
      <c r="DI208" s="43" t="n">
        <f aca="false">DI205+In_PSH_Land*DI17+DI207</f>
        <v>193.789334794521</v>
      </c>
      <c r="DJ208" s="43" t="n">
        <f aca="false">DJ205+In_PSH_Land*DJ17+DJ207</f>
        <v>193.789334794521</v>
      </c>
      <c r="DK208" s="43" t="n">
        <f aca="false">DK205+In_PSH_Land*DK17+DK207</f>
        <v>193.789334794521</v>
      </c>
      <c r="DL208" s="43" t="n">
        <f aca="false">DL205+In_PSH_Land*DL17+DL207</f>
        <v>193.789334794521</v>
      </c>
      <c r="DM208" s="43" t="n">
        <f aca="false">DM205+In_PSH_Land*DM17+DM207</f>
        <v>193.789334794521</v>
      </c>
      <c r="DN208" s="43" t="n">
        <f aca="false">DN205+In_PSH_Land*DN17+DN207</f>
        <v>193.789334794521</v>
      </c>
      <c r="DO208" s="43" t="n">
        <f aca="false">DO205+In_PSH_Land*DO17+DO207</f>
        <v>193.789334794521</v>
      </c>
      <c r="DP208" s="43" t="n">
        <f aca="false">DP205+In_PSH_Land*DP17+DP207</f>
        <v>193.789334794521</v>
      </c>
      <c r="DQ208" s="43" t="n">
        <f aca="false">DQ205+In_PSH_Land*DQ17+DQ207</f>
        <v>193.789334794521</v>
      </c>
      <c r="DR208" s="43" t="n">
        <f aca="false">DR205+In_PSH_Land*DR17+DR207</f>
        <v>193.789334794521</v>
      </c>
      <c r="DS208" s="43" t="n">
        <f aca="false">DS205+In_PSH_Land*DS17+DS207</f>
        <v>193.789334794521</v>
      </c>
      <c r="DT208" s="43" t="n">
        <f aca="false">DT205+In_PSH_Land*DT17+DT207</f>
        <v>193.789334794521</v>
      </c>
      <c r="DU208" s="43" t="n">
        <f aca="false">DU205+In_PSH_Land*DU17+DU207</f>
        <v>193.789334794521</v>
      </c>
      <c r="DV208" s="43" t="n">
        <f aca="false">DV205+In_PSH_Land*DV17+DV207</f>
        <v>193.789334794521</v>
      </c>
      <c r="DW208" s="43" t="n">
        <f aca="false">DW205+In_PSH_Land*DW17+DW207</f>
        <v>193.789334794521</v>
      </c>
      <c r="DX208" s="43" t="n">
        <f aca="false">DX205+In_PSH_Land*DX17+DX207</f>
        <v>193.789334794521</v>
      </c>
      <c r="DY208" s="43" t="n">
        <f aca="false">DY205+In_PSH_Land*DY17+DY207</f>
        <v>193.789334794521</v>
      </c>
      <c r="DZ208" s="43" t="n">
        <f aca="false">DZ205+In_PSH_Land*DZ17+DZ207</f>
        <v>193.789334794521</v>
      </c>
      <c r="EA208" s="43" t="n">
        <f aca="false">EA205+In_PSH_Land*EA17+EA207</f>
        <v>193.789334794521</v>
      </c>
      <c r="EB208" s="43" t="n">
        <f aca="false">EB205+In_PSH_Land*EB17+EB207</f>
        <v>193.789334794521</v>
      </c>
      <c r="EC208" s="43" t="n">
        <f aca="false">EC205+In_PSH_Land*EC17+EC207</f>
        <v>193.789334794521</v>
      </c>
      <c r="ED208" s="43" t="n">
        <f aca="false">ED205+In_PSH_Land*ED17+ED207</f>
        <v>193.789334794521</v>
      </c>
      <c r="EE208" s="43" t="n">
        <f aca="false">EE205+In_PSH_Land*EE17+EE207</f>
        <v>193.789334794521</v>
      </c>
      <c r="EF208" s="43" t="n">
        <f aca="false">EF205+In_PSH_Land*EF17+EF207</f>
        <v>193.789334794521</v>
      </c>
      <c r="EG208" s="43" t="n">
        <f aca="false">EG205+In_PSH_Land*EG17+EG207</f>
        <v>193.789334794521</v>
      </c>
      <c r="EH208" s="43" t="n">
        <f aca="false">EH205+In_PSH_Land*EH17+EH207</f>
        <v>193.789334794521</v>
      </c>
      <c r="EI208" s="43" t="n">
        <f aca="false">EI205+In_PSH_Land*EI17+EI207</f>
        <v>193.789334794521</v>
      </c>
      <c r="EJ208" s="43" t="n">
        <f aca="false">EJ205+In_PSH_Land*EJ17+EJ207</f>
        <v>193.789334794521</v>
      </c>
      <c r="EK208" s="43" t="n">
        <f aca="false">EK205+In_PSH_Land*EK17+EK207</f>
        <v>193.789334794521</v>
      </c>
      <c r="EL208" s="43" t="n">
        <f aca="false">EL205+In_PSH_Land*EL17+EL207</f>
        <v>193.789334794521</v>
      </c>
      <c r="EM208" s="43" t="n">
        <f aca="false">EM205+In_PSH_Land*EM17+EM207</f>
        <v>193.789334794521</v>
      </c>
      <c r="EN208" s="43" t="n">
        <f aca="false">EN205+In_PSH_Land*EN17+EN207</f>
        <v>193.789334794521</v>
      </c>
      <c r="EO208" s="43" t="n">
        <f aca="false">EO205+In_PSH_Land*EO17+EO207</f>
        <v>193.789334794521</v>
      </c>
      <c r="EP208" s="43" t="n">
        <f aca="false">EP205+In_PSH_Land*EP17+EP207</f>
        <v>193.789334794521</v>
      </c>
      <c r="EQ208" s="43" t="n">
        <f aca="false">EQ205+In_PSH_Land*EQ17+EQ207</f>
        <v>193.789334794521</v>
      </c>
      <c r="ER208" s="43" t="n">
        <f aca="false">ER205+In_PSH_Land*ER17+ER207</f>
        <v>193.789334794521</v>
      </c>
      <c r="ES208" s="43" t="n">
        <f aca="false">ES205+In_PSH_Land*ES17+ES207</f>
        <v>193.789334794521</v>
      </c>
      <c r="ET208" s="43" t="n">
        <f aca="false">ET205+In_PSH_Land*ET17+ET207</f>
        <v>193.789334794521</v>
      </c>
      <c r="EU208" s="43" t="n">
        <f aca="false">EU205+In_PSH_Land*EU17+EU207</f>
        <v>193.789334794521</v>
      </c>
      <c r="EV208" s="43" t="n">
        <f aca="false">EV205+In_PSH_Land*EV17+EV207</f>
        <v>193.789334794521</v>
      </c>
      <c r="EW208" s="43" t="n">
        <f aca="false">EW205+In_PSH_Land*EW17+EW207</f>
        <v>193.789334794521</v>
      </c>
      <c r="EX208" s="43" t="n">
        <f aca="false">EX205+In_PSH_Land*EX17+EX207</f>
        <v>193.789334794521</v>
      </c>
      <c r="EY208" s="43" t="n">
        <f aca="false">EY205+In_PSH_Land*EY17+EY207</f>
        <v>193.789334794521</v>
      </c>
      <c r="EZ208" s="43" t="n">
        <f aca="false">EZ205+In_PSH_Land*EZ17+EZ207</f>
        <v>193.789334794521</v>
      </c>
      <c r="FA208" s="43" t="n">
        <f aca="false">FA205+In_PSH_Land*FA17+FA207</f>
        <v>193.789334794521</v>
      </c>
      <c r="FB208" s="43" t="n">
        <f aca="false">FB205+In_PSH_Land*FB17+FB207</f>
        <v>193.789334794521</v>
      </c>
      <c r="FC208" s="43" t="n">
        <f aca="false">FC205+In_PSH_Land*FC17+FC207</f>
        <v>193.789334794521</v>
      </c>
      <c r="FD208" s="43" t="n">
        <f aca="false">FD205+In_PSH_Land*FD17+FD207</f>
        <v>193.789334794521</v>
      </c>
      <c r="FE208" s="43" t="n">
        <f aca="false">FE205+In_PSH_Land*FE17+FE207</f>
        <v>193.789334794521</v>
      </c>
      <c r="FF208" s="43" t="n">
        <f aca="false">FF205+In_PSH_Land*FF17+FF207</f>
        <v>193.789334794521</v>
      </c>
      <c r="FG208" s="43" t="n">
        <f aca="false">FG205+In_PSH_Land*FG17+FG207</f>
        <v>193.789334794521</v>
      </c>
      <c r="FH208" s="43" t="n">
        <f aca="false">FH205+In_PSH_Land*FH17+FH207</f>
        <v>193.789334794521</v>
      </c>
    </row>
    <row r="210" customFormat="false" ht="15" hidden="false" customHeight="false" outlineLevel="0" collapsed="false">
      <c r="A210" s="9" t="s">
        <v>14</v>
      </c>
      <c r="B210" s="9"/>
      <c r="C210" s="9" t="s">
        <v>791</v>
      </c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/>
      <c r="BO210" s="9"/>
      <c r="BP210" s="9"/>
      <c r="BQ210" s="9"/>
      <c r="BR210" s="9"/>
      <c r="BS210" s="9"/>
      <c r="BT210" s="9"/>
      <c r="BU210" s="9"/>
      <c r="BV210" s="9"/>
      <c r="BW210" s="9"/>
      <c r="BX210" s="9"/>
      <c r="BY210" s="9"/>
      <c r="BZ210" s="9"/>
      <c r="CA210" s="9"/>
      <c r="CB210" s="9"/>
      <c r="CC210" s="9"/>
      <c r="CD210" s="9"/>
      <c r="CE210" s="9"/>
      <c r="CF210" s="9"/>
      <c r="CG210" s="9"/>
      <c r="CH210" s="9"/>
      <c r="CI210" s="9"/>
      <c r="CJ210" s="9"/>
      <c r="CK210" s="9"/>
      <c r="CL210" s="9"/>
      <c r="CM210" s="9"/>
      <c r="CN210" s="9"/>
      <c r="CO210" s="9"/>
      <c r="CP210" s="9"/>
      <c r="CQ210" s="9"/>
      <c r="CR210" s="9"/>
      <c r="CS210" s="9"/>
      <c r="CT210" s="9"/>
      <c r="CU210" s="9"/>
      <c r="CV210" s="9"/>
      <c r="CW210" s="9"/>
      <c r="CX210" s="9"/>
      <c r="CY210" s="9"/>
      <c r="CZ210" s="9"/>
      <c r="DA210" s="9"/>
      <c r="DB210" s="9"/>
      <c r="DC210" s="9"/>
      <c r="DD210" s="9"/>
      <c r="DE210" s="9"/>
      <c r="DF210" s="9"/>
      <c r="DG210" s="9"/>
      <c r="DH210" s="9"/>
      <c r="DI210" s="9"/>
      <c r="DJ210" s="9"/>
      <c r="DK210" s="9"/>
      <c r="DL210" s="9"/>
      <c r="DM210" s="9"/>
      <c r="DN210" s="9"/>
      <c r="DO210" s="9"/>
      <c r="DP210" s="9"/>
      <c r="DQ210" s="9"/>
      <c r="DR210" s="9"/>
      <c r="DS210" s="9"/>
      <c r="DT210" s="9"/>
      <c r="DU210" s="9"/>
      <c r="DV210" s="9"/>
      <c r="DW210" s="9"/>
      <c r="DX210" s="9"/>
      <c r="DY210" s="9"/>
      <c r="DZ210" s="9"/>
      <c r="EA210" s="9"/>
      <c r="EB210" s="9"/>
      <c r="EC210" s="9"/>
      <c r="ED210" s="9"/>
      <c r="EE210" s="9"/>
      <c r="EF210" s="9"/>
      <c r="EG210" s="9"/>
      <c r="EH210" s="9"/>
      <c r="EI210" s="9"/>
      <c r="EJ210" s="9"/>
      <c r="EK210" s="9"/>
      <c r="EL210" s="9"/>
      <c r="EM210" s="9"/>
      <c r="EN210" s="9"/>
      <c r="EO210" s="9"/>
      <c r="EP210" s="9"/>
      <c r="EQ210" s="9"/>
      <c r="ER210" s="9"/>
      <c r="ES210" s="9"/>
      <c r="ET210" s="9"/>
      <c r="EU210" s="9"/>
      <c r="EV210" s="9"/>
      <c r="EW210" s="9"/>
      <c r="EX210" s="9"/>
      <c r="EY210" s="9"/>
      <c r="EZ210" s="9"/>
      <c r="FA210" s="9"/>
      <c r="FB210" s="9"/>
      <c r="FC210" s="9"/>
      <c r="FD210" s="9"/>
      <c r="FE210" s="9"/>
      <c r="FF210" s="9"/>
      <c r="FG210" s="9"/>
      <c r="FH210" s="9"/>
    </row>
    <row r="211" customFormat="false" ht="15" hidden="false" customHeight="false" outlineLevel="0" collapsed="false">
      <c r="C211" s="0" t="s">
        <v>792</v>
      </c>
      <c r="D211" s="11" t="s">
        <v>33</v>
      </c>
      <c r="E211" s="45" t="n">
        <f aca="false">In_FEP_Share_Low-In_FEP_Share_High</f>
        <v>0.1</v>
      </c>
      <c r="F211" s="29" t="n">
        <f aca="false">In_Share_Slide_End-In_Share_Threshold</f>
        <v>10</v>
      </c>
    </row>
    <row r="212" customFormat="false" ht="15" hidden="false" customHeight="false" outlineLevel="0" collapsed="false">
      <c r="C212" s="0" t="s">
        <v>793</v>
      </c>
      <c r="D212" s="11" t="s">
        <v>33</v>
      </c>
      <c r="E212" s="45" t="n">
        <f aca="false">IF($E174&lt;=In_Share_Threshold,In_FEP_Share_Low,In_FEP_Share_High)</f>
        <v>0.6</v>
      </c>
      <c r="F212" s="45" t="n">
        <f aca="false">In_FEP_Share_Low-$E211*MIN(1,MAX(0,($E174-In_Share_Threshold)/$F211))</f>
        <v>0.6</v>
      </c>
    </row>
    <row r="213" customFormat="false" ht="15" hidden="false" customHeight="false" outlineLevel="0" collapsed="false">
      <c r="C213" s="23" t="s">
        <v>794</v>
      </c>
      <c r="D213" s="11" t="s">
        <v>33</v>
      </c>
      <c r="E213" s="24" t="n">
        <f aca="false">IF(In_Share_Rule=1,$E212,$F212)</f>
        <v>0.6</v>
      </c>
      <c r="F213" s="24" t="n">
        <f aca="false">1-$E213</f>
        <v>0.4</v>
      </c>
    </row>
    <row r="214" customFormat="false" ht="15" hidden="false" customHeight="false" outlineLevel="0" collapsed="false">
      <c r="A214" s="20"/>
      <c r="B214" s="20"/>
      <c r="C214" s="20" t="s">
        <v>795</v>
      </c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20"/>
      <c r="AI214" s="20"/>
      <c r="AJ214" s="20"/>
      <c r="AK214" s="20"/>
      <c r="AL214" s="20"/>
      <c r="AM214" s="20"/>
      <c r="AN214" s="20"/>
      <c r="AO214" s="20"/>
      <c r="AP214" s="20"/>
      <c r="AQ214" s="20"/>
      <c r="AR214" s="20"/>
      <c r="AS214" s="20"/>
      <c r="AT214" s="20"/>
      <c r="AU214" s="20"/>
      <c r="AV214" s="20"/>
      <c r="AW214" s="20"/>
      <c r="AX214" s="20"/>
      <c r="AY214" s="20"/>
      <c r="AZ214" s="20"/>
      <c r="BA214" s="20"/>
      <c r="BB214" s="20"/>
      <c r="BC214" s="20"/>
      <c r="BD214" s="20"/>
      <c r="BE214" s="20"/>
      <c r="BF214" s="20"/>
      <c r="BG214" s="20"/>
      <c r="BH214" s="20"/>
      <c r="BI214" s="20"/>
      <c r="BJ214" s="20"/>
      <c r="BK214" s="20"/>
      <c r="BL214" s="20"/>
      <c r="BM214" s="20"/>
      <c r="BN214" s="20"/>
      <c r="BO214" s="20"/>
      <c r="BP214" s="20"/>
      <c r="BQ214" s="20"/>
      <c r="BR214" s="20"/>
      <c r="BS214" s="20"/>
      <c r="BT214" s="20"/>
      <c r="BU214" s="20"/>
      <c r="BV214" s="20"/>
      <c r="BW214" s="20"/>
      <c r="BX214" s="20"/>
      <c r="BY214" s="20"/>
      <c r="BZ214" s="20"/>
      <c r="CA214" s="20"/>
      <c r="CB214" s="20"/>
      <c r="CC214" s="20"/>
      <c r="CD214" s="20"/>
      <c r="CE214" s="20"/>
      <c r="CF214" s="20"/>
      <c r="CG214" s="20"/>
      <c r="CH214" s="20"/>
      <c r="CI214" s="20"/>
      <c r="CJ214" s="20"/>
      <c r="CK214" s="20"/>
      <c r="CL214" s="20"/>
      <c r="CM214" s="20"/>
      <c r="CN214" s="20"/>
      <c r="CO214" s="20"/>
      <c r="CP214" s="20"/>
      <c r="CQ214" s="20"/>
      <c r="CR214" s="20"/>
      <c r="CS214" s="20"/>
      <c r="CT214" s="20"/>
      <c r="CU214" s="20"/>
      <c r="CV214" s="20"/>
      <c r="CW214" s="20"/>
      <c r="CX214" s="20"/>
      <c r="CY214" s="20"/>
      <c r="CZ214" s="20"/>
      <c r="DA214" s="20"/>
      <c r="DB214" s="20"/>
      <c r="DC214" s="20"/>
      <c r="DD214" s="20"/>
      <c r="DE214" s="20"/>
      <c r="DF214" s="20"/>
      <c r="DG214" s="20"/>
      <c r="DH214" s="20"/>
      <c r="DI214" s="20"/>
      <c r="DJ214" s="20"/>
      <c r="DK214" s="20"/>
      <c r="DL214" s="20"/>
      <c r="DM214" s="20"/>
      <c r="DN214" s="20"/>
      <c r="DO214" s="20"/>
      <c r="DP214" s="20"/>
      <c r="DQ214" s="20"/>
      <c r="DR214" s="20"/>
      <c r="DS214" s="20"/>
      <c r="DT214" s="20"/>
      <c r="DU214" s="20"/>
      <c r="DV214" s="20"/>
      <c r="DW214" s="20"/>
      <c r="DX214" s="20"/>
      <c r="DY214" s="20"/>
      <c r="DZ214" s="20"/>
      <c r="EA214" s="20"/>
      <c r="EB214" s="20"/>
      <c r="EC214" s="20"/>
      <c r="ED214" s="20"/>
      <c r="EE214" s="20"/>
      <c r="EF214" s="20"/>
      <c r="EG214" s="20"/>
      <c r="EH214" s="20"/>
      <c r="EI214" s="20"/>
      <c r="EJ214" s="20"/>
      <c r="EK214" s="20"/>
      <c r="EL214" s="20"/>
      <c r="EM214" s="20"/>
      <c r="EN214" s="20"/>
      <c r="EO214" s="20"/>
      <c r="EP214" s="20"/>
      <c r="EQ214" s="20"/>
      <c r="ER214" s="20"/>
      <c r="ES214" s="20"/>
      <c r="ET214" s="20"/>
      <c r="EU214" s="20"/>
      <c r="EV214" s="20"/>
      <c r="EW214" s="20"/>
      <c r="EX214" s="20"/>
      <c r="EY214" s="20"/>
      <c r="EZ214" s="20"/>
      <c r="FA214" s="20"/>
      <c r="FB214" s="20"/>
      <c r="FC214" s="20"/>
      <c r="FD214" s="20"/>
      <c r="FE214" s="20"/>
      <c r="FF214" s="20"/>
      <c r="FG214" s="20"/>
      <c r="FH214" s="20"/>
    </row>
    <row r="215" customFormat="false" ht="15" hidden="false" customHeight="false" outlineLevel="0" collapsed="false">
      <c r="C215" s="0" t="s">
        <v>796</v>
      </c>
      <c r="D215" s="11" t="s">
        <v>319</v>
      </c>
      <c r="E215" s="43" t="n">
        <f aca="false">$E174*$E13</f>
        <v>5670</v>
      </c>
      <c r="F215" s="43" t="n">
        <f aca="false">$E215</f>
        <v>5670</v>
      </c>
    </row>
    <row r="216" customFormat="false" ht="15" hidden="false" customHeight="false" outlineLevel="0" collapsed="false">
      <c r="C216" s="0" t="s">
        <v>797</v>
      </c>
      <c r="D216" s="11" t="s">
        <v>319</v>
      </c>
      <c r="E216" s="18" t="n">
        <f aca="false">In_Sale_Costs_RtB</f>
        <v>0</v>
      </c>
      <c r="F216" s="43" t="n">
        <f aca="false">MIN($E216,$F215)</f>
        <v>0</v>
      </c>
    </row>
    <row r="217" customFormat="false" ht="15" hidden="false" customHeight="false" outlineLevel="0" collapsed="false">
      <c r="C217" s="0" t="s">
        <v>694</v>
      </c>
      <c r="D217" s="11" t="s">
        <v>319</v>
      </c>
      <c r="E217" s="18" t="n">
        <f aca="false">In_SPV_Price</f>
        <v>549</v>
      </c>
      <c r="F217" s="43" t="n">
        <f aca="false">MIN($E217,$F215-SUM($F216:$F216))</f>
        <v>549</v>
      </c>
    </row>
    <row r="218" customFormat="false" ht="15" hidden="false" customHeight="false" outlineLevel="0" collapsed="false">
      <c r="C218" s="0" t="s">
        <v>798</v>
      </c>
      <c r="D218" s="11" t="s">
        <v>319</v>
      </c>
      <c r="E218" s="43" t="n">
        <f aca="false">-$I96</f>
        <v>945</v>
      </c>
      <c r="F218" s="43" t="n">
        <f aca="false">MIN($E218,$F215-SUM($F216:$F217))</f>
        <v>945</v>
      </c>
    </row>
    <row r="219" customFormat="false" ht="15" hidden="false" customHeight="false" outlineLevel="0" collapsed="false">
      <c r="C219" s="0" t="s">
        <v>799</v>
      </c>
      <c r="D219" s="11" t="s">
        <v>319</v>
      </c>
      <c r="E219" s="43" t="n">
        <f aca="false">$E202</f>
        <v>289.280329224406</v>
      </c>
      <c r="F219" s="43" t="n">
        <f aca="false">MIN($E219,$F215-SUM($F216:$F218))</f>
        <v>289.280329224406</v>
      </c>
    </row>
    <row r="220" customFormat="false" ht="15" hidden="false" customHeight="false" outlineLevel="0" collapsed="false">
      <c r="C220" s="0" t="s">
        <v>800</v>
      </c>
      <c r="D220" s="11" t="s">
        <v>319</v>
      </c>
      <c r="E220" s="43" t="n">
        <f aca="false">-$I106</f>
        <v>34.7123907534247</v>
      </c>
      <c r="F220" s="43" t="n">
        <f aca="false">MIN($E220,$F215-SUM($F216:$F219))</f>
        <v>34.7123907534247</v>
      </c>
    </row>
    <row r="221" customFormat="false" ht="15" hidden="false" customHeight="false" outlineLevel="0" collapsed="false">
      <c r="C221" s="0" t="s">
        <v>801</v>
      </c>
      <c r="D221" s="11" t="s">
        <v>319</v>
      </c>
      <c r="E221" s="43" t="n">
        <f aca="false">In_PSH_Land_Step*(In_PSH_Land+$E206)</f>
        <v>0</v>
      </c>
      <c r="F221" s="43" t="n">
        <f aca="false">MIN($E221,$F215-SUM($F216:$F220))</f>
        <v>0</v>
      </c>
    </row>
    <row r="222" customFormat="false" ht="15" hidden="false" customHeight="false" outlineLevel="0" collapsed="false">
      <c r="C222" s="23" t="s">
        <v>137</v>
      </c>
      <c r="D222" s="11" t="s">
        <v>319</v>
      </c>
      <c r="F222" s="62" t="n">
        <f aca="false">MAX(0,$F215-SUM($F216:$F221))</f>
        <v>3852.00728002217</v>
      </c>
    </row>
    <row r="223" customFormat="false" ht="15" hidden="false" customHeight="false" outlineLevel="0" collapsed="false">
      <c r="C223" s="0" t="s">
        <v>802</v>
      </c>
      <c r="D223" s="11" t="s">
        <v>319</v>
      </c>
      <c r="E223" s="43" t="n">
        <f aca="false">SUM($F216:$F221)+$F222-$F215</f>
        <v>0</v>
      </c>
      <c r="F223" s="43" t="n">
        <f aca="false">SUMPRODUCT(--($F216:$F221&gt;$E216:$E221+Tolerance))</f>
        <v>0</v>
      </c>
    </row>
    <row r="224" customFormat="false" ht="15" hidden="false" customHeight="false" outlineLevel="0" collapsed="false">
      <c r="C224" s="23" t="s">
        <v>138</v>
      </c>
      <c r="D224" s="11" t="s">
        <v>319</v>
      </c>
      <c r="F224" s="62" t="n">
        <f aca="false">SUM($F217:$F220)+$E213*$F222</f>
        <v>4129.19708799113</v>
      </c>
    </row>
    <row r="225" customFormat="false" ht="15" hidden="false" customHeight="false" outlineLevel="0" collapsed="false">
      <c r="C225" s="0" t="s">
        <v>139</v>
      </c>
      <c r="D225" s="11" t="s">
        <v>319</v>
      </c>
      <c r="F225" s="43" t="n">
        <f aca="false">$F221+$F213*$F222</f>
        <v>1540.80291200887</v>
      </c>
    </row>
    <row r="226" customFormat="false" ht="15" hidden="false" customHeight="false" outlineLevel="0" collapsed="false">
      <c r="A226" s="20"/>
      <c r="B226" s="20"/>
      <c r="C226" s="20" t="s">
        <v>803</v>
      </c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  <c r="AH226" s="20"/>
      <c r="AI226" s="20"/>
      <c r="AJ226" s="20"/>
      <c r="AK226" s="20"/>
      <c r="AL226" s="20"/>
      <c r="AM226" s="20"/>
      <c r="AN226" s="20"/>
      <c r="AO226" s="20"/>
      <c r="AP226" s="20"/>
      <c r="AQ226" s="20"/>
      <c r="AR226" s="20"/>
      <c r="AS226" s="20"/>
      <c r="AT226" s="20"/>
      <c r="AU226" s="20"/>
      <c r="AV226" s="20"/>
      <c r="AW226" s="20"/>
      <c r="AX226" s="20"/>
      <c r="AY226" s="20"/>
      <c r="AZ226" s="20"/>
      <c r="BA226" s="20"/>
      <c r="BB226" s="20"/>
      <c r="BC226" s="20"/>
      <c r="BD226" s="20"/>
      <c r="BE226" s="20"/>
      <c r="BF226" s="20"/>
      <c r="BG226" s="20"/>
      <c r="BH226" s="20"/>
      <c r="BI226" s="20"/>
      <c r="BJ226" s="20"/>
      <c r="BK226" s="20"/>
      <c r="BL226" s="20"/>
      <c r="BM226" s="20"/>
      <c r="BN226" s="20"/>
      <c r="BO226" s="20"/>
      <c r="BP226" s="20"/>
      <c r="BQ226" s="20"/>
      <c r="BR226" s="20"/>
      <c r="BS226" s="20"/>
      <c r="BT226" s="20"/>
      <c r="BU226" s="20"/>
      <c r="BV226" s="20"/>
      <c r="BW226" s="20"/>
      <c r="BX226" s="20"/>
      <c r="BY226" s="20"/>
      <c r="BZ226" s="20"/>
      <c r="CA226" s="20"/>
      <c r="CB226" s="20"/>
      <c r="CC226" s="20"/>
      <c r="CD226" s="20"/>
      <c r="CE226" s="20"/>
      <c r="CF226" s="20"/>
      <c r="CG226" s="20"/>
      <c r="CH226" s="20"/>
      <c r="CI226" s="20"/>
      <c r="CJ226" s="20"/>
      <c r="CK226" s="20"/>
      <c r="CL226" s="20"/>
      <c r="CM226" s="20"/>
      <c r="CN226" s="20"/>
      <c r="CO226" s="20"/>
      <c r="CP226" s="20"/>
      <c r="CQ226" s="20"/>
      <c r="CR226" s="20"/>
      <c r="CS226" s="20"/>
      <c r="CT226" s="20"/>
      <c r="CU226" s="20"/>
      <c r="CV226" s="20"/>
      <c r="CW226" s="20"/>
      <c r="CX226" s="20"/>
      <c r="CY226" s="20"/>
      <c r="CZ226" s="20"/>
      <c r="DA226" s="20"/>
      <c r="DB226" s="20"/>
      <c r="DC226" s="20"/>
      <c r="DD226" s="20"/>
      <c r="DE226" s="20"/>
      <c r="DF226" s="20"/>
      <c r="DG226" s="20"/>
      <c r="DH226" s="20"/>
      <c r="DI226" s="20"/>
      <c r="DJ226" s="20"/>
      <c r="DK226" s="20"/>
      <c r="DL226" s="20"/>
      <c r="DM226" s="20"/>
      <c r="DN226" s="20"/>
      <c r="DO226" s="20"/>
      <c r="DP226" s="20"/>
      <c r="DQ226" s="20"/>
      <c r="DR226" s="20"/>
      <c r="DS226" s="20"/>
      <c r="DT226" s="20"/>
      <c r="DU226" s="20"/>
      <c r="DV226" s="20"/>
      <c r="DW226" s="20"/>
      <c r="DX226" s="20"/>
      <c r="DY226" s="20"/>
      <c r="DZ226" s="20"/>
      <c r="EA226" s="20"/>
      <c r="EB226" s="20"/>
      <c r="EC226" s="20"/>
      <c r="ED226" s="20"/>
      <c r="EE226" s="20"/>
      <c r="EF226" s="20"/>
      <c r="EG226" s="20"/>
      <c r="EH226" s="20"/>
      <c r="EI226" s="20"/>
      <c r="EJ226" s="20"/>
      <c r="EK226" s="20"/>
      <c r="EL226" s="20"/>
      <c r="EM226" s="20"/>
      <c r="EN226" s="20"/>
      <c r="EO226" s="20"/>
      <c r="EP226" s="20"/>
      <c r="EQ226" s="20"/>
      <c r="ER226" s="20"/>
      <c r="ES226" s="20"/>
      <c r="ET226" s="20"/>
      <c r="EU226" s="20"/>
      <c r="EV226" s="20"/>
      <c r="EW226" s="20"/>
      <c r="EX226" s="20"/>
      <c r="EY226" s="20"/>
      <c r="EZ226" s="20"/>
      <c r="FA226" s="20"/>
      <c r="FB226" s="20"/>
      <c r="FC226" s="20"/>
      <c r="FD226" s="20"/>
      <c r="FE226" s="20"/>
      <c r="FF226" s="20"/>
      <c r="FG226" s="20"/>
      <c r="FH226" s="20"/>
    </row>
    <row r="227" customFormat="false" ht="15" hidden="false" customHeight="false" outlineLevel="0" collapsed="false">
      <c r="C227" s="0" t="s">
        <v>804</v>
      </c>
      <c r="D227" s="11" t="s">
        <v>319</v>
      </c>
      <c r="I227" s="43" t="n">
        <f aca="false">SUM(J227:FH227)</f>
        <v>-7472.08739075342</v>
      </c>
      <c r="J227" s="43" t="n">
        <f aca="false">(J94+J95+J96+J97+J100)*(1-J23)+J106+J99</f>
        <v>-2749.35227272727</v>
      </c>
      <c r="K227" s="43" t="n">
        <f aca="false">(K94+K95+K96+K97+K100)*(1-K23)+K106+K99</f>
        <v>-395.190268026152</v>
      </c>
      <c r="L227" s="43" t="n">
        <f aca="false">(L94+L95+L96+L97+L100)*(1-L23)+L106+L99</f>
        <v>-684.462738443338</v>
      </c>
      <c r="M227" s="43" t="n">
        <f aca="false">(M94+M95+M96+M97+M100)*(1-M23)+M106+M99</f>
        <v>-226.929361942715</v>
      </c>
      <c r="N227" s="43" t="n">
        <f aca="false">(N94+N95+N96+N97+N100)*(1-N23)+N106+N99</f>
        <v>-1835.41287842623</v>
      </c>
      <c r="O227" s="43" t="n">
        <f aca="false">(O94+O95+O96+O97+O100)*(1-O23)+O106+O99</f>
        <v>-1580.73987118772</v>
      </c>
      <c r="P227" s="43" t="n">
        <f aca="false">(P94+P95+P96+P97+P100)*(1-P23)+P106+P99</f>
        <v>-0</v>
      </c>
      <c r="Q227" s="43" t="n">
        <f aca="false">(Q94+Q95+Q96+Q97+Q100)*(1-Q23)+Q106+Q99</f>
        <v>-0</v>
      </c>
      <c r="R227" s="43" t="n">
        <f aca="false">(R94+R95+R96+R97+R100)*(1-R23)+R106+R99</f>
        <v>-0</v>
      </c>
      <c r="S227" s="43" t="n">
        <f aca="false">(S94+S95+S96+S97+S100)*(1-S23)+S106+S99</f>
        <v>-0</v>
      </c>
      <c r="T227" s="43" t="n">
        <f aca="false">(T94+T95+T96+T97+T100)*(1-T23)+T106+T99</f>
        <v>-0</v>
      </c>
      <c r="U227" s="43" t="n">
        <f aca="false">(U94+U95+U96+U97+U100)*(1-U23)+U106+U99</f>
        <v>-0</v>
      </c>
      <c r="V227" s="43" t="n">
        <f aca="false">(V94+V95+V96+V97+V100)*(1-V23)+V106+V99</f>
        <v>-0</v>
      </c>
      <c r="W227" s="43" t="n">
        <f aca="false">(W94+W95+W96+W97+W100)*(1-W23)+W106+W99</f>
        <v>-0</v>
      </c>
      <c r="X227" s="43" t="n">
        <f aca="false">(X94+X95+X96+X97+X100)*(1-X23)+X106+X99</f>
        <v>-0</v>
      </c>
      <c r="Y227" s="43" t="n">
        <f aca="false">(Y94+Y95+Y96+Y97+Y100)*(1-Y23)+Y106+Y99</f>
        <v>-0</v>
      </c>
      <c r="Z227" s="43" t="n">
        <f aca="false">(Z94+Z95+Z96+Z97+Z100)*(1-Z23)+Z106+Z99</f>
        <v>-0</v>
      </c>
      <c r="AA227" s="43" t="n">
        <f aca="false">(AA94+AA95+AA96+AA97+AA100)*(1-AA23)+AA106+AA99</f>
        <v>-0</v>
      </c>
      <c r="AB227" s="43" t="n">
        <f aca="false">(AB94+AB95+AB96+AB97+AB100)*(1-AB23)+AB106+AB99</f>
        <v>-0</v>
      </c>
      <c r="AC227" s="43" t="n">
        <f aca="false">(AC94+AC95+AC96+AC97+AC100)*(1-AC23)+AC106+AC99</f>
        <v>-0</v>
      </c>
      <c r="AD227" s="43" t="n">
        <f aca="false">(AD94+AD95+AD96+AD97+AD100)*(1-AD23)+AD106+AD99</f>
        <v>-0</v>
      </c>
      <c r="AE227" s="43" t="n">
        <f aca="false">(AE94+AE95+AE96+AE97+AE100)*(1-AE23)+AE106+AE99</f>
        <v>-0</v>
      </c>
      <c r="AF227" s="43" t="n">
        <f aca="false">(AF94+AF95+AF96+AF97+AF100)*(1-AF23)+AF106+AF99</f>
        <v>-0</v>
      </c>
      <c r="AG227" s="43" t="n">
        <f aca="false">(AG94+AG95+AG96+AG97+AG100)*(1-AG23)+AG106+AG99</f>
        <v>-0</v>
      </c>
      <c r="AH227" s="43" t="n">
        <f aca="false">(AH94+AH95+AH96+AH97+AH100)*(1-AH23)+AH106+AH99</f>
        <v>-0</v>
      </c>
      <c r="AI227" s="43" t="n">
        <f aca="false">(AI94+AI95+AI96+AI97+AI100)*(1-AI23)+AI106+AI99</f>
        <v>-0</v>
      </c>
      <c r="AJ227" s="43" t="n">
        <f aca="false">(AJ94+AJ95+AJ96+AJ97+AJ100)*(1-AJ23)+AJ106+AJ99</f>
        <v>-0</v>
      </c>
      <c r="AK227" s="43" t="n">
        <f aca="false">(AK94+AK95+AK96+AK97+AK100)*(1-AK23)+AK106+AK99</f>
        <v>-0</v>
      </c>
      <c r="AL227" s="43" t="n">
        <f aca="false">(AL94+AL95+AL96+AL97+AL100)*(1-AL23)+AL106+AL99</f>
        <v>-0</v>
      </c>
      <c r="AM227" s="43" t="n">
        <f aca="false">(AM94+AM95+AM96+AM97+AM100)*(1-AM23)+AM106+AM99</f>
        <v>-0</v>
      </c>
      <c r="AN227" s="43" t="n">
        <f aca="false">(AN94+AN95+AN96+AN97+AN100)*(1-AN23)+AN106+AN99</f>
        <v>-0</v>
      </c>
      <c r="AO227" s="43" t="n">
        <f aca="false">(AO94+AO95+AO96+AO97+AO100)*(1-AO23)+AO106+AO99</f>
        <v>-0</v>
      </c>
      <c r="AP227" s="43" t="n">
        <f aca="false">(AP94+AP95+AP96+AP97+AP100)*(1-AP23)+AP106+AP99</f>
        <v>-0</v>
      </c>
      <c r="AQ227" s="43" t="n">
        <f aca="false">(AQ94+AQ95+AQ96+AQ97+AQ100)*(1-AQ23)+AQ106+AQ99</f>
        <v>-0</v>
      </c>
      <c r="AR227" s="43" t="n">
        <f aca="false">(AR94+AR95+AR96+AR97+AR100)*(1-AR23)+AR106+AR99</f>
        <v>-0</v>
      </c>
      <c r="AS227" s="43" t="n">
        <f aca="false">(AS94+AS95+AS96+AS97+AS100)*(1-AS23)+AS106+AS99</f>
        <v>-0</v>
      </c>
      <c r="AT227" s="43" t="n">
        <f aca="false">(AT94+AT95+AT96+AT97+AT100)*(1-AT23)+AT106+AT99</f>
        <v>-0</v>
      </c>
      <c r="AU227" s="43" t="n">
        <f aca="false">(AU94+AU95+AU96+AU97+AU100)*(1-AU23)+AU106+AU99</f>
        <v>-0</v>
      </c>
      <c r="AV227" s="43" t="n">
        <f aca="false">(AV94+AV95+AV96+AV97+AV100)*(1-AV23)+AV106+AV99</f>
        <v>-0</v>
      </c>
      <c r="AW227" s="43" t="n">
        <f aca="false">(AW94+AW95+AW96+AW97+AW100)*(1-AW23)+AW106+AW99</f>
        <v>-0</v>
      </c>
      <c r="AX227" s="43" t="n">
        <f aca="false">(AX94+AX95+AX96+AX97+AX100)*(1-AX23)+AX106+AX99</f>
        <v>-0</v>
      </c>
      <c r="AY227" s="43" t="n">
        <f aca="false">(AY94+AY95+AY96+AY97+AY100)*(1-AY23)+AY106+AY99</f>
        <v>-0</v>
      </c>
      <c r="AZ227" s="43" t="n">
        <f aca="false">(AZ94+AZ95+AZ96+AZ97+AZ100)*(1-AZ23)+AZ106+AZ99</f>
        <v>-0</v>
      </c>
      <c r="BA227" s="43" t="n">
        <f aca="false">(BA94+BA95+BA96+BA97+BA100)*(1-BA23)+BA106+BA99</f>
        <v>-0</v>
      </c>
      <c r="BB227" s="43" t="n">
        <f aca="false">(BB94+BB95+BB96+BB97+BB100)*(1-BB23)+BB106+BB99</f>
        <v>-0</v>
      </c>
      <c r="BC227" s="43" t="n">
        <f aca="false">(BC94+BC95+BC96+BC97+BC100)*(1-BC23)+BC106+BC99</f>
        <v>-0</v>
      </c>
      <c r="BD227" s="43" t="n">
        <f aca="false">(BD94+BD95+BD96+BD97+BD100)*(1-BD23)+BD106+BD99</f>
        <v>-0</v>
      </c>
      <c r="BE227" s="43" t="n">
        <f aca="false">(BE94+BE95+BE96+BE97+BE100)*(1-BE23)+BE106+BE99</f>
        <v>-0</v>
      </c>
      <c r="BF227" s="43" t="n">
        <f aca="false">(BF94+BF95+BF96+BF97+BF100)*(1-BF23)+BF106+BF99</f>
        <v>-0</v>
      </c>
      <c r="BG227" s="43" t="n">
        <f aca="false">(BG94+BG95+BG96+BG97+BG100)*(1-BG23)+BG106+BG99</f>
        <v>-0</v>
      </c>
      <c r="BH227" s="43" t="n">
        <f aca="false">(BH94+BH95+BH96+BH97+BH100)*(1-BH23)+BH106+BH99</f>
        <v>-0</v>
      </c>
      <c r="BI227" s="43" t="n">
        <f aca="false">(BI94+BI95+BI96+BI97+BI100)*(1-BI23)+BI106+BI99</f>
        <v>-0</v>
      </c>
      <c r="BJ227" s="43" t="n">
        <f aca="false">(BJ94+BJ95+BJ96+BJ97+BJ100)*(1-BJ23)+BJ106+BJ99</f>
        <v>-0</v>
      </c>
      <c r="BK227" s="43" t="n">
        <f aca="false">(BK94+BK95+BK96+BK97+BK100)*(1-BK23)+BK106+BK99</f>
        <v>-0</v>
      </c>
      <c r="BL227" s="43" t="n">
        <f aca="false">(BL94+BL95+BL96+BL97+BL100)*(1-BL23)+BL106+BL99</f>
        <v>-0</v>
      </c>
      <c r="BM227" s="43" t="n">
        <f aca="false">(BM94+BM95+BM96+BM97+BM100)*(1-BM23)+BM106+BM99</f>
        <v>-0</v>
      </c>
      <c r="BN227" s="43" t="n">
        <f aca="false">(BN94+BN95+BN96+BN97+BN100)*(1-BN23)+BN106+BN99</f>
        <v>-0</v>
      </c>
      <c r="BO227" s="43" t="n">
        <f aca="false">(BO94+BO95+BO96+BO97+BO100)*(1-BO23)+BO106+BO99</f>
        <v>-0</v>
      </c>
      <c r="BP227" s="43" t="n">
        <f aca="false">(BP94+BP95+BP96+BP97+BP100)*(1-BP23)+BP106+BP99</f>
        <v>-0</v>
      </c>
      <c r="BQ227" s="43" t="n">
        <f aca="false">(BQ94+BQ95+BQ96+BQ97+BQ100)*(1-BQ23)+BQ106+BQ99</f>
        <v>-0</v>
      </c>
      <c r="BR227" s="43" t="n">
        <f aca="false">(BR94+BR95+BR96+BR97+BR100)*(1-BR23)+BR106+BR99</f>
        <v>-0</v>
      </c>
      <c r="BS227" s="43" t="n">
        <f aca="false">(BS94+BS95+BS96+BS97+BS100)*(1-BS23)+BS106+BS99</f>
        <v>-0</v>
      </c>
      <c r="BT227" s="43" t="n">
        <f aca="false">(BT94+BT95+BT96+BT97+BT100)*(1-BT23)+BT106+BT99</f>
        <v>-0</v>
      </c>
      <c r="BU227" s="43" t="n">
        <f aca="false">(BU94+BU95+BU96+BU97+BU100)*(1-BU23)+BU106+BU99</f>
        <v>-0</v>
      </c>
      <c r="BV227" s="43" t="n">
        <f aca="false">(BV94+BV95+BV96+BV97+BV100)*(1-BV23)+BV106+BV99</f>
        <v>-0</v>
      </c>
      <c r="BW227" s="43" t="n">
        <f aca="false">(BW94+BW95+BW96+BW97+BW100)*(1-BW23)+BW106+BW99</f>
        <v>-0</v>
      </c>
      <c r="BX227" s="43" t="n">
        <f aca="false">(BX94+BX95+BX96+BX97+BX100)*(1-BX23)+BX106+BX99</f>
        <v>-0</v>
      </c>
      <c r="BY227" s="43" t="n">
        <f aca="false">(BY94+BY95+BY96+BY97+BY100)*(1-BY23)+BY106+BY99</f>
        <v>-0</v>
      </c>
      <c r="BZ227" s="43" t="n">
        <f aca="false">(BZ94+BZ95+BZ96+BZ97+BZ100)*(1-BZ23)+BZ106+BZ99</f>
        <v>-0</v>
      </c>
      <c r="CA227" s="43" t="n">
        <f aca="false">(CA94+CA95+CA96+CA97+CA100)*(1-CA23)+CA106+CA99</f>
        <v>-0</v>
      </c>
      <c r="CB227" s="43" t="n">
        <f aca="false">(CB94+CB95+CB96+CB97+CB100)*(1-CB23)+CB106+CB99</f>
        <v>-0</v>
      </c>
      <c r="CC227" s="43" t="n">
        <f aca="false">(CC94+CC95+CC96+CC97+CC100)*(1-CC23)+CC106+CC99</f>
        <v>-0</v>
      </c>
      <c r="CD227" s="43" t="n">
        <f aca="false">(CD94+CD95+CD96+CD97+CD100)*(1-CD23)+CD106+CD99</f>
        <v>-0</v>
      </c>
      <c r="CE227" s="43" t="n">
        <f aca="false">(CE94+CE95+CE96+CE97+CE100)*(1-CE23)+CE106+CE99</f>
        <v>-0</v>
      </c>
      <c r="CF227" s="43" t="n">
        <f aca="false">(CF94+CF95+CF96+CF97+CF100)*(1-CF23)+CF106+CF99</f>
        <v>-0</v>
      </c>
      <c r="CG227" s="43" t="n">
        <f aca="false">(CG94+CG95+CG96+CG97+CG100)*(1-CG23)+CG106+CG99</f>
        <v>-0</v>
      </c>
      <c r="CH227" s="43" t="n">
        <f aca="false">(CH94+CH95+CH96+CH97+CH100)*(1-CH23)+CH106+CH99</f>
        <v>-0</v>
      </c>
      <c r="CI227" s="43" t="n">
        <f aca="false">(CI94+CI95+CI96+CI97+CI100)*(1-CI23)+CI106+CI99</f>
        <v>-0</v>
      </c>
      <c r="CJ227" s="43" t="n">
        <f aca="false">(CJ94+CJ95+CJ96+CJ97+CJ100)*(1-CJ23)+CJ106+CJ99</f>
        <v>-0</v>
      </c>
      <c r="CK227" s="43" t="n">
        <f aca="false">(CK94+CK95+CK96+CK97+CK100)*(1-CK23)+CK106+CK99</f>
        <v>-0</v>
      </c>
      <c r="CL227" s="43" t="n">
        <f aca="false">(CL94+CL95+CL96+CL97+CL100)*(1-CL23)+CL106+CL99</f>
        <v>-0</v>
      </c>
      <c r="CM227" s="43" t="n">
        <f aca="false">(CM94+CM95+CM96+CM97+CM100)*(1-CM23)+CM106+CM99</f>
        <v>-0</v>
      </c>
      <c r="CN227" s="43" t="n">
        <f aca="false">(CN94+CN95+CN96+CN97+CN100)*(1-CN23)+CN106+CN99</f>
        <v>-0</v>
      </c>
      <c r="CO227" s="43" t="n">
        <f aca="false">(CO94+CO95+CO96+CO97+CO100)*(1-CO23)+CO106+CO99</f>
        <v>-0</v>
      </c>
      <c r="CP227" s="43" t="n">
        <f aca="false">(CP94+CP95+CP96+CP97+CP100)*(1-CP23)+CP106+CP99</f>
        <v>-0</v>
      </c>
      <c r="CQ227" s="43" t="n">
        <f aca="false">(CQ94+CQ95+CQ96+CQ97+CQ100)*(1-CQ23)+CQ106+CQ99</f>
        <v>-0</v>
      </c>
      <c r="CR227" s="43" t="n">
        <f aca="false">(CR94+CR95+CR96+CR97+CR100)*(1-CR23)+CR106+CR99</f>
        <v>-0</v>
      </c>
      <c r="CS227" s="43" t="n">
        <f aca="false">(CS94+CS95+CS96+CS97+CS100)*(1-CS23)+CS106+CS99</f>
        <v>-0</v>
      </c>
      <c r="CT227" s="43" t="n">
        <f aca="false">(CT94+CT95+CT96+CT97+CT100)*(1-CT23)+CT106+CT99</f>
        <v>-0</v>
      </c>
      <c r="CU227" s="43" t="n">
        <f aca="false">(CU94+CU95+CU96+CU97+CU100)*(1-CU23)+CU106+CU99</f>
        <v>-0</v>
      </c>
      <c r="CV227" s="43" t="n">
        <f aca="false">(CV94+CV95+CV96+CV97+CV100)*(1-CV23)+CV106+CV99</f>
        <v>-0</v>
      </c>
      <c r="CW227" s="43" t="n">
        <f aca="false">(CW94+CW95+CW96+CW97+CW100)*(1-CW23)+CW106+CW99</f>
        <v>-0</v>
      </c>
      <c r="CX227" s="43" t="n">
        <f aca="false">(CX94+CX95+CX96+CX97+CX100)*(1-CX23)+CX106+CX99</f>
        <v>-0</v>
      </c>
      <c r="CY227" s="43" t="n">
        <f aca="false">(CY94+CY95+CY96+CY97+CY100)*(1-CY23)+CY106+CY99</f>
        <v>-0</v>
      </c>
      <c r="CZ227" s="43" t="n">
        <f aca="false">(CZ94+CZ95+CZ96+CZ97+CZ100)*(1-CZ23)+CZ106+CZ99</f>
        <v>-0</v>
      </c>
      <c r="DA227" s="43" t="n">
        <f aca="false">(DA94+DA95+DA96+DA97+DA100)*(1-DA23)+DA106+DA99</f>
        <v>-0</v>
      </c>
      <c r="DB227" s="43" t="n">
        <f aca="false">(DB94+DB95+DB96+DB97+DB100)*(1-DB23)+DB106+DB99</f>
        <v>-0</v>
      </c>
      <c r="DC227" s="43" t="n">
        <f aca="false">(DC94+DC95+DC96+DC97+DC100)*(1-DC23)+DC106+DC99</f>
        <v>-0</v>
      </c>
      <c r="DD227" s="43" t="n">
        <f aca="false">(DD94+DD95+DD96+DD97+DD100)*(1-DD23)+DD106+DD99</f>
        <v>-0</v>
      </c>
      <c r="DE227" s="43" t="n">
        <f aca="false">(DE94+DE95+DE96+DE97+DE100)*(1-DE23)+DE106+DE99</f>
        <v>-0</v>
      </c>
      <c r="DF227" s="43" t="n">
        <f aca="false">(DF94+DF95+DF96+DF97+DF100)*(1-DF23)+DF106+DF99</f>
        <v>-0</v>
      </c>
      <c r="DG227" s="43" t="n">
        <f aca="false">(DG94+DG95+DG96+DG97+DG100)*(1-DG23)+DG106+DG99</f>
        <v>-0</v>
      </c>
      <c r="DH227" s="43" t="n">
        <f aca="false">(DH94+DH95+DH96+DH97+DH100)*(1-DH23)+DH106+DH99</f>
        <v>-0</v>
      </c>
      <c r="DI227" s="43" t="n">
        <f aca="false">(DI94+DI95+DI96+DI97+DI100)*(1-DI23)+DI106+DI99</f>
        <v>-0</v>
      </c>
      <c r="DJ227" s="43" t="n">
        <f aca="false">(DJ94+DJ95+DJ96+DJ97+DJ100)*(1-DJ23)+DJ106+DJ99</f>
        <v>-0</v>
      </c>
      <c r="DK227" s="43" t="n">
        <f aca="false">(DK94+DK95+DK96+DK97+DK100)*(1-DK23)+DK106+DK99</f>
        <v>-0</v>
      </c>
      <c r="DL227" s="43" t="n">
        <f aca="false">(DL94+DL95+DL96+DL97+DL100)*(1-DL23)+DL106+DL99</f>
        <v>-0</v>
      </c>
      <c r="DM227" s="43" t="n">
        <f aca="false">(DM94+DM95+DM96+DM97+DM100)*(1-DM23)+DM106+DM99</f>
        <v>-0</v>
      </c>
      <c r="DN227" s="43" t="n">
        <f aca="false">(DN94+DN95+DN96+DN97+DN100)*(1-DN23)+DN106+DN99</f>
        <v>-0</v>
      </c>
      <c r="DO227" s="43" t="n">
        <f aca="false">(DO94+DO95+DO96+DO97+DO100)*(1-DO23)+DO106+DO99</f>
        <v>-0</v>
      </c>
      <c r="DP227" s="43" t="n">
        <f aca="false">(DP94+DP95+DP96+DP97+DP100)*(1-DP23)+DP106+DP99</f>
        <v>-0</v>
      </c>
      <c r="DQ227" s="43" t="n">
        <f aca="false">(DQ94+DQ95+DQ96+DQ97+DQ100)*(1-DQ23)+DQ106+DQ99</f>
        <v>-0</v>
      </c>
      <c r="DR227" s="43" t="n">
        <f aca="false">(DR94+DR95+DR96+DR97+DR100)*(1-DR23)+DR106+DR99</f>
        <v>-0</v>
      </c>
      <c r="DS227" s="43" t="n">
        <f aca="false">(DS94+DS95+DS96+DS97+DS100)*(1-DS23)+DS106+DS99</f>
        <v>-0</v>
      </c>
      <c r="DT227" s="43" t="n">
        <f aca="false">(DT94+DT95+DT96+DT97+DT100)*(1-DT23)+DT106+DT99</f>
        <v>-0</v>
      </c>
      <c r="DU227" s="43" t="n">
        <f aca="false">(DU94+DU95+DU96+DU97+DU100)*(1-DU23)+DU106+DU99</f>
        <v>-0</v>
      </c>
      <c r="DV227" s="43" t="n">
        <f aca="false">(DV94+DV95+DV96+DV97+DV100)*(1-DV23)+DV106+DV99</f>
        <v>-0</v>
      </c>
      <c r="DW227" s="43" t="n">
        <f aca="false">(DW94+DW95+DW96+DW97+DW100)*(1-DW23)+DW106+DW99</f>
        <v>-0</v>
      </c>
      <c r="DX227" s="43" t="n">
        <f aca="false">(DX94+DX95+DX96+DX97+DX100)*(1-DX23)+DX106+DX99</f>
        <v>-0</v>
      </c>
      <c r="DY227" s="43" t="n">
        <f aca="false">(DY94+DY95+DY96+DY97+DY100)*(1-DY23)+DY106+DY99</f>
        <v>-0</v>
      </c>
      <c r="DZ227" s="43" t="n">
        <f aca="false">(DZ94+DZ95+DZ96+DZ97+DZ100)*(1-DZ23)+DZ106+DZ99</f>
        <v>-0</v>
      </c>
      <c r="EA227" s="43" t="n">
        <f aca="false">(EA94+EA95+EA96+EA97+EA100)*(1-EA23)+EA106+EA99</f>
        <v>-0</v>
      </c>
      <c r="EB227" s="43" t="n">
        <f aca="false">(EB94+EB95+EB96+EB97+EB100)*(1-EB23)+EB106+EB99</f>
        <v>-0</v>
      </c>
      <c r="EC227" s="43" t="n">
        <f aca="false">(EC94+EC95+EC96+EC97+EC100)*(1-EC23)+EC106+EC99</f>
        <v>-0</v>
      </c>
      <c r="ED227" s="43" t="n">
        <f aca="false">(ED94+ED95+ED96+ED97+ED100)*(1-ED23)+ED106+ED99</f>
        <v>-0</v>
      </c>
      <c r="EE227" s="43" t="n">
        <f aca="false">(EE94+EE95+EE96+EE97+EE100)*(1-EE23)+EE106+EE99</f>
        <v>-0</v>
      </c>
      <c r="EF227" s="43" t="n">
        <f aca="false">(EF94+EF95+EF96+EF97+EF100)*(1-EF23)+EF106+EF99</f>
        <v>-0</v>
      </c>
      <c r="EG227" s="43" t="n">
        <f aca="false">(EG94+EG95+EG96+EG97+EG100)*(1-EG23)+EG106+EG99</f>
        <v>-0</v>
      </c>
      <c r="EH227" s="43" t="n">
        <f aca="false">(EH94+EH95+EH96+EH97+EH100)*(1-EH23)+EH106+EH99</f>
        <v>-0</v>
      </c>
      <c r="EI227" s="43" t="n">
        <f aca="false">(EI94+EI95+EI96+EI97+EI100)*(1-EI23)+EI106+EI99</f>
        <v>-0</v>
      </c>
      <c r="EJ227" s="43" t="n">
        <f aca="false">(EJ94+EJ95+EJ96+EJ97+EJ100)*(1-EJ23)+EJ106+EJ99</f>
        <v>-0</v>
      </c>
      <c r="EK227" s="43" t="n">
        <f aca="false">(EK94+EK95+EK96+EK97+EK100)*(1-EK23)+EK106+EK99</f>
        <v>-0</v>
      </c>
      <c r="EL227" s="43" t="n">
        <f aca="false">(EL94+EL95+EL96+EL97+EL100)*(1-EL23)+EL106+EL99</f>
        <v>-0</v>
      </c>
      <c r="EM227" s="43" t="n">
        <f aca="false">(EM94+EM95+EM96+EM97+EM100)*(1-EM23)+EM106+EM99</f>
        <v>-0</v>
      </c>
      <c r="EN227" s="43" t="n">
        <f aca="false">(EN94+EN95+EN96+EN97+EN100)*(1-EN23)+EN106+EN99</f>
        <v>-0</v>
      </c>
      <c r="EO227" s="43" t="n">
        <f aca="false">(EO94+EO95+EO96+EO97+EO100)*(1-EO23)+EO106+EO99</f>
        <v>-0</v>
      </c>
      <c r="EP227" s="43" t="n">
        <f aca="false">(EP94+EP95+EP96+EP97+EP100)*(1-EP23)+EP106+EP99</f>
        <v>-0</v>
      </c>
      <c r="EQ227" s="43" t="n">
        <f aca="false">(EQ94+EQ95+EQ96+EQ97+EQ100)*(1-EQ23)+EQ106+EQ99</f>
        <v>-0</v>
      </c>
      <c r="ER227" s="43" t="n">
        <f aca="false">(ER94+ER95+ER96+ER97+ER100)*(1-ER23)+ER106+ER99</f>
        <v>-0</v>
      </c>
      <c r="ES227" s="43" t="n">
        <f aca="false">(ES94+ES95+ES96+ES97+ES100)*(1-ES23)+ES106+ES99</f>
        <v>-0</v>
      </c>
      <c r="ET227" s="43" t="n">
        <f aca="false">(ET94+ET95+ET96+ET97+ET100)*(1-ET23)+ET106+ET99</f>
        <v>-0</v>
      </c>
      <c r="EU227" s="43" t="n">
        <f aca="false">(EU94+EU95+EU96+EU97+EU100)*(1-EU23)+EU106+EU99</f>
        <v>-0</v>
      </c>
      <c r="EV227" s="43" t="n">
        <f aca="false">(EV94+EV95+EV96+EV97+EV100)*(1-EV23)+EV106+EV99</f>
        <v>-0</v>
      </c>
      <c r="EW227" s="43" t="n">
        <f aca="false">(EW94+EW95+EW96+EW97+EW100)*(1-EW23)+EW106+EW99</f>
        <v>-0</v>
      </c>
      <c r="EX227" s="43" t="n">
        <f aca="false">(EX94+EX95+EX96+EX97+EX100)*(1-EX23)+EX106+EX99</f>
        <v>-0</v>
      </c>
      <c r="EY227" s="43" t="n">
        <f aca="false">(EY94+EY95+EY96+EY97+EY100)*(1-EY23)+EY106+EY99</f>
        <v>-0</v>
      </c>
      <c r="EZ227" s="43" t="n">
        <f aca="false">(EZ94+EZ95+EZ96+EZ97+EZ100)*(1-EZ23)+EZ106+EZ99</f>
        <v>-0</v>
      </c>
      <c r="FA227" s="43" t="n">
        <f aca="false">(FA94+FA95+FA96+FA97+FA100)*(1-FA23)+FA106+FA99</f>
        <v>-0</v>
      </c>
      <c r="FB227" s="43" t="n">
        <f aca="false">(FB94+FB95+FB96+FB97+FB100)*(1-FB23)+FB106+FB99</f>
        <v>-0</v>
      </c>
      <c r="FC227" s="43" t="n">
        <f aca="false">(FC94+FC95+FC96+FC97+FC100)*(1-FC23)+FC106+FC99</f>
        <v>-0</v>
      </c>
      <c r="FD227" s="43" t="n">
        <f aca="false">(FD94+FD95+FD96+FD97+FD100)*(1-FD23)+FD106+FD99</f>
        <v>-0</v>
      </c>
      <c r="FE227" s="43" t="n">
        <f aca="false">(FE94+FE95+FE96+FE97+FE100)*(1-FE23)+FE106+FE99</f>
        <v>-0</v>
      </c>
      <c r="FF227" s="43" t="n">
        <f aca="false">(FF94+FF95+FF96+FF97+FF100)*(1-FF23)+FF106+FF99</f>
        <v>-0</v>
      </c>
      <c r="FG227" s="43" t="n">
        <f aca="false">(FG94+FG95+FG96+FG97+FG100)*(1-FG23)+FG106+FG99</f>
        <v>-0</v>
      </c>
      <c r="FH227" s="43" t="n">
        <f aca="false">(FH94+FH95+FH96+FH97+FH100)*(1-FH23)+FH106+FH99</f>
        <v>-0</v>
      </c>
    </row>
    <row r="228" customFormat="false" ht="15" hidden="false" customHeight="false" outlineLevel="0" collapsed="false">
      <c r="C228" s="0" t="s">
        <v>805</v>
      </c>
      <c r="D228" s="11" t="s">
        <v>319</v>
      </c>
      <c r="I228" s="43" t="n">
        <f aca="false">SUM(J228:FH228)</f>
        <v>9872.57208799113</v>
      </c>
      <c r="J228" s="43" t="n">
        <f aca="false">J101*(1-J23)+J170+J171+$F224*J18</f>
        <v>0</v>
      </c>
      <c r="K228" s="43" t="n">
        <f aca="false">K101*(1-K23)+K170+K171+$F224*K18</f>
        <v>1213.875</v>
      </c>
      <c r="L228" s="43" t="n">
        <f aca="false">L101*(1-L23)+L170+L171+$F224*L18</f>
        <v>0</v>
      </c>
      <c r="M228" s="43" t="n">
        <f aca="false">M101*(1-M23)+M170+M171+$F224*M18</f>
        <v>0</v>
      </c>
      <c r="N228" s="43" t="n">
        <f aca="false">N101*(1-N23)+N170+N171+$F224*N18</f>
        <v>0</v>
      </c>
      <c r="O228" s="43" t="n">
        <f aca="false">O101*(1-O23)+O170+O171+$F224*O18</f>
        <v>8658.69708799113</v>
      </c>
      <c r="P228" s="43" t="n">
        <f aca="false">P101*(1-P23)+P170+P171+$F224*P18</f>
        <v>0</v>
      </c>
      <c r="Q228" s="43" t="n">
        <f aca="false">Q101*(1-Q23)+Q170+Q171+$F224*Q18</f>
        <v>0</v>
      </c>
      <c r="R228" s="43" t="n">
        <f aca="false">R101*(1-R23)+R170+R171+$F224*R18</f>
        <v>0</v>
      </c>
      <c r="S228" s="43" t="n">
        <f aca="false">S101*(1-S23)+S170+S171+$F224*S18</f>
        <v>0</v>
      </c>
      <c r="T228" s="43" t="n">
        <f aca="false">T101*(1-T23)+T170+T171+$F224*T18</f>
        <v>0</v>
      </c>
      <c r="U228" s="43" t="n">
        <f aca="false">U101*(1-U23)+U170+U171+$F224*U18</f>
        <v>0</v>
      </c>
      <c r="V228" s="43" t="n">
        <f aca="false">V101*(1-V23)+V170+V171+$F224*V18</f>
        <v>0</v>
      </c>
      <c r="W228" s="43" t="n">
        <f aca="false">W101*(1-W23)+W170+W171+$F224*W18</f>
        <v>0</v>
      </c>
      <c r="X228" s="43" t="n">
        <f aca="false">X101*(1-X23)+X170+X171+$F224*X18</f>
        <v>0</v>
      </c>
      <c r="Y228" s="43" t="n">
        <f aca="false">Y101*(1-Y23)+Y170+Y171+$F224*Y18</f>
        <v>0</v>
      </c>
      <c r="Z228" s="43" t="n">
        <f aca="false">Z101*(1-Z23)+Z170+Z171+$F224*Z18</f>
        <v>0</v>
      </c>
      <c r="AA228" s="43" t="n">
        <f aca="false">AA101*(1-AA23)+AA170+AA171+$F224*AA18</f>
        <v>0</v>
      </c>
      <c r="AB228" s="43" t="n">
        <f aca="false">AB101*(1-AB23)+AB170+AB171+$F224*AB18</f>
        <v>0</v>
      </c>
      <c r="AC228" s="43" t="n">
        <f aca="false">AC101*(1-AC23)+AC170+AC171+$F224*AC18</f>
        <v>0</v>
      </c>
      <c r="AD228" s="43" t="n">
        <f aca="false">AD101*(1-AD23)+AD170+AD171+$F224*AD18</f>
        <v>0</v>
      </c>
      <c r="AE228" s="43" t="n">
        <f aca="false">AE101*(1-AE23)+AE170+AE171+$F224*AE18</f>
        <v>0</v>
      </c>
      <c r="AF228" s="43" t="n">
        <f aca="false">AF101*(1-AF23)+AF170+AF171+$F224*AF18</f>
        <v>0</v>
      </c>
      <c r="AG228" s="43" t="n">
        <f aca="false">AG101*(1-AG23)+AG170+AG171+$F224*AG18</f>
        <v>0</v>
      </c>
      <c r="AH228" s="43" t="n">
        <f aca="false">AH101*(1-AH23)+AH170+AH171+$F224*AH18</f>
        <v>0</v>
      </c>
      <c r="AI228" s="43" t="n">
        <f aca="false">AI101*(1-AI23)+AI170+AI171+$F224*AI18</f>
        <v>0</v>
      </c>
      <c r="AJ228" s="43" t="n">
        <f aca="false">AJ101*(1-AJ23)+AJ170+AJ171+$F224*AJ18</f>
        <v>0</v>
      </c>
      <c r="AK228" s="43" t="n">
        <f aca="false">AK101*(1-AK23)+AK170+AK171+$F224*AK18</f>
        <v>0</v>
      </c>
      <c r="AL228" s="43" t="n">
        <f aca="false">AL101*(1-AL23)+AL170+AL171+$F224*AL18</f>
        <v>0</v>
      </c>
      <c r="AM228" s="43" t="n">
        <f aca="false">AM101*(1-AM23)+AM170+AM171+$F224*AM18</f>
        <v>0</v>
      </c>
      <c r="AN228" s="43" t="n">
        <f aca="false">AN101*(1-AN23)+AN170+AN171+$F224*AN18</f>
        <v>0</v>
      </c>
      <c r="AO228" s="43" t="n">
        <f aca="false">AO101*(1-AO23)+AO170+AO171+$F224*AO18</f>
        <v>0</v>
      </c>
      <c r="AP228" s="43" t="n">
        <f aca="false">AP101*(1-AP23)+AP170+AP171+$F224*AP18</f>
        <v>0</v>
      </c>
      <c r="AQ228" s="43" t="n">
        <f aca="false">AQ101*(1-AQ23)+AQ170+AQ171+$F224*AQ18</f>
        <v>0</v>
      </c>
      <c r="AR228" s="43" t="n">
        <f aca="false">AR101*(1-AR23)+AR170+AR171+$F224*AR18</f>
        <v>0</v>
      </c>
      <c r="AS228" s="43" t="n">
        <f aca="false">AS101*(1-AS23)+AS170+AS171+$F224*AS18</f>
        <v>0</v>
      </c>
      <c r="AT228" s="43" t="n">
        <f aca="false">AT101*(1-AT23)+AT170+AT171+$F224*AT18</f>
        <v>0</v>
      </c>
      <c r="AU228" s="43" t="n">
        <f aca="false">AU101*(1-AU23)+AU170+AU171+$F224*AU18</f>
        <v>0</v>
      </c>
      <c r="AV228" s="43" t="n">
        <f aca="false">AV101*(1-AV23)+AV170+AV171+$F224*AV18</f>
        <v>0</v>
      </c>
      <c r="AW228" s="43" t="n">
        <f aca="false">AW101*(1-AW23)+AW170+AW171+$F224*AW18</f>
        <v>0</v>
      </c>
      <c r="AX228" s="43" t="n">
        <f aca="false">AX101*(1-AX23)+AX170+AX171+$F224*AX18</f>
        <v>0</v>
      </c>
      <c r="AY228" s="43" t="n">
        <f aca="false">AY101*(1-AY23)+AY170+AY171+$F224*AY18</f>
        <v>0</v>
      </c>
      <c r="AZ228" s="43" t="n">
        <f aca="false">AZ101*(1-AZ23)+AZ170+AZ171+$F224*AZ18</f>
        <v>0</v>
      </c>
      <c r="BA228" s="43" t="n">
        <f aca="false">BA101*(1-BA23)+BA170+BA171+$F224*BA18</f>
        <v>0</v>
      </c>
      <c r="BB228" s="43" t="n">
        <f aca="false">BB101*(1-BB23)+BB170+BB171+$F224*BB18</f>
        <v>0</v>
      </c>
      <c r="BC228" s="43" t="n">
        <f aca="false">BC101*(1-BC23)+BC170+BC171+$F224*BC18</f>
        <v>0</v>
      </c>
      <c r="BD228" s="43" t="n">
        <f aca="false">BD101*(1-BD23)+BD170+BD171+$F224*BD18</f>
        <v>0</v>
      </c>
      <c r="BE228" s="43" t="n">
        <f aca="false">BE101*(1-BE23)+BE170+BE171+$F224*BE18</f>
        <v>0</v>
      </c>
      <c r="BF228" s="43" t="n">
        <f aca="false">BF101*(1-BF23)+BF170+BF171+$F224*BF18</f>
        <v>0</v>
      </c>
      <c r="BG228" s="43" t="n">
        <f aca="false">BG101*(1-BG23)+BG170+BG171+$F224*BG18</f>
        <v>0</v>
      </c>
      <c r="BH228" s="43" t="n">
        <f aca="false">BH101*(1-BH23)+BH170+BH171+$F224*BH18</f>
        <v>0</v>
      </c>
      <c r="BI228" s="43" t="n">
        <f aca="false">BI101*(1-BI23)+BI170+BI171+$F224*BI18</f>
        <v>0</v>
      </c>
      <c r="BJ228" s="43" t="n">
        <f aca="false">BJ101*(1-BJ23)+BJ170+BJ171+$F224*BJ18</f>
        <v>0</v>
      </c>
      <c r="BK228" s="43" t="n">
        <f aca="false">BK101*(1-BK23)+BK170+BK171+$F224*BK18</f>
        <v>0</v>
      </c>
      <c r="BL228" s="43" t="n">
        <f aca="false">BL101*(1-BL23)+BL170+BL171+$F224*BL18</f>
        <v>0</v>
      </c>
      <c r="BM228" s="43" t="n">
        <f aca="false">BM101*(1-BM23)+BM170+BM171+$F224*BM18</f>
        <v>0</v>
      </c>
      <c r="BN228" s="43" t="n">
        <f aca="false">BN101*(1-BN23)+BN170+BN171+$F224*BN18</f>
        <v>0</v>
      </c>
      <c r="BO228" s="43" t="n">
        <f aca="false">BO101*(1-BO23)+BO170+BO171+$F224*BO18</f>
        <v>0</v>
      </c>
      <c r="BP228" s="43" t="n">
        <f aca="false">BP101*(1-BP23)+BP170+BP171+$F224*BP18</f>
        <v>0</v>
      </c>
      <c r="BQ228" s="43" t="n">
        <f aca="false">BQ101*(1-BQ23)+BQ170+BQ171+$F224*BQ18</f>
        <v>0</v>
      </c>
      <c r="BR228" s="43" t="n">
        <f aca="false">BR101*(1-BR23)+BR170+BR171+$F224*BR18</f>
        <v>0</v>
      </c>
      <c r="BS228" s="43" t="n">
        <f aca="false">BS101*(1-BS23)+BS170+BS171+$F224*BS18</f>
        <v>0</v>
      </c>
      <c r="BT228" s="43" t="n">
        <f aca="false">BT101*(1-BT23)+BT170+BT171+$F224*BT18</f>
        <v>0</v>
      </c>
      <c r="BU228" s="43" t="n">
        <f aca="false">BU101*(1-BU23)+BU170+BU171+$F224*BU18</f>
        <v>0</v>
      </c>
      <c r="BV228" s="43" t="n">
        <f aca="false">BV101*(1-BV23)+BV170+BV171+$F224*BV18</f>
        <v>0</v>
      </c>
      <c r="BW228" s="43" t="n">
        <f aca="false">BW101*(1-BW23)+BW170+BW171+$F224*BW18</f>
        <v>0</v>
      </c>
      <c r="BX228" s="43" t="n">
        <f aca="false">BX101*(1-BX23)+BX170+BX171+$F224*BX18</f>
        <v>0</v>
      </c>
      <c r="BY228" s="43" t="n">
        <f aca="false">BY101*(1-BY23)+BY170+BY171+$F224*BY18</f>
        <v>0</v>
      </c>
      <c r="BZ228" s="43" t="n">
        <f aca="false">BZ101*(1-BZ23)+BZ170+BZ171+$F224*BZ18</f>
        <v>0</v>
      </c>
      <c r="CA228" s="43" t="n">
        <f aca="false">CA101*(1-CA23)+CA170+CA171+$F224*CA18</f>
        <v>0</v>
      </c>
      <c r="CB228" s="43" t="n">
        <f aca="false">CB101*(1-CB23)+CB170+CB171+$F224*CB18</f>
        <v>0</v>
      </c>
      <c r="CC228" s="43" t="n">
        <f aca="false">CC101*(1-CC23)+CC170+CC171+$F224*CC18</f>
        <v>0</v>
      </c>
      <c r="CD228" s="43" t="n">
        <f aca="false">CD101*(1-CD23)+CD170+CD171+$F224*CD18</f>
        <v>0</v>
      </c>
      <c r="CE228" s="43" t="n">
        <f aca="false">CE101*(1-CE23)+CE170+CE171+$F224*CE18</f>
        <v>0</v>
      </c>
      <c r="CF228" s="43" t="n">
        <f aca="false">CF101*(1-CF23)+CF170+CF171+$F224*CF18</f>
        <v>0</v>
      </c>
      <c r="CG228" s="43" t="n">
        <f aca="false">CG101*(1-CG23)+CG170+CG171+$F224*CG18</f>
        <v>0</v>
      </c>
      <c r="CH228" s="43" t="n">
        <f aca="false">CH101*(1-CH23)+CH170+CH171+$F224*CH18</f>
        <v>0</v>
      </c>
      <c r="CI228" s="43" t="n">
        <f aca="false">CI101*(1-CI23)+CI170+CI171+$F224*CI18</f>
        <v>0</v>
      </c>
      <c r="CJ228" s="43" t="n">
        <f aca="false">CJ101*(1-CJ23)+CJ170+CJ171+$F224*CJ18</f>
        <v>0</v>
      </c>
      <c r="CK228" s="43" t="n">
        <f aca="false">CK101*(1-CK23)+CK170+CK171+$F224*CK18</f>
        <v>0</v>
      </c>
      <c r="CL228" s="43" t="n">
        <f aca="false">CL101*(1-CL23)+CL170+CL171+$F224*CL18</f>
        <v>0</v>
      </c>
      <c r="CM228" s="43" t="n">
        <f aca="false">CM101*(1-CM23)+CM170+CM171+$F224*CM18</f>
        <v>0</v>
      </c>
      <c r="CN228" s="43" t="n">
        <f aca="false">CN101*(1-CN23)+CN170+CN171+$F224*CN18</f>
        <v>0</v>
      </c>
      <c r="CO228" s="43" t="n">
        <f aca="false">CO101*(1-CO23)+CO170+CO171+$F224*CO18</f>
        <v>0</v>
      </c>
      <c r="CP228" s="43" t="n">
        <f aca="false">CP101*(1-CP23)+CP170+CP171+$F224*CP18</f>
        <v>0</v>
      </c>
      <c r="CQ228" s="43" t="n">
        <f aca="false">CQ101*(1-CQ23)+CQ170+CQ171+$F224*CQ18</f>
        <v>0</v>
      </c>
      <c r="CR228" s="43" t="n">
        <f aca="false">CR101*(1-CR23)+CR170+CR171+$F224*CR18</f>
        <v>0</v>
      </c>
      <c r="CS228" s="43" t="n">
        <f aca="false">CS101*(1-CS23)+CS170+CS171+$F224*CS18</f>
        <v>0</v>
      </c>
      <c r="CT228" s="43" t="n">
        <f aca="false">CT101*(1-CT23)+CT170+CT171+$F224*CT18</f>
        <v>0</v>
      </c>
      <c r="CU228" s="43" t="n">
        <f aca="false">CU101*(1-CU23)+CU170+CU171+$F224*CU18</f>
        <v>0</v>
      </c>
      <c r="CV228" s="43" t="n">
        <f aca="false">CV101*(1-CV23)+CV170+CV171+$F224*CV18</f>
        <v>0</v>
      </c>
      <c r="CW228" s="43" t="n">
        <f aca="false">CW101*(1-CW23)+CW170+CW171+$F224*CW18</f>
        <v>0</v>
      </c>
      <c r="CX228" s="43" t="n">
        <f aca="false">CX101*(1-CX23)+CX170+CX171+$F224*CX18</f>
        <v>0</v>
      </c>
      <c r="CY228" s="43" t="n">
        <f aca="false">CY101*(1-CY23)+CY170+CY171+$F224*CY18</f>
        <v>0</v>
      </c>
      <c r="CZ228" s="43" t="n">
        <f aca="false">CZ101*(1-CZ23)+CZ170+CZ171+$F224*CZ18</f>
        <v>0</v>
      </c>
      <c r="DA228" s="43" t="n">
        <f aca="false">DA101*(1-DA23)+DA170+DA171+$F224*DA18</f>
        <v>0</v>
      </c>
      <c r="DB228" s="43" t="n">
        <f aca="false">DB101*(1-DB23)+DB170+DB171+$F224*DB18</f>
        <v>0</v>
      </c>
      <c r="DC228" s="43" t="n">
        <f aca="false">DC101*(1-DC23)+DC170+DC171+$F224*DC18</f>
        <v>0</v>
      </c>
      <c r="DD228" s="43" t="n">
        <f aca="false">DD101*(1-DD23)+DD170+DD171+$F224*DD18</f>
        <v>0</v>
      </c>
      <c r="DE228" s="43" t="n">
        <f aca="false">DE101*(1-DE23)+DE170+DE171+$F224*DE18</f>
        <v>0</v>
      </c>
      <c r="DF228" s="43" t="n">
        <f aca="false">DF101*(1-DF23)+DF170+DF171+$F224*DF18</f>
        <v>0</v>
      </c>
      <c r="DG228" s="43" t="n">
        <f aca="false">DG101*(1-DG23)+DG170+DG171+$F224*DG18</f>
        <v>0</v>
      </c>
      <c r="DH228" s="43" t="n">
        <f aca="false">DH101*(1-DH23)+DH170+DH171+$F224*DH18</f>
        <v>0</v>
      </c>
      <c r="DI228" s="43" t="n">
        <f aca="false">DI101*(1-DI23)+DI170+DI171+$F224*DI18</f>
        <v>0</v>
      </c>
      <c r="DJ228" s="43" t="n">
        <f aca="false">DJ101*(1-DJ23)+DJ170+DJ171+$F224*DJ18</f>
        <v>0</v>
      </c>
      <c r="DK228" s="43" t="n">
        <f aca="false">DK101*(1-DK23)+DK170+DK171+$F224*DK18</f>
        <v>0</v>
      </c>
      <c r="DL228" s="43" t="n">
        <f aca="false">DL101*(1-DL23)+DL170+DL171+$F224*DL18</f>
        <v>0</v>
      </c>
      <c r="DM228" s="43" t="n">
        <f aca="false">DM101*(1-DM23)+DM170+DM171+$F224*DM18</f>
        <v>0</v>
      </c>
      <c r="DN228" s="43" t="n">
        <f aca="false">DN101*(1-DN23)+DN170+DN171+$F224*DN18</f>
        <v>0</v>
      </c>
      <c r="DO228" s="43" t="n">
        <f aca="false">DO101*(1-DO23)+DO170+DO171+$F224*DO18</f>
        <v>0</v>
      </c>
      <c r="DP228" s="43" t="n">
        <f aca="false">DP101*(1-DP23)+DP170+DP171+$F224*DP18</f>
        <v>0</v>
      </c>
      <c r="DQ228" s="43" t="n">
        <f aca="false">DQ101*(1-DQ23)+DQ170+DQ171+$F224*DQ18</f>
        <v>0</v>
      </c>
      <c r="DR228" s="43" t="n">
        <f aca="false">DR101*(1-DR23)+DR170+DR171+$F224*DR18</f>
        <v>0</v>
      </c>
      <c r="DS228" s="43" t="n">
        <f aca="false">DS101*(1-DS23)+DS170+DS171+$F224*DS18</f>
        <v>0</v>
      </c>
      <c r="DT228" s="43" t="n">
        <f aca="false">DT101*(1-DT23)+DT170+DT171+$F224*DT18</f>
        <v>0</v>
      </c>
      <c r="DU228" s="43" t="n">
        <f aca="false">DU101*(1-DU23)+DU170+DU171+$F224*DU18</f>
        <v>0</v>
      </c>
      <c r="DV228" s="43" t="n">
        <f aca="false">DV101*(1-DV23)+DV170+DV171+$F224*DV18</f>
        <v>0</v>
      </c>
      <c r="DW228" s="43" t="n">
        <f aca="false">DW101*(1-DW23)+DW170+DW171+$F224*DW18</f>
        <v>0</v>
      </c>
      <c r="DX228" s="43" t="n">
        <f aca="false">DX101*(1-DX23)+DX170+DX171+$F224*DX18</f>
        <v>0</v>
      </c>
      <c r="DY228" s="43" t="n">
        <f aca="false">DY101*(1-DY23)+DY170+DY171+$F224*DY18</f>
        <v>0</v>
      </c>
      <c r="DZ228" s="43" t="n">
        <f aca="false">DZ101*(1-DZ23)+DZ170+DZ171+$F224*DZ18</f>
        <v>0</v>
      </c>
      <c r="EA228" s="43" t="n">
        <f aca="false">EA101*(1-EA23)+EA170+EA171+$F224*EA18</f>
        <v>0</v>
      </c>
      <c r="EB228" s="43" t="n">
        <f aca="false">EB101*(1-EB23)+EB170+EB171+$F224*EB18</f>
        <v>0</v>
      </c>
      <c r="EC228" s="43" t="n">
        <f aca="false">EC101*(1-EC23)+EC170+EC171+$F224*EC18</f>
        <v>0</v>
      </c>
      <c r="ED228" s="43" t="n">
        <f aca="false">ED101*(1-ED23)+ED170+ED171+$F224*ED18</f>
        <v>0</v>
      </c>
      <c r="EE228" s="43" t="n">
        <f aca="false">EE101*(1-EE23)+EE170+EE171+$F224*EE18</f>
        <v>0</v>
      </c>
      <c r="EF228" s="43" t="n">
        <f aca="false">EF101*(1-EF23)+EF170+EF171+$F224*EF18</f>
        <v>0</v>
      </c>
      <c r="EG228" s="43" t="n">
        <f aca="false">EG101*(1-EG23)+EG170+EG171+$F224*EG18</f>
        <v>0</v>
      </c>
      <c r="EH228" s="43" t="n">
        <f aca="false">EH101*(1-EH23)+EH170+EH171+$F224*EH18</f>
        <v>0</v>
      </c>
      <c r="EI228" s="43" t="n">
        <f aca="false">EI101*(1-EI23)+EI170+EI171+$F224*EI18</f>
        <v>0</v>
      </c>
      <c r="EJ228" s="43" t="n">
        <f aca="false">EJ101*(1-EJ23)+EJ170+EJ171+$F224*EJ18</f>
        <v>0</v>
      </c>
      <c r="EK228" s="43" t="n">
        <f aca="false">EK101*(1-EK23)+EK170+EK171+$F224*EK18</f>
        <v>0</v>
      </c>
      <c r="EL228" s="43" t="n">
        <f aca="false">EL101*(1-EL23)+EL170+EL171+$F224*EL18</f>
        <v>0</v>
      </c>
      <c r="EM228" s="43" t="n">
        <f aca="false">EM101*(1-EM23)+EM170+EM171+$F224*EM18</f>
        <v>0</v>
      </c>
      <c r="EN228" s="43" t="n">
        <f aca="false">EN101*(1-EN23)+EN170+EN171+$F224*EN18</f>
        <v>0</v>
      </c>
      <c r="EO228" s="43" t="n">
        <f aca="false">EO101*(1-EO23)+EO170+EO171+$F224*EO18</f>
        <v>0</v>
      </c>
      <c r="EP228" s="43" t="n">
        <f aca="false">EP101*(1-EP23)+EP170+EP171+$F224*EP18</f>
        <v>0</v>
      </c>
      <c r="EQ228" s="43" t="n">
        <f aca="false">EQ101*(1-EQ23)+EQ170+EQ171+$F224*EQ18</f>
        <v>0</v>
      </c>
      <c r="ER228" s="43" t="n">
        <f aca="false">ER101*(1-ER23)+ER170+ER171+$F224*ER18</f>
        <v>0</v>
      </c>
      <c r="ES228" s="43" t="n">
        <f aca="false">ES101*(1-ES23)+ES170+ES171+$F224*ES18</f>
        <v>0</v>
      </c>
      <c r="ET228" s="43" t="n">
        <f aca="false">ET101*(1-ET23)+ET170+ET171+$F224*ET18</f>
        <v>0</v>
      </c>
      <c r="EU228" s="43" t="n">
        <f aca="false">EU101*(1-EU23)+EU170+EU171+$F224*EU18</f>
        <v>0</v>
      </c>
      <c r="EV228" s="43" t="n">
        <f aca="false">EV101*(1-EV23)+EV170+EV171+$F224*EV18</f>
        <v>0</v>
      </c>
      <c r="EW228" s="43" t="n">
        <f aca="false">EW101*(1-EW23)+EW170+EW171+$F224*EW18</f>
        <v>0</v>
      </c>
      <c r="EX228" s="43" t="n">
        <f aca="false">EX101*(1-EX23)+EX170+EX171+$F224*EX18</f>
        <v>0</v>
      </c>
      <c r="EY228" s="43" t="n">
        <f aca="false">EY101*(1-EY23)+EY170+EY171+$F224*EY18</f>
        <v>0</v>
      </c>
      <c r="EZ228" s="43" t="n">
        <f aca="false">EZ101*(1-EZ23)+EZ170+EZ171+$F224*EZ18</f>
        <v>0</v>
      </c>
      <c r="FA228" s="43" t="n">
        <f aca="false">FA101*(1-FA23)+FA170+FA171+$F224*FA18</f>
        <v>0</v>
      </c>
      <c r="FB228" s="43" t="n">
        <f aca="false">FB101*(1-FB23)+FB170+FB171+$F224*FB18</f>
        <v>0</v>
      </c>
      <c r="FC228" s="43" t="n">
        <f aca="false">FC101*(1-FC23)+FC170+FC171+$F224*FC18</f>
        <v>0</v>
      </c>
      <c r="FD228" s="43" t="n">
        <f aca="false">FD101*(1-FD23)+FD170+FD171+$F224*FD18</f>
        <v>0</v>
      </c>
      <c r="FE228" s="43" t="n">
        <f aca="false">FE101*(1-FE23)+FE170+FE171+$F224*FE18</f>
        <v>0</v>
      </c>
      <c r="FF228" s="43" t="n">
        <f aca="false">FF101*(1-FF23)+FF170+FF171+$F224*FF18</f>
        <v>0</v>
      </c>
      <c r="FG228" s="43" t="n">
        <f aca="false">FG101*(1-FG23)+FG170+FG171+$F224*FG18</f>
        <v>0</v>
      </c>
      <c r="FH228" s="43" t="n">
        <f aca="false">FH101*(1-FH23)+FH170+FH171+$F224*FH18</f>
        <v>0</v>
      </c>
    </row>
    <row r="229" customFormat="false" ht="15" hidden="false" customHeight="false" outlineLevel="0" collapsed="false">
      <c r="C229" s="0" t="s">
        <v>806</v>
      </c>
      <c r="D229" s="11" t="s">
        <v>319</v>
      </c>
      <c r="I229" s="43" t="n">
        <f aca="false">SUM(J229:FH229)</f>
        <v>2400.48469723771</v>
      </c>
      <c r="J229" s="43" t="n">
        <f aca="false">J227+J228</f>
        <v>-2749.35227272727</v>
      </c>
      <c r="K229" s="43" t="n">
        <f aca="false">K227+K228</f>
        <v>818.684731973848</v>
      </c>
      <c r="L229" s="43" t="n">
        <f aca="false">L227+L228</f>
        <v>-684.462738443338</v>
      </c>
      <c r="M229" s="43" t="n">
        <f aca="false">M227+M228</f>
        <v>-226.929361942715</v>
      </c>
      <c r="N229" s="43" t="n">
        <f aca="false">N227+N228</f>
        <v>-1835.41287842623</v>
      </c>
      <c r="O229" s="43" t="n">
        <f aca="false">O227+O228</f>
        <v>7077.95721680342</v>
      </c>
      <c r="P229" s="43" t="n">
        <f aca="false">P227+P228</f>
        <v>0</v>
      </c>
      <c r="Q229" s="43" t="n">
        <f aca="false">Q227+Q228</f>
        <v>0</v>
      </c>
      <c r="R229" s="43" t="n">
        <f aca="false">R227+R228</f>
        <v>0</v>
      </c>
      <c r="S229" s="43" t="n">
        <f aca="false">S227+S228</f>
        <v>0</v>
      </c>
      <c r="T229" s="43" t="n">
        <f aca="false">T227+T228</f>
        <v>0</v>
      </c>
      <c r="U229" s="43" t="n">
        <f aca="false">U227+U228</f>
        <v>0</v>
      </c>
      <c r="V229" s="43" t="n">
        <f aca="false">V227+V228</f>
        <v>0</v>
      </c>
      <c r="W229" s="43" t="n">
        <f aca="false">W227+W228</f>
        <v>0</v>
      </c>
      <c r="X229" s="43" t="n">
        <f aca="false">X227+X228</f>
        <v>0</v>
      </c>
      <c r="Y229" s="43" t="n">
        <f aca="false">Y227+Y228</f>
        <v>0</v>
      </c>
      <c r="Z229" s="43" t="n">
        <f aca="false">Z227+Z228</f>
        <v>0</v>
      </c>
      <c r="AA229" s="43" t="n">
        <f aca="false">AA227+AA228</f>
        <v>0</v>
      </c>
      <c r="AB229" s="43" t="n">
        <f aca="false">AB227+AB228</f>
        <v>0</v>
      </c>
      <c r="AC229" s="43" t="n">
        <f aca="false">AC227+AC228</f>
        <v>0</v>
      </c>
      <c r="AD229" s="43" t="n">
        <f aca="false">AD227+AD228</f>
        <v>0</v>
      </c>
      <c r="AE229" s="43" t="n">
        <f aca="false">AE227+AE228</f>
        <v>0</v>
      </c>
      <c r="AF229" s="43" t="n">
        <f aca="false">AF227+AF228</f>
        <v>0</v>
      </c>
      <c r="AG229" s="43" t="n">
        <f aca="false">AG227+AG228</f>
        <v>0</v>
      </c>
      <c r="AH229" s="43" t="n">
        <f aca="false">AH227+AH228</f>
        <v>0</v>
      </c>
      <c r="AI229" s="43" t="n">
        <f aca="false">AI227+AI228</f>
        <v>0</v>
      </c>
      <c r="AJ229" s="43" t="n">
        <f aca="false">AJ227+AJ228</f>
        <v>0</v>
      </c>
      <c r="AK229" s="43" t="n">
        <f aca="false">AK227+AK228</f>
        <v>0</v>
      </c>
      <c r="AL229" s="43" t="n">
        <f aca="false">AL227+AL228</f>
        <v>0</v>
      </c>
      <c r="AM229" s="43" t="n">
        <f aca="false">AM227+AM228</f>
        <v>0</v>
      </c>
      <c r="AN229" s="43" t="n">
        <f aca="false">AN227+AN228</f>
        <v>0</v>
      </c>
      <c r="AO229" s="43" t="n">
        <f aca="false">AO227+AO228</f>
        <v>0</v>
      </c>
      <c r="AP229" s="43" t="n">
        <f aca="false">AP227+AP228</f>
        <v>0</v>
      </c>
      <c r="AQ229" s="43" t="n">
        <f aca="false">AQ227+AQ228</f>
        <v>0</v>
      </c>
      <c r="AR229" s="43" t="n">
        <f aca="false">AR227+AR228</f>
        <v>0</v>
      </c>
      <c r="AS229" s="43" t="n">
        <f aca="false">AS227+AS228</f>
        <v>0</v>
      </c>
      <c r="AT229" s="43" t="n">
        <f aca="false">AT227+AT228</f>
        <v>0</v>
      </c>
      <c r="AU229" s="43" t="n">
        <f aca="false">AU227+AU228</f>
        <v>0</v>
      </c>
      <c r="AV229" s="43" t="n">
        <f aca="false">AV227+AV228</f>
        <v>0</v>
      </c>
      <c r="AW229" s="43" t="n">
        <f aca="false">AW227+AW228</f>
        <v>0</v>
      </c>
      <c r="AX229" s="43" t="n">
        <f aca="false">AX227+AX228</f>
        <v>0</v>
      </c>
      <c r="AY229" s="43" t="n">
        <f aca="false">AY227+AY228</f>
        <v>0</v>
      </c>
      <c r="AZ229" s="43" t="n">
        <f aca="false">AZ227+AZ228</f>
        <v>0</v>
      </c>
      <c r="BA229" s="43" t="n">
        <f aca="false">BA227+BA228</f>
        <v>0</v>
      </c>
      <c r="BB229" s="43" t="n">
        <f aca="false">BB227+BB228</f>
        <v>0</v>
      </c>
      <c r="BC229" s="43" t="n">
        <f aca="false">BC227+BC228</f>
        <v>0</v>
      </c>
      <c r="BD229" s="43" t="n">
        <f aca="false">BD227+BD228</f>
        <v>0</v>
      </c>
      <c r="BE229" s="43" t="n">
        <f aca="false">BE227+BE228</f>
        <v>0</v>
      </c>
      <c r="BF229" s="43" t="n">
        <f aca="false">BF227+BF228</f>
        <v>0</v>
      </c>
      <c r="BG229" s="43" t="n">
        <f aca="false">BG227+BG228</f>
        <v>0</v>
      </c>
      <c r="BH229" s="43" t="n">
        <f aca="false">BH227+BH228</f>
        <v>0</v>
      </c>
      <c r="BI229" s="43" t="n">
        <f aca="false">BI227+BI228</f>
        <v>0</v>
      </c>
      <c r="BJ229" s="43" t="n">
        <f aca="false">BJ227+BJ228</f>
        <v>0</v>
      </c>
      <c r="BK229" s="43" t="n">
        <f aca="false">BK227+BK228</f>
        <v>0</v>
      </c>
      <c r="BL229" s="43" t="n">
        <f aca="false">BL227+BL228</f>
        <v>0</v>
      </c>
      <c r="BM229" s="43" t="n">
        <f aca="false">BM227+BM228</f>
        <v>0</v>
      </c>
      <c r="BN229" s="43" t="n">
        <f aca="false">BN227+BN228</f>
        <v>0</v>
      </c>
      <c r="BO229" s="43" t="n">
        <f aca="false">BO227+BO228</f>
        <v>0</v>
      </c>
      <c r="BP229" s="43" t="n">
        <f aca="false">BP227+BP228</f>
        <v>0</v>
      </c>
      <c r="BQ229" s="43" t="n">
        <f aca="false">BQ227+BQ228</f>
        <v>0</v>
      </c>
      <c r="BR229" s="43" t="n">
        <f aca="false">BR227+BR228</f>
        <v>0</v>
      </c>
      <c r="BS229" s="43" t="n">
        <f aca="false">BS227+BS228</f>
        <v>0</v>
      </c>
      <c r="BT229" s="43" t="n">
        <f aca="false">BT227+BT228</f>
        <v>0</v>
      </c>
      <c r="BU229" s="43" t="n">
        <f aca="false">BU227+BU228</f>
        <v>0</v>
      </c>
      <c r="BV229" s="43" t="n">
        <f aca="false">BV227+BV228</f>
        <v>0</v>
      </c>
      <c r="BW229" s="43" t="n">
        <f aca="false">BW227+BW228</f>
        <v>0</v>
      </c>
      <c r="BX229" s="43" t="n">
        <f aca="false">BX227+BX228</f>
        <v>0</v>
      </c>
      <c r="BY229" s="43" t="n">
        <f aca="false">BY227+BY228</f>
        <v>0</v>
      </c>
      <c r="BZ229" s="43" t="n">
        <f aca="false">BZ227+BZ228</f>
        <v>0</v>
      </c>
      <c r="CA229" s="43" t="n">
        <f aca="false">CA227+CA228</f>
        <v>0</v>
      </c>
      <c r="CB229" s="43" t="n">
        <f aca="false">CB227+CB228</f>
        <v>0</v>
      </c>
      <c r="CC229" s="43" t="n">
        <f aca="false">CC227+CC228</f>
        <v>0</v>
      </c>
      <c r="CD229" s="43" t="n">
        <f aca="false">CD227+CD228</f>
        <v>0</v>
      </c>
      <c r="CE229" s="43" t="n">
        <f aca="false">CE227+CE228</f>
        <v>0</v>
      </c>
      <c r="CF229" s="43" t="n">
        <f aca="false">CF227+CF228</f>
        <v>0</v>
      </c>
      <c r="CG229" s="43" t="n">
        <f aca="false">CG227+CG228</f>
        <v>0</v>
      </c>
      <c r="CH229" s="43" t="n">
        <f aca="false">CH227+CH228</f>
        <v>0</v>
      </c>
      <c r="CI229" s="43" t="n">
        <f aca="false">CI227+CI228</f>
        <v>0</v>
      </c>
      <c r="CJ229" s="43" t="n">
        <f aca="false">CJ227+CJ228</f>
        <v>0</v>
      </c>
      <c r="CK229" s="43" t="n">
        <f aca="false">CK227+CK228</f>
        <v>0</v>
      </c>
      <c r="CL229" s="43" t="n">
        <f aca="false">CL227+CL228</f>
        <v>0</v>
      </c>
      <c r="CM229" s="43" t="n">
        <f aca="false">CM227+CM228</f>
        <v>0</v>
      </c>
      <c r="CN229" s="43" t="n">
        <f aca="false">CN227+CN228</f>
        <v>0</v>
      </c>
      <c r="CO229" s="43" t="n">
        <f aca="false">CO227+CO228</f>
        <v>0</v>
      </c>
      <c r="CP229" s="43" t="n">
        <f aca="false">CP227+CP228</f>
        <v>0</v>
      </c>
      <c r="CQ229" s="43" t="n">
        <f aca="false">CQ227+CQ228</f>
        <v>0</v>
      </c>
      <c r="CR229" s="43" t="n">
        <f aca="false">CR227+CR228</f>
        <v>0</v>
      </c>
      <c r="CS229" s="43" t="n">
        <f aca="false">CS227+CS228</f>
        <v>0</v>
      </c>
      <c r="CT229" s="43" t="n">
        <f aca="false">CT227+CT228</f>
        <v>0</v>
      </c>
      <c r="CU229" s="43" t="n">
        <f aca="false">CU227+CU228</f>
        <v>0</v>
      </c>
      <c r="CV229" s="43" t="n">
        <f aca="false">CV227+CV228</f>
        <v>0</v>
      </c>
      <c r="CW229" s="43" t="n">
        <f aca="false">CW227+CW228</f>
        <v>0</v>
      </c>
      <c r="CX229" s="43" t="n">
        <f aca="false">CX227+CX228</f>
        <v>0</v>
      </c>
      <c r="CY229" s="43" t="n">
        <f aca="false">CY227+CY228</f>
        <v>0</v>
      </c>
      <c r="CZ229" s="43" t="n">
        <f aca="false">CZ227+CZ228</f>
        <v>0</v>
      </c>
      <c r="DA229" s="43" t="n">
        <f aca="false">DA227+DA228</f>
        <v>0</v>
      </c>
      <c r="DB229" s="43" t="n">
        <f aca="false">DB227+DB228</f>
        <v>0</v>
      </c>
      <c r="DC229" s="43" t="n">
        <f aca="false">DC227+DC228</f>
        <v>0</v>
      </c>
      <c r="DD229" s="43" t="n">
        <f aca="false">DD227+DD228</f>
        <v>0</v>
      </c>
      <c r="DE229" s="43" t="n">
        <f aca="false">DE227+DE228</f>
        <v>0</v>
      </c>
      <c r="DF229" s="43" t="n">
        <f aca="false">DF227+DF228</f>
        <v>0</v>
      </c>
      <c r="DG229" s="43" t="n">
        <f aca="false">DG227+DG228</f>
        <v>0</v>
      </c>
      <c r="DH229" s="43" t="n">
        <f aca="false">DH227+DH228</f>
        <v>0</v>
      </c>
      <c r="DI229" s="43" t="n">
        <f aca="false">DI227+DI228</f>
        <v>0</v>
      </c>
      <c r="DJ229" s="43" t="n">
        <f aca="false">DJ227+DJ228</f>
        <v>0</v>
      </c>
      <c r="DK229" s="43" t="n">
        <f aca="false">DK227+DK228</f>
        <v>0</v>
      </c>
      <c r="DL229" s="43" t="n">
        <f aca="false">DL227+DL228</f>
        <v>0</v>
      </c>
      <c r="DM229" s="43" t="n">
        <f aca="false">DM227+DM228</f>
        <v>0</v>
      </c>
      <c r="DN229" s="43" t="n">
        <f aca="false">DN227+DN228</f>
        <v>0</v>
      </c>
      <c r="DO229" s="43" t="n">
        <f aca="false">DO227+DO228</f>
        <v>0</v>
      </c>
      <c r="DP229" s="43" t="n">
        <f aca="false">DP227+DP228</f>
        <v>0</v>
      </c>
      <c r="DQ229" s="43" t="n">
        <f aca="false">DQ227+DQ228</f>
        <v>0</v>
      </c>
      <c r="DR229" s="43" t="n">
        <f aca="false">DR227+DR228</f>
        <v>0</v>
      </c>
      <c r="DS229" s="43" t="n">
        <f aca="false">DS227+DS228</f>
        <v>0</v>
      </c>
      <c r="DT229" s="43" t="n">
        <f aca="false">DT227+DT228</f>
        <v>0</v>
      </c>
      <c r="DU229" s="43" t="n">
        <f aca="false">DU227+DU228</f>
        <v>0</v>
      </c>
      <c r="DV229" s="43" t="n">
        <f aca="false">DV227+DV228</f>
        <v>0</v>
      </c>
      <c r="DW229" s="43" t="n">
        <f aca="false">DW227+DW228</f>
        <v>0</v>
      </c>
      <c r="DX229" s="43" t="n">
        <f aca="false">DX227+DX228</f>
        <v>0</v>
      </c>
      <c r="DY229" s="43" t="n">
        <f aca="false">DY227+DY228</f>
        <v>0</v>
      </c>
      <c r="DZ229" s="43" t="n">
        <f aca="false">DZ227+DZ228</f>
        <v>0</v>
      </c>
      <c r="EA229" s="43" t="n">
        <f aca="false">EA227+EA228</f>
        <v>0</v>
      </c>
      <c r="EB229" s="43" t="n">
        <f aca="false">EB227+EB228</f>
        <v>0</v>
      </c>
      <c r="EC229" s="43" t="n">
        <f aca="false">EC227+EC228</f>
        <v>0</v>
      </c>
      <c r="ED229" s="43" t="n">
        <f aca="false">ED227+ED228</f>
        <v>0</v>
      </c>
      <c r="EE229" s="43" t="n">
        <f aca="false">EE227+EE228</f>
        <v>0</v>
      </c>
      <c r="EF229" s="43" t="n">
        <f aca="false">EF227+EF228</f>
        <v>0</v>
      </c>
      <c r="EG229" s="43" t="n">
        <f aca="false">EG227+EG228</f>
        <v>0</v>
      </c>
      <c r="EH229" s="43" t="n">
        <f aca="false">EH227+EH228</f>
        <v>0</v>
      </c>
      <c r="EI229" s="43" t="n">
        <f aca="false">EI227+EI228</f>
        <v>0</v>
      </c>
      <c r="EJ229" s="43" t="n">
        <f aca="false">EJ227+EJ228</f>
        <v>0</v>
      </c>
      <c r="EK229" s="43" t="n">
        <f aca="false">EK227+EK228</f>
        <v>0</v>
      </c>
      <c r="EL229" s="43" t="n">
        <f aca="false">EL227+EL228</f>
        <v>0</v>
      </c>
      <c r="EM229" s="43" t="n">
        <f aca="false">EM227+EM228</f>
        <v>0</v>
      </c>
      <c r="EN229" s="43" t="n">
        <f aca="false">EN227+EN228</f>
        <v>0</v>
      </c>
      <c r="EO229" s="43" t="n">
        <f aca="false">EO227+EO228</f>
        <v>0</v>
      </c>
      <c r="EP229" s="43" t="n">
        <f aca="false">EP227+EP228</f>
        <v>0</v>
      </c>
      <c r="EQ229" s="43" t="n">
        <f aca="false">EQ227+EQ228</f>
        <v>0</v>
      </c>
      <c r="ER229" s="43" t="n">
        <f aca="false">ER227+ER228</f>
        <v>0</v>
      </c>
      <c r="ES229" s="43" t="n">
        <f aca="false">ES227+ES228</f>
        <v>0</v>
      </c>
      <c r="ET229" s="43" t="n">
        <f aca="false">ET227+ET228</f>
        <v>0</v>
      </c>
      <c r="EU229" s="43" t="n">
        <f aca="false">EU227+EU228</f>
        <v>0</v>
      </c>
      <c r="EV229" s="43" t="n">
        <f aca="false">EV227+EV228</f>
        <v>0</v>
      </c>
      <c r="EW229" s="43" t="n">
        <f aca="false">EW227+EW228</f>
        <v>0</v>
      </c>
      <c r="EX229" s="43" t="n">
        <f aca="false">EX227+EX228</f>
        <v>0</v>
      </c>
      <c r="EY229" s="43" t="n">
        <f aca="false">EY227+EY228</f>
        <v>0</v>
      </c>
      <c r="EZ229" s="43" t="n">
        <f aca="false">EZ227+EZ228</f>
        <v>0</v>
      </c>
      <c r="FA229" s="43" t="n">
        <f aca="false">FA227+FA228</f>
        <v>0</v>
      </c>
      <c r="FB229" s="43" t="n">
        <f aca="false">FB227+FB228</f>
        <v>0</v>
      </c>
      <c r="FC229" s="43" t="n">
        <f aca="false">FC227+FC228</f>
        <v>0</v>
      </c>
      <c r="FD229" s="43" t="n">
        <f aca="false">FD227+FD228</f>
        <v>0</v>
      </c>
      <c r="FE229" s="43" t="n">
        <f aca="false">FE227+FE228</f>
        <v>0</v>
      </c>
      <c r="FF229" s="43" t="n">
        <f aca="false">FF227+FF228</f>
        <v>0</v>
      </c>
      <c r="FG229" s="43" t="n">
        <f aca="false">FG227+FG228</f>
        <v>0</v>
      </c>
      <c r="FH229" s="43" t="n">
        <f aca="false">FH227+FH228</f>
        <v>0</v>
      </c>
    </row>
    <row r="230" customFormat="false" ht="15" hidden="false" customHeight="false" outlineLevel="0" collapsed="false">
      <c r="C230" s="0" t="s">
        <v>807</v>
      </c>
      <c r="D230" s="11" t="s">
        <v>319</v>
      </c>
      <c r="E230" s="43" t="n">
        <f aca="false">-In_CIT*In_Sale_Gain_Taxed*MAX(0,$I229)</f>
        <v>-0</v>
      </c>
      <c r="I230" s="43" t="n">
        <f aca="false">SUM(J230:FH230)</f>
        <v>0</v>
      </c>
      <c r="J230" s="43" t="n">
        <f aca="false">$E230*J18</f>
        <v>-0</v>
      </c>
      <c r="K230" s="43" t="n">
        <f aca="false">$E230*K18</f>
        <v>-0</v>
      </c>
      <c r="L230" s="43" t="n">
        <f aca="false">$E230*L18</f>
        <v>-0</v>
      </c>
      <c r="M230" s="43" t="n">
        <f aca="false">$E230*M18</f>
        <v>-0</v>
      </c>
      <c r="N230" s="43" t="n">
        <f aca="false">$E230*N18</f>
        <v>-0</v>
      </c>
      <c r="O230" s="43" t="n">
        <f aca="false">$E230*O18</f>
        <v>-0</v>
      </c>
      <c r="P230" s="43" t="n">
        <f aca="false">$E230*P18</f>
        <v>-0</v>
      </c>
      <c r="Q230" s="43" t="n">
        <f aca="false">$E230*Q18</f>
        <v>-0</v>
      </c>
      <c r="R230" s="43" t="n">
        <f aca="false">$E230*R18</f>
        <v>-0</v>
      </c>
      <c r="S230" s="43" t="n">
        <f aca="false">$E230*S18</f>
        <v>-0</v>
      </c>
      <c r="T230" s="43" t="n">
        <f aca="false">$E230*T18</f>
        <v>-0</v>
      </c>
      <c r="U230" s="43" t="n">
        <f aca="false">$E230*U18</f>
        <v>-0</v>
      </c>
      <c r="V230" s="43" t="n">
        <f aca="false">$E230*V18</f>
        <v>-0</v>
      </c>
      <c r="W230" s="43" t="n">
        <f aca="false">$E230*W18</f>
        <v>-0</v>
      </c>
      <c r="X230" s="43" t="n">
        <f aca="false">$E230*X18</f>
        <v>-0</v>
      </c>
      <c r="Y230" s="43" t="n">
        <f aca="false">$E230*Y18</f>
        <v>-0</v>
      </c>
      <c r="Z230" s="43" t="n">
        <f aca="false">$E230*Z18</f>
        <v>-0</v>
      </c>
      <c r="AA230" s="43" t="n">
        <f aca="false">$E230*AA18</f>
        <v>-0</v>
      </c>
      <c r="AB230" s="43" t="n">
        <f aca="false">$E230*AB18</f>
        <v>-0</v>
      </c>
      <c r="AC230" s="43" t="n">
        <f aca="false">$E230*AC18</f>
        <v>-0</v>
      </c>
      <c r="AD230" s="43" t="n">
        <f aca="false">$E230*AD18</f>
        <v>-0</v>
      </c>
      <c r="AE230" s="43" t="n">
        <f aca="false">$E230*AE18</f>
        <v>-0</v>
      </c>
      <c r="AF230" s="43" t="n">
        <f aca="false">$E230*AF18</f>
        <v>-0</v>
      </c>
      <c r="AG230" s="43" t="n">
        <f aca="false">$E230*AG18</f>
        <v>-0</v>
      </c>
      <c r="AH230" s="43" t="n">
        <f aca="false">$E230*AH18</f>
        <v>-0</v>
      </c>
      <c r="AI230" s="43" t="n">
        <f aca="false">$E230*AI18</f>
        <v>-0</v>
      </c>
      <c r="AJ230" s="43" t="n">
        <f aca="false">$E230*AJ18</f>
        <v>-0</v>
      </c>
      <c r="AK230" s="43" t="n">
        <f aca="false">$E230*AK18</f>
        <v>-0</v>
      </c>
      <c r="AL230" s="43" t="n">
        <f aca="false">$E230*AL18</f>
        <v>-0</v>
      </c>
      <c r="AM230" s="43" t="n">
        <f aca="false">$E230*AM18</f>
        <v>-0</v>
      </c>
      <c r="AN230" s="43" t="n">
        <f aca="false">$E230*AN18</f>
        <v>-0</v>
      </c>
      <c r="AO230" s="43" t="n">
        <f aca="false">$E230*AO18</f>
        <v>-0</v>
      </c>
      <c r="AP230" s="43" t="n">
        <f aca="false">$E230*AP18</f>
        <v>-0</v>
      </c>
      <c r="AQ230" s="43" t="n">
        <f aca="false">$E230*AQ18</f>
        <v>-0</v>
      </c>
      <c r="AR230" s="43" t="n">
        <f aca="false">$E230*AR18</f>
        <v>-0</v>
      </c>
      <c r="AS230" s="43" t="n">
        <f aca="false">$E230*AS18</f>
        <v>-0</v>
      </c>
      <c r="AT230" s="43" t="n">
        <f aca="false">$E230*AT18</f>
        <v>-0</v>
      </c>
      <c r="AU230" s="43" t="n">
        <f aca="false">$E230*AU18</f>
        <v>-0</v>
      </c>
      <c r="AV230" s="43" t="n">
        <f aca="false">$E230*AV18</f>
        <v>-0</v>
      </c>
      <c r="AW230" s="43" t="n">
        <f aca="false">$E230*AW18</f>
        <v>-0</v>
      </c>
      <c r="AX230" s="43" t="n">
        <f aca="false">$E230*AX18</f>
        <v>-0</v>
      </c>
      <c r="AY230" s="43" t="n">
        <f aca="false">$E230*AY18</f>
        <v>-0</v>
      </c>
      <c r="AZ230" s="43" t="n">
        <f aca="false">$E230*AZ18</f>
        <v>-0</v>
      </c>
      <c r="BA230" s="43" t="n">
        <f aca="false">$E230*BA18</f>
        <v>-0</v>
      </c>
      <c r="BB230" s="43" t="n">
        <f aca="false">$E230*BB18</f>
        <v>-0</v>
      </c>
      <c r="BC230" s="43" t="n">
        <f aca="false">$E230*BC18</f>
        <v>-0</v>
      </c>
      <c r="BD230" s="43" t="n">
        <f aca="false">$E230*BD18</f>
        <v>-0</v>
      </c>
      <c r="BE230" s="43" t="n">
        <f aca="false">$E230*BE18</f>
        <v>-0</v>
      </c>
      <c r="BF230" s="43" t="n">
        <f aca="false">$E230*BF18</f>
        <v>-0</v>
      </c>
      <c r="BG230" s="43" t="n">
        <f aca="false">$E230*BG18</f>
        <v>-0</v>
      </c>
      <c r="BH230" s="43" t="n">
        <f aca="false">$E230*BH18</f>
        <v>-0</v>
      </c>
      <c r="BI230" s="43" t="n">
        <f aca="false">$E230*BI18</f>
        <v>-0</v>
      </c>
      <c r="BJ230" s="43" t="n">
        <f aca="false">$E230*BJ18</f>
        <v>-0</v>
      </c>
      <c r="BK230" s="43" t="n">
        <f aca="false">$E230*BK18</f>
        <v>-0</v>
      </c>
      <c r="BL230" s="43" t="n">
        <f aca="false">$E230*BL18</f>
        <v>-0</v>
      </c>
      <c r="BM230" s="43" t="n">
        <f aca="false">$E230*BM18</f>
        <v>-0</v>
      </c>
      <c r="BN230" s="43" t="n">
        <f aca="false">$E230*BN18</f>
        <v>-0</v>
      </c>
      <c r="BO230" s="43" t="n">
        <f aca="false">$E230*BO18</f>
        <v>-0</v>
      </c>
      <c r="BP230" s="43" t="n">
        <f aca="false">$E230*BP18</f>
        <v>-0</v>
      </c>
      <c r="BQ230" s="43" t="n">
        <f aca="false">$E230*BQ18</f>
        <v>-0</v>
      </c>
      <c r="BR230" s="43" t="n">
        <f aca="false">$E230*BR18</f>
        <v>-0</v>
      </c>
      <c r="BS230" s="43" t="n">
        <f aca="false">$E230*BS18</f>
        <v>-0</v>
      </c>
      <c r="BT230" s="43" t="n">
        <f aca="false">$E230*BT18</f>
        <v>-0</v>
      </c>
      <c r="BU230" s="43" t="n">
        <f aca="false">$E230*BU18</f>
        <v>-0</v>
      </c>
      <c r="BV230" s="43" t="n">
        <f aca="false">$E230*BV18</f>
        <v>-0</v>
      </c>
      <c r="BW230" s="43" t="n">
        <f aca="false">$E230*BW18</f>
        <v>-0</v>
      </c>
      <c r="BX230" s="43" t="n">
        <f aca="false">$E230*BX18</f>
        <v>-0</v>
      </c>
      <c r="BY230" s="43" t="n">
        <f aca="false">$E230*BY18</f>
        <v>-0</v>
      </c>
      <c r="BZ230" s="43" t="n">
        <f aca="false">$E230*BZ18</f>
        <v>-0</v>
      </c>
      <c r="CA230" s="43" t="n">
        <f aca="false">$E230*CA18</f>
        <v>-0</v>
      </c>
      <c r="CB230" s="43" t="n">
        <f aca="false">$E230*CB18</f>
        <v>-0</v>
      </c>
      <c r="CC230" s="43" t="n">
        <f aca="false">$E230*CC18</f>
        <v>-0</v>
      </c>
      <c r="CD230" s="43" t="n">
        <f aca="false">$E230*CD18</f>
        <v>-0</v>
      </c>
      <c r="CE230" s="43" t="n">
        <f aca="false">$E230*CE18</f>
        <v>-0</v>
      </c>
      <c r="CF230" s="43" t="n">
        <f aca="false">$E230*CF18</f>
        <v>-0</v>
      </c>
      <c r="CG230" s="43" t="n">
        <f aca="false">$E230*CG18</f>
        <v>-0</v>
      </c>
      <c r="CH230" s="43" t="n">
        <f aca="false">$E230*CH18</f>
        <v>-0</v>
      </c>
      <c r="CI230" s="43" t="n">
        <f aca="false">$E230*CI18</f>
        <v>-0</v>
      </c>
      <c r="CJ230" s="43" t="n">
        <f aca="false">$E230*CJ18</f>
        <v>-0</v>
      </c>
      <c r="CK230" s="43" t="n">
        <f aca="false">$E230*CK18</f>
        <v>-0</v>
      </c>
      <c r="CL230" s="43" t="n">
        <f aca="false">$E230*CL18</f>
        <v>-0</v>
      </c>
      <c r="CM230" s="43" t="n">
        <f aca="false">$E230*CM18</f>
        <v>-0</v>
      </c>
      <c r="CN230" s="43" t="n">
        <f aca="false">$E230*CN18</f>
        <v>-0</v>
      </c>
      <c r="CO230" s="43" t="n">
        <f aca="false">$E230*CO18</f>
        <v>-0</v>
      </c>
      <c r="CP230" s="43" t="n">
        <f aca="false">$E230*CP18</f>
        <v>-0</v>
      </c>
      <c r="CQ230" s="43" t="n">
        <f aca="false">$E230*CQ18</f>
        <v>-0</v>
      </c>
      <c r="CR230" s="43" t="n">
        <f aca="false">$E230*CR18</f>
        <v>-0</v>
      </c>
      <c r="CS230" s="43" t="n">
        <f aca="false">$E230*CS18</f>
        <v>-0</v>
      </c>
      <c r="CT230" s="43" t="n">
        <f aca="false">$E230*CT18</f>
        <v>-0</v>
      </c>
      <c r="CU230" s="43" t="n">
        <f aca="false">$E230*CU18</f>
        <v>-0</v>
      </c>
      <c r="CV230" s="43" t="n">
        <f aca="false">$E230*CV18</f>
        <v>-0</v>
      </c>
      <c r="CW230" s="43" t="n">
        <f aca="false">$E230*CW18</f>
        <v>-0</v>
      </c>
      <c r="CX230" s="43" t="n">
        <f aca="false">$E230*CX18</f>
        <v>-0</v>
      </c>
      <c r="CY230" s="43" t="n">
        <f aca="false">$E230*CY18</f>
        <v>-0</v>
      </c>
      <c r="CZ230" s="43" t="n">
        <f aca="false">$E230*CZ18</f>
        <v>-0</v>
      </c>
      <c r="DA230" s="43" t="n">
        <f aca="false">$E230*DA18</f>
        <v>-0</v>
      </c>
      <c r="DB230" s="43" t="n">
        <f aca="false">$E230*DB18</f>
        <v>-0</v>
      </c>
      <c r="DC230" s="43" t="n">
        <f aca="false">$E230*DC18</f>
        <v>-0</v>
      </c>
      <c r="DD230" s="43" t="n">
        <f aca="false">$E230*DD18</f>
        <v>-0</v>
      </c>
      <c r="DE230" s="43" t="n">
        <f aca="false">$E230*DE18</f>
        <v>-0</v>
      </c>
      <c r="DF230" s="43" t="n">
        <f aca="false">$E230*DF18</f>
        <v>-0</v>
      </c>
      <c r="DG230" s="43" t="n">
        <f aca="false">$E230*DG18</f>
        <v>-0</v>
      </c>
      <c r="DH230" s="43" t="n">
        <f aca="false">$E230*DH18</f>
        <v>-0</v>
      </c>
      <c r="DI230" s="43" t="n">
        <f aca="false">$E230*DI18</f>
        <v>-0</v>
      </c>
      <c r="DJ230" s="43" t="n">
        <f aca="false">$E230*DJ18</f>
        <v>-0</v>
      </c>
      <c r="DK230" s="43" t="n">
        <f aca="false">$E230*DK18</f>
        <v>-0</v>
      </c>
      <c r="DL230" s="43" t="n">
        <f aca="false">$E230*DL18</f>
        <v>-0</v>
      </c>
      <c r="DM230" s="43" t="n">
        <f aca="false">$E230*DM18</f>
        <v>-0</v>
      </c>
      <c r="DN230" s="43" t="n">
        <f aca="false">$E230*DN18</f>
        <v>-0</v>
      </c>
      <c r="DO230" s="43" t="n">
        <f aca="false">$E230*DO18</f>
        <v>-0</v>
      </c>
      <c r="DP230" s="43" t="n">
        <f aca="false">$E230*DP18</f>
        <v>-0</v>
      </c>
      <c r="DQ230" s="43" t="n">
        <f aca="false">$E230*DQ18</f>
        <v>-0</v>
      </c>
      <c r="DR230" s="43" t="n">
        <f aca="false">$E230*DR18</f>
        <v>-0</v>
      </c>
      <c r="DS230" s="43" t="n">
        <f aca="false">$E230*DS18</f>
        <v>-0</v>
      </c>
      <c r="DT230" s="43" t="n">
        <f aca="false">$E230*DT18</f>
        <v>-0</v>
      </c>
      <c r="DU230" s="43" t="n">
        <f aca="false">$E230*DU18</f>
        <v>-0</v>
      </c>
      <c r="DV230" s="43" t="n">
        <f aca="false">$E230*DV18</f>
        <v>-0</v>
      </c>
      <c r="DW230" s="43" t="n">
        <f aca="false">$E230*DW18</f>
        <v>-0</v>
      </c>
      <c r="DX230" s="43" t="n">
        <f aca="false">$E230*DX18</f>
        <v>-0</v>
      </c>
      <c r="DY230" s="43" t="n">
        <f aca="false">$E230*DY18</f>
        <v>-0</v>
      </c>
      <c r="DZ230" s="43" t="n">
        <f aca="false">$E230*DZ18</f>
        <v>-0</v>
      </c>
      <c r="EA230" s="43" t="n">
        <f aca="false">$E230*EA18</f>
        <v>-0</v>
      </c>
      <c r="EB230" s="43" t="n">
        <f aca="false">$E230*EB18</f>
        <v>-0</v>
      </c>
      <c r="EC230" s="43" t="n">
        <f aca="false">$E230*EC18</f>
        <v>-0</v>
      </c>
      <c r="ED230" s="43" t="n">
        <f aca="false">$E230*ED18</f>
        <v>-0</v>
      </c>
      <c r="EE230" s="43" t="n">
        <f aca="false">$E230*EE18</f>
        <v>-0</v>
      </c>
      <c r="EF230" s="43" t="n">
        <f aca="false">$E230*EF18</f>
        <v>-0</v>
      </c>
      <c r="EG230" s="43" t="n">
        <f aca="false">$E230*EG18</f>
        <v>-0</v>
      </c>
      <c r="EH230" s="43" t="n">
        <f aca="false">$E230*EH18</f>
        <v>-0</v>
      </c>
      <c r="EI230" s="43" t="n">
        <f aca="false">$E230*EI18</f>
        <v>-0</v>
      </c>
      <c r="EJ230" s="43" t="n">
        <f aca="false">$E230*EJ18</f>
        <v>-0</v>
      </c>
      <c r="EK230" s="43" t="n">
        <f aca="false">$E230*EK18</f>
        <v>-0</v>
      </c>
      <c r="EL230" s="43" t="n">
        <f aca="false">$E230*EL18</f>
        <v>-0</v>
      </c>
      <c r="EM230" s="43" t="n">
        <f aca="false">$E230*EM18</f>
        <v>-0</v>
      </c>
      <c r="EN230" s="43" t="n">
        <f aca="false">$E230*EN18</f>
        <v>-0</v>
      </c>
      <c r="EO230" s="43" t="n">
        <f aca="false">$E230*EO18</f>
        <v>-0</v>
      </c>
      <c r="EP230" s="43" t="n">
        <f aca="false">$E230*EP18</f>
        <v>-0</v>
      </c>
      <c r="EQ230" s="43" t="n">
        <f aca="false">$E230*EQ18</f>
        <v>-0</v>
      </c>
      <c r="ER230" s="43" t="n">
        <f aca="false">$E230*ER18</f>
        <v>-0</v>
      </c>
      <c r="ES230" s="43" t="n">
        <f aca="false">$E230*ES18</f>
        <v>-0</v>
      </c>
      <c r="ET230" s="43" t="n">
        <f aca="false">$E230*ET18</f>
        <v>-0</v>
      </c>
      <c r="EU230" s="43" t="n">
        <f aca="false">$E230*EU18</f>
        <v>-0</v>
      </c>
      <c r="EV230" s="43" t="n">
        <f aca="false">$E230*EV18</f>
        <v>-0</v>
      </c>
      <c r="EW230" s="43" t="n">
        <f aca="false">$E230*EW18</f>
        <v>-0</v>
      </c>
      <c r="EX230" s="43" t="n">
        <f aca="false">$E230*EX18</f>
        <v>-0</v>
      </c>
      <c r="EY230" s="43" t="n">
        <f aca="false">$E230*EY18</f>
        <v>-0</v>
      </c>
      <c r="EZ230" s="43" t="n">
        <f aca="false">$E230*EZ18</f>
        <v>-0</v>
      </c>
      <c r="FA230" s="43" t="n">
        <f aca="false">$E230*FA18</f>
        <v>-0</v>
      </c>
      <c r="FB230" s="43" t="n">
        <f aca="false">$E230*FB18</f>
        <v>-0</v>
      </c>
      <c r="FC230" s="43" t="n">
        <f aca="false">$E230*FC18</f>
        <v>-0</v>
      </c>
      <c r="FD230" s="43" t="n">
        <f aca="false">$E230*FD18</f>
        <v>-0</v>
      </c>
      <c r="FE230" s="43" t="n">
        <f aca="false">$E230*FE18</f>
        <v>-0</v>
      </c>
      <c r="FF230" s="43" t="n">
        <f aca="false">$E230*FF18</f>
        <v>-0</v>
      </c>
      <c r="FG230" s="43" t="n">
        <f aca="false">$E230*FG18</f>
        <v>-0</v>
      </c>
      <c r="FH230" s="43" t="n">
        <f aca="false">$E230*FH18</f>
        <v>-0</v>
      </c>
    </row>
    <row r="231" customFormat="false" ht="15" hidden="false" customHeight="false" outlineLevel="0" collapsed="false">
      <c r="C231" s="23" t="s">
        <v>808</v>
      </c>
      <c r="D231" s="11" t="s">
        <v>319</v>
      </c>
      <c r="I231" s="62" t="n">
        <f aca="false">SUM(J231:FH231)</f>
        <v>2400.48469723771</v>
      </c>
      <c r="J231" s="62" t="n">
        <f aca="false">J229+J230</f>
        <v>-2749.35227272727</v>
      </c>
      <c r="K231" s="62" t="n">
        <f aca="false">K229+K230</f>
        <v>818.684731973848</v>
      </c>
      <c r="L231" s="62" t="n">
        <f aca="false">L229+L230</f>
        <v>-684.462738443338</v>
      </c>
      <c r="M231" s="62" t="n">
        <f aca="false">M229+M230</f>
        <v>-226.929361942715</v>
      </c>
      <c r="N231" s="62" t="n">
        <f aca="false">N229+N230</f>
        <v>-1835.41287842623</v>
      </c>
      <c r="O231" s="62" t="n">
        <f aca="false">O229+O230</f>
        <v>7077.95721680342</v>
      </c>
      <c r="P231" s="62" t="n">
        <f aca="false">P229+P230</f>
        <v>0</v>
      </c>
      <c r="Q231" s="62" t="n">
        <f aca="false">Q229+Q230</f>
        <v>0</v>
      </c>
      <c r="R231" s="62" t="n">
        <f aca="false">R229+R230</f>
        <v>0</v>
      </c>
      <c r="S231" s="62" t="n">
        <f aca="false">S229+S230</f>
        <v>0</v>
      </c>
      <c r="T231" s="62" t="n">
        <f aca="false">T229+T230</f>
        <v>0</v>
      </c>
      <c r="U231" s="62" t="n">
        <f aca="false">U229+U230</f>
        <v>0</v>
      </c>
      <c r="V231" s="62" t="n">
        <f aca="false">V229+V230</f>
        <v>0</v>
      </c>
      <c r="W231" s="62" t="n">
        <f aca="false">W229+W230</f>
        <v>0</v>
      </c>
      <c r="X231" s="62" t="n">
        <f aca="false">X229+X230</f>
        <v>0</v>
      </c>
      <c r="Y231" s="62" t="n">
        <f aca="false">Y229+Y230</f>
        <v>0</v>
      </c>
      <c r="Z231" s="62" t="n">
        <f aca="false">Z229+Z230</f>
        <v>0</v>
      </c>
      <c r="AA231" s="62" t="n">
        <f aca="false">AA229+AA230</f>
        <v>0</v>
      </c>
      <c r="AB231" s="62" t="n">
        <f aca="false">AB229+AB230</f>
        <v>0</v>
      </c>
      <c r="AC231" s="62" t="n">
        <f aca="false">AC229+AC230</f>
        <v>0</v>
      </c>
      <c r="AD231" s="62" t="n">
        <f aca="false">AD229+AD230</f>
        <v>0</v>
      </c>
      <c r="AE231" s="62" t="n">
        <f aca="false">AE229+AE230</f>
        <v>0</v>
      </c>
      <c r="AF231" s="62" t="n">
        <f aca="false">AF229+AF230</f>
        <v>0</v>
      </c>
      <c r="AG231" s="62" t="n">
        <f aca="false">AG229+AG230</f>
        <v>0</v>
      </c>
      <c r="AH231" s="62" t="n">
        <f aca="false">AH229+AH230</f>
        <v>0</v>
      </c>
      <c r="AI231" s="62" t="n">
        <f aca="false">AI229+AI230</f>
        <v>0</v>
      </c>
      <c r="AJ231" s="62" t="n">
        <f aca="false">AJ229+AJ230</f>
        <v>0</v>
      </c>
      <c r="AK231" s="62" t="n">
        <f aca="false">AK229+AK230</f>
        <v>0</v>
      </c>
      <c r="AL231" s="62" t="n">
        <f aca="false">AL229+AL230</f>
        <v>0</v>
      </c>
      <c r="AM231" s="62" t="n">
        <f aca="false">AM229+AM230</f>
        <v>0</v>
      </c>
      <c r="AN231" s="62" t="n">
        <f aca="false">AN229+AN230</f>
        <v>0</v>
      </c>
      <c r="AO231" s="62" t="n">
        <f aca="false">AO229+AO230</f>
        <v>0</v>
      </c>
      <c r="AP231" s="62" t="n">
        <f aca="false">AP229+AP230</f>
        <v>0</v>
      </c>
      <c r="AQ231" s="62" t="n">
        <f aca="false">AQ229+AQ230</f>
        <v>0</v>
      </c>
      <c r="AR231" s="62" t="n">
        <f aca="false">AR229+AR230</f>
        <v>0</v>
      </c>
      <c r="AS231" s="62" t="n">
        <f aca="false">AS229+AS230</f>
        <v>0</v>
      </c>
      <c r="AT231" s="62" t="n">
        <f aca="false">AT229+AT230</f>
        <v>0</v>
      </c>
      <c r="AU231" s="62" t="n">
        <f aca="false">AU229+AU230</f>
        <v>0</v>
      </c>
      <c r="AV231" s="62" t="n">
        <f aca="false">AV229+AV230</f>
        <v>0</v>
      </c>
      <c r="AW231" s="62" t="n">
        <f aca="false">AW229+AW230</f>
        <v>0</v>
      </c>
      <c r="AX231" s="62" t="n">
        <f aca="false">AX229+AX230</f>
        <v>0</v>
      </c>
      <c r="AY231" s="62" t="n">
        <f aca="false">AY229+AY230</f>
        <v>0</v>
      </c>
      <c r="AZ231" s="62" t="n">
        <f aca="false">AZ229+AZ230</f>
        <v>0</v>
      </c>
      <c r="BA231" s="62" t="n">
        <f aca="false">BA229+BA230</f>
        <v>0</v>
      </c>
      <c r="BB231" s="62" t="n">
        <f aca="false">BB229+BB230</f>
        <v>0</v>
      </c>
      <c r="BC231" s="62" t="n">
        <f aca="false">BC229+BC230</f>
        <v>0</v>
      </c>
      <c r="BD231" s="62" t="n">
        <f aca="false">BD229+BD230</f>
        <v>0</v>
      </c>
      <c r="BE231" s="62" t="n">
        <f aca="false">BE229+BE230</f>
        <v>0</v>
      </c>
      <c r="BF231" s="62" t="n">
        <f aca="false">BF229+BF230</f>
        <v>0</v>
      </c>
      <c r="BG231" s="62" t="n">
        <f aca="false">BG229+BG230</f>
        <v>0</v>
      </c>
      <c r="BH231" s="62" t="n">
        <f aca="false">BH229+BH230</f>
        <v>0</v>
      </c>
      <c r="BI231" s="62" t="n">
        <f aca="false">BI229+BI230</f>
        <v>0</v>
      </c>
      <c r="BJ231" s="62" t="n">
        <f aca="false">BJ229+BJ230</f>
        <v>0</v>
      </c>
      <c r="BK231" s="62" t="n">
        <f aca="false">BK229+BK230</f>
        <v>0</v>
      </c>
      <c r="BL231" s="62" t="n">
        <f aca="false">BL229+BL230</f>
        <v>0</v>
      </c>
      <c r="BM231" s="62" t="n">
        <f aca="false">BM229+BM230</f>
        <v>0</v>
      </c>
      <c r="BN231" s="62" t="n">
        <f aca="false">BN229+BN230</f>
        <v>0</v>
      </c>
      <c r="BO231" s="62" t="n">
        <f aca="false">BO229+BO230</f>
        <v>0</v>
      </c>
      <c r="BP231" s="62" t="n">
        <f aca="false">BP229+BP230</f>
        <v>0</v>
      </c>
      <c r="BQ231" s="62" t="n">
        <f aca="false">BQ229+BQ230</f>
        <v>0</v>
      </c>
      <c r="BR231" s="62" t="n">
        <f aca="false">BR229+BR230</f>
        <v>0</v>
      </c>
      <c r="BS231" s="62" t="n">
        <f aca="false">BS229+BS230</f>
        <v>0</v>
      </c>
      <c r="BT231" s="62" t="n">
        <f aca="false">BT229+BT230</f>
        <v>0</v>
      </c>
      <c r="BU231" s="62" t="n">
        <f aca="false">BU229+BU230</f>
        <v>0</v>
      </c>
      <c r="BV231" s="62" t="n">
        <f aca="false">BV229+BV230</f>
        <v>0</v>
      </c>
      <c r="BW231" s="62" t="n">
        <f aca="false">BW229+BW230</f>
        <v>0</v>
      </c>
      <c r="BX231" s="62" t="n">
        <f aca="false">BX229+BX230</f>
        <v>0</v>
      </c>
      <c r="BY231" s="62" t="n">
        <f aca="false">BY229+BY230</f>
        <v>0</v>
      </c>
      <c r="BZ231" s="62" t="n">
        <f aca="false">BZ229+BZ230</f>
        <v>0</v>
      </c>
      <c r="CA231" s="62" t="n">
        <f aca="false">CA229+CA230</f>
        <v>0</v>
      </c>
      <c r="CB231" s="62" t="n">
        <f aca="false">CB229+CB230</f>
        <v>0</v>
      </c>
      <c r="CC231" s="62" t="n">
        <f aca="false">CC229+CC230</f>
        <v>0</v>
      </c>
      <c r="CD231" s="62" t="n">
        <f aca="false">CD229+CD230</f>
        <v>0</v>
      </c>
      <c r="CE231" s="62" t="n">
        <f aca="false">CE229+CE230</f>
        <v>0</v>
      </c>
      <c r="CF231" s="62" t="n">
        <f aca="false">CF229+CF230</f>
        <v>0</v>
      </c>
      <c r="CG231" s="62" t="n">
        <f aca="false">CG229+CG230</f>
        <v>0</v>
      </c>
      <c r="CH231" s="62" t="n">
        <f aca="false">CH229+CH230</f>
        <v>0</v>
      </c>
      <c r="CI231" s="62" t="n">
        <f aca="false">CI229+CI230</f>
        <v>0</v>
      </c>
      <c r="CJ231" s="62" t="n">
        <f aca="false">CJ229+CJ230</f>
        <v>0</v>
      </c>
      <c r="CK231" s="62" t="n">
        <f aca="false">CK229+CK230</f>
        <v>0</v>
      </c>
      <c r="CL231" s="62" t="n">
        <f aca="false">CL229+CL230</f>
        <v>0</v>
      </c>
      <c r="CM231" s="62" t="n">
        <f aca="false">CM229+CM230</f>
        <v>0</v>
      </c>
      <c r="CN231" s="62" t="n">
        <f aca="false">CN229+CN230</f>
        <v>0</v>
      </c>
      <c r="CO231" s="62" t="n">
        <f aca="false">CO229+CO230</f>
        <v>0</v>
      </c>
      <c r="CP231" s="62" t="n">
        <f aca="false">CP229+CP230</f>
        <v>0</v>
      </c>
      <c r="CQ231" s="62" t="n">
        <f aca="false">CQ229+CQ230</f>
        <v>0</v>
      </c>
      <c r="CR231" s="62" t="n">
        <f aca="false">CR229+CR230</f>
        <v>0</v>
      </c>
      <c r="CS231" s="62" t="n">
        <f aca="false">CS229+CS230</f>
        <v>0</v>
      </c>
      <c r="CT231" s="62" t="n">
        <f aca="false">CT229+CT230</f>
        <v>0</v>
      </c>
      <c r="CU231" s="62" t="n">
        <f aca="false">CU229+CU230</f>
        <v>0</v>
      </c>
      <c r="CV231" s="62" t="n">
        <f aca="false">CV229+CV230</f>
        <v>0</v>
      </c>
      <c r="CW231" s="62" t="n">
        <f aca="false">CW229+CW230</f>
        <v>0</v>
      </c>
      <c r="CX231" s="62" t="n">
        <f aca="false">CX229+CX230</f>
        <v>0</v>
      </c>
      <c r="CY231" s="62" t="n">
        <f aca="false">CY229+CY230</f>
        <v>0</v>
      </c>
      <c r="CZ231" s="62" t="n">
        <f aca="false">CZ229+CZ230</f>
        <v>0</v>
      </c>
      <c r="DA231" s="62" t="n">
        <f aca="false">DA229+DA230</f>
        <v>0</v>
      </c>
      <c r="DB231" s="62" t="n">
        <f aca="false">DB229+DB230</f>
        <v>0</v>
      </c>
      <c r="DC231" s="62" t="n">
        <f aca="false">DC229+DC230</f>
        <v>0</v>
      </c>
      <c r="DD231" s="62" t="n">
        <f aca="false">DD229+DD230</f>
        <v>0</v>
      </c>
      <c r="DE231" s="62" t="n">
        <f aca="false">DE229+DE230</f>
        <v>0</v>
      </c>
      <c r="DF231" s="62" t="n">
        <f aca="false">DF229+DF230</f>
        <v>0</v>
      </c>
      <c r="DG231" s="62" t="n">
        <f aca="false">DG229+DG230</f>
        <v>0</v>
      </c>
      <c r="DH231" s="62" t="n">
        <f aca="false">DH229+DH230</f>
        <v>0</v>
      </c>
      <c r="DI231" s="62" t="n">
        <f aca="false">DI229+DI230</f>
        <v>0</v>
      </c>
      <c r="DJ231" s="62" t="n">
        <f aca="false">DJ229+DJ230</f>
        <v>0</v>
      </c>
      <c r="DK231" s="62" t="n">
        <f aca="false">DK229+DK230</f>
        <v>0</v>
      </c>
      <c r="DL231" s="62" t="n">
        <f aca="false">DL229+DL230</f>
        <v>0</v>
      </c>
      <c r="DM231" s="62" t="n">
        <f aca="false">DM229+DM230</f>
        <v>0</v>
      </c>
      <c r="DN231" s="62" t="n">
        <f aca="false">DN229+DN230</f>
        <v>0</v>
      </c>
      <c r="DO231" s="62" t="n">
        <f aca="false">DO229+DO230</f>
        <v>0</v>
      </c>
      <c r="DP231" s="62" t="n">
        <f aca="false">DP229+DP230</f>
        <v>0</v>
      </c>
      <c r="DQ231" s="62" t="n">
        <f aca="false">DQ229+DQ230</f>
        <v>0</v>
      </c>
      <c r="DR231" s="62" t="n">
        <f aca="false">DR229+DR230</f>
        <v>0</v>
      </c>
      <c r="DS231" s="62" t="n">
        <f aca="false">DS229+DS230</f>
        <v>0</v>
      </c>
      <c r="DT231" s="62" t="n">
        <f aca="false">DT229+DT230</f>
        <v>0</v>
      </c>
      <c r="DU231" s="62" t="n">
        <f aca="false">DU229+DU230</f>
        <v>0</v>
      </c>
      <c r="DV231" s="62" t="n">
        <f aca="false">DV229+DV230</f>
        <v>0</v>
      </c>
      <c r="DW231" s="62" t="n">
        <f aca="false">DW229+DW230</f>
        <v>0</v>
      </c>
      <c r="DX231" s="62" t="n">
        <f aca="false">DX229+DX230</f>
        <v>0</v>
      </c>
      <c r="DY231" s="62" t="n">
        <f aca="false">DY229+DY230</f>
        <v>0</v>
      </c>
      <c r="DZ231" s="62" t="n">
        <f aca="false">DZ229+DZ230</f>
        <v>0</v>
      </c>
      <c r="EA231" s="62" t="n">
        <f aca="false">EA229+EA230</f>
        <v>0</v>
      </c>
      <c r="EB231" s="62" t="n">
        <f aca="false">EB229+EB230</f>
        <v>0</v>
      </c>
      <c r="EC231" s="62" t="n">
        <f aca="false">EC229+EC230</f>
        <v>0</v>
      </c>
      <c r="ED231" s="62" t="n">
        <f aca="false">ED229+ED230</f>
        <v>0</v>
      </c>
      <c r="EE231" s="62" t="n">
        <f aca="false">EE229+EE230</f>
        <v>0</v>
      </c>
      <c r="EF231" s="62" t="n">
        <f aca="false">EF229+EF230</f>
        <v>0</v>
      </c>
      <c r="EG231" s="62" t="n">
        <f aca="false">EG229+EG230</f>
        <v>0</v>
      </c>
      <c r="EH231" s="62" t="n">
        <f aca="false">EH229+EH230</f>
        <v>0</v>
      </c>
      <c r="EI231" s="62" t="n">
        <f aca="false">EI229+EI230</f>
        <v>0</v>
      </c>
      <c r="EJ231" s="62" t="n">
        <f aca="false">EJ229+EJ230</f>
        <v>0</v>
      </c>
      <c r="EK231" s="62" t="n">
        <f aca="false">EK229+EK230</f>
        <v>0</v>
      </c>
      <c r="EL231" s="62" t="n">
        <f aca="false">EL229+EL230</f>
        <v>0</v>
      </c>
      <c r="EM231" s="62" t="n">
        <f aca="false">EM229+EM230</f>
        <v>0</v>
      </c>
      <c r="EN231" s="62" t="n">
        <f aca="false">EN229+EN230</f>
        <v>0</v>
      </c>
      <c r="EO231" s="62" t="n">
        <f aca="false">EO229+EO230</f>
        <v>0</v>
      </c>
      <c r="EP231" s="62" t="n">
        <f aca="false">EP229+EP230</f>
        <v>0</v>
      </c>
      <c r="EQ231" s="62" t="n">
        <f aca="false">EQ229+EQ230</f>
        <v>0</v>
      </c>
      <c r="ER231" s="62" t="n">
        <f aca="false">ER229+ER230</f>
        <v>0</v>
      </c>
      <c r="ES231" s="62" t="n">
        <f aca="false">ES229+ES230</f>
        <v>0</v>
      </c>
      <c r="ET231" s="62" t="n">
        <f aca="false">ET229+ET230</f>
        <v>0</v>
      </c>
      <c r="EU231" s="62" t="n">
        <f aca="false">EU229+EU230</f>
        <v>0</v>
      </c>
      <c r="EV231" s="62" t="n">
        <f aca="false">EV229+EV230</f>
        <v>0</v>
      </c>
      <c r="EW231" s="62" t="n">
        <f aca="false">EW229+EW230</f>
        <v>0</v>
      </c>
      <c r="EX231" s="62" t="n">
        <f aca="false">EX229+EX230</f>
        <v>0</v>
      </c>
      <c r="EY231" s="62" t="n">
        <f aca="false">EY229+EY230</f>
        <v>0</v>
      </c>
      <c r="EZ231" s="62" t="n">
        <f aca="false">EZ229+EZ230</f>
        <v>0</v>
      </c>
      <c r="FA231" s="62" t="n">
        <f aca="false">FA229+FA230</f>
        <v>0</v>
      </c>
      <c r="FB231" s="62" t="n">
        <f aca="false">FB229+FB230</f>
        <v>0</v>
      </c>
      <c r="FC231" s="62" t="n">
        <f aca="false">FC229+FC230</f>
        <v>0</v>
      </c>
      <c r="FD231" s="62" t="n">
        <f aca="false">FD229+FD230</f>
        <v>0</v>
      </c>
      <c r="FE231" s="62" t="n">
        <f aca="false">FE229+FE230</f>
        <v>0</v>
      </c>
      <c r="FF231" s="62" t="n">
        <f aca="false">FF229+FF230</f>
        <v>0</v>
      </c>
      <c r="FG231" s="62" t="n">
        <f aca="false">FG229+FG230</f>
        <v>0</v>
      </c>
      <c r="FH231" s="62" t="n">
        <f aca="false">FH229+FH230</f>
        <v>0</v>
      </c>
    </row>
    <row r="232" customFormat="false" ht="15" hidden="false" customHeight="false" outlineLevel="0" collapsed="false">
      <c r="C232" s="23" t="s">
        <v>809</v>
      </c>
      <c r="D232" s="11" t="s">
        <v>33</v>
      </c>
      <c r="E232" s="24" t="n">
        <f aca="false">XIRR($J231:$FH231,$J$4:$FH$4)</f>
        <v>0.632448788106442</v>
      </c>
    </row>
    <row r="233" customFormat="false" ht="15" hidden="false" customHeight="false" outlineLevel="0" collapsed="false">
      <c r="C233" s="23" t="s">
        <v>810</v>
      </c>
      <c r="D233" s="11" t="s">
        <v>33</v>
      </c>
      <c r="E233" s="24" t="n">
        <f aca="false">XIRR($J229:$FH229,$J$4:$FH$4)</f>
        <v>0.632448788106442</v>
      </c>
    </row>
    <row r="234" customFormat="false" ht="15" hidden="false" customHeight="false" outlineLevel="0" collapsed="false">
      <c r="C234" s="23" t="s">
        <v>811</v>
      </c>
      <c r="D234" s="11" t="s">
        <v>14</v>
      </c>
      <c r="E234" s="65" t="n">
        <f aca="false">($I228+$I230)/-$I227</f>
        <v>1.32126025455862</v>
      </c>
    </row>
    <row r="235" customFormat="false" ht="15" hidden="false" customHeight="false" outlineLevel="0" collapsed="false">
      <c r="C235" s="23" t="s">
        <v>812</v>
      </c>
      <c r="D235" s="11" t="s">
        <v>319</v>
      </c>
      <c r="E235" s="62" t="n">
        <f aca="false">XNPV(In_Discount_Rate,$J231:$FH231,$J$4:$FH$4)</f>
        <v>1911.88797736455</v>
      </c>
    </row>
    <row r="236" customFormat="false" ht="15" hidden="false" customHeight="false" outlineLevel="0" collapsed="false">
      <c r="C236" s="0" t="s">
        <v>813</v>
      </c>
      <c r="D236" s="11" t="s">
        <v>319</v>
      </c>
      <c r="I236" s="43" t="n">
        <f aca="false">SUM(J236:FH236)</f>
        <v>1390.80291200887</v>
      </c>
      <c r="J236" s="43" t="n">
        <f aca="false">-In_PSH_Land*J17-In_PSH_Devex*$E13*J28-J96-In_EW_To_PSH*J97+$F225*J18</f>
        <v>-150</v>
      </c>
      <c r="K236" s="43" t="n">
        <f aca="false">-In_PSH_Land*K17-In_PSH_Devex*$E13*K28-K96-In_EW_To_PSH*K97+$F225*K18</f>
        <v>0</v>
      </c>
      <c r="L236" s="43" t="n">
        <f aca="false">-In_PSH_Land*L17-In_PSH_Devex*$E13*L28-L96-In_EW_To_PSH*L97+$F225*L18</f>
        <v>0</v>
      </c>
      <c r="M236" s="43" t="n">
        <f aca="false">-In_PSH_Land*M17-In_PSH_Devex*$E13*M28-M96-In_EW_To_PSH*M97+$F225*M18</f>
        <v>0</v>
      </c>
      <c r="N236" s="43" t="n">
        <f aca="false">-In_PSH_Land*N17-In_PSH_Devex*$E13*N28-N96-In_EW_To_PSH*N97+$F225*N18</f>
        <v>0</v>
      </c>
      <c r="O236" s="43" t="n">
        <f aca="false">-In_PSH_Land*O17-In_PSH_Devex*$E13*O28-O96-In_EW_To_PSH*O97+$F225*O18</f>
        <v>1540.80291200887</v>
      </c>
      <c r="P236" s="43" t="n">
        <f aca="false">-In_PSH_Land*P17-In_PSH_Devex*$E13*P28-P96-In_EW_To_PSH*P97+$F225*P18</f>
        <v>0</v>
      </c>
      <c r="Q236" s="43" t="n">
        <f aca="false">-In_PSH_Land*Q17-In_PSH_Devex*$E13*Q28-Q96-In_EW_To_PSH*Q97+$F225*Q18</f>
        <v>0</v>
      </c>
      <c r="R236" s="43" t="n">
        <f aca="false">-In_PSH_Land*R17-In_PSH_Devex*$E13*R28-R96-In_EW_To_PSH*R97+$F225*R18</f>
        <v>0</v>
      </c>
      <c r="S236" s="43" t="n">
        <f aca="false">-In_PSH_Land*S17-In_PSH_Devex*$E13*S28-S96-In_EW_To_PSH*S97+$F225*S18</f>
        <v>0</v>
      </c>
      <c r="T236" s="43" t="n">
        <f aca="false">-In_PSH_Land*T17-In_PSH_Devex*$E13*T28-T96-In_EW_To_PSH*T97+$F225*T18</f>
        <v>0</v>
      </c>
      <c r="U236" s="43" t="n">
        <f aca="false">-In_PSH_Land*U17-In_PSH_Devex*$E13*U28-U96-In_EW_To_PSH*U97+$F225*U18</f>
        <v>0</v>
      </c>
      <c r="V236" s="43" t="n">
        <f aca="false">-In_PSH_Land*V17-In_PSH_Devex*$E13*V28-V96-In_EW_To_PSH*V97+$F225*V18</f>
        <v>0</v>
      </c>
      <c r="W236" s="43" t="n">
        <f aca="false">-In_PSH_Land*W17-In_PSH_Devex*$E13*W28-W96-In_EW_To_PSH*W97+$F225*W18</f>
        <v>0</v>
      </c>
      <c r="X236" s="43" t="n">
        <f aca="false">-In_PSH_Land*X17-In_PSH_Devex*$E13*X28-X96-In_EW_To_PSH*X97+$F225*X18</f>
        <v>0</v>
      </c>
      <c r="Y236" s="43" t="n">
        <f aca="false">-In_PSH_Land*Y17-In_PSH_Devex*$E13*Y28-Y96-In_EW_To_PSH*Y97+$F225*Y18</f>
        <v>0</v>
      </c>
      <c r="Z236" s="43" t="n">
        <f aca="false">-In_PSH_Land*Z17-In_PSH_Devex*$E13*Z28-Z96-In_EW_To_PSH*Z97+$F225*Z18</f>
        <v>0</v>
      </c>
      <c r="AA236" s="43" t="n">
        <f aca="false">-In_PSH_Land*AA17-In_PSH_Devex*$E13*AA28-AA96-In_EW_To_PSH*AA97+$F225*AA18</f>
        <v>0</v>
      </c>
      <c r="AB236" s="43" t="n">
        <f aca="false">-In_PSH_Land*AB17-In_PSH_Devex*$E13*AB28-AB96-In_EW_To_PSH*AB97+$F225*AB18</f>
        <v>0</v>
      </c>
      <c r="AC236" s="43" t="n">
        <f aca="false">-In_PSH_Land*AC17-In_PSH_Devex*$E13*AC28-AC96-In_EW_To_PSH*AC97+$F225*AC18</f>
        <v>0</v>
      </c>
      <c r="AD236" s="43" t="n">
        <f aca="false">-In_PSH_Land*AD17-In_PSH_Devex*$E13*AD28-AD96-In_EW_To_PSH*AD97+$F225*AD18</f>
        <v>0</v>
      </c>
      <c r="AE236" s="43" t="n">
        <f aca="false">-In_PSH_Land*AE17-In_PSH_Devex*$E13*AE28-AE96-In_EW_To_PSH*AE97+$F225*AE18</f>
        <v>0</v>
      </c>
      <c r="AF236" s="43" t="n">
        <f aca="false">-In_PSH_Land*AF17-In_PSH_Devex*$E13*AF28-AF96-In_EW_To_PSH*AF97+$F225*AF18</f>
        <v>0</v>
      </c>
      <c r="AG236" s="43" t="n">
        <f aca="false">-In_PSH_Land*AG17-In_PSH_Devex*$E13*AG28-AG96-In_EW_To_PSH*AG97+$F225*AG18</f>
        <v>0</v>
      </c>
      <c r="AH236" s="43" t="n">
        <f aca="false">-In_PSH_Land*AH17-In_PSH_Devex*$E13*AH28-AH96-In_EW_To_PSH*AH97+$F225*AH18</f>
        <v>0</v>
      </c>
      <c r="AI236" s="43" t="n">
        <f aca="false">-In_PSH_Land*AI17-In_PSH_Devex*$E13*AI28-AI96-In_EW_To_PSH*AI97+$F225*AI18</f>
        <v>0</v>
      </c>
      <c r="AJ236" s="43" t="n">
        <f aca="false">-In_PSH_Land*AJ17-In_PSH_Devex*$E13*AJ28-AJ96-In_EW_To_PSH*AJ97+$F225*AJ18</f>
        <v>0</v>
      </c>
      <c r="AK236" s="43" t="n">
        <f aca="false">-In_PSH_Land*AK17-In_PSH_Devex*$E13*AK28-AK96-In_EW_To_PSH*AK97+$F225*AK18</f>
        <v>0</v>
      </c>
      <c r="AL236" s="43" t="n">
        <f aca="false">-In_PSH_Land*AL17-In_PSH_Devex*$E13*AL28-AL96-In_EW_To_PSH*AL97+$F225*AL18</f>
        <v>0</v>
      </c>
      <c r="AM236" s="43" t="n">
        <f aca="false">-In_PSH_Land*AM17-In_PSH_Devex*$E13*AM28-AM96-In_EW_To_PSH*AM97+$F225*AM18</f>
        <v>0</v>
      </c>
      <c r="AN236" s="43" t="n">
        <f aca="false">-In_PSH_Land*AN17-In_PSH_Devex*$E13*AN28-AN96-In_EW_To_PSH*AN97+$F225*AN18</f>
        <v>0</v>
      </c>
      <c r="AO236" s="43" t="n">
        <f aca="false">-In_PSH_Land*AO17-In_PSH_Devex*$E13*AO28-AO96-In_EW_To_PSH*AO97+$F225*AO18</f>
        <v>0</v>
      </c>
      <c r="AP236" s="43" t="n">
        <f aca="false">-In_PSH_Land*AP17-In_PSH_Devex*$E13*AP28-AP96-In_EW_To_PSH*AP97+$F225*AP18</f>
        <v>0</v>
      </c>
      <c r="AQ236" s="43" t="n">
        <f aca="false">-In_PSH_Land*AQ17-In_PSH_Devex*$E13*AQ28-AQ96-In_EW_To_PSH*AQ97+$F225*AQ18</f>
        <v>0</v>
      </c>
      <c r="AR236" s="43" t="n">
        <f aca="false">-In_PSH_Land*AR17-In_PSH_Devex*$E13*AR28-AR96-In_EW_To_PSH*AR97+$F225*AR18</f>
        <v>0</v>
      </c>
      <c r="AS236" s="43" t="n">
        <f aca="false">-In_PSH_Land*AS17-In_PSH_Devex*$E13*AS28-AS96-In_EW_To_PSH*AS97+$F225*AS18</f>
        <v>0</v>
      </c>
      <c r="AT236" s="43" t="n">
        <f aca="false">-In_PSH_Land*AT17-In_PSH_Devex*$E13*AT28-AT96-In_EW_To_PSH*AT97+$F225*AT18</f>
        <v>0</v>
      </c>
      <c r="AU236" s="43" t="n">
        <f aca="false">-In_PSH_Land*AU17-In_PSH_Devex*$E13*AU28-AU96-In_EW_To_PSH*AU97+$F225*AU18</f>
        <v>0</v>
      </c>
      <c r="AV236" s="43" t="n">
        <f aca="false">-In_PSH_Land*AV17-In_PSH_Devex*$E13*AV28-AV96-In_EW_To_PSH*AV97+$F225*AV18</f>
        <v>0</v>
      </c>
      <c r="AW236" s="43" t="n">
        <f aca="false">-In_PSH_Land*AW17-In_PSH_Devex*$E13*AW28-AW96-In_EW_To_PSH*AW97+$F225*AW18</f>
        <v>0</v>
      </c>
      <c r="AX236" s="43" t="n">
        <f aca="false">-In_PSH_Land*AX17-In_PSH_Devex*$E13*AX28-AX96-In_EW_To_PSH*AX97+$F225*AX18</f>
        <v>0</v>
      </c>
      <c r="AY236" s="43" t="n">
        <f aca="false">-In_PSH_Land*AY17-In_PSH_Devex*$E13*AY28-AY96-In_EW_To_PSH*AY97+$F225*AY18</f>
        <v>0</v>
      </c>
      <c r="AZ236" s="43" t="n">
        <f aca="false">-In_PSH_Land*AZ17-In_PSH_Devex*$E13*AZ28-AZ96-In_EW_To_PSH*AZ97+$F225*AZ18</f>
        <v>0</v>
      </c>
      <c r="BA236" s="43" t="n">
        <f aca="false">-In_PSH_Land*BA17-In_PSH_Devex*$E13*BA28-BA96-In_EW_To_PSH*BA97+$F225*BA18</f>
        <v>0</v>
      </c>
      <c r="BB236" s="43" t="n">
        <f aca="false">-In_PSH_Land*BB17-In_PSH_Devex*$E13*BB28-BB96-In_EW_To_PSH*BB97+$F225*BB18</f>
        <v>0</v>
      </c>
      <c r="BC236" s="43" t="n">
        <f aca="false">-In_PSH_Land*BC17-In_PSH_Devex*$E13*BC28-BC96-In_EW_To_PSH*BC97+$F225*BC18</f>
        <v>0</v>
      </c>
      <c r="BD236" s="43" t="n">
        <f aca="false">-In_PSH_Land*BD17-In_PSH_Devex*$E13*BD28-BD96-In_EW_To_PSH*BD97+$F225*BD18</f>
        <v>0</v>
      </c>
      <c r="BE236" s="43" t="n">
        <f aca="false">-In_PSH_Land*BE17-In_PSH_Devex*$E13*BE28-BE96-In_EW_To_PSH*BE97+$F225*BE18</f>
        <v>0</v>
      </c>
      <c r="BF236" s="43" t="n">
        <f aca="false">-In_PSH_Land*BF17-In_PSH_Devex*$E13*BF28-BF96-In_EW_To_PSH*BF97+$F225*BF18</f>
        <v>0</v>
      </c>
      <c r="BG236" s="43" t="n">
        <f aca="false">-In_PSH_Land*BG17-In_PSH_Devex*$E13*BG28-BG96-In_EW_To_PSH*BG97+$F225*BG18</f>
        <v>0</v>
      </c>
      <c r="BH236" s="43" t="n">
        <f aca="false">-In_PSH_Land*BH17-In_PSH_Devex*$E13*BH28-BH96-In_EW_To_PSH*BH97+$F225*BH18</f>
        <v>0</v>
      </c>
      <c r="BI236" s="43" t="n">
        <f aca="false">-In_PSH_Land*BI17-In_PSH_Devex*$E13*BI28-BI96-In_EW_To_PSH*BI97+$F225*BI18</f>
        <v>0</v>
      </c>
      <c r="BJ236" s="43" t="n">
        <f aca="false">-In_PSH_Land*BJ17-In_PSH_Devex*$E13*BJ28-BJ96-In_EW_To_PSH*BJ97+$F225*BJ18</f>
        <v>0</v>
      </c>
      <c r="BK236" s="43" t="n">
        <f aca="false">-In_PSH_Land*BK17-In_PSH_Devex*$E13*BK28-BK96-In_EW_To_PSH*BK97+$F225*BK18</f>
        <v>0</v>
      </c>
      <c r="BL236" s="43" t="n">
        <f aca="false">-In_PSH_Land*BL17-In_PSH_Devex*$E13*BL28-BL96-In_EW_To_PSH*BL97+$F225*BL18</f>
        <v>0</v>
      </c>
      <c r="BM236" s="43" t="n">
        <f aca="false">-In_PSH_Land*BM17-In_PSH_Devex*$E13*BM28-BM96-In_EW_To_PSH*BM97+$F225*BM18</f>
        <v>0</v>
      </c>
      <c r="BN236" s="43" t="n">
        <f aca="false">-In_PSH_Land*BN17-In_PSH_Devex*$E13*BN28-BN96-In_EW_To_PSH*BN97+$F225*BN18</f>
        <v>0</v>
      </c>
      <c r="BO236" s="43" t="n">
        <f aca="false">-In_PSH_Land*BO17-In_PSH_Devex*$E13*BO28-BO96-In_EW_To_PSH*BO97+$F225*BO18</f>
        <v>0</v>
      </c>
      <c r="BP236" s="43" t="n">
        <f aca="false">-In_PSH_Land*BP17-In_PSH_Devex*$E13*BP28-BP96-In_EW_To_PSH*BP97+$F225*BP18</f>
        <v>0</v>
      </c>
      <c r="BQ236" s="43" t="n">
        <f aca="false">-In_PSH_Land*BQ17-In_PSH_Devex*$E13*BQ28-BQ96-In_EW_To_PSH*BQ97+$F225*BQ18</f>
        <v>0</v>
      </c>
      <c r="BR236" s="43" t="n">
        <f aca="false">-In_PSH_Land*BR17-In_PSH_Devex*$E13*BR28-BR96-In_EW_To_PSH*BR97+$F225*BR18</f>
        <v>0</v>
      </c>
      <c r="BS236" s="43" t="n">
        <f aca="false">-In_PSH_Land*BS17-In_PSH_Devex*$E13*BS28-BS96-In_EW_To_PSH*BS97+$F225*BS18</f>
        <v>0</v>
      </c>
      <c r="BT236" s="43" t="n">
        <f aca="false">-In_PSH_Land*BT17-In_PSH_Devex*$E13*BT28-BT96-In_EW_To_PSH*BT97+$F225*BT18</f>
        <v>0</v>
      </c>
      <c r="BU236" s="43" t="n">
        <f aca="false">-In_PSH_Land*BU17-In_PSH_Devex*$E13*BU28-BU96-In_EW_To_PSH*BU97+$F225*BU18</f>
        <v>0</v>
      </c>
      <c r="BV236" s="43" t="n">
        <f aca="false">-In_PSH_Land*BV17-In_PSH_Devex*$E13*BV28-BV96-In_EW_To_PSH*BV97+$F225*BV18</f>
        <v>0</v>
      </c>
      <c r="BW236" s="43" t="n">
        <f aca="false">-In_PSH_Land*BW17-In_PSH_Devex*$E13*BW28-BW96-In_EW_To_PSH*BW97+$F225*BW18</f>
        <v>0</v>
      </c>
      <c r="BX236" s="43" t="n">
        <f aca="false">-In_PSH_Land*BX17-In_PSH_Devex*$E13*BX28-BX96-In_EW_To_PSH*BX97+$F225*BX18</f>
        <v>0</v>
      </c>
      <c r="BY236" s="43" t="n">
        <f aca="false">-In_PSH_Land*BY17-In_PSH_Devex*$E13*BY28-BY96-In_EW_To_PSH*BY97+$F225*BY18</f>
        <v>0</v>
      </c>
      <c r="BZ236" s="43" t="n">
        <f aca="false">-In_PSH_Land*BZ17-In_PSH_Devex*$E13*BZ28-BZ96-In_EW_To_PSH*BZ97+$F225*BZ18</f>
        <v>0</v>
      </c>
      <c r="CA236" s="43" t="n">
        <f aca="false">-In_PSH_Land*CA17-In_PSH_Devex*$E13*CA28-CA96-In_EW_To_PSH*CA97+$F225*CA18</f>
        <v>0</v>
      </c>
      <c r="CB236" s="43" t="n">
        <f aca="false">-In_PSH_Land*CB17-In_PSH_Devex*$E13*CB28-CB96-In_EW_To_PSH*CB97+$F225*CB18</f>
        <v>0</v>
      </c>
      <c r="CC236" s="43" t="n">
        <f aca="false">-In_PSH_Land*CC17-In_PSH_Devex*$E13*CC28-CC96-In_EW_To_PSH*CC97+$F225*CC18</f>
        <v>0</v>
      </c>
      <c r="CD236" s="43" t="n">
        <f aca="false">-In_PSH_Land*CD17-In_PSH_Devex*$E13*CD28-CD96-In_EW_To_PSH*CD97+$F225*CD18</f>
        <v>0</v>
      </c>
      <c r="CE236" s="43" t="n">
        <f aca="false">-In_PSH_Land*CE17-In_PSH_Devex*$E13*CE28-CE96-In_EW_To_PSH*CE97+$F225*CE18</f>
        <v>0</v>
      </c>
      <c r="CF236" s="43" t="n">
        <f aca="false">-In_PSH_Land*CF17-In_PSH_Devex*$E13*CF28-CF96-In_EW_To_PSH*CF97+$F225*CF18</f>
        <v>0</v>
      </c>
      <c r="CG236" s="43" t="n">
        <f aca="false">-In_PSH_Land*CG17-In_PSH_Devex*$E13*CG28-CG96-In_EW_To_PSH*CG97+$F225*CG18</f>
        <v>0</v>
      </c>
      <c r="CH236" s="43" t="n">
        <f aca="false">-In_PSH_Land*CH17-In_PSH_Devex*$E13*CH28-CH96-In_EW_To_PSH*CH97+$F225*CH18</f>
        <v>0</v>
      </c>
      <c r="CI236" s="43" t="n">
        <f aca="false">-In_PSH_Land*CI17-In_PSH_Devex*$E13*CI28-CI96-In_EW_To_PSH*CI97+$F225*CI18</f>
        <v>0</v>
      </c>
      <c r="CJ236" s="43" t="n">
        <f aca="false">-In_PSH_Land*CJ17-In_PSH_Devex*$E13*CJ28-CJ96-In_EW_To_PSH*CJ97+$F225*CJ18</f>
        <v>0</v>
      </c>
      <c r="CK236" s="43" t="n">
        <f aca="false">-In_PSH_Land*CK17-In_PSH_Devex*$E13*CK28-CK96-In_EW_To_PSH*CK97+$F225*CK18</f>
        <v>0</v>
      </c>
      <c r="CL236" s="43" t="n">
        <f aca="false">-In_PSH_Land*CL17-In_PSH_Devex*$E13*CL28-CL96-In_EW_To_PSH*CL97+$F225*CL18</f>
        <v>0</v>
      </c>
      <c r="CM236" s="43" t="n">
        <f aca="false">-In_PSH_Land*CM17-In_PSH_Devex*$E13*CM28-CM96-In_EW_To_PSH*CM97+$F225*CM18</f>
        <v>0</v>
      </c>
      <c r="CN236" s="43" t="n">
        <f aca="false">-In_PSH_Land*CN17-In_PSH_Devex*$E13*CN28-CN96-In_EW_To_PSH*CN97+$F225*CN18</f>
        <v>0</v>
      </c>
      <c r="CO236" s="43" t="n">
        <f aca="false">-In_PSH_Land*CO17-In_PSH_Devex*$E13*CO28-CO96-In_EW_To_PSH*CO97+$F225*CO18</f>
        <v>0</v>
      </c>
      <c r="CP236" s="43" t="n">
        <f aca="false">-In_PSH_Land*CP17-In_PSH_Devex*$E13*CP28-CP96-In_EW_To_PSH*CP97+$F225*CP18</f>
        <v>0</v>
      </c>
      <c r="CQ236" s="43" t="n">
        <f aca="false">-In_PSH_Land*CQ17-In_PSH_Devex*$E13*CQ28-CQ96-In_EW_To_PSH*CQ97+$F225*CQ18</f>
        <v>0</v>
      </c>
      <c r="CR236" s="43" t="n">
        <f aca="false">-In_PSH_Land*CR17-In_PSH_Devex*$E13*CR28-CR96-In_EW_To_PSH*CR97+$F225*CR18</f>
        <v>0</v>
      </c>
      <c r="CS236" s="43" t="n">
        <f aca="false">-In_PSH_Land*CS17-In_PSH_Devex*$E13*CS28-CS96-In_EW_To_PSH*CS97+$F225*CS18</f>
        <v>0</v>
      </c>
      <c r="CT236" s="43" t="n">
        <f aca="false">-In_PSH_Land*CT17-In_PSH_Devex*$E13*CT28-CT96-In_EW_To_PSH*CT97+$F225*CT18</f>
        <v>0</v>
      </c>
      <c r="CU236" s="43" t="n">
        <f aca="false">-In_PSH_Land*CU17-In_PSH_Devex*$E13*CU28-CU96-In_EW_To_PSH*CU97+$F225*CU18</f>
        <v>0</v>
      </c>
      <c r="CV236" s="43" t="n">
        <f aca="false">-In_PSH_Land*CV17-In_PSH_Devex*$E13*CV28-CV96-In_EW_To_PSH*CV97+$F225*CV18</f>
        <v>0</v>
      </c>
      <c r="CW236" s="43" t="n">
        <f aca="false">-In_PSH_Land*CW17-In_PSH_Devex*$E13*CW28-CW96-In_EW_To_PSH*CW97+$F225*CW18</f>
        <v>0</v>
      </c>
      <c r="CX236" s="43" t="n">
        <f aca="false">-In_PSH_Land*CX17-In_PSH_Devex*$E13*CX28-CX96-In_EW_To_PSH*CX97+$F225*CX18</f>
        <v>0</v>
      </c>
      <c r="CY236" s="43" t="n">
        <f aca="false">-In_PSH_Land*CY17-In_PSH_Devex*$E13*CY28-CY96-In_EW_To_PSH*CY97+$F225*CY18</f>
        <v>0</v>
      </c>
      <c r="CZ236" s="43" t="n">
        <f aca="false">-In_PSH_Land*CZ17-In_PSH_Devex*$E13*CZ28-CZ96-In_EW_To_PSH*CZ97+$F225*CZ18</f>
        <v>0</v>
      </c>
      <c r="DA236" s="43" t="n">
        <f aca="false">-In_PSH_Land*DA17-In_PSH_Devex*$E13*DA28-DA96-In_EW_To_PSH*DA97+$F225*DA18</f>
        <v>0</v>
      </c>
      <c r="DB236" s="43" t="n">
        <f aca="false">-In_PSH_Land*DB17-In_PSH_Devex*$E13*DB28-DB96-In_EW_To_PSH*DB97+$F225*DB18</f>
        <v>0</v>
      </c>
      <c r="DC236" s="43" t="n">
        <f aca="false">-In_PSH_Land*DC17-In_PSH_Devex*$E13*DC28-DC96-In_EW_To_PSH*DC97+$F225*DC18</f>
        <v>0</v>
      </c>
      <c r="DD236" s="43" t="n">
        <f aca="false">-In_PSH_Land*DD17-In_PSH_Devex*$E13*DD28-DD96-In_EW_To_PSH*DD97+$F225*DD18</f>
        <v>0</v>
      </c>
      <c r="DE236" s="43" t="n">
        <f aca="false">-In_PSH_Land*DE17-In_PSH_Devex*$E13*DE28-DE96-In_EW_To_PSH*DE97+$F225*DE18</f>
        <v>0</v>
      </c>
      <c r="DF236" s="43" t="n">
        <f aca="false">-In_PSH_Land*DF17-In_PSH_Devex*$E13*DF28-DF96-In_EW_To_PSH*DF97+$F225*DF18</f>
        <v>0</v>
      </c>
      <c r="DG236" s="43" t="n">
        <f aca="false">-In_PSH_Land*DG17-In_PSH_Devex*$E13*DG28-DG96-In_EW_To_PSH*DG97+$F225*DG18</f>
        <v>0</v>
      </c>
      <c r="DH236" s="43" t="n">
        <f aca="false">-In_PSH_Land*DH17-In_PSH_Devex*$E13*DH28-DH96-In_EW_To_PSH*DH97+$F225*DH18</f>
        <v>0</v>
      </c>
      <c r="DI236" s="43" t="n">
        <f aca="false">-In_PSH_Land*DI17-In_PSH_Devex*$E13*DI28-DI96-In_EW_To_PSH*DI97+$F225*DI18</f>
        <v>0</v>
      </c>
      <c r="DJ236" s="43" t="n">
        <f aca="false">-In_PSH_Land*DJ17-In_PSH_Devex*$E13*DJ28-DJ96-In_EW_To_PSH*DJ97+$F225*DJ18</f>
        <v>0</v>
      </c>
      <c r="DK236" s="43" t="n">
        <f aca="false">-In_PSH_Land*DK17-In_PSH_Devex*$E13*DK28-DK96-In_EW_To_PSH*DK97+$F225*DK18</f>
        <v>0</v>
      </c>
      <c r="DL236" s="43" t="n">
        <f aca="false">-In_PSH_Land*DL17-In_PSH_Devex*$E13*DL28-DL96-In_EW_To_PSH*DL97+$F225*DL18</f>
        <v>0</v>
      </c>
      <c r="DM236" s="43" t="n">
        <f aca="false">-In_PSH_Land*DM17-In_PSH_Devex*$E13*DM28-DM96-In_EW_To_PSH*DM97+$F225*DM18</f>
        <v>0</v>
      </c>
      <c r="DN236" s="43" t="n">
        <f aca="false">-In_PSH_Land*DN17-In_PSH_Devex*$E13*DN28-DN96-In_EW_To_PSH*DN97+$F225*DN18</f>
        <v>0</v>
      </c>
      <c r="DO236" s="43" t="n">
        <f aca="false">-In_PSH_Land*DO17-In_PSH_Devex*$E13*DO28-DO96-In_EW_To_PSH*DO97+$F225*DO18</f>
        <v>0</v>
      </c>
      <c r="DP236" s="43" t="n">
        <f aca="false">-In_PSH_Land*DP17-In_PSH_Devex*$E13*DP28-DP96-In_EW_To_PSH*DP97+$F225*DP18</f>
        <v>0</v>
      </c>
      <c r="DQ236" s="43" t="n">
        <f aca="false">-In_PSH_Land*DQ17-In_PSH_Devex*$E13*DQ28-DQ96-In_EW_To_PSH*DQ97+$F225*DQ18</f>
        <v>0</v>
      </c>
      <c r="DR236" s="43" t="n">
        <f aca="false">-In_PSH_Land*DR17-In_PSH_Devex*$E13*DR28-DR96-In_EW_To_PSH*DR97+$F225*DR18</f>
        <v>0</v>
      </c>
      <c r="DS236" s="43" t="n">
        <f aca="false">-In_PSH_Land*DS17-In_PSH_Devex*$E13*DS28-DS96-In_EW_To_PSH*DS97+$F225*DS18</f>
        <v>0</v>
      </c>
      <c r="DT236" s="43" t="n">
        <f aca="false">-In_PSH_Land*DT17-In_PSH_Devex*$E13*DT28-DT96-In_EW_To_PSH*DT97+$F225*DT18</f>
        <v>0</v>
      </c>
      <c r="DU236" s="43" t="n">
        <f aca="false">-In_PSH_Land*DU17-In_PSH_Devex*$E13*DU28-DU96-In_EW_To_PSH*DU97+$F225*DU18</f>
        <v>0</v>
      </c>
      <c r="DV236" s="43" t="n">
        <f aca="false">-In_PSH_Land*DV17-In_PSH_Devex*$E13*DV28-DV96-In_EW_To_PSH*DV97+$F225*DV18</f>
        <v>0</v>
      </c>
      <c r="DW236" s="43" t="n">
        <f aca="false">-In_PSH_Land*DW17-In_PSH_Devex*$E13*DW28-DW96-In_EW_To_PSH*DW97+$F225*DW18</f>
        <v>0</v>
      </c>
      <c r="DX236" s="43" t="n">
        <f aca="false">-In_PSH_Land*DX17-In_PSH_Devex*$E13*DX28-DX96-In_EW_To_PSH*DX97+$F225*DX18</f>
        <v>0</v>
      </c>
      <c r="DY236" s="43" t="n">
        <f aca="false">-In_PSH_Land*DY17-In_PSH_Devex*$E13*DY28-DY96-In_EW_To_PSH*DY97+$F225*DY18</f>
        <v>0</v>
      </c>
      <c r="DZ236" s="43" t="n">
        <f aca="false">-In_PSH_Land*DZ17-In_PSH_Devex*$E13*DZ28-DZ96-In_EW_To_PSH*DZ97+$F225*DZ18</f>
        <v>0</v>
      </c>
      <c r="EA236" s="43" t="n">
        <f aca="false">-In_PSH_Land*EA17-In_PSH_Devex*$E13*EA28-EA96-In_EW_To_PSH*EA97+$F225*EA18</f>
        <v>0</v>
      </c>
      <c r="EB236" s="43" t="n">
        <f aca="false">-In_PSH_Land*EB17-In_PSH_Devex*$E13*EB28-EB96-In_EW_To_PSH*EB97+$F225*EB18</f>
        <v>0</v>
      </c>
      <c r="EC236" s="43" t="n">
        <f aca="false">-In_PSH_Land*EC17-In_PSH_Devex*$E13*EC28-EC96-In_EW_To_PSH*EC97+$F225*EC18</f>
        <v>0</v>
      </c>
      <c r="ED236" s="43" t="n">
        <f aca="false">-In_PSH_Land*ED17-In_PSH_Devex*$E13*ED28-ED96-In_EW_To_PSH*ED97+$F225*ED18</f>
        <v>0</v>
      </c>
      <c r="EE236" s="43" t="n">
        <f aca="false">-In_PSH_Land*EE17-In_PSH_Devex*$E13*EE28-EE96-In_EW_To_PSH*EE97+$F225*EE18</f>
        <v>0</v>
      </c>
      <c r="EF236" s="43" t="n">
        <f aca="false">-In_PSH_Land*EF17-In_PSH_Devex*$E13*EF28-EF96-In_EW_To_PSH*EF97+$F225*EF18</f>
        <v>0</v>
      </c>
      <c r="EG236" s="43" t="n">
        <f aca="false">-In_PSH_Land*EG17-In_PSH_Devex*$E13*EG28-EG96-In_EW_To_PSH*EG97+$F225*EG18</f>
        <v>0</v>
      </c>
      <c r="EH236" s="43" t="n">
        <f aca="false">-In_PSH_Land*EH17-In_PSH_Devex*$E13*EH28-EH96-In_EW_To_PSH*EH97+$F225*EH18</f>
        <v>0</v>
      </c>
      <c r="EI236" s="43" t="n">
        <f aca="false">-In_PSH_Land*EI17-In_PSH_Devex*$E13*EI28-EI96-In_EW_To_PSH*EI97+$F225*EI18</f>
        <v>0</v>
      </c>
      <c r="EJ236" s="43" t="n">
        <f aca="false">-In_PSH_Land*EJ17-In_PSH_Devex*$E13*EJ28-EJ96-In_EW_To_PSH*EJ97+$F225*EJ18</f>
        <v>0</v>
      </c>
      <c r="EK236" s="43" t="n">
        <f aca="false">-In_PSH_Land*EK17-In_PSH_Devex*$E13*EK28-EK96-In_EW_To_PSH*EK97+$F225*EK18</f>
        <v>0</v>
      </c>
      <c r="EL236" s="43" t="n">
        <f aca="false">-In_PSH_Land*EL17-In_PSH_Devex*$E13*EL28-EL96-In_EW_To_PSH*EL97+$F225*EL18</f>
        <v>0</v>
      </c>
      <c r="EM236" s="43" t="n">
        <f aca="false">-In_PSH_Land*EM17-In_PSH_Devex*$E13*EM28-EM96-In_EW_To_PSH*EM97+$F225*EM18</f>
        <v>0</v>
      </c>
      <c r="EN236" s="43" t="n">
        <f aca="false">-In_PSH_Land*EN17-In_PSH_Devex*$E13*EN28-EN96-In_EW_To_PSH*EN97+$F225*EN18</f>
        <v>0</v>
      </c>
      <c r="EO236" s="43" t="n">
        <f aca="false">-In_PSH_Land*EO17-In_PSH_Devex*$E13*EO28-EO96-In_EW_To_PSH*EO97+$F225*EO18</f>
        <v>0</v>
      </c>
      <c r="EP236" s="43" t="n">
        <f aca="false">-In_PSH_Land*EP17-In_PSH_Devex*$E13*EP28-EP96-In_EW_To_PSH*EP97+$F225*EP18</f>
        <v>0</v>
      </c>
      <c r="EQ236" s="43" t="n">
        <f aca="false">-In_PSH_Land*EQ17-In_PSH_Devex*$E13*EQ28-EQ96-In_EW_To_PSH*EQ97+$F225*EQ18</f>
        <v>0</v>
      </c>
      <c r="ER236" s="43" t="n">
        <f aca="false">-In_PSH_Land*ER17-In_PSH_Devex*$E13*ER28-ER96-In_EW_To_PSH*ER97+$F225*ER18</f>
        <v>0</v>
      </c>
      <c r="ES236" s="43" t="n">
        <f aca="false">-In_PSH_Land*ES17-In_PSH_Devex*$E13*ES28-ES96-In_EW_To_PSH*ES97+$F225*ES18</f>
        <v>0</v>
      </c>
      <c r="ET236" s="43" t="n">
        <f aca="false">-In_PSH_Land*ET17-In_PSH_Devex*$E13*ET28-ET96-In_EW_To_PSH*ET97+$F225*ET18</f>
        <v>0</v>
      </c>
      <c r="EU236" s="43" t="n">
        <f aca="false">-In_PSH_Land*EU17-In_PSH_Devex*$E13*EU28-EU96-In_EW_To_PSH*EU97+$F225*EU18</f>
        <v>0</v>
      </c>
      <c r="EV236" s="43" t="n">
        <f aca="false">-In_PSH_Land*EV17-In_PSH_Devex*$E13*EV28-EV96-In_EW_To_PSH*EV97+$F225*EV18</f>
        <v>0</v>
      </c>
      <c r="EW236" s="43" t="n">
        <f aca="false">-In_PSH_Land*EW17-In_PSH_Devex*$E13*EW28-EW96-In_EW_To_PSH*EW97+$F225*EW18</f>
        <v>0</v>
      </c>
      <c r="EX236" s="43" t="n">
        <f aca="false">-In_PSH_Land*EX17-In_PSH_Devex*$E13*EX28-EX96-In_EW_To_PSH*EX97+$F225*EX18</f>
        <v>0</v>
      </c>
      <c r="EY236" s="43" t="n">
        <f aca="false">-In_PSH_Land*EY17-In_PSH_Devex*$E13*EY28-EY96-In_EW_To_PSH*EY97+$F225*EY18</f>
        <v>0</v>
      </c>
      <c r="EZ236" s="43" t="n">
        <f aca="false">-In_PSH_Land*EZ17-In_PSH_Devex*$E13*EZ28-EZ96-In_EW_To_PSH*EZ97+$F225*EZ18</f>
        <v>0</v>
      </c>
      <c r="FA236" s="43" t="n">
        <f aca="false">-In_PSH_Land*FA17-In_PSH_Devex*$E13*FA28-FA96-In_EW_To_PSH*FA97+$F225*FA18</f>
        <v>0</v>
      </c>
      <c r="FB236" s="43" t="n">
        <f aca="false">-In_PSH_Land*FB17-In_PSH_Devex*$E13*FB28-FB96-In_EW_To_PSH*FB97+$F225*FB18</f>
        <v>0</v>
      </c>
      <c r="FC236" s="43" t="n">
        <f aca="false">-In_PSH_Land*FC17-In_PSH_Devex*$E13*FC28-FC96-In_EW_To_PSH*FC97+$F225*FC18</f>
        <v>0</v>
      </c>
      <c r="FD236" s="43" t="n">
        <f aca="false">-In_PSH_Land*FD17-In_PSH_Devex*$E13*FD28-FD96-In_EW_To_PSH*FD97+$F225*FD18</f>
        <v>0</v>
      </c>
      <c r="FE236" s="43" t="n">
        <f aca="false">-In_PSH_Land*FE17-In_PSH_Devex*$E13*FE28-FE96-In_EW_To_PSH*FE97+$F225*FE18</f>
        <v>0</v>
      </c>
      <c r="FF236" s="43" t="n">
        <f aca="false">-In_PSH_Land*FF17-In_PSH_Devex*$E13*FF28-FF96-In_EW_To_PSH*FF97+$F225*FF18</f>
        <v>0</v>
      </c>
      <c r="FG236" s="43" t="n">
        <f aca="false">-In_PSH_Land*FG17-In_PSH_Devex*$E13*FG28-FG96-In_EW_To_PSH*FG97+$F225*FG18</f>
        <v>0</v>
      </c>
      <c r="FH236" s="43" t="n">
        <f aca="false">-In_PSH_Land*FH17-In_PSH_Devex*$E13*FH28-FH96-In_EW_To_PSH*FH97+$F225*FH18</f>
        <v>0</v>
      </c>
    </row>
    <row r="237" customFormat="false" ht="15" hidden="false" customHeight="false" outlineLevel="0" collapsed="false">
      <c r="C237" s="23" t="s">
        <v>814</v>
      </c>
      <c r="D237" s="11" t="s">
        <v>33</v>
      </c>
      <c r="E237" s="24" t="n">
        <f aca="false">IFERROR(XIRR($J236:$FH236,$J$4:$FH$4),"n/a")</f>
        <v>5.47959832714897</v>
      </c>
    </row>
    <row r="238" customFormat="false" ht="15" hidden="false" customHeight="false" outlineLevel="0" collapsed="false">
      <c r="C238" s="23" t="s">
        <v>815</v>
      </c>
      <c r="D238" s="11" t="s">
        <v>14</v>
      </c>
      <c r="E238" s="65" t="n">
        <f aca="false">SUMIF($J236:$FH236,"&gt;0")/-SUMIF($J236:$FH236,"&lt;0")</f>
        <v>10.2720194133925</v>
      </c>
    </row>
    <row r="240" customFormat="false" ht="15" hidden="false" customHeight="false" outlineLevel="0" collapsed="false">
      <c r="A240" s="9" t="s">
        <v>14</v>
      </c>
      <c r="B240" s="9"/>
      <c r="C240" s="9" t="s">
        <v>816</v>
      </c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9"/>
      <c r="BI240" s="9"/>
      <c r="BJ240" s="9"/>
      <c r="BK240" s="9"/>
      <c r="BL240" s="9"/>
      <c r="BM240" s="9"/>
      <c r="BN240" s="9"/>
      <c r="BO240" s="9"/>
      <c r="BP240" s="9"/>
      <c r="BQ240" s="9"/>
      <c r="BR240" s="9"/>
      <c r="BS240" s="9"/>
      <c r="BT240" s="9"/>
      <c r="BU240" s="9"/>
      <c r="BV240" s="9"/>
      <c r="BW240" s="9"/>
      <c r="BX240" s="9"/>
      <c r="BY240" s="9"/>
      <c r="BZ240" s="9"/>
      <c r="CA240" s="9"/>
      <c r="CB240" s="9"/>
      <c r="CC240" s="9"/>
      <c r="CD240" s="9"/>
      <c r="CE240" s="9"/>
      <c r="CF240" s="9"/>
      <c r="CG240" s="9"/>
      <c r="CH240" s="9"/>
      <c r="CI240" s="9"/>
      <c r="CJ240" s="9"/>
      <c r="CK240" s="9"/>
      <c r="CL240" s="9"/>
      <c r="CM240" s="9"/>
      <c r="CN240" s="9"/>
      <c r="CO240" s="9"/>
      <c r="CP240" s="9"/>
      <c r="CQ240" s="9"/>
      <c r="CR240" s="9"/>
      <c r="CS240" s="9"/>
      <c r="CT240" s="9"/>
      <c r="CU240" s="9"/>
      <c r="CV240" s="9"/>
      <c r="CW240" s="9"/>
      <c r="CX240" s="9"/>
      <c r="CY240" s="9"/>
      <c r="CZ240" s="9"/>
      <c r="DA240" s="9"/>
      <c r="DB240" s="9"/>
      <c r="DC240" s="9"/>
      <c r="DD240" s="9"/>
      <c r="DE240" s="9"/>
      <c r="DF240" s="9"/>
      <c r="DG240" s="9"/>
      <c r="DH240" s="9"/>
      <c r="DI240" s="9"/>
      <c r="DJ240" s="9"/>
      <c r="DK240" s="9"/>
      <c r="DL240" s="9"/>
      <c r="DM240" s="9"/>
      <c r="DN240" s="9"/>
      <c r="DO240" s="9"/>
      <c r="DP240" s="9"/>
      <c r="DQ240" s="9"/>
      <c r="DR240" s="9"/>
      <c r="DS240" s="9"/>
      <c r="DT240" s="9"/>
      <c r="DU240" s="9"/>
      <c r="DV240" s="9"/>
      <c r="DW240" s="9"/>
      <c r="DX240" s="9"/>
      <c r="DY240" s="9"/>
      <c r="DZ240" s="9"/>
      <c r="EA240" s="9"/>
      <c r="EB240" s="9"/>
      <c r="EC240" s="9"/>
      <c r="ED240" s="9"/>
      <c r="EE240" s="9"/>
      <c r="EF240" s="9"/>
      <c r="EG240" s="9"/>
      <c r="EH240" s="9"/>
      <c r="EI240" s="9"/>
      <c r="EJ240" s="9"/>
      <c r="EK240" s="9"/>
      <c r="EL240" s="9"/>
      <c r="EM240" s="9"/>
      <c r="EN240" s="9"/>
      <c r="EO240" s="9"/>
      <c r="EP240" s="9"/>
      <c r="EQ240" s="9"/>
      <c r="ER240" s="9"/>
      <c r="ES240" s="9"/>
      <c r="ET240" s="9"/>
      <c r="EU240" s="9"/>
      <c r="EV240" s="9"/>
      <c r="EW240" s="9"/>
      <c r="EX240" s="9"/>
      <c r="EY240" s="9"/>
      <c r="EZ240" s="9"/>
      <c r="FA240" s="9"/>
      <c r="FB240" s="9"/>
      <c r="FC240" s="9"/>
      <c r="FD240" s="9"/>
      <c r="FE240" s="9"/>
      <c r="FF240" s="9"/>
      <c r="FG240" s="9"/>
      <c r="FH240" s="9"/>
    </row>
    <row r="241" customFormat="false" ht="15" hidden="false" customHeight="false" outlineLevel="0" collapsed="false">
      <c r="C241" s="0" t="s">
        <v>817</v>
      </c>
      <c r="D241" s="11" t="s">
        <v>319</v>
      </c>
      <c r="I241" s="43" t="n">
        <f aca="false">SUM(J241:FH241)</f>
        <v>-34185.6618029702</v>
      </c>
      <c r="J241" s="43" t="n">
        <f aca="false">J159*(1-J24)-J102</f>
        <v>-2749.35227272727</v>
      </c>
      <c r="K241" s="43" t="n">
        <f aca="false">K159*(1-K24)-K102</f>
        <v>818.684731973848</v>
      </c>
      <c r="L241" s="43" t="n">
        <f aca="false">L159*(1-L24)-L102</f>
        <v>-684.462738443338</v>
      </c>
      <c r="M241" s="43" t="n">
        <f aca="false">M159*(1-M24)-M102</f>
        <v>-226.929361942715</v>
      </c>
      <c r="N241" s="43" t="n">
        <f aca="false">N159*(1-N24)-N102</f>
        <v>-1835.41287842623</v>
      </c>
      <c r="O241" s="43" t="n">
        <f aca="false">O159*(1-O24)-O102</f>
        <v>-1580.73987118772</v>
      </c>
      <c r="P241" s="43" t="n">
        <f aca="false">P159*(1-P24)-P102</f>
        <v>-890.095562971991</v>
      </c>
      <c r="Q241" s="43" t="n">
        <f aca="false">Q159*(1-Q24)-Q102</f>
        <v>-8562.44447626401</v>
      </c>
      <c r="R241" s="43" t="n">
        <f aca="false">R159*(1-R24)-R102</f>
        <v>-8538.91965785305</v>
      </c>
      <c r="S241" s="43" t="n">
        <f aca="false">S159*(1-S24)-S102</f>
        <v>-9935.98971512775</v>
      </c>
      <c r="T241" s="43" t="n">
        <f aca="false">T159*(1-T24)-T102</f>
        <v>0</v>
      </c>
      <c r="U241" s="43" t="n">
        <f aca="false">U159*(1-U24)-U102</f>
        <v>0</v>
      </c>
      <c r="V241" s="43" t="n">
        <f aca="false">V159*(1-V24)-V102</f>
        <v>0</v>
      </c>
      <c r="W241" s="43" t="n">
        <f aca="false">W159*(1-W24)-W102</f>
        <v>0</v>
      </c>
      <c r="X241" s="43" t="n">
        <f aca="false">X159*(1-X24)-X102</f>
        <v>0</v>
      </c>
      <c r="Y241" s="43" t="n">
        <f aca="false">Y159*(1-Y24)-Y102</f>
        <v>0</v>
      </c>
      <c r="Z241" s="43" t="n">
        <f aca="false">Z159*(1-Z24)-Z102</f>
        <v>0</v>
      </c>
      <c r="AA241" s="43" t="n">
        <f aca="false">AA159*(1-AA24)-AA102</f>
        <v>0</v>
      </c>
      <c r="AB241" s="43" t="n">
        <f aca="false">AB159*(1-AB24)-AB102</f>
        <v>0</v>
      </c>
      <c r="AC241" s="43" t="n">
        <f aca="false">AC159*(1-AC24)-AC102</f>
        <v>0</v>
      </c>
      <c r="AD241" s="43" t="n">
        <f aca="false">AD159*(1-AD24)-AD102</f>
        <v>0</v>
      </c>
      <c r="AE241" s="43" t="n">
        <f aca="false">AE159*(1-AE24)-AE102</f>
        <v>0</v>
      </c>
      <c r="AF241" s="43" t="n">
        <f aca="false">AF159*(1-AF24)-AF102</f>
        <v>0</v>
      </c>
      <c r="AG241" s="43" t="n">
        <f aca="false">AG159*(1-AG24)-AG102</f>
        <v>0</v>
      </c>
      <c r="AH241" s="43" t="n">
        <f aca="false">AH159*(1-AH24)-AH102</f>
        <v>0</v>
      </c>
      <c r="AI241" s="43" t="n">
        <f aca="false">AI159*(1-AI24)-AI102</f>
        <v>0</v>
      </c>
      <c r="AJ241" s="43" t="n">
        <f aca="false">AJ159*(1-AJ24)-AJ102</f>
        <v>0</v>
      </c>
      <c r="AK241" s="43" t="n">
        <f aca="false">AK159*(1-AK24)-AK102</f>
        <v>0</v>
      </c>
      <c r="AL241" s="43" t="n">
        <f aca="false">AL159*(1-AL24)-AL102</f>
        <v>0</v>
      </c>
      <c r="AM241" s="43" t="n">
        <f aca="false">AM159*(1-AM24)-AM102</f>
        <v>0</v>
      </c>
      <c r="AN241" s="43" t="n">
        <f aca="false">AN159*(1-AN24)-AN102</f>
        <v>0</v>
      </c>
      <c r="AO241" s="43" t="n">
        <f aca="false">AO159*(1-AO24)-AO102</f>
        <v>0</v>
      </c>
      <c r="AP241" s="43" t="n">
        <f aca="false">AP159*(1-AP24)-AP102</f>
        <v>0</v>
      </c>
      <c r="AQ241" s="43" t="n">
        <f aca="false">AQ159*(1-AQ24)-AQ102</f>
        <v>0</v>
      </c>
      <c r="AR241" s="43" t="n">
        <f aca="false">AR159*(1-AR24)-AR102</f>
        <v>0</v>
      </c>
      <c r="AS241" s="43" t="n">
        <f aca="false">AS159*(1-AS24)-AS102</f>
        <v>0</v>
      </c>
      <c r="AT241" s="43" t="n">
        <f aca="false">AT159*(1-AT24)-AT102</f>
        <v>0</v>
      </c>
      <c r="AU241" s="43" t="n">
        <f aca="false">AU159*(1-AU24)-AU102</f>
        <v>0</v>
      </c>
      <c r="AV241" s="43" t="n">
        <f aca="false">AV159*(1-AV24)-AV102</f>
        <v>0</v>
      </c>
      <c r="AW241" s="43" t="n">
        <f aca="false">AW159*(1-AW24)-AW102</f>
        <v>0</v>
      </c>
      <c r="AX241" s="43" t="n">
        <f aca="false">AX159*(1-AX24)-AX102</f>
        <v>0</v>
      </c>
      <c r="AY241" s="43" t="n">
        <f aca="false">AY159*(1-AY24)-AY102</f>
        <v>0</v>
      </c>
      <c r="AZ241" s="43" t="n">
        <f aca="false">AZ159*(1-AZ24)-AZ102</f>
        <v>0</v>
      </c>
      <c r="BA241" s="43" t="n">
        <f aca="false">BA159*(1-BA24)-BA102</f>
        <v>0</v>
      </c>
      <c r="BB241" s="43" t="n">
        <f aca="false">BB159*(1-BB24)-BB102</f>
        <v>0</v>
      </c>
      <c r="BC241" s="43" t="n">
        <f aca="false">BC159*(1-BC24)-BC102</f>
        <v>0</v>
      </c>
      <c r="BD241" s="43" t="n">
        <f aca="false">BD159*(1-BD24)-BD102</f>
        <v>0</v>
      </c>
      <c r="BE241" s="43" t="n">
        <f aca="false">BE159*(1-BE24)-BE102</f>
        <v>0</v>
      </c>
      <c r="BF241" s="43" t="n">
        <f aca="false">BF159*(1-BF24)-BF102</f>
        <v>0</v>
      </c>
      <c r="BG241" s="43" t="n">
        <f aca="false">BG159*(1-BG24)-BG102</f>
        <v>0</v>
      </c>
      <c r="BH241" s="43" t="n">
        <f aca="false">BH159*(1-BH24)-BH102</f>
        <v>0</v>
      </c>
      <c r="BI241" s="43" t="n">
        <f aca="false">BI159*(1-BI24)-BI102</f>
        <v>0</v>
      </c>
      <c r="BJ241" s="43" t="n">
        <f aca="false">BJ159*(1-BJ24)-BJ102</f>
        <v>0</v>
      </c>
      <c r="BK241" s="43" t="n">
        <f aca="false">BK159*(1-BK24)-BK102</f>
        <v>0</v>
      </c>
      <c r="BL241" s="43" t="n">
        <f aca="false">BL159*(1-BL24)-BL102</f>
        <v>0</v>
      </c>
      <c r="BM241" s="43" t="n">
        <f aca="false">BM159*(1-BM24)-BM102</f>
        <v>0</v>
      </c>
      <c r="BN241" s="43" t="n">
        <f aca="false">BN159*(1-BN24)-BN102</f>
        <v>0</v>
      </c>
      <c r="BO241" s="43" t="n">
        <f aca="false">BO159*(1-BO24)-BO102</f>
        <v>0</v>
      </c>
      <c r="BP241" s="43" t="n">
        <f aca="false">BP159*(1-BP24)-BP102</f>
        <v>0</v>
      </c>
      <c r="BQ241" s="43" t="n">
        <f aca="false">BQ159*(1-BQ24)-BQ102</f>
        <v>0</v>
      </c>
      <c r="BR241" s="43" t="n">
        <f aca="false">BR159*(1-BR24)-BR102</f>
        <v>0</v>
      </c>
      <c r="BS241" s="43" t="n">
        <f aca="false">BS159*(1-BS24)-BS102</f>
        <v>0</v>
      </c>
      <c r="BT241" s="43" t="n">
        <f aca="false">BT159*(1-BT24)-BT102</f>
        <v>0</v>
      </c>
      <c r="BU241" s="43" t="n">
        <f aca="false">BU159*(1-BU24)-BU102</f>
        <v>0</v>
      </c>
      <c r="BV241" s="43" t="n">
        <f aca="false">BV159*(1-BV24)-BV102</f>
        <v>0</v>
      </c>
      <c r="BW241" s="43" t="n">
        <f aca="false">BW159*(1-BW24)-BW102</f>
        <v>0</v>
      </c>
      <c r="BX241" s="43" t="n">
        <f aca="false">BX159*(1-BX24)-BX102</f>
        <v>0</v>
      </c>
      <c r="BY241" s="43" t="n">
        <f aca="false">BY159*(1-BY24)-BY102</f>
        <v>0</v>
      </c>
      <c r="BZ241" s="43" t="n">
        <f aca="false">BZ159*(1-BZ24)-BZ102</f>
        <v>0</v>
      </c>
      <c r="CA241" s="43" t="n">
        <f aca="false">CA159*(1-CA24)-CA102</f>
        <v>0</v>
      </c>
      <c r="CB241" s="43" t="n">
        <f aca="false">CB159*(1-CB24)-CB102</f>
        <v>0</v>
      </c>
      <c r="CC241" s="43" t="n">
        <f aca="false">CC159*(1-CC24)-CC102</f>
        <v>0</v>
      </c>
      <c r="CD241" s="43" t="n">
        <f aca="false">CD159*(1-CD24)-CD102</f>
        <v>0</v>
      </c>
      <c r="CE241" s="43" t="n">
        <f aca="false">CE159*(1-CE24)-CE102</f>
        <v>0</v>
      </c>
      <c r="CF241" s="43" t="n">
        <f aca="false">CF159*(1-CF24)-CF102</f>
        <v>0</v>
      </c>
      <c r="CG241" s="43" t="n">
        <f aca="false">CG159*(1-CG24)-CG102</f>
        <v>0</v>
      </c>
      <c r="CH241" s="43" t="n">
        <f aca="false">CH159*(1-CH24)-CH102</f>
        <v>0</v>
      </c>
      <c r="CI241" s="43" t="n">
        <f aca="false">CI159*(1-CI24)-CI102</f>
        <v>0</v>
      </c>
      <c r="CJ241" s="43" t="n">
        <f aca="false">CJ159*(1-CJ24)-CJ102</f>
        <v>0</v>
      </c>
      <c r="CK241" s="43" t="n">
        <f aca="false">CK159*(1-CK24)-CK102</f>
        <v>0</v>
      </c>
      <c r="CL241" s="43" t="n">
        <f aca="false">CL159*(1-CL24)-CL102</f>
        <v>0</v>
      </c>
      <c r="CM241" s="43" t="n">
        <f aca="false">CM159*(1-CM24)-CM102</f>
        <v>0</v>
      </c>
      <c r="CN241" s="43" t="n">
        <f aca="false">CN159*(1-CN24)-CN102</f>
        <v>0</v>
      </c>
      <c r="CO241" s="43" t="n">
        <f aca="false">CO159*(1-CO24)-CO102</f>
        <v>0</v>
      </c>
      <c r="CP241" s="43" t="n">
        <f aca="false">CP159*(1-CP24)-CP102</f>
        <v>0</v>
      </c>
      <c r="CQ241" s="43" t="n">
        <f aca="false">CQ159*(1-CQ24)-CQ102</f>
        <v>0</v>
      </c>
      <c r="CR241" s="43" t="n">
        <f aca="false">CR159*(1-CR24)-CR102</f>
        <v>0</v>
      </c>
      <c r="CS241" s="43" t="n">
        <f aca="false">CS159*(1-CS24)-CS102</f>
        <v>0</v>
      </c>
      <c r="CT241" s="43" t="n">
        <f aca="false">CT159*(1-CT24)-CT102</f>
        <v>0</v>
      </c>
      <c r="CU241" s="43" t="n">
        <f aca="false">CU159*(1-CU24)-CU102</f>
        <v>-0</v>
      </c>
      <c r="CV241" s="43" t="n">
        <f aca="false">CV159*(1-CV24)-CV102</f>
        <v>0</v>
      </c>
      <c r="CW241" s="43" t="n">
        <f aca="false">CW159*(1-CW24)-CW102</f>
        <v>0</v>
      </c>
      <c r="CX241" s="43" t="n">
        <f aca="false">CX159*(1-CX24)-CX102</f>
        <v>0</v>
      </c>
      <c r="CY241" s="43" t="n">
        <f aca="false">CY159*(1-CY24)-CY102</f>
        <v>0</v>
      </c>
      <c r="CZ241" s="43" t="n">
        <f aca="false">CZ159*(1-CZ24)-CZ102</f>
        <v>0</v>
      </c>
      <c r="DA241" s="43" t="n">
        <f aca="false">DA159*(1-DA24)-DA102</f>
        <v>0</v>
      </c>
      <c r="DB241" s="43" t="n">
        <f aca="false">DB159*(1-DB24)-DB102</f>
        <v>0</v>
      </c>
      <c r="DC241" s="43" t="n">
        <f aca="false">DC159*(1-DC24)-DC102</f>
        <v>0</v>
      </c>
      <c r="DD241" s="43" t="n">
        <f aca="false">DD159*(1-DD24)-DD102</f>
        <v>0</v>
      </c>
      <c r="DE241" s="43" t="n">
        <f aca="false">DE159*(1-DE24)-DE102</f>
        <v>0</v>
      </c>
      <c r="DF241" s="43" t="n">
        <f aca="false">DF159*(1-DF24)-DF102</f>
        <v>0</v>
      </c>
      <c r="DG241" s="43" t="n">
        <f aca="false">DG159*(1-DG24)-DG102</f>
        <v>0</v>
      </c>
      <c r="DH241" s="43" t="n">
        <f aca="false">DH159*(1-DH24)-DH102</f>
        <v>0</v>
      </c>
      <c r="DI241" s="43" t="n">
        <f aca="false">DI159*(1-DI24)-DI102</f>
        <v>0</v>
      </c>
      <c r="DJ241" s="43" t="n">
        <f aca="false">DJ159*(1-DJ24)-DJ102</f>
        <v>0</v>
      </c>
      <c r="DK241" s="43" t="n">
        <f aca="false">DK159*(1-DK24)-DK102</f>
        <v>0</v>
      </c>
      <c r="DL241" s="43" t="n">
        <f aca="false">DL159*(1-DL24)-DL102</f>
        <v>0</v>
      </c>
      <c r="DM241" s="43" t="n">
        <f aca="false">DM159*(1-DM24)-DM102</f>
        <v>0</v>
      </c>
      <c r="DN241" s="43" t="n">
        <f aca="false">DN159*(1-DN24)-DN102</f>
        <v>0</v>
      </c>
      <c r="DO241" s="43" t="n">
        <f aca="false">DO159*(1-DO24)-DO102</f>
        <v>0</v>
      </c>
      <c r="DP241" s="43" t="n">
        <f aca="false">DP159*(1-DP24)-DP102</f>
        <v>0</v>
      </c>
      <c r="DQ241" s="43" t="n">
        <f aca="false">DQ159*(1-DQ24)-DQ102</f>
        <v>0</v>
      </c>
      <c r="DR241" s="43" t="n">
        <f aca="false">DR159*(1-DR24)-DR102</f>
        <v>0</v>
      </c>
      <c r="DS241" s="43" t="n">
        <f aca="false">DS159*(1-DS24)-DS102</f>
        <v>0</v>
      </c>
      <c r="DT241" s="43" t="n">
        <f aca="false">DT159*(1-DT24)-DT102</f>
        <v>0</v>
      </c>
      <c r="DU241" s="43" t="n">
        <f aca="false">DU159*(1-DU24)-DU102</f>
        <v>0</v>
      </c>
      <c r="DV241" s="43" t="n">
        <f aca="false">DV159*(1-DV24)-DV102</f>
        <v>0</v>
      </c>
      <c r="DW241" s="43" t="n">
        <f aca="false">DW159*(1-DW24)-DW102</f>
        <v>0</v>
      </c>
      <c r="DX241" s="43" t="n">
        <f aca="false">DX159*(1-DX24)-DX102</f>
        <v>0</v>
      </c>
      <c r="DY241" s="43" t="n">
        <f aca="false">DY159*(1-DY24)-DY102</f>
        <v>0</v>
      </c>
      <c r="DZ241" s="43" t="n">
        <f aca="false">DZ159*(1-DZ24)-DZ102</f>
        <v>0</v>
      </c>
      <c r="EA241" s="43" t="n">
        <f aca="false">EA159*(1-EA24)-EA102</f>
        <v>0</v>
      </c>
      <c r="EB241" s="43" t="n">
        <f aca="false">EB159*(1-EB24)-EB102</f>
        <v>0</v>
      </c>
      <c r="EC241" s="43" t="n">
        <f aca="false">EC159*(1-EC24)-EC102</f>
        <v>0</v>
      </c>
      <c r="ED241" s="43" t="n">
        <f aca="false">ED159*(1-ED24)-ED102</f>
        <v>0</v>
      </c>
      <c r="EE241" s="43" t="n">
        <f aca="false">EE159*(1-EE24)-EE102</f>
        <v>0</v>
      </c>
      <c r="EF241" s="43" t="n">
        <f aca="false">EF159*(1-EF24)-EF102</f>
        <v>0</v>
      </c>
      <c r="EG241" s="43" t="n">
        <f aca="false">EG159*(1-EG24)-EG102</f>
        <v>0</v>
      </c>
      <c r="EH241" s="43" t="n">
        <f aca="false">EH159*(1-EH24)-EH102</f>
        <v>0</v>
      </c>
      <c r="EI241" s="43" t="n">
        <f aca="false">EI159*(1-EI24)-EI102</f>
        <v>0</v>
      </c>
      <c r="EJ241" s="43" t="n">
        <f aca="false">EJ159*(1-EJ24)-EJ102</f>
        <v>0</v>
      </c>
      <c r="EK241" s="43" t="n">
        <f aca="false">EK159*(1-EK24)-EK102</f>
        <v>0</v>
      </c>
      <c r="EL241" s="43" t="n">
        <f aca="false">EL159*(1-EL24)-EL102</f>
        <v>0</v>
      </c>
      <c r="EM241" s="43" t="n">
        <f aca="false">EM159*(1-EM24)-EM102</f>
        <v>0</v>
      </c>
      <c r="EN241" s="43" t="n">
        <f aca="false">EN159*(1-EN24)-EN102</f>
        <v>0</v>
      </c>
      <c r="EO241" s="43" t="n">
        <f aca="false">EO159*(1-EO24)-EO102</f>
        <v>0</v>
      </c>
      <c r="EP241" s="43" t="n">
        <f aca="false">EP159*(1-EP24)-EP102</f>
        <v>0</v>
      </c>
      <c r="EQ241" s="43" t="n">
        <f aca="false">EQ159*(1-EQ24)-EQ102</f>
        <v>0</v>
      </c>
      <c r="ER241" s="43" t="n">
        <f aca="false">ER159*(1-ER24)-ER102</f>
        <v>0</v>
      </c>
      <c r="ES241" s="43" t="n">
        <f aca="false">ES159*(1-ES24)-ES102</f>
        <v>0</v>
      </c>
      <c r="ET241" s="43" t="n">
        <f aca="false">ET159*(1-ET24)-ET102</f>
        <v>0</v>
      </c>
      <c r="EU241" s="43" t="n">
        <f aca="false">EU159*(1-EU24)-EU102</f>
        <v>0</v>
      </c>
      <c r="EV241" s="43" t="n">
        <f aca="false">EV159*(1-EV24)-EV102</f>
        <v>0</v>
      </c>
      <c r="EW241" s="43" t="n">
        <f aca="false">EW159*(1-EW24)-EW102</f>
        <v>0</v>
      </c>
      <c r="EX241" s="43" t="n">
        <f aca="false">EX159*(1-EX24)-EX102</f>
        <v>0</v>
      </c>
      <c r="EY241" s="43" t="n">
        <f aca="false">EY159*(1-EY24)-EY102</f>
        <v>0</v>
      </c>
      <c r="EZ241" s="43" t="n">
        <f aca="false">EZ159*(1-EZ24)-EZ102</f>
        <v>0</v>
      </c>
      <c r="FA241" s="43" t="n">
        <f aca="false">FA159*(1-FA24)-FA102</f>
        <v>0</v>
      </c>
      <c r="FB241" s="43" t="n">
        <f aca="false">FB159*(1-FB24)-FB102</f>
        <v>0</v>
      </c>
      <c r="FC241" s="43" t="n">
        <f aca="false">FC159*(1-FC24)-FC102</f>
        <v>0</v>
      </c>
      <c r="FD241" s="43" t="n">
        <f aca="false">FD159*(1-FD24)-FD102</f>
        <v>-0</v>
      </c>
      <c r="FE241" s="43" t="n">
        <f aca="false">FE159*(1-FE24)-FE102</f>
        <v>-0</v>
      </c>
      <c r="FF241" s="43" t="n">
        <f aca="false">FF159*(1-FF24)-FF102</f>
        <v>-0</v>
      </c>
      <c r="FG241" s="43" t="n">
        <f aca="false">FG159*(1-FG24)-FG102</f>
        <v>-0</v>
      </c>
      <c r="FH241" s="43" t="n">
        <f aca="false">FH159*(1-FH24)-FH102</f>
        <v>-0</v>
      </c>
    </row>
    <row r="242" customFormat="false" ht="15" hidden="false" customHeight="false" outlineLevel="0" collapsed="false">
      <c r="C242" s="0" t="s">
        <v>818</v>
      </c>
      <c r="D242" s="11" t="s">
        <v>319</v>
      </c>
      <c r="E242" s="43" t="n">
        <f aca="false">$E133</f>
        <v>31802.3951678711</v>
      </c>
      <c r="F242" s="43" t="n">
        <f aca="false">MAX(0,$F187-$E242)</f>
        <v>42047.3638840215</v>
      </c>
    </row>
    <row r="243" customFormat="false" ht="15" hidden="false" customHeight="false" outlineLevel="0" collapsed="false">
      <c r="C243" s="0" t="s">
        <v>797</v>
      </c>
      <c r="D243" s="11" t="s">
        <v>319</v>
      </c>
      <c r="E243" s="18" t="n">
        <f aca="false">In_Sale_Costs_COD</f>
        <v>0</v>
      </c>
      <c r="F243" s="43" t="n">
        <f aca="false">MIN($E243,$F242)</f>
        <v>0</v>
      </c>
    </row>
    <row r="244" customFormat="false" ht="15" hidden="false" customHeight="false" outlineLevel="0" collapsed="false">
      <c r="C244" s="0" t="s">
        <v>819</v>
      </c>
      <c r="D244" s="11" t="s">
        <v>319</v>
      </c>
      <c r="E244" s="43" t="n">
        <f aca="false">-$I241</f>
        <v>34185.6618029702</v>
      </c>
      <c r="F244" s="43" t="n">
        <f aca="false">MIN($E244,$F242-SUM($F243:$F243))</f>
        <v>34185.6618029702</v>
      </c>
    </row>
    <row r="245" customFormat="false" ht="15" hidden="false" customHeight="false" outlineLevel="0" collapsed="false">
      <c r="C245" s="0" t="s">
        <v>820</v>
      </c>
      <c r="D245" s="11" t="s">
        <v>319</v>
      </c>
      <c r="E245" s="43" t="n">
        <f aca="false">$F202</f>
        <v>605.559928747787</v>
      </c>
      <c r="F245" s="43" t="n">
        <f aca="false">MIN($E245,$F242-SUM($F243:$F244))</f>
        <v>605.559928747787</v>
      </c>
    </row>
    <row r="246" customFormat="false" ht="15" hidden="false" customHeight="false" outlineLevel="0" collapsed="false">
      <c r="C246" s="0" t="s">
        <v>801</v>
      </c>
      <c r="D246" s="11" t="s">
        <v>319</v>
      </c>
      <c r="E246" s="43" t="n">
        <f aca="false">In_PSH_Land_Step*(In_PSH_Land+$F206)</f>
        <v>0</v>
      </c>
      <c r="F246" s="43" t="n">
        <f aca="false">MIN($E246,$F242-SUM($F243:$F245))</f>
        <v>0</v>
      </c>
    </row>
    <row r="247" customFormat="false" ht="15" hidden="false" customHeight="false" outlineLevel="0" collapsed="false">
      <c r="C247" s="23" t="s">
        <v>137</v>
      </c>
      <c r="D247" s="11" t="s">
        <v>319</v>
      </c>
      <c r="F247" s="62" t="n">
        <f aca="false">MAX(0,$F242-SUM($F243:$F246))</f>
        <v>7256.14215230347</v>
      </c>
    </row>
    <row r="248" customFormat="false" ht="15" hidden="false" customHeight="false" outlineLevel="0" collapsed="false">
      <c r="C248" s="0" t="s">
        <v>802</v>
      </c>
      <c r="D248" s="11" t="s">
        <v>319</v>
      </c>
      <c r="E248" s="43" t="n">
        <f aca="false">SUM($F243:$F246)+$F247-$F242</f>
        <v>0</v>
      </c>
      <c r="F248" s="43" t="n">
        <f aca="false">SUMPRODUCT(--($F243:$F246&gt;$E243:$E246+Tolerance))</f>
        <v>0</v>
      </c>
    </row>
    <row r="249" customFormat="false" ht="15" hidden="false" customHeight="false" outlineLevel="0" collapsed="false">
      <c r="C249" s="23" t="s">
        <v>821</v>
      </c>
      <c r="D249" s="11" t="s">
        <v>319</v>
      </c>
      <c r="E249" s="62" t="n">
        <f aca="false">-In_CIT*In_Sale_Gain_Taxed*MAX(0,$F249+$I241)</f>
        <v>-0</v>
      </c>
      <c r="F249" s="62" t="n">
        <f aca="false">$F244+$F245+$E213*$F247</f>
        <v>39144.9070231001</v>
      </c>
    </row>
    <row r="250" customFormat="false" ht="15" hidden="false" customHeight="false" outlineLevel="0" collapsed="false">
      <c r="C250" s="0" t="s">
        <v>147</v>
      </c>
      <c r="D250" s="11" t="s">
        <v>319</v>
      </c>
      <c r="F250" s="43" t="n">
        <f aca="false">$F246+$F213*$F247</f>
        <v>2902.45686092139</v>
      </c>
    </row>
    <row r="251" customFormat="false" ht="15" hidden="false" customHeight="false" outlineLevel="0" collapsed="false">
      <c r="C251" s="0" t="s">
        <v>822</v>
      </c>
      <c r="D251" s="11" t="s">
        <v>319</v>
      </c>
      <c r="I251" s="43" t="n">
        <f aca="false">SUM(J251:FH251)</f>
        <v>5521.74522012987</v>
      </c>
      <c r="J251" s="43" t="n">
        <f aca="false">J241+$F249*J20+J102</f>
        <v>-2749.35227272727</v>
      </c>
      <c r="K251" s="43" t="n">
        <f aca="false">K241+$F249*K20+K102</f>
        <v>818.684731973848</v>
      </c>
      <c r="L251" s="43" t="n">
        <f aca="false">L241+$F249*L20+L102</f>
        <v>-684.462738443338</v>
      </c>
      <c r="M251" s="43" t="n">
        <f aca="false">M241+$F249*M20+M102</f>
        <v>-226.929361942715</v>
      </c>
      <c r="N251" s="43" t="n">
        <f aca="false">N241+$F249*N20+N102</f>
        <v>-1835.41287842623</v>
      </c>
      <c r="O251" s="43" t="n">
        <f aca="false">O241+$F249*O20+O102</f>
        <v>-1580.73987118772</v>
      </c>
      <c r="P251" s="43" t="n">
        <f aca="false">P241+$F249*P20+P102</f>
        <v>-890.095562971991</v>
      </c>
      <c r="Q251" s="43" t="n">
        <f aca="false">Q241+$F249*Q20+Q102</f>
        <v>-8562.44447626401</v>
      </c>
      <c r="R251" s="43" t="n">
        <f aca="false">R241+$F249*R20+R102</f>
        <v>-8538.91965785305</v>
      </c>
      <c r="S251" s="43" t="n">
        <f aca="false">S241+$F249*S20+S102</f>
        <v>29771.4173079723</v>
      </c>
      <c r="T251" s="43" t="n">
        <f aca="false">T241+$F249*T20+T102</f>
        <v>0</v>
      </c>
      <c r="U251" s="43" t="n">
        <f aca="false">U241+$F249*U20+U102</f>
        <v>0</v>
      </c>
      <c r="V251" s="43" t="n">
        <f aca="false">V241+$F249*V20+V102</f>
        <v>0</v>
      </c>
      <c r="W251" s="43" t="n">
        <f aca="false">W241+$F249*W20+W102</f>
        <v>0</v>
      </c>
      <c r="X251" s="43" t="n">
        <f aca="false">X241+$F249*X20+X102</f>
        <v>0</v>
      </c>
      <c r="Y251" s="43" t="n">
        <f aca="false">Y241+$F249*Y20+Y102</f>
        <v>0</v>
      </c>
      <c r="Z251" s="43" t="n">
        <f aca="false">Z241+$F249*Z20+Z102</f>
        <v>0</v>
      </c>
      <c r="AA251" s="43" t="n">
        <f aca="false">AA241+$F249*AA20+AA102</f>
        <v>0</v>
      </c>
      <c r="AB251" s="43" t="n">
        <f aca="false">AB241+$F249*AB20+AB102</f>
        <v>0</v>
      </c>
      <c r="AC251" s="43" t="n">
        <f aca="false">AC241+$F249*AC20+AC102</f>
        <v>0</v>
      </c>
      <c r="AD251" s="43" t="n">
        <f aca="false">AD241+$F249*AD20+AD102</f>
        <v>0</v>
      </c>
      <c r="AE251" s="43" t="n">
        <f aca="false">AE241+$F249*AE20+AE102</f>
        <v>0</v>
      </c>
      <c r="AF251" s="43" t="n">
        <f aca="false">AF241+$F249*AF20+AF102</f>
        <v>0</v>
      </c>
      <c r="AG251" s="43" t="n">
        <f aca="false">AG241+$F249*AG20+AG102</f>
        <v>0</v>
      </c>
      <c r="AH251" s="43" t="n">
        <f aca="false">AH241+$F249*AH20+AH102</f>
        <v>0</v>
      </c>
      <c r="AI251" s="43" t="n">
        <f aca="false">AI241+$F249*AI20+AI102</f>
        <v>0</v>
      </c>
      <c r="AJ251" s="43" t="n">
        <f aca="false">AJ241+$F249*AJ20+AJ102</f>
        <v>0</v>
      </c>
      <c r="AK251" s="43" t="n">
        <f aca="false">AK241+$F249*AK20+AK102</f>
        <v>0</v>
      </c>
      <c r="AL251" s="43" t="n">
        <f aca="false">AL241+$F249*AL20+AL102</f>
        <v>0</v>
      </c>
      <c r="AM251" s="43" t="n">
        <f aca="false">AM241+$F249*AM20+AM102</f>
        <v>0</v>
      </c>
      <c r="AN251" s="43" t="n">
        <f aca="false">AN241+$F249*AN20+AN102</f>
        <v>0</v>
      </c>
      <c r="AO251" s="43" t="n">
        <f aca="false">AO241+$F249*AO20+AO102</f>
        <v>0</v>
      </c>
      <c r="AP251" s="43" t="n">
        <f aca="false">AP241+$F249*AP20+AP102</f>
        <v>0</v>
      </c>
      <c r="AQ251" s="43" t="n">
        <f aca="false">AQ241+$F249*AQ20+AQ102</f>
        <v>0</v>
      </c>
      <c r="AR251" s="43" t="n">
        <f aca="false">AR241+$F249*AR20+AR102</f>
        <v>0</v>
      </c>
      <c r="AS251" s="43" t="n">
        <f aca="false">AS241+$F249*AS20+AS102</f>
        <v>0</v>
      </c>
      <c r="AT251" s="43" t="n">
        <f aca="false">AT241+$F249*AT20+AT102</f>
        <v>0</v>
      </c>
      <c r="AU251" s="43" t="n">
        <f aca="false">AU241+$F249*AU20+AU102</f>
        <v>0</v>
      </c>
      <c r="AV251" s="43" t="n">
        <f aca="false">AV241+$F249*AV20+AV102</f>
        <v>0</v>
      </c>
      <c r="AW251" s="43" t="n">
        <f aca="false">AW241+$F249*AW20+AW102</f>
        <v>0</v>
      </c>
      <c r="AX251" s="43" t="n">
        <f aca="false">AX241+$F249*AX20+AX102</f>
        <v>0</v>
      </c>
      <c r="AY251" s="43" t="n">
        <f aca="false">AY241+$F249*AY20+AY102</f>
        <v>0</v>
      </c>
      <c r="AZ251" s="43" t="n">
        <f aca="false">AZ241+$F249*AZ20+AZ102</f>
        <v>0</v>
      </c>
      <c r="BA251" s="43" t="n">
        <f aca="false">BA241+$F249*BA20+BA102</f>
        <v>0</v>
      </c>
      <c r="BB251" s="43" t="n">
        <f aca="false">BB241+$F249*BB20+BB102</f>
        <v>0</v>
      </c>
      <c r="BC251" s="43" t="n">
        <f aca="false">BC241+$F249*BC20+BC102</f>
        <v>0</v>
      </c>
      <c r="BD251" s="43" t="n">
        <f aca="false">BD241+$F249*BD20+BD102</f>
        <v>0</v>
      </c>
      <c r="BE251" s="43" t="n">
        <f aca="false">BE241+$F249*BE20+BE102</f>
        <v>0</v>
      </c>
      <c r="BF251" s="43" t="n">
        <f aca="false">BF241+$F249*BF20+BF102</f>
        <v>0</v>
      </c>
      <c r="BG251" s="43" t="n">
        <f aca="false">BG241+$F249*BG20+BG102</f>
        <v>0</v>
      </c>
      <c r="BH251" s="43" t="n">
        <f aca="false">BH241+$F249*BH20+BH102</f>
        <v>0</v>
      </c>
      <c r="BI251" s="43" t="n">
        <f aca="false">BI241+$F249*BI20+BI102</f>
        <v>0</v>
      </c>
      <c r="BJ251" s="43" t="n">
        <f aca="false">BJ241+$F249*BJ20+BJ102</f>
        <v>0</v>
      </c>
      <c r="BK251" s="43" t="n">
        <f aca="false">BK241+$F249*BK20+BK102</f>
        <v>0</v>
      </c>
      <c r="BL251" s="43" t="n">
        <f aca="false">BL241+$F249*BL20+BL102</f>
        <v>0</v>
      </c>
      <c r="BM251" s="43" t="n">
        <f aca="false">BM241+$F249*BM20+BM102</f>
        <v>0</v>
      </c>
      <c r="BN251" s="43" t="n">
        <f aca="false">BN241+$F249*BN20+BN102</f>
        <v>0</v>
      </c>
      <c r="BO251" s="43" t="n">
        <f aca="false">BO241+$F249*BO20+BO102</f>
        <v>0</v>
      </c>
      <c r="BP251" s="43" t="n">
        <f aca="false">BP241+$F249*BP20+BP102</f>
        <v>0</v>
      </c>
      <c r="BQ251" s="43" t="n">
        <f aca="false">BQ241+$F249*BQ20+BQ102</f>
        <v>0</v>
      </c>
      <c r="BR251" s="43" t="n">
        <f aca="false">BR241+$F249*BR20+BR102</f>
        <v>0</v>
      </c>
      <c r="BS251" s="43" t="n">
        <f aca="false">BS241+$F249*BS20+BS102</f>
        <v>0</v>
      </c>
      <c r="BT251" s="43" t="n">
        <f aca="false">BT241+$F249*BT20+BT102</f>
        <v>0</v>
      </c>
      <c r="BU251" s="43" t="n">
        <f aca="false">BU241+$F249*BU20+BU102</f>
        <v>0</v>
      </c>
      <c r="BV251" s="43" t="n">
        <f aca="false">BV241+$F249*BV20+BV102</f>
        <v>0</v>
      </c>
      <c r="BW251" s="43" t="n">
        <f aca="false">BW241+$F249*BW20+BW102</f>
        <v>0</v>
      </c>
      <c r="BX251" s="43" t="n">
        <f aca="false">BX241+$F249*BX20+BX102</f>
        <v>0</v>
      </c>
      <c r="BY251" s="43" t="n">
        <f aca="false">BY241+$F249*BY20+BY102</f>
        <v>0</v>
      </c>
      <c r="BZ251" s="43" t="n">
        <f aca="false">BZ241+$F249*BZ20+BZ102</f>
        <v>0</v>
      </c>
      <c r="CA251" s="43" t="n">
        <f aca="false">CA241+$F249*CA20+CA102</f>
        <v>0</v>
      </c>
      <c r="CB251" s="43" t="n">
        <f aca="false">CB241+$F249*CB20+CB102</f>
        <v>0</v>
      </c>
      <c r="CC251" s="43" t="n">
        <f aca="false">CC241+$F249*CC20+CC102</f>
        <v>0</v>
      </c>
      <c r="CD251" s="43" t="n">
        <f aca="false">CD241+$F249*CD20+CD102</f>
        <v>0</v>
      </c>
      <c r="CE251" s="43" t="n">
        <f aca="false">CE241+$F249*CE20+CE102</f>
        <v>0</v>
      </c>
      <c r="CF251" s="43" t="n">
        <f aca="false">CF241+$F249*CF20+CF102</f>
        <v>0</v>
      </c>
      <c r="CG251" s="43" t="n">
        <f aca="false">CG241+$F249*CG20+CG102</f>
        <v>0</v>
      </c>
      <c r="CH251" s="43" t="n">
        <f aca="false">CH241+$F249*CH20+CH102</f>
        <v>0</v>
      </c>
      <c r="CI251" s="43" t="n">
        <f aca="false">CI241+$F249*CI20+CI102</f>
        <v>0</v>
      </c>
      <c r="CJ251" s="43" t="n">
        <f aca="false">CJ241+$F249*CJ20+CJ102</f>
        <v>0</v>
      </c>
      <c r="CK251" s="43" t="n">
        <f aca="false">CK241+$F249*CK20+CK102</f>
        <v>0</v>
      </c>
      <c r="CL251" s="43" t="n">
        <f aca="false">CL241+$F249*CL20+CL102</f>
        <v>0</v>
      </c>
      <c r="CM251" s="43" t="n">
        <f aca="false">CM241+$F249*CM20+CM102</f>
        <v>0</v>
      </c>
      <c r="CN251" s="43" t="n">
        <f aca="false">CN241+$F249*CN20+CN102</f>
        <v>0</v>
      </c>
      <c r="CO251" s="43" t="n">
        <f aca="false">CO241+$F249*CO20+CO102</f>
        <v>0</v>
      </c>
      <c r="CP251" s="43" t="n">
        <f aca="false">CP241+$F249*CP20+CP102</f>
        <v>0</v>
      </c>
      <c r="CQ251" s="43" t="n">
        <f aca="false">CQ241+$F249*CQ20+CQ102</f>
        <v>0</v>
      </c>
      <c r="CR251" s="43" t="n">
        <f aca="false">CR241+$F249*CR20+CR102</f>
        <v>0</v>
      </c>
      <c r="CS251" s="43" t="n">
        <f aca="false">CS241+$F249*CS20+CS102</f>
        <v>0</v>
      </c>
      <c r="CT251" s="43" t="n">
        <f aca="false">CT241+$F249*CT20+CT102</f>
        <v>0</v>
      </c>
      <c r="CU251" s="43" t="n">
        <f aca="false">CU241+$F249*CU20+CU102</f>
        <v>0</v>
      </c>
      <c r="CV251" s="43" t="n">
        <f aca="false">CV241+$F249*CV20+CV102</f>
        <v>0</v>
      </c>
      <c r="CW251" s="43" t="n">
        <f aca="false">CW241+$F249*CW20+CW102</f>
        <v>0</v>
      </c>
      <c r="CX251" s="43" t="n">
        <f aca="false">CX241+$F249*CX20+CX102</f>
        <v>0</v>
      </c>
      <c r="CY251" s="43" t="n">
        <f aca="false">CY241+$F249*CY20+CY102</f>
        <v>0</v>
      </c>
      <c r="CZ251" s="43" t="n">
        <f aca="false">CZ241+$F249*CZ20+CZ102</f>
        <v>0</v>
      </c>
      <c r="DA251" s="43" t="n">
        <f aca="false">DA241+$F249*DA20+DA102</f>
        <v>0</v>
      </c>
      <c r="DB251" s="43" t="n">
        <f aca="false">DB241+$F249*DB20+DB102</f>
        <v>0</v>
      </c>
      <c r="DC251" s="43" t="n">
        <f aca="false">DC241+$F249*DC20+DC102</f>
        <v>0</v>
      </c>
      <c r="DD251" s="43" t="n">
        <f aca="false">DD241+$F249*DD20+DD102</f>
        <v>0</v>
      </c>
      <c r="DE251" s="43" t="n">
        <f aca="false">DE241+$F249*DE20+DE102</f>
        <v>0</v>
      </c>
      <c r="DF251" s="43" t="n">
        <f aca="false">DF241+$F249*DF20+DF102</f>
        <v>0</v>
      </c>
      <c r="DG251" s="43" t="n">
        <f aca="false">DG241+$F249*DG20+DG102</f>
        <v>0</v>
      </c>
      <c r="DH251" s="43" t="n">
        <f aca="false">DH241+$F249*DH20+DH102</f>
        <v>0</v>
      </c>
      <c r="DI251" s="43" t="n">
        <f aca="false">DI241+$F249*DI20+DI102</f>
        <v>0</v>
      </c>
      <c r="DJ251" s="43" t="n">
        <f aca="false">DJ241+$F249*DJ20+DJ102</f>
        <v>0</v>
      </c>
      <c r="DK251" s="43" t="n">
        <f aca="false">DK241+$F249*DK20+DK102</f>
        <v>0</v>
      </c>
      <c r="DL251" s="43" t="n">
        <f aca="false">DL241+$F249*DL20+DL102</f>
        <v>0</v>
      </c>
      <c r="DM251" s="43" t="n">
        <f aca="false">DM241+$F249*DM20+DM102</f>
        <v>0</v>
      </c>
      <c r="DN251" s="43" t="n">
        <f aca="false">DN241+$F249*DN20+DN102</f>
        <v>0</v>
      </c>
      <c r="DO251" s="43" t="n">
        <f aca="false">DO241+$F249*DO20+DO102</f>
        <v>0</v>
      </c>
      <c r="DP251" s="43" t="n">
        <f aca="false">DP241+$F249*DP20+DP102</f>
        <v>0</v>
      </c>
      <c r="DQ251" s="43" t="n">
        <f aca="false">DQ241+$F249*DQ20+DQ102</f>
        <v>0</v>
      </c>
      <c r="DR251" s="43" t="n">
        <f aca="false">DR241+$F249*DR20+DR102</f>
        <v>0</v>
      </c>
      <c r="DS251" s="43" t="n">
        <f aca="false">DS241+$F249*DS20+DS102</f>
        <v>0</v>
      </c>
      <c r="DT251" s="43" t="n">
        <f aca="false">DT241+$F249*DT20+DT102</f>
        <v>0</v>
      </c>
      <c r="DU251" s="43" t="n">
        <f aca="false">DU241+$F249*DU20+DU102</f>
        <v>0</v>
      </c>
      <c r="DV251" s="43" t="n">
        <f aca="false">DV241+$F249*DV20+DV102</f>
        <v>0</v>
      </c>
      <c r="DW251" s="43" t="n">
        <f aca="false">DW241+$F249*DW20+DW102</f>
        <v>0</v>
      </c>
      <c r="DX251" s="43" t="n">
        <f aca="false">DX241+$F249*DX20+DX102</f>
        <v>0</v>
      </c>
      <c r="DY251" s="43" t="n">
        <f aca="false">DY241+$F249*DY20+DY102</f>
        <v>0</v>
      </c>
      <c r="DZ251" s="43" t="n">
        <f aca="false">DZ241+$F249*DZ20+DZ102</f>
        <v>0</v>
      </c>
      <c r="EA251" s="43" t="n">
        <f aca="false">EA241+$F249*EA20+EA102</f>
        <v>0</v>
      </c>
      <c r="EB251" s="43" t="n">
        <f aca="false">EB241+$F249*EB20+EB102</f>
        <v>0</v>
      </c>
      <c r="EC251" s="43" t="n">
        <f aca="false">EC241+$F249*EC20+EC102</f>
        <v>0</v>
      </c>
      <c r="ED251" s="43" t="n">
        <f aca="false">ED241+$F249*ED20+ED102</f>
        <v>0</v>
      </c>
      <c r="EE251" s="43" t="n">
        <f aca="false">EE241+$F249*EE20+EE102</f>
        <v>0</v>
      </c>
      <c r="EF251" s="43" t="n">
        <f aca="false">EF241+$F249*EF20+EF102</f>
        <v>0</v>
      </c>
      <c r="EG251" s="43" t="n">
        <f aca="false">EG241+$F249*EG20+EG102</f>
        <v>0</v>
      </c>
      <c r="EH251" s="43" t="n">
        <f aca="false">EH241+$F249*EH20+EH102</f>
        <v>0</v>
      </c>
      <c r="EI251" s="43" t="n">
        <f aca="false">EI241+$F249*EI20+EI102</f>
        <v>0</v>
      </c>
      <c r="EJ251" s="43" t="n">
        <f aca="false">EJ241+$F249*EJ20+EJ102</f>
        <v>0</v>
      </c>
      <c r="EK251" s="43" t="n">
        <f aca="false">EK241+$F249*EK20+EK102</f>
        <v>0</v>
      </c>
      <c r="EL251" s="43" t="n">
        <f aca="false">EL241+$F249*EL20+EL102</f>
        <v>0</v>
      </c>
      <c r="EM251" s="43" t="n">
        <f aca="false">EM241+$F249*EM20+EM102</f>
        <v>0</v>
      </c>
      <c r="EN251" s="43" t="n">
        <f aca="false">EN241+$F249*EN20+EN102</f>
        <v>0</v>
      </c>
      <c r="EO251" s="43" t="n">
        <f aca="false">EO241+$F249*EO20+EO102</f>
        <v>0</v>
      </c>
      <c r="EP251" s="43" t="n">
        <f aca="false">EP241+$F249*EP20+EP102</f>
        <v>0</v>
      </c>
      <c r="EQ251" s="43" t="n">
        <f aca="false">EQ241+$F249*EQ20+EQ102</f>
        <v>0</v>
      </c>
      <c r="ER251" s="43" t="n">
        <f aca="false">ER241+$F249*ER20+ER102</f>
        <v>0</v>
      </c>
      <c r="ES251" s="43" t="n">
        <f aca="false">ES241+$F249*ES20+ES102</f>
        <v>0</v>
      </c>
      <c r="ET251" s="43" t="n">
        <f aca="false">ET241+$F249*ET20+ET102</f>
        <v>0</v>
      </c>
      <c r="EU251" s="43" t="n">
        <f aca="false">EU241+$F249*EU20+EU102</f>
        <v>0</v>
      </c>
      <c r="EV251" s="43" t="n">
        <f aca="false">EV241+$F249*EV20+EV102</f>
        <v>0</v>
      </c>
      <c r="EW251" s="43" t="n">
        <f aca="false">EW241+$F249*EW20+EW102</f>
        <v>0</v>
      </c>
      <c r="EX251" s="43" t="n">
        <f aca="false">EX241+$F249*EX20+EX102</f>
        <v>0</v>
      </c>
      <c r="EY251" s="43" t="n">
        <f aca="false">EY241+$F249*EY20+EY102</f>
        <v>0</v>
      </c>
      <c r="EZ251" s="43" t="n">
        <f aca="false">EZ241+$F249*EZ20+EZ102</f>
        <v>0</v>
      </c>
      <c r="FA251" s="43" t="n">
        <f aca="false">FA241+$F249*FA20+FA102</f>
        <v>0</v>
      </c>
      <c r="FB251" s="43" t="n">
        <f aca="false">FB241+$F249*FB20+FB102</f>
        <v>0</v>
      </c>
      <c r="FC251" s="43" t="n">
        <f aca="false">FC241+$F249*FC20+FC102</f>
        <v>0</v>
      </c>
      <c r="FD251" s="43" t="n">
        <f aca="false">FD241+$F249*FD20+FD102</f>
        <v>0</v>
      </c>
      <c r="FE251" s="43" t="n">
        <f aca="false">FE241+$F249*FE20+FE102</f>
        <v>0</v>
      </c>
      <c r="FF251" s="43" t="n">
        <f aca="false">FF241+$F249*FF20+FF102</f>
        <v>0</v>
      </c>
      <c r="FG251" s="43" t="n">
        <f aca="false">FG241+$F249*FG20+FG102</f>
        <v>0</v>
      </c>
      <c r="FH251" s="43" t="n">
        <f aca="false">FH241+$F249*FH20+FH102</f>
        <v>0</v>
      </c>
    </row>
    <row r="252" customFormat="false" ht="15" hidden="false" customHeight="false" outlineLevel="0" collapsed="false">
      <c r="C252" s="23" t="s">
        <v>823</v>
      </c>
      <c r="D252" s="11" t="s">
        <v>319</v>
      </c>
      <c r="I252" s="62" t="n">
        <f aca="false">SUM(J252:FH252)</f>
        <v>5521.74522012987</v>
      </c>
      <c r="J252" s="62" t="n">
        <f aca="false">J251+$E249*J20</f>
        <v>-2749.35227272727</v>
      </c>
      <c r="K252" s="62" t="n">
        <f aca="false">K251+$E249*K20</f>
        <v>818.684731973848</v>
      </c>
      <c r="L252" s="62" t="n">
        <f aca="false">L251+$E249*L20</f>
        <v>-684.462738443338</v>
      </c>
      <c r="M252" s="62" t="n">
        <f aca="false">M251+$E249*M20</f>
        <v>-226.929361942715</v>
      </c>
      <c r="N252" s="62" t="n">
        <f aca="false">N251+$E249*N20</f>
        <v>-1835.41287842623</v>
      </c>
      <c r="O252" s="62" t="n">
        <f aca="false">O251+$E249*O20</f>
        <v>-1580.73987118772</v>
      </c>
      <c r="P252" s="62" t="n">
        <f aca="false">P251+$E249*P20</f>
        <v>-890.095562971991</v>
      </c>
      <c r="Q252" s="62" t="n">
        <f aca="false">Q251+$E249*Q20</f>
        <v>-8562.44447626401</v>
      </c>
      <c r="R252" s="62" t="n">
        <f aca="false">R251+$E249*R20</f>
        <v>-8538.91965785305</v>
      </c>
      <c r="S252" s="62" t="n">
        <f aca="false">S251+$E249*S20</f>
        <v>29771.4173079723</v>
      </c>
      <c r="T252" s="62" t="n">
        <f aca="false">T251+$E249*T20</f>
        <v>0</v>
      </c>
      <c r="U252" s="62" t="n">
        <f aca="false">U251+$E249*U20</f>
        <v>0</v>
      </c>
      <c r="V252" s="62" t="n">
        <f aca="false">V251+$E249*V20</f>
        <v>0</v>
      </c>
      <c r="W252" s="62" t="n">
        <f aca="false">W251+$E249*W20</f>
        <v>0</v>
      </c>
      <c r="X252" s="62" t="n">
        <f aca="false">X251+$E249*X20</f>
        <v>0</v>
      </c>
      <c r="Y252" s="62" t="n">
        <f aca="false">Y251+$E249*Y20</f>
        <v>0</v>
      </c>
      <c r="Z252" s="62" t="n">
        <f aca="false">Z251+$E249*Z20</f>
        <v>0</v>
      </c>
      <c r="AA252" s="62" t="n">
        <f aca="false">AA251+$E249*AA20</f>
        <v>0</v>
      </c>
      <c r="AB252" s="62" t="n">
        <f aca="false">AB251+$E249*AB20</f>
        <v>0</v>
      </c>
      <c r="AC252" s="62" t="n">
        <f aca="false">AC251+$E249*AC20</f>
        <v>0</v>
      </c>
      <c r="AD252" s="62" t="n">
        <f aca="false">AD251+$E249*AD20</f>
        <v>0</v>
      </c>
      <c r="AE252" s="62" t="n">
        <f aca="false">AE251+$E249*AE20</f>
        <v>0</v>
      </c>
      <c r="AF252" s="62" t="n">
        <f aca="false">AF251+$E249*AF20</f>
        <v>0</v>
      </c>
      <c r="AG252" s="62" t="n">
        <f aca="false">AG251+$E249*AG20</f>
        <v>0</v>
      </c>
      <c r="AH252" s="62" t="n">
        <f aca="false">AH251+$E249*AH20</f>
        <v>0</v>
      </c>
      <c r="AI252" s="62" t="n">
        <f aca="false">AI251+$E249*AI20</f>
        <v>0</v>
      </c>
      <c r="AJ252" s="62" t="n">
        <f aca="false">AJ251+$E249*AJ20</f>
        <v>0</v>
      </c>
      <c r="AK252" s="62" t="n">
        <f aca="false">AK251+$E249*AK20</f>
        <v>0</v>
      </c>
      <c r="AL252" s="62" t="n">
        <f aca="false">AL251+$E249*AL20</f>
        <v>0</v>
      </c>
      <c r="AM252" s="62" t="n">
        <f aca="false">AM251+$E249*AM20</f>
        <v>0</v>
      </c>
      <c r="AN252" s="62" t="n">
        <f aca="false">AN251+$E249*AN20</f>
        <v>0</v>
      </c>
      <c r="AO252" s="62" t="n">
        <f aca="false">AO251+$E249*AO20</f>
        <v>0</v>
      </c>
      <c r="AP252" s="62" t="n">
        <f aca="false">AP251+$E249*AP20</f>
        <v>0</v>
      </c>
      <c r="AQ252" s="62" t="n">
        <f aca="false">AQ251+$E249*AQ20</f>
        <v>0</v>
      </c>
      <c r="AR252" s="62" t="n">
        <f aca="false">AR251+$E249*AR20</f>
        <v>0</v>
      </c>
      <c r="AS252" s="62" t="n">
        <f aca="false">AS251+$E249*AS20</f>
        <v>0</v>
      </c>
      <c r="AT252" s="62" t="n">
        <f aca="false">AT251+$E249*AT20</f>
        <v>0</v>
      </c>
      <c r="AU252" s="62" t="n">
        <f aca="false">AU251+$E249*AU20</f>
        <v>0</v>
      </c>
      <c r="AV252" s="62" t="n">
        <f aca="false">AV251+$E249*AV20</f>
        <v>0</v>
      </c>
      <c r="AW252" s="62" t="n">
        <f aca="false">AW251+$E249*AW20</f>
        <v>0</v>
      </c>
      <c r="AX252" s="62" t="n">
        <f aca="false">AX251+$E249*AX20</f>
        <v>0</v>
      </c>
      <c r="AY252" s="62" t="n">
        <f aca="false">AY251+$E249*AY20</f>
        <v>0</v>
      </c>
      <c r="AZ252" s="62" t="n">
        <f aca="false">AZ251+$E249*AZ20</f>
        <v>0</v>
      </c>
      <c r="BA252" s="62" t="n">
        <f aca="false">BA251+$E249*BA20</f>
        <v>0</v>
      </c>
      <c r="BB252" s="62" t="n">
        <f aca="false">BB251+$E249*BB20</f>
        <v>0</v>
      </c>
      <c r="BC252" s="62" t="n">
        <f aca="false">BC251+$E249*BC20</f>
        <v>0</v>
      </c>
      <c r="BD252" s="62" t="n">
        <f aca="false">BD251+$E249*BD20</f>
        <v>0</v>
      </c>
      <c r="BE252" s="62" t="n">
        <f aca="false">BE251+$E249*BE20</f>
        <v>0</v>
      </c>
      <c r="BF252" s="62" t="n">
        <f aca="false">BF251+$E249*BF20</f>
        <v>0</v>
      </c>
      <c r="BG252" s="62" t="n">
        <f aca="false">BG251+$E249*BG20</f>
        <v>0</v>
      </c>
      <c r="BH252" s="62" t="n">
        <f aca="false">BH251+$E249*BH20</f>
        <v>0</v>
      </c>
      <c r="BI252" s="62" t="n">
        <f aca="false">BI251+$E249*BI20</f>
        <v>0</v>
      </c>
      <c r="BJ252" s="62" t="n">
        <f aca="false">BJ251+$E249*BJ20</f>
        <v>0</v>
      </c>
      <c r="BK252" s="62" t="n">
        <f aca="false">BK251+$E249*BK20</f>
        <v>0</v>
      </c>
      <c r="BL252" s="62" t="n">
        <f aca="false">BL251+$E249*BL20</f>
        <v>0</v>
      </c>
      <c r="BM252" s="62" t="n">
        <f aca="false">BM251+$E249*BM20</f>
        <v>0</v>
      </c>
      <c r="BN252" s="62" t="n">
        <f aca="false">BN251+$E249*BN20</f>
        <v>0</v>
      </c>
      <c r="BO252" s="62" t="n">
        <f aca="false">BO251+$E249*BO20</f>
        <v>0</v>
      </c>
      <c r="BP252" s="62" t="n">
        <f aca="false">BP251+$E249*BP20</f>
        <v>0</v>
      </c>
      <c r="BQ252" s="62" t="n">
        <f aca="false">BQ251+$E249*BQ20</f>
        <v>0</v>
      </c>
      <c r="BR252" s="62" t="n">
        <f aca="false">BR251+$E249*BR20</f>
        <v>0</v>
      </c>
      <c r="BS252" s="62" t="n">
        <f aca="false">BS251+$E249*BS20</f>
        <v>0</v>
      </c>
      <c r="BT252" s="62" t="n">
        <f aca="false">BT251+$E249*BT20</f>
        <v>0</v>
      </c>
      <c r="BU252" s="62" t="n">
        <f aca="false">BU251+$E249*BU20</f>
        <v>0</v>
      </c>
      <c r="BV252" s="62" t="n">
        <f aca="false">BV251+$E249*BV20</f>
        <v>0</v>
      </c>
      <c r="BW252" s="62" t="n">
        <f aca="false">BW251+$E249*BW20</f>
        <v>0</v>
      </c>
      <c r="BX252" s="62" t="n">
        <f aca="false">BX251+$E249*BX20</f>
        <v>0</v>
      </c>
      <c r="BY252" s="62" t="n">
        <f aca="false">BY251+$E249*BY20</f>
        <v>0</v>
      </c>
      <c r="BZ252" s="62" t="n">
        <f aca="false">BZ251+$E249*BZ20</f>
        <v>0</v>
      </c>
      <c r="CA252" s="62" t="n">
        <f aca="false">CA251+$E249*CA20</f>
        <v>0</v>
      </c>
      <c r="CB252" s="62" t="n">
        <f aca="false">CB251+$E249*CB20</f>
        <v>0</v>
      </c>
      <c r="CC252" s="62" t="n">
        <f aca="false">CC251+$E249*CC20</f>
        <v>0</v>
      </c>
      <c r="CD252" s="62" t="n">
        <f aca="false">CD251+$E249*CD20</f>
        <v>0</v>
      </c>
      <c r="CE252" s="62" t="n">
        <f aca="false">CE251+$E249*CE20</f>
        <v>0</v>
      </c>
      <c r="CF252" s="62" t="n">
        <f aca="false">CF251+$E249*CF20</f>
        <v>0</v>
      </c>
      <c r="CG252" s="62" t="n">
        <f aca="false">CG251+$E249*CG20</f>
        <v>0</v>
      </c>
      <c r="CH252" s="62" t="n">
        <f aca="false">CH251+$E249*CH20</f>
        <v>0</v>
      </c>
      <c r="CI252" s="62" t="n">
        <f aca="false">CI251+$E249*CI20</f>
        <v>0</v>
      </c>
      <c r="CJ252" s="62" t="n">
        <f aca="false">CJ251+$E249*CJ20</f>
        <v>0</v>
      </c>
      <c r="CK252" s="62" t="n">
        <f aca="false">CK251+$E249*CK20</f>
        <v>0</v>
      </c>
      <c r="CL252" s="62" t="n">
        <f aca="false">CL251+$E249*CL20</f>
        <v>0</v>
      </c>
      <c r="CM252" s="62" t="n">
        <f aca="false">CM251+$E249*CM20</f>
        <v>0</v>
      </c>
      <c r="CN252" s="62" t="n">
        <f aca="false">CN251+$E249*CN20</f>
        <v>0</v>
      </c>
      <c r="CO252" s="62" t="n">
        <f aca="false">CO251+$E249*CO20</f>
        <v>0</v>
      </c>
      <c r="CP252" s="62" t="n">
        <f aca="false">CP251+$E249*CP20</f>
        <v>0</v>
      </c>
      <c r="CQ252" s="62" t="n">
        <f aca="false">CQ251+$E249*CQ20</f>
        <v>0</v>
      </c>
      <c r="CR252" s="62" t="n">
        <f aca="false">CR251+$E249*CR20</f>
        <v>0</v>
      </c>
      <c r="CS252" s="62" t="n">
        <f aca="false">CS251+$E249*CS20</f>
        <v>0</v>
      </c>
      <c r="CT252" s="62" t="n">
        <f aca="false">CT251+$E249*CT20</f>
        <v>0</v>
      </c>
      <c r="CU252" s="62" t="n">
        <f aca="false">CU251+$E249*CU20</f>
        <v>0</v>
      </c>
      <c r="CV252" s="62" t="n">
        <f aca="false">CV251+$E249*CV20</f>
        <v>0</v>
      </c>
      <c r="CW252" s="62" t="n">
        <f aca="false">CW251+$E249*CW20</f>
        <v>0</v>
      </c>
      <c r="CX252" s="62" t="n">
        <f aca="false">CX251+$E249*CX20</f>
        <v>0</v>
      </c>
      <c r="CY252" s="62" t="n">
        <f aca="false">CY251+$E249*CY20</f>
        <v>0</v>
      </c>
      <c r="CZ252" s="62" t="n">
        <f aca="false">CZ251+$E249*CZ20</f>
        <v>0</v>
      </c>
      <c r="DA252" s="62" t="n">
        <f aca="false">DA251+$E249*DA20</f>
        <v>0</v>
      </c>
      <c r="DB252" s="62" t="n">
        <f aca="false">DB251+$E249*DB20</f>
        <v>0</v>
      </c>
      <c r="DC252" s="62" t="n">
        <f aca="false">DC251+$E249*DC20</f>
        <v>0</v>
      </c>
      <c r="DD252" s="62" t="n">
        <f aca="false">DD251+$E249*DD20</f>
        <v>0</v>
      </c>
      <c r="DE252" s="62" t="n">
        <f aca="false">DE251+$E249*DE20</f>
        <v>0</v>
      </c>
      <c r="DF252" s="62" t="n">
        <f aca="false">DF251+$E249*DF20</f>
        <v>0</v>
      </c>
      <c r="DG252" s="62" t="n">
        <f aca="false">DG251+$E249*DG20</f>
        <v>0</v>
      </c>
      <c r="DH252" s="62" t="n">
        <f aca="false">DH251+$E249*DH20</f>
        <v>0</v>
      </c>
      <c r="DI252" s="62" t="n">
        <f aca="false">DI251+$E249*DI20</f>
        <v>0</v>
      </c>
      <c r="DJ252" s="62" t="n">
        <f aca="false">DJ251+$E249*DJ20</f>
        <v>0</v>
      </c>
      <c r="DK252" s="62" t="n">
        <f aca="false">DK251+$E249*DK20</f>
        <v>0</v>
      </c>
      <c r="DL252" s="62" t="n">
        <f aca="false">DL251+$E249*DL20</f>
        <v>0</v>
      </c>
      <c r="DM252" s="62" t="n">
        <f aca="false">DM251+$E249*DM20</f>
        <v>0</v>
      </c>
      <c r="DN252" s="62" t="n">
        <f aca="false">DN251+$E249*DN20</f>
        <v>0</v>
      </c>
      <c r="DO252" s="62" t="n">
        <f aca="false">DO251+$E249*DO20</f>
        <v>0</v>
      </c>
      <c r="DP252" s="62" t="n">
        <f aca="false">DP251+$E249*DP20</f>
        <v>0</v>
      </c>
      <c r="DQ252" s="62" t="n">
        <f aca="false">DQ251+$E249*DQ20</f>
        <v>0</v>
      </c>
      <c r="DR252" s="62" t="n">
        <f aca="false">DR251+$E249*DR20</f>
        <v>0</v>
      </c>
      <c r="DS252" s="62" t="n">
        <f aca="false">DS251+$E249*DS20</f>
        <v>0</v>
      </c>
      <c r="DT252" s="62" t="n">
        <f aca="false">DT251+$E249*DT20</f>
        <v>0</v>
      </c>
      <c r="DU252" s="62" t="n">
        <f aca="false">DU251+$E249*DU20</f>
        <v>0</v>
      </c>
      <c r="DV252" s="62" t="n">
        <f aca="false">DV251+$E249*DV20</f>
        <v>0</v>
      </c>
      <c r="DW252" s="62" t="n">
        <f aca="false">DW251+$E249*DW20</f>
        <v>0</v>
      </c>
      <c r="DX252" s="62" t="n">
        <f aca="false">DX251+$E249*DX20</f>
        <v>0</v>
      </c>
      <c r="DY252" s="62" t="n">
        <f aca="false">DY251+$E249*DY20</f>
        <v>0</v>
      </c>
      <c r="DZ252" s="62" t="n">
        <f aca="false">DZ251+$E249*DZ20</f>
        <v>0</v>
      </c>
      <c r="EA252" s="62" t="n">
        <f aca="false">EA251+$E249*EA20</f>
        <v>0</v>
      </c>
      <c r="EB252" s="62" t="n">
        <f aca="false">EB251+$E249*EB20</f>
        <v>0</v>
      </c>
      <c r="EC252" s="62" t="n">
        <f aca="false">EC251+$E249*EC20</f>
        <v>0</v>
      </c>
      <c r="ED252" s="62" t="n">
        <f aca="false">ED251+$E249*ED20</f>
        <v>0</v>
      </c>
      <c r="EE252" s="62" t="n">
        <f aca="false">EE251+$E249*EE20</f>
        <v>0</v>
      </c>
      <c r="EF252" s="62" t="n">
        <f aca="false">EF251+$E249*EF20</f>
        <v>0</v>
      </c>
      <c r="EG252" s="62" t="n">
        <f aca="false">EG251+$E249*EG20</f>
        <v>0</v>
      </c>
      <c r="EH252" s="62" t="n">
        <f aca="false">EH251+$E249*EH20</f>
        <v>0</v>
      </c>
      <c r="EI252" s="62" t="n">
        <f aca="false">EI251+$E249*EI20</f>
        <v>0</v>
      </c>
      <c r="EJ252" s="62" t="n">
        <f aca="false">EJ251+$E249*EJ20</f>
        <v>0</v>
      </c>
      <c r="EK252" s="62" t="n">
        <f aca="false">EK251+$E249*EK20</f>
        <v>0</v>
      </c>
      <c r="EL252" s="62" t="n">
        <f aca="false">EL251+$E249*EL20</f>
        <v>0</v>
      </c>
      <c r="EM252" s="62" t="n">
        <f aca="false">EM251+$E249*EM20</f>
        <v>0</v>
      </c>
      <c r="EN252" s="62" t="n">
        <f aca="false">EN251+$E249*EN20</f>
        <v>0</v>
      </c>
      <c r="EO252" s="62" t="n">
        <f aca="false">EO251+$E249*EO20</f>
        <v>0</v>
      </c>
      <c r="EP252" s="62" t="n">
        <f aca="false">EP251+$E249*EP20</f>
        <v>0</v>
      </c>
      <c r="EQ252" s="62" t="n">
        <f aca="false">EQ251+$E249*EQ20</f>
        <v>0</v>
      </c>
      <c r="ER252" s="62" t="n">
        <f aca="false">ER251+$E249*ER20</f>
        <v>0</v>
      </c>
      <c r="ES252" s="62" t="n">
        <f aca="false">ES251+$E249*ES20</f>
        <v>0</v>
      </c>
      <c r="ET252" s="62" t="n">
        <f aca="false">ET251+$E249*ET20</f>
        <v>0</v>
      </c>
      <c r="EU252" s="62" t="n">
        <f aca="false">EU251+$E249*EU20</f>
        <v>0</v>
      </c>
      <c r="EV252" s="62" t="n">
        <f aca="false">EV251+$E249*EV20</f>
        <v>0</v>
      </c>
      <c r="EW252" s="62" t="n">
        <f aca="false">EW251+$E249*EW20</f>
        <v>0</v>
      </c>
      <c r="EX252" s="62" t="n">
        <f aca="false">EX251+$E249*EX20</f>
        <v>0</v>
      </c>
      <c r="EY252" s="62" t="n">
        <f aca="false">EY251+$E249*EY20</f>
        <v>0</v>
      </c>
      <c r="EZ252" s="62" t="n">
        <f aca="false">EZ251+$E249*EZ20</f>
        <v>0</v>
      </c>
      <c r="FA252" s="62" t="n">
        <f aca="false">FA251+$E249*FA20</f>
        <v>0</v>
      </c>
      <c r="FB252" s="62" t="n">
        <f aca="false">FB251+$E249*FB20</f>
        <v>0</v>
      </c>
      <c r="FC252" s="62" t="n">
        <f aca="false">FC251+$E249*FC20</f>
        <v>0</v>
      </c>
      <c r="FD252" s="62" t="n">
        <f aca="false">FD251+$E249*FD20</f>
        <v>0</v>
      </c>
      <c r="FE252" s="62" t="n">
        <f aca="false">FE251+$E249*FE20</f>
        <v>0</v>
      </c>
      <c r="FF252" s="62" t="n">
        <f aca="false">FF251+$E249*FF20</f>
        <v>0</v>
      </c>
      <c r="FG252" s="62" t="n">
        <f aca="false">FG251+$E249*FG20</f>
        <v>0</v>
      </c>
      <c r="FH252" s="62" t="n">
        <f aca="false">FH251+$E249*FH20</f>
        <v>0</v>
      </c>
    </row>
    <row r="253" customFormat="false" ht="15" hidden="false" customHeight="false" outlineLevel="0" collapsed="false">
      <c r="C253" s="23" t="s">
        <v>824</v>
      </c>
      <c r="D253" s="11" t="s">
        <v>33</v>
      </c>
      <c r="E253" s="24" t="n">
        <f aca="false">XIRR($J252:$FH252,$J$4:$FH$4)</f>
        <v>0.311021592885911</v>
      </c>
    </row>
    <row r="254" customFormat="false" ht="15" hidden="false" customHeight="false" outlineLevel="0" collapsed="false">
      <c r="C254" s="23" t="s">
        <v>825</v>
      </c>
      <c r="D254" s="11" t="s">
        <v>33</v>
      </c>
      <c r="E254" s="24" t="n">
        <f aca="false">XIRR($J251:$FH251,$J$4:$FH$4)</f>
        <v>0.311021592885911</v>
      </c>
    </row>
    <row r="255" customFormat="false" ht="15" hidden="false" customHeight="false" outlineLevel="0" collapsed="false">
      <c r="C255" s="23" t="s">
        <v>826</v>
      </c>
      <c r="D255" s="11" t="s">
        <v>14</v>
      </c>
      <c r="E255" s="65" t="n">
        <f aca="false">SUMIF($J252:$FH252,"&gt;0")/-SUMIF($J252:$FH252,"&lt;0")</f>
        <v>1.22026753727093</v>
      </c>
    </row>
    <row r="256" customFormat="false" ht="15" hidden="false" customHeight="false" outlineLevel="0" collapsed="false">
      <c r="C256" s="23" t="s">
        <v>827</v>
      </c>
      <c r="D256" s="11" t="s">
        <v>319</v>
      </c>
      <c r="E256" s="62" t="n">
        <f aca="false">XNPV(In_Discount_Rate,$J252:$FH252,$J$4:$FH$4)</f>
        <v>3485.64003641786</v>
      </c>
    </row>
    <row r="257" customFormat="false" ht="15" hidden="false" customHeight="false" outlineLevel="0" collapsed="false">
      <c r="C257" s="0" t="s">
        <v>828</v>
      </c>
      <c r="D257" s="11" t="s">
        <v>319</v>
      </c>
      <c r="I257" s="43" t="n">
        <f aca="false">SUM(J257:FH257)</f>
        <v>11039.6715512761</v>
      </c>
      <c r="J257" s="43" t="n">
        <f aca="false">J155*(1-J24)+($F187-In_Sale_Costs_COD)*J20</f>
        <v>-2749.35227272727</v>
      </c>
      <c r="K257" s="43" t="n">
        <f aca="false">K155*(1-K24)+($F187-In_Sale_Costs_COD)*K20</f>
        <v>818.684731973848</v>
      </c>
      <c r="L257" s="43" t="n">
        <f aca="false">L155*(1-L24)+($F187-In_Sale_Costs_COD)*L20</f>
        <v>-684.462738443338</v>
      </c>
      <c r="M257" s="43" t="n">
        <f aca="false">M155*(1-M24)+($F187-In_Sale_Costs_COD)*M20</f>
        <v>-226.929361942715</v>
      </c>
      <c r="N257" s="43" t="n">
        <f aca="false">N155*(1-N24)+($F187-In_Sale_Costs_COD)*N20</f>
        <v>-1835.41287842623</v>
      </c>
      <c r="O257" s="43" t="n">
        <f aca="false">O155*(1-O24)+($F187-In_Sale_Costs_COD)*O20</f>
        <v>-1580.73987118772</v>
      </c>
      <c r="P257" s="43" t="n">
        <f aca="false">P155*(1-P24)+($F187-In_Sale_Costs_COD)*P20</f>
        <v>-732.303647534247</v>
      </c>
      <c r="Q257" s="43" t="n">
        <f aca="false">Q155*(1-Q24)+($F187-In_Sale_Costs_COD)*Q20</f>
        <v>-18862.3657255791</v>
      </c>
      <c r="R257" s="43" t="n">
        <f aca="false">R155*(1-R24)+($F187-In_Sale_Costs_COD)*R20</f>
        <v>-18862.3657255791</v>
      </c>
      <c r="S257" s="43" t="n">
        <f aca="false">S155*(1-S24)+($F187-In_Sale_Costs_COD)*S20</f>
        <v>55754.919040722</v>
      </c>
      <c r="T257" s="43" t="n">
        <f aca="false">T155*(1-T24)+($F187-In_Sale_Costs_COD)*T20</f>
        <v>0</v>
      </c>
      <c r="U257" s="43" t="n">
        <f aca="false">U155*(1-U24)+($F187-In_Sale_Costs_COD)*U20</f>
        <v>0</v>
      </c>
      <c r="V257" s="43" t="n">
        <f aca="false">V155*(1-V24)+($F187-In_Sale_Costs_COD)*V20</f>
        <v>0</v>
      </c>
      <c r="W257" s="43" t="n">
        <f aca="false">W155*(1-W24)+($F187-In_Sale_Costs_COD)*W20</f>
        <v>0</v>
      </c>
      <c r="X257" s="43" t="n">
        <f aca="false">X155*(1-X24)+($F187-In_Sale_Costs_COD)*X20</f>
        <v>0</v>
      </c>
      <c r="Y257" s="43" t="n">
        <f aca="false">Y155*(1-Y24)+($F187-In_Sale_Costs_COD)*Y20</f>
        <v>0</v>
      </c>
      <c r="Z257" s="43" t="n">
        <f aca="false">Z155*(1-Z24)+($F187-In_Sale_Costs_COD)*Z20</f>
        <v>0</v>
      </c>
      <c r="AA257" s="43" t="n">
        <f aca="false">AA155*(1-AA24)+($F187-In_Sale_Costs_COD)*AA20</f>
        <v>0</v>
      </c>
      <c r="AB257" s="43" t="n">
        <f aca="false">AB155*(1-AB24)+($F187-In_Sale_Costs_COD)*AB20</f>
        <v>0</v>
      </c>
      <c r="AC257" s="43" t="n">
        <f aca="false">AC155*(1-AC24)+($F187-In_Sale_Costs_COD)*AC20</f>
        <v>0</v>
      </c>
      <c r="AD257" s="43" t="n">
        <f aca="false">AD155*(1-AD24)+($F187-In_Sale_Costs_COD)*AD20</f>
        <v>0</v>
      </c>
      <c r="AE257" s="43" t="n">
        <f aca="false">AE155*(1-AE24)+($F187-In_Sale_Costs_COD)*AE20</f>
        <v>0</v>
      </c>
      <c r="AF257" s="43" t="n">
        <f aca="false">AF155*(1-AF24)+($F187-In_Sale_Costs_COD)*AF20</f>
        <v>0</v>
      </c>
      <c r="AG257" s="43" t="n">
        <f aca="false">AG155*(1-AG24)+($F187-In_Sale_Costs_COD)*AG20</f>
        <v>0</v>
      </c>
      <c r="AH257" s="43" t="n">
        <f aca="false">AH155*(1-AH24)+($F187-In_Sale_Costs_COD)*AH20</f>
        <v>0</v>
      </c>
      <c r="AI257" s="43" t="n">
        <f aca="false">AI155*(1-AI24)+($F187-In_Sale_Costs_COD)*AI20</f>
        <v>0</v>
      </c>
      <c r="AJ257" s="43" t="n">
        <f aca="false">AJ155*(1-AJ24)+($F187-In_Sale_Costs_COD)*AJ20</f>
        <v>0</v>
      </c>
      <c r="AK257" s="43" t="n">
        <f aca="false">AK155*(1-AK24)+($F187-In_Sale_Costs_COD)*AK20</f>
        <v>0</v>
      </c>
      <c r="AL257" s="43" t="n">
        <f aca="false">AL155*(1-AL24)+($F187-In_Sale_Costs_COD)*AL20</f>
        <v>0</v>
      </c>
      <c r="AM257" s="43" t="n">
        <f aca="false">AM155*(1-AM24)+($F187-In_Sale_Costs_COD)*AM20</f>
        <v>0</v>
      </c>
      <c r="AN257" s="43" t="n">
        <f aca="false">AN155*(1-AN24)+($F187-In_Sale_Costs_COD)*AN20</f>
        <v>0</v>
      </c>
      <c r="AO257" s="43" t="n">
        <f aca="false">AO155*(1-AO24)+($F187-In_Sale_Costs_COD)*AO20</f>
        <v>0</v>
      </c>
      <c r="AP257" s="43" t="n">
        <f aca="false">AP155*(1-AP24)+($F187-In_Sale_Costs_COD)*AP20</f>
        <v>0</v>
      </c>
      <c r="AQ257" s="43" t="n">
        <f aca="false">AQ155*(1-AQ24)+($F187-In_Sale_Costs_COD)*AQ20</f>
        <v>0</v>
      </c>
      <c r="AR257" s="43" t="n">
        <f aca="false">AR155*(1-AR24)+($F187-In_Sale_Costs_COD)*AR20</f>
        <v>0</v>
      </c>
      <c r="AS257" s="43" t="n">
        <f aca="false">AS155*(1-AS24)+($F187-In_Sale_Costs_COD)*AS20</f>
        <v>0</v>
      </c>
      <c r="AT257" s="43" t="n">
        <f aca="false">AT155*(1-AT24)+($F187-In_Sale_Costs_COD)*AT20</f>
        <v>0</v>
      </c>
      <c r="AU257" s="43" t="n">
        <f aca="false">AU155*(1-AU24)+($F187-In_Sale_Costs_COD)*AU20</f>
        <v>0</v>
      </c>
      <c r="AV257" s="43" t="n">
        <f aca="false">AV155*(1-AV24)+($F187-In_Sale_Costs_COD)*AV20</f>
        <v>0</v>
      </c>
      <c r="AW257" s="43" t="n">
        <f aca="false">AW155*(1-AW24)+($F187-In_Sale_Costs_COD)*AW20</f>
        <v>0</v>
      </c>
      <c r="AX257" s="43" t="n">
        <f aca="false">AX155*(1-AX24)+($F187-In_Sale_Costs_COD)*AX20</f>
        <v>0</v>
      </c>
      <c r="AY257" s="43" t="n">
        <f aca="false">AY155*(1-AY24)+($F187-In_Sale_Costs_COD)*AY20</f>
        <v>0</v>
      </c>
      <c r="AZ257" s="43" t="n">
        <f aca="false">AZ155*(1-AZ24)+($F187-In_Sale_Costs_COD)*AZ20</f>
        <v>0</v>
      </c>
      <c r="BA257" s="43" t="n">
        <f aca="false">BA155*(1-BA24)+($F187-In_Sale_Costs_COD)*BA20</f>
        <v>0</v>
      </c>
      <c r="BB257" s="43" t="n">
        <f aca="false">BB155*(1-BB24)+($F187-In_Sale_Costs_COD)*BB20</f>
        <v>0</v>
      </c>
      <c r="BC257" s="43" t="n">
        <f aca="false">BC155*(1-BC24)+($F187-In_Sale_Costs_COD)*BC20</f>
        <v>0</v>
      </c>
      <c r="BD257" s="43" t="n">
        <f aca="false">BD155*(1-BD24)+($F187-In_Sale_Costs_COD)*BD20</f>
        <v>0</v>
      </c>
      <c r="BE257" s="43" t="n">
        <f aca="false">BE155*(1-BE24)+($F187-In_Sale_Costs_COD)*BE20</f>
        <v>0</v>
      </c>
      <c r="BF257" s="43" t="n">
        <f aca="false">BF155*(1-BF24)+($F187-In_Sale_Costs_COD)*BF20</f>
        <v>0</v>
      </c>
      <c r="BG257" s="43" t="n">
        <f aca="false">BG155*(1-BG24)+($F187-In_Sale_Costs_COD)*BG20</f>
        <v>0</v>
      </c>
      <c r="BH257" s="43" t="n">
        <f aca="false">BH155*(1-BH24)+($F187-In_Sale_Costs_COD)*BH20</f>
        <v>0</v>
      </c>
      <c r="BI257" s="43" t="n">
        <f aca="false">BI155*(1-BI24)+($F187-In_Sale_Costs_COD)*BI20</f>
        <v>0</v>
      </c>
      <c r="BJ257" s="43" t="n">
        <f aca="false">BJ155*(1-BJ24)+($F187-In_Sale_Costs_COD)*BJ20</f>
        <v>0</v>
      </c>
      <c r="BK257" s="43" t="n">
        <f aca="false">BK155*(1-BK24)+($F187-In_Sale_Costs_COD)*BK20</f>
        <v>0</v>
      </c>
      <c r="BL257" s="43" t="n">
        <f aca="false">BL155*(1-BL24)+($F187-In_Sale_Costs_COD)*BL20</f>
        <v>0</v>
      </c>
      <c r="BM257" s="43" t="n">
        <f aca="false">BM155*(1-BM24)+($F187-In_Sale_Costs_COD)*BM20</f>
        <v>0</v>
      </c>
      <c r="BN257" s="43" t="n">
        <f aca="false">BN155*(1-BN24)+($F187-In_Sale_Costs_COD)*BN20</f>
        <v>0</v>
      </c>
      <c r="BO257" s="43" t="n">
        <f aca="false">BO155*(1-BO24)+($F187-In_Sale_Costs_COD)*BO20</f>
        <v>0</v>
      </c>
      <c r="BP257" s="43" t="n">
        <f aca="false">BP155*(1-BP24)+($F187-In_Sale_Costs_COD)*BP20</f>
        <v>0</v>
      </c>
      <c r="BQ257" s="43" t="n">
        <f aca="false">BQ155*(1-BQ24)+($F187-In_Sale_Costs_COD)*BQ20</f>
        <v>0</v>
      </c>
      <c r="BR257" s="43" t="n">
        <f aca="false">BR155*(1-BR24)+($F187-In_Sale_Costs_COD)*BR20</f>
        <v>0</v>
      </c>
      <c r="BS257" s="43" t="n">
        <f aca="false">BS155*(1-BS24)+($F187-In_Sale_Costs_COD)*BS20</f>
        <v>0</v>
      </c>
      <c r="BT257" s="43" t="n">
        <f aca="false">BT155*(1-BT24)+($F187-In_Sale_Costs_COD)*BT20</f>
        <v>0</v>
      </c>
      <c r="BU257" s="43" t="n">
        <f aca="false">BU155*(1-BU24)+($F187-In_Sale_Costs_COD)*BU20</f>
        <v>0</v>
      </c>
      <c r="BV257" s="43" t="n">
        <f aca="false">BV155*(1-BV24)+($F187-In_Sale_Costs_COD)*BV20</f>
        <v>0</v>
      </c>
      <c r="BW257" s="43" t="n">
        <f aca="false">BW155*(1-BW24)+($F187-In_Sale_Costs_COD)*BW20</f>
        <v>0</v>
      </c>
      <c r="BX257" s="43" t="n">
        <f aca="false">BX155*(1-BX24)+($F187-In_Sale_Costs_COD)*BX20</f>
        <v>0</v>
      </c>
      <c r="BY257" s="43" t="n">
        <f aca="false">BY155*(1-BY24)+($F187-In_Sale_Costs_COD)*BY20</f>
        <v>0</v>
      </c>
      <c r="BZ257" s="43" t="n">
        <f aca="false">BZ155*(1-BZ24)+($F187-In_Sale_Costs_COD)*BZ20</f>
        <v>0</v>
      </c>
      <c r="CA257" s="43" t="n">
        <f aca="false">CA155*(1-CA24)+($F187-In_Sale_Costs_COD)*CA20</f>
        <v>0</v>
      </c>
      <c r="CB257" s="43" t="n">
        <f aca="false">CB155*(1-CB24)+($F187-In_Sale_Costs_COD)*CB20</f>
        <v>0</v>
      </c>
      <c r="CC257" s="43" t="n">
        <f aca="false">CC155*(1-CC24)+($F187-In_Sale_Costs_COD)*CC20</f>
        <v>0</v>
      </c>
      <c r="CD257" s="43" t="n">
        <f aca="false">CD155*(1-CD24)+($F187-In_Sale_Costs_COD)*CD20</f>
        <v>0</v>
      </c>
      <c r="CE257" s="43" t="n">
        <f aca="false">CE155*(1-CE24)+($F187-In_Sale_Costs_COD)*CE20</f>
        <v>0</v>
      </c>
      <c r="CF257" s="43" t="n">
        <f aca="false">CF155*(1-CF24)+($F187-In_Sale_Costs_COD)*CF20</f>
        <v>0</v>
      </c>
      <c r="CG257" s="43" t="n">
        <f aca="false">CG155*(1-CG24)+($F187-In_Sale_Costs_COD)*CG20</f>
        <v>0</v>
      </c>
      <c r="CH257" s="43" t="n">
        <f aca="false">CH155*(1-CH24)+($F187-In_Sale_Costs_COD)*CH20</f>
        <v>0</v>
      </c>
      <c r="CI257" s="43" t="n">
        <f aca="false">CI155*(1-CI24)+($F187-In_Sale_Costs_COD)*CI20</f>
        <v>0</v>
      </c>
      <c r="CJ257" s="43" t="n">
        <f aca="false">CJ155*(1-CJ24)+($F187-In_Sale_Costs_COD)*CJ20</f>
        <v>0</v>
      </c>
      <c r="CK257" s="43" t="n">
        <f aca="false">CK155*(1-CK24)+($F187-In_Sale_Costs_COD)*CK20</f>
        <v>0</v>
      </c>
      <c r="CL257" s="43" t="n">
        <f aca="false">CL155*(1-CL24)+($F187-In_Sale_Costs_COD)*CL20</f>
        <v>0</v>
      </c>
      <c r="CM257" s="43" t="n">
        <f aca="false">CM155*(1-CM24)+($F187-In_Sale_Costs_COD)*CM20</f>
        <v>0</v>
      </c>
      <c r="CN257" s="43" t="n">
        <f aca="false">CN155*(1-CN24)+($F187-In_Sale_Costs_COD)*CN20</f>
        <v>0</v>
      </c>
      <c r="CO257" s="43" t="n">
        <f aca="false">CO155*(1-CO24)+($F187-In_Sale_Costs_COD)*CO20</f>
        <v>0</v>
      </c>
      <c r="CP257" s="43" t="n">
        <f aca="false">CP155*(1-CP24)+($F187-In_Sale_Costs_COD)*CP20</f>
        <v>0</v>
      </c>
      <c r="CQ257" s="43" t="n">
        <f aca="false">CQ155*(1-CQ24)+($F187-In_Sale_Costs_COD)*CQ20</f>
        <v>0</v>
      </c>
      <c r="CR257" s="43" t="n">
        <f aca="false">CR155*(1-CR24)+($F187-In_Sale_Costs_COD)*CR20</f>
        <v>0</v>
      </c>
      <c r="CS257" s="43" t="n">
        <f aca="false">CS155*(1-CS24)+($F187-In_Sale_Costs_COD)*CS20</f>
        <v>0</v>
      </c>
      <c r="CT257" s="43" t="n">
        <f aca="false">CT155*(1-CT24)+($F187-In_Sale_Costs_COD)*CT20</f>
        <v>0</v>
      </c>
      <c r="CU257" s="43" t="n">
        <f aca="false">CU155*(1-CU24)+($F187-In_Sale_Costs_COD)*CU20</f>
        <v>0</v>
      </c>
      <c r="CV257" s="43" t="n">
        <f aca="false">CV155*(1-CV24)+($F187-In_Sale_Costs_COD)*CV20</f>
        <v>0</v>
      </c>
      <c r="CW257" s="43" t="n">
        <f aca="false">CW155*(1-CW24)+($F187-In_Sale_Costs_COD)*CW20</f>
        <v>0</v>
      </c>
      <c r="CX257" s="43" t="n">
        <f aca="false">CX155*(1-CX24)+($F187-In_Sale_Costs_COD)*CX20</f>
        <v>0</v>
      </c>
      <c r="CY257" s="43" t="n">
        <f aca="false">CY155*(1-CY24)+($F187-In_Sale_Costs_COD)*CY20</f>
        <v>0</v>
      </c>
      <c r="CZ257" s="43" t="n">
        <f aca="false">CZ155*(1-CZ24)+($F187-In_Sale_Costs_COD)*CZ20</f>
        <v>0</v>
      </c>
      <c r="DA257" s="43" t="n">
        <f aca="false">DA155*(1-DA24)+($F187-In_Sale_Costs_COD)*DA20</f>
        <v>0</v>
      </c>
      <c r="DB257" s="43" t="n">
        <f aca="false">DB155*(1-DB24)+($F187-In_Sale_Costs_COD)*DB20</f>
        <v>0</v>
      </c>
      <c r="DC257" s="43" t="n">
        <f aca="false">DC155*(1-DC24)+($F187-In_Sale_Costs_COD)*DC20</f>
        <v>0</v>
      </c>
      <c r="DD257" s="43" t="n">
        <f aca="false">DD155*(1-DD24)+($F187-In_Sale_Costs_COD)*DD20</f>
        <v>0</v>
      </c>
      <c r="DE257" s="43" t="n">
        <f aca="false">DE155*(1-DE24)+($F187-In_Sale_Costs_COD)*DE20</f>
        <v>0</v>
      </c>
      <c r="DF257" s="43" t="n">
        <f aca="false">DF155*(1-DF24)+($F187-In_Sale_Costs_COD)*DF20</f>
        <v>0</v>
      </c>
      <c r="DG257" s="43" t="n">
        <f aca="false">DG155*(1-DG24)+($F187-In_Sale_Costs_COD)*DG20</f>
        <v>0</v>
      </c>
      <c r="DH257" s="43" t="n">
        <f aca="false">DH155*(1-DH24)+($F187-In_Sale_Costs_COD)*DH20</f>
        <v>0</v>
      </c>
      <c r="DI257" s="43" t="n">
        <f aca="false">DI155*(1-DI24)+($F187-In_Sale_Costs_COD)*DI20</f>
        <v>0</v>
      </c>
      <c r="DJ257" s="43" t="n">
        <f aca="false">DJ155*(1-DJ24)+($F187-In_Sale_Costs_COD)*DJ20</f>
        <v>0</v>
      </c>
      <c r="DK257" s="43" t="n">
        <f aca="false">DK155*(1-DK24)+($F187-In_Sale_Costs_COD)*DK20</f>
        <v>0</v>
      </c>
      <c r="DL257" s="43" t="n">
        <f aca="false">DL155*(1-DL24)+($F187-In_Sale_Costs_COD)*DL20</f>
        <v>0</v>
      </c>
      <c r="DM257" s="43" t="n">
        <f aca="false">DM155*(1-DM24)+($F187-In_Sale_Costs_COD)*DM20</f>
        <v>0</v>
      </c>
      <c r="DN257" s="43" t="n">
        <f aca="false">DN155*(1-DN24)+($F187-In_Sale_Costs_COD)*DN20</f>
        <v>0</v>
      </c>
      <c r="DO257" s="43" t="n">
        <f aca="false">DO155*(1-DO24)+($F187-In_Sale_Costs_COD)*DO20</f>
        <v>0</v>
      </c>
      <c r="DP257" s="43" t="n">
        <f aca="false">DP155*(1-DP24)+($F187-In_Sale_Costs_COD)*DP20</f>
        <v>0</v>
      </c>
      <c r="DQ257" s="43" t="n">
        <f aca="false">DQ155*(1-DQ24)+($F187-In_Sale_Costs_COD)*DQ20</f>
        <v>0</v>
      </c>
      <c r="DR257" s="43" t="n">
        <f aca="false">DR155*(1-DR24)+($F187-In_Sale_Costs_COD)*DR20</f>
        <v>0</v>
      </c>
      <c r="DS257" s="43" t="n">
        <f aca="false">DS155*(1-DS24)+($F187-In_Sale_Costs_COD)*DS20</f>
        <v>0</v>
      </c>
      <c r="DT257" s="43" t="n">
        <f aca="false">DT155*(1-DT24)+($F187-In_Sale_Costs_COD)*DT20</f>
        <v>0</v>
      </c>
      <c r="DU257" s="43" t="n">
        <f aca="false">DU155*(1-DU24)+($F187-In_Sale_Costs_COD)*DU20</f>
        <v>0</v>
      </c>
      <c r="DV257" s="43" t="n">
        <f aca="false">DV155*(1-DV24)+($F187-In_Sale_Costs_COD)*DV20</f>
        <v>0</v>
      </c>
      <c r="DW257" s="43" t="n">
        <f aca="false">DW155*(1-DW24)+($F187-In_Sale_Costs_COD)*DW20</f>
        <v>0</v>
      </c>
      <c r="DX257" s="43" t="n">
        <f aca="false">DX155*(1-DX24)+($F187-In_Sale_Costs_COD)*DX20</f>
        <v>0</v>
      </c>
      <c r="DY257" s="43" t="n">
        <f aca="false">DY155*(1-DY24)+($F187-In_Sale_Costs_COD)*DY20</f>
        <v>0</v>
      </c>
      <c r="DZ257" s="43" t="n">
        <f aca="false">DZ155*(1-DZ24)+($F187-In_Sale_Costs_COD)*DZ20</f>
        <v>0</v>
      </c>
      <c r="EA257" s="43" t="n">
        <f aca="false">EA155*(1-EA24)+($F187-In_Sale_Costs_COD)*EA20</f>
        <v>0</v>
      </c>
      <c r="EB257" s="43" t="n">
        <f aca="false">EB155*(1-EB24)+($F187-In_Sale_Costs_COD)*EB20</f>
        <v>0</v>
      </c>
      <c r="EC257" s="43" t="n">
        <f aca="false">EC155*(1-EC24)+($F187-In_Sale_Costs_COD)*EC20</f>
        <v>0</v>
      </c>
      <c r="ED257" s="43" t="n">
        <f aca="false">ED155*(1-ED24)+($F187-In_Sale_Costs_COD)*ED20</f>
        <v>0</v>
      </c>
      <c r="EE257" s="43" t="n">
        <f aca="false">EE155*(1-EE24)+($F187-In_Sale_Costs_COD)*EE20</f>
        <v>0</v>
      </c>
      <c r="EF257" s="43" t="n">
        <f aca="false">EF155*(1-EF24)+($F187-In_Sale_Costs_COD)*EF20</f>
        <v>0</v>
      </c>
      <c r="EG257" s="43" t="n">
        <f aca="false">EG155*(1-EG24)+($F187-In_Sale_Costs_COD)*EG20</f>
        <v>0</v>
      </c>
      <c r="EH257" s="43" t="n">
        <f aca="false">EH155*(1-EH24)+($F187-In_Sale_Costs_COD)*EH20</f>
        <v>0</v>
      </c>
      <c r="EI257" s="43" t="n">
        <f aca="false">EI155*(1-EI24)+($F187-In_Sale_Costs_COD)*EI20</f>
        <v>0</v>
      </c>
      <c r="EJ257" s="43" t="n">
        <f aca="false">EJ155*(1-EJ24)+($F187-In_Sale_Costs_COD)*EJ20</f>
        <v>0</v>
      </c>
      <c r="EK257" s="43" t="n">
        <f aca="false">EK155*(1-EK24)+($F187-In_Sale_Costs_COD)*EK20</f>
        <v>0</v>
      </c>
      <c r="EL257" s="43" t="n">
        <f aca="false">EL155*(1-EL24)+($F187-In_Sale_Costs_COD)*EL20</f>
        <v>0</v>
      </c>
      <c r="EM257" s="43" t="n">
        <f aca="false">EM155*(1-EM24)+($F187-In_Sale_Costs_COD)*EM20</f>
        <v>0</v>
      </c>
      <c r="EN257" s="43" t="n">
        <f aca="false">EN155*(1-EN24)+($F187-In_Sale_Costs_COD)*EN20</f>
        <v>0</v>
      </c>
      <c r="EO257" s="43" t="n">
        <f aca="false">EO155*(1-EO24)+($F187-In_Sale_Costs_COD)*EO20</f>
        <v>0</v>
      </c>
      <c r="EP257" s="43" t="n">
        <f aca="false">EP155*(1-EP24)+($F187-In_Sale_Costs_COD)*EP20</f>
        <v>0</v>
      </c>
      <c r="EQ257" s="43" t="n">
        <f aca="false">EQ155*(1-EQ24)+($F187-In_Sale_Costs_COD)*EQ20</f>
        <v>0</v>
      </c>
      <c r="ER257" s="43" t="n">
        <f aca="false">ER155*(1-ER24)+($F187-In_Sale_Costs_COD)*ER20</f>
        <v>0</v>
      </c>
      <c r="ES257" s="43" t="n">
        <f aca="false">ES155*(1-ES24)+($F187-In_Sale_Costs_COD)*ES20</f>
        <v>0</v>
      </c>
      <c r="ET257" s="43" t="n">
        <f aca="false">ET155*(1-ET24)+($F187-In_Sale_Costs_COD)*ET20</f>
        <v>0</v>
      </c>
      <c r="EU257" s="43" t="n">
        <f aca="false">EU155*(1-EU24)+($F187-In_Sale_Costs_COD)*EU20</f>
        <v>0</v>
      </c>
      <c r="EV257" s="43" t="n">
        <f aca="false">EV155*(1-EV24)+($F187-In_Sale_Costs_COD)*EV20</f>
        <v>0</v>
      </c>
      <c r="EW257" s="43" t="n">
        <f aca="false">EW155*(1-EW24)+($F187-In_Sale_Costs_COD)*EW20</f>
        <v>0</v>
      </c>
      <c r="EX257" s="43" t="n">
        <f aca="false">EX155*(1-EX24)+($F187-In_Sale_Costs_COD)*EX20</f>
        <v>0</v>
      </c>
      <c r="EY257" s="43" t="n">
        <f aca="false">EY155*(1-EY24)+($F187-In_Sale_Costs_COD)*EY20</f>
        <v>0</v>
      </c>
      <c r="EZ257" s="43" t="n">
        <f aca="false">EZ155*(1-EZ24)+($F187-In_Sale_Costs_COD)*EZ20</f>
        <v>0</v>
      </c>
      <c r="FA257" s="43" t="n">
        <f aca="false">FA155*(1-FA24)+($F187-In_Sale_Costs_COD)*FA20</f>
        <v>0</v>
      </c>
      <c r="FB257" s="43" t="n">
        <f aca="false">FB155*(1-FB24)+($F187-In_Sale_Costs_COD)*FB20</f>
        <v>0</v>
      </c>
      <c r="FC257" s="43" t="n">
        <f aca="false">FC155*(1-FC24)+($F187-In_Sale_Costs_COD)*FC20</f>
        <v>0</v>
      </c>
      <c r="FD257" s="43" t="n">
        <f aca="false">FD155*(1-FD24)+($F187-In_Sale_Costs_COD)*FD20</f>
        <v>0</v>
      </c>
      <c r="FE257" s="43" t="n">
        <f aca="false">FE155*(1-FE24)+($F187-In_Sale_Costs_COD)*FE20</f>
        <v>0</v>
      </c>
      <c r="FF257" s="43" t="n">
        <f aca="false">FF155*(1-FF24)+($F187-In_Sale_Costs_COD)*FF20</f>
        <v>0</v>
      </c>
      <c r="FG257" s="43" t="n">
        <f aca="false">FG155*(1-FG24)+($F187-In_Sale_Costs_COD)*FG20</f>
        <v>0</v>
      </c>
      <c r="FH257" s="43" t="n">
        <f aca="false">FH155*(1-FH24)+($F187-In_Sale_Costs_COD)*FH20</f>
        <v>0</v>
      </c>
    </row>
    <row r="258" customFormat="false" ht="15" hidden="false" customHeight="false" outlineLevel="0" collapsed="false">
      <c r="C258" s="23" t="s">
        <v>829</v>
      </c>
      <c r="D258" s="11" t="s">
        <v>33</v>
      </c>
      <c r="E258" s="24" t="n">
        <f aca="false">XIRR($J257:$FH257,$J$4:$FH$4)</f>
        <v>0.443160609316205</v>
      </c>
    </row>
    <row r="259" customFormat="false" ht="15" hidden="false" customHeight="false" outlineLevel="0" collapsed="false">
      <c r="C259" s="0" t="s">
        <v>830</v>
      </c>
      <c r="D259" s="11" t="s">
        <v>319</v>
      </c>
      <c r="I259" s="43" t="n">
        <f aca="false">SUM(J259:FH259)</f>
        <v>11039.6715512761</v>
      </c>
      <c r="J259" s="43" t="n">
        <f aca="false">J257-J149*(1-J24)</f>
        <v>-2749.35227272727</v>
      </c>
      <c r="K259" s="43" t="n">
        <f aca="false">K257-K149*(1-K24)</f>
        <v>818.684731973848</v>
      </c>
      <c r="L259" s="43" t="n">
        <f aca="false">L257-L149*(1-L24)</f>
        <v>-684.462738443338</v>
      </c>
      <c r="M259" s="43" t="n">
        <f aca="false">M257-M149*(1-M24)</f>
        <v>-226.929361942715</v>
      </c>
      <c r="N259" s="43" t="n">
        <f aca="false">N257-N149*(1-N24)</f>
        <v>-1835.41287842623</v>
      </c>
      <c r="O259" s="43" t="n">
        <f aca="false">O257-O149*(1-O24)</f>
        <v>-1580.73987118772</v>
      </c>
      <c r="P259" s="43" t="n">
        <f aca="false">P257-P149*(1-P24)</f>
        <v>-732.303647534247</v>
      </c>
      <c r="Q259" s="43" t="n">
        <f aca="false">Q257-Q149*(1-Q24)</f>
        <v>-18862.3657255791</v>
      </c>
      <c r="R259" s="43" t="n">
        <f aca="false">R257-R149*(1-R24)</f>
        <v>-18862.3657255791</v>
      </c>
      <c r="S259" s="43" t="n">
        <f aca="false">S257-S149*(1-S24)</f>
        <v>55754.919040722</v>
      </c>
      <c r="T259" s="43" t="n">
        <f aca="false">T257-T149*(1-T24)</f>
        <v>0</v>
      </c>
      <c r="U259" s="43" t="n">
        <f aca="false">U257-U149*(1-U24)</f>
        <v>0</v>
      </c>
      <c r="V259" s="43" t="n">
        <f aca="false">V257-V149*(1-V24)</f>
        <v>0</v>
      </c>
      <c r="W259" s="43" t="n">
        <f aca="false">W257-W149*(1-W24)</f>
        <v>0</v>
      </c>
      <c r="X259" s="43" t="n">
        <f aca="false">X257-X149*(1-X24)</f>
        <v>0</v>
      </c>
      <c r="Y259" s="43" t="n">
        <f aca="false">Y257-Y149*(1-Y24)</f>
        <v>0</v>
      </c>
      <c r="Z259" s="43" t="n">
        <f aca="false">Z257-Z149*(1-Z24)</f>
        <v>0</v>
      </c>
      <c r="AA259" s="43" t="n">
        <f aca="false">AA257-AA149*(1-AA24)</f>
        <v>0</v>
      </c>
      <c r="AB259" s="43" t="n">
        <f aca="false">AB257-AB149*(1-AB24)</f>
        <v>0</v>
      </c>
      <c r="AC259" s="43" t="n">
        <f aca="false">AC257-AC149*(1-AC24)</f>
        <v>0</v>
      </c>
      <c r="AD259" s="43" t="n">
        <f aca="false">AD257-AD149*(1-AD24)</f>
        <v>0</v>
      </c>
      <c r="AE259" s="43" t="n">
        <f aca="false">AE257-AE149*(1-AE24)</f>
        <v>0</v>
      </c>
      <c r="AF259" s="43" t="n">
        <f aca="false">AF257-AF149*(1-AF24)</f>
        <v>0</v>
      </c>
      <c r="AG259" s="43" t="n">
        <f aca="false">AG257-AG149*(1-AG24)</f>
        <v>0</v>
      </c>
      <c r="AH259" s="43" t="n">
        <f aca="false">AH257-AH149*(1-AH24)</f>
        <v>0</v>
      </c>
      <c r="AI259" s="43" t="n">
        <f aca="false">AI257-AI149*(1-AI24)</f>
        <v>0</v>
      </c>
      <c r="AJ259" s="43" t="n">
        <f aca="false">AJ257-AJ149*(1-AJ24)</f>
        <v>0</v>
      </c>
      <c r="AK259" s="43" t="n">
        <f aca="false">AK257-AK149*(1-AK24)</f>
        <v>0</v>
      </c>
      <c r="AL259" s="43" t="n">
        <f aca="false">AL257-AL149*(1-AL24)</f>
        <v>0</v>
      </c>
      <c r="AM259" s="43" t="n">
        <f aca="false">AM257-AM149*(1-AM24)</f>
        <v>0</v>
      </c>
      <c r="AN259" s="43" t="n">
        <f aca="false">AN257-AN149*(1-AN24)</f>
        <v>0</v>
      </c>
      <c r="AO259" s="43" t="n">
        <f aca="false">AO257-AO149*(1-AO24)</f>
        <v>0</v>
      </c>
      <c r="AP259" s="43" t="n">
        <f aca="false">AP257-AP149*(1-AP24)</f>
        <v>0</v>
      </c>
      <c r="AQ259" s="43" t="n">
        <f aca="false">AQ257-AQ149*(1-AQ24)</f>
        <v>0</v>
      </c>
      <c r="AR259" s="43" t="n">
        <f aca="false">AR257-AR149*(1-AR24)</f>
        <v>0</v>
      </c>
      <c r="AS259" s="43" t="n">
        <f aca="false">AS257-AS149*(1-AS24)</f>
        <v>0</v>
      </c>
      <c r="AT259" s="43" t="n">
        <f aca="false">AT257-AT149*(1-AT24)</f>
        <v>0</v>
      </c>
      <c r="AU259" s="43" t="n">
        <f aca="false">AU257-AU149*(1-AU24)</f>
        <v>0</v>
      </c>
      <c r="AV259" s="43" t="n">
        <f aca="false">AV257-AV149*(1-AV24)</f>
        <v>0</v>
      </c>
      <c r="AW259" s="43" t="n">
        <f aca="false">AW257-AW149*(1-AW24)</f>
        <v>0</v>
      </c>
      <c r="AX259" s="43" t="n">
        <f aca="false">AX257-AX149*(1-AX24)</f>
        <v>0</v>
      </c>
      <c r="AY259" s="43" t="n">
        <f aca="false">AY257-AY149*(1-AY24)</f>
        <v>0</v>
      </c>
      <c r="AZ259" s="43" t="n">
        <f aca="false">AZ257-AZ149*(1-AZ24)</f>
        <v>0</v>
      </c>
      <c r="BA259" s="43" t="n">
        <f aca="false">BA257-BA149*(1-BA24)</f>
        <v>0</v>
      </c>
      <c r="BB259" s="43" t="n">
        <f aca="false">BB257-BB149*(1-BB24)</f>
        <v>0</v>
      </c>
      <c r="BC259" s="43" t="n">
        <f aca="false">BC257-BC149*(1-BC24)</f>
        <v>0</v>
      </c>
      <c r="BD259" s="43" t="n">
        <f aca="false">BD257-BD149*(1-BD24)</f>
        <v>0</v>
      </c>
      <c r="BE259" s="43" t="n">
        <f aca="false">BE257-BE149*(1-BE24)</f>
        <v>0</v>
      </c>
      <c r="BF259" s="43" t="n">
        <f aca="false">BF257-BF149*(1-BF24)</f>
        <v>0</v>
      </c>
      <c r="BG259" s="43" t="n">
        <f aca="false">BG257-BG149*(1-BG24)</f>
        <v>0</v>
      </c>
      <c r="BH259" s="43" t="n">
        <f aca="false">BH257-BH149*(1-BH24)</f>
        <v>0</v>
      </c>
      <c r="BI259" s="43" t="n">
        <f aca="false">BI257-BI149*(1-BI24)</f>
        <v>0</v>
      </c>
      <c r="BJ259" s="43" t="n">
        <f aca="false">BJ257-BJ149*(1-BJ24)</f>
        <v>0</v>
      </c>
      <c r="BK259" s="43" t="n">
        <f aca="false">BK257-BK149*(1-BK24)</f>
        <v>0</v>
      </c>
      <c r="BL259" s="43" t="n">
        <f aca="false">BL257-BL149*(1-BL24)</f>
        <v>0</v>
      </c>
      <c r="BM259" s="43" t="n">
        <f aca="false">BM257-BM149*(1-BM24)</f>
        <v>0</v>
      </c>
      <c r="BN259" s="43" t="n">
        <f aca="false">BN257-BN149*(1-BN24)</f>
        <v>0</v>
      </c>
      <c r="BO259" s="43" t="n">
        <f aca="false">BO257-BO149*(1-BO24)</f>
        <v>0</v>
      </c>
      <c r="BP259" s="43" t="n">
        <f aca="false">BP257-BP149*(1-BP24)</f>
        <v>0</v>
      </c>
      <c r="BQ259" s="43" t="n">
        <f aca="false">BQ257-BQ149*(1-BQ24)</f>
        <v>0</v>
      </c>
      <c r="BR259" s="43" t="n">
        <f aca="false">BR257-BR149*(1-BR24)</f>
        <v>0</v>
      </c>
      <c r="BS259" s="43" t="n">
        <f aca="false">BS257-BS149*(1-BS24)</f>
        <v>0</v>
      </c>
      <c r="BT259" s="43" t="n">
        <f aca="false">BT257-BT149*(1-BT24)</f>
        <v>0</v>
      </c>
      <c r="BU259" s="43" t="n">
        <f aca="false">BU257-BU149*(1-BU24)</f>
        <v>0</v>
      </c>
      <c r="BV259" s="43" t="n">
        <f aca="false">BV257-BV149*(1-BV24)</f>
        <v>0</v>
      </c>
      <c r="BW259" s="43" t="n">
        <f aca="false">BW257-BW149*(1-BW24)</f>
        <v>0</v>
      </c>
      <c r="BX259" s="43" t="n">
        <f aca="false">BX257-BX149*(1-BX24)</f>
        <v>0</v>
      </c>
      <c r="BY259" s="43" t="n">
        <f aca="false">BY257-BY149*(1-BY24)</f>
        <v>0</v>
      </c>
      <c r="BZ259" s="43" t="n">
        <f aca="false">BZ257-BZ149*(1-BZ24)</f>
        <v>0</v>
      </c>
      <c r="CA259" s="43" t="n">
        <f aca="false">CA257-CA149*(1-CA24)</f>
        <v>0</v>
      </c>
      <c r="CB259" s="43" t="n">
        <f aca="false">CB257-CB149*(1-CB24)</f>
        <v>0</v>
      </c>
      <c r="CC259" s="43" t="n">
        <f aca="false">CC257-CC149*(1-CC24)</f>
        <v>0</v>
      </c>
      <c r="CD259" s="43" t="n">
        <f aca="false">CD257-CD149*(1-CD24)</f>
        <v>0</v>
      </c>
      <c r="CE259" s="43" t="n">
        <f aca="false">CE257-CE149*(1-CE24)</f>
        <v>0</v>
      </c>
      <c r="CF259" s="43" t="n">
        <f aca="false">CF257-CF149*(1-CF24)</f>
        <v>0</v>
      </c>
      <c r="CG259" s="43" t="n">
        <f aca="false">CG257-CG149*(1-CG24)</f>
        <v>0</v>
      </c>
      <c r="CH259" s="43" t="n">
        <f aca="false">CH257-CH149*(1-CH24)</f>
        <v>0</v>
      </c>
      <c r="CI259" s="43" t="n">
        <f aca="false">CI257-CI149*(1-CI24)</f>
        <v>0</v>
      </c>
      <c r="CJ259" s="43" t="n">
        <f aca="false">CJ257-CJ149*(1-CJ24)</f>
        <v>0</v>
      </c>
      <c r="CK259" s="43" t="n">
        <f aca="false">CK257-CK149*(1-CK24)</f>
        <v>0</v>
      </c>
      <c r="CL259" s="43" t="n">
        <f aca="false">CL257-CL149*(1-CL24)</f>
        <v>0</v>
      </c>
      <c r="CM259" s="43" t="n">
        <f aca="false">CM257-CM149*(1-CM24)</f>
        <v>0</v>
      </c>
      <c r="CN259" s="43" t="n">
        <f aca="false">CN257-CN149*(1-CN24)</f>
        <v>0</v>
      </c>
      <c r="CO259" s="43" t="n">
        <f aca="false">CO257-CO149*(1-CO24)</f>
        <v>0</v>
      </c>
      <c r="CP259" s="43" t="n">
        <f aca="false">CP257-CP149*(1-CP24)</f>
        <v>0</v>
      </c>
      <c r="CQ259" s="43" t="n">
        <f aca="false">CQ257-CQ149*(1-CQ24)</f>
        <v>0</v>
      </c>
      <c r="CR259" s="43" t="n">
        <f aca="false">CR257-CR149*(1-CR24)</f>
        <v>0</v>
      </c>
      <c r="CS259" s="43" t="n">
        <f aca="false">CS257-CS149*(1-CS24)</f>
        <v>0</v>
      </c>
      <c r="CT259" s="43" t="n">
        <f aca="false">CT257-CT149*(1-CT24)</f>
        <v>0</v>
      </c>
      <c r="CU259" s="43" t="n">
        <f aca="false">CU257-CU149*(1-CU24)</f>
        <v>0</v>
      </c>
      <c r="CV259" s="43" t="n">
        <f aca="false">CV257-CV149*(1-CV24)</f>
        <v>0</v>
      </c>
      <c r="CW259" s="43" t="n">
        <f aca="false">CW257-CW149*(1-CW24)</f>
        <v>0</v>
      </c>
      <c r="CX259" s="43" t="n">
        <f aca="false">CX257-CX149*(1-CX24)</f>
        <v>0</v>
      </c>
      <c r="CY259" s="43" t="n">
        <f aca="false">CY257-CY149*(1-CY24)</f>
        <v>0</v>
      </c>
      <c r="CZ259" s="43" t="n">
        <f aca="false">CZ257-CZ149*(1-CZ24)</f>
        <v>0</v>
      </c>
      <c r="DA259" s="43" t="n">
        <f aca="false">DA257-DA149*(1-DA24)</f>
        <v>0</v>
      </c>
      <c r="DB259" s="43" t="n">
        <f aca="false">DB257-DB149*(1-DB24)</f>
        <v>0</v>
      </c>
      <c r="DC259" s="43" t="n">
        <f aca="false">DC257-DC149*(1-DC24)</f>
        <v>0</v>
      </c>
      <c r="DD259" s="43" t="n">
        <f aca="false">DD257-DD149*(1-DD24)</f>
        <v>0</v>
      </c>
      <c r="DE259" s="43" t="n">
        <f aca="false">DE257-DE149*(1-DE24)</f>
        <v>0</v>
      </c>
      <c r="DF259" s="43" t="n">
        <f aca="false">DF257-DF149*(1-DF24)</f>
        <v>0</v>
      </c>
      <c r="DG259" s="43" t="n">
        <f aca="false">DG257-DG149*(1-DG24)</f>
        <v>0</v>
      </c>
      <c r="DH259" s="43" t="n">
        <f aca="false">DH257-DH149*(1-DH24)</f>
        <v>0</v>
      </c>
      <c r="DI259" s="43" t="n">
        <f aca="false">DI257-DI149*(1-DI24)</f>
        <v>0</v>
      </c>
      <c r="DJ259" s="43" t="n">
        <f aca="false">DJ257-DJ149*(1-DJ24)</f>
        <v>0</v>
      </c>
      <c r="DK259" s="43" t="n">
        <f aca="false">DK257-DK149*(1-DK24)</f>
        <v>0</v>
      </c>
      <c r="DL259" s="43" t="n">
        <f aca="false">DL257-DL149*(1-DL24)</f>
        <v>0</v>
      </c>
      <c r="DM259" s="43" t="n">
        <f aca="false">DM257-DM149*(1-DM24)</f>
        <v>0</v>
      </c>
      <c r="DN259" s="43" t="n">
        <f aca="false">DN257-DN149*(1-DN24)</f>
        <v>0</v>
      </c>
      <c r="DO259" s="43" t="n">
        <f aca="false">DO257-DO149*(1-DO24)</f>
        <v>0</v>
      </c>
      <c r="DP259" s="43" t="n">
        <f aca="false">DP257-DP149*(1-DP24)</f>
        <v>0</v>
      </c>
      <c r="DQ259" s="43" t="n">
        <f aca="false">DQ257-DQ149*(1-DQ24)</f>
        <v>0</v>
      </c>
      <c r="DR259" s="43" t="n">
        <f aca="false">DR257-DR149*(1-DR24)</f>
        <v>0</v>
      </c>
      <c r="DS259" s="43" t="n">
        <f aca="false">DS257-DS149*(1-DS24)</f>
        <v>0</v>
      </c>
      <c r="DT259" s="43" t="n">
        <f aca="false">DT257-DT149*(1-DT24)</f>
        <v>0</v>
      </c>
      <c r="DU259" s="43" t="n">
        <f aca="false">DU257-DU149*(1-DU24)</f>
        <v>0</v>
      </c>
      <c r="DV259" s="43" t="n">
        <f aca="false">DV257-DV149*(1-DV24)</f>
        <v>0</v>
      </c>
      <c r="DW259" s="43" t="n">
        <f aca="false">DW257-DW149*(1-DW24)</f>
        <v>0</v>
      </c>
      <c r="DX259" s="43" t="n">
        <f aca="false">DX257-DX149*(1-DX24)</f>
        <v>0</v>
      </c>
      <c r="DY259" s="43" t="n">
        <f aca="false">DY257-DY149*(1-DY24)</f>
        <v>0</v>
      </c>
      <c r="DZ259" s="43" t="n">
        <f aca="false">DZ257-DZ149*(1-DZ24)</f>
        <v>0</v>
      </c>
      <c r="EA259" s="43" t="n">
        <f aca="false">EA257-EA149*(1-EA24)</f>
        <v>0</v>
      </c>
      <c r="EB259" s="43" t="n">
        <f aca="false">EB257-EB149*(1-EB24)</f>
        <v>0</v>
      </c>
      <c r="EC259" s="43" t="n">
        <f aca="false">EC257-EC149*(1-EC24)</f>
        <v>0</v>
      </c>
      <c r="ED259" s="43" t="n">
        <f aca="false">ED257-ED149*(1-ED24)</f>
        <v>0</v>
      </c>
      <c r="EE259" s="43" t="n">
        <f aca="false">EE257-EE149*(1-EE24)</f>
        <v>0</v>
      </c>
      <c r="EF259" s="43" t="n">
        <f aca="false">EF257-EF149*(1-EF24)</f>
        <v>0</v>
      </c>
      <c r="EG259" s="43" t="n">
        <f aca="false">EG257-EG149*(1-EG24)</f>
        <v>0</v>
      </c>
      <c r="EH259" s="43" t="n">
        <f aca="false">EH257-EH149*(1-EH24)</f>
        <v>0</v>
      </c>
      <c r="EI259" s="43" t="n">
        <f aca="false">EI257-EI149*(1-EI24)</f>
        <v>0</v>
      </c>
      <c r="EJ259" s="43" t="n">
        <f aca="false">EJ257-EJ149*(1-EJ24)</f>
        <v>0</v>
      </c>
      <c r="EK259" s="43" t="n">
        <f aca="false">EK257-EK149*(1-EK24)</f>
        <v>0</v>
      </c>
      <c r="EL259" s="43" t="n">
        <f aca="false">EL257-EL149*(1-EL24)</f>
        <v>0</v>
      </c>
      <c r="EM259" s="43" t="n">
        <f aca="false">EM257-EM149*(1-EM24)</f>
        <v>0</v>
      </c>
      <c r="EN259" s="43" t="n">
        <f aca="false">EN257-EN149*(1-EN24)</f>
        <v>0</v>
      </c>
      <c r="EO259" s="43" t="n">
        <f aca="false">EO257-EO149*(1-EO24)</f>
        <v>0</v>
      </c>
      <c r="EP259" s="43" t="n">
        <f aca="false">EP257-EP149*(1-EP24)</f>
        <v>0</v>
      </c>
      <c r="EQ259" s="43" t="n">
        <f aca="false">EQ257-EQ149*(1-EQ24)</f>
        <v>0</v>
      </c>
      <c r="ER259" s="43" t="n">
        <f aca="false">ER257-ER149*(1-ER24)</f>
        <v>0</v>
      </c>
      <c r="ES259" s="43" t="n">
        <f aca="false">ES257-ES149*(1-ES24)</f>
        <v>0</v>
      </c>
      <c r="ET259" s="43" t="n">
        <f aca="false">ET257-ET149*(1-ET24)</f>
        <v>0</v>
      </c>
      <c r="EU259" s="43" t="n">
        <f aca="false">EU257-EU149*(1-EU24)</f>
        <v>0</v>
      </c>
      <c r="EV259" s="43" t="n">
        <f aca="false">EV257-EV149*(1-EV24)</f>
        <v>0</v>
      </c>
      <c r="EW259" s="43" t="n">
        <f aca="false">EW257-EW149*(1-EW24)</f>
        <v>0</v>
      </c>
      <c r="EX259" s="43" t="n">
        <f aca="false">EX257-EX149*(1-EX24)</f>
        <v>0</v>
      </c>
      <c r="EY259" s="43" t="n">
        <f aca="false">EY257-EY149*(1-EY24)</f>
        <v>0</v>
      </c>
      <c r="EZ259" s="43" t="n">
        <f aca="false">EZ257-EZ149*(1-EZ24)</f>
        <v>0</v>
      </c>
      <c r="FA259" s="43" t="n">
        <f aca="false">FA257-FA149*(1-FA24)</f>
        <v>0</v>
      </c>
      <c r="FB259" s="43" t="n">
        <f aca="false">FB257-FB149*(1-FB24)</f>
        <v>0</v>
      </c>
      <c r="FC259" s="43" t="n">
        <f aca="false">FC257-FC149*(1-FC24)</f>
        <v>0</v>
      </c>
      <c r="FD259" s="43" t="n">
        <f aca="false">FD257-FD149*(1-FD24)</f>
        <v>0</v>
      </c>
      <c r="FE259" s="43" t="n">
        <f aca="false">FE257-FE149*(1-FE24)</f>
        <v>0</v>
      </c>
      <c r="FF259" s="43" t="n">
        <f aca="false">FF257-FF149*(1-FF24)</f>
        <v>0</v>
      </c>
      <c r="FG259" s="43" t="n">
        <f aca="false">FG257-FG149*(1-FG24)</f>
        <v>0</v>
      </c>
      <c r="FH259" s="43" t="n">
        <f aca="false">FH257-FH149*(1-FH24)</f>
        <v>0</v>
      </c>
    </row>
    <row r="260" customFormat="false" ht="15" hidden="false" customHeight="false" outlineLevel="0" collapsed="false">
      <c r="C260" s="23" t="s">
        <v>831</v>
      </c>
      <c r="D260" s="11" t="s">
        <v>33</v>
      </c>
      <c r="E260" s="24" t="n">
        <f aca="false">XIRR($J259:$FH259,$J$4:$FH$4)</f>
        <v>0.443160609316205</v>
      </c>
    </row>
    <row r="261" customFormat="false" ht="15" hidden="false" customHeight="false" outlineLevel="0" collapsed="false">
      <c r="C261" s="0" t="s">
        <v>832</v>
      </c>
      <c r="D261" s="11" t="s">
        <v>319</v>
      </c>
      <c r="I261" s="43" t="n">
        <f aca="false">SUM(J261:FH261)</f>
        <v>2752.45686092139</v>
      </c>
      <c r="J261" s="43" t="n">
        <f aca="false">-In_PSH_Land*J17-In_PSH_Devex*$E13*J28-J96-In_EW_To_PSH*J97+$F250*J20</f>
        <v>-150</v>
      </c>
      <c r="K261" s="43" t="n">
        <f aca="false">-In_PSH_Land*K17-In_PSH_Devex*$E13*K28-K96-In_EW_To_PSH*K97+$F250*K20</f>
        <v>0</v>
      </c>
      <c r="L261" s="43" t="n">
        <f aca="false">-In_PSH_Land*L17-In_PSH_Devex*$E13*L28-L96-In_EW_To_PSH*L97+$F250*L20</f>
        <v>0</v>
      </c>
      <c r="M261" s="43" t="n">
        <f aca="false">-In_PSH_Land*M17-In_PSH_Devex*$E13*M28-M96-In_EW_To_PSH*M97+$F250*M20</f>
        <v>0</v>
      </c>
      <c r="N261" s="43" t="n">
        <f aca="false">-In_PSH_Land*N17-In_PSH_Devex*$E13*N28-N96-In_EW_To_PSH*N97+$F250*N20</f>
        <v>0</v>
      </c>
      <c r="O261" s="43" t="n">
        <f aca="false">-In_PSH_Land*O17-In_PSH_Devex*$E13*O28-O96-In_EW_To_PSH*O97+$F250*O20</f>
        <v>0</v>
      </c>
      <c r="P261" s="43" t="n">
        <f aca="false">-In_PSH_Land*P17-In_PSH_Devex*$E13*P28-P96-In_EW_To_PSH*P97+$F250*P20</f>
        <v>0</v>
      </c>
      <c r="Q261" s="43" t="n">
        <f aca="false">-In_PSH_Land*Q17-In_PSH_Devex*$E13*Q28-Q96-In_EW_To_PSH*Q97+$F250*Q20</f>
        <v>0</v>
      </c>
      <c r="R261" s="43" t="n">
        <f aca="false">-In_PSH_Land*R17-In_PSH_Devex*$E13*R28-R96-In_EW_To_PSH*R97+$F250*R20</f>
        <v>0</v>
      </c>
      <c r="S261" s="43" t="n">
        <f aca="false">-In_PSH_Land*S17-In_PSH_Devex*$E13*S28-S96-In_EW_To_PSH*S97+$F250*S20</f>
        <v>2902.45686092139</v>
      </c>
      <c r="T261" s="43" t="n">
        <f aca="false">-In_PSH_Land*T17-In_PSH_Devex*$E13*T28-T96-In_EW_To_PSH*T97+$F250*T20</f>
        <v>0</v>
      </c>
      <c r="U261" s="43" t="n">
        <f aca="false">-In_PSH_Land*U17-In_PSH_Devex*$E13*U28-U96-In_EW_To_PSH*U97+$F250*U20</f>
        <v>0</v>
      </c>
      <c r="V261" s="43" t="n">
        <f aca="false">-In_PSH_Land*V17-In_PSH_Devex*$E13*V28-V96-In_EW_To_PSH*V97+$F250*V20</f>
        <v>0</v>
      </c>
      <c r="W261" s="43" t="n">
        <f aca="false">-In_PSH_Land*W17-In_PSH_Devex*$E13*W28-W96-In_EW_To_PSH*W97+$F250*W20</f>
        <v>0</v>
      </c>
      <c r="X261" s="43" t="n">
        <f aca="false">-In_PSH_Land*X17-In_PSH_Devex*$E13*X28-X96-In_EW_To_PSH*X97+$F250*X20</f>
        <v>0</v>
      </c>
      <c r="Y261" s="43" t="n">
        <f aca="false">-In_PSH_Land*Y17-In_PSH_Devex*$E13*Y28-Y96-In_EW_To_PSH*Y97+$F250*Y20</f>
        <v>0</v>
      </c>
      <c r="Z261" s="43" t="n">
        <f aca="false">-In_PSH_Land*Z17-In_PSH_Devex*$E13*Z28-Z96-In_EW_To_PSH*Z97+$F250*Z20</f>
        <v>0</v>
      </c>
      <c r="AA261" s="43" t="n">
        <f aca="false">-In_PSH_Land*AA17-In_PSH_Devex*$E13*AA28-AA96-In_EW_To_PSH*AA97+$F250*AA20</f>
        <v>0</v>
      </c>
      <c r="AB261" s="43" t="n">
        <f aca="false">-In_PSH_Land*AB17-In_PSH_Devex*$E13*AB28-AB96-In_EW_To_PSH*AB97+$F250*AB20</f>
        <v>0</v>
      </c>
      <c r="AC261" s="43" t="n">
        <f aca="false">-In_PSH_Land*AC17-In_PSH_Devex*$E13*AC28-AC96-In_EW_To_PSH*AC97+$F250*AC20</f>
        <v>0</v>
      </c>
      <c r="AD261" s="43" t="n">
        <f aca="false">-In_PSH_Land*AD17-In_PSH_Devex*$E13*AD28-AD96-In_EW_To_PSH*AD97+$F250*AD20</f>
        <v>0</v>
      </c>
      <c r="AE261" s="43" t="n">
        <f aca="false">-In_PSH_Land*AE17-In_PSH_Devex*$E13*AE28-AE96-In_EW_To_PSH*AE97+$F250*AE20</f>
        <v>0</v>
      </c>
      <c r="AF261" s="43" t="n">
        <f aca="false">-In_PSH_Land*AF17-In_PSH_Devex*$E13*AF28-AF96-In_EW_To_PSH*AF97+$F250*AF20</f>
        <v>0</v>
      </c>
      <c r="AG261" s="43" t="n">
        <f aca="false">-In_PSH_Land*AG17-In_PSH_Devex*$E13*AG28-AG96-In_EW_To_PSH*AG97+$F250*AG20</f>
        <v>0</v>
      </c>
      <c r="AH261" s="43" t="n">
        <f aca="false">-In_PSH_Land*AH17-In_PSH_Devex*$E13*AH28-AH96-In_EW_To_PSH*AH97+$F250*AH20</f>
        <v>0</v>
      </c>
      <c r="AI261" s="43" t="n">
        <f aca="false">-In_PSH_Land*AI17-In_PSH_Devex*$E13*AI28-AI96-In_EW_To_PSH*AI97+$F250*AI20</f>
        <v>0</v>
      </c>
      <c r="AJ261" s="43" t="n">
        <f aca="false">-In_PSH_Land*AJ17-In_PSH_Devex*$E13*AJ28-AJ96-In_EW_To_PSH*AJ97+$F250*AJ20</f>
        <v>0</v>
      </c>
      <c r="AK261" s="43" t="n">
        <f aca="false">-In_PSH_Land*AK17-In_PSH_Devex*$E13*AK28-AK96-In_EW_To_PSH*AK97+$F250*AK20</f>
        <v>0</v>
      </c>
      <c r="AL261" s="43" t="n">
        <f aca="false">-In_PSH_Land*AL17-In_PSH_Devex*$E13*AL28-AL96-In_EW_To_PSH*AL97+$F250*AL20</f>
        <v>0</v>
      </c>
      <c r="AM261" s="43" t="n">
        <f aca="false">-In_PSH_Land*AM17-In_PSH_Devex*$E13*AM28-AM96-In_EW_To_PSH*AM97+$F250*AM20</f>
        <v>0</v>
      </c>
      <c r="AN261" s="43" t="n">
        <f aca="false">-In_PSH_Land*AN17-In_PSH_Devex*$E13*AN28-AN96-In_EW_To_PSH*AN97+$F250*AN20</f>
        <v>0</v>
      </c>
      <c r="AO261" s="43" t="n">
        <f aca="false">-In_PSH_Land*AO17-In_PSH_Devex*$E13*AO28-AO96-In_EW_To_PSH*AO97+$F250*AO20</f>
        <v>0</v>
      </c>
      <c r="AP261" s="43" t="n">
        <f aca="false">-In_PSH_Land*AP17-In_PSH_Devex*$E13*AP28-AP96-In_EW_To_PSH*AP97+$F250*AP20</f>
        <v>0</v>
      </c>
      <c r="AQ261" s="43" t="n">
        <f aca="false">-In_PSH_Land*AQ17-In_PSH_Devex*$E13*AQ28-AQ96-In_EW_To_PSH*AQ97+$F250*AQ20</f>
        <v>0</v>
      </c>
      <c r="AR261" s="43" t="n">
        <f aca="false">-In_PSH_Land*AR17-In_PSH_Devex*$E13*AR28-AR96-In_EW_To_PSH*AR97+$F250*AR20</f>
        <v>0</v>
      </c>
      <c r="AS261" s="43" t="n">
        <f aca="false">-In_PSH_Land*AS17-In_PSH_Devex*$E13*AS28-AS96-In_EW_To_PSH*AS97+$F250*AS20</f>
        <v>0</v>
      </c>
      <c r="AT261" s="43" t="n">
        <f aca="false">-In_PSH_Land*AT17-In_PSH_Devex*$E13*AT28-AT96-In_EW_To_PSH*AT97+$F250*AT20</f>
        <v>0</v>
      </c>
      <c r="AU261" s="43" t="n">
        <f aca="false">-In_PSH_Land*AU17-In_PSH_Devex*$E13*AU28-AU96-In_EW_To_PSH*AU97+$F250*AU20</f>
        <v>0</v>
      </c>
      <c r="AV261" s="43" t="n">
        <f aca="false">-In_PSH_Land*AV17-In_PSH_Devex*$E13*AV28-AV96-In_EW_To_PSH*AV97+$F250*AV20</f>
        <v>0</v>
      </c>
      <c r="AW261" s="43" t="n">
        <f aca="false">-In_PSH_Land*AW17-In_PSH_Devex*$E13*AW28-AW96-In_EW_To_PSH*AW97+$F250*AW20</f>
        <v>0</v>
      </c>
      <c r="AX261" s="43" t="n">
        <f aca="false">-In_PSH_Land*AX17-In_PSH_Devex*$E13*AX28-AX96-In_EW_To_PSH*AX97+$F250*AX20</f>
        <v>0</v>
      </c>
      <c r="AY261" s="43" t="n">
        <f aca="false">-In_PSH_Land*AY17-In_PSH_Devex*$E13*AY28-AY96-In_EW_To_PSH*AY97+$F250*AY20</f>
        <v>0</v>
      </c>
      <c r="AZ261" s="43" t="n">
        <f aca="false">-In_PSH_Land*AZ17-In_PSH_Devex*$E13*AZ28-AZ96-In_EW_To_PSH*AZ97+$F250*AZ20</f>
        <v>0</v>
      </c>
      <c r="BA261" s="43" t="n">
        <f aca="false">-In_PSH_Land*BA17-In_PSH_Devex*$E13*BA28-BA96-In_EW_To_PSH*BA97+$F250*BA20</f>
        <v>0</v>
      </c>
      <c r="BB261" s="43" t="n">
        <f aca="false">-In_PSH_Land*BB17-In_PSH_Devex*$E13*BB28-BB96-In_EW_To_PSH*BB97+$F250*BB20</f>
        <v>0</v>
      </c>
      <c r="BC261" s="43" t="n">
        <f aca="false">-In_PSH_Land*BC17-In_PSH_Devex*$E13*BC28-BC96-In_EW_To_PSH*BC97+$F250*BC20</f>
        <v>0</v>
      </c>
      <c r="BD261" s="43" t="n">
        <f aca="false">-In_PSH_Land*BD17-In_PSH_Devex*$E13*BD28-BD96-In_EW_To_PSH*BD97+$F250*BD20</f>
        <v>0</v>
      </c>
      <c r="BE261" s="43" t="n">
        <f aca="false">-In_PSH_Land*BE17-In_PSH_Devex*$E13*BE28-BE96-In_EW_To_PSH*BE97+$F250*BE20</f>
        <v>0</v>
      </c>
      <c r="BF261" s="43" t="n">
        <f aca="false">-In_PSH_Land*BF17-In_PSH_Devex*$E13*BF28-BF96-In_EW_To_PSH*BF97+$F250*BF20</f>
        <v>0</v>
      </c>
      <c r="BG261" s="43" t="n">
        <f aca="false">-In_PSH_Land*BG17-In_PSH_Devex*$E13*BG28-BG96-In_EW_To_PSH*BG97+$F250*BG20</f>
        <v>0</v>
      </c>
      <c r="BH261" s="43" t="n">
        <f aca="false">-In_PSH_Land*BH17-In_PSH_Devex*$E13*BH28-BH96-In_EW_To_PSH*BH97+$F250*BH20</f>
        <v>0</v>
      </c>
      <c r="BI261" s="43" t="n">
        <f aca="false">-In_PSH_Land*BI17-In_PSH_Devex*$E13*BI28-BI96-In_EW_To_PSH*BI97+$F250*BI20</f>
        <v>0</v>
      </c>
      <c r="BJ261" s="43" t="n">
        <f aca="false">-In_PSH_Land*BJ17-In_PSH_Devex*$E13*BJ28-BJ96-In_EW_To_PSH*BJ97+$F250*BJ20</f>
        <v>0</v>
      </c>
      <c r="BK261" s="43" t="n">
        <f aca="false">-In_PSH_Land*BK17-In_PSH_Devex*$E13*BK28-BK96-In_EW_To_PSH*BK97+$F250*BK20</f>
        <v>0</v>
      </c>
      <c r="BL261" s="43" t="n">
        <f aca="false">-In_PSH_Land*BL17-In_PSH_Devex*$E13*BL28-BL96-In_EW_To_PSH*BL97+$F250*BL20</f>
        <v>0</v>
      </c>
      <c r="BM261" s="43" t="n">
        <f aca="false">-In_PSH_Land*BM17-In_PSH_Devex*$E13*BM28-BM96-In_EW_To_PSH*BM97+$F250*BM20</f>
        <v>0</v>
      </c>
      <c r="BN261" s="43" t="n">
        <f aca="false">-In_PSH_Land*BN17-In_PSH_Devex*$E13*BN28-BN96-In_EW_To_PSH*BN97+$F250*BN20</f>
        <v>0</v>
      </c>
      <c r="BO261" s="43" t="n">
        <f aca="false">-In_PSH_Land*BO17-In_PSH_Devex*$E13*BO28-BO96-In_EW_To_PSH*BO97+$F250*BO20</f>
        <v>0</v>
      </c>
      <c r="BP261" s="43" t="n">
        <f aca="false">-In_PSH_Land*BP17-In_PSH_Devex*$E13*BP28-BP96-In_EW_To_PSH*BP97+$F250*BP20</f>
        <v>0</v>
      </c>
      <c r="BQ261" s="43" t="n">
        <f aca="false">-In_PSH_Land*BQ17-In_PSH_Devex*$E13*BQ28-BQ96-In_EW_To_PSH*BQ97+$F250*BQ20</f>
        <v>0</v>
      </c>
      <c r="BR261" s="43" t="n">
        <f aca="false">-In_PSH_Land*BR17-In_PSH_Devex*$E13*BR28-BR96-In_EW_To_PSH*BR97+$F250*BR20</f>
        <v>0</v>
      </c>
      <c r="BS261" s="43" t="n">
        <f aca="false">-In_PSH_Land*BS17-In_PSH_Devex*$E13*BS28-BS96-In_EW_To_PSH*BS97+$F250*BS20</f>
        <v>0</v>
      </c>
      <c r="BT261" s="43" t="n">
        <f aca="false">-In_PSH_Land*BT17-In_PSH_Devex*$E13*BT28-BT96-In_EW_To_PSH*BT97+$F250*BT20</f>
        <v>0</v>
      </c>
      <c r="BU261" s="43" t="n">
        <f aca="false">-In_PSH_Land*BU17-In_PSH_Devex*$E13*BU28-BU96-In_EW_To_PSH*BU97+$F250*BU20</f>
        <v>0</v>
      </c>
      <c r="BV261" s="43" t="n">
        <f aca="false">-In_PSH_Land*BV17-In_PSH_Devex*$E13*BV28-BV96-In_EW_To_PSH*BV97+$F250*BV20</f>
        <v>0</v>
      </c>
      <c r="BW261" s="43" t="n">
        <f aca="false">-In_PSH_Land*BW17-In_PSH_Devex*$E13*BW28-BW96-In_EW_To_PSH*BW97+$F250*BW20</f>
        <v>0</v>
      </c>
      <c r="BX261" s="43" t="n">
        <f aca="false">-In_PSH_Land*BX17-In_PSH_Devex*$E13*BX28-BX96-In_EW_To_PSH*BX97+$F250*BX20</f>
        <v>0</v>
      </c>
      <c r="BY261" s="43" t="n">
        <f aca="false">-In_PSH_Land*BY17-In_PSH_Devex*$E13*BY28-BY96-In_EW_To_PSH*BY97+$F250*BY20</f>
        <v>0</v>
      </c>
      <c r="BZ261" s="43" t="n">
        <f aca="false">-In_PSH_Land*BZ17-In_PSH_Devex*$E13*BZ28-BZ96-In_EW_To_PSH*BZ97+$F250*BZ20</f>
        <v>0</v>
      </c>
      <c r="CA261" s="43" t="n">
        <f aca="false">-In_PSH_Land*CA17-In_PSH_Devex*$E13*CA28-CA96-In_EW_To_PSH*CA97+$F250*CA20</f>
        <v>0</v>
      </c>
      <c r="CB261" s="43" t="n">
        <f aca="false">-In_PSH_Land*CB17-In_PSH_Devex*$E13*CB28-CB96-In_EW_To_PSH*CB97+$F250*CB20</f>
        <v>0</v>
      </c>
      <c r="CC261" s="43" t="n">
        <f aca="false">-In_PSH_Land*CC17-In_PSH_Devex*$E13*CC28-CC96-In_EW_To_PSH*CC97+$F250*CC20</f>
        <v>0</v>
      </c>
      <c r="CD261" s="43" t="n">
        <f aca="false">-In_PSH_Land*CD17-In_PSH_Devex*$E13*CD28-CD96-In_EW_To_PSH*CD97+$F250*CD20</f>
        <v>0</v>
      </c>
      <c r="CE261" s="43" t="n">
        <f aca="false">-In_PSH_Land*CE17-In_PSH_Devex*$E13*CE28-CE96-In_EW_To_PSH*CE97+$F250*CE20</f>
        <v>0</v>
      </c>
      <c r="CF261" s="43" t="n">
        <f aca="false">-In_PSH_Land*CF17-In_PSH_Devex*$E13*CF28-CF96-In_EW_To_PSH*CF97+$F250*CF20</f>
        <v>0</v>
      </c>
      <c r="CG261" s="43" t="n">
        <f aca="false">-In_PSH_Land*CG17-In_PSH_Devex*$E13*CG28-CG96-In_EW_To_PSH*CG97+$F250*CG20</f>
        <v>0</v>
      </c>
      <c r="CH261" s="43" t="n">
        <f aca="false">-In_PSH_Land*CH17-In_PSH_Devex*$E13*CH28-CH96-In_EW_To_PSH*CH97+$F250*CH20</f>
        <v>0</v>
      </c>
      <c r="CI261" s="43" t="n">
        <f aca="false">-In_PSH_Land*CI17-In_PSH_Devex*$E13*CI28-CI96-In_EW_To_PSH*CI97+$F250*CI20</f>
        <v>0</v>
      </c>
      <c r="CJ261" s="43" t="n">
        <f aca="false">-In_PSH_Land*CJ17-In_PSH_Devex*$E13*CJ28-CJ96-In_EW_To_PSH*CJ97+$F250*CJ20</f>
        <v>0</v>
      </c>
      <c r="CK261" s="43" t="n">
        <f aca="false">-In_PSH_Land*CK17-In_PSH_Devex*$E13*CK28-CK96-In_EW_To_PSH*CK97+$F250*CK20</f>
        <v>0</v>
      </c>
      <c r="CL261" s="43" t="n">
        <f aca="false">-In_PSH_Land*CL17-In_PSH_Devex*$E13*CL28-CL96-In_EW_To_PSH*CL97+$F250*CL20</f>
        <v>0</v>
      </c>
      <c r="CM261" s="43" t="n">
        <f aca="false">-In_PSH_Land*CM17-In_PSH_Devex*$E13*CM28-CM96-In_EW_To_PSH*CM97+$F250*CM20</f>
        <v>0</v>
      </c>
      <c r="CN261" s="43" t="n">
        <f aca="false">-In_PSH_Land*CN17-In_PSH_Devex*$E13*CN28-CN96-In_EW_To_PSH*CN97+$F250*CN20</f>
        <v>0</v>
      </c>
      <c r="CO261" s="43" t="n">
        <f aca="false">-In_PSH_Land*CO17-In_PSH_Devex*$E13*CO28-CO96-In_EW_To_PSH*CO97+$F250*CO20</f>
        <v>0</v>
      </c>
      <c r="CP261" s="43" t="n">
        <f aca="false">-In_PSH_Land*CP17-In_PSH_Devex*$E13*CP28-CP96-In_EW_To_PSH*CP97+$F250*CP20</f>
        <v>0</v>
      </c>
      <c r="CQ261" s="43" t="n">
        <f aca="false">-In_PSH_Land*CQ17-In_PSH_Devex*$E13*CQ28-CQ96-In_EW_To_PSH*CQ97+$F250*CQ20</f>
        <v>0</v>
      </c>
      <c r="CR261" s="43" t="n">
        <f aca="false">-In_PSH_Land*CR17-In_PSH_Devex*$E13*CR28-CR96-In_EW_To_PSH*CR97+$F250*CR20</f>
        <v>0</v>
      </c>
      <c r="CS261" s="43" t="n">
        <f aca="false">-In_PSH_Land*CS17-In_PSH_Devex*$E13*CS28-CS96-In_EW_To_PSH*CS97+$F250*CS20</f>
        <v>0</v>
      </c>
      <c r="CT261" s="43" t="n">
        <f aca="false">-In_PSH_Land*CT17-In_PSH_Devex*$E13*CT28-CT96-In_EW_To_PSH*CT97+$F250*CT20</f>
        <v>0</v>
      </c>
      <c r="CU261" s="43" t="n">
        <f aca="false">-In_PSH_Land*CU17-In_PSH_Devex*$E13*CU28-CU96-In_EW_To_PSH*CU97+$F250*CU20</f>
        <v>0</v>
      </c>
      <c r="CV261" s="43" t="n">
        <f aca="false">-In_PSH_Land*CV17-In_PSH_Devex*$E13*CV28-CV96-In_EW_To_PSH*CV97+$F250*CV20</f>
        <v>0</v>
      </c>
      <c r="CW261" s="43" t="n">
        <f aca="false">-In_PSH_Land*CW17-In_PSH_Devex*$E13*CW28-CW96-In_EW_To_PSH*CW97+$F250*CW20</f>
        <v>0</v>
      </c>
      <c r="CX261" s="43" t="n">
        <f aca="false">-In_PSH_Land*CX17-In_PSH_Devex*$E13*CX28-CX96-In_EW_To_PSH*CX97+$F250*CX20</f>
        <v>0</v>
      </c>
      <c r="CY261" s="43" t="n">
        <f aca="false">-In_PSH_Land*CY17-In_PSH_Devex*$E13*CY28-CY96-In_EW_To_PSH*CY97+$F250*CY20</f>
        <v>0</v>
      </c>
      <c r="CZ261" s="43" t="n">
        <f aca="false">-In_PSH_Land*CZ17-In_PSH_Devex*$E13*CZ28-CZ96-In_EW_To_PSH*CZ97+$F250*CZ20</f>
        <v>0</v>
      </c>
      <c r="DA261" s="43" t="n">
        <f aca="false">-In_PSH_Land*DA17-In_PSH_Devex*$E13*DA28-DA96-In_EW_To_PSH*DA97+$F250*DA20</f>
        <v>0</v>
      </c>
      <c r="DB261" s="43" t="n">
        <f aca="false">-In_PSH_Land*DB17-In_PSH_Devex*$E13*DB28-DB96-In_EW_To_PSH*DB97+$F250*DB20</f>
        <v>0</v>
      </c>
      <c r="DC261" s="43" t="n">
        <f aca="false">-In_PSH_Land*DC17-In_PSH_Devex*$E13*DC28-DC96-In_EW_To_PSH*DC97+$F250*DC20</f>
        <v>0</v>
      </c>
      <c r="DD261" s="43" t="n">
        <f aca="false">-In_PSH_Land*DD17-In_PSH_Devex*$E13*DD28-DD96-In_EW_To_PSH*DD97+$F250*DD20</f>
        <v>0</v>
      </c>
      <c r="DE261" s="43" t="n">
        <f aca="false">-In_PSH_Land*DE17-In_PSH_Devex*$E13*DE28-DE96-In_EW_To_PSH*DE97+$F250*DE20</f>
        <v>0</v>
      </c>
      <c r="DF261" s="43" t="n">
        <f aca="false">-In_PSH_Land*DF17-In_PSH_Devex*$E13*DF28-DF96-In_EW_To_PSH*DF97+$F250*DF20</f>
        <v>0</v>
      </c>
      <c r="DG261" s="43" t="n">
        <f aca="false">-In_PSH_Land*DG17-In_PSH_Devex*$E13*DG28-DG96-In_EW_To_PSH*DG97+$F250*DG20</f>
        <v>0</v>
      </c>
      <c r="DH261" s="43" t="n">
        <f aca="false">-In_PSH_Land*DH17-In_PSH_Devex*$E13*DH28-DH96-In_EW_To_PSH*DH97+$F250*DH20</f>
        <v>0</v>
      </c>
      <c r="DI261" s="43" t="n">
        <f aca="false">-In_PSH_Land*DI17-In_PSH_Devex*$E13*DI28-DI96-In_EW_To_PSH*DI97+$F250*DI20</f>
        <v>0</v>
      </c>
      <c r="DJ261" s="43" t="n">
        <f aca="false">-In_PSH_Land*DJ17-In_PSH_Devex*$E13*DJ28-DJ96-In_EW_To_PSH*DJ97+$F250*DJ20</f>
        <v>0</v>
      </c>
      <c r="DK261" s="43" t="n">
        <f aca="false">-In_PSH_Land*DK17-In_PSH_Devex*$E13*DK28-DK96-In_EW_To_PSH*DK97+$F250*DK20</f>
        <v>0</v>
      </c>
      <c r="DL261" s="43" t="n">
        <f aca="false">-In_PSH_Land*DL17-In_PSH_Devex*$E13*DL28-DL96-In_EW_To_PSH*DL97+$F250*DL20</f>
        <v>0</v>
      </c>
      <c r="DM261" s="43" t="n">
        <f aca="false">-In_PSH_Land*DM17-In_PSH_Devex*$E13*DM28-DM96-In_EW_To_PSH*DM97+$F250*DM20</f>
        <v>0</v>
      </c>
      <c r="DN261" s="43" t="n">
        <f aca="false">-In_PSH_Land*DN17-In_PSH_Devex*$E13*DN28-DN96-In_EW_To_PSH*DN97+$F250*DN20</f>
        <v>0</v>
      </c>
      <c r="DO261" s="43" t="n">
        <f aca="false">-In_PSH_Land*DO17-In_PSH_Devex*$E13*DO28-DO96-In_EW_To_PSH*DO97+$F250*DO20</f>
        <v>0</v>
      </c>
      <c r="DP261" s="43" t="n">
        <f aca="false">-In_PSH_Land*DP17-In_PSH_Devex*$E13*DP28-DP96-In_EW_To_PSH*DP97+$F250*DP20</f>
        <v>0</v>
      </c>
      <c r="DQ261" s="43" t="n">
        <f aca="false">-In_PSH_Land*DQ17-In_PSH_Devex*$E13*DQ28-DQ96-In_EW_To_PSH*DQ97+$F250*DQ20</f>
        <v>0</v>
      </c>
      <c r="DR261" s="43" t="n">
        <f aca="false">-In_PSH_Land*DR17-In_PSH_Devex*$E13*DR28-DR96-In_EW_To_PSH*DR97+$F250*DR20</f>
        <v>0</v>
      </c>
      <c r="DS261" s="43" t="n">
        <f aca="false">-In_PSH_Land*DS17-In_PSH_Devex*$E13*DS28-DS96-In_EW_To_PSH*DS97+$F250*DS20</f>
        <v>0</v>
      </c>
      <c r="DT261" s="43" t="n">
        <f aca="false">-In_PSH_Land*DT17-In_PSH_Devex*$E13*DT28-DT96-In_EW_To_PSH*DT97+$F250*DT20</f>
        <v>0</v>
      </c>
      <c r="DU261" s="43" t="n">
        <f aca="false">-In_PSH_Land*DU17-In_PSH_Devex*$E13*DU28-DU96-In_EW_To_PSH*DU97+$F250*DU20</f>
        <v>0</v>
      </c>
      <c r="DV261" s="43" t="n">
        <f aca="false">-In_PSH_Land*DV17-In_PSH_Devex*$E13*DV28-DV96-In_EW_To_PSH*DV97+$F250*DV20</f>
        <v>0</v>
      </c>
      <c r="DW261" s="43" t="n">
        <f aca="false">-In_PSH_Land*DW17-In_PSH_Devex*$E13*DW28-DW96-In_EW_To_PSH*DW97+$F250*DW20</f>
        <v>0</v>
      </c>
      <c r="DX261" s="43" t="n">
        <f aca="false">-In_PSH_Land*DX17-In_PSH_Devex*$E13*DX28-DX96-In_EW_To_PSH*DX97+$F250*DX20</f>
        <v>0</v>
      </c>
      <c r="DY261" s="43" t="n">
        <f aca="false">-In_PSH_Land*DY17-In_PSH_Devex*$E13*DY28-DY96-In_EW_To_PSH*DY97+$F250*DY20</f>
        <v>0</v>
      </c>
      <c r="DZ261" s="43" t="n">
        <f aca="false">-In_PSH_Land*DZ17-In_PSH_Devex*$E13*DZ28-DZ96-In_EW_To_PSH*DZ97+$F250*DZ20</f>
        <v>0</v>
      </c>
      <c r="EA261" s="43" t="n">
        <f aca="false">-In_PSH_Land*EA17-In_PSH_Devex*$E13*EA28-EA96-In_EW_To_PSH*EA97+$F250*EA20</f>
        <v>0</v>
      </c>
      <c r="EB261" s="43" t="n">
        <f aca="false">-In_PSH_Land*EB17-In_PSH_Devex*$E13*EB28-EB96-In_EW_To_PSH*EB97+$F250*EB20</f>
        <v>0</v>
      </c>
      <c r="EC261" s="43" t="n">
        <f aca="false">-In_PSH_Land*EC17-In_PSH_Devex*$E13*EC28-EC96-In_EW_To_PSH*EC97+$F250*EC20</f>
        <v>0</v>
      </c>
      <c r="ED261" s="43" t="n">
        <f aca="false">-In_PSH_Land*ED17-In_PSH_Devex*$E13*ED28-ED96-In_EW_To_PSH*ED97+$F250*ED20</f>
        <v>0</v>
      </c>
      <c r="EE261" s="43" t="n">
        <f aca="false">-In_PSH_Land*EE17-In_PSH_Devex*$E13*EE28-EE96-In_EW_To_PSH*EE97+$F250*EE20</f>
        <v>0</v>
      </c>
      <c r="EF261" s="43" t="n">
        <f aca="false">-In_PSH_Land*EF17-In_PSH_Devex*$E13*EF28-EF96-In_EW_To_PSH*EF97+$F250*EF20</f>
        <v>0</v>
      </c>
      <c r="EG261" s="43" t="n">
        <f aca="false">-In_PSH_Land*EG17-In_PSH_Devex*$E13*EG28-EG96-In_EW_To_PSH*EG97+$F250*EG20</f>
        <v>0</v>
      </c>
      <c r="EH261" s="43" t="n">
        <f aca="false">-In_PSH_Land*EH17-In_PSH_Devex*$E13*EH28-EH96-In_EW_To_PSH*EH97+$F250*EH20</f>
        <v>0</v>
      </c>
      <c r="EI261" s="43" t="n">
        <f aca="false">-In_PSH_Land*EI17-In_PSH_Devex*$E13*EI28-EI96-In_EW_To_PSH*EI97+$F250*EI20</f>
        <v>0</v>
      </c>
      <c r="EJ261" s="43" t="n">
        <f aca="false">-In_PSH_Land*EJ17-In_PSH_Devex*$E13*EJ28-EJ96-In_EW_To_PSH*EJ97+$F250*EJ20</f>
        <v>0</v>
      </c>
      <c r="EK261" s="43" t="n">
        <f aca="false">-In_PSH_Land*EK17-In_PSH_Devex*$E13*EK28-EK96-In_EW_To_PSH*EK97+$F250*EK20</f>
        <v>0</v>
      </c>
      <c r="EL261" s="43" t="n">
        <f aca="false">-In_PSH_Land*EL17-In_PSH_Devex*$E13*EL28-EL96-In_EW_To_PSH*EL97+$F250*EL20</f>
        <v>0</v>
      </c>
      <c r="EM261" s="43" t="n">
        <f aca="false">-In_PSH_Land*EM17-In_PSH_Devex*$E13*EM28-EM96-In_EW_To_PSH*EM97+$F250*EM20</f>
        <v>0</v>
      </c>
      <c r="EN261" s="43" t="n">
        <f aca="false">-In_PSH_Land*EN17-In_PSH_Devex*$E13*EN28-EN96-In_EW_To_PSH*EN97+$F250*EN20</f>
        <v>0</v>
      </c>
      <c r="EO261" s="43" t="n">
        <f aca="false">-In_PSH_Land*EO17-In_PSH_Devex*$E13*EO28-EO96-In_EW_To_PSH*EO97+$F250*EO20</f>
        <v>0</v>
      </c>
      <c r="EP261" s="43" t="n">
        <f aca="false">-In_PSH_Land*EP17-In_PSH_Devex*$E13*EP28-EP96-In_EW_To_PSH*EP97+$F250*EP20</f>
        <v>0</v>
      </c>
      <c r="EQ261" s="43" t="n">
        <f aca="false">-In_PSH_Land*EQ17-In_PSH_Devex*$E13*EQ28-EQ96-In_EW_To_PSH*EQ97+$F250*EQ20</f>
        <v>0</v>
      </c>
      <c r="ER261" s="43" t="n">
        <f aca="false">-In_PSH_Land*ER17-In_PSH_Devex*$E13*ER28-ER96-In_EW_To_PSH*ER97+$F250*ER20</f>
        <v>0</v>
      </c>
      <c r="ES261" s="43" t="n">
        <f aca="false">-In_PSH_Land*ES17-In_PSH_Devex*$E13*ES28-ES96-In_EW_To_PSH*ES97+$F250*ES20</f>
        <v>0</v>
      </c>
      <c r="ET261" s="43" t="n">
        <f aca="false">-In_PSH_Land*ET17-In_PSH_Devex*$E13*ET28-ET96-In_EW_To_PSH*ET97+$F250*ET20</f>
        <v>0</v>
      </c>
      <c r="EU261" s="43" t="n">
        <f aca="false">-In_PSH_Land*EU17-In_PSH_Devex*$E13*EU28-EU96-In_EW_To_PSH*EU97+$F250*EU20</f>
        <v>0</v>
      </c>
      <c r="EV261" s="43" t="n">
        <f aca="false">-In_PSH_Land*EV17-In_PSH_Devex*$E13*EV28-EV96-In_EW_To_PSH*EV97+$F250*EV20</f>
        <v>0</v>
      </c>
      <c r="EW261" s="43" t="n">
        <f aca="false">-In_PSH_Land*EW17-In_PSH_Devex*$E13*EW28-EW96-In_EW_To_PSH*EW97+$F250*EW20</f>
        <v>0</v>
      </c>
      <c r="EX261" s="43" t="n">
        <f aca="false">-In_PSH_Land*EX17-In_PSH_Devex*$E13*EX28-EX96-In_EW_To_PSH*EX97+$F250*EX20</f>
        <v>0</v>
      </c>
      <c r="EY261" s="43" t="n">
        <f aca="false">-In_PSH_Land*EY17-In_PSH_Devex*$E13*EY28-EY96-In_EW_To_PSH*EY97+$F250*EY20</f>
        <v>0</v>
      </c>
      <c r="EZ261" s="43" t="n">
        <f aca="false">-In_PSH_Land*EZ17-In_PSH_Devex*$E13*EZ28-EZ96-In_EW_To_PSH*EZ97+$F250*EZ20</f>
        <v>0</v>
      </c>
      <c r="FA261" s="43" t="n">
        <f aca="false">-In_PSH_Land*FA17-In_PSH_Devex*$E13*FA28-FA96-In_EW_To_PSH*FA97+$F250*FA20</f>
        <v>0</v>
      </c>
      <c r="FB261" s="43" t="n">
        <f aca="false">-In_PSH_Land*FB17-In_PSH_Devex*$E13*FB28-FB96-In_EW_To_PSH*FB97+$F250*FB20</f>
        <v>0</v>
      </c>
      <c r="FC261" s="43" t="n">
        <f aca="false">-In_PSH_Land*FC17-In_PSH_Devex*$E13*FC28-FC96-In_EW_To_PSH*FC97+$F250*FC20</f>
        <v>0</v>
      </c>
      <c r="FD261" s="43" t="n">
        <f aca="false">-In_PSH_Land*FD17-In_PSH_Devex*$E13*FD28-FD96-In_EW_To_PSH*FD97+$F250*FD20</f>
        <v>0</v>
      </c>
      <c r="FE261" s="43" t="n">
        <f aca="false">-In_PSH_Land*FE17-In_PSH_Devex*$E13*FE28-FE96-In_EW_To_PSH*FE97+$F250*FE20</f>
        <v>0</v>
      </c>
      <c r="FF261" s="43" t="n">
        <f aca="false">-In_PSH_Land*FF17-In_PSH_Devex*$E13*FF28-FF96-In_EW_To_PSH*FF97+$F250*FF20</f>
        <v>0</v>
      </c>
      <c r="FG261" s="43" t="n">
        <f aca="false">-In_PSH_Land*FG17-In_PSH_Devex*$E13*FG28-FG96-In_EW_To_PSH*FG97+$F250*FG20</f>
        <v>0</v>
      </c>
      <c r="FH261" s="43" t="n">
        <f aca="false">-In_PSH_Land*FH17-In_PSH_Devex*$E13*FH28-FH96-In_EW_To_PSH*FH97+$F250*FH20</f>
        <v>0</v>
      </c>
    </row>
    <row r="262" customFormat="false" ht="15" hidden="false" customHeight="false" outlineLevel="0" collapsed="false">
      <c r="C262" s="23" t="s">
        <v>833</v>
      </c>
      <c r="D262" s="11" t="s">
        <v>33</v>
      </c>
      <c r="E262" s="24" t="n">
        <f aca="false">IFERROR(XIRR($J261:$FH261,$J$4:$FH$4),"n/a")</f>
        <v>2.73275489420528</v>
      </c>
    </row>
    <row r="264" customFormat="false" ht="15" hidden="false" customHeight="false" outlineLevel="0" collapsed="false">
      <c r="A264" s="9" t="s">
        <v>14</v>
      </c>
      <c r="B264" s="9"/>
      <c r="C264" s="9" t="s">
        <v>834</v>
      </c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9"/>
      <c r="BH264" s="9"/>
      <c r="BI264" s="9"/>
      <c r="BJ264" s="9"/>
      <c r="BK264" s="9"/>
      <c r="BL264" s="9"/>
      <c r="BM264" s="9"/>
      <c r="BN264" s="9"/>
      <c r="BO264" s="9"/>
      <c r="BP264" s="9"/>
      <c r="BQ264" s="9"/>
      <c r="BR264" s="9"/>
      <c r="BS264" s="9"/>
      <c r="BT264" s="9"/>
      <c r="BU264" s="9"/>
      <c r="BV264" s="9"/>
      <c r="BW264" s="9"/>
      <c r="BX264" s="9"/>
      <c r="BY264" s="9"/>
      <c r="BZ264" s="9"/>
      <c r="CA264" s="9"/>
      <c r="CB264" s="9"/>
      <c r="CC264" s="9"/>
      <c r="CD264" s="9"/>
      <c r="CE264" s="9"/>
      <c r="CF264" s="9"/>
      <c r="CG264" s="9"/>
      <c r="CH264" s="9"/>
      <c r="CI264" s="9"/>
      <c r="CJ264" s="9"/>
      <c r="CK264" s="9"/>
      <c r="CL264" s="9"/>
      <c r="CM264" s="9"/>
      <c r="CN264" s="9"/>
      <c r="CO264" s="9"/>
      <c r="CP264" s="9"/>
      <c r="CQ264" s="9"/>
      <c r="CR264" s="9"/>
      <c r="CS264" s="9"/>
      <c r="CT264" s="9"/>
      <c r="CU264" s="9"/>
      <c r="CV264" s="9"/>
      <c r="CW264" s="9"/>
      <c r="CX264" s="9"/>
      <c r="CY264" s="9"/>
      <c r="CZ264" s="9"/>
      <c r="DA264" s="9"/>
      <c r="DB264" s="9"/>
      <c r="DC264" s="9"/>
      <c r="DD264" s="9"/>
      <c r="DE264" s="9"/>
      <c r="DF264" s="9"/>
      <c r="DG264" s="9"/>
      <c r="DH264" s="9"/>
      <c r="DI264" s="9"/>
      <c r="DJ264" s="9"/>
      <c r="DK264" s="9"/>
      <c r="DL264" s="9"/>
      <c r="DM264" s="9"/>
      <c r="DN264" s="9"/>
      <c r="DO264" s="9"/>
      <c r="DP264" s="9"/>
      <c r="DQ264" s="9"/>
      <c r="DR264" s="9"/>
      <c r="DS264" s="9"/>
      <c r="DT264" s="9"/>
      <c r="DU264" s="9"/>
      <c r="DV264" s="9"/>
      <c r="DW264" s="9"/>
      <c r="DX264" s="9"/>
      <c r="DY264" s="9"/>
      <c r="DZ264" s="9"/>
      <c r="EA264" s="9"/>
      <c r="EB264" s="9"/>
      <c r="EC264" s="9"/>
      <c r="ED264" s="9"/>
      <c r="EE264" s="9"/>
      <c r="EF264" s="9"/>
      <c r="EG264" s="9"/>
      <c r="EH264" s="9"/>
      <c r="EI264" s="9"/>
      <c r="EJ264" s="9"/>
      <c r="EK264" s="9"/>
      <c r="EL264" s="9"/>
      <c r="EM264" s="9"/>
      <c r="EN264" s="9"/>
      <c r="EO264" s="9"/>
      <c r="EP264" s="9"/>
      <c r="EQ264" s="9"/>
      <c r="ER264" s="9"/>
      <c r="ES264" s="9"/>
      <c r="ET264" s="9"/>
      <c r="EU264" s="9"/>
      <c r="EV264" s="9"/>
      <c r="EW264" s="9"/>
      <c r="EX264" s="9"/>
      <c r="EY264" s="9"/>
      <c r="EZ264" s="9"/>
      <c r="FA264" s="9"/>
      <c r="FB264" s="9"/>
      <c r="FC264" s="9"/>
      <c r="FD264" s="9"/>
      <c r="FE264" s="9"/>
      <c r="FF264" s="9"/>
      <c r="FG264" s="9"/>
      <c r="FH264" s="9"/>
    </row>
    <row r="265" customFormat="false" ht="15" hidden="false" customHeight="false" outlineLevel="0" collapsed="false">
      <c r="C265" s="0" t="s">
        <v>835</v>
      </c>
      <c r="D265" s="11" t="s">
        <v>33</v>
      </c>
      <c r="E265" s="45" t="n">
        <f aca="false">1-In_PSH_Stays*$F213</f>
        <v>1</v>
      </c>
      <c r="F265" s="43" t="n">
        <f aca="false">(1-In_PSH_Stays)*$F225</f>
        <v>1540.80291200887</v>
      </c>
    </row>
    <row r="266" customFormat="false" ht="15" hidden="false" customHeight="false" outlineLevel="0" collapsed="false">
      <c r="C266" s="0" t="s">
        <v>836</v>
      </c>
      <c r="D266" s="11" t="s">
        <v>33</v>
      </c>
      <c r="J266" s="45" t="n">
        <f aca="false">1-J23*(1-$E265)</f>
        <v>1</v>
      </c>
      <c r="K266" s="45" t="n">
        <f aca="false">1-K23*(1-$E265)</f>
        <v>1</v>
      </c>
      <c r="L266" s="45" t="n">
        <f aca="false">1-L23*(1-$E265)</f>
        <v>1</v>
      </c>
      <c r="M266" s="45" t="n">
        <f aca="false">1-M23*(1-$E265)</f>
        <v>1</v>
      </c>
      <c r="N266" s="45" t="n">
        <f aca="false">1-N23*(1-$E265)</f>
        <v>1</v>
      </c>
      <c r="O266" s="45" t="n">
        <f aca="false">1-O23*(1-$E265)</f>
        <v>1</v>
      </c>
      <c r="P266" s="45" t="n">
        <f aca="false">1-P23*(1-$E265)</f>
        <v>1</v>
      </c>
      <c r="Q266" s="45" t="n">
        <f aca="false">1-Q23*(1-$E265)</f>
        <v>1</v>
      </c>
      <c r="R266" s="45" t="n">
        <f aca="false">1-R23*(1-$E265)</f>
        <v>1</v>
      </c>
      <c r="S266" s="45" t="n">
        <f aca="false">1-S23*(1-$E265)</f>
        <v>1</v>
      </c>
      <c r="T266" s="45" t="n">
        <f aca="false">1-T23*(1-$E265)</f>
        <v>1</v>
      </c>
      <c r="U266" s="45" t="n">
        <f aca="false">1-U23*(1-$E265)</f>
        <v>1</v>
      </c>
      <c r="V266" s="45" t="n">
        <f aca="false">1-V23*(1-$E265)</f>
        <v>1</v>
      </c>
      <c r="W266" s="45" t="n">
        <f aca="false">1-W23*(1-$E265)</f>
        <v>1</v>
      </c>
      <c r="X266" s="45" t="n">
        <f aca="false">1-X23*(1-$E265)</f>
        <v>1</v>
      </c>
      <c r="Y266" s="45" t="n">
        <f aca="false">1-Y23*(1-$E265)</f>
        <v>1</v>
      </c>
      <c r="Z266" s="45" t="n">
        <f aca="false">1-Z23*(1-$E265)</f>
        <v>1</v>
      </c>
      <c r="AA266" s="45" t="n">
        <f aca="false">1-AA23*(1-$E265)</f>
        <v>1</v>
      </c>
      <c r="AB266" s="45" t="n">
        <f aca="false">1-AB23*(1-$E265)</f>
        <v>1</v>
      </c>
      <c r="AC266" s="45" t="n">
        <f aca="false">1-AC23*(1-$E265)</f>
        <v>1</v>
      </c>
      <c r="AD266" s="45" t="n">
        <f aca="false">1-AD23*(1-$E265)</f>
        <v>1</v>
      </c>
      <c r="AE266" s="45" t="n">
        <f aca="false">1-AE23*(1-$E265)</f>
        <v>1</v>
      </c>
      <c r="AF266" s="45" t="n">
        <f aca="false">1-AF23*(1-$E265)</f>
        <v>1</v>
      </c>
      <c r="AG266" s="45" t="n">
        <f aca="false">1-AG23*(1-$E265)</f>
        <v>1</v>
      </c>
      <c r="AH266" s="45" t="n">
        <f aca="false">1-AH23*(1-$E265)</f>
        <v>1</v>
      </c>
      <c r="AI266" s="45" t="n">
        <f aca="false">1-AI23*(1-$E265)</f>
        <v>1</v>
      </c>
      <c r="AJ266" s="45" t="n">
        <f aca="false">1-AJ23*(1-$E265)</f>
        <v>1</v>
      </c>
      <c r="AK266" s="45" t="n">
        <f aca="false">1-AK23*(1-$E265)</f>
        <v>1</v>
      </c>
      <c r="AL266" s="45" t="n">
        <f aca="false">1-AL23*(1-$E265)</f>
        <v>1</v>
      </c>
      <c r="AM266" s="45" t="n">
        <f aca="false">1-AM23*(1-$E265)</f>
        <v>1</v>
      </c>
      <c r="AN266" s="45" t="n">
        <f aca="false">1-AN23*(1-$E265)</f>
        <v>1</v>
      </c>
      <c r="AO266" s="45" t="n">
        <f aca="false">1-AO23*(1-$E265)</f>
        <v>1</v>
      </c>
      <c r="AP266" s="45" t="n">
        <f aca="false">1-AP23*(1-$E265)</f>
        <v>1</v>
      </c>
      <c r="AQ266" s="45" t="n">
        <f aca="false">1-AQ23*(1-$E265)</f>
        <v>1</v>
      </c>
      <c r="AR266" s="45" t="n">
        <f aca="false">1-AR23*(1-$E265)</f>
        <v>1</v>
      </c>
      <c r="AS266" s="45" t="n">
        <f aca="false">1-AS23*(1-$E265)</f>
        <v>1</v>
      </c>
      <c r="AT266" s="45" t="n">
        <f aca="false">1-AT23*(1-$E265)</f>
        <v>1</v>
      </c>
      <c r="AU266" s="45" t="n">
        <f aca="false">1-AU23*(1-$E265)</f>
        <v>1</v>
      </c>
      <c r="AV266" s="45" t="n">
        <f aca="false">1-AV23*(1-$E265)</f>
        <v>1</v>
      </c>
      <c r="AW266" s="45" t="n">
        <f aca="false">1-AW23*(1-$E265)</f>
        <v>1</v>
      </c>
      <c r="AX266" s="45" t="n">
        <f aca="false">1-AX23*(1-$E265)</f>
        <v>1</v>
      </c>
      <c r="AY266" s="45" t="n">
        <f aca="false">1-AY23*(1-$E265)</f>
        <v>1</v>
      </c>
      <c r="AZ266" s="45" t="n">
        <f aca="false">1-AZ23*(1-$E265)</f>
        <v>1</v>
      </c>
      <c r="BA266" s="45" t="n">
        <f aca="false">1-BA23*(1-$E265)</f>
        <v>1</v>
      </c>
      <c r="BB266" s="45" t="n">
        <f aca="false">1-BB23*(1-$E265)</f>
        <v>1</v>
      </c>
      <c r="BC266" s="45" t="n">
        <f aca="false">1-BC23*(1-$E265)</f>
        <v>1</v>
      </c>
      <c r="BD266" s="45" t="n">
        <f aca="false">1-BD23*(1-$E265)</f>
        <v>1</v>
      </c>
      <c r="BE266" s="45" t="n">
        <f aca="false">1-BE23*(1-$E265)</f>
        <v>1</v>
      </c>
      <c r="BF266" s="45" t="n">
        <f aca="false">1-BF23*(1-$E265)</f>
        <v>1</v>
      </c>
      <c r="BG266" s="45" t="n">
        <f aca="false">1-BG23*(1-$E265)</f>
        <v>1</v>
      </c>
      <c r="BH266" s="45" t="n">
        <f aca="false">1-BH23*(1-$E265)</f>
        <v>1</v>
      </c>
      <c r="BI266" s="45" t="n">
        <f aca="false">1-BI23*(1-$E265)</f>
        <v>1</v>
      </c>
      <c r="BJ266" s="45" t="n">
        <f aca="false">1-BJ23*(1-$E265)</f>
        <v>1</v>
      </c>
      <c r="BK266" s="45" t="n">
        <f aca="false">1-BK23*(1-$E265)</f>
        <v>1</v>
      </c>
      <c r="BL266" s="45" t="n">
        <f aca="false">1-BL23*(1-$E265)</f>
        <v>1</v>
      </c>
      <c r="BM266" s="45" t="n">
        <f aca="false">1-BM23*(1-$E265)</f>
        <v>1</v>
      </c>
      <c r="BN266" s="45" t="n">
        <f aca="false">1-BN23*(1-$E265)</f>
        <v>1</v>
      </c>
      <c r="BO266" s="45" t="n">
        <f aca="false">1-BO23*(1-$E265)</f>
        <v>1</v>
      </c>
      <c r="BP266" s="45" t="n">
        <f aca="false">1-BP23*(1-$E265)</f>
        <v>1</v>
      </c>
      <c r="BQ266" s="45" t="n">
        <f aca="false">1-BQ23*(1-$E265)</f>
        <v>1</v>
      </c>
      <c r="BR266" s="45" t="n">
        <f aca="false">1-BR23*(1-$E265)</f>
        <v>1</v>
      </c>
      <c r="BS266" s="45" t="n">
        <f aca="false">1-BS23*(1-$E265)</f>
        <v>1</v>
      </c>
      <c r="BT266" s="45" t="n">
        <f aca="false">1-BT23*(1-$E265)</f>
        <v>1</v>
      </c>
      <c r="BU266" s="45" t="n">
        <f aca="false">1-BU23*(1-$E265)</f>
        <v>1</v>
      </c>
      <c r="BV266" s="45" t="n">
        <f aca="false">1-BV23*(1-$E265)</f>
        <v>1</v>
      </c>
      <c r="BW266" s="45" t="n">
        <f aca="false">1-BW23*(1-$E265)</f>
        <v>1</v>
      </c>
      <c r="BX266" s="45" t="n">
        <f aca="false">1-BX23*(1-$E265)</f>
        <v>1</v>
      </c>
      <c r="BY266" s="45" t="n">
        <f aca="false">1-BY23*(1-$E265)</f>
        <v>1</v>
      </c>
      <c r="BZ266" s="45" t="n">
        <f aca="false">1-BZ23*(1-$E265)</f>
        <v>1</v>
      </c>
      <c r="CA266" s="45" t="n">
        <f aca="false">1-CA23*(1-$E265)</f>
        <v>1</v>
      </c>
      <c r="CB266" s="45" t="n">
        <f aca="false">1-CB23*(1-$E265)</f>
        <v>1</v>
      </c>
      <c r="CC266" s="45" t="n">
        <f aca="false">1-CC23*(1-$E265)</f>
        <v>1</v>
      </c>
      <c r="CD266" s="45" t="n">
        <f aca="false">1-CD23*(1-$E265)</f>
        <v>1</v>
      </c>
      <c r="CE266" s="45" t="n">
        <f aca="false">1-CE23*(1-$E265)</f>
        <v>1</v>
      </c>
      <c r="CF266" s="45" t="n">
        <f aca="false">1-CF23*(1-$E265)</f>
        <v>1</v>
      </c>
      <c r="CG266" s="45" t="n">
        <f aca="false">1-CG23*(1-$E265)</f>
        <v>1</v>
      </c>
      <c r="CH266" s="45" t="n">
        <f aca="false">1-CH23*(1-$E265)</f>
        <v>1</v>
      </c>
      <c r="CI266" s="45" t="n">
        <f aca="false">1-CI23*(1-$E265)</f>
        <v>1</v>
      </c>
      <c r="CJ266" s="45" t="n">
        <f aca="false">1-CJ23*(1-$E265)</f>
        <v>1</v>
      </c>
      <c r="CK266" s="45" t="n">
        <f aca="false">1-CK23*(1-$E265)</f>
        <v>1</v>
      </c>
      <c r="CL266" s="45" t="n">
        <f aca="false">1-CL23*(1-$E265)</f>
        <v>1</v>
      </c>
      <c r="CM266" s="45" t="n">
        <f aca="false">1-CM23*(1-$E265)</f>
        <v>1</v>
      </c>
      <c r="CN266" s="45" t="n">
        <f aca="false">1-CN23*(1-$E265)</f>
        <v>1</v>
      </c>
      <c r="CO266" s="45" t="n">
        <f aca="false">1-CO23*(1-$E265)</f>
        <v>1</v>
      </c>
      <c r="CP266" s="45" t="n">
        <f aca="false">1-CP23*(1-$E265)</f>
        <v>1</v>
      </c>
      <c r="CQ266" s="45" t="n">
        <f aca="false">1-CQ23*(1-$E265)</f>
        <v>1</v>
      </c>
      <c r="CR266" s="45" t="n">
        <f aca="false">1-CR23*(1-$E265)</f>
        <v>1</v>
      </c>
      <c r="CS266" s="45" t="n">
        <f aca="false">1-CS23*(1-$E265)</f>
        <v>1</v>
      </c>
      <c r="CT266" s="45" t="n">
        <f aca="false">1-CT23*(1-$E265)</f>
        <v>1</v>
      </c>
      <c r="CU266" s="45" t="n">
        <f aca="false">1-CU23*(1-$E265)</f>
        <v>1</v>
      </c>
      <c r="CV266" s="45" t="n">
        <f aca="false">1-CV23*(1-$E265)</f>
        <v>1</v>
      </c>
      <c r="CW266" s="45" t="n">
        <f aca="false">1-CW23*(1-$E265)</f>
        <v>1</v>
      </c>
      <c r="CX266" s="45" t="n">
        <f aca="false">1-CX23*(1-$E265)</f>
        <v>1</v>
      </c>
      <c r="CY266" s="45" t="n">
        <f aca="false">1-CY23*(1-$E265)</f>
        <v>1</v>
      </c>
      <c r="CZ266" s="45" t="n">
        <f aca="false">1-CZ23*(1-$E265)</f>
        <v>1</v>
      </c>
      <c r="DA266" s="45" t="n">
        <f aca="false">1-DA23*(1-$E265)</f>
        <v>1</v>
      </c>
      <c r="DB266" s="45" t="n">
        <f aca="false">1-DB23*(1-$E265)</f>
        <v>1</v>
      </c>
      <c r="DC266" s="45" t="n">
        <f aca="false">1-DC23*(1-$E265)</f>
        <v>1</v>
      </c>
      <c r="DD266" s="45" t="n">
        <f aca="false">1-DD23*(1-$E265)</f>
        <v>1</v>
      </c>
      <c r="DE266" s="45" t="n">
        <f aca="false">1-DE23*(1-$E265)</f>
        <v>1</v>
      </c>
      <c r="DF266" s="45" t="n">
        <f aca="false">1-DF23*(1-$E265)</f>
        <v>1</v>
      </c>
      <c r="DG266" s="45" t="n">
        <f aca="false">1-DG23*(1-$E265)</f>
        <v>1</v>
      </c>
      <c r="DH266" s="45" t="n">
        <f aca="false">1-DH23*(1-$E265)</f>
        <v>1</v>
      </c>
      <c r="DI266" s="45" t="n">
        <f aca="false">1-DI23*(1-$E265)</f>
        <v>1</v>
      </c>
      <c r="DJ266" s="45" t="n">
        <f aca="false">1-DJ23*(1-$E265)</f>
        <v>1</v>
      </c>
      <c r="DK266" s="45" t="n">
        <f aca="false">1-DK23*(1-$E265)</f>
        <v>1</v>
      </c>
      <c r="DL266" s="45" t="n">
        <f aca="false">1-DL23*(1-$E265)</f>
        <v>1</v>
      </c>
      <c r="DM266" s="45" t="n">
        <f aca="false">1-DM23*(1-$E265)</f>
        <v>1</v>
      </c>
      <c r="DN266" s="45" t="n">
        <f aca="false">1-DN23*(1-$E265)</f>
        <v>1</v>
      </c>
      <c r="DO266" s="45" t="n">
        <f aca="false">1-DO23*(1-$E265)</f>
        <v>1</v>
      </c>
      <c r="DP266" s="45" t="n">
        <f aca="false">1-DP23*(1-$E265)</f>
        <v>1</v>
      </c>
      <c r="DQ266" s="45" t="n">
        <f aca="false">1-DQ23*(1-$E265)</f>
        <v>1</v>
      </c>
      <c r="DR266" s="45" t="n">
        <f aca="false">1-DR23*(1-$E265)</f>
        <v>1</v>
      </c>
      <c r="DS266" s="45" t="n">
        <f aca="false">1-DS23*(1-$E265)</f>
        <v>1</v>
      </c>
      <c r="DT266" s="45" t="n">
        <f aca="false">1-DT23*(1-$E265)</f>
        <v>1</v>
      </c>
      <c r="DU266" s="45" t="n">
        <f aca="false">1-DU23*(1-$E265)</f>
        <v>1</v>
      </c>
      <c r="DV266" s="45" t="n">
        <f aca="false">1-DV23*(1-$E265)</f>
        <v>1</v>
      </c>
      <c r="DW266" s="45" t="n">
        <f aca="false">1-DW23*(1-$E265)</f>
        <v>1</v>
      </c>
      <c r="DX266" s="45" t="n">
        <f aca="false">1-DX23*(1-$E265)</f>
        <v>1</v>
      </c>
      <c r="DY266" s="45" t="n">
        <f aca="false">1-DY23*(1-$E265)</f>
        <v>1</v>
      </c>
      <c r="DZ266" s="45" t="n">
        <f aca="false">1-DZ23*(1-$E265)</f>
        <v>1</v>
      </c>
      <c r="EA266" s="45" t="n">
        <f aca="false">1-EA23*(1-$E265)</f>
        <v>1</v>
      </c>
      <c r="EB266" s="45" t="n">
        <f aca="false">1-EB23*(1-$E265)</f>
        <v>1</v>
      </c>
      <c r="EC266" s="45" t="n">
        <f aca="false">1-EC23*(1-$E265)</f>
        <v>1</v>
      </c>
      <c r="ED266" s="45" t="n">
        <f aca="false">1-ED23*(1-$E265)</f>
        <v>1</v>
      </c>
      <c r="EE266" s="45" t="n">
        <f aca="false">1-EE23*(1-$E265)</f>
        <v>1</v>
      </c>
      <c r="EF266" s="45" t="n">
        <f aca="false">1-EF23*(1-$E265)</f>
        <v>1</v>
      </c>
      <c r="EG266" s="45" t="n">
        <f aca="false">1-EG23*(1-$E265)</f>
        <v>1</v>
      </c>
      <c r="EH266" s="45" t="n">
        <f aca="false">1-EH23*(1-$E265)</f>
        <v>1</v>
      </c>
      <c r="EI266" s="45" t="n">
        <f aca="false">1-EI23*(1-$E265)</f>
        <v>1</v>
      </c>
      <c r="EJ266" s="45" t="n">
        <f aca="false">1-EJ23*(1-$E265)</f>
        <v>1</v>
      </c>
      <c r="EK266" s="45" t="n">
        <f aca="false">1-EK23*(1-$E265)</f>
        <v>1</v>
      </c>
      <c r="EL266" s="45" t="n">
        <f aca="false">1-EL23*(1-$E265)</f>
        <v>1</v>
      </c>
      <c r="EM266" s="45" t="n">
        <f aca="false">1-EM23*(1-$E265)</f>
        <v>1</v>
      </c>
      <c r="EN266" s="45" t="n">
        <f aca="false">1-EN23*(1-$E265)</f>
        <v>1</v>
      </c>
      <c r="EO266" s="45" t="n">
        <f aca="false">1-EO23*(1-$E265)</f>
        <v>1</v>
      </c>
      <c r="EP266" s="45" t="n">
        <f aca="false">1-EP23*(1-$E265)</f>
        <v>1</v>
      </c>
      <c r="EQ266" s="45" t="n">
        <f aca="false">1-EQ23*(1-$E265)</f>
        <v>1</v>
      </c>
      <c r="ER266" s="45" t="n">
        <f aca="false">1-ER23*(1-$E265)</f>
        <v>1</v>
      </c>
      <c r="ES266" s="45" t="n">
        <f aca="false">1-ES23*(1-$E265)</f>
        <v>1</v>
      </c>
      <c r="ET266" s="45" t="n">
        <f aca="false">1-ET23*(1-$E265)</f>
        <v>1</v>
      </c>
      <c r="EU266" s="45" t="n">
        <f aca="false">1-EU23*(1-$E265)</f>
        <v>1</v>
      </c>
      <c r="EV266" s="45" t="n">
        <f aca="false">1-EV23*(1-$E265)</f>
        <v>1</v>
      </c>
      <c r="EW266" s="45" t="n">
        <f aca="false">1-EW23*(1-$E265)</f>
        <v>1</v>
      </c>
      <c r="EX266" s="45" t="n">
        <f aca="false">1-EX23*(1-$E265)</f>
        <v>1</v>
      </c>
      <c r="EY266" s="45" t="n">
        <f aca="false">1-EY23*(1-$E265)</f>
        <v>1</v>
      </c>
      <c r="EZ266" s="45" t="n">
        <f aca="false">1-EZ23*(1-$E265)</f>
        <v>1</v>
      </c>
      <c r="FA266" s="45" t="n">
        <f aca="false">1-FA23*(1-$E265)</f>
        <v>1</v>
      </c>
      <c r="FB266" s="45" t="n">
        <f aca="false">1-FB23*(1-$E265)</f>
        <v>1</v>
      </c>
      <c r="FC266" s="45" t="n">
        <f aca="false">1-FC23*(1-$E265)</f>
        <v>1</v>
      </c>
      <c r="FD266" s="45" t="n">
        <f aca="false">1-FD23*(1-$E265)</f>
        <v>1</v>
      </c>
      <c r="FE266" s="45" t="n">
        <f aca="false">1-FE23*(1-$E265)</f>
        <v>1</v>
      </c>
      <c r="FF266" s="45" t="n">
        <f aca="false">1-FF23*(1-$E265)</f>
        <v>1</v>
      </c>
      <c r="FG266" s="45" t="n">
        <f aca="false">1-FG23*(1-$E265)</f>
        <v>1</v>
      </c>
      <c r="FH266" s="45" t="n">
        <f aca="false">1-FH23*(1-$E265)</f>
        <v>1</v>
      </c>
    </row>
    <row r="267" customFormat="false" ht="15" hidden="false" customHeight="false" outlineLevel="0" collapsed="false">
      <c r="C267" s="23" t="s">
        <v>837</v>
      </c>
      <c r="D267" s="11" t="s">
        <v>319</v>
      </c>
      <c r="I267" s="62" t="n">
        <f aca="false">SUM(J267:FH267)</f>
        <v>125542.233589417</v>
      </c>
      <c r="J267" s="62" t="n">
        <f aca="false">J159*J266-$F265*J18</f>
        <v>-2749.35227272727</v>
      </c>
      <c r="K267" s="62" t="n">
        <f aca="false">K159*K266-$F265*K18</f>
        <v>818.684731973848</v>
      </c>
      <c r="L267" s="62" t="n">
        <f aca="false">L159*L266-$F265*L18</f>
        <v>-684.462738443338</v>
      </c>
      <c r="M267" s="62" t="n">
        <f aca="false">M159*M266-$F265*M18</f>
        <v>-226.929361942715</v>
      </c>
      <c r="N267" s="62" t="n">
        <f aca="false">N159*N266-$F265*N18</f>
        <v>-1835.41287842623</v>
      </c>
      <c r="O267" s="62" t="n">
        <f aca="false">O159*O266-$F265*O18</f>
        <v>-3121.54278319658</v>
      </c>
      <c r="P267" s="62" t="n">
        <f aca="false">P159*P266-$F265*P18</f>
        <v>-890.095562971991</v>
      </c>
      <c r="Q267" s="62" t="n">
        <f aca="false">Q159*Q266-$F265*Q18</f>
        <v>-8562.44447626401</v>
      </c>
      <c r="R267" s="62" t="n">
        <f aca="false">R159*R266-$F265*R18</f>
        <v>-8538.91965785305</v>
      </c>
      <c r="S267" s="62" t="n">
        <f aca="false">S159*S266-$F265*S18</f>
        <v>-9373.48971512775</v>
      </c>
      <c r="T267" s="62" t="n">
        <f aca="false">T159*T266-$F265*T18</f>
        <v>1729.74409932951</v>
      </c>
      <c r="U267" s="62" t="n">
        <f aca="false">U159*U266-$F265*U18</f>
        <v>1709.66599123389</v>
      </c>
      <c r="V267" s="62" t="n">
        <f aca="false">V159*V266-$F265*V18</f>
        <v>1696.76335097009</v>
      </c>
      <c r="W267" s="62" t="n">
        <f aca="false">W159*W266-$F265*W18</f>
        <v>1199.64063181527</v>
      </c>
      <c r="X267" s="62" t="n">
        <f aca="false">X159*X266-$F265*X18</f>
        <v>1219.78842456983</v>
      </c>
      <c r="Y267" s="62" t="n">
        <f aca="false">Y159*Y266-$F265*Y18</f>
        <v>1239.90550993018</v>
      </c>
      <c r="Z267" s="62" t="n">
        <f aca="false">Z159*Z266-$F265*Z18</f>
        <v>1238.66586197822</v>
      </c>
      <c r="AA267" s="62" t="n">
        <f aca="false">AA159*AA266-$F265*AA18</f>
        <v>912.708007649484</v>
      </c>
      <c r="AB267" s="62" t="n">
        <f aca="false">AB159*AB266-$F265*AB18</f>
        <v>929.749597075919</v>
      </c>
      <c r="AC267" s="62" t="n">
        <f aca="false">AC159*AC266-$F265*AC18</f>
        <v>946.762947980858</v>
      </c>
      <c r="AD267" s="62" t="n">
        <f aca="false">AD159*AD266-$F265*AD18</f>
        <v>945.588403528634</v>
      </c>
      <c r="AE267" s="62" t="n">
        <f aca="false">AE159*AE266-$F265*AE18</f>
        <v>961.177931614708</v>
      </c>
      <c r="AF267" s="62" t="n">
        <f aca="false">AF159*AF266-$F265*AF18</f>
        <v>978.719480513628</v>
      </c>
      <c r="AG267" s="62" t="n">
        <f aca="false">AG159*AG266-$F265*AG18</f>
        <v>996.231338814769</v>
      </c>
      <c r="AH267" s="62" t="n">
        <f aca="false">AH159*AH266-$F265*AH18</f>
        <v>994.996528922214</v>
      </c>
      <c r="AI267" s="62" t="n">
        <f aca="false">AI159*AI266-$F265*AI18</f>
        <v>1015.20955596538</v>
      </c>
      <c r="AJ267" s="62" t="n">
        <f aca="false">AJ159*AJ266-$F265*AJ18</f>
        <v>1014.02783935014</v>
      </c>
      <c r="AK267" s="62" t="n">
        <f aca="false">AK159*AK266-$F265*AK18</f>
        <v>1031.97504260886</v>
      </c>
      <c r="AL267" s="62" t="n">
        <f aca="false">AL159*AL266-$F265*AL18</f>
        <v>1030.76678995671</v>
      </c>
      <c r="AM267" s="62" t="n">
        <f aca="false">AM159*AM266-$F265*AM18</f>
        <v>882.611345351069</v>
      </c>
      <c r="AN267" s="62" t="n">
        <f aca="false">AN159*AN266-$F265*AN18</f>
        <v>899.29924200642</v>
      </c>
      <c r="AO267" s="62" t="n">
        <f aca="false">AO159*AO266-$F265*AO18</f>
        <v>915.957644313615</v>
      </c>
      <c r="AP267" s="62" t="n">
        <f aca="false">AP159*AP266-$F265*AP18</f>
        <v>914.698706191454</v>
      </c>
      <c r="AQ267" s="62" t="n">
        <f aca="false">AQ159*AQ266-$F265*AQ18</f>
        <v>767.714745588165</v>
      </c>
      <c r="AR267" s="62" t="n">
        <f aca="false">AR159*AR266-$F265*AR18</f>
        <v>783.174579099218</v>
      </c>
      <c r="AS267" s="62" t="n">
        <f aca="false">AS159*AS266-$F265*AS18</f>
        <v>798.606262464116</v>
      </c>
      <c r="AT267" s="62" t="n">
        <f aca="false">AT159*AT266-$F265*AT18</f>
        <v>797.373715431365</v>
      </c>
      <c r="AU267" s="62" t="n">
        <f aca="false">AU159*AU266-$F265*AU18</f>
        <v>793.625552055864</v>
      </c>
      <c r="AV267" s="62" t="n">
        <f aca="false">AV159*AV266-$F265*AV18</f>
        <v>809.371087387911</v>
      </c>
      <c r="AW267" s="62" t="n">
        <f aca="false">AW159*AW266-$F265*AW18</f>
        <v>825.088157748959</v>
      </c>
      <c r="AX267" s="62" t="n">
        <f aca="false">AX159*AX266-$F265*AX18</f>
        <v>823.828411668797</v>
      </c>
      <c r="AY267" s="62" t="n">
        <f aca="false">AY159*AY266-$F265*AY18</f>
        <v>714.796372649043</v>
      </c>
      <c r="AZ267" s="62" t="n">
        <f aca="false">AZ159*AZ266-$F265*AZ18</f>
        <v>713.52671751347</v>
      </c>
      <c r="BA267" s="62" t="n">
        <f aca="false">BA159*BA266-$F265*BA18</f>
        <v>728.177882330969</v>
      </c>
      <c r="BB267" s="62" t="n">
        <f aca="false">BB159*BB266-$F265*BB18</f>
        <v>726.879391372726</v>
      </c>
      <c r="BC267" s="62" t="n">
        <f aca="false">BC159*BC266-$F265*BC18</f>
        <v>739.40715406474</v>
      </c>
      <c r="BD267" s="62" t="n">
        <f aca="false">BD159*BD266-$F265*BD18</f>
        <v>754.477653881909</v>
      </c>
      <c r="BE267" s="62" t="n">
        <f aca="false">BE159*BE266-$F265*BE18</f>
        <v>769.51680758472</v>
      </c>
      <c r="BF267" s="62" t="n">
        <f aca="false">BF159*BF266-$F265*BF18</f>
        <v>768.1283945478</v>
      </c>
      <c r="BG267" s="62" t="n">
        <f aca="false">BG159*BG266-$F265*BG18</f>
        <v>726.961421711694</v>
      </c>
      <c r="BH267" s="62" t="n">
        <f aca="false">BH159*BH266-$F265*BH18</f>
        <v>692.538332440065</v>
      </c>
      <c r="BI267" s="62" t="n">
        <f aca="false">BI159*BI266-$F265*BI18</f>
        <v>706.878212459109</v>
      </c>
      <c r="BJ267" s="62" t="n">
        <f aca="false">BJ159*BJ266-$F265*BJ18</f>
        <v>705.442331739884</v>
      </c>
      <c r="BK267" s="62" t="n">
        <f aca="false">BK159*BK266-$F265*BK18</f>
        <v>672.169235472176</v>
      </c>
      <c r="BL267" s="62" t="n">
        <f aca="false">BL159*BL266-$F265*BL18</f>
        <v>686.473505146436</v>
      </c>
      <c r="BM267" s="62" t="n">
        <f aca="false">BM159*BM266-$F265*BM18</f>
        <v>700.745227704651</v>
      </c>
      <c r="BN267" s="62" t="n">
        <f aca="false">BN159*BN266-$F265*BN18</f>
        <v>699.277705242131</v>
      </c>
      <c r="BO267" s="62" t="n">
        <f aca="false">BO159*BO266-$F265*BO18</f>
        <v>700.700616324671</v>
      </c>
      <c r="BP267" s="62" t="n">
        <f aca="false">BP159*BP266-$F265*BP18</f>
        <v>699.249325476433</v>
      </c>
      <c r="BQ267" s="62" t="n">
        <f aca="false">BQ159*BQ266-$F265*BQ18</f>
        <v>713.676003368351</v>
      </c>
      <c r="BR267" s="62" t="n">
        <f aca="false">BR159*BR266-$F265*BR18</f>
        <v>712.19154202916</v>
      </c>
      <c r="BS267" s="62" t="n">
        <f aca="false">BS159*BS266-$F265*BS18</f>
        <v>636.471320131913</v>
      </c>
      <c r="BT267" s="62" t="n">
        <f aca="false">BT159*BT266-$F265*BT18</f>
        <v>650.411598901806</v>
      </c>
      <c r="BU267" s="62" t="n">
        <f aca="false">BU159*BU266-$F265*BU18</f>
        <v>664.319749709279</v>
      </c>
      <c r="BV267" s="62" t="n">
        <f aca="false">BV159*BV266-$F265*BV18</f>
        <v>662.82036333715</v>
      </c>
      <c r="BW267" s="62" t="n">
        <f aca="false">BW159*BW266-$F265*BW18</f>
        <v>649.053705685497</v>
      </c>
      <c r="BX267" s="62" t="n">
        <f aca="false">BX159*BX266-$F265*BX18</f>
        <v>663.115176661412</v>
      </c>
      <c r="BY267" s="62" t="n">
        <f aca="false">BY159*BY266-$F265*BY18</f>
        <v>677.143570828492</v>
      </c>
      <c r="BZ267" s="62" t="n">
        <f aca="false">BZ159*BZ266-$F265*BZ18</f>
        <v>675.58967363679</v>
      </c>
      <c r="CA267" s="62" t="n">
        <f aca="false">CA159*CA266-$F265*CA18</f>
        <v>2124.41231877637</v>
      </c>
      <c r="CB267" s="62" t="n">
        <f aca="false">CB159*CB266-$F265*CB18</f>
        <v>1381.46321264387</v>
      </c>
      <c r="CC267" s="62" t="n">
        <f aca="false">CC159*CC266-$F265*CC18</f>
        <v>1395.9081234422</v>
      </c>
      <c r="CD267" s="62" t="n">
        <f aca="false">CD159*CD266-$F265*CD18</f>
        <v>1395.16459209126</v>
      </c>
      <c r="CE267" s="62" t="n">
        <f aca="false">CE159*CE266-$F265*CE18</f>
        <v>1347.64766654119</v>
      </c>
      <c r="CF267" s="62" t="n">
        <f aca="false">CF159*CF266-$F265*CF18</f>
        <v>1346.9228385164</v>
      </c>
      <c r="CG267" s="62" t="n">
        <f aca="false">CG159*CG266-$F265*CG18</f>
        <v>1360.99194392968</v>
      </c>
      <c r="CH267" s="62" t="n">
        <f aca="false">CH159*CH266-$F265*CH18</f>
        <v>1360.25221019267</v>
      </c>
      <c r="CI267" s="62" t="n">
        <f aca="false">CI159*CI266-$F265*CI18</f>
        <v>1387.4965487497</v>
      </c>
      <c r="CJ267" s="62" t="n">
        <f aca="false">CJ159*CJ266-$F265*CJ18</f>
        <v>1402.15316902107</v>
      </c>
      <c r="CK267" s="62" t="n">
        <f aca="false">CK159*CK266-$F265*CK18</f>
        <v>1416.78512702431</v>
      </c>
      <c r="CL267" s="62" t="n">
        <f aca="false">CL159*CL266-$F265*CL18</f>
        <v>1416.00086838555</v>
      </c>
      <c r="CM267" s="62" t="n">
        <f aca="false">CM159*CM266-$F265*CM18</f>
        <v>1465.7123573538</v>
      </c>
      <c r="CN267" s="62" t="n">
        <f aca="false">CN159*CN266-$F265*CN18</f>
        <v>1481.21379022325</v>
      </c>
      <c r="CO267" s="62" t="n">
        <f aca="false">CO159*CO266-$F265*CO18</f>
        <v>1496.68977384883</v>
      </c>
      <c r="CP267" s="62" t="n">
        <f aca="false">CP159*CP266-$F265*CP18</f>
        <v>1495.88048942904</v>
      </c>
      <c r="CQ267" s="62" t="n">
        <f aca="false">CQ159*CQ266-$F265*CQ18</f>
        <v>1449.5010995176</v>
      </c>
      <c r="CR267" s="62" t="n">
        <f aca="false">CR159*CR266-$F265*CR18</f>
        <v>1464.81364595387</v>
      </c>
      <c r="CS267" s="62" t="n">
        <f aca="false">CS159*CS266-$F265*CS18</f>
        <v>1480.10045884051</v>
      </c>
      <c r="CT267" s="62" t="n">
        <f aca="false">CT159*CT266-$F265*CT18</f>
        <v>1479.28213351465</v>
      </c>
      <c r="CU267" s="62" t="n">
        <f aca="false">CU159*CU266-$F265*CU18</f>
        <v>-33272.5377258</v>
      </c>
      <c r="CV267" s="62" t="n">
        <f aca="false">CV159*CV266-$F265*CV18</f>
        <v>1530.66907651028</v>
      </c>
      <c r="CW267" s="62" t="n">
        <f aca="false">CW159*CW266-$F265*CW18</f>
        <v>1546.7135749082</v>
      </c>
      <c r="CX267" s="62" t="n">
        <f aca="false">CX159*CX266-$F265*CX18</f>
        <v>1545.92959678448</v>
      </c>
      <c r="CY267" s="62" t="n">
        <f aca="false">CY159*CY266-$F265*CY18</f>
        <v>1904.22668073469</v>
      </c>
      <c r="CZ267" s="62" t="n">
        <f aca="false">CZ159*CZ266-$F265*CZ18</f>
        <v>1924.6154007972</v>
      </c>
      <c r="DA267" s="62" t="n">
        <f aca="false">DA159*DA266-$F265*DA18</f>
        <v>1944.97915530991</v>
      </c>
      <c r="DB267" s="62" t="n">
        <f aca="false">DB159*DB266-$F265*DB18</f>
        <v>1944.18525233224</v>
      </c>
      <c r="DC267" s="62" t="n">
        <f aca="false">DC159*DC266-$F265*DC18</f>
        <v>1896.99405933607</v>
      </c>
      <c r="DD267" s="62" t="n">
        <f aca="false">DD159*DD266-$F265*DD18</f>
        <v>1917.305551589</v>
      </c>
      <c r="DE267" s="62" t="n">
        <f aca="false">DE159*DE266-$F265*DE18</f>
        <v>1937.59218001155</v>
      </c>
      <c r="DF267" s="62" t="n">
        <f aca="false">DF159*DF266-$F265*DF18</f>
        <v>1936.80151170575</v>
      </c>
      <c r="DG267" s="62" t="n">
        <f aca="false">DG159*DG266-$F265*DG18</f>
        <v>1899.39536004032</v>
      </c>
      <c r="DH267" s="62" t="n">
        <f aca="false">DH159*DH266-$F265*DH18</f>
        <v>1919.72564340049</v>
      </c>
      <c r="DI267" s="62" t="n">
        <f aca="false">DI159*DI266-$F265*DI18</f>
        <v>1940.03080689933</v>
      </c>
      <c r="DJ267" s="62" t="n">
        <f aca="false">DJ159*DJ266-$F265*DJ18</f>
        <v>1939.2319968247</v>
      </c>
      <c r="DK267" s="62" t="n">
        <f aca="false">DK159*DK266-$F265*DK18</f>
        <v>1891.21433941723</v>
      </c>
      <c r="DL267" s="62" t="n">
        <f aca="false">DL159*DL266-$F265*DL18</f>
        <v>1890.43794308765</v>
      </c>
      <c r="DM267" s="62" t="n">
        <f aca="false">DM159*DM266-$F265*DM18</f>
        <v>1910.42764600639</v>
      </c>
      <c r="DN267" s="62" t="n">
        <f aca="false">DN159*DN266-$F265*DN18</f>
        <v>1909.63528348916</v>
      </c>
      <c r="DO267" s="62" t="n">
        <f aca="false">DO159*DO266-$F265*DO18</f>
        <v>1905.90291427049</v>
      </c>
      <c r="DP267" s="62" t="n">
        <f aca="false">DP159*DP266-$F265*DP18</f>
        <v>1926.30008945086</v>
      </c>
      <c r="DQ267" s="62" t="n">
        <f aca="false">DQ159*DQ266-$F265*DQ18</f>
        <v>1946.67196907459</v>
      </c>
      <c r="DR267" s="62" t="n">
        <f aca="false">DR159*DR266-$F265*DR18</f>
        <v>1945.86757189955</v>
      </c>
      <c r="DS267" s="62" t="n">
        <f aca="false">DS159*DS266-$F265*DS18</f>
        <v>1876.87621973754</v>
      </c>
      <c r="DT267" s="62" t="n">
        <f aca="false">DT159*DT266-$F265*DT18</f>
        <v>1896.95028006896</v>
      </c>
      <c r="DU267" s="62" t="n">
        <f aca="false">DU159*DU266-$F265*DU18</f>
        <v>1916.99902550286</v>
      </c>
      <c r="DV267" s="62" t="n">
        <f aca="false">DV159*DV266-$F265*DV18</f>
        <v>1916.19401328898</v>
      </c>
      <c r="DW267" s="62" t="n">
        <f aca="false">DW159*DW266-$F265*DW18</f>
        <v>1899.6106504554</v>
      </c>
      <c r="DX267" s="62" t="n">
        <f aca="false">DX159*DX266-$F265*DX18</f>
        <v>1919.93104668206</v>
      </c>
      <c r="DY267" s="62" t="n">
        <f aca="false">DY159*DY266-$F265*DY18</f>
        <v>1940.22592458564</v>
      </c>
      <c r="DZ267" s="62" t="n">
        <f aca="false">DZ159*DZ266-$F265*DZ18</f>
        <v>1939.4144434514</v>
      </c>
      <c r="EA267" s="62" t="n">
        <f aca="false">EA159*EA266-$F265*EA18</f>
        <v>1933.17676680014</v>
      </c>
      <c r="EB267" s="62" t="n">
        <f aca="false">EB159*EB266-$F265*EB18</f>
        <v>1932.3879251865</v>
      </c>
      <c r="EC267" s="62" t="n">
        <f aca="false">EC159*EC266-$F265*EC18</f>
        <v>1952.82604429538</v>
      </c>
      <c r="ED267" s="62" t="n">
        <f aca="false">ED159*ED266-$F265*ED18</f>
        <v>1952.02098056327</v>
      </c>
      <c r="EE267" s="62" t="n">
        <f aca="false">EE159*EE266-$F265*EE18</f>
        <v>1869.77052216681</v>
      </c>
      <c r="EF267" s="62" t="n">
        <f aca="false">EF159*EF266-$F265*EF18</f>
        <v>1889.74691664176</v>
      </c>
      <c r="EG267" s="62" t="n">
        <f aca="false">EG159*EG266-$F265*EG18</f>
        <v>1909.69738896071</v>
      </c>
      <c r="EH267" s="62" t="n">
        <f aca="false">EH159*EH266-$F265*EH18</f>
        <v>1908.87306596383</v>
      </c>
      <c r="EI267" s="62" t="n">
        <f aca="false">EI159*EI266-$F265*EI18</f>
        <v>1926.67860443634</v>
      </c>
      <c r="EJ267" s="62" t="n">
        <f aca="false">EJ159*EJ266-$F265*EJ18</f>
        <v>1839.25031558284</v>
      </c>
      <c r="EK267" s="62" t="n">
        <f aca="false">EK159*EK266-$F265*EK18</f>
        <v>1858.63216879954</v>
      </c>
      <c r="EL267" s="62" t="n">
        <f aca="false">EL159*EL266-$F265*EL18</f>
        <v>1857.79399416642</v>
      </c>
      <c r="EM267" s="62" t="n">
        <f aca="false">EM159*EM266-$F265*EM18</f>
        <v>1880.52833244476</v>
      </c>
      <c r="EN267" s="62" t="n">
        <f aca="false">EN159*EN266-$F265*EN18</f>
        <v>1900.57973727047</v>
      </c>
      <c r="EO267" s="62" t="n">
        <f aca="false">EO159*EO266-$F265*EO18</f>
        <v>1920.6037752374</v>
      </c>
      <c r="EP267" s="62" t="n">
        <f aca="false">EP159*EP266-$F265*EP18</f>
        <v>1919.73351077904</v>
      </c>
      <c r="EQ267" s="62" t="n">
        <f aca="false">EQ159*EQ266-$F265*EQ18</f>
        <v>1850.10599581474</v>
      </c>
      <c r="ER267" s="62" t="n">
        <f aca="false">ER159*ER266-$F265*ER18</f>
        <v>1849.25089601714</v>
      </c>
      <c r="ES267" s="62" t="n">
        <f aca="false">ES159*ES266-$F265*ES18</f>
        <v>1868.70848526162</v>
      </c>
      <c r="ET267" s="62" t="n">
        <f aca="false">ET159*ET266-$F265*ET18</f>
        <v>1867.83580078039</v>
      </c>
      <c r="EU267" s="62" t="n">
        <f aca="false">EU159*EU266-$F265*EU18</f>
        <v>1862.90516002734</v>
      </c>
      <c r="EV267" s="62" t="n">
        <f aca="false">EV159*EV266-$F265*EV18</f>
        <v>1882.744080483</v>
      </c>
      <c r="EW267" s="62" t="n">
        <f aca="false">EW159*EW266-$F265*EW18</f>
        <v>1902.55509309463</v>
      </c>
      <c r="EX267" s="62" t="n">
        <f aca="false">EX159*EX266-$F265*EX18</f>
        <v>1901.66762533829</v>
      </c>
      <c r="EY267" s="62" t="n">
        <f aca="false">EY159*EY266-$F265*EY18</f>
        <v>1896.64869716982</v>
      </c>
      <c r="EZ267" s="62" t="n">
        <f aca="false">EZ159*EZ266-$F265*EZ18</f>
        <v>1916.84797697946</v>
      </c>
      <c r="FA267" s="62" t="n">
        <f aca="false">FA159*FA266-$F265*FA18</f>
        <v>1937.0188761862</v>
      </c>
      <c r="FB267" s="62" t="n">
        <f aca="false">FB159*FB266-$F265*FB18</f>
        <v>1936.11637472606</v>
      </c>
      <c r="FC267" s="62" t="n">
        <f aca="false">FC159*FC266-$F265*FC18</f>
        <v>1931.00756830613</v>
      </c>
      <c r="FD267" s="62" t="n">
        <f aca="false">FD159*FD266-$F265*FD18</f>
        <v>-2.72848410531879E-013</v>
      </c>
      <c r="FE267" s="62" t="n">
        <f aca="false">FE159*FE266-$F265*FE18</f>
        <v>-2.72848410531879E-013</v>
      </c>
      <c r="FF267" s="62" t="n">
        <f aca="false">FF159*FF266-$F265*FF18</f>
        <v>-2.72848410531879E-013</v>
      </c>
      <c r="FG267" s="62" t="n">
        <f aca="false">FG159*FG266-$F265*FG18</f>
        <v>-2.72848410531879E-013</v>
      </c>
      <c r="FH267" s="62" t="n">
        <f aca="false">FH159*FH266-$F265*FH18</f>
        <v>-2.72848410531879E-013</v>
      </c>
    </row>
    <row r="268" customFormat="false" ht="15" hidden="false" customHeight="false" outlineLevel="0" collapsed="false">
      <c r="C268" s="23" t="s">
        <v>838</v>
      </c>
      <c r="D268" s="11" t="s">
        <v>33</v>
      </c>
      <c r="E268" s="24" t="n">
        <f aca="false">XIRR($J267:$FH267,$J$4:$FH$4)</f>
        <v>0.107245915777373</v>
      </c>
    </row>
    <row r="269" customFormat="false" ht="15" hidden="false" customHeight="false" outlineLevel="0" collapsed="false">
      <c r="C269" s="0" t="s">
        <v>839</v>
      </c>
      <c r="D269" s="11" t="s">
        <v>319</v>
      </c>
      <c r="I269" s="43" t="n">
        <f aca="false">SUM(J269:FH269)</f>
        <v>138191.984452196</v>
      </c>
      <c r="J269" s="43" t="n">
        <f aca="false">J267-J149*J266</f>
        <v>-2749.35227272727</v>
      </c>
      <c r="K269" s="43" t="n">
        <f aca="false">K267-K149*K266</f>
        <v>818.684731973848</v>
      </c>
      <c r="L269" s="43" t="n">
        <f aca="false">L267-L149*L266</f>
        <v>-684.462738443338</v>
      </c>
      <c r="M269" s="43" t="n">
        <f aca="false">M267-M149*M266</f>
        <v>-226.929361942715</v>
      </c>
      <c r="N269" s="43" t="n">
        <f aca="false">N267-N149*N266</f>
        <v>-1835.41287842623</v>
      </c>
      <c r="O269" s="43" t="n">
        <f aca="false">O267-O149*O266</f>
        <v>-3121.54278319658</v>
      </c>
      <c r="P269" s="43" t="n">
        <f aca="false">P267-P149*P266</f>
        <v>-890.095562971991</v>
      </c>
      <c r="Q269" s="43" t="n">
        <f aca="false">Q267-Q149*Q266</f>
        <v>-8562.44447626401</v>
      </c>
      <c r="R269" s="43" t="n">
        <f aca="false">R267-R149*R266</f>
        <v>-8538.91965785305</v>
      </c>
      <c r="S269" s="43" t="n">
        <f aca="false">S267-S149*S266</f>
        <v>-9373.48971512775</v>
      </c>
      <c r="T269" s="43" t="n">
        <f aca="false">T267-T149*T266</f>
        <v>1786.5541748917</v>
      </c>
      <c r="U269" s="43" t="n">
        <f aca="false">U267-U149*U266</f>
        <v>1813.59183965322</v>
      </c>
      <c r="V269" s="43" t="n">
        <f aca="false">V267-V149*V266</f>
        <v>1812.67371529659</v>
      </c>
      <c r="W269" s="43" t="n">
        <f aca="false">W267-W149*W266</f>
        <v>1268.75972580472</v>
      </c>
      <c r="X269" s="43" t="n">
        <f aca="false">X267-X149*X266</f>
        <v>1290.40105324619</v>
      </c>
      <c r="Y269" s="43" t="n">
        <f aca="false">Y267-Y149*Y266</f>
        <v>1312.01439543426</v>
      </c>
      <c r="Z269" s="43" t="n">
        <f aca="false">Z267-Z149*Z266</f>
        <v>1311.12446606429</v>
      </c>
      <c r="AA269" s="43" t="n">
        <f aca="false">AA267-AA149*AA266</f>
        <v>955.326916933385</v>
      </c>
      <c r="AB269" s="43" t="n">
        <f aca="false">AB267-AB149*AB266</f>
        <v>973.578306213361</v>
      </c>
      <c r="AC269" s="43" t="n">
        <f aca="false">AC267-AC149*AC266</f>
        <v>991.804716687971</v>
      </c>
      <c r="AD269" s="43" t="n">
        <f aca="false">AD267-AD149*AD266</f>
        <v>991.010392184345</v>
      </c>
      <c r="AE269" s="43" t="n">
        <f aca="false">AE267-AE149*AE266</f>
        <v>1010.56400025678</v>
      </c>
      <c r="AF269" s="43" t="n">
        <f aca="false">AF267-AF149*AF266</f>
        <v>1029.38946343316</v>
      </c>
      <c r="AG269" s="43" t="n">
        <f aca="false">AG267-AG149*AG266</f>
        <v>1048.18866046448</v>
      </c>
      <c r="AH269" s="43" t="n">
        <f aca="false">AH267-AH149*AH266</f>
        <v>1047.35339863635</v>
      </c>
      <c r="AI269" s="43" t="n">
        <f aca="false">AI267-AI149*AI266</f>
        <v>1071.05354431023</v>
      </c>
      <c r="AJ269" s="43" t="n">
        <f aca="false">AJ267-AJ149*AJ266</f>
        <v>1070.28975005716</v>
      </c>
      <c r="AK269" s="43" t="n">
        <f aca="false">AK267-AK149*AK266</f>
        <v>1089.59359679448</v>
      </c>
      <c r="AL269" s="43" t="n">
        <f aca="false">AL267-AL149*AL266</f>
        <v>1088.81409550892</v>
      </c>
      <c r="AM269" s="43" t="n">
        <f aca="false">AM267-AM149*AM266</f>
        <v>928.480686661853</v>
      </c>
      <c r="AN269" s="43" t="n">
        <f aca="false">AN267-AN149*AN266</f>
        <v>946.421240379529</v>
      </c>
      <c r="AO269" s="43" t="n">
        <f aca="false">AO267-AO149*AO266</f>
        <v>964.336408235198</v>
      </c>
      <c r="AP269" s="43" t="n">
        <f aca="false">AP267-AP149*AP266</f>
        <v>963.529139354928</v>
      </c>
      <c r="AQ269" s="43" t="n">
        <f aca="false">AQ267-AQ149*AQ266</f>
        <v>804.511355423429</v>
      </c>
      <c r="AR269" s="43" t="n">
        <f aca="false">AR267-AR149*AR266</f>
        <v>821.131022558578</v>
      </c>
      <c r="AS269" s="43" t="n">
        <f aca="false">AS267-AS149*AS266</f>
        <v>837.727138893731</v>
      </c>
      <c r="AT269" s="43" t="n">
        <f aca="false">AT267-AT149*AT266</f>
        <v>836.978224874746</v>
      </c>
      <c r="AU269" s="43" t="n">
        <f aca="false">AU267-AU149*AU266</f>
        <v>835.392136503771</v>
      </c>
      <c r="AV269" s="43" t="n">
        <f aca="false">AV267-AV149*AV266</f>
        <v>852.355853776213</v>
      </c>
      <c r="AW269" s="43" t="n">
        <f aca="false">AW267-AW149*AW266</f>
        <v>869.296050438446</v>
      </c>
      <c r="AX269" s="43" t="n">
        <f aca="false">AX267-AX149*AX266</f>
        <v>868.548096452812</v>
      </c>
      <c r="AY269" s="43" t="n">
        <f aca="false">AY267-AY149*AY266</f>
        <v>750.336841127146</v>
      </c>
      <c r="AZ269" s="43" t="n">
        <f aca="false">AZ267-AZ149*AZ266</f>
        <v>749.594007063531</v>
      </c>
      <c r="BA269" s="43" t="n">
        <f aca="false">BA267-BA149*BA266</f>
        <v>765.394899410956</v>
      </c>
      <c r="BB269" s="43" t="n">
        <f aca="false">BB267-BB149*BB266</f>
        <v>764.636789350274</v>
      </c>
      <c r="BC269" s="43" t="n">
        <f aca="false">BC267-BC149*BC266</f>
        <v>781.000394703647</v>
      </c>
      <c r="BD269" s="43" t="n">
        <f aca="false">BD267-BD149*BD266</f>
        <v>797.287176148655</v>
      </c>
      <c r="BE269" s="43" t="n">
        <f aca="false">BE267-BE149*BE266</f>
        <v>813.54808165987</v>
      </c>
      <c r="BF269" s="43" t="n">
        <f aca="false">BF267-BF149*BF266</f>
        <v>812.725228526367</v>
      </c>
      <c r="BG269" s="43" t="n">
        <f aca="false">BG267-BG149*BG266</f>
        <v>770.118128305916</v>
      </c>
      <c r="BH269" s="43" t="n">
        <f aca="false">BH267-BH149*BH266</f>
        <v>786.268147314585</v>
      </c>
      <c r="BI269" s="43" t="n">
        <f aca="false">BI267-BI149*BI266</f>
        <v>802.391776109863</v>
      </c>
      <c r="BJ269" s="43" t="n">
        <f aca="false">BJ267-BJ149*BJ266</f>
        <v>801.552568916173</v>
      </c>
      <c r="BK269" s="43" t="n">
        <f aca="false">BK267-BK149*BK266</f>
        <v>766.464734657403</v>
      </c>
      <c r="BL269" s="43" t="n">
        <f aca="false">BL267-BL149*BL266</f>
        <v>782.576933269591</v>
      </c>
      <c r="BM269" s="43" t="n">
        <f aca="false">BM267-BM149*BM266</f>
        <v>798.662831647925</v>
      </c>
      <c r="BN269" s="43" t="n">
        <f aca="false">BN267-BN149*BN266</f>
        <v>797.82648579806</v>
      </c>
      <c r="BO269" s="43" t="n">
        <f aca="false">BO267-BO149*BO266</f>
        <v>800.540189770007</v>
      </c>
      <c r="BP269" s="43" t="n">
        <f aca="false">BP267-BP149*BP266</f>
        <v>799.741210063241</v>
      </c>
      <c r="BQ269" s="43" t="n">
        <f aca="false">BQ267-BQ149*BQ266</f>
        <v>816.036450450481</v>
      </c>
      <c r="BR269" s="43" t="n">
        <f aca="false">BR267-BR149*BR266</f>
        <v>815.22104014063</v>
      </c>
      <c r="BS269" s="43" t="n">
        <f aca="false">BS267-BS149*BS266</f>
        <v>733.566159840127</v>
      </c>
      <c r="BT269" s="43" t="n">
        <f aca="false">BT267-BT149*BT266</f>
        <v>749.357492242249</v>
      </c>
      <c r="BU269" s="43" t="n">
        <f aca="false">BU267-BU149*BU266</f>
        <v>765.12397406633</v>
      </c>
      <c r="BV269" s="43" t="n">
        <f aca="false">BV267-BV149*BV266</f>
        <v>764.333727183874</v>
      </c>
      <c r="BW269" s="43" t="n">
        <f aca="false">BW267-BW149*BW266</f>
        <v>750.801770833219</v>
      </c>
      <c r="BX269" s="43" t="n">
        <f aca="false">BX267-BX149*BX266</f>
        <v>766.768891654736</v>
      </c>
      <c r="BY269" s="43" t="n">
        <f aca="false">BY267-BY149*BY266</f>
        <v>782.71065183698</v>
      </c>
      <c r="BZ269" s="43" t="n">
        <f aca="false">BZ267-BZ149*BZ266</f>
        <v>781.904185038126</v>
      </c>
      <c r="CA269" s="43" t="n">
        <f aca="false">CA267-CA149*CA266</f>
        <v>2226.00490341115</v>
      </c>
      <c r="CB269" s="43" t="n">
        <f aca="false">CB267-CB149*CB266</f>
        <v>1484.9633228609</v>
      </c>
      <c r="CC269" s="43" t="n">
        <f aca="false">CC267-CC149*CC266</f>
        <v>1500.47280594032</v>
      </c>
      <c r="CD269" s="43" t="n">
        <f aca="false">CD267-CD149*CD266</f>
        <v>1499.65573852171</v>
      </c>
      <c r="CE269" s="43" t="n">
        <f aca="false">CE267-CE149*CE266</f>
        <v>1447.80338208872</v>
      </c>
      <c r="CF269" s="43" t="n">
        <f aca="false">CF267-CF149*CF266</f>
        <v>1447.00686777577</v>
      </c>
      <c r="CG269" s="43" t="n">
        <f aca="false">CG267-CG149*CG266</f>
        <v>1462.10337790459</v>
      </c>
      <c r="CH269" s="43" t="n">
        <f aca="false">CH267-CH149*CH266</f>
        <v>1461.2904836881</v>
      </c>
      <c r="CI269" s="43" t="n">
        <f aca="false">CI267-CI149*CI266</f>
        <v>1491.95740780801</v>
      </c>
      <c r="CJ269" s="43" t="n">
        <f aca="false">CJ267-CJ149*CJ266</f>
        <v>1507.69953866002</v>
      </c>
      <c r="CK269" s="43" t="n">
        <f aca="false">CK267-CK149*CK266</f>
        <v>1523.41456811847</v>
      </c>
      <c r="CL269" s="43" t="n">
        <f aca="false">CL267-CL149*CL266</f>
        <v>1522.55274543851</v>
      </c>
      <c r="CM269" s="43" t="n">
        <f aca="false">CM267-CM149*CM266</f>
        <v>1577.9088458345</v>
      </c>
      <c r="CN269" s="43" t="n">
        <f aca="false">CN267-CN149*CN266</f>
        <v>1594.5793421789</v>
      </c>
      <c r="CO269" s="43" t="n">
        <f aca="false">CO267-CO149*CO266</f>
        <v>1611.22187232124</v>
      </c>
      <c r="CP269" s="43" t="n">
        <f aca="false">CP267-CP149*CP266</f>
        <v>1610.33254878301</v>
      </c>
      <c r="CQ269" s="43" t="n">
        <f aca="false">CQ267-CQ149*CQ266</f>
        <v>1560.09427678373</v>
      </c>
      <c r="CR269" s="43" t="n">
        <f aca="false">CR267-CR149*CR266</f>
        <v>1576.55720561914</v>
      </c>
      <c r="CS269" s="43" t="n">
        <f aca="false">CS267-CS149*CS266</f>
        <v>1592.99185582858</v>
      </c>
      <c r="CT269" s="43" t="n">
        <f aca="false">CT267-CT149*CT266</f>
        <v>1592.09259722873</v>
      </c>
      <c r="CU269" s="43" t="n">
        <f aca="false">CU267-CU149*CU266</f>
        <v>-33161.9071369675</v>
      </c>
      <c r="CV269" s="43" t="n">
        <f aca="false">CV267-CV149*CV266</f>
        <v>1563.34670821655</v>
      </c>
      <c r="CW269" s="43" t="n">
        <f aca="false">CW267-CW149*CW266</f>
        <v>1579.67355017014</v>
      </c>
      <c r="CX269" s="43" t="n">
        <f aca="false">CX267-CX149*CX266</f>
        <v>1578.81203574847</v>
      </c>
      <c r="CY269" s="43" t="n">
        <f aca="false">CY267-CY149*CY266</f>
        <v>1975.1540449688</v>
      </c>
      <c r="CZ269" s="43" t="n">
        <f aca="false">CZ267-CZ149*CZ266</f>
        <v>1996.25475688349</v>
      </c>
      <c r="DA269" s="43" t="n">
        <f aca="false">DA267-DA149*DA266</f>
        <v>2017.32803412807</v>
      </c>
      <c r="DB269" s="43" t="n">
        <f aca="false">DB267-DB149*DB266</f>
        <v>2016.45561327348</v>
      </c>
      <c r="DC269" s="43" t="n">
        <f aca="false">DC267-DC149*DC266</f>
        <v>1967.20610936593</v>
      </c>
      <c r="DD269" s="43" t="n">
        <f aca="false">DD267-DD149*DD266</f>
        <v>1988.2219555558</v>
      </c>
      <c r="DE269" s="43" t="n">
        <f aca="false">DE267-DE149*DE266</f>
        <v>2009.21047885515</v>
      </c>
      <c r="DF269" s="43" t="n">
        <f aca="false">DF267-DF149*DF266</f>
        <v>2008.34161258503</v>
      </c>
      <c r="DG269" s="43" t="n">
        <f aca="false">DG267-DG149*DG266</f>
        <v>1969.84490134862</v>
      </c>
      <c r="DH269" s="43" t="n">
        <f aca="false">DH267-DH149*DH266</f>
        <v>1990.88139710688</v>
      </c>
      <c r="DI269" s="43" t="n">
        <f aca="false">DI267-DI149*DI266</f>
        <v>2011.89028862193</v>
      </c>
      <c r="DJ269" s="43" t="n">
        <f aca="false">DJ267-DJ149*DJ266</f>
        <v>2011.01247535311</v>
      </c>
      <c r="DK269" s="43" t="n">
        <f aca="false">DK267-DK149*DK266</f>
        <v>1959.55029382857</v>
      </c>
      <c r="DL269" s="43" t="n">
        <f aca="false">DL267-DL149*DL266</f>
        <v>1958.69711104882</v>
      </c>
      <c r="DM269" s="43" t="n">
        <f aca="false">DM267-DM149*DM266</f>
        <v>1979.35934258573</v>
      </c>
      <c r="DN269" s="43" t="n">
        <f aca="false">DN267-DN149*DN266</f>
        <v>1978.48861454482</v>
      </c>
      <c r="DO269" s="43" t="n">
        <f aca="false">DO267-DO149*DO266</f>
        <v>1976.99605984331</v>
      </c>
      <c r="DP269" s="43" t="n">
        <f aca="false">DP267-DP149*DP266</f>
        <v>1998.1060630963</v>
      </c>
      <c r="DQ269" s="43" t="n">
        <f aca="false">DQ267-DQ149*DQ266</f>
        <v>2019.18826903431</v>
      </c>
      <c r="DR269" s="43" t="n">
        <f aca="false">DR267-DR149*DR266</f>
        <v>2018.3043160947</v>
      </c>
      <c r="DS269" s="43" t="n">
        <f aca="false">DS267-DS149*DS266</f>
        <v>1945.09859332358</v>
      </c>
      <c r="DT269" s="43" t="n">
        <f aca="false">DT267-DT149*DT266</f>
        <v>1965.85352531399</v>
      </c>
      <c r="DU269" s="43" t="n">
        <f aca="false">DU267-DU149*DU266</f>
        <v>1986.5806387357</v>
      </c>
      <c r="DV269" s="43" t="n">
        <f aca="false">DV267-DV149*DV266</f>
        <v>1985.69600992925</v>
      </c>
      <c r="DW269" s="43" t="n">
        <f aca="false">DW267-DW149*DW266</f>
        <v>1970.08148422232</v>
      </c>
      <c r="DX269" s="43" t="n">
        <f aca="false">DX267-DX149*DX266</f>
        <v>1991.10711499872</v>
      </c>
      <c r="DY269" s="43" t="n">
        <f aca="false">DY267-DY149*DY266</f>
        <v>2012.10470366184</v>
      </c>
      <c r="DZ269" s="43" t="n">
        <f aca="false">DZ267-DZ149*DZ266</f>
        <v>2011.21296615168</v>
      </c>
      <c r="EA269" s="43" t="n">
        <f aca="false">EA267-EA149*EA266</f>
        <v>2005.66285139222</v>
      </c>
      <c r="EB269" s="43" t="n">
        <f aca="false">EB267-EB149*EB266</f>
        <v>2004.79599247612</v>
      </c>
      <c r="EC269" s="43" t="n">
        <f aca="false">EC267-EC149*EC266</f>
        <v>2025.95098905715</v>
      </c>
      <c r="ED269" s="43" t="n">
        <f aca="false">ED267-ED149*ED266</f>
        <v>2025.06630363725</v>
      </c>
      <c r="EE269" s="43" t="n">
        <f aca="false">EE267-EE149*EE266</f>
        <v>1937.29013445465</v>
      </c>
      <c r="EF269" s="43" t="n">
        <f aca="false">EF267-EF149*EF266</f>
        <v>1957.93774132806</v>
      </c>
      <c r="EG269" s="43" t="n">
        <f aca="false">EG267-EG149*EG266</f>
        <v>1978.55686231576</v>
      </c>
      <c r="EH269" s="43" t="n">
        <f aca="false">EH267-EH149*EH266</f>
        <v>1977.65101286864</v>
      </c>
      <c r="EI269" s="43" t="n">
        <f aca="false">EI267-EI149*EI266</f>
        <v>1999.82648859699</v>
      </c>
      <c r="EJ269" s="43" t="n">
        <f aca="false">EJ267-EJ149*EJ266</f>
        <v>2021.15419294817</v>
      </c>
      <c r="EK269" s="43" t="n">
        <f aca="false">EK267-EK149*EK266</f>
        <v>2042.45293274675</v>
      </c>
      <c r="EL269" s="43" t="n">
        <f aca="false">EL267-EL149*EL266</f>
        <v>2041.53186172135</v>
      </c>
      <c r="EM269" s="43" t="n">
        <f aca="false">EM267-EM149*EM266</f>
        <v>2066.5146510382</v>
      </c>
      <c r="EN269" s="43" t="n">
        <f aca="false">EN267-EN149*EN266</f>
        <v>2088.54916183568</v>
      </c>
      <c r="EO269" s="43" t="n">
        <f aca="false">EO267-EO149*EO266</f>
        <v>2110.55359916198</v>
      </c>
      <c r="EP269" s="43" t="n">
        <f aca="false">EP267-EP149*EP266</f>
        <v>2109.59726459235</v>
      </c>
      <c r="EQ269" s="43" t="n">
        <f aca="false">EQ267-EQ149*EQ266</f>
        <v>2033.08351188433</v>
      </c>
      <c r="ER269" s="43" t="n">
        <f aca="false">ER267-ER149*ER266</f>
        <v>2032.14384177708</v>
      </c>
      <c r="ES269" s="43" t="n">
        <f aca="false">ES267-ES149*ES266</f>
        <v>2053.5258079798</v>
      </c>
      <c r="ET269" s="43" t="n">
        <f aca="false">ET267-ET149*ET266</f>
        <v>2052.56681404438</v>
      </c>
      <c r="EU269" s="43" t="n">
        <f aca="false">EU267-EU149*EU266</f>
        <v>2047.14852750257</v>
      </c>
      <c r="EV269" s="43" t="n">
        <f aca="false">EV267-EV149*EV266</f>
        <v>2068.94953899231</v>
      </c>
      <c r="EW269" s="43" t="n">
        <f aca="false">EW267-EW149*EW266</f>
        <v>2090.71988252157</v>
      </c>
      <c r="EX269" s="43" t="n">
        <f aca="false">EX267-EX149*EX266</f>
        <v>2089.74464322889</v>
      </c>
      <c r="EY269" s="43" t="n">
        <f aca="false">EY267-EY149*EY266</f>
        <v>2084.22933754925</v>
      </c>
      <c r="EZ269" s="43" t="n">
        <f aca="false">EZ267-EZ149*EZ266</f>
        <v>2106.42634832908</v>
      </c>
      <c r="FA269" s="43" t="n">
        <f aca="false">FA267-FA149*FA266</f>
        <v>2128.59217163318</v>
      </c>
      <c r="FB269" s="43" t="n">
        <f aca="false">FB267-FB149*FB266</f>
        <v>2127.60041178688</v>
      </c>
      <c r="FC269" s="43" t="n">
        <f aca="false">FC267-FC149*FC266</f>
        <v>2121.98633879794</v>
      </c>
      <c r="FD269" s="43" t="n">
        <f aca="false">FD267-FD149*FD266</f>
        <v>-2.72848410531879E-013</v>
      </c>
      <c r="FE269" s="43" t="n">
        <f aca="false">FE267-FE149*FE266</f>
        <v>-2.72848410531879E-013</v>
      </c>
      <c r="FF269" s="43" t="n">
        <f aca="false">FF267-FF149*FF266</f>
        <v>-2.72848410531879E-013</v>
      </c>
      <c r="FG269" s="43" t="n">
        <f aca="false">FG267-FG149*FG266</f>
        <v>-2.72848410531879E-013</v>
      </c>
      <c r="FH269" s="43" t="n">
        <f aca="false">FH267-FH149*FH266</f>
        <v>-2.72848410531879E-013</v>
      </c>
    </row>
    <row r="270" customFormat="false" ht="15" hidden="false" customHeight="false" outlineLevel="0" collapsed="false">
      <c r="C270" s="23" t="s">
        <v>840</v>
      </c>
      <c r="D270" s="11" t="s">
        <v>33</v>
      </c>
      <c r="E270" s="24" t="n">
        <f aca="false">XIRR($J269:$FH269,$J$4:$FH$4)</f>
        <v>0.115413240786232</v>
      </c>
    </row>
    <row r="271" customFormat="false" ht="15" hidden="false" customHeight="false" outlineLevel="0" collapsed="false">
      <c r="C271" s="23" t="s">
        <v>841</v>
      </c>
      <c r="D271" s="11" t="s">
        <v>14</v>
      </c>
      <c r="E271" s="65" t="n">
        <f aca="false">SUMIF($J267:$FH267,"&gt;0")/-SUMIF($J267:$FH267,"&lt;0")</f>
        <v>2.81274845559597</v>
      </c>
    </row>
    <row r="272" customFormat="false" ht="15" hidden="false" customHeight="false" outlineLevel="0" collapsed="false">
      <c r="C272" s="23" t="s">
        <v>842</v>
      </c>
      <c r="D272" s="11" t="s">
        <v>319</v>
      </c>
      <c r="E272" s="62" t="n">
        <f aca="false">XNPV(In_Discount_Rate,$J267:$FH267,$J$4:$FH$4)</f>
        <v>9252.85741475479</v>
      </c>
    </row>
    <row r="273" customFormat="false" ht="15" hidden="false" customHeight="false" outlineLevel="0" collapsed="false">
      <c r="C273" s="0" t="s">
        <v>843</v>
      </c>
      <c r="D273" s="11" t="s">
        <v>319</v>
      </c>
      <c r="E273" s="43" t="n">
        <f aca="false">-SUMIF($J267:$FH267,"&lt;0")</f>
        <v>69255.187172753</v>
      </c>
    </row>
    <row r="274" customFormat="false" ht="15" hidden="false" customHeight="false" outlineLevel="0" collapsed="false">
      <c r="C274" s="0" t="s">
        <v>844</v>
      </c>
      <c r="D274" s="11" t="s">
        <v>319</v>
      </c>
      <c r="I274" s="43" t="n">
        <f aca="false">SUM(J274:FH274)</f>
        <v>1390.80291200887</v>
      </c>
      <c r="J274" s="43" t="n">
        <f aca="false">J236-$F225*J18+$F265*J18+(1-J266)*J159</f>
        <v>-150</v>
      </c>
      <c r="K274" s="43" t="n">
        <f aca="false">K236-$F225*K18+$F265*K18+(1-K266)*K159</f>
        <v>0</v>
      </c>
      <c r="L274" s="43" t="n">
        <f aca="false">L236-$F225*L18+$F265*L18+(1-L266)*L159</f>
        <v>0</v>
      </c>
      <c r="M274" s="43" t="n">
        <f aca="false">M236-$F225*M18+$F265*M18+(1-M266)*M159</f>
        <v>0</v>
      </c>
      <c r="N274" s="43" t="n">
        <f aca="false">N236-$F225*N18+$F265*N18+(1-N266)*N159</f>
        <v>0</v>
      </c>
      <c r="O274" s="43" t="n">
        <f aca="false">O236-$F225*O18+$F265*O18+(1-O266)*O159</f>
        <v>1540.80291200887</v>
      </c>
      <c r="P274" s="43" t="n">
        <f aca="false">P236-$F225*P18+$F265*P18+(1-P266)*P159</f>
        <v>0</v>
      </c>
      <c r="Q274" s="43" t="n">
        <f aca="false">Q236-$F225*Q18+$F265*Q18+(1-Q266)*Q159</f>
        <v>0</v>
      </c>
      <c r="R274" s="43" t="n">
        <f aca="false">R236-$F225*R18+$F265*R18+(1-R266)*R159</f>
        <v>0</v>
      </c>
      <c r="S274" s="43" t="n">
        <f aca="false">S236-$F225*S18+$F265*S18+(1-S266)*S159</f>
        <v>0</v>
      </c>
      <c r="T274" s="43" t="n">
        <f aca="false">T236-$F225*T18+$F265*T18+(1-T266)*T159</f>
        <v>0</v>
      </c>
      <c r="U274" s="43" t="n">
        <f aca="false">U236-$F225*U18+$F265*U18+(1-U266)*U159</f>
        <v>0</v>
      </c>
      <c r="V274" s="43" t="n">
        <f aca="false">V236-$F225*V18+$F265*V18+(1-V266)*V159</f>
        <v>0</v>
      </c>
      <c r="W274" s="43" t="n">
        <f aca="false">W236-$F225*W18+$F265*W18+(1-W266)*W159</f>
        <v>0</v>
      </c>
      <c r="X274" s="43" t="n">
        <f aca="false">X236-$F225*X18+$F265*X18+(1-X266)*X159</f>
        <v>0</v>
      </c>
      <c r="Y274" s="43" t="n">
        <f aca="false">Y236-$F225*Y18+$F265*Y18+(1-Y266)*Y159</f>
        <v>0</v>
      </c>
      <c r="Z274" s="43" t="n">
        <f aca="false">Z236-$F225*Z18+$F265*Z18+(1-Z266)*Z159</f>
        <v>0</v>
      </c>
      <c r="AA274" s="43" t="n">
        <f aca="false">AA236-$F225*AA18+$F265*AA18+(1-AA266)*AA159</f>
        <v>0</v>
      </c>
      <c r="AB274" s="43" t="n">
        <f aca="false">AB236-$F225*AB18+$F265*AB18+(1-AB266)*AB159</f>
        <v>0</v>
      </c>
      <c r="AC274" s="43" t="n">
        <f aca="false">AC236-$F225*AC18+$F265*AC18+(1-AC266)*AC159</f>
        <v>0</v>
      </c>
      <c r="AD274" s="43" t="n">
        <f aca="false">AD236-$F225*AD18+$F265*AD18+(1-AD266)*AD159</f>
        <v>0</v>
      </c>
      <c r="AE274" s="43" t="n">
        <f aca="false">AE236-$F225*AE18+$F265*AE18+(1-AE266)*AE159</f>
        <v>0</v>
      </c>
      <c r="AF274" s="43" t="n">
        <f aca="false">AF236-$F225*AF18+$F265*AF18+(1-AF266)*AF159</f>
        <v>0</v>
      </c>
      <c r="AG274" s="43" t="n">
        <f aca="false">AG236-$F225*AG18+$F265*AG18+(1-AG266)*AG159</f>
        <v>0</v>
      </c>
      <c r="AH274" s="43" t="n">
        <f aca="false">AH236-$F225*AH18+$F265*AH18+(1-AH266)*AH159</f>
        <v>0</v>
      </c>
      <c r="AI274" s="43" t="n">
        <f aca="false">AI236-$F225*AI18+$F265*AI18+(1-AI266)*AI159</f>
        <v>0</v>
      </c>
      <c r="AJ274" s="43" t="n">
        <f aca="false">AJ236-$F225*AJ18+$F265*AJ18+(1-AJ266)*AJ159</f>
        <v>0</v>
      </c>
      <c r="AK274" s="43" t="n">
        <f aca="false">AK236-$F225*AK18+$F265*AK18+(1-AK266)*AK159</f>
        <v>0</v>
      </c>
      <c r="AL274" s="43" t="n">
        <f aca="false">AL236-$F225*AL18+$F265*AL18+(1-AL266)*AL159</f>
        <v>0</v>
      </c>
      <c r="AM274" s="43" t="n">
        <f aca="false">AM236-$F225*AM18+$F265*AM18+(1-AM266)*AM159</f>
        <v>0</v>
      </c>
      <c r="AN274" s="43" t="n">
        <f aca="false">AN236-$F225*AN18+$F265*AN18+(1-AN266)*AN159</f>
        <v>0</v>
      </c>
      <c r="AO274" s="43" t="n">
        <f aca="false">AO236-$F225*AO18+$F265*AO18+(1-AO266)*AO159</f>
        <v>0</v>
      </c>
      <c r="AP274" s="43" t="n">
        <f aca="false">AP236-$F225*AP18+$F265*AP18+(1-AP266)*AP159</f>
        <v>0</v>
      </c>
      <c r="AQ274" s="43" t="n">
        <f aca="false">AQ236-$F225*AQ18+$F265*AQ18+(1-AQ266)*AQ159</f>
        <v>0</v>
      </c>
      <c r="AR274" s="43" t="n">
        <f aca="false">AR236-$F225*AR18+$F265*AR18+(1-AR266)*AR159</f>
        <v>0</v>
      </c>
      <c r="AS274" s="43" t="n">
        <f aca="false">AS236-$F225*AS18+$F265*AS18+(1-AS266)*AS159</f>
        <v>0</v>
      </c>
      <c r="AT274" s="43" t="n">
        <f aca="false">AT236-$F225*AT18+$F265*AT18+(1-AT266)*AT159</f>
        <v>0</v>
      </c>
      <c r="AU274" s="43" t="n">
        <f aca="false">AU236-$F225*AU18+$F265*AU18+(1-AU266)*AU159</f>
        <v>0</v>
      </c>
      <c r="AV274" s="43" t="n">
        <f aca="false">AV236-$F225*AV18+$F265*AV18+(1-AV266)*AV159</f>
        <v>0</v>
      </c>
      <c r="AW274" s="43" t="n">
        <f aca="false">AW236-$F225*AW18+$F265*AW18+(1-AW266)*AW159</f>
        <v>0</v>
      </c>
      <c r="AX274" s="43" t="n">
        <f aca="false">AX236-$F225*AX18+$F265*AX18+(1-AX266)*AX159</f>
        <v>0</v>
      </c>
      <c r="AY274" s="43" t="n">
        <f aca="false">AY236-$F225*AY18+$F265*AY18+(1-AY266)*AY159</f>
        <v>0</v>
      </c>
      <c r="AZ274" s="43" t="n">
        <f aca="false">AZ236-$F225*AZ18+$F265*AZ18+(1-AZ266)*AZ159</f>
        <v>0</v>
      </c>
      <c r="BA274" s="43" t="n">
        <f aca="false">BA236-$F225*BA18+$F265*BA18+(1-BA266)*BA159</f>
        <v>0</v>
      </c>
      <c r="BB274" s="43" t="n">
        <f aca="false">BB236-$F225*BB18+$F265*BB18+(1-BB266)*BB159</f>
        <v>0</v>
      </c>
      <c r="BC274" s="43" t="n">
        <f aca="false">BC236-$F225*BC18+$F265*BC18+(1-BC266)*BC159</f>
        <v>0</v>
      </c>
      <c r="BD274" s="43" t="n">
        <f aca="false">BD236-$F225*BD18+$F265*BD18+(1-BD266)*BD159</f>
        <v>0</v>
      </c>
      <c r="BE274" s="43" t="n">
        <f aca="false">BE236-$F225*BE18+$F265*BE18+(1-BE266)*BE159</f>
        <v>0</v>
      </c>
      <c r="BF274" s="43" t="n">
        <f aca="false">BF236-$F225*BF18+$F265*BF18+(1-BF266)*BF159</f>
        <v>0</v>
      </c>
      <c r="BG274" s="43" t="n">
        <f aca="false">BG236-$F225*BG18+$F265*BG18+(1-BG266)*BG159</f>
        <v>0</v>
      </c>
      <c r="BH274" s="43" t="n">
        <f aca="false">BH236-$F225*BH18+$F265*BH18+(1-BH266)*BH159</f>
        <v>0</v>
      </c>
      <c r="BI274" s="43" t="n">
        <f aca="false">BI236-$F225*BI18+$F265*BI18+(1-BI266)*BI159</f>
        <v>0</v>
      </c>
      <c r="BJ274" s="43" t="n">
        <f aca="false">BJ236-$F225*BJ18+$F265*BJ18+(1-BJ266)*BJ159</f>
        <v>0</v>
      </c>
      <c r="BK274" s="43" t="n">
        <f aca="false">BK236-$F225*BK18+$F265*BK18+(1-BK266)*BK159</f>
        <v>0</v>
      </c>
      <c r="BL274" s="43" t="n">
        <f aca="false">BL236-$F225*BL18+$F265*BL18+(1-BL266)*BL159</f>
        <v>0</v>
      </c>
      <c r="BM274" s="43" t="n">
        <f aca="false">BM236-$F225*BM18+$F265*BM18+(1-BM266)*BM159</f>
        <v>0</v>
      </c>
      <c r="BN274" s="43" t="n">
        <f aca="false">BN236-$F225*BN18+$F265*BN18+(1-BN266)*BN159</f>
        <v>0</v>
      </c>
      <c r="BO274" s="43" t="n">
        <f aca="false">BO236-$F225*BO18+$F265*BO18+(1-BO266)*BO159</f>
        <v>0</v>
      </c>
      <c r="BP274" s="43" t="n">
        <f aca="false">BP236-$F225*BP18+$F265*BP18+(1-BP266)*BP159</f>
        <v>0</v>
      </c>
      <c r="BQ274" s="43" t="n">
        <f aca="false">BQ236-$F225*BQ18+$F265*BQ18+(1-BQ266)*BQ159</f>
        <v>0</v>
      </c>
      <c r="BR274" s="43" t="n">
        <f aca="false">BR236-$F225*BR18+$F265*BR18+(1-BR266)*BR159</f>
        <v>0</v>
      </c>
      <c r="BS274" s="43" t="n">
        <f aca="false">BS236-$F225*BS18+$F265*BS18+(1-BS266)*BS159</f>
        <v>0</v>
      </c>
      <c r="BT274" s="43" t="n">
        <f aca="false">BT236-$F225*BT18+$F265*BT18+(1-BT266)*BT159</f>
        <v>0</v>
      </c>
      <c r="BU274" s="43" t="n">
        <f aca="false">BU236-$F225*BU18+$F265*BU18+(1-BU266)*BU159</f>
        <v>0</v>
      </c>
      <c r="BV274" s="43" t="n">
        <f aca="false">BV236-$F225*BV18+$F265*BV18+(1-BV266)*BV159</f>
        <v>0</v>
      </c>
      <c r="BW274" s="43" t="n">
        <f aca="false">BW236-$F225*BW18+$F265*BW18+(1-BW266)*BW159</f>
        <v>0</v>
      </c>
      <c r="BX274" s="43" t="n">
        <f aca="false">BX236-$F225*BX18+$F265*BX18+(1-BX266)*BX159</f>
        <v>0</v>
      </c>
      <c r="BY274" s="43" t="n">
        <f aca="false">BY236-$F225*BY18+$F265*BY18+(1-BY266)*BY159</f>
        <v>0</v>
      </c>
      <c r="BZ274" s="43" t="n">
        <f aca="false">BZ236-$F225*BZ18+$F265*BZ18+(1-BZ266)*BZ159</f>
        <v>0</v>
      </c>
      <c r="CA274" s="43" t="n">
        <f aca="false">CA236-$F225*CA18+$F265*CA18+(1-CA266)*CA159</f>
        <v>0</v>
      </c>
      <c r="CB274" s="43" t="n">
        <f aca="false">CB236-$F225*CB18+$F265*CB18+(1-CB266)*CB159</f>
        <v>0</v>
      </c>
      <c r="CC274" s="43" t="n">
        <f aca="false">CC236-$F225*CC18+$F265*CC18+(1-CC266)*CC159</f>
        <v>0</v>
      </c>
      <c r="CD274" s="43" t="n">
        <f aca="false">CD236-$F225*CD18+$F265*CD18+(1-CD266)*CD159</f>
        <v>0</v>
      </c>
      <c r="CE274" s="43" t="n">
        <f aca="false">CE236-$F225*CE18+$F265*CE18+(1-CE266)*CE159</f>
        <v>0</v>
      </c>
      <c r="CF274" s="43" t="n">
        <f aca="false">CF236-$F225*CF18+$F265*CF18+(1-CF266)*CF159</f>
        <v>0</v>
      </c>
      <c r="CG274" s="43" t="n">
        <f aca="false">CG236-$F225*CG18+$F265*CG18+(1-CG266)*CG159</f>
        <v>0</v>
      </c>
      <c r="CH274" s="43" t="n">
        <f aca="false">CH236-$F225*CH18+$F265*CH18+(1-CH266)*CH159</f>
        <v>0</v>
      </c>
      <c r="CI274" s="43" t="n">
        <f aca="false">CI236-$F225*CI18+$F265*CI18+(1-CI266)*CI159</f>
        <v>0</v>
      </c>
      <c r="CJ274" s="43" t="n">
        <f aca="false">CJ236-$F225*CJ18+$F265*CJ18+(1-CJ266)*CJ159</f>
        <v>0</v>
      </c>
      <c r="CK274" s="43" t="n">
        <f aca="false">CK236-$F225*CK18+$F265*CK18+(1-CK266)*CK159</f>
        <v>0</v>
      </c>
      <c r="CL274" s="43" t="n">
        <f aca="false">CL236-$F225*CL18+$F265*CL18+(1-CL266)*CL159</f>
        <v>0</v>
      </c>
      <c r="CM274" s="43" t="n">
        <f aca="false">CM236-$F225*CM18+$F265*CM18+(1-CM266)*CM159</f>
        <v>0</v>
      </c>
      <c r="CN274" s="43" t="n">
        <f aca="false">CN236-$F225*CN18+$F265*CN18+(1-CN266)*CN159</f>
        <v>0</v>
      </c>
      <c r="CO274" s="43" t="n">
        <f aca="false">CO236-$F225*CO18+$F265*CO18+(1-CO266)*CO159</f>
        <v>0</v>
      </c>
      <c r="CP274" s="43" t="n">
        <f aca="false">CP236-$F225*CP18+$F265*CP18+(1-CP266)*CP159</f>
        <v>0</v>
      </c>
      <c r="CQ274" s="43" t="n">
        <f aca="false">CQ236-$F225*CQ18+$F265*CQ18+(1-CQ266)*CQ159</f>
        <v>0</v>
      </c>
      <c r="CR274" s="43" t="n">
        <f aca="false">CR236-$F225*CR18+$F265*CR18+(1-CR266)*CR159</f>
        <v>0</v>
      </c>
      <c r="CS274" s="43" t="n">
        <f aca="false">CS236-$F225*CS18+$F265*CS18+(1-CS266)*CS159</f>
        <v>0</v>
      </c>
      <c r="CT274" s="43" t="n">
        <f aca="false">CT236-$F225*CT18+$F265*CT18+(1-CT266)*CT159</f>
        <v>0</v>
      </c>
      <c r="CU274" s="43" t="n">
        <f aca="false">CU236-$F225*CU18+$F265*CU18+(1-CU266)*CU159</f>
        <v>0</v>
      </c>
      <c r="CV274" s="43" t="n">
        <f aca="false">CV236-$F225*CV18+$F265*CV18+(1-CV266)*CV159</f>
        <v>0</v>
      </c>
      <c r="CW274" s="43" t="n">
        <f aca="false">CW236-$F225*CW18+$F265*CW18+(1-CW266)*CW159</f>
        <v>0</v>
      </c>
      <c r="CX274" s="43" t="n">
        <f aca="false">CX236-$F225*CX18+$F265*CX18+(1-CX266)*CX159</f>
        <v>0</v>
      </c>
      <c r="CY274" s="43" t="n">
        <f aca="false">CY236-$F225*CY18+$F265*CY18+(1-CY266)*CY159</f>
        <v>0</v>
      </c>
      <c r="CZ274" s="43" t="n">
        <f aca="false">CZ236-$F225*CZ18+$F265*CZ18+(1-CZ266)*CZ159</f>
        <v>0</v>
      </c>
      <c r="DA274" s="43" t="n">
        <f aca="false">DA236-$F225*DA18+$F265*DA18+(1-DA266)*DA159</f>
        <v>0</v>
      </c>
      <c r="DB274" s="43" t="n">
        <f aca="false">DB236-$F225*DB18+$F265*DB18+(1-DB266)*DB159</f>
        <v>0</v>
      </c>
      <c r="DC274" s="43" t="n">
        <f aca="false">DC236-$F225*DC18+$F265*DC18+(1-DC266)*DC159</f>
        <v>0</v>
      </c>
      <c r="DD274" s="43" t="n">
        <f aca="false">DD236-$F225*DD18+$F265*DD18+(1-DD266)*DD159</f>
        <v>0</v>
      </c>
      <c r="DE274" s="43" t="n">
        <f aca="false">DE236-$F225*DE18+$F265*DE18+(1-DE266)*DE159</f>
        <v>0</v>
      </c>
      <c r="DF274" s="43" t="n">
        <f aca="false">DF236-$F225*DF18+$F265*DF18+(1-DF266)*DF159</f>
        <v>0</v>
      </c>
      <c r="DG274" s="43" t="n">
        <f aca="false">DG236-$F225*DG18+$F265*DG18+(1-DG266)*DG159</f>
        <v>0</v>
      </c>
      <c r="DH274" s="43" t="n">
        <f aca="false">DH236-$F225*DH18+$F265*DH18+(1-DH266)*DH159</f>
        <v>0</v>
      </c>
      <c r="DI274" s="43" t="n">
        <f aca="false">DI236-$F225*DI18+$F265*DI18+(1-DI266)*DI159</f>
        <v>0</v>
      </c>
      <c r="DJ274" s="43" t="n">
        <f aca="false">DJ236-$F225*DJ18+$F265*DJ18+(1-DJ266)*DJ159</f>
        <v>0</v>
      </c>
      <c r="DK274" s="43" t="n">
        <f aca="false">DK236-$F225*DK18+$F265*DK18+(1-DK266)*DK159</f>
        <v>0</v>
      </c>
      <c r="DL274" s="43" t="n">
        <f aca="false">DL236-$F225*DL18+$F265*DL18+(1-DL266)*DL159</f>
        <v>0</v>
      </c>
      <c r="DM274" s="43" t="n">
        <f aca="false">DM236-$F225*DM18+$F265*DM18+(1-DM266)*DM159</f>
        <v>0</v>
      </c>
      <c r="DN274" s="43" t="n">
        <f aca="false">DN236-$F225*DN18+$F265*DN18+(1-DN266)*DN159</f>
        <v>0</v>
      </c>
      <c r="DO274" s="43" t="n">
        <f aca="false">DO236-$F225*DO18+$F265*DO18+(1-DO266)*DO159</f>
        <v>0</v>
      </c>
      <c r="DP274" s="43" t="n">
        <f aca="false">DP236-$F225*DP18+$F265*DP18+(1-DP266)*DP159</f>
        <v>0</v>
      </c>
      <c r="DQ274" s="43" t="n">
        <f aca="false">DQ236-$F225*DQ18+$F265*DQ18+(1-DQ266)*DQ159</f>
        <v>0</v>
      </c>
      <c r="DR274" s="43" t="n">
        <f aca="false">DR236-$F225*DR18+$F265*DR18+(1-DR266)*DR159</f>
        <v>0</v>
      </c>
      <c r="DS274" s="43" t="n">
        <f aca="false">DS236-$F225*DS18+$F265*DS18+(1-DS266)*DS159</f>
        <v>0</v>
      </c>
      <c r="DT274" s="43" t="n">
        <f aca="false">DT236-$F225*DT18+$F265*DT18+(1-DT266)*DT159</f>
        <v>0</v>
      </c>
      <c r="DU274" s="43" t="n">
        <f aca="false">DU236-$F225*DU18+$F265*DU18+(1-DU266)*DU159</f>
        <v>0</v>
      </c>
      <c r="DV274" s="43" t="n">
        <f aca="false">DV236-$F225*DV18+$F265*DV18+(1-DV266)*DV159</f>
        <v>0</v>
      </c>
      <c r="DW274" s="43" t="n">
        <f aca="false">DW236-$F225*DW18+$F265*DW18+(1-DW266)*DW159</f>
        <v>0</v>
      </c>
      <c r="DX274" s="43" t="n">
        <f aca="false">DX236-$F225*DX18+$F265*DX18+(1-DX266)*DX159</f>
        <v>0</v>
      </c>
      <c r="DY274" s="43" t="n">
        <f aca="false">DY236-$F225*DY18+$F265*DY18+(1-DY266)*DY159</f>
        <v>0</v>
      </c>
      <c r="DZ274" s="43" t="n">
        <f aca="false">DZ236-$F225*DZ18+$F265*DZ18+(1-DZ266)*DZ159</f>
        <v>0</v>
      </c>
      <c r="EA274" s="43" t="n">
        <f aca="false">EA236-$F225*EA18+$F265*EA18+(1-EA266)*EA159</f>
        <v>0</v>
      </c>
      <c r="EB274" s="43" t="n">
        <f aca="false">EB236-$F225*EB18+$F265*EB18+(1-EB266)*EB159</f>
        <v>0</v>
      </c>
      <c r="EC274" s="43" t="n">
        <f aca="false">EC236-$F225*EC18+$F265*EC18+(1-EC266)*EC159</f>
        <v>0</v>
      </c>
      <c r="ED274" s="43" t="n">
        <f aca="false">ED236-$F225*ED18+$F265*ED18+(1-ED266)*ED159</f>
        <v>0</v>
      </c>
      <c r="EE274" s="43" t="n">
        <f aca="false">EE236-$F225*EE18+$F265*EE18+(1-EE266)*EE159</f>
        <v>0</v>
      </c>
      <c r="EF274" s="43" t="n">
        <f aca="false">EF236-$F225*EF18+$F265*EF18+(1-EF266)*EF159</f>
        <v>0</v>
      </c>
      <c r="EG274" s="43" t="n">
        <f aca="false">EG236-$F225*EG18+$F265*EG18+(1-EG266)*EG159</f>
        <v>0</v>
      </c>
      <c r="EH274" s="43" t="n">
        <f aca="false">EH236-$F225*EH18+$F265*EH18+(1-EH266)*EH159</f>
        <v>0</v>
      </c>
      <c r="EI274" s="43" t="n">
        <f aca="false">EI236-$F225*EI18+$F265*EI18+(1-EI266)*EI159</f>
        <v>0</v>
      </c>
      <c r="EJ274" s="43" t="n">
        <f aca="false">EJ236-$F225*EJ18+$F265*EJ18+(1-EJ266)*EJ159</f>
        <v>0</v>
      </c>
      <c r="EK274" s="43" t="n">
        <f aca="false">EK236-$F225*EK18+$F265*EK18+(1-EK266)*EK159</f>
        <v>0</v>
      </c>
      <c r="EL274" s="43" t="n">
        <f aca="false">EL236-$F225*EL18+$F265*EL18+(1-EL266)*EL159</f>
        <v>0</v>
      </c>
      <c r="EM274" s="43" t="n">
        <f aca="false">EM236-$F225*EM18+$F265*EM18+(1-EM266)*EM159</f>
        <v>0</v>
      </c>
      <c r="EN274" s="43" t="n">
        <f aca="false">EN236-$F225*EN18+$F265*EN18+(1-EN266)*EN159</f>
        <v>0</v>
      </c>
      <c r="EO274" s="43" t="n">
        <f aca="false">EO236-$F225*EO18+$F265*EO18+(1-EO266)*EO159</f>
        <v>0</v>
      </c>
      <c r="EP274" s="43" t="n">
        <f aca="false">EP236-$F225*EP18+$F265*EP18+(1-EP266)*EP159</f>
        <v>0</v>
      </c>
      <c r="EQ274" s="43" t="n">
        <f aca="false">EQ236-$F225*EQ18+$F265*EQ18+(1-EQ266)*EQ159</f>
        <v>0</v>
      </c>
      <c r="ER274" s="43" t="n">
        <f aca="false">ER236-$F225*ER18+$F265*ER18+(1-ER266)*ER159</f>
        <v>0</v>
      </c>
      <c r="ES274" s="43" t="n">
        <f aca="false">ES236-$F225*ES18+$F265*ES18+(1-ES266)*ES159</f>
        <v>0</v>
      </c>
      <c r="ET274" s="43" t="n">
        <f aca="false">ET236-$F225*ET18+$F265*ET18+(1-ET266)*ET159</f>
        <v>0</v>
      </c>
      <c r="EU274" s="43" t="n">
        <f aca="false">EU236-$F225*EU18+$F265*EU18+(1-EU266)*EU159</f>
        <v>0</v>
      </c>
      <c r="EV274" s="43" t="n">
        <f aca="false">EV236-$F225*EV18+$F265*EV18+(1-EV266)*EV159</f>
        <v>0</v>
      </c>
      <c r="EW274" s="43" t="n">
        <f aca="false">EW236-$F225*EW18+$F265*EW18+(1-EW266)*EW159</f>
        <v>0</v>
      </c>
      <c r="EX274" s="43" t="n">
        <f aca="false">EX236-$F225*EX18+$F265*EX18+(1-EX266)*EX159</f>
        <v>0</v>
      </c>
      <c r="EY274" s="43" t="n">
        <f aca="false">EY236-$F225*EY18+$F265*EY18+(1-EY266)*EY159</f>
        <v>0</v>
      </c>
      <c r="EZ274" s="43" t="n">
        <f aca="false">EZ236-$F225*EZ18+$F265*EZ18+(1-EZ266)*EZ159</f>
        <v>0</v>
      </c>
      <c r="FA274" s="43" t="n">
        <f aca="false">FA236-$F225*FA18+$F265*FA18+(1-FA266)*FA159</f>
        <v>0</v>
      </c>
      <c r="FB274" s="43" t="n">
        <f aca="false">FB236-$F225*FB18+$F265*FB18+(1-FB266)*FB159</f>
        <v>0</v>
      </c>
      <c r="FC274" s="43" t="n">
        <f aca="false">FC236-$F225*FC18+$F265*FC18+(1-FC266)*FC159</f>
        <v>0</v>
      </c>
      <c r="FD274" s="43" t="n">
        <f aca="false">FD236-$F225*FD18+$F265*FD18+(1-FD266)*FD159</f>
        <v>0</v>
      </c>
      <c r="FE274" s="43" t="n">
        <f aca="false">FE236-$F225*FE18+$F265*FE18+(1-FE266)*FE159</f>
        <v>0</v>
      </c>
      <c r="FF274" s="43" t="n">
        <f aca="false">FF236-$F225*FF18+$F265*FF18+(1-FF266)*FF159</f>
        <v>0</v>
      </c>
      <c r="FG274" s="43" t="n">
        <f aca="false">FG236-$F225*FG18+$F265*FG18+(1-FG266)*FG159</f>
        <v>0</v>
      </c>
      <c r="FH274" s="43" t="n">
        <f aca="false">FH236-$F225*FH18+$F265*FH18+(1-FH266)*FH159</f>
        <v>0</v>
      </c>
    </row>
    <row r="275" customFormat="false" ht="15" hidden="false" customHeight="false" outlineLevel="0" collapsed="false">
      <c r="C275" s="23" t="s">
        <v>845</v>
      </c>
      <c r="D275" s="11" t="s">
        <v>33</v>
      </c>
      <c r="E275" s="24" t="n">
        <f aca="false">IFERROR(XIRR($J274:$FH274,$J$4:$FH$4),"n/a")</f>
        <v>5.47959832714897</v>
      </c>
    </row>
    <row r="277" customFormat="false" ht="15" hidden="false" customHeight="false" outlineLevel="0" collapsed="false">
      <c r="C277" s="36" t="s">
        <v>189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H27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64" min="10" style="0" width="11"/>
    <col collapsed="false" customWidth="false" hidden="true" outlineLevel="1" max="16384" min="165" style="0" width="13"/>
  </cols>
  <sheetData>
    <row r="1" customFormat="false" ht="15" hidden="false" customHeight="false" outlineLevel="0" collapsed="false">
      <c r="A1" s="41" t="n">
        <v>3</v>
      </c>
      <c r="C1" s="12" t="s">
        <v>612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Zalahaláp – Calculations – Calc_3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</row>
    <row r="3" customFormat="false" ht="15" hidden="false" customHeight="false" outlineLevel="0" collapsed="false">
      <c r="C3" s="0" t="s">
        <v>613</v>
      </c>
      <c r="D3" s="11" t="s">
        <v>72</v>
      </c>
      <c r="J3" s="40" t="n">
        <f aca="false">I$4+1</f>
        <v>45931</v>
      </c>
      <c r="K3" s="40" t="n">
        <f aca="false">J$4+1</f>
        <v>46023</v>
      </c>
      <c r="L3" s="40" t="n">
        <f aca="false">K$4+1</f>
        <v>46113</v>
      </c>
      <c r="M3" s="40" t="n">
        <f aca="false">L$4+1</f>
        <v>46204</v>
      </c>
      <c r="N3" s="40" t="n">
        <f aca="false">M$4+1</f>
        <v>46296</v>
      </c>
      <c r="O3" s="40" t="n">
        <f aca="false">N$4+1</f>
        <v>46388</v>
      </c>
      <c r="P3" s="40" t="n">
        <f aca="false">O$4+1</f>
        <v>46478</v>
      </c>
      <c r="Q3" s="40" t="n">
        <f aca="false">P$4+1</f>
        <v>46569</v>
      </c>
      <c r="R3" s="40" t="n">
        <f aca="false">Q$4+1</f>
        <v>46661</v>
      </c>
      <c r="S3" s="40" t="n">
        <f aca="false">R$4+1</f>
        <v>46753</v>
      </c>
      <c r="T3" s="40" t="n">
        <f aca="false">S$4+1</f>
        <v>46844</v>
      </c>
      <c r="U3" s="40" t="n">
        <f aca="false">T$4+1</f>
        <v>46935</v>
      </c>
      <c r="V3" s="40" t="n">
        <f aca="false">U$4+1</f>
        <v>47027</v>
      </c>
      <c r="W3" s="40" t="n">
        <f aca="false">V$4+1</f>
        <v>47119</v>
      </c>
      <c r="X3" s="40" t="n">
        <f aca="false">W$4+1</f>
        <v>47209</v>
      </c>
      <c r="Y3" s="40" t="n">
        <f aca="false">X$4+1</f>
        <v>47300</v>
      </c>
      <c r="Z3" s="40" t="n">
        <f aca="false">Y$4+1</f>
        <v>47392</v>
      </c>
      <c r="AA3" s="40" t="n">
        <f aca="false">Z$4+1</f>
        <v>47484</v>
      </c>
      <c r="AB3" s="40" t="n">
        <f aca="false">AA$4+1</f>
        <v>47574</v>
      </c>
      <c r="AC3" s="40" t="n">
        <f aca="false">AB$4+1</f>
        <v>47665</v>
      </c>
      <c r="AD3" s="40" t="n">
        <f aca="false">AC$4+1</f>
        <v>47757</v>
      </c>
      <c r="AE3" s="40" t="n">
        <f aca="false">AD$4+1</f>
        <v>47849</v>
      </c>
      <c r="AF3" s="40" t="n">
        <f aca="false">AE$4+1</f>
        <v>47939</v>
      </c>
      <c r="AG3" s="40" t="n">
        <f aca="false">AF$4+1</f>
        <v>48030</v>
      </c>
      <c r="AH3" s="40" t="n">
        <f aca="false">AG$4+1</f>
        <v>48122</v>
      </c>
      <c r="AI3" s="40" t="n">
        <f aca="false">AH$4+1</f>
        <v>48214</v>
      </c>
      <c r="AJ3" s="40" t="n">
        <f aca="false">AI$4+1</f>
        <v>48305</v>
      </c>
      <c r="AK3" s="40" t="n">
        <f aca="false">AJ$4+1</f>
        <v>48396</v>
      </c>
      <c r="AL3" s="40" t="n">
        <f aca="false">AK$4+1</f>
        <v>48488</v>
      </c>
      <c r="AM3" s="40" t="n">
        <f aca="false">AL$4+1</f>
        <v>48580</v>
      </c>
      <c r="AN3" s="40" t="n">
        <f aca="false">AM$4+1</f>
        <v>48670</v>
      </c>
      <c r="AO3" s="40" t="n">
        <f aca="false">AN$4+1</f>
        <v>48761</v>
      </c>
      <c r="AP3" s="40" t="n">
        <f aca="false">AO$4+1</f>
        <v>48853</v>
      </c>
      <c r="AQ3" s="40" t="n">
        <f aca="false">AP$4+1</f>
        <v>48945</v>
      </c>
      <c r="AR3" s="40" t="n">
        <f aca="false">AQ$4+1</f>
        <v>49035</v>
      </c>
      <c r="AS3" s="40" t="n">
        <f aca="false">AR$4+1</f>
        <v>49126</v>
      </c>
      <c r="AT3" s="40" t="n">
        <f aca="false">AS$4+1</f>
        <v>49218</v>
      </c>
      <c r="AU3" s="40" t="n">
        <f aca="false">AT$4+1</f>
        <v>49310</v>
      </c>
      <c r="AV3" s="40" t="n">
        <f aca="false">AU$4+1</f>
        <v>49400</v>
      </c>
      <c r="AW3" s="40" t="n">
        <f aca="false">AV$4+1</f>
        <v>49491</v>
      </c>
      <c r="AX3" s="40" t="n">
        <f aca="false">AW$4+1</f>
        <v>49583</v>
      </c>
      <c r="AY3" s="40" t="n">
        <f aca="false">AX$4+1</f>
        <v>49675</v>
      </c>
      <c r="AZ3" s="40" t="n">
        <f aca="false">AY$4+1</f>
        <v>49766</v>
      </c>
      <c r="BA3" s="40" t="n">
        <f aca="false">AZ$4+1</f>
        <v>49857</v>
      </c>
      <c r="BB3" s="40" t="n">
        <f aca="false">BA$4+1</f>
        <v>49949</v>
      </c>
      <c r="BC3" s="40" t="n">
        <f aca="false">BB$4+1</f>
        <v>50041</v>
      </c>
      <c r="BD3" s="40" t="n">
        <f aca="false">BC$4+1</f>
        <v>50131</v>
      </c>
      <c r="BE3" s="40" t="n">
        <f aca="false">BD$4+1</f>
        <v>50222</v>
      </c>
      <c r="BF3" s="40" t="n">
        <f aca="false">BE$4+1</f>
        <v>50314</v>
      </c>
      <c r="BG3" s="40" t="n">
        <f aca="false">BF$4+1</f>
        <v>50406</v>
      </c>
      <c r="BH3" s="40" t="n">
        <f aca="false">BG$4+1</f>
        <v>50496</v>
      </c>
      <c r="BI3" s="40" t="n">
        <f aca="false">BH$4+1</f>
        <v>50587</v>
      </c>
      <c r="BJ3" s="40" t="n">
        <f aca="false">BI$4+1</f>
        <v>50679</v>
      </c>
      <c r="BK3" s="40" t="n">
        <f aca="false">BJ$4+1</f>
        <v>50771</v>
      </c>
      <c r="BL3" s="40" t="n">
        <f aca="false">BK$4+1</f>
        <v>50861</v>
      </c>
      <c r="BM3" s="40" t="n">
        <f aca="false">BL$4+1</f>
        <v>50952</v>
      </c>
      <c r="BN3" s="40" t="n">
        <f aca="false">BM$4+1</f>
        <v>51044</v>
      </c>
      <c r="BO3" s="40" t="n">
        <f aca="false">BN$4+1</f>
        <v>51136</v>
      </c>
      <c r="BP3" s="40" t="n">
        <f aca="false">BO$4+1</f>
        <v>51227</v>
      </c>
      <c r="BQ3" s="40" t="n">
        <f aca="false">BP$4+1</f>
        <v>51318</v>
      </c>
      <c r="BR3" s="40" t="n">
        <f aca="false">BQ$4+1</f>
        <v>51410</v>
      </c>
      <c r="BS3" s="40" t="n">
        <f aca="false">BR$4+1</f>
        <v>51502</v>
      </c>
      <c r="BT3" s="40" t="n">
        <f aca="false">BS$4+1</f>
        <v>51592</v>
      </c>
      <c r="BU3" s="40" t="n">
        <f aca="false">BT$4+1</f>
        <v>51683</v>
      </c>
      <c r="BV3" s="40" t="n">
        <f aca="false">BU$4+1</f>
        <v>51775</v>
      </c>
      <c r="BW3" s="40" t="n">
        <f aca="false">BV$4+1</f>
        <v>51867</v>
      </c>
      <c r="BX3" s="40" t="n">
        <f aca="false">BW$4+1</f>
        <v>51957</v>
      </c>
      <c r="BY3" s="40" t="n">
        <f aca="false">BX$4+1</f>
        <v>52048</v>
      </c>
      <c r="BZ3" s="40" t="n">
        <f aca="false">BY$4+1</f>
        <v>52140</v>
      </c>
      <c r="CA3" s="40" t="n">
        <f aca="false">BZ$4+1</f>
        <v>52232</v>
      </c>
      <c r="CB3" s="40" t="n">
        <f aca="false">CA$4+1</f>
        <v>52322</v>
      </c>
      <c r="CC3" s="40" t="n">
        <f aca="false">CB$4+1</f>
        <v>52413</v>
      </c>
      <c r="CD3" s="40" t="n">
        <f aca="false">CC$4+1</f>
        <v>52505</v>
      </c>
      <c r="CE3" s="40" t="n">
        <f aca="false">CD$4+1</f>
        <v>52597</v>
      </c>
      <c r="CF3" s="40" t="n">
        <f aca="false">CE$4+1</f>
        <v>52688</v>
      </c>
      <c r="CG3" s="40" t="n">
        <f aca="false">CF$4+1</f>
        <v>52779</v>
      </c>
      <c r="CH3" s="40" t="n">
        <f aca="false">CG$4+1</f>
        <v>52871</v>
      </c>
      <c r="CI3" s="40" t="n">
        <f aca="false">CH$4+1</f>
        <v>52963</v>
      </c>
      <c r="CJ3" s="40" t="n">
        <f aca="false">CI$4+1</f>
        <v>53053</v>
      </c>
      <c r="CK3" s="40" t="n">
        <f aca="false">CJ$4+1</f>
        <v>53144</v>
      </c>
      <c r="CL3" s="40" t="n">
        <f aca="false">CK$4+1</f>
        <v>53236</v>
      </c>
      <c r="CM3" s="40" t="n">
        <f aca="false">CL$4+1</f>
        <v>53328</v>
      </c>
      <c r="CN3" s="40" t="n">
        <f aca="false">CM$4+1</f>
        <v>53418</v>
      </c>
      <c r="CO3" s="40" t="n">
        <f aca="false">CN$4+1</f>
        <v>53509</v>
      </c>
      <c r="CP3" s="40" t="n">
        <f aca="false">CO$4+1</f>
        <v>53601</v>
      </c>
      <c r="CQ3" s="40" t="n">
        <f aca="false">CP$4+1</f>
        <v>53693</v>
      </c>
      <c r="CR3" s="40" t="n">
        <f aca="false">CQ$4+1</f>
        <v>53783</v>
      </c>
      <c r="CS3" s="40" t="n">
        <f aca="false">CR$4+1</f>
        <v>53874</v>
      </c>
      <c r="CT3" s="40" t="n">
        <f aca="false">CS$4+1</f>
        <v>53966</v>
      </c>
      <c r="CU3" s="40" t="n">
        <f aca="false">CT$4+1</f>
        <v>54058</v>
      </c>
      <c r="CV3" s="40" t="n">
        <f aca="false">CU$4+1</f>
        <v>54149</v>
      </c>
      <c r="CW3" s="40" t="n">
        <f aca="false">CV$4+1</f>
        <v>54240</v>
      </c>
      <c r="CX3" s="40" t="n">
        <f aca="false">CW$4+1</f>
        <v>54332</v>
      </c>
      <c r="CY3" s="40" t="n">
        <f aca="false">CX$4+1</f>
        <v>54424</v>
      </c>
      <c r="CZ3" s="40" t="n">
        <f aca="false">CY$4+1</f>
        <v>54514</v>
      </c>
      <c r="DA3" s="40" t="n">
        <f aca="false">CZ$4+1</f>
        <v>54605</v>
      </c>
      <c r="DB3" s="40" t="n">
        <f aca="false">DA$4+1</f>
        <v>54697</v>
      </c>
      <c r="DC3" s="40" t="n">
        <f aca="false">DB$4+1</f>
        <v>54789</v>
      </c>
      <c r="DD3" s="40" t="n">
        <f aca="false">DC$4+1</f>
        <v>54879</v>
      </c>
      <c r="DE3" s="40" t="n">
        <f aca="false">DD$4+1</f>
        <v>54970</v>
      </c>
      <c r="DF3" s="40" t="n">
        <f aca="false">DE$4+1</f>
        <v>55062</v>
      </c>
      <c r="DG3" s="40" t="n">
        <f aca="false">DF$4+1</f>
        <v>55154</v>
      </c>
      <c r="DH3" s="40" t="n">
        <f aca="false">DG$4+1</f>
        <v>55244</v>
      </c>
      <c r="DI3" s="40" t="n">
        <f aca="false">DH$4+1</f>
        <v>55335</v>
      </c>
      <c r="DJ3" s="40" t="n">
        <f aca="false">DI$4+1</f>
        <v>55427</v>
      </c>
      <c r="DK3" s="40" t="n">
        <f aca="false">DJ$4+1</f>
        <v>55519</v>
      </c>
      <c r="DL3" s="40" t="n">
        <f aca="false">DK$4+1</f>
        <v>55610</v>
      </c>
      <c r="DM3" s="40" t="n">
        <f aca="false">DL$4+1</f>
        <v>55701</v>
      </c>
      <c r="DN3" s="40" t="n">
        <f aca="false">DM$4+1</f>
        <v>55793</v>
      </c>
      <c r="DO3" s="40" t="n">
        <f aca="false">DN$4+1</f>
        <v>55885</v>
      </c>
      <c r="DP3" s="40" t="n">
        <f aca="false">DO$4+1</f>
        <v>55975</v>
      </c>
      <c r="DQ3" s="40" t="n">
        <f aca="false">DP$4+1</f>
        <v>56066</v>
      </c>
      <c r="DR3" s="40" t="n">
        <f aca="false">DQ$4+1</f>
        <v>56158</v>
      </c>
      <c r="DS3" s="40" t="n">
        <f aca="false">DR$4+1</f>
        <v>56250</v>
      </c>
      <c r="DT3" s="40" t="n">
        <f aca="false">DS$4+1</f>
        <v>56340</v>
      </c>
      <c r="DU3" s="40" t="n">
        <f aca="false">DT$4+1</f>
        <v>56431</v>
      </c>
      <c r="DV3" s="40" t="n">
        <f aca="false">DU$4+1</f>
        <v>56523</v>
      </c>
      <c r="DW3" s="40" t="n">
        <f aca="false">DV$4+1</f>
        <v>56615</v>
      </c>
      <c r="DX3" s="40" t="n">
        <f aca="false">DW$4+1</f>
        <v>56705</v>
      </c>
      <c r="DY3" s="40" t="n">
        <f aca="false">DX$4+1</f>
        <v>56796</v>
      </c>
      <c r="DZ3" s="40" t="n">
        <f aca="false">DY$4+1</f>
        <v>56888</v>
      </c>
      <c r="EA3" s="40" t="n">
        <f aca="false">DZ$4+1</f>
        <v>56980</v>
      </c>
      <c r="EB3" s="40" t="n">
        <f aca="false">EA$4+1</f>
        <v>57071</v>
      </c>
      <c r="EC3" s="40" t="n">
        <f aca="false">EB$4+1</f>
        <v>57162</v>
      </c>
      <c r="ED3" s="40" t="n">
        <f aca="false">EC$4+1</f>
        <v>57254</v>
      </c>
      <c r="EE3" s="40" t="n">
        <f aca="false">ED$4+1</f>
        <v>57346</v>
      </c>
      <c r="EF3" s="40" t="n">
        <f aca="false">EE$4+1</f>
        <v>57436</v>
      </c>
      <c r="EG3" s="40" t="n">
        <f aca="false">EF$4+1</f>
        <v>57527</v>
      </c>
      <c r="EH3" s="40" t="n">
        <f aca="false">EG$4+1</f>
        <v>57619</v>
      </c>
      <c r="EI3" s="40" t="n">
        <f aca="false">EH$4+1</f>
        <v>57711</v>
      </c>
      <c r="EJ3" s="40" t="n">
        <f aca="false">EI$4+1</f>
        <v>57801</v>
      </c>
      <c r="EK3" s="40" t="n">
        <f aca="false">EJ$4+1</f>
        <v>57892</v>
      </c>
      <c r="EL3" s="40" t="n">
        <f aca="false">EK$4+1</f>
        <v>57984</v>
      </c>
      <c r="EM3" s="40" t="n">
        <f aca="false">EL$4+1</f>
        <v>58076</v>
      </c>
      <c r="EN3" s="40" t="n">
        <f aca="false">EM$4+1</f>
        <v>58166</v>
      </c>
      <c r="EO3" s="40" t="n">
        <f aca="false">EN$4+1</f>
        <v>58257</v>
      </c>
      <c r="EP3" s="40" t="n">
        <f aca="false">EO$4+1</f>
        <v>58349</v>
      </c>
      <c r="EQ3" s="40" t="n">
        <f aca="false">EP$4+1</f>
        <v>58441</v>
      </c>
      <c r="ER3" s="40" t="n">
        <f aca="false">EQ$4+1</f>
        <v>58532</v>
      </c>
      <c r="ES3" s="40" t="n">
        <f aca="false">ER$4+1</f>
        <v>58623</v>
      </c>
      <c r="ET3" s="40" t="n">
        <f aca="false">ES$4+1</f>
        <v>58715</v>
      </c>
      <c r="EU3" s="40" t="n">
        <f aca="false">ET$4+1</f>
        <v>58807</v>
      </c>
      <c r="EV3" s="40" t="n">
        <f aca="false">EU$4+1</f>
        <v>58897</v>
      </c>
      <c r="EW3" s="40" t="n">
        <f aca="false">EV$4+1</f>
        <v>58988</v>
      </c>
      <c r="EX3" s="40" t="n">
        <f aca="false">EW$4+1</f>
        <v>59080</v>
      </c>
      <c r="EY3" s="40" t="n">
        <f aca="false">EX$4+1</f>
        <v>59172</v>
      </c>
      <c r="EZ3" s="40" t="n">
        <f aca="false">EY$4+1</f>
        <v>59262</v>
      </c>
      <c r="FA3" s="40" t="n">
        <f aca="false">EZ$4+1</f>
        <v>59353</v>
      </c>
      <c r="FB3" s="40" t="n">
        <f aca="false">FA$4+1</f>
        <v>59445</v>
      </c>
      <c r="FC3" s="40" t="n">
        <f aca="false">FB$4+1</f>
        <v>59537</v>
      </c>
      <c r="FD3" s="40" t="n">
        <f aca="false">FC$4+1</f>
        <v>59627</v>
      </c>
      <c r="FE3" s="40" t="n">
        <f aca="false">FD$4+1</f>
        <v>59718</v>
      </c>
      <c r="FF3" s="40" t="n">
        <f aca="false">FE$4+1</f>
        <v>59810</v>
      </c>
      <c r="FG3" s="40" t="n">
        <f aca="false">FF$4+1</f>
        <v>59902</v>
      </c>
      <c r="FH3" s="40" t="n">
        <f aca="false">FG$4+1</f>
        <v>59993</v>
      </c>
    </row>
    <row r="4" customFormat="false" ht="15" hidden="false" customHeight="false" outlineLevel="0" collapsed="false">
      <c r="C4" s="0" t="s">
        <v>614</v>
      </c>
      <c r="D4" s="11" t="s">
        <v>72</v>
      </c>
      <c r="I4" s="40" t="n">
        <f aca="false">In_Model_Start-1</f>
        <v>45930</v>
      </c>
      <c r="J4" s="59" t="n">
        <f aca="false">EOMONTH(J$3,Months_Per_Period-1)</f>
        <v>46022</v>
      </c>
      <c r="K4" s="59" t="n">
        <f aca="false">EOMONTH(K$3,Months_Per_Period-1)</f>
        <v>46112</v>
      </c>
      <c r="L4" s="59" t="n">
        <f aca="false">EOMONTH(L$3,Months_Per_Period-1)</f>
        <v>46203</v>
      </c>
      <c r="M4" s="59" t="n">
        <f aca="false">EOMONTH(M$3,Months_Per_Period-1)</f>
        <v>46295</v>
      </c>
      <c r="N4" s="59" t="n">
        <f aca="false">EOMONTH(N$3,Months_Per_Period-1)</f>
        <v>46387</v>
      </c>
      <c r="O4" s="59" t="n">
        <f aca="false">EOMONTH(O$3,Months_Per_Period-1)</f>
        <v>46477</v>
      </c>
      <c r="P4" s="59" t="n">
        <f aca="false">EOMONTH(P$3,Months_Per_Period-1)</f>
        <v>46568</v>
      </c>
      <c r="Q4" s="59" t="n">
        <f aca="false">EOMONTH(Q$3,Months_Per_Period-1)</f>
        <v>46660</v>
      </c>
      <c r="R4" s="59" t="n">
        <f aca="false">EOMONTH(R$3,Months_Per_Period-1)</f>
        <v>46752</v>
      </c>
      <c r="S4" s="59" t="n">
        <f aca="false">EOMONTH(S$3,Months_Per_Period-1)</f>
        <v>46843</v>
      </c>
      <c r="T4" s="59" t="n">
        <f aca="false">EOMONTH(T$3,Months_Per_Period-1)</f>
        <v>46934</v>
      </c>
      <c r="U4" s="59" t="n">
        <f aca="false">EOMONTH(U$3,Months_Per_Period-1)</f>
        <v>47026</v>
      </c>
      <c r="V4" s="59" t="n">
        <f aca="false">EOMONTH(V$3,Months_Per_Period-1)</f>
        <v>47118</v>
      </c>
      <c r="W4" s="59" t="n">
        <f aca="false">EOMONTH(W$3,Months_Per_Period-1)</f>
        <v>47208</v>
      </c>
      <c r="X4" s="59" t="n">
        <f aca="false">EOMONTH(X$3,Months_Per_Period-1)</f>
        <v>47299</v>
      </c>
      <c r="Y4" s="59" t="n">
        <f aca="false">EOMONTH(Y$3,Months_Per_Period-1)</f>
        <v>47391</v>
      </c>
      <c r="Z4" s="59" t="n">
        <f aca="false">EOMONTH(Z$3,Months_Per_Period-1)</f>
        <v>47483</v>
      </c>
      <c r="AA4" s="59" t="n">
        <f aca="false">EOMONTH(AA$3,Months_Per_Period-1)</f>
        <v>47573</v>
      </c>
      <c r="AB4" s="59" t="n">
        <f aca="false">EOMONTH(AB$3,Months_Per_Period-1)</f>
        <v>47664</v>
      </c>
      <c r="AC4" s="59" t="n">
        <f aca="false">EOMONTH(AC$3,Months_Per_Period-1)</f>
        <v>47756</v>
      </c>
      <c r="AD4" s="59" t="n">
        <f aca="false">EOMONTH(AD$3,Months_Per_Period-1)</f>
        <v>47848</v>
      </c>
      <c r="AE4" s="59" t="n">
        <f aca="false">EOMONTH(AE$3,Months_Per_Period-1)</f>
        <v>47938</v>
      </c>
      <c r="AF4" s="59" t="n">
        <f aca="false">EOMONTH(AF$3,Months_Per_Period-1)</f>
        <v>48029</v>
      </c>
      <c r="AG4" s="59" t="n">
        <f aca="false">EOMONTH(AG$3,Months_Per_Period-1)</f>
        <v>48121</v>
      </c>
      <c r="AH4" s="59" t="n">
        <f aca="false">EOMONTH(AH$3,Months_Per_Period-1)</f>
        <v>48213</v>
      </c>
      <c r="AI4" s="59" t="n">
        <f aca="false">EOMONTH(AI$3,Months_Per_Period-1)</f>
        <v>48304</v>
      </c>
      <c r="AJ4" s="59" t="n">
        <f aca="false">EOMONTH(AJ$3,Months_Per_Period-1)</f>
        <v>48395</v>
      </c>
      <c r="AK4" s="59" t="n">
        <f aca="false">EOMONTH(AK$3,Months_Per_Period-1)</f>
        <v>48487</v>
      </c>
      <c r="AL4" s="59" t="n">
        <f aca="false">EOMONTH(AL$3,Months_Per_Period-1)</f>
        <v>48579</v>
      </c>
      <c r="AM4" s="59" t="n">
        <f aca="false">EOMONTH(AM$3,Months_Per_Period-1)</f>
        <v>48669</v>
      </c>
      <c r="AN4" s="59" t="n">
        <f aca="false">EOMONTH(AN$3,Months_Per_Period-1)</f>
        <v>48760</v>
      </c>
      <c r="AO4" s="59" t="n">
        <f aca="false">EOMONTH(AO$3,Months_Per_Period-1)</f>
        <v>48852</v>
      </c>
      <c r="AP4" s="59" t="n">
        <f aca="false">EOMONTH(AP$3,Months_Per_Period-1)</f>
        <v>48944</v>
      </c>
      <c r="AQ4" s="59" t="n">
        <f aca="false">EOMONTH(AQ$3,Months_Per_Period-1)</f>
        <v>49034</v>
      </c>
      <c r="AR4" s="59" t="n">
        <f aca="false">EOMONTH(AR$3,Months_Per_Period-1)</f>
        <v>49125</v>
      </c>
      <c r="AS4" s="59" t="n">
        <f aca="false">EOMONTH(AS$3,Months_Per_Period-1)</f>
        <v>49217</v>
      </c>
      <c r="AT4" s="59" t="n">
        <f aca="false">EOMONTH(AT$3,Months_Per_Period-1)</f>
        <v>49309</v>
      </c>
      <c r="AU4" s="59" t="n">
        <f aca="false">EOMONTH(AU$3,Months_Per_Period-1)</f>
        <v>49399</v>
      </c>
      <c r="AV4" s="59" t="n">
        <f aca="false">EOMONTH(AV$3,Months_Per_Period-1)</f>
        <v>49490</v>
      </c>
      <c r="AW4" s="59" t="n">
        <f aca="false">EOMONTH(AW$3,Months_Per_Period-1)</f>
        <v>49582</v>
      </c>
      <c r="AX4" s="59" t="n">
        <f aca="false">EOMONTH(AX$3,Months_Per_Period-1)</f>
        <v>49674</v>
      </c>
      <c r="AY4" s="59" t="n">
        <f aca="false">EOMONTH(AY$3,Months_Per_Period-1)</f>
        <v>49765</v>
      </c>
      <c r="AZ4" s="59" t="n">
        <f aca="false">EOMONTH(AZ$3,Months_Per_Period-1)</f>
        <v>49856</v>
      </c>
      <c r="BA4" s="59" t="n">
        <f aca="false">EOMONTH(BA$3,Months_Per_Period-1)</f>
        <v>49948</v>
      </c>
      <c r="BB4" s="59" t="n">
        <f aca="false">EOMONTH(BB$3,Months_Per_Period-1)</f>
        <v>50040</v>
      </c>
      <c r="BC4" s="59" t="n">
        <f aca="false">EOMONTH(BC$3,Months_Per_Period-1)</f>
        <v>50130</v>
      </c>
      <c r="BD4" s="59" t="n">
        <f aca="false">EOMONTH(BD$3,Months_Per_Period-1)</f>
        <v>50221</v>
      </c>
      <c r="BE4" s="59" t="n">
        <f aca="false">EOMONTH(BE$3,Months_Per_Period-1)</f>
        <v>50313</v>
      </c>
      <c r="BF4" s="59" t="n">
        <f aca="false">EOMONTH(BF$3,Months_Per_Period-1)</f>
        <v>50405</v>
      </c>
      <c r="BG4" s="59" t="n">
        <f aca="false">EOMONTH(BG$3,Months_Per_Period-1)</f>
        <v>50495</v>
      </c>
      <c r="BH4" s="59" t="n">
        <f aca="false">EOMONTH(BH$3,Months_Per_Period-1)</f>
        <v>50586</v>
      </c>
      <c r="BI4" s="59" t="n">
        <f aca="false">EOMONTH(BI$3,Months_Per_Period-1)</f>
        <v>50678</v>
      </c>
      <c r="BJ4" s="59" t="n">
        <f aca="false">EOMONTH(BJ$3,Months_Per_Period-1)</f>
        <v>50770</v>
      </c>
      <c r="BK4" s="59" t="n">
        <f aca="false">EOMONTH(BK$3,Months_Per_Period-1)</f>
        <v>50860</v>
      </c>
      <c r="BL4" s="59" t="n">
        <f aca="false">EOMONTH(BL$3,Months_Per_Period-1)</f>
        <v>50951</v>
      </c>
      <c r="BM4" s="59" t="n">
        <f aca="false">EOMONTH(BM$3,Months_Per_Period-1)</f>
        <v>51043</v>
      </c>
      <c r="BN4" s="59" t="n">
        <f aca="false">EOMONTH(BN$3,Months_Per_Period-1)</f>
        <v>51135</v>
      </c>
      <c r="BO4" s="59" t="n">
        <f aca="false">EOMONTH(BO$3,Months_Per_Period-1)</f>
        <v>51226</v>
      </c>
      <c r="BP4" s="59" t="n">
        <f aca="false">EOMONTH(BP$3,Months_Per_Period-1)</f>
        <v>51317</v>
      </c>
      <c r="BQ4" s="59" t="n">
        <f aca="false">EOMONTH(BQ$3,Months_Per_Period-1)</f>
        <v>51409</v>
      </c>
      <c r="BR4" s="59" t="n">
        <f aca="false">EOMONTH(BR$3,Months_Per_Period-1)</f>
        <v>51501</v>
      </c>
      <c r="BS4" s="59" t="n">
        <f aca="false">EOMONTH(BS$3,Months_Per_Period-1)</f>
        <v>51591</v>
      </c>
      <c r="BT4" s="59" t="n">
        <f aca="false">EOMONTH(BT$3,Months_Per_Period-1)</f>
        <v>51682</v>
      </c>
      <c r="BU4" s="59" t="n">
        <f aca="false">EOMONTH(BU$3,Months_Per_Period-1)</f>
        <v>51774</v>
      </c>
      <c r="BV4" s="59" t="n">
        <f aca="false">EOMONTH(BV$3,Months_Per_Period-1)</f>
        <v>51866</v>
      </c>
      <c r="BW4" s="59" t="n">
        <f aca="false">EOMONTH(BW$3,Months_Per_Period-1)</f>
        <v>51956</v>
      </c>
      <c r="BX4" s="59" t="n">
        <f aca="false">EOMONTH(BX$3,Months_Per_Period-1)</f>
        <v>52047</v>
      </c>
      <c r="BY4" s="59" t="n">
        <f aca="false">EOMONTH(BY$3,Months_Per_Period-1)</f>
        <v>52139</v>
      </c>
      <c r="BZ4" s="59" t="n">
        <f aca="false">EOMONTH(BZ$3,Months_Per_Period-1)</f>
        <v>52231</v>
      </c>
      <c r="CA4" s="59" t="n">
        <f aca="false">EOMONTH(CA$3,Months_Per_Period-1)</f>
        <v>52321</v>
      </c>
      <c r="CB4" s="59" t="n">
        <f aca="false">EOMONTH(CB$3,Months_Per_Period-1)</f>
        <v>52412</v>
      </c>
      <c r="CC4" s="59" t="n">
        <f aca="false">EOMONTH(CC$3,Months_Per_Period-1)</f>
        <v>52504</v>
      </c>
      <c r="CD4" s="59" t="n">
        <f aca="false">EOMONTH(CD$3,Months_Per_Period-1)</f>
        <v>52596</v>
      </c>
      <c r="CE4" s="59" t="n">
        <f aca="false">EOMONTH(CE$3,Months_Per_Period-1)</f>
        <v>52687</v>
      </c>
      <c r="CF4" s="59" t="n">
        <f aca="false">EOMONTH(CF$3,Months_Per_Period-1)</f>
        <v>52778</v>
      </c>
      <c r="CG4" s="59" t="n">
        <f aca="false">EOMONTH(CG$3,Months_Per_Period-1)</f>
        <v>52870</v>
      </c>
      <c r="CH4" s="59" t="n">
        <f aca="false">EOMONTH(CH$3,Months_Per_Period-1)</f>
        <v>52962</v>
      </c>
      <c r="CI4" s="59" t="n">
        <f aca="false">EOMONTH(CI$3,Months_Per_Period-1)</f>
        <v>53052</v>
      </c>
      <c r="CJ4" s="59" t="n">
        <f aca="false">EOMONTH(CJ$3,Months_Per_Period-1)</f>
        <v>53143</v>
      </c>
      <c r="CK4" s="59" t="n">
        <f aca="false">EOMONTH(CK$3,Months_Per_Period-1)</f>
        <v>53235</v>
      </c>
      <c r="CL4" s="59" t="n">
        <f aca="false">EOMONTH(CL$3,Months_Per_Period-1)</f>
        <v>53327</v>
      </c>
      <c r="CM4" s="59" t="n">
        <f aca="false">EOMONTH(CM$3,Months_Per_Period-1)</f>
        <v>53417</v>
      </c>
      <c r="CN4" s="59" t="n">
        <f aca="false">EOMONTH(CN$3,Months_Per_Period-1)</f>
        <v>53508</v>
      </c>
      <c r="CO4" s="59" t="n">
        <f aca="false">EOMONTH(CO$3,Months_Per_Period-1)</f>
        <v>53600</v>
      </c>
      <c r="CP4" s="59" t="n">
        <f aca="false">EOMONTH(CP$3,Months_Per_Period-1)</f>
        <v>53692</v>
      </c>
      <c r="CQ4" s="59" t="n">
        <f aca="false">EOMONTH(CQ$3,Months_Per_Period-1)</f>
        <v>53782</v>
      </c>
      <c r="CR4" s="59" t="n">
        <f aca="false">EOMONTH(CR$3,Months_Per_Period-1)</f>
        <v>53873</v>
      </c>
      <c r="CS4" s="59" t="n">
        <f aca="false">EOMONTH(CS$3,Months_Per_Period-1)</f>
        <v>53965</v>
      </c>
      <c r="CT4" s="59" t="n">
        <f aca="false">EOMONTH(CT$3,Months_Per_Period-1)</f>
        <v>54057</v>
      </c>
      <c r="CU4" s="59" t="n">
        <f aca="false">EOMONTH(CU$3,Months_Per_Period-1)</f>
        <v>54148</v>
      </c>
      <c r="CV4" s="59" t="n">
        <f aca="false">EOMONTH(CV$3,Months_Per_Period-1)</f>
        <v>54239</v>
      </c>
      <c r="CW4" s="59" t="n">
        <f aca="false">EOMONTH(CW$3,Months_Per_Period-1)</f>
        <v>54331</v>
      </c>
      <c r="CX4" s="59" t="n">
        <f aca="false">EOMONTH(CX$3,Months_Per_Period-1)</f>
        <v>54423</v>
      </c>
      <c r="CY4" s="59" t="n">
        <f aca="false">EOMONTH(CY$3,Months_Per_Period-1)</f>
        <v>54513</v>
      </c>
      <c r="CZ4" s="59" t="n">
        <f aca="false">EOMONTH(CZ$3,Months_Per_Period-1)</f>
        <v>54604</v>
      </c>
      <c r="DA4" s="59" t="n">
        <f aca="false">EOMONTH(DA$3,Months_Per_Period-1)</f>
        <v>54696</v>
      </c>
      <c r="DB4" s="59" t="n">
        <f aca="false">EOMONTH(DB$3,Months_Per_Period-1)</f>
        <v>54788</v>
      </c>
      <c r="DC4" s="59" t="n">
        <f aca="false">EOMONTH(DC$3,Months_Per_Period-1)</f>
        <v>54878</v>
      </c>
      <c r="DD4" s="59" t="n">
        <f aca="false">EOMONTH(DD$3,Months_Per_Period-1)</f>
        <v>54969</v>
      </c>
      <c r="DE4" s="59" t="n">
        <f aca="false">EOMONTH(DE$3,Months_Per_Period-1)</f>
        <v>55061</v>
      </c>
      <c r="DF4" s="59" t="n">
        <f aca="false">EOMONTH(DF$3,Months_Per_Period-1)</f>
        <v>55153</v>
      </c>
      <c r="DG4" s="59" t="n">
        <f aca="false">EOMONTH(DG$3,Months_Per_Period-1)</f>
        <v>55243</v>
      </c>
      <c r="DH4" s="59" t="n">
        <f aca="false">EOMONTH(DH$3,Months_Per_Period-1)</f>
        <v>55334</v>
      </c>
      <c r="DI4" s="59" t="n">
        <f aca="false">EOMONTH(DI$3,Months_Per_Period-1)</f>
        <v>55426</v>
      </c>
      <c r="DJ4" s="59" t="n">
        <f aca="false">EOMONTH(DJ$3,Months_Per_Period-1)</f>
        <v>55518</v>
      </c>
      <c r="DK4" s="59" t="n">
        <f aca="false">EOMONTH(DK$3,Months_Per_Period-1)</f>
        <v>55609</v>
      </c>
      <c r="DL4" s="59" t="n">
        <f aca="false">EOMONTH(DL$3,Months_Per_Period-1)</f>
        <v>55700</v>
      </c>
      <c r="DM4" s="59" t="n">
        <f aca="false">EOMONTH(DM$3,Months_Per_Period-1)</f>
        <v>55792</v>
      </c>
      <c r="DN4" s="59" t="n">
        <f aca="false">EOMONTH(DN$3,Months_Per_Period-1)</f>
        <v>55884</v>
      </c>
      <c r="DO4" s="59" t="n">
        <f aca="false">EOMONTH(DO$3,Months_Per_Period-1)</f>
        <v>55974</v>
      </c>
      <c r="DP4" s="59" t="n">
        <f aca="false">EOMONTH(DP$3,Months_Per_Period-1)</f>
        <v>56065</v>
      </c>
      <c r="DQ4" s="59" t="n">
        <f aca="false">EOMONTH(DQ$3,Months_Per_Period-1)</f>
        <v>56157</v>
      </c>
      <c r="DR4" s="59" t="n">
        <f aca="false">EOMONTH(DR$3,Months_Per_Period-1)</f>
        <v>56249</v>
      </c>
      <c r="DS4" s="59" t="n">
        <f aca="false">EOMONTH(DS$3,Months_Per_Period-1)</f>
        <v>56339</v>
      </c>
      <c r="DT4" s="59" t="n">
        <f aca="false">EOMONTH(DT$3,Months_Per_Period-1)</f>
        <v>56430</v>
      </c>
      <c r="DU4" s="59" t="n">
        <f aca="false">EOMONTH(DU$3,Months_Per_Period-1)</f>
        <v>56522</v>
      </c>
      <c r="DV4" s="59" t="n">
        <f aca="false">EOMONTH(DV$3,Months_Per_Period-1)</f>
        <v>56614</v>
      </c>
      <c r="DW4" s="59" t="n">
        <f aca="false">EOMONTH(DW$3,Months_Per_Period-1)</f>
        <v>56704</v>
      </c>
      <c r="DX4" s="59" t="n">
        <f aca="false">EOMONTH(DX$3,Months_Per_Period-1)</f>
        <v>56795</v>
      </c>
      <c r="DY4" s="59" t="n">
        <f aca="false">EOMONTH(DY$3,Months_Per_Period-1)</f>
        <v>56887</v>
      </c>
      <c r="DZ4" s="59" t="n">
        <f aca="false">EOMONTH(DZ$3,Months_Per_Period-1)</f>
        <v>56979</v>
      </c>
      <c r="EA4" s="59" t="n">
        <f aca="false">EOMONTH(EA$3,Months_Per_Period-1)</f>
        <v>57070</v>
      </c>
      <c r="EB4" s="59" t="n">
        <f aca="false">EOMONTH(EB$3,Months_Per_Period-1)</f>
        <v>57161</v>
      </c>
      <c r="EC4" s="59" t="n">
        <f aca="false">EOMONTH(EC$3,Months_Per_Period-1)</f>
        <v>57253</v>
      </c>
      <c r="ED4" s="59" t="n">
        <f aca="false">EOMONTH(ED$3,Months_Per_Period-1)</f>
        <v>57345</v>
      </c>
      <c r="EE4" s="59" t="n">
        <f aca="false">EOMONTH(EE$3,Months_Per_Period-1)</f>
        <v>57435</v>
      </c>
      <c r="EF4" s="59" t="n">
        <f aca="false">EOMONTH(EF$3,Months_Per_Period-1)</f>
        <v>57526</v>
      </c>
      <c r="EG4" s="59" t="n">
        <f aca="false">EOMONTH(EG$3,Months_Per_Period-1)</f>
        <v>57618</v>
      </c>
      <c r="EH4" s="59" t="n">
        <f aca="false">EOMONTH(EH$3,Months_Per_Period-1)</f>
        <v>57710</v>
      </c>
      <c r="EI4" s="59" t="n">
        <f aca="false">EOMONTH(EI$3,Months_Per_Period-1)</f>
        <v>57800</v>
      </c>
      <c r="EJ4" s="59" t="n">
        <f aca="false">EOMONTH(EJ$3,Months_Per_Period-1)</f>
        <v>57891</v>
      </c>
      <c r="EK4" s="59" t="n">
        <f aca="false">EOMONTH(EK$3,Months_Per_Period-1)</f>
        <v>57983</v>
      </c>
      <c r="EL4" s="59" t="n">
        <f aca="false">EOMONTH(EL$3,Months_Per_Period-1)</f>
        <v>58075</v>
      </c>
      <c r="EM4" s="59" t="n">
        <f aca="false">EOMONTH(EM$3,Months_Per_Period-1)</f>
        <v>58165</v>
      </c>
      <c r="EN4" s="59" t="n">
        <f aca="false">EOMONTH(EN$3,Months_Per_Period-1)</f>
        <v>58256</v>
      </c>
      <c r="EO4" s="59" t="n">
        <f aca="false">EOMONTH(EO$3,Months_Per_Period-1)</f>
        <v>58348</v>
      </c>
      <c r="EP4" s="59" t="n">
        <f aca="false">EOMONTH(EP$3,Months_Per_Period-1)</f>
        <v>58440</v>
      </c>
      <c r="EQ4" s="59" t="n">
        <f aca="false">EOMONTH(EQ$3,Months_Per_Period-1)</f>
        <v>58531</v>
      </c>
      <c r="ER4" s="59" t="n">
        <f aca="false">EOMONTH(ER$3,Months_Per_Period-1)</f>
        <v>58622</v>
      </c>
      <c r="ES4" s="59" t="n">
        <f aca="false">EOMONTH(ES$3,Months_Per_Period-1)</f>
        <v>58714</v>
      </c>
      <c r="ET4" s="59" t="n">
        <f aca="false">EOMONTH(ET$3,Months_Per_Period-1)</f>
        <v>58806</v>
      </c>
      <c r="EU4" s="59" t="n">
        <f aca="false">EOMONTH(EU$3,Months_Per_Period-1)</f>
        <v>58896</v>
      </c>
      <c r="EV4" s="59" t="n">
        <f aca="false">EOMONTH(EV$3,Months_Per_Period-1)</f>
        <v>58987</v>
      </c>
      <c r="EW4" s="59" t="n">
        <f aca="false">EOMONTH(EW$3,Months_Per_Period-1)</f>
        <v>59079</v>
      </c>
      <c r="EX4" s="59" t="n">
        <f aca="false">EOMONTH(EX$3,Months_Per_Period-1)</f>
        <v>59171</v>
      </c>
      <c r="EY4" s="59" t="n">
        <f aca="false">EOMONTH(EY$3,Months_Per_Period-1)</f>
        <v>59261</v>
      </c>
      <c r="EZ4" s="59" t="n">
        <f aca="false">EOMONTH(EZ$3,Months_Per_Period-1)</f>
        <v>59352</v>
      </c>
      <c r="FA4" s="59" t="n">
        <f aca="false">EOMONTH(FA$3,Months_Per_Period-1)</f>
        <v>59444</v>
      </c>
      <c r="FB4" s="59" t="n">
        <f aca="false">EOMONTH(FB$3,Months_Per_Period-1)</f>
        <v>59536</v>
      </c>
      <c r="FC4" s="59" t="n">
        <f aca="false">EOMONTH(FC$3,Months_Per_Period-1)</f>
        <v>59626</v>
      </c>
      <c r="FD4" s="59" t="n">
        <f aca="false">EOMONTH(FD$3,Months_Per_Period-1)</f>
        <v>59717</v>
      </c>
      <c r="FE4" s="59" t="n">
        <f aca="false">EOMONTH(FE$3,Months_Per_Period-1)</f>
        <v>59809</v>
      </c>
      <c r="FF4" s="59" t="n">
        <f aca="false">EOMONTH(FF$3,Months_Per_Period-1)</f>
        <v>59901</v>
      </c>
      <c r="FG4" s="59" t="n">
        <f aca="false">EOMONTH(FG$3,Months_Per_Period-1)</f>
        <v>59992</v>
      </c>
      <c r="FH4" s="59" t="n">
        <f aca="false">EOMONTH(FH$3,Months_Per_Period-1)</f>
        <v>60083</v>
      </c>
    </row>
    <row r="5" customFormat="false" ht="15" hidden="false" customHeight="false" outlineLevel="0" collapsed="false">
      <c r="C5" s="0" t="s">
        <v>615</v>
      </c>
      <c r="D5" s="11" t="s">
        <v>217</v>
      </c>
      <c r="J5" s="38" t="n">
        <f aca="false">J$4-J$3+1</f>
        <v>92</v>
      </c>
      <c r="K5" s="38" t="n">
        <f aca="false">K$4-K$3+1</f>
        <v>90</v>
      </c>
      <c r="L5" s="38" t="n">
        <f aca="false">L$4-L$3+1</f>
        <v>91</v>
      </c>
      <c r="M5" s="38" t="n">
        <f aca="false">M$4-M$3+1</f>
        <v>92</v>
      </c>
      <c r="N5" s="38" t="n">
        <f aca="false">N$4-N$3+1</f>
        <v>92</v>
      </c>
      <c r="O5" s="38" t="n">
        <f aca="false">O$4-O$3+1</f>
        <v>90</v>
      </c>
      <c r="P5" s="38" t="n">
        <f aca="false">P$4-P$3+1</f>
        <v>91</v>
      </c>
      <c r="Q5" s="38" t="n">
        <f aca="false">Q$4-Q$3+1</f>
        <v>92</v>
      </c>
      <c r="R5" s="38" t="n">
        <f aca="false">R$4-R$3+1</f>
        <v>92</v>
      </c>
      <c r="S5" s="38" t="n">
        <f aca="false">S$4-S$3+1</f>
        <v>91</v>
      </c>
      <c r="T5" s="38" t="n">
        <f aca="false">T$4-T$3+1</f>
        <v>91</v>
      </c>
      <c r="U5" s="38" t="n">
        <f aca="false">U$4-U$3+1</f>
        <v>92</v>
      </c>
      <c r="V5" s="38" t="n">
        <f aca="false">V$4-V$3+1</f>
        <v>92</v>
      </c>
      <c r="W5" s="38" t="n">
        <f aca="false">W$4-W$3+1</f>
        <v>90</v>
      </c>
      <c r="X5" s="38" t="n">
        <f aca="false">X$4-X$3+1</f>
        <v>91</v>
      </c>
      <c r="Y5" s="38" t="n">
        <f aca="false">Y$4-Y$3+1</f>
        <v>92</v>
      </c>
      <c r="Z5" s="38" t="n">
        <f aca="false">Z$4-Z$3+1</f>
        <v>92</v>
      </c>
      <c r="AA5" s="38" t="n">
        <f aca="false">AA$4-AA$3+1</f>
        <v>90</v>
      </c>
      <c r="AB5" s="38" t="n">
        <f aca="false">AB$4-AB$3+1</f>
        <v>91</v>
      </c>
      <c r="AC5" s="38" t="n">
        <f aca="false">AC$4-AC$3+1</f>
        <v>92</v>
      </c>
      <c r="AD5" s="38" t="n">
        <f aca="false">AD$4-AD$3+1</f>
        <v>92</v>
      </c>
      <c r="AE5" s="38" t="n">
        <f aca="false">AE$4-AE$3+1</f>
        <v>90</v>
      </c>
      <c r="AF5" s="38" t="n">
        <f aca="false">AF$4-AF$3+1</f>
        <v>91</v>
      </c>
      <c r="AG5" s="38" t="n">
        <f aca="false">AG$4-AG$3+1</f>
        <v>92</v>
      </c>
      <c r="AH5" s="38" t="n">
        <f aca="false">AH$4-AH$3+1</f>
        <v>92</v>
      </c>
      <c r="AI5" s="38" t="n">
        <f aca="false">AI$4-AI$3+1</f>
        <v>91</v>
      </c>
      <c r="AJ5" s="38" t="n">
        <f aca="false">AJ$4-AJ$3+1</f>
        <v>91</v>
      </c>
      <c r="AK5" s="38" t="n">
        <f aca="false">AK$4-AK$3+1</f>
        <v>92</v>
      </c>
      <c r="AL5" s="38" t="n">
        <f aca="false">AL$4-AL$3+1</f>
        <v>92</v>
      </c>
      <c r="AM5" s="38" t="n">
        <f aca="false">AM$4-AM$3+1</f>
        <v>90</v>
      </c>
      <c r="AN5" s="38" t="n">
        <f aca="false">AN$4-AN$3+1</f>
        <v>91</v>
      </c>
      <c r="AO5" s="38" t="n">
        <f aca="false">AO$4-AO$3+1</f>
        <v>92</v>
      </c>
      <c r="AP5" s="38" t="n">
        <f aca="false">AP$4-AP$3+1</f>
        <v>92</v>
      </c>
      <c r="AQ5" s="38" t="n">
        <f aca="false">AQ$4-AQ$3+1</f>
        <v>90</v>
      </c>
      <c r="AR5" s="38" t="n">
        <f aca="false">AR$4-AR$3+1</f>
        <v>91</v>
      </c>
      <c r="AS5" s="38" t="n">
        <f aca="false">AS$4-AS$3+1</f>
        <v>92</v>
      </c>
      <c r="AT5" s="38" t="n">
        <f aca="false">AT$4-AT$3+1</f>
        <v>92</v>
      </c>
      <c r="AU5" s="38" t="n">
        <f aca="false">AU$4-AU$3+1</f>
        <v>90</v>
      </c>
      <c r="AV5" s="38" t="n">
        <f aca="false">AV$4-AV$3+1</f>
        <v>91</v>
      </c>
      <c r="AW5" s="38" t="n">
        <f aca="false">AW$4-AW$3+1</f>
        <v>92</v>
      </c>
      <c r="AX5" s="38" t="n">
        <f aca="false">AX$4-AX$3+1</f>
        <v>92</v>
      </c>
      <c r="AY5" s="38" t="n">
        <f aca="false">AY$4-AY$3+1</f>
        <v>91</v>
      </c>
      <c r="AZ5" s="38" t="n">
        <f aca="false">AZ$4-AZ$3+1</f>
        <v>91</v>
      </c>
      <c r="BA5" s="38" t="n">
        <f aca="false">BA$4-BA$3+1</f>
        <v>92</v>
      </c>
      <c r="BB5" s="38" t="n">
        <f aca="false">BB$4-BB$3+1</f>
        <v>92</v>
      </c>
      <c r="BC5" s="38" t="n">
        <f aca="false">BC$4-BC$3+1</f>
        <v>90</v>
      </c>
      <c r="BD5" s="38" t="n">
        <f aca="false">BD$4-BD$3+1</f>
        <v>91</v>
      </c>
      <c r="BE5" s="38" t="n">
        <f aca="false">BE$4-BE$3+1</f>
        <v>92</v>
      </c>
      <c r="BF5" s="38" t="n">
        <f aca="false">BF$4-BF$3+1</f>
        <v>92</v>
      </c>
      <c r="BG5" s="38" t="n">
        <f aca="false">BG$4-BG$3+1</f>
        <v>90</v>
      </c>
      <c r="BH5" s="38" t="n">
        <f aca="false">BH$4-BH$3+1</f>
        <v>91</v>
      </c>
      <c r="BI5" s="38" t="n">
        <f aca="false">BI$4-BI$3+1</f>
        <v>92</v>
      </c>
      <c r="BJ5" s="38" t="n">
        <f aca="false">BJ$4-BJ$3+1</f>
        <v>92</v>
      </c>
      <c r="BK5" s="38" t="n">
        <f aca="false">BK$4-BK$3+1</f>
        <v>90</v>
      </c>
      <c r="BL5" s="38" t="n">
        <f aca="false">BL$4-BL$3+1</f>
        <v>91</v>
      </c>
      <c r="BM5" s="38" t="n">
        <f aca="false">BM$4-BM$3+1</f>
        <v>92</v>
      </c>
      <c r="BN5" s="38" t="n">
        <f aca="false">BN$4-BN$3+1</f>
        <v>92</v>
      </c>
      <c r="BO5" s="38" t="n">
        <f aca="false">BO$4-BO$3+1</f>
        <v>91</v>
      </c>
      <c r="BP5" s="38" t="n">
        <f aca="false">BP$4-BP$3+1</f>
        <v>91</v>
      </c>
      <c r="BQ5" s="38" t="n">
        <f aca="false">BQ$4-BQ$3+1</f>
        <v>92</v>
      </c>
      <c r="BR5" s="38" t="n">
        <f aca="false">BR$4-BR$3+1</f>
        <v>92</v>
      </c>
      <c r="BS5" s="38" t="n">
        <f aca="false">BS$4-BS$3+1</f>
        <v>90</v>
      </c>
      <c r="BT5" s="38" t="n">
        <f aca="false">BT$4-BT$3+1</f>
        <v>91</v>
      </c>
      <c r="BU5" s="38" t="n">
        <f aca="false">BU$4-BU$3+1</f>
        <v>92</v>
      </c>
      <c r="BV5" s="38" t="n">
        <f aca="false">BV$4-BV$3+1</f>
        <v>92</v>
      </c>
      <c r="BW5" s="38" t="n">
        <f aca="false">BW$4-BW$3+1</f>
        <v>90</v>
      </c>
      <c r="BX5" s="38" t="n">
        <f aca="false">BX$4-BX$3+1</f>
        <v>91</v>
      </c>
      <c r="BY5" s="38" t="n">
        <f aca="false">BY$4-BY$3+1</f>
        <v>92</v>
      </c>
      <c r="BZ5" s="38" t="n">
        <f aca="false">BZ$4-BZ$3+1</f>
        <v>92</v>
      </c>
      <c r="CA5" s="38" t="n">
        <f aca="false">CA$4-CA$3+1</f>
        <v>90</v>
      </c>
      <c r="CB5" s="38" t="n">
        <f aca="false">CB$4-CB$3+1</f>
        <v>91</v>
      </c>
      <c r="CC5" s="38" t="n">
        <f aca="false">CC$4-CC$3+1</f>
        <v>92</v>
      </c>
      <c r="CD5" s="38" t="n">
        <f aca="false">CD$4-CD$3+1</f>
        <v>92</v>
      </c>
      <c r="CE5" s="38" t="n">
        <f aca="false">CE$4-CE$3+1</f>
        <v>91</v>
      </c>
      <c r="CF5" s="38" t="n">
        <f aca="false">CF$4-CF$3+1</f>
        <v>91</v>
      </c>
      <c r="CG5" s="38" t="n">
        <f aca="false">CG$4-CG$3+1</f>
        <v>92</v>
      </c>
      <c r="CH5" s="38" t="n">
        <f aca="false">CH$4-CH$3+1</f>
        <v>92</v>
      </c>
      <c r="CI5" s="38" t="n">
        <f aca="false">CI$4-CI$3+1</f>
        <v>90</v>
      </c>
      <c r="CJ5" s="38" t="n">
        <f aca="false">CJ$4-CJ$3+1</f>
        <v>91</v>
      </c>
      <c r="CK5" s="38" t="n">
        <f aca="false">CK$4-CK$3+1</f>
        <v>92</v>
      </c>
      <c r="CL5" s="38" t="n">
        <f aca="false">CL$4-CL$3+1</f>
        <v>92</v>
      </c>
      <c r="CM5" s="38" t="n">
        <f aca="false">CM$4-CM$3+1</f>
        <v>90</v>
      </c>
      <c r="CN5" s="38" t="n">
        <f aca="false">CN$4-CN$3+1</f>
        <v>91</v>
      </c>
      <c r="CO5" s="38" t="n">
        <f aca="false">CO$4-CO$3+1</f>
        <v>92</v>
      </c>
      <c r="CP5" s="38" t="n">
        <f aca="false">CP$4-CP$3+1</f>
        <v>92</v>
      </c>
      <c r="CQ5" s="38" t="n">
        <f aca="false">CQ$4-CQ$3+1</f>
        <v>90</v>
      </c>
      <c r="CR5" s="38" t="n">
        <f aca="false">CR$4-CR$3+1</f>
        <v>91</v>
      </c>
      <c r="CS5" s="38" t="n">
        <f aca="false">CS$4-CS$3+1</f>
        <v>92</v>
      </c>
      <c r="CT5" s="38" t="n">
        <f aca="false">CT$4-CT$3+1</f>
        <v>92</v>
      </c>
      <c r="CU5" s="38" t="n">
        <f aca="false">CU$4-CU$3+1</f>
        <v>91</v>
      </c>
      <c r="CV5" s="38" t="n">
        <f aca="false">CV$4-CV$3+1</f>
        <v>91</v>
      </c>
      <c r="CW5" s="38" t="n">
        <f aca="false">CW$4-CW$3+1</f>
        <v>92</v>
      </c>
      <c r="CX5" s="38" t="n">
        <f aca="false">CX$4-CX$3+1</f>
        <v>92</v>
      </c>
      <c r="CY5" s="38" t="n">
        <f aca="false">CY$4-CY$3+1</f>
        <v>90</v>
      </c>
      <c r="CZ5" s="38" t="n">
        <f aca="false">CZ$4-CZ$3+1</f>
        <v>91</v>
      </c>
      <c r="DA5" s="38" t="n">
        <f aca="false">DA$4-DA$3+1</f>
        <v>92</v>
      </c>
      <c r="DB5" s="38" t="n">
        <f aca="false">DB$4-DB$3+1</f>
        <v>92</v>
      </c>
      <c r="DC5" s="38" t="n">
        <f aca="false">DC$4-DC$3+1</f>
        <v>90</v>
      </c>
      <c r="DD5" s="38" t="n">
        <f aca="false">DD$4-DD$3+1</f>
        <v>91</v>
      </c>
      <c r="DE5" s="38" t="n">
        <f aca="false">DE$4-DE$3+1</f>
        <v>92</v>
      </c>
      <c r="DF5" s="38" t="n">
        <f aca="false">DF$4-DF$3+1</f>
        <v>92</v>
      </c>
      <c r="DG5" s="38" t="n">
        <f aca="false">DG$4-DG$3+1</f>
        <v>90</v>
      </c>
      <c r="DH5" s="38" t="n">
        <f aca="false">DH$4-DH$3+1</f>
        <v>91</v>
      </c>
      <c r="DI5" s="38" t="n">
        <f aca="false">DI$4-DI$3+1</f>
        <v>92</v>
      </c>
      <c r="DJ5" s="38" t="n">
        <f aca="false">DJ$4-DJ$3+1</f>
        <v>92</v>
      </c>
      <c r="DK5" s="38" t="n">
        <f aca="false">DK$4-DK$3+1</f>
        <v>91</v>
      </c>
      <c r="DL5" s="38" t="n">
        <f aca="false">DL$4-DL$3+1</f>
        <v>91</v>
      </c>
      <c r="DM5" s="38" t="n">
        <f aca="false">DM$4-DM$3+1</f>
        <v>92</v>
      </c>
      <c r="DN5" s="38" t="n">
        <f aca="false">DN$4-DN$3+1</f>
        <v>92</v>
      </c>
      <c r="DO5" s="38" t="n">
        <f aca="false">DO$4-DO$3+1</f>
        <v>90</v>
      </c>
      <c r="DP5" s="38" t="n">
        <f aca="false">DP$4-DP$3+1</f>
        <v>91</v>
      </c>
      <c r="DQ5" s="38" t="n">
        <f aca="false">DQ$4-DQ$3+1</f>
        <v>92</v>
      </c>
      <c r="DR5" s="38" t="n">
        <f aca="false">DR$4-DR$3+1</f>
        <v>92</v>
      </c>
      <c r="DS5" s="38" t="n">
        <f aca="false">DS$4-DS$3+1</f>
        <v>90</v>
      </c>
      <c r="DT5" s="38" t="n">
        <f aca="false">DT$4-DT$3+1</f>
        <v>91</v>
      </c>
      <c r="DU5" s="38" t="n">
        <f aca="false">DU$4-DU$3+1</f>
        <v>92</v>
      </c>
      <c r="DV5" s="38" t="n">
        <f aca="false">DV$4-DV$3+1</f>
        <v>92</v>
      </c>
      <c r="DW5" s="38" t="n">
        <f aca="false">DW$4-DW$3+1</f>
        <v>90</v>
      </c>
      <c r="DX5" s="38" t="n">
        <f aca="false">DX$4-DX$3+1</f>
        <v>91</v>
      </c>
      <c r="DY5" s="38" t="n">
        <f aca="false">DY$4-DY$3+1</f>
        <v>92</v>
      </c>
      <c r="DZ5" s="38" t="n">
        <f aca="false">DZ$4-DZ$3+1</f>
        <v>92</v>
      </c>
      <c r="EA5" s="38" t="n">
        <f aca="false">EA$4-EA$3+1</f>
        <v>91</v>
      </c>
      <c r="EB5" s="38" t="n">
        <f aca="false">EB$4-EB$3+1</f>
        <v>91</v>
      </c>
      <c r="EC5" s="38" t="n">
        <f aca="false">EC$4-EC$3+1</f>
        <v>92</v>
      </c>
      <c r="ED5" s="38" t="n">
        <f aca="false">ED$4-ED$3+1</f>
        <v>92</v>
      </c>
      <c r="EE5" s="38" t="n">
        <f aca="false">EE$4-EE$3+1</f>
        <v>90</v>
      </c>
      <c r="EF5" s="38" t="n">
        <f aca="false">EF$4-EF$3+1</f>
        <v>91</v>
      </c>
      <c r="EG5" s="38" t="n">
        <f aca="false">EG$4-EG$3+1</f>
        <v>92</v>
      </c>
      <c r="EH5" s="38" t="n">
        <f aca="false">EH$4-EH$3+1</f>
        <v>92</v>
      </c>
      <c r="EI5" s="38" t="n">
        <f aca="false">EI$4-EI$3+1</f>
        <v>90</v>
      </c>
      <c r="EJ5" s="38" t="n">
        <f aca="false">EJ$4-EJ$3+1</f>
        <v>91</v>
      </c>
      <c r="EK5" s="38" t="n">
        <f aca="false">EK$4-EK$3+1</f>
        <v>92</v>
      </c>
      <c r="EL5" s="38" t="n">
        <f aca="false">EL$4-EL$3+1</f>
        <v>92</v>
      </c>
      <c r="EM5" s="38" t="n">
        <f aca="false">EM$4-EM$3+1</f>
        <v>90</v>
      </c>
      <c r="EN5" s="38" t="n">
        <f aca="false">EN$4-EN$3+1</f>
        <v>91</v>
      </c>
      <c r="EO5" s="38" t="n">
        <f aca="false">EO$4-EO$3+1</f>
        <v>92</v>
      </c>
      <c r="EP5" s="38" t="n">
        <f aca="false">EP$4-EP$3+1</f>
        <v>92</v>
      </c>
      <c r="EQ5" s="38" t="n">
        <f aca="false">EQ$4-EQ$3+1</f>
        <v>91</v>
      </c>
      <c r="ER5" s="38" t="n">
        <f aca="false">ER$4-ER$3+1</f>
        <v>91</v>
      </c>
      <c r="ES5" s="38" t="n">
        <f aca="false">ES$4-ES$3+1</f>
        <v>92</v>
      </c>
      <c r="ET5" s="38" t="n">
        <f aca="false">ET$4-ET$3+1</f>
        <v>92</v>
      </c>
      <c r="EU5" s="38" t="n">
        <f aca="false">EU$4-EU$3+1</f>
        <v>90</v>
      </c>
      <c r="EV5" s="38" t="n">
        <f aca="false">EV$4-EV$3+1</f>
        <v>91</v>
      </c>
      <c r="EW5" s="38" t="n">
        <f aca="false">EW$4-EW$3+1</f>
        <v>92</v>
      </c>
      <c r="EX5" s="38" t="n">
        <f aca="false">EX$4-EX$3+1</f>
        <v>92</v>
      </c>
      <c r="EY5" s="38" t="n">
        <f aca="false">EY$4-EY$3+1</f>
        <v>90</v>
      </c>
      <c r="EZ5" s="38" t="n">
        <f aca="false">EZ$4-EZ$3+1</f>
        <v>91</v>
      </c>
      <c r="FA5" s="38" t="n">
        <f aca="false">FA$4-FA$3+1</f>
        <v>92</v>
      </c>
      <c r="FB5" s="38" t="n">
        <f aca="false">FB$4-FB$3+1</f>
        <v>92</v>
      </c>
      <c r="FC5" s="38" t="n">
        <f aca="false">FC$4-FC$3+1</f>
        <v>90</v>
      </c>
      <c r="FD5" s="38" t="n">
        <f aca="false">FD$4-FD$3+1</f>
        <v>91</v>
      </c>
      <c r="FE5" s="38" t="n">
        <f aca="false">FE$4-FE$3+1</f>
        <v>92</v>
      </c>
      <c r="FF5" s="38" t="n">
        <f aca="false">FF$4-FF$3+1</f>
        <v>92</v>
      </c>
      <c r="FG5" s="38" t="n">
        <f aca="false">FG$4-FG$3+1</f>
        <v>91</v>
      </c>
      <c r="FH5" s="38" t="n">
        <f aca="false">FH$4-FH$3+1</f>
        <v>91</v>
      </c>
    </row>
    <row r="6" customFormat="false" ht="15" hidden="false" customHeight="false" outlineLevel="0" collapsed="false">
      <c r="C6" s="0" t="s">
        <v>616</v>
      </c>
      <c r="D6" s="11" t="s">
        <v>617</v>
      </c>
      <c r="J6" s="60" t="n">
        <f aca="false">J$5/Days_In_Year</f>
        <v>0.252054794520548</v>
      </c>
      <c r="K6" s="60" t="n">
        <f aca="false">K$5/Days_In_Year</f>
        <v>0.246575342465753</v>
      </c>
      <c r="L6" s="60" t="n">
        <f aca="false">L$5/Days_In_Year</f>
        <v>0.249315068493151</v>
      </c>
      <c r="M6" s="60" t="n">
        <f aca="false">M$5/Days_In_Year</f>
        <v>0.252054794520548</v>
      </c>
      <c r="N6" s="60" t="n">
        <f aca="false">N$5/Days_In_Year</f>
        <v>0.252054794520548</v>
      </c>
      <c r="O6" s="60" t="n">
        <f aca="false">O$5/Days_In_Year</f>
        <v>0.246575342465753</v>
      </c>
      <c r="P6" s="60" t="n">
        <f aca="false">P$5/Days_In_Year</f>
        <v>0.249315068493151</v>
      </c>
      <c r="Q6" s="60" t="n">
        <f aca="false">Q$5/Days_In_Year</f>
        <v>0.252054794520548</v>
      </c>
      <c r="R6" s="60" t="n">
        <f aca="false">R$5/Days_In_Year</f>
        <v>0.252054794520548</v>
      </c>
      <c r="S6" s="60" t="n">
        <f aca="false">S$5/Days_In_Year</f>
        <v>0.249315068493151</v>
      </c>
      <c r="T6" s="60" t="n">
        <f aca="false">T$5/Days_In_Year</f>
        <v>0.249315068493151</v>
      </c>
      <c r="U6" s="60" t="n">
        <f aca="false">U$5/Days_In_Year</f>
        <v>0.252054794520548</v>
      </c>
      <c r="V6" s="60" t="n">
        <f aca="false">V$5/Days_In_Year</f>
        <v>0.252054794520548</v>
      </c>
      <c r="W6" s="60" t="n">
        <f aca="false">W$5/Days_In_Year</f>
        <v>0.246575342465753</v>
      </c>
      <c r="X6" s="60" t="n">
        <f aca="false">X$5/Days_In_Year</f>
        <v>0.249315068493151</v>
      </c>
      <c r="Y6" s="60" t="n">
        <f aca="false">Y$5/Days_In_Year</f>
        <v>0.252054794520548</v>
      </c>
      <c r="Z6" s="60" t="n">
        <f aca="false">Z$5/Days_In_Year</f>
        <v>0.252054794520548</v>
      </c>
      <c r="AA6" s="60" t="n">
        <f aca="false">AA$5/Days_In_Year</f>
        <v>0.246575342465753</v>
      </c>
      <c r="AB6" s="60" t="n">
        <f aca="false">AB$5/Days_In_Year</f>
        <v>0.249315068493151</v>
      </c>
      <c r="AC6" s="60" t="n">
        <f aca="false">AC$5/Days_In_Year</f>
        <v>0.252054794520548</v>
      </c>
      <c r="AD6" s="60" t="n">
        <f aca="false">AD$5/Days_In_Year</f>
        <v>0.252054794520548</v>
      </c>
      <c r="AE6" s="60" t="n">
        <f aca="false">AE$5/Days_In_Year</f>
        <v>0.246575342465753</v>
      </c>
      <c r="AF6" s="60" t="n">
        <f aca="false">AF$5/Days_In_Year</f>
        <v>0.249315068493151</v>
      </c>
      <c r="AG6" s="60" t="n">
        <f aca="false">AG$5/Days_In_Year</f>
        <v>0.252054794520548</v>
      </c>
      <c r="AH6" s="60" t="n">
        <f aca="false">AH$5/Days_In_Year</f>
        <v>0.252054794520548</v>
      </c>
      <c r="AI6" s="60" t="n">
        <f aca="false">AI$5/Days_In_Year</f>
        <v>0.249315068493151</v>
      </c>
      <c r="AJ6" s="60" t="n">
        <f aca="false">AJ$5/Days_In_Year</f>
        <v>0.249315068493151</v>
      </c>
      <c r="AK6" s="60" t="n">
        <f aca="false">AK$5/Days_In_Year</f>
        <v>0.252054794520548</v>
      </c>
      <c r="AL6" s="60" t="n">
        <f aca="false">AL$5/Days_In_Year</f>
        <v>0.252054794520548</v>
      </c>
      <c r="AM6" s="60" t="n">
        <f aca="false">AM$5/Days_In_Year</f>
        <v>0.246575342465753</v>
      </c>
      <c r="AN6" s="60" t="n">
        <f aca="false">AN$5/Days_In_Year</f>
        <v>0.249315068493151</v>
      </c>
      <c r="AO6" s="60" t="n">
        <f aca="false">AO$5/Days_In_Year</f>
        <v>0.252054794520548</v>
      </c>
      <c r="AP6" s="60" t="n">
        <f aca="false">AP$5/Days_In_Year</f>
        <v>0.252054794520548</v>
      </c>
      <c r="AQ6" s="60" t="n">
        <f aca="false">AQ$5/Days_In_Year</f>
        <v>0.246575342465753</v>
      </c>
      <c r="AR6" s="60" t="n">
        <f aca="false">AR$5/Days_In_Year</f>
        <v>0.249315068493151</v>
      </c>
      <c r="AS6" s="60" t="n">
        <f aca="false">AS$5/Days_In_Year</f>
        <v>0.252054794520548</v>
      </c>
      <c r="AT6" s="60" t="n">
        <f aca="false">AT$5/Days_In_Year</f>
        <v>0.252054794520548</v>
      </c>
      <c r="AU6" s="60" t="n">
        <f aca="false">AU$5/Days_In_Year</f>
        <v>0.246575342465753</v>
      </c>
      <c r="AV6" s="60" t="n">
        <f aca="false">AV$5/Days_In_Year</f>
        <v>0.249315068493151</v>
      </c>
      <c r="AW6" s="60" t="n">
        <f aca="false">AW$5/Days_In_Year</f>
        <v>0.252054794520548</v>
      </c>
      <c r="AX6" s="60" t="n">
        <f aca="false">AX$5/Days_In_Year</f>
        <v>0.252054794520548</v>
      </c>
      <c r="AY6" s="60" t="n">
        <f aca="false">AY$5/Days_In_Year</f>
        <v>0.249315068493151</v>
      </c>
      <c r="AZ6" s="60" t="n">
        <f aca="false">AZ$5/Days_In_Year</f>
        <v>0.249315068493151</v>
      </c>
      <c r="BA6" s="60" t="n">
        <f aca="false">BA$5/Days_In_Year</f>
        <v>0.252054794520548</v>
      </c>
      <c r="BB6" s="60" t="n">
        <f aca="false">BB$5/Days_In_Year</f>
        <v>0.252054794520548</v>
      </c>
      <c r="BC6" s="60" t="n">
        <f aca="false">BC$5/Days_In_Year</f>
        <v>0.246575342465753</v>
      </c>
      <c r="BD6" s="60" t="n">
        <f aca="false">BD$5/Days_In_Year</f>
        <v>0.249315068493151</v>
      </c>
      <c r="BE6" s="60" t="n">
        <f aca="false">BE$5/Days_In_Year</f>
        <v>0.252054794520548</v>
      </c>
      <c r="BF6" s="60" t="n">
        <f aca="false">BF$5/Days_In_Year</f>
        <v>0.252054794520548</v>
      </c>
      <c r="BG6" s="60" t="n">
        <f aca="false">BG$5/Days_In_Year</f>
        <v>0.246575342465753</v>
      </c>
      <c r="BH6" s="60" t="n">
        <f aca="false">BH$5/Days_In_Year</f>
        <v>0.249315068493151</v>
      </c>
      <c r="BI6" s="60" t="n">
        <f aca="false">BI$5/Days_In_Year</f>
        <v>0.252054794520548</v>
      </c>
      <c r="BJ6" s="60" t="n">
        <f aca="false">BJ$5/Days_In_Year</f>
        <v>0.252054794520548</v>
      </c>
      <c r="BK6" s="60" t="n">
        <f aca="false">BK$5/Days_In_Year</f>
        <v>0.246575342465753</v>
      </c>
      <c r="BL6" s="60" t="n">
        <f aca="false">BL$5/Days_In_Year</f>
        <v>0.249315068493151</v>
      </c>
      <c r="BM6" s="60" t="n">
        <f aca="false">BM$5/Days_In_Year</f>
        <v>0.252054794520548</v>
      </c>
      <c r="BN6" s="60" t="n">
        <f aca="false">BN$5/Days_In_Year</f>
        <v>0.252054794520548</v>
      </c>
      <c r="BO6" s="60" t="n">
        <f aca="false">BO$5/Days_In_Year</f>
        <v>0.249315068493151</v>
      </c>
      <c r="BP6" s="60" t="n">
        <f aca="false">BP$5/Days_In_Year</f>
        <v>0.249315068493151</v>
      </c>
      <c r="BQ6" s="60" t="n">
        <f aca="false">BQ$5/Days_In_Year</f>
        <v>0.252054794520548</v>
      </c>
      <c r="BR6" s="60" t="n">
        <f aca="false">BR$5/Days_In_Year</f>
        <v>0.252054794520548</v>
      </c>
      <c r="BS6" s="60" t="n">
        <f aca="false">BS$5/Days_In_Year</f>
        <v>0.246575342465753</v>
      </c>
      <c r="BT6" s="60" t="n">
        <f aca="false">BT$5/Days_In_Year</f>
        <v>0.249315068493151</v>
      </c>
      <c r="BU6" s="60" t="n">
        <f aca="false">BU$5/Days_In_Year</f>
        <v>0.252054794520548</v>
      </c>
      <c r="BV6" s="60" t="n">
        <f aca="false">BV$5/Days_In_Year</f>
        <v>0.252054794520548</v>
      </c>
      <c r="BW6" s="60" t="n">
        <f aca="false">BW$5/Days_In_Year</f>
        <v>0.246575342465753</v>
      </c>
      <c r="BX6" s="60" t="n">
        <f aca="false">BX$5/Days_In_Year</f>
        <v>0.249315068493151</v>
      </c>
      <c r="BY6" s="60" t="n">
        <f aca="false">BY$5/Days_In_Year</f>
        <v>0.252054794520548</v>
      </c>
      <c r="BZ6" s="60" t="n">
        <f aca="false">BZ$5/Days_In_Year</f>
        <v>0.252054794520548</v>
      </c>
      <c r="CA6" s="60" t="n">
        <f aca="false">CA$5/Days_In_Year</f>
        <v>0.246575342465753</v>
      </c>
      <c r="CB6" s="60" t="n">
        <f aca="false">CB$5/Days_In_Year</f>
        <v>0.249315068493151</v>
      </c>
      <c r="CC6" s="60" t="n">
        <f aca="false">CC$5/Days_In_Year</f>
        <v>0.252054794520548</v>
      </c>
      <c r="CD6" s="60" t="n">
        <f aca="false">CD$5/Days_In_Year</f>
        <v>0.252054794520548</v>
      </c>
      <c r="CE6" s="60" t="n">
        <f aca="false">CE$5/Days_In_Year</f>
        <v>0.249315068493151</v>
      </c>
      <c r="CF6" s="60" t="n">
        <f aca="false">CF$5/Days_In_Year</f>
        <v>0.249315068493151</v>
      </c>
      <c r="CG6" s="60" t="n">
        <f aca="false">CG$5/Days_In_Year</f>
        <v>0.252054794520548</v>
      </c>
      <c r="CH6" s="60" t="n">
        <f aca="false">CH$5/Days_In_Year</f>
        <v>0.252054794520548</v>
      </c>
      <c r="CI6" s="60" t="n">
        <f aca="false">CI$5/Days_In_Year</f>
        <v>0.246575342465753</v>
      </c>
      <c r="CJ6" s="60" t="n">
        <f aca="false">CJ$5/Days_In_Year</f>
        <v>0.249315068493151</v>
      </c>
      <c r="CK6" s="60" t="n">
        <f aca="false">CK$5/Days_In_Year</f>
        <v>0.252054794520548</v>
      </c>
      <c r="CL6" s="60" t="n">
        <f aca="false">CL$5/Days_In_Year</f>
        <v>0.252054794520548</v>
      </c>
      <c r="CM6" s="60" t="n">
        <f aca="false">CM$5/Days_In_Year</f>
        <v>0.246575342465753</v>
      </c>
      <c r="CN6" s="60" t="n">
        <f aca="false">CN$5/Days_In_Year</f>
        <v>0.249315068493151</v>
      </c>
      <c r="CO6" s="60" t="n">
        <f aca="false">CO$5/Days_In_Year</f>
        <v>0.252054794520548</v>
      </c>
      <c r="CP6" s="60" t="n">
        <f aca="false">CP$5/Days_In_Year</f>
        <v>0.252054794520548</v>
      </c>
      <c r="CQ6" s="60" t="n">
        <f aca="false">CQ$5/Days_In_Year</f>
        <v>0.246575342465753</v>
      </c>
      <c r="CR6" s="60" t="n">
        <f aca="false">CR$5/Days_In_Year</f>
        <v>0.249315068493151</v>
      </c>
      <c r="CS6" s="60" t="n">
        <f aca="false">CS$5/Days_In_Year</f>
        <v>0.252054794520548</v>
      </c>
      <c r="CT6" s="60" t="n">
        <f aca="false">CT$5/Days_In_Year</f>
        <v>0.252054794520548</v>
      </c>
      <c r="CU6" s="60" t="n">
        <f aca="false">CU$5/Days_In_Year</f>
        <v>0.249315068493151</v>
      </c>
      <c r="CV6" s="60" t="n">
        <f aca="false">CV$5/Days_In_Year</f>
        <v>0.249315068493151</v>
      </c>
      <c r="CW6" s="60" t="n">
        <f aca="false">CW$5/Days_In_Year</f>
        <v>0.252054794520548</v>
      </c>
      <c r="CX6" s="60" t="n">
        <f aca="false">CX$5/Days_In_Year</f>
        <v>0.252054794520548</v>
      </c>
      <c r="CY6" s="60" t="n">
        <f aca="false">CY$5/Days_In_Year</f>
        <v>0.246575342465753</v>
      </c>
      <c r="CZ6" s="60" t="n">
        <f aca="false">CZ$5/Days_In_Year</f>
        <v>0.249315068493151</v>
      </c>
      <c r="DA6" s="60" t="n">
        <f aca="false">DA$5/Days_In_Year</f>
        <v>0.252054794520548</v>
      </c>
      <c r="DB6" s="60" t="n">
        <f aca="false">DB$5/Days_In_Year</f>
        <v>0.252054794520548</v>
      </c>
      <c r="DC6" s="60" t="n">
        <f aca="false">DC$5/Days_In_Year</f>
        <v>0.246575342465753</v>
      </c>
      <c r="DD6" s="60" t="n">
        <f aca="false">DD$5/Days_In_Year</f>
        <v>0.249315068493151</v>
      </c>
      <c r="DE6" s="60" t="n">
        <f aca="false">DE$5/Days_In_Year</f>
        <v>0.252054794520548</v>
      </c>
      <c r="DF6" s="60" t="n">
        <f aca="false">DF$5/Days_In_Year</f>
        <v>0.252054794520548</v>
      </c>
      <c r="DG6" s="60" t="n">
        <f aca="false">DG$5/Days_In_Year</f>
        <v>0.246575342465753</v>
      </c>
      <c r="DH6" s="60" t="n">
        <f aca="false">DH$5/Days_In_Year</f>
        <v>0.249315068493151</v>
      </c>
      <c r="DI6" s="60" t="n">
        <f aca="false">DI$5/Days_In_Year</f>
        <v>0.252054794520548</v>
      </c>
      <c r="DJ6" s="60" t="n">
        <f aca="false">DJ$5/Days_In_Year</f>
        <v>0.252054794520548</v>
      </c>
      <c r="DK6" s="60" t="n">
        <f aca="false">DK$5/Days_In_Year</f>
        <v>0.249315068493151</v>
      </c>
      <c r="DL6" s="60" t="n">
        <f aca="false">DL$5/Days_In_Year</f>
        <v>0.249315068493151</v>
      </c>
      <c r="DM6" s="60" t="n">
        <f aca="false">DM$5/Days_In_Year</f>
        <v>0.252054794520548</v>
      </c>
      <c r="DN6" s="60" t="n">
        <f aca="false">DN$5/Days_In_Year</f>
        <v>0.252054794520548</v>
      </c>
      <c r="DO6" s="60" t="n">
        <f aca="false">DO$5/Days_In_Year</f>
        <v>0.246575342465753</v>
      </c>
      <c r="DP6" s="60" t="n">
        <f aca="false">DP$5/Days_In_Year</f>
        <v>0.249315068493151</v>
      </c>
      <c r="DQ6" s="60" t="n">
        <f aca="false">DQ$5/Days_In_Year</f>
        <v>0.252054794520548</v>
      </c>
      <c r="DR6" s="60" t="n">
        <f aca="false">DR$5/Days_In_Year</f>
        <v>0.252054794520548</v>
      </c>
      <c r="DS6" s="60" t="n">
        <f aca="false">DS$5/Days_In_Year</f>
        <v>0.246575342465753</v>
      </c>
      <c r="DT6" s="60" t="n">
        <f aca="false">DT$5/Days_In_Year</f>
        <v>0.249315068493151</v>
      </c>
      <c r="DU6" s="60" t="n">
        <f aca="false">DU$5/Days_In_Year</f>
        <v>0.252054794520548</v>
      </c>
      <c r="DV6" s="60" t="n">
        <f aca="false">DV$5/Days_In_Year</f>
        <v>0.252054794520548</v>
      </c>
      <c r="DW6" s="60" t="n">
        <f aca="false">DW$5/Days_In_Year</f>
        <v>0.246575342465753</v>
      </c>
      <c r="DX6" s="60" t="n">
        <f aca="false">DX$5/Days_In_Year</f>
        <v>0.249315068493151</v>
      </c>
      <c r="DY6" s="60" t="n">
        <f aca="false">DY$5/Days_In_Year</f>
        <v>0.252054794520548</v>
      </c>
      <c r="DZ6" s="60" t="n">
        <f aca="false">DZ$5/Days_In_Year</f>
        <v>0.252054794520548</v>
      </c>
      <c r="EA6" s="60" t="n">
        <f aca="false">EA$5/Days_In_Year</f>
        <v>0.249315068493151</v>
      </c>
      <c r="EB6" s="60" t="n">
        <f aca="false">EB$5/Days_In_Year</f>
        <v>0.249315068493151</v>
      </c>
      <c r="EC6" s="60" t="n">
        <f aca="false">EC$5/Days_In_Year</f>
        <v>0.252054794520548</v>
      </c>
      <c r="ED6" s="60" t="n">
        <f aca="false">ED$5/Days_In_Year</f>
        <v>0.252054794520548</v>
      </c>
      <c r="EE6" s="60" t="n">
        <f aca="false">EE$5/Days_In_Year</f>
        <v>0.246575342465753</v>
      </c>
      <c r="EF6" s="60" t="n">
        <f aca="false">EF$5/Days_In_Year</f>
        <v>0.249315068493151</v>
      </c>
      <c r="EG6" s="60" t="n">
        <f aca="false">EG$5/Days_In_Year</f>
        <v>0.252054794520548</v>
      </c>
      <c r="EH6" s="60" t="n">
        <f aca="false">EH$5/Days_In_Year</f>
        <v>0.252054794520548</v>
      </c>
      <c r="EI6" s="60" t="n">
        <f aca="false">EI$5/Days_In_Year</f>
        <v>0.246575342465753</v>
      </c>
      <c r="EJ6" s="60" t="n">
        <f aca="false">EJ$5/Days_In_Year</f>
        <v>0.249315068493151</v>
      </c>
      <c r="EK6" s="60" t="n">
        <f aca="false">EK$5/Days_In_Year</f>
        <v>0.252054794520548</v>
      </c>
      <c r="EL6" s="60" t="n">
        <f aca="false">EL$5/Days_In_Year</f>
        <v>0.252054794520548</v>
      </c>
      <c r="EM6" s="60" t="n">
        <f aca="false">EM$5/Days_In_Year</f>
        <v>0.246575342465753</v>
      </c>
      <c r="EN6" s="60" t="n">
        <f aca="false">EN$5/Days_In_Year</f>
        <v>0.249315068493151</v>
      </c>
      <c r="EO6" s="60" t="n">
        <f aca="false">EO$5/Days_In_Year</f>
        <v>0.252054794520548</v>
      </c>
      <c r="EP6" s="60" t="n">
        <f aca="false">EP$5/Days_In_Year</f>
        <v>0.252054794520548</v>
      </c>
      <c r="EQ6" s="60" t="n">
        <f aca="false">EQ$5/Days_In_Year</f>
        <v>0.249315068493151</v>
      </c>
      <c r="ER6" s="60" t="n">
        <f aca="false">ER$5/Days_In_Year</f>
        <v>0.249315068493151</v>
      </c>
      <c r="ES6" s="60" t="n">
        <f aca="false">ES$5/Days_In_Year</f>
        <v>0.252054794520548</v>
      </c>
      <c r="ET6" s="60" t="n">
        <f aca="false">ET$5/Days_In_Year</f>
        <v>0.252054794520548</v>
      </c>
      <c r="EU6" s="60" t="n">
        <f aca="false">EU$5/Days_In_Year</f>
        <v>0.246575342465753</v>
      </c>
      <c r="EV6" s="60" t="n">
        <f aca="false">EV$5/Days_In_Year</f>
        <v>0.249315068493151</v>
      </c>
      <c r="EW6" s="60" t="n">
        <f aca="false">EW$5/Days_In_Year</f>
        <v>0.252054794520548</v>
      </c>
      <c r="EX6" s="60" t="n">
        <f aca="false">EX$5/Days_In_Year</f>
        <v>0.252054794520548</v>
      </c>
      <c r="EY6" s="60" t="n">
        <f aca="false">EY$5/Days_In_Year</f>
        <v>0.246575342465753</v>
      </c>
      <c r="EZ6" s="60" t="n">
        <f aca="false">EZ$5/Days_In_Year</f>
        <v>0.249315068493151</v>
      </c>
      <c r="FA6" s="60" t="n">
        <f aca="false">FA$5/Days_In_Year</f>
        <v>0.252054794520548</v>
      </c>
      <c r="FB6" s="60" t="n">
        <f aca="false">FB$5/Days_In_Year</f>
        <v>0.252054794520548</v>
      </c>
      <c r="FC6" s="60" t="n">
        <f aca="false">FC$5/Days_In_Year</f>
        <v>0.246575342465753</v>
      </c>
      <c r="FD6" s="60" t="n">
        <f aca="false">FD$5/Days_In_Year</f>
        <v>0.249315068493151</v>
      </c>
      <c r="FE6" s="60" t="n">
        <f aca="false">FE$5/Days_In_Year</f>
        <v>0.252054794520548</v>
      </c>
      <c r="FF6" s="60" t="n">
        <f aca="false">FF$5/Days_In_Year</f>
        <v>0.252054794520548</v>
      </c>
      <c r="FG6" s="60" t="n">
        <f aca="false">FG$5/Days_In_Year</f>
        <v>0.249315068493151</v>
      </c>
      <c r="FH6" s="60" t="n">
        <f aca="false">FH$5/Days_In_Year</f>
        <v>0.249315068493151</v>
      </c>
    </row>
    <row r="7" customFormat="false" ht="15" hidden="false" customHeight="false" outlineLevel="0" collapsed="false">
      <c r="C7" s="0" t="s">
        <v>485</v>
      </c>
      <c r="D7" s="11" t="s">
        <v>290</v>
      </c>
      <c r="J7" s="38" t="n">
        <f aca="false">YEAR(J$4)</f>
        <v>2025</v>
      </c>
      <c r="K7" s="38" t="n">
        <f aca="false">YEAR(K$4)</f>
        <v>2026</v>
      </c>
      <c r="L7" s="38" t="n">
        <f aca="false">YEAR(L$4)</f>
        <v>2026</v>
      </c>
      <c r="M7" s="38" t="n">
        <f aca="false">YEAR(M$4)</f>
        <v>2026</v>
      </c>
      <c r="N7" s="38" t="n">
        <f aca="false">YEAR(N$4)</f>
        <v>2026</v>
      </c>
      <c r="O7" s="38" t="n">
        <f aca="false">YEAR(O$4)</f>
        <v>2027</v>
      </c>
      <c r="P7" s="38" t="n">
        <f aca="false">YEAR(P$4)</f>
        <v>2027</v>
      </c>
      <c r="Q7" s="38" t="n">
        <f aca="false">YEAR(Q$4)</f>
        <v>2027</v>
      </c>
      <c r="R7" s="38" t="n">
        <f aca="false">YEAR(R$4)</f>
        <v>2027</v>
      </c>
      <c r="S7" s="38" t="n">
        <f aca="false">YEAR(S$4)</f>
        <v>2028</v>
      </c>
      <c r="T7" s="38" t="n">
        <f aca="false">YEAR(T$4)</f>
        <v>2028</v>
      </c>
      <c r="U7" s="38" t="n">
        <f aca="false">YEAR(U$4)</f>
        <v>2028</v>
      </c>
      <c r="V7" s="38" t="n">
        <f aca="false">YEAR(V$4)</f>
        <v>2028</v>
      </c>
      <c r="W7" s="38" t="n">
        <f aca="false">YEAR(W$4)</f>
        <v>2029</v>
      </c>
      <c r="X7" s="38" t="n">
        <f aca="false">YEAR(X$4)</f>
        <v>2029</v>
      </c>
      <c r="Y7" s="38" t="n">
        <f aca="false">YEAR(Y$4)</f>
        <v>2029</v>
      </c>
      <c r="Z7" s="38" t="n">
        <f aca="false">YEAR(Z$4)</f>
        <v>2029</v>
      </c>
      <c r="AA7" s="38" t="n">
        <f aca="false">YEAR(AA$4)</f>
        <v>2030</v>
      </c>
      <c r="AB7" s="38" t="n">
        <f aca="false">YEAR(AB$4)</f>
        <v>2030</v>
      </c>
      <c r="AC7" s="38" t="n">
        <f aca="false">YEAR(AC$4)</f>
        <v>2030</v>
      </c>
      <c r="AD7" s="38" t="n">
        <f aca="false">YEAR(AD$4)</f>
        <v>2030</v>
      </c>
      <c r="AE7" s="38" t="n">
        <f aca="false">YEAR(AE$4)</f>
        <v>2031</v>
      </c>
      <c r="AF7" s="38" t="n">
        <f aca="false">YEAR(AF$4)</f>
        <v>2031</v>
      </c>
      <c r="AG7" s="38" t="n">
        <f aca="false">YEAR(AG$4)</f>
        <v>2031</v>
      </c>
      <c r="AH7" s="38" t="n">
        <f aca="false">YEAR(AH$4)</f>
        <v>2031</v>
      </c>
      <c r="AI7" s="38" t="n">
        <f aca="false">YEAR(AI$4)</f>
        <v>2032</v>
      </c>
      <c r="AJ7" s="38" t="n">
        <f aca="false">YEAR(AJ$4)</f>
        <v>2032</v>
      </c>
      <c r="AK7" s="38" t="n">
        <f aca="false">YEAR(AK$4)</f>
        <v>2032</v>
      </c>
      <c r="AL7" s="38" t="n">
        <f aca="false">YEAR(AL$4)</f>
        <v>2032</v>
      </c>
      <c r="AM7" s="38" t="n">
        <f aca="false">YEAR(AM$4)</f>
        <v>2033</v>
      </c>
      <c r="AN7" s="38" t="n">
        <f aca="false">YEAR(AN$4)</f>
        <v>2033</v>
      </c>
      <c r="AO7" s="38" t="n">
        <f aca="false">YEAR(AO$4)</f>
        <v>2033</v>
      </c>
      <c r="AP7" s="38" t="n">
        <f aca="false">YEAR(AP$4)</f>
        <v>2033</v>
      </c>
      <c r="AQ7" s="38" t="n">
        <f aca="false">YEAR(AQ$4)</f>
        <v>2034</v>
      </c>
      <c r="AR7" s="38" t="n">
        <f aca="false">YEAR(AR$4)</f>
        <v>2034</v>
      </c>
      <c r="AS7" s="38" t="n">
        <f aca="false">YEAR(AS$4)</f>
        <v>2034</v>
      </c>
      <c r="AT7" s="38" t="n">
        <f aca="false">YEAR(AT$4)</f>
        <v>2034</v>
      </c>
      <c r="AU7" s="38" t="n">
        <f aca="false">YEAR(AU$4)</f>
        <v>2035</v>
      </c>
      <c r="AV7" s="38" t="n">
        <f aca="false">YEAR(AV$4)</f>
        <v>2035</v>
      </c>
      <c r="AW7" s="38" t="n">
        <f aca="false">YEAR(AW$4)</f>
        <v>2035</v>
      </c>
      <c r="AX7" s="38" t="n">
        <f aca="false">YEAR(AX$4)</f>
        <v>2035</v>
      </c>
      <c r="AY7" s="38" t="n">
        <f aca="false">YEAR(AY$4)</f>
        <v>2036</v>
      </c>
      <c r="AZ7" s="38" t="n">
        <f aca="false">YEAR(AZ$4)</f>
        <v>2036</v>
      </c>
      <c r="BA7" s="38" t="n">
        <f aca="false">YEAR(BA$4)</f>
        <v>2036</v>
      </c>
      <c r="BB7" s="38" t="n">
        <f aca="false">YEAR(BB$4)</f>
        <v>2036</v>
      </c>
      <c r="BC7" s="38" t="n">
        <f aca="false">YEAR(BC$4)</f>
        <v>2037</v>
      </c>
      <c r="BD7" s="38" t="n">
        <f aca="false">YEAR(BD$4)</f>
        <v>2037</v>
      </c>
      <c r="BE7" s="38" t="n">
        <f aca="false">YEAR(BE$4)</f>
        <v>2037</v>
      </c>
      <c r="BF7" s="38" t="n">
        <f aca="false">YEAR(BF$4)</f>
        <v>2037</v>
      </c>
      <c r="BG7" s="38" t="n">
        <f aca="false">YEAR(BG$4)</f>
        <v>2038</v>
      </c>
      <c r="BH7" s="38" t="n">
        <f aca="false">YEAR(BH$4)</f>
        <v>2038</v>
      </c>
      <c r="BI7" s="38" t="n">
        <f aca="false">YEAR(BI$4)</f>
        <v>2038</v>
      </c>
      <c r="BJ7" s="38" t="n">
        <f aca="false">YEAR(BJ$4)</f>
        <v>2038</v>
      </c>
      <c r="BK7" s="38" t="n">
        <f aca="false">YEAR(BK$4)</f>
        <v>2039</v>
      </c>
      <c r="BL7" s="38" t="n">
        <f aca="false">YEAR(BL$4)</f>
        <v>2039</v>
      </c>
      <c r="BM7" s="38" t="n">
        <f aca="false">YEAR(BM$4)</f>
        <v>2039</v>
      </c>
      <c r="BN7" s="38" t="n">
        <f aca="false">YEAR(BN$4)</f>
        <v>2039</v>
      </c>
      <c r="BO7" s="38" t="n">
        <f aca="false">YEAR(BO$4)</f>
        <v>2040</v>
      </c>
      <c r="BP7" s="38" t="n">
        <f aca="false">YEAR(BP$4)</f>
        <v>2040</v>
      </c>
      <c r="BQ7" s="38" t="n">
        <f aca="false">YEAR(BQ$4)</f>
        <v>2040</v>
      </c>
      <c r="BR7" s="38" t="n">
        <f aca="false">YEAR(BR$4)</f>
        <v>2040</v>
      </c>
      <c r="BS7" s="38" t="n">
        <f aca="false">YEAR(BS$4)</f>
        <v>2041</v>
      </c>
      <c r="BT7" s="38" t="n">
        <f aca="false">YEAR(BT$4)</f>
        <v>2041</v>
      </c>
      <c r="BU7" s="38" t="n">
        <f aca="false">YEAR(BU$4)</f>
        <v>2041</v>
      </c>
      <c r="BV7" s="38" t="n">
        <f aca="false">YEAR(BV$4)</f>
        <v>2041</v>
      </c>
      <c r="BW7" s="38" t="n">
        <f aca="false">YEAR(BW$4)</f>
        <v>2042</v>
      </c>
      <c r="BX7" s="38" t="n">
        <f aca="false">YEAR(BX$4)</f>
        <v>2042</v>
      </c>
      <c r="BY7" s="38" t="n">
        <f aca="false">YEAR(BY$4)</f>
        <v>2042</v>
      </c>
      <c r="BZ7" s="38" t="n">
        <f aca="false">YEAR(BZ$4)</f>
        <v>2042</v>
      </c>
      <c r="CA7" s="38" t="n">
        <f aca="false">YEAR(CA$4)</f>
        <v>2043</v>
      </c>
      <c r="CB7" s="38" t="n">
        <f aca="false">YEAR(CB$4)</f>
        <v>2043</v>
      </c>
      <c r="CC7" s="38" t="n">
        <f aca="false">YEAR(CC$4)</f>
        <v>2043</v>
      </c>
      <c r="CD7" s="38" t="n">
        <f aca="false">YEAR(CD$4)</f>
        <v>2043</v>
      </c>
      <c r="CE7" s="38" t="n">
        <f aca="false">YEAR(CE$4)</f>
        <v>2044</v>
      </c>
      <c r="CF7" s="38" t="n">
        <f aca="false">YEAR(CF$4)</f>
        <v>2044</v>
      </c>
      <c r="CG7" s="38" t="n">
        <f aca="false">YEAR(CG$4)</f>
        <v>2044</v>
      </c>
      <c r="CH7" s="38" t="n">
        <f aca="false">YEAR(CH$4)</f>
        <v>2044</v>
      </c>
      <c r="CI7" s="38" t="n">
        <f aca="false">YEAR(CI$4)</f>
        <v>2045</v>
      </c>
      <c r="CJ7" s="38" t="n">
        <f aca="false">YEAR(CJ$4)</f>
        <v>2045</v>
      </c>
      <c r="CK7" s="38" t="n">
        <f aca="false">YEAR(CK$4)</f>
        <v>2045</v>
      </c>
      <c r="CL7" s="38" t="n">
        <f aca="false">YEAR(CL$4)</f>
        <v>2045</v>
      </c>
      <c r="CM7" s="38" t="n">
        <f aca="false">YEAR(CM$4)</f>
        <v>2046</v>
      </c>
      <c r="CN7" s="38" t="n">
        <f aca="false">YEAR(CN$4)</f>
        <v>2046</v>
      </c>
      <c r="CO7" s="38" t="n">
        <f aca="false">YEAR(CO$4)</f>
        <v>2046</v>
      </c>
      <c r="CP7" s="38" t="n">
        <f aca="false">YEAR(CP$4)</f>
        <v>2046</v>
      </c>
      <c r="CQ7" s="38" t="n">
        <f aca="false">YEAR(CQ$4)</f>
        <v>2047</v>
      </c>
      <c r="CR7" s="38" t="n">
        <f aca="false">YEAR(CR$4)</f>
        <v>2047</v>
      </c>
      <c r="CS7" s="38" t="n">
        <f aca="false">YEAR(CS$4)</f>
        <v>2047</v>
      </c>
      <c r="CT7" s="38" t="n">
        <f aca="false">YEAR(CT$4)</f>
        <v>2047</v>
      </c>
      <c r="CU7" s="38" t="n">
        <f aca="false">YEAR(CU$4)</f>
        <v>2048</v>
      </c>
      <c r="CV7" s="38" t="n">
        <f aca="false">YEAR(CV$4)</f>
        <v>2048</v>
      </c>
      <c r="CW7" s="38" t="n">
        <f aca="false">YEAR(CW$4)</f>
        <v>2048</v>
      </c>
      <c r="CX7" s="38" t="n">
        <f aca="false">YEAR(CX$4)</f>
        <v>2048</v>
      </c>
      <c r="CY7" s="38" t="n">
        <f aca="false">YEAR(CY$4)</f>
        <v>2049</v>
      </c>
      <c r="CZ7" s="38" t="n">
        <f aca="false">YEAR(CZ$4)</f>
        <v>2049</v>
      </c>
      <c r="DA7" s="38" t="n">
        <f aca="false">YEAR(DA$4)</f>
        <v>2049</v>
      </c>
      <c r="DB7" s="38" t="n">
        <f aca="false">YEAR(DB$4)</f>
        <v>2049</v>
      </c>
      <c r="DC7" s="38" t="n">
        <f aca="false">YEAR(DC$4)</f>
        <v>2050</v>
      </c>
      <c r="DD7" s="38" t="n">
        <f aca="false">YEAR(DD$4)</f>
        <v>2050</v>
      </c>
      <c r="DE7" s="38" t="n">
        <f aca="false">YEAR(DE$4)</f>
        <v>2050</v>
      </c>
      <c r="DF7" s="38" t="n">
        <f aca="false">YEAR(DF$4)</f>
        <v>2050</v>
      </c>
      <c r="DG7" s="38" t="n">
        <f aca="false">YEAR(DG$4)</f>
        <v>2051</v>
      </c>
      <c r="DH7" s="38" t="n">
        <f aca="false">YEAR(DH$4)</f>
        <v>2051</v>
      </c>
      <c r="DI7" s="38" t="n">
        <f aca="false">YEAR(DI$4)</f>
        <v>2051</v>
      </c>
      <c r="DJ7" s="38" t="n">
        <f aca="false">YEAR(DJ$4)</f>
        <v>2051</v>
      </c>
      <c r="DK7" s="38" t="n">
        <f aca="false">YEAR(DK$4)</f>
        <v>2052</v>
      </c>
      <c r="DL7" s="38" t="n">
        <f aca="false">YEAR(DL$4)</f>
        <v>2052</v>
      </c>
      <c r="DM7" s="38" t="n">
        <f aca="false">YEAR(DM$4)</f>
        <v>2052</v>
      </c>
      <c r="DN7" s="38" t="n">
        <f aca="false">YEAR(DN$4)</f>
        <v>2052</v>
      </c>
      <c r="DO7" s="38" t="n">
        <f aca="false">YEAR(DO$4)</f>
        <v>2053</v>
      </c>
      <c r="DP7" s="38" t="n">
        <f aca="false">YEAR(DP$4)</f>
        <v>2053</v>
      </c>
      <c r="DQ7" s="38" t="n">
        <f aca="false">YEAR(DQ$4)</f>
        <v>2053</v>
      </c>
      <c r="DR7" s="38" t="n">
        <f aca="false">YEAR(DR$4)</f>
        <v>2053</v>
      </c>
      <c r="DS7" s="38" t="n">
        <f aca="false">YEAR(DS$4)</f>
        <v>2054</v>
      </c>
      <c r="DT7" s="38" t="n">
        <f aca="false">YEAR(DT$4)</f>
        <v>2054</v>
      </c>
      <c r="DU7" s="38" t="n">
        <f aca="false">YEAR(DU$4)</f>
        <v>2054</v>
      </c>
      <c r="DV7" s="38" t="n">
        <f aca="false">YEAR(DV$4)</f>
        <v>2054</v>
      </c>
      <c r="DW7" s="38" t="n">
        <f aca="false">YEAR(DW$4)</f>
        <v>2055</v>
      </c>
      <c r="DX7" s="38" t="n">
        <f aca="false">YEAR(DX$4)</f>
        <v>2055</v>
      </c>
      <c r="DY7" s="38" t="n">
        <f aca="false">YEAR(DY$4)</f>
        <v>2055</v>
      </c>
      <c r="DZ7" s="38" t="n">
        <f aca="false">YEAR(DZ$4)</f>
        <v>2055</v>
      </c>
      <c r="EA7" s="38" t="n">
        <f aca="false">YEAR(EA$4)</f>
        <v>2056</v>
      </c>
      <c r="EB7" s="38" t="n">
        <f aca="false">YEAR(EB$4)</f>
        <v>2056</v>
      </c>
      <c r="EC7" s="38" t="n">
        <f aca="false">YEAR(EC$4)</f>
        <v>2056</v>
      </c>
      <c r="ED7" s="38" t="n">
        <f aca="false">YEAR(ED$4)</f>
        <v>2056</v>
      </c>
      <c r="EE7" s="38" t="n">
        <f aca="false">YEAR(EE$4)</f>
        <v>2057</v>
      </c>
      <c r="EF7" s="38" t="n">
        <f aca="false">YEAR(EF$4)</f>
        <v>2057</v>
      </c>
      <c r="EG7" s="38" t="n">
        <f aca="false">YEAR(EG$4)</f>
        <v>2057</v>
      </c>
      <c r="EH7" s="38" t="n">
        <f aca="false">YEAR(EH$4)</f>
        <v>2057</v>
      </c>
      <c r="EI7" s="38" t="n">
        <f aca="false">YEAR(EI$4)</f>
        <v>2058</v>
      </c>
      <c r="EJ7" s="38" t="n">
        <f aca="false">YEAR(EJ$4)</f>
        <v>2058</v>
      </c>
      <c r="EK7" s="38" t="n">
        <f aca="false">YEAR(EK$4)</f>
        <v>2058</v>
      </c>
      <c r="EL7" s="38" t="n">
        <f aca="false">YEAR(EL$4)</f>
        <v>2058</v>
      </c>
      <c r="EM7" s="38" t="n">
        <f aca="false">YEAR(EM$4)</f>
        <v>2059</v>
      </c>
      <c r="EN7" s="38" t="n">
        <f aca="false">YEAR(EN$4)</f>
        <v>2059</v>
      </c>
      <c r="EO7" s="38" t="n">
        <f aca="false">YEAR(EO$4)</f>
        <v>2059</v>
      </c>
      <c r="EP7" s="38" t="n">
        <f aca="false">YEAR(EP$4)</f>
        <v>2059</v>
      </c>
      <c r="EQ7" s="38" t="n">
        <f aca="false">YEAR(EQ$4)</f>
        <v>2060</v>
      </c>
      <c r="ER7" s="38" t="n">
        <f aca="false">YEAR(ER$4)</f>
        <v>2060</v>
      </c>
      <c r="ES7" s="38" t="n">
        <f aca="false">YEAR(ES$4)</f>
        <v>2060</v>
      </c>
      <c r="ET7" s="38" t="n">
        <f aca="false">YEAR(ET$4)</f>
        <v>2060</v>
      </c>
      <c r="EU7" s="38" t="n">
        <f aca="false">YEAR(EU$4)</f>
        <v>2061</v>
      </c>
      <c r="EV7" s="38" t="n">
        <f aca="false">YEAR(EV$4)</f>
        <v>2061</v>
      </c>
      <c r="EW7" s="38" t="n">
        <f aca="false">YEAR(EW$4)</f>
        <v>2061</v>
      </c>
      <c r="EX7" s="38" t="n">
        <f aca="false">YEAR(EX$4)</f>
        <v>2061</v>
      </c>
      <c r="EY7" s="38" t="n">
        <f aca="false">YEAR(EY$4)</f>
        <v>2062</v>
      </c>
      <c r="EZ7" s="38" t="n">
        <f aca="false">YEAR(EZ$4)</f>
        <v>2062</v>
      </c>
      <c r="FA7" s="38" t="n">
        <f aca="false">YEAR(FA$4)</f>
        <v>2062</v>
      </c>
      <c r="FB7" s="38" t="n">
        <f aca="false">YEAR(FB$4)</f>
        <v>2062</v>
      </c>
      <c r="FC7" s="38" t="n">
        <f aca="false">YEAR(FC$4)</f>
        <v>2063</v>
      </c>
      <c r="FD7" s="38" t="n">
        <f aca="false">YEAR(FD$4)</f>
        <v>2063</v>
      </c>
      <c r="FE7" s="38" t="n">
        <f aca="false">YEAR(FE$4)</f>
        <v>2063</v>
      </c>
      <c r="FF7" s="38" t="n">
        <f aca="false">YEAR(FF$4)</f>
        <v>2063</v>
      </c>
      <c r="FG7" s="38" t="n">
        <f aca="false">YEAR(FG$4)</f>
        <v>2064</v>
      </c>
      <c r="FH7" s="38" t="n">
        <f aca="false">YEAR(FH$4)</f>
        <v>2064</v>
      </c>
    </row>
    <row r="8" customFormat="false" ht="15" hidden="false" customHeight="false" outlineLevel="0" collapsed="false">
      <c r="C8" s="0" t="s">
        <v>618</v>
      </c>
      <c r="D8" s="11" t="s">
        <v>79</v>
      </c>
      <c r="J8" s="38" t="n">
        <f aca="false">I$8+1</f>
        <v>1</v>
      </c>
      <c r="K8" s="38" t="n">
        <f aca="false">J$8+1</f>
        <v>2</v>
      </c>
      <c r="L8" s="38" t="n">
        <f aca="false">K$8+1</f>
        <v>3</v>
      </c>
      <c r="M8" s="38" t="n">
        <f aca="false">L$8+1</f>
        <v>4</v>
      </c>
      <c r="N8" s="38" t="n">
        <f aca="false">M$8+1</f>
        <v>5</v>
      </c>
      <c r="O8" s="38" t="n">
        <f aca="false">N$8+1</f>
        <v>6</v>
      </c>
      <c r="P8" s="38" t="n">
        <f aca="false">O$8+1</f>
        <v>7</v>
      </c>
      <c r="Q8" s="38" t="n">
        <f aca="false">P$8+1</f>
        <v>8</v>
      </c>
      <c r="R8" s="38" t="n">
        <f aca="false">Q$8+1</f>
        <v>9</v>
      </c>
      <c r="S8" s="38" t="n">
        <f aca="false">R$8+1</f>
        <v>10</v>
      </c>
      <c r="T8" s="38" t="n">
        <f aca="false">S$8+1</f>
        <v>11</v>
      </c>
      <c r="U8" s="38" t="n">
        <f aca="false">T$8+1</f>
        <v>12</v>
      </c>
      <c r="V8" s="38" t="n">
        <f aca="false">U$8+1</f>
        <v>13</v>
      </c>
      <c r="W8" s="38" t="n">
        <f aca="false">V$8+1</f>
        <v>14</v>
      </c>
      <c r="X8" s="38" t="n">
        <f aca="false">W$8+1</f>
        <v>15</v>
      </c>
      <c r="Y8" s="38" t="n">
        <f aca="false">X$8+1</f>
        <v>16</v>
      </c>
      <c r="Z8" s="38" t="n">
        <f aca="false">Y$8+1</f>
        <v>17</v>
      </c>
      <c r="AA8" s="38" t="n">
        <f aca="false">Z$8+1</f>
        <v>18</v>
      </c>
      <c r="AB8" s="38" t="n">
        <f aca="false">AA$8+1</f>
        <v>19</v>
      </c>
      <c r="AC8" s="38" t="n">
        <f aca="false">AB$8+1</f>
        <v>20</v>
      </c>
      <c r="AD8" s="38" t="n">
        <f aca="false">AC$8+1</f>
        <v>21</v>
      </c>
      <c r="AE8" s="38" t="n">
        <f aca="false">AD$8+1</f>
        <v>22</v>
      </c>
      <c r="AF8" s="38" t="n">
        <f aca="false">AE$8+1</f>
        <v>23</v>
      </c>
      <c r="AG8" s="38" t="n">
        <f aca="false">AF$8+1</f>
        <v>24</v>
      </c>
      <c r="AH8" s="38" t="n">
        <f aca="false">AG$8+1</f>
        <v>25</v>
      </c>
      <c r="AI8" s="38" t="n">
        <f aca="false">AH$8+1</f>
        <v>26</v>
      </c>
      <c r="AJ8" s="38" t="n">
        <f aca="false">AI$8+1</f>
        <v>27</v>
      </c>
      <c r="AK8" s="38" t="n">
        <f aca="false">AJ$8+1</f>
        <v>28</v>
      </c>
      <c r="AL8" s="38" t="n">
        <f aca="false">AK$8+1</f>
        <v>29</v>
      </c>
      <c r="AM8" s="38" t="n">
        <f aca="false">AL$8+1</f>
        <v>30</v>
      </c>
      <c r="AN8" s="38" t="n">
        <f aca="false">AM$8+1</f>
        <v>31</v>
      </c>
      <c r="AO8" s="38" t="n">
        <f aca="false">AN$8+1</f>
        <v>32</v>
      </c>
      <c r="AP8" s="38" t="n">
        <f aca="false">AO$8+1</f>
        <v>33</v>
      </c>
      <c r="AQ8" s="38" t="n">
        <f aca="false">AP$8+1</f>
        <v>34</v>
      </c>
      <c r="AR8" s="38" t="n">
        <f aca="false">AQ$8+1</f>
        <v>35</v>
      </c>
      <c r="AS8" s="38" t="n">
        <f aca="false">AR$8+1</f>
        <v>36</v>
      </c>
      <c r="AT8" s="38" t="n">
        <f aca="false">AS$8+1</f>
        <v>37</v>
      </c>
      <c r="AU8" s="38" t="n">
        <f aca="false">AT$8+1</f>
        <v>38</v>
      </c>
      <c r="AV8" s="38" t="n">
        <f aca="false">AU$8+1</f>
        <v>39</v>
      </c>
      <c r="AW8" s="38" t="n">
        <f aca="false">AV$8+1</f>
        <v>40</v>
      </c>
      <c r="AX8" s="38" t="n">
        <f aca="false">AW$8+1</f>
        <v>41</v>
      </c>
      <c r="AY8" s="38" t="n">
        <f aca="false">AX$8+1</f>
        <v>42</v>
      </c>
      <c r="AZ8" s="38" t="n">
        <f aca="false">AY$8+1</f>
        <v>43</v>
      </c>
      <c r="BA8" s="38" t="n">
        <f aca="false">AZ$8+1</f>
        <v>44</v>
      </c>
      <c r="BB8" s="38" t="n">
        <f aca="false">BA$8+1</f>
        <v>45</v>
      </c>
      <c r="BC8" s="38" t="n">
        <f aca="false">BB$8+1</f>
        <v>46</v>
      </c>
      <c r="BD8" s="38" t="n">
        <f aca="false">BC$8+1</f>
        <v>47</v>
      </c>
      <c r="BE8" s="38" t="n">
        <f aca="false">BD$8+1</f>
        <v>48</v>
      </c>
      <c r="BF8" s="38" t="n">
        <f aca="false">BE$8+1</f>
        <v>49</v>
      </c>
      <c r="BG8" s="38" t="n">
        <f aca="false">BF$8+1</f>
        <v>50</v>
      </c>
      <c r="BH8" s="38" t="n">
        <f aca="false">BG$8+1</f>
        <v>51</v>
      </c>
      <c r="BI8" s="38" t="n">
        <f aca="false">BH$8+1</f>
        <v>52</v>
      </c>
      <c r="BJ8" s="38" t="n">
        <f aca="false">BI$8+1</f>
        <v>53</v>
      </c>
      <c r="BK8" s="38" t="n">
        <f aca="false">BJ$8+1</f>
        <v>54</v>
      </c>
      <c r="BL8" s="38" t="n">
        <f aca="false">BK$8+1</f>
        <v>55</v>
      </c>
      <c r="BM8" s="38" t="n">
        <f aca="false">BL$8+1</f>
        <v>56</v>
      </c>
      <c r="BN8" s="38" t="n">
        <f aca="false">BM$8+1</f>
        <v>57</v>
      </c>
      <c r="BO8" s="38" t="n">
        <f aca="false">BN$8+1</f>
        <v>58</v>
      </c>
      <c r="BP8" s="38" t="n">
        <f aca="false">BO$8+1</f>
        <v>59</v>
      </c>
      <c r="BQ8" s="38" t="n">
        <f aca="false">BP$8+1</f>
        <v>60</v>
      </c>
      <c r="BR8" s="38" t="n">
        <f aca="false">BQ$8+1</f>
        <v>61</v>
      </c>
      <c r="BS8" s="38" t="n">
        <f aca="false">BR$8+1</f>
        <v>62</v>
      </c>
      <c r="BT8" s="38" t="n">
        <f aca="false">BS$8+1</f>
        <v>63</v>
      </c>
      <c r="BU8" s="38" t="n">
        <f aca="false">BT$8+1</f>
        <v>64</v>
      </c>
      <c r="BV8" s="38" t="n">
        <f aca="false">BU$8+1</f>
        <v>65</v>
      </c>
      <c r="BW8" s="38" t="n">
        <f aca="false">BV$8+1</f>
        <v>66</v>
      </c>
      <c r="BX8" s="38" t="n">
        <f aca="false">BW$8+1</f>
        <v>67</v>
      </c>
      <c r="BY8" s="38" t="n">
        <f aca="false">BX$8+1</f>
        <v>68</v>
      </c>
      <c r="BZ8" s="38" t="n">
        <f aca="false">BY$8+1</f>
        <v>69</v>
      </c>
      <c r="CA8" s="38" t="n">
        <f aca="false">BZ$8+1</f>
        <v>70</v>
      </c>
      <c r="CB8" s="38" t="n">
        <f aca="false">CA$8+1</f>
        <v>71</v>
      </c>
      <c r="CC8" s="38" t="n">
        <f aca="false">CB$8+1</f>
        <v>72</v>
      </c>
      <c r="CD8" s="38" t="n">
        <f aca="false">CC$8+1</f>
        <v>73</v>
      </c>
      <c r="CE8" s="38" t="n">
        <f aca="false">CD$8+1</f>
        <v>74</v>
      </c>
      <c r="CF8" s="38" t="n">
        <f aca="false">CE$8+1</f>
        <v>75</v>
      </c>
      <c r="CG8" s="38" t="n">
        <f aca="false">CF$8+1</f>
        <v>76</v>
      </c>
      <c r="CH8" s="38" t="n">
        <f aca="false">CG$8+1</f>
        <v>77</v>
      </c>
      <c r="CI8" s="38" t="n">
        <f aca="false">CH$8+1</f>
        <v>78</v>
      </c>
      <c r="CJ8" s="38" t="n">
        <f aca="false">CI$8+1</f>
        <v>79</v>
      </c>
      <c r="CK8" s="38" t="n">
        <f aca="false">CJ$8+1</f>
        <v>80</v>
      </c>
      <c r="CL8" s="38" t="n">
        <f aca="false">CK$8+1</f>
        <v>81</v>
      </c>
      <c r="CM8" s="38" t="n">
        <f aca="false">CL$8+1</f>
        <v>82</v>
      </c>
      <c r="CN8" s="38" t="n">
        <f aca="false">CM$8+1</f>
        <v>83</v>
      </c>
      <c r="CO8" s="38" t="n">
        <f aca="false">CN$8+1</f>
        <v>84</v>
      </c>
      <c r="CP8" s="38" t="n">
        <f aca="false">CO$8+1</f>
        <v>85</v>
      </c>
      <c r="CQ8" s="38" t="n">
        <f aca="false">CP$8+1</f>
        <v>86</v>
      </c>
      <c r="CR8" s="38" t="n">
        <f aca="false">CQ$8+1</f>
        <v>87</v>
      </c>
      <c r="CS8" s="38" t="n">
        <f aca="false">CR$8+1</f>
        <v>88</v>
      </c>
      <c r="CT8" s="38" t="n">
        <f aca="false">CS$8+1</f>
        <v>89</v>
      </c>
      <c r="CU8" s="38" t="n">
        <f aca="false">CT$8+1</f>
        <v>90</v>
      </c>
      <c r="CV8" s="38" t="n">
        <f aca="false">CU$8+1</f>
        <v>91</v>
      </c>
      <c r="CW8" s="38" t="n">
        <f aca="false">CV$8+1</f>
        <v>92</v>
      </c>
      <c r="CX8" s="38" t="n">
        <f aca="false">CW$8+1</f>
        <v>93</v>
      </c>
      <c r="CY8" s="38" t="n">
        <f aca="false">CX$8+1</f>
        <v>94</v>
      </c>
      <c r="CZ8" s="38" t="n">
        <f aca="false">CY$8+1</f>
        <v>95</v>
      </c>
      <c r="DA8" s="38" t="n">
        <f aca="false">CZ$8+1</f>
        <v>96</v>
      </c>
      <c r="DB8" s="38" t="n">
        <f aca="false">DA$8+1</f>
        <v>97</v>
      </c>
      <c r="DC8" s="38" t="n">
        <f aca="false">DB$8+1</f>
        <v>98</v>
      </c>
      <c r="DD8" s="38" t="n">
        <f aca="false">DC$8+1</f>
        <v>99</v>
      </c>
      <c r="DE8" s="38" t="n">
        <f aca="false">DD$8+1</f>
        <v>100</v>
      </c>
      <c r="DF8" s="38" t="n">
        <f aca="false">DE$8+1</f>
        <v>101</v>
      </c>
      <c r="DG8" s="38" t="n">
        <f aca="false">DF$8+1</f>
        <v>102</v>
      </c>
      <c r="DH8" s="38" t="n">
        <f aca="false">DG$8+1</f>
        <v>103</v>
      </c>
      <c r="DI8" s="38" t="n">
        <f aca="false">DH$8+1</f>
        <v>104</v>
      </c>
      <c r="DJ8" s="38" t="n">
        <f aca="false">DI$8+1</f>
        <v>105</v>
      </c>
      <c r="DK8" s="38" t="n">
        <f aca="false">DJ$8+1</f>
        <v>106</v>
      </c>
      <c r="DL8" s="38" t="n">
        <f aca="false">DK$8+1</f>
        <v>107</v>
      </c>
      <c r="DM8" s="38" t="n">
        <f aca="false">DL$8+1</f>
        <v>108</v>
      </c>
      <c r="DN8" s="38" t="n">
        <f aca="false">DM$8+1</f>
        <v>109</v>
      </c>
      <c r="DO8" s="38" t="n">
        <f aca="false">DN$8+1</f>
        <v>110</v>
      </c>
      <c r="DP8" s="38" t="n">
        <f aca="false">DO$8+1</f>
        <v>111</v>
      </c>
      <c r="DQ8" s="38" t="n">
        <f aca="false">DP$8+1</f>
        <v>112</v>
      </c>
      <c r="DR8" s="38" t="n">
        <f aca="false">DQ$8+1</f>
        <v>113</v>
      </c>
      <c r="DS8" s="38" t="n">
        <f aca="false">DR$8+1</f>
        <v>114</v>
      </c>
      <c r="DT8" s="38" t="n">
        <f aca="false">DS$8+1</f>
        <v>115</v>
      </c>
      <c r="DU8" s="38" t="n">
        <f aca="false">DT$8+1</f>
        <v>116</v>
      </c>
      <c r="DV8" s="38" t="n">
        <f aca="false">DU$8+1</f>
        <v>117</v>
      </c>
      <c r="DW8" s="38" t="n">
        <f aca="false">DV$8+1</f>
        <v>118</v>
      </c>
      <c r="DX8" s="38" t="n">
        <f aca="false">DW$8+1</f>
        <v>119</v>
      </c>
      <c r="DY8" s="38" t="n">
        <f aca="false">DX$8+1</f>
        <v>120</v>
      </c>
      <c r="DZ8" s="38" t="n">
        <f aca="false">DY$8+1</f>
        <v>121</v>
      </c>
      <c r="EA8" s="38" t="n">
        <f aca="false">DZ$8+1</f>
        <v>122</v>
      </c>
      <c r="EB8" s="38" t="n">
        <f aca="false">EA$8+1</f>
        <v>123</v>
      </c>
      <c r="EC8" s="38" t="n">
        <f aca="false">EB$8+1</f>
        <v>124</v>
      </c>
      <c r="ED8" s="38" t="n">
        <f aca="false">EC$8+1</f>
        <v>125</v>
      </c>
      <c r="EE8" s="38" t="n">
        <f aca="false">ED$8+1</f>
        <v>126</v>
      </c>
      <c r="EF8" s="38" t="n">
        <f aca="false">EE$8+1</f>
        <v>127</v>
      </c>
      <c r="EG8" s="38" t="n">
        <f aca="false">EF$8+1</f>
        <v>128</v>
      </c>
      <c r="EH8" s="38" t="n">
        <f aca="false">EG$8+1</f>
        <v>129</v>
      </c>
      <c r="EI8" s="38" t="n">
        <f aca="false">EH$8+1</f>
        <v>130</v>
      </c>
      <c r="EJ8" s="38" t="n">
        <f aca="false">EI$8+1</f>
        <v>131</v>
      </c>
      <c r="EK8" s="38" t="n">
        <f aca="false">EJ$8+1</f>
        <v>132</v>
      </c>
      <c r="EL8" s="38" t="n">
        <f aca="false">EK$8+1</f>
        <v>133</v>
      </c>
      <c r="EM8" s="38" t="n">
        <f aca="false">EL$8+1</f>
        <v>134</v>
      </c>
      <c r="EN8" s="38" t="n">
        <f aca="false">EM$8+1</f>
        <v>135</v>
      </c>
      <c r="EO8" s="38" t="n">
        <f aca="false">EN$8+1</f>
        <v>136</v>
      </c>
      <c r="EP8" s="38" t="n">
        <f aca="false">EO$8+1</f>
        <v>137</v>
      </c>
      <c r="EQ8" s="38" t="n">
        <f aca="false">EP$8+1</f>
        <v>138</v>
      </c>
      <c r="ER8" s="38" t="n">
        <f aca="false">EQ$8+1</f>
        <v>139</v>
      </c>
      <c r="ES8" s="38" t="n">
        <f aca="false">ER$8+1</f>
        <v>140</v>
      </c>
      <c r="ET8" s="38" t="n">
        <f aca="false">ES$8+1</f>
        <v>141</v>
      </c>
      <c r="EU8" s="38" t="n">
        <f aca="false">ET$8+1</f>
        <v>142</v>
      </c>
      <c r="EV8" s="38" t="n">
        <f aca="false">EU$8+1</f>
        <v>143</v>
      </c>
      <c r="EW8" s="38" t="n">
        <f aca="false">EV$8+1</f>
        <v>144</v>
      </c>
      <c r="EX8" s="38" t="n">
        <f aca="false">EW$8+1</f>
        <v>145</v>
      </c>
      <c r="EY8" s="38" t="n">
        <f aca="false">EX$8+1</f>
        <v>146</v>
      </c>
      <c r="EZ8" s="38" t="n">
        <f aca="false">EY$8+1</f>
        <v>147</v>
      </c>
      <c r="FA8" s="38" t="n">
        <f aca="false">EZ$8+1</f>
        <v>148</v>
      </c>
      <c r="FB8" s="38" t="n">
        <f aca="false">FA$8+1</f>
        <v>149</v>
      </c>
      <c r="FC8" s="38" t="n">
        <f aca="false">FB$8+1</f>
        <v>150</v>
      </c>
      <c r="FD8" s="38" t="n">
        <f aca="false">FC$8+1</f>
        <v>151</v>
      </c>
      <c r="FE8" s="38" t="n">
        <f aca="false">FD$8+1</f>
        <v>152</v>
      </c>
      <c r="FF8" s="38" t="n">
        <f aca="false">FE$8+1</f>
        <v>153</v>
      </c>
      <c r="FG8" s="38" t="n">
        <f aca="false">FF$8+1</f>
        <v>154</v>
      </c>
      <c r="FH8" s="38" t="n">
        <f aca="false">FG$8+1</f>
        <v>155</v>
      </c>
    </row>
    <row r="11" customFormat="false" ht="15" hidden="false" customHeight="false" outlineLevel="0" collapsed="false">
      <c r="A11" s="9" t="s">
        <v>14</v>
      </c>
      <c r="B11" s="9"/>
      <c r="C11" s="9" t="s">
        <v>619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</row>
    <row r="12" customFormat="false" ht="15" hidden="false" customHeight="false" outlineLevel="0" collapsed="false">
      <c r="C12" s="0" t="s">
        <v>620</v>
      </c>
      <c r="D12" s="11" t="s">
        <v>17</v>
      </c>
      <c r="E12" s="14" t="str">
        <f aca="false">INDEX(Dash_Case,1,$A$1)</f>
        <v>C</v>
      </c>
      <c r="F12" s="38" t="n">
        <f aca="false">MATCH($E12,Case_Names,0)</f>
        <v>3</v>
      </c>
    </row>
    <row r="13" customFormat="false" ht="15" hidden="false" customHeight="false" outlineLevel="0" collapsed="false">
      <c r="C13" s="0" t="s">
        <v>621</v>
      </c>
      <c r="D13" s="11" t="s">
        <v>31</v>
      </c>
      <c r="E13" s="29" t="n">
        <f aca="false">INDEX(Case_MWp,1,$F12)</f>
        <v>63</v>
      </c>
      <c r="F13" s="29" t="n">
        <f aca="false">INDEX(Case_MVA,1,$F12)</f>
        <v>49.9</v>
      </c>
    </row>
    <row r="14" customFormat="false" ht="15" hidden="false" customHeight="false" outlineLevel="0" collapsed="false">
      <c r="C14" s="0" t="s">
        <v>622</v>
      </c>
      <c r="D14" s="11" t="s">
        <v>43</v>
      </c>
      <c r="E14" s="43" t="n">
        <f aca="false">INDEX(Case_Yield,1,$F12)</f>
        <v>1265</v>
      </c>
      <c r="F14" s="43" t="n">
        <f aca="false">$E14*(1+In_Yield_Adj)</f>
        <v>1265</v>
      </c>
    </row>
    <row r="15" customFormat="false" ht="15" hidden="false" customHeight="false" outlineLevel="0" collapsed="false">
      <c r="C15" s="0" t="s">
        <v>623</v>
      </c>
      <c r="D15" s="11" t="s">
        <v>72</v>
      </c>
      <c r="E15" s="40" t="n">
        <f aca="false">INDEX(Case_RtB,1,$F12)</f>
        <v>46387</v>
      </c>
      <c r="F15" s="40" t="n">
        <f aca="false">INDEX(Case_Exit,1,$F12)</f>
        <v>46477</v>
      </c>
    </row>
    <row r="16" customFormat="false" ht="15" hidden="false" customHeight="false" outlineLevel="0" collapsed="false">
      <c r="C16" s="0" t="s">
        <v>624</v>
      </c>
      <c r="D16" s="11" t="s">
        <v>72</v>
      </c>
      <c r="E16" s="40" t="n">
        <f aca="false">INDEX(Case_NTP,1,$F12)</f>
        <v>46568</v>
      </c>
      <c r="F16" s="40" t="n">
        <f aca="false">EOMONTH(INDEX(Case_COD,1,$F12),In_COD_Delay)</f>
        <v>46843</v>
      </c>
    </row>
    <row r="17" customFormat="false" ht="15" hidden="false" customHeight="false" outlineLevel="0" collapsed="false">
      <c r="C17" s="0" t="s">
        <v>625</v>
      </c>
      <c r="D17" s="11" t="s">
        <v>39</v>
      </c>
      <c r="E17" s="27" t="n">
        <f aca="false">In_Acq</f>
        <v>45991</v>
      </c>
      <c r="I17" s="49" t="n">
        <f aca="false">SUM(J17:FH17)</f>
        <v>1</v>
      </c>
      <c r="J17" s="49" t="n">
        <f aca="false">N(AND(J$3&lt;=$E17,J$4&gt;=$E17))</f>
        <v>1</v>
      </c>
      <c r="K17" s="49" t="n">
        <f aca="false">N(AND(K$3&lt;=$E17,K$4&gt;=$E17))</f>
        <v>0</v>
      </c>
      <c r="L17" s="49" t="n">
        <f aca="false">N(AND(L$3&lt;=$E17,L$4&gt;=$E17))</f>
        <v>0</v>
      </c>
      <c r="M17" s="49" t="n">
        <f aca="false">N(AND(M$3&lt;=$E17,M$4&gt;=$E17))</f>
        <v>0</v>
      </c>
      <c r="N17" s="49" t="n">
        <f aca="false">N(AND(N$3&lt;=$E17,N$4&gt;=$E17))</f>
        <v>0</v>
      </c>
      <c r="O17" s="49" t="n">
        <f aca="false">N(AND(O$3&lt;=$E17,O$4&gt;=$E17))</f>
        <v>0</v>
      </c>
      <c r="P17" s="49" t="n">
        <f aca="false">N(AND(P$3&lt;=$E17,P$4&gt;=$E17))</f>
        <v>0</v>
      </c>
      <c r="Q17" s="49" t="n">
        <f aca="false">N(AND(Q$3&lt;=$E17,Q$4&gt;=$E17))</f>
        <v>0</v>
      </c>
      <c r="R17" s="49" t="n">
        <f aca="false">N(AND(R$3&lt;=$E17,R$4&gt;=$E17))</f>
        <v>0</v>
      </c>
      <c r="S17" s="49" t="n">
        <f aca="false">N(AND(S$3&lt;=$E17,S$4&gt;=$E17))</f>
        <v>0</v>
      </c>
      <c r="T17" s="49" t="n">
        <f aca="false">N(AND(T$3&lt;=$E17,T$4&gt;=$E17))</f>
        <v>0</v>
      </c>
      <c r="U17" s="49" t="n">
        <f aca="false">N(AND(U$3&lt;=$E17,U$4&gt;=$E17))</f>
        <v>0</v>
      </c>
      <c r="V17" s="49" t="n">
        <f aca="false">N(AND(V$3&lt;=$E17,V$4&gt;=$E17))</f>
        <v>0</v>
      </c>
      <c r="W17" s="49" t="n">
        <f aca="false">N(AND(W$3&lt;=$E17,W$4&gt;=$E17))</f>
        <v>0</v>
      </c>
      <c r="X17" s="49" t="n">
        <f aca="false">N(AND(X$3&lt;=$E17,X$4&gt;=$E17))</f>
        <v>0</v>
      </c>
      <c r="Y17" s="49" t="n">
        <f aca="false">N(AND(Y$3&lt;=$E17,Y$4&gt;=$E17))</f>
        <v>0</v>
      </c>
      <c r="Z17" s="49" t="n">
        <f aca="false">N(AND(Z$3&lt;=$E17,Z$4&gt;=$E17))</f>
        <v>0</v>
      </c>
      <c r="AA17" s="49" t="n">
        <f aca="false">N(AND(AA$3&lt;=$E17,AA$4&gt;=$E17))</f>
        <v>0</v>
      </c>
      <c r="AB17" s="49" t="n">
        <f aca="false">N(AND(AB$3&lt;=$E17,AB$4&gt;=$E17))</f>
        <v>0</v>
      </c>
      <c r="AC17" s="49" t="n">
        <f aca="false">N(AND(AC$3&lt;=$E17,AC$4&gt;=$E17))</f>
        <v>0</v>
      </c>
      <c r="AD17" s="49" t="n">
        <f aca="false">N(AND(AD$3&lt;=$E17,AD$4&gt;=$E17))</f>
        <v>0</v>
      </c>
      <c r="AE17" s="49" t="n">
        <f aca="false">N(AND(AE$3&lt;=$E17,AE$4&gt;=$E17))</f>
        <v>0</v>
      </c>
      <c r="AF17" s="49" t="n">
        <f aca="false">N(AND(AF$3&lt;=$E17,AF$4&gt;=$E17))</f>
        <v>0</v>
      </c>
      <c r="AG17" s="49" t="n">
        <f aca="false">N(AND(AG$3&lt;=$E17,AG$4&gt;=$E17))</f>
        <v>0</v>
      </c>
      <c r="AH17" s="49" t="n">
        <f aca="false">N(AND(AH$3&lt;=$E17,AH$4&gt;=$E17))</f>
        <v>0</v>
      </c>
      <c r="AI17" s="49" t="n">
        <f aca="false">N(AND(AI$3&lt;=$E17,AI$4&gt;=$E17))</f>
        <v>0</v>
      </c>
      <c r="AJ17" s="49" t="n">
        <f aca="false">N(AND(AJ$3&lt;=$E17,AJ$4&gt;=$E17))</f>
        <v>0</v>
      </c>
      <c r="AK17" s="49" t="n">
        <f aca="false">N(AND(AK$3&lt;=$E17,AK$4&gt;=$E17))</f>
        <v>0</v>
      </c>
      <c r="AL17" s="49" t="n">
        <f aca="false">N(AND(AL$3&lt;=$E17,AL$4&gt;=$E17))</f>
        <v>0</v>
      </c>
      <c r="AM17" s="49" t="n">
        <f aca="false">N(AND(AM$3&lt;=$E17,AM$4&gt;=$E17))</f>
        <v>0</v>
      </c>
      <c r="AN17" s="49" t="n">
        <f aca="false">N(AND(AN$3&lt;=$E17,AN$4&gt;=$E17))</f>
        <v>0</v>
      </c>
      <c r="AO17" s="49" t="n">
        <f aca="false">N(AND(AO$3&lt;=$E17,AO$4&gt;=$E17))</f>
        <v>0</v>
      </c>
      <c r="AP17" s="49" t="n">
        <f aca="false">N(AND(AP$3&lt;=$E17,AP$4&gt;=$E17))</f>
        <v>0</v>
      </c>
      <c r="AQ17" s="49" t="n">
        <f aca="false">N(AND(AQ$3&lt;=$E17,AQ$4&gt;=$E17))</f>
        <v>0</v>
      </c>
      <c r="AR17" s="49" t="n">
        <f aca="false">N(AND(AR$3&lt;=$E17,AR$4&gt;=$E17))</f>
        <v>0</v>
      </c>
      <c r="AS17" s="49" t="n">
        <f aca="false">N(AND(AS$3&lt;=$E17,AS$4&gt;=$E17))</f>
        <v>0</v>
      </c>
      <c r="AT17" s="49" t="n">
        <f aca="false">N(AND(AT$3&lt;=$E17,AT$4&gt;=$E17))</f>
        <v>0</v>
      </c>
      <c r="AU17" s="49" t="n">
        <f aca="false">N(AND(AU$3&lt;=$E17,AU$4&gt;=$E17))</f>
        <v>0</v>
      </c>
      <c r="AV17" s="49" t="n">
        <f aca="false">N(AND(AV$3&lt;=$E17,AV$4&gt;=$E17))</f>
        <v>0</v>
      </c>
      <c r="AW17" s="49" t="n">
        <f aca="false">N(AND(AW$3&lt;=$E17,AW$4&gt;=$E17))</f>
        <v>0</v>
      </c>
      <c r="AX17" s="49" t="n">
        <f aca="false">N(AND(AX$3&lt;=$E17,AX$4&gt;=$E17))</f>
        <v>0</v>
      </c>
      <c r="AY17" s="49" t="n">
        <f aca="false">N(AND(AY$3&lt;=$E17,AY$4&gt;=$E17))</f>
        <v>0</v>
      </c>
      <c r="AZ17" s="49" t="n">
        <f aca="false">N(AND(AZ$3&lt;=$E17,AZ$4&gt;=$E17))</f>
        <v>0</v>
      </c>
      <c r="BA17" s="49" t="n">
        <f aca="false">N(AND(BA$3&lt;=$E17,BA$4&gt;=$E17))</f>
        <v>0</v>
      </c>
      <c r="BB17" s="49" t="n">
        <f aca="false">N(AND(BB$3&lt;=$E17,BB$4&gt;=$E17))</f>
        <v>0</v>
      </c>
      <c r="BC17" s="49" t="n">
        <f aca="false">N(AND(BC$3&lt;=$E17,BC$4&gt;=$E17))</f>
        <v>0</v>
      </c>
      <c r="BD17" s="49" t="n">
        <f aca="false">N(AND(BD$3&lt;=$E17,BD$4&gt;=$E17))</f>
        <v>0</v>
      </c>
      <c r="BE17" s="49" t="n">
        <f aca="false">N(AND(BE$3&lt;=$E17,BE$4&gt;=$E17))</f>
        <v>0</v>
      </c>
      <c r="BF17" s="49" t="n">
        <f aca="false">N(AND(BF$3&lt;=$E17,BF$4&gt;=$E17))</f>
        <v>0</v>
      </c>
      <c r="BG17" s="49" t="n">
        <f aca="false">N(AND(BG$3&lt;=$E17,BG$4&gt;=$E17))</f>
        <v>0</v>
      </c>
      <c r="BH17" s="49" t="n">
        <f aca="false">N(AND(BH$3&lt;=$E17,BH$4&gt;=$E17))</f>
        <v>0</v>
      </c>
      <c r="BI17" s="49" t="n">
        <f aca="false">N(AND(BI$3&lt;=$E17,BI$4&gt;=$E17))</f>
        <v>0</v>
      </c>
      <c r="BJ17" s="49" t="n">
        <f aca="false">N(AND(BJ$3&lt;=$E17,BJ$4&gt;=$E17))</f>
        <v>0</v>
      </c>
      <c r="BK17" s="49" t="n">
        <f aca="false">N(AND(BK$3&lt;=$E17,BK$4&gt;=$E17))</f>
        <v>0</v>
      </c>
      <c r="BL17" s="49" t="n">
        <f aca="false">N(AND(BL$3&lt;=$E17,BL$4&gt;=$E17))</f>
        <v>0</v>
      </c>
      <c r="BM17" s="49" t="n">
        <f aca="false">N(AND(BM$3&lt;=$E17,BM$4&gt;=$E17))</f>
        <v>0</v>
      </c>
      <c r="BN17" s="49" t="n">
        <f aca="false">N(AND(BN$3&lt;=$E17,BN$4&gt;=$E17))</f>
        <v>0</v>
      </c>
      <c r="BO17" s="49" t="n">
        <f aca="false">N(AND(BO$3&lt;=$E17,BO$4&gt;=$E17))</f>
        <v>0</v>
      </c>
      <c r="BP17" s="49" t="n">
        <f aca="false">N(AND(BP$3&lt;=$E17,BP$4&gt;=$E17))</f>
        <v>0</v>
      </c>
      <c r="BQ17" s="49" t="n">
        <f aca="false">N(AND(BQ$3&lt;=$E17,BQ$4&gt;=$E17))</f>
        <v>0</v>
      </c>
      <c r="BR17" s="49" t="n">
        <f aca="false">N(AND(BR$3&lt;=$E17,BR$4&gt;=$E17))</f>
        <v>0</v>
      </c>
      <c r="BS17" s="49" t="n">
        <f aca="false">N(AND(BS$3&lt;=$E17,BS$4&gt;=$E17))</f>
        <v>0</v>
      </c>
      <c r="BT17" s="49" t="n">
        <f aca="false">N(AND(BT$3&lt;=$E17,BT$4&gt;=$E17))</f>
        <v>0</v>
      </c>
      <c r="BU17" s="49" t="n">
        <f aca="false">N(AND(BU$3&lt;=$E17,BU$4&gt;=$E17))</f>
        <v>0</v>
      </c>
      <c r="BV17" s="49" t="n">
        <f aca="false">N(AND(BV$3&lt;=$E17,BV$4&gt;=$E17))</f>
        <v>0</v>
      </c>
      <c r="BW17" s="49" t="n">
        <f aca="false">N(AND(BW$3&lt;=$E17,BW$4&gt;=$E17))</f>
        <v>0</v>
      </c>
      <c r="BX17" s="49" t="n">
        <f aca="false">N(AND(BX$3&lt;=$E17,BX$4&gt;=$E17))</f>
        <v>0</v>
      </c>
      <c r="BY17" s="49" t="n">
        <f aca="false">N(AND(BY$3&lt;=$E17,BY$4&gt;=$E17))</f>
        <v>0</v>
      </c>
      <c r="BZ17" s="49" t="n">
        <f aca="false">N(AND(BZ$3&lt;=$E17,BZ$4&gt;=$E17))</f>
        <v>0</v>
      </c>
      <c r="CA17" s="49" t="n">
        <f aca="false">N(AND(CA$3&lt;=$E17,CA$4&gt;=$E17))</f>
        <v>0</v>
      </c>
      <c r="CB17" s="49" t="n">
        <f aca="false">N(AND(CB$3&lt;=$E17,CB$4&gt;=$E17))</f>
        <v>0</v>
      </c>
      <c r="CC17" s="49" t="n">
        <f aca="false">N(AND(CC$3&lt;=$E17,CC$4&gt;=$E17))</f>
        <v>0</v>
      </c>
      <c r="CD17" s="49" t="n">
        <f aca="false">N(AND(CD$3&lt;=$E17,CD$4&gt;=$E17))</f>
        <v>0</v>
      </c>
      <c r="CE17" s="49" t="n">
        <f aca="false">N(AND(CE$3&lt;=$E17,CE$4&gt;=$E17))</f>
        <v>0</v>
      </c>
      <c r="CF17" s="49" t="n">
        <f aca="false">N(AND(CF$3&lt;=$E17,CF$4&gt;=$E17))</f>
        <v>0</v>
      </c>
      <c r="CG17" s="49" t="n">
        <f aca="false">N(AND(CG$3&lt;=$E17,CG$4&gt;=$E17))</f>
        <v>0</v>
      </c>
      <c r="CH17" s="49" t="n">
        <f aca="false">N(AND(CH$3&lt;=$E17,CH$4&gt;=$E17))</f>
        <v>0</v>
      </c>
      <c r="CI17" s="49" t="n">
        <f aca="false">N(AND(CI$3&lt;=$E17,CI$4&gt;=$E17))</f>
        <v>0</v>
      </c>
      <c r="CJ17" s="49" t="n">
        <f aca="false">N(AND(CJ$3&lt;=$E17,CJ$4&gt;=$E17))</f>
        <v>0</v>
      </c>
      <c r="CK17" s="49" t="n">
        <f aca="false">N(AND(CK$3&lt;=$E17,CK$4&gt;=$E17))</f>
        <v>0</v>
      </c>
      <c r="CL17" s="49" t="n">
        <f aca="false">N(AND(CL$3&lt;=$E17,CL$4&gt;=$E17))</f>
        <v>0</v>
      </c>
      <c r="CM17" s="49" t="n">
        <f aca="false">N(AND(CM$3&lt;=$E17,CM$4&gt;=$E17))</f>
        <v>0</v>
      </c>
      <c r="CN17" s="49" t="n">
        <f aca="false">N(AND(CN$3&lt;=$E17,CN$4&gt;=$E17))</f>
        <v>0</v>
      </c>
      <c r="CO17" s="49" t="n">
        <f aca="false">N(AND(CO$3&lt;=$E17,CO$4&gt;=$E17))</f>
        <v>0</v>
      </c>
      <c r="CP17" s="49" t="n">
        <f aca="false">N(AND(CP$3&lt;=$E17,CP$4&gt;=$E17))</f>
        <v>0</v>
      </c>
      <c r="CQ17" s="49" t="n">
        <f aca="false">N(AND(CQ$3&lt;=$E17,CQ$4&gt;=$E17))</f>
        <v>0</v>
      </c>
      <c r="CR17" s="49" t="n">
        <f aca="false">N(AND(CR$3&lt;=$E17,CR$4&gt;=$E17))</f>
        <v>0</v>
      </c>
      <c r="CS17" s="49" t="n">
        <f aca="false">N(AND(CS$3&lt;=$E17,CS$4&gt;=$E17))</f>
        <v>0</v>
      </c>
      <c r="CT17" s="49" t="n">
        <f aca="false">N(AND(CT$3&lt;=$E17,CT$4&gt;=$E17))</f>
        <v>0</v>
      </c>
      <c r="CU17" s="49" t="n">
        <f aca="false">N(AND(CU$3&lt;=$E17,CU$4&gt;=$E17))</f>
        <v>0</v>
      </c>
      <c r="CV17" s="49" t="n">
        <f aca="false">N(AND(CV$3&lt;=$E17,CV$4&gt;=$E17))</f>
        <v>0</v>
      </c>
      <c r="CW17" s="49" t="n">
        <f aca="false">N(AND(CW$3&lt;=$E17,CW$4&gt;=$E17))</f>
        <v>0</v>
      </c>
      <c r="CX17" s="49" t="n">
        <f aca="false">N(AND(CX$3&lt;=$E17,CX$4&gt;=$E17))</f>
        <v>0</v>
      </c>
      <c r="CY17" s="49" t="n">
        <f aca="false">N(AND(CY$3&lt;=$E17,CY$4&gt;=$E17))</f>
        <v>0</v>
      </c>
      <c r="CZ17" s="49" t="n">
        <f aca="false">N(AND(CZ$3&lt;=$E17,CZ$4&gt;=$E17))</f>
        <v>0</v>
      </c>
      <c r="DA17" s="49" t="n">
        <f aca="false">N(AND(DA$3&lt;=$E17,DA$4&gt;=$E17))</f>
        <v>0</v>
      </c>
      <c r="DB17" s="49" t="n">
        <f aca="false">N(AND(DB$3&lt;=$E17,DB$4&gt;=$E17))</f>
        <v>0</v>
      </c>
      <c r="DC17" s="49" t="n">
        <f aca="false">N(AND(DC$3&lt;=$E17,DC$4&gt;=$E17))</f>
        <v>0</v>
      </c>
      <c r="DD17" s="49" t="n">
        <f aca="false">N(AND(DD$3&lt;=$E17,DD$4&gt;=$E17))</f>
        <v>0</v>
      </c>
      <c r="DE17" s="49" t="n">
        <f aca="false">N(AND(DE$3&lt;=$E17,DE$4&gt;=$E17))</f>
        <v>0</v>
      </c>
      <c r="DF17" s="49" t="n">
        <f aca="false">N(AND(DF$3&lt;=$E17,DF$4&gt;=$E17))</f>
        <v>0</v>
      </c>
      <c r="DG17" s="49" t="n">
        <f aca="false">N(AND(DG$3&lt;=$E17,DG$4&gt;=$E17))</f>
        <v>0</v>
      </c>
      <c r="DH17" s="49" t="n">
        <f aca="false">N(AND(DH$3&lt;=$E17,DH$4&gt;=$E17))</f>
        <v>0</v>
      </c>
      <c r="DI17" s="49" t="n">
        <f aca="false">N(AND(DI$3&lt;=$E17,DI$4&gt;=$E17))</f>
        <v>0</v>
      </c>
      <c r="DJ17" s="49" t="n">
        <f aca="false">N(AND(DJ$3&lt;=$E17,DJ$4&gt;=$E17))</f>
        <v>0</v>
      </c>
      <c r="DK17" s="49" t="n">
        <f aca="false">N(AND(DK$3&lt;=$E17,DK$4&gt;=$E17))</f>
        <v>0</v>
      </c>
      <c r="DL17" s="49" t="n">
        <f aca="false">N(AND(DL$3&lt;=$E17,DL$4&gt;=$E17))</f>
        <v>0</v>
      </c>
      <c r="DM17" s="49" t="n">
        <f aca="false">N(AND(DM$3&lt;=$E17,DM$4&gt;=$E17))</f>
        <v>0</v>
      </c>
      <c r="DN17" s="49" t="n">
        <f aca="false">N(AND(DN$3&lt;=$E17,DN$4&gt;=$E17))</f>
        <v>0</v>
      </c>
      <c r="DO17" s="49" t="n">
        <f aca="false">N(AND(DO$3&lt;=$E17,DO$4&gt;=$E17))</f>
        <v>0</v>
      </c>
      <c r="DP17" s="49" t="n">
        <f aca="false">N(AND(DP$3&lt;=$E17,DP$4&gt;=$E17))</f>
        <v>0</v>
      </c>
      <c r="DQ17" s="49" t="n">
        <f aca="false">N(AND(DQ$3&lt;=$E17,DQ$4&gt;=$E17))</f>
        <v>0</v>
      </c>
      <c r="DR17" s="49" t="n">
        <f aca="false">N(AND(DR$3&lt;=$E17,DR$4&gt;=$E17))</f>
        <v>0</v>
      </c>
      <c r="DS17" s="49" t="n">
        <f aca="false">N(AND(DS$3&lt;=$E17,DS$4&gt;=$E17))</f>
        <v>0</v>
      </c>
      <c r="DT17" s="49" t="n">
        <f aca="false">N(AND(DT$3&lt;=$E17,DT$4&gt;=$E17))</f>
        <v>0</v>
      </c>
      <c r="DU17" s="49" t="n">
        <f aca="false">N(AND(DU$3&lt;=$E17,DU$4&gt;=$E17))</f>
        <v>0</v>
      </c>
      <c r="DV17" s="49" t="n">
        <f aca="false">N(AND(DV$3&lt;=$E17,DV$4&gt;=$E17))</f>
        <v>0</v>
      </c>
      <c r="DW17" s="49" t="n">
        <f aca="false">N(AND(DW$3&lt;=$E17,DW$4&gt;=$E17))</f>
        <v>0</v>
      </c>
      <c r="DX17" s="49" t="n">
        <f aca="false">N(AND(DX$3&lt;=$E17,DX$4&gt;=$E17))</f>
        <v>0</v>
      </c>
      <c r="DY17" s="49" t="n">
        <f aca="false">N(AND(DY$3&lt;=$E17,DY$4&gt;=$E17))</f>
        <v>0</v>
      </c>
      <c r="DZ17" s="49" t="n">
        <f aca="false">N(AND(DZ$3&lt;=$E17,DZ$4&gt;=$E17))</f>
        <v>0</v>
      </c>
      <c r="EA17" s="49" t="n">
        <f aca="false">N(AND(EA$3&lt;=$E17,EA$4&gt;=$E17))</f>
        <v>0</v>
      </c>
      <c r="EB17" s="49" t="n">
        <f aca="false">N(AND(EB$3&lt;=$E17,EB$4&gt;=$E17))</f>
        <v>0</v>
      </c>
      <c r="EC17" s="49" t="n">
        <f aca="false">N(AND(EC$3&lt;=$E17,EC$4&gt;=$E17))</f>
        <v>0</v>
      </c>
      <c r="ED17" s="49" t="n">
        <f aca="false">N(AND(ED$3&lt;=$E17,ED$4&gt;=$E17))</f>
        <v>0</v>
      </c>
      <c r="EE17" s="49" t="n">
        <f aca="false">N(AND(EE$3&lt;=$E17,EE$4&gt;=$E17))</f>
        <v>0</v>
      </c>
      <c r="EF17" s="49" t="n">
        <f aca="false">N(AND(EF$3&lt;=$E17,EF$4&gt;=$E17))</f>
        <v>0</v>
      </c>
      <c r="EG17" s="49" t="n">
        <f aca="false">N(AND(EG$3&lt;=$E17,EG$4&gt;=$E17))</f>
        <v>0</v>
      </c>
      <c r="EH17" s="49" t="n">
        <f aca="false">N(AND(EH$3&lt;=$E17,EH$4&gt;=$E17))</f>
        <v>0</v>
      </c>
      <c r="EI17" s="49" t="n">
        <f aca="false">N(AND(EI$3&lt;=$E17,EI$4&gt;=$E17))</f>
        <v>0</v>
      </c>
      <c r="EJ17" s="49" t="n">
        <f aca="false">N(AND(EJ$3&lt;=$E17,EJ$4&gt;=$E17))</f>
        <v>0</v>
      </c>
      <c r="EK17" s="49" t="n">
        <f aca="false">N(AND(EK$3&lt;=$E17,EK$4&gt;=$E17))</f>
        <v>0</v>
      </c>
      <c r="EL17" s="49" t="n">
        <f aca="false">N(AND(EL$3&lt;=$E17,EL$4&gt;=$E17))</f>
        <v>0</v>
      </c>
      <c r="EM17" s="49" t="n">
        <f aca="false">N(AND(EM$3&lt;=$E17,EM$4&gt;=$E17))</f>
        <v>0</v>
      </c>
      <c r="EN17" s="49" t="n">
        <f aca="false">N(AND(EN$3&lt;=$E17,EN$4&gt;=$E17))</f>
        <v>0</v>
      </c>
      <c r="EO17" s="49" t="n">
        <f aca="false">N(AND(EO$3&lt;=$E17,EO$4&gt;=$E17))</f>
        <v>0</v>
      </c>
      <c r="EP17" s="49" t="n">
        <f aca="false">N(AND(EP$3&lt;=$E17,EP$4&gt;=$E17))</f>
        <v>0</v>
      </c>
      <c r="EQ17" s="49" t="n">
        <f aca="false">N(AND(EQ$3&lt;=$E17,EQ$4&gt;=$E17))</f>
        <v>0</v>
      </c>
      <c r="ER17" s="49" t="n">
        <f aca="false">N(AND(ER$3&lt;=$E17,ER$4&gt;=$E17))</f>
        <v>0</v>
      </c>
      <c r="ES17" s="49" t="n">
        <f aca="false">N(AND(ES$3&lt;=$E17,ES$4&gt;=$E17))</f>
        <v>0</v>
      </c>
      <c r="ET17" s="49" t="n">
        <f aca="false">N(AND(ET$3&lt;=$E17,ET$4&gt;=$E17))</f>
        <v>0</v>
      </c>
      <c r="EU17" s="49" t="n">
        <f aca="false">N(AND(EU$3&lt;=$E17,EU$4&gt;=$E17))</f>
        <v>0</v>
      </c>
      <c r="EV17" s="49" t="n">
        <f aca="false">N(AND(EV$3&lt;=$E17,EV$4&gt;=$E17))</f>
        <v>0</v>
      </c>
      <c r="EW17" s="49" t="n">
        <f aca="false">N(AND(EW$3&lt;=$E17,EW$4&gt;=$E17))</f>
        <v>0</v>
      </c>
      <c r="EX17" s="49" t="n">
        <f aca="false">N(AND(EX$3&lt;=$E17,EX$4&gt;=$E17))</f>
        <v>0</v>
      </c>
      <c r="EY17" s="49" t="n">
        <f aca="false">N(AND(EY$3&lt;=$E17,EY$4&gt;=$E17))</f>
        <v>0</v>
      </c>
      <c r="EZ17" s="49" t="n">
        <f aca="false">N(AND(EZ$3&lt;=$E17,EZ$4&gt;=$E17))</f>
        <v>0</v>
      </c>
      <c r="FA17" s="49" t="n">
        <f aca="false">N(AND(FA$3&lt;=$E17,FA$4&gt;=$E17))</f>
        <v>0</v>
      </c>
      <c r="FB17" s="49" t="n">
        <f aca="false">N(AND(FB$3&lt;=$E17,FB$4&gt;=$E17))</f>
        <v>0</v>
      </c>
      <c r="FC17" s="49" t="n">
        <f aca="false">N(AND(FC$3&lt;=$E17,FC$4&gt;=$E17))</f>
        <v>0</v>
      </c>
      <c r="FD17" s="49" t="n">
        <f aca="false">N(AND(FD$3&lt;=$E17,FD$4&gt;=$E17))</f>
        <v>0</v>
      </c>
      <c r="FE17" s="49" t="n">
        <f aca="false">N(AND(FE$3&lt;=$E17,FE$4&gt;=$E17))</f>
        <v>0</v>
      </c>
      <c r="FF17" s="49" t="n">
        <f aca="false">N(AND(FF$3&lt;=$E17,FF$4&gt;=$E17))</f>
        <v>0</v>
      </c>
      <c r="FG17" s="49" t="n">
        <f aca="false">N(AND(FG$3&lt;=$E17,FG$4&gt;=$E17))</f>
        <v>0</v>
      </c>
      <c r="FH17" s="49" t="n">
        <f aca="false">N(AND(FH$3&lt;=$E17,FH$4&gt;=$E17))</f>
        <v>0</v>
      </c>
    </row>
    <row r="18" customFormat="false" ht="15" hidden="false" customHeight="false" outlineLevel="0" collapsed="false">
      <c r="C18" s="0" t="s">
        <v>626</v>
      </c>
      <c r="D18" s="11" t="s">
        <v>39</v>
      </c>
      <c r="E18" s="40" t="n">
        <f aca="false">$F15</f>
        <v>46477</v>
      </c>
      <c r="I18" s="49" t="n">
        <f aca="false">SUM(J18:FH18)</f>
        <v>1</v>
      </c>
      <c r="J18" s="49" t="n">
        <f aca="false">N(AND(J$3&lt;=$E18,J$4&gt;=$E18))</f>
        <v>0</v>
      </c>
      <c r="K18" s="49" t="n">
        <f aca="false">N(AND(K$3&lt;=$E18,K$4&gt;=$E18))</f>
        <v>0</v>
      </c>
      <c r="L18" s="49" t="n">
        <f aca="false">N(AND(L$3&lt;=$E18,L$4&gt;=$E18))</f>
        <v>0</v>
      </c>
      <c r="M18" s="49" t="n">
        <f aca="false">N(AND(M$3&lt;=$E18,M$4&gt;=$E18))</f>
        <v>0</v>
      </c>
      <c r="N18" s="49" t="n">
        <f aca="false">N(AND(N$3&lt;=$E18,N$4&gt;=$E18))</f>
        <v>0</v>
      </c>
      <c r="O18" s="49" t="n">
        <f aca="false">N(AND(O$3&lt;=$E18,O$4&gt;=$E18))</f>
        <v>1</v>
      </c>
      <c r="P18" s="49" t="n">
        <f aca="false">N(AND(P$3&lt;=$E18,P$4&gt;=$E18))</f>
        <v>0</v>
      </c>
      <c r="Q18" s="49" t="n">
        <f aca="false">N(AND(Q$3&lt;=$E18,Q$4&gt;=$E18))</f>
        <v>0</v>
      </c>
      <c r="R18" s="49" t="n">
        <f aca="false">N(AND(R$3&lt;=$E18,R$4&gt;=$E18))</f>
        <v>0</v>
      </c>
      <c r="S18" s="49" t="n">
        <f aca="false">N(AND(S$3&lt;=$E18,S$4&gt;=$E18))</f>
        <v>0</v>
      </c>
      <c r="T18" s="49" t="n">
        <f aca="false">N(AND(T$3&lt;=$E18,T$4&gt;=$E18))</f>
        <v>0</v>
      </c>
      <c r="U18" s="49" t="n">
        <f aca="false">N(AND(U$3&lt;=$E18,U$4&gt;=$E18))</f>
        <v>0</v>
      </c>
      <c r="V18" s="49" t="n">
        <f aca="false">N(AND(V$3&lt;=$E18,V$4&gt;=$E18))</f>
        <v>0</v>
      </c>
      <c r="W18" s="49" t="n">
        <f aca="false">N(AND(W$3&lt;=$E18,W$4&gt;=$E18))</f>
        <v>0</v>
      </c>
      <c r="X18" s="49" t="n">
        <f aca="false">N(AND(X$3&lt;=$E18,X$4&gt;=$E18))</f>
        <v>0</v>
      </c>
      <c r="Y18" s="49" t="n">
        <f aca="false">N(AND(Y$3&lt;=$E18,Y$4&gt;=$E18))</f>
        <v>0</v>
      </c>
      <c r="Z18" s="49" t="n">
        <f aca="false">N(AND(Z$3&lt;=$E18,Z$4&gt;=$E18))</f>
        <v>0</v>
      </c>
      <c r="AA18" s="49" t="n">
        <f aca="false">N(AND(AA$3&lt;=$E18,AA$4&gt;=$E18))</f>
        <v>0</v>
      </c>
      <c r="AB18" s="49" t="n">
        <f aca="false">N(AND(AB$3&lt;=$E18,AB$4&gt;=$E18))</f>
        <v>0</v>
      </c>
      <c r="AC18" s="49" t="n">
        <f aca="false">N(AND(AC$3&lt;=$E18,AC$4&gt;=$E18))</f>
        <v>0</v>
      </c>
      <c r="AD18" s="49" t="n">
        <f aca="false">N(AND(AD$3&lt;=$E18,AD$4&gt;=$E18))</f>
        <v>0</v>
      </c>
      <c r="AE18" s="49" t="n">
        <f aca="false">N(AND(AE$3&lt;=$E18,AE$4&gt;=$E18))</f>
        <v>0</v>
      </c>
      <c r="AF18" s="49" t="n">
        <f aca="false">N(AND(AF$3&lt;=$E18,AF$4&gt;=$E18))</f>
        <v>0</v>
      </c>
      <c r="AG18" s="49" t="n">
        <f aca="false">N(AND(AG$3&lt;=$E18,AG$4&gt;=$E18))</f>
        <v>0</v>
      </c>
      <c r="AH18" s="49" t="n">
        <f aca="false">N(AND(AH$3&lt;=$E18,AH$4&gt;=$E18))</f>
        <v>0</v>
      </c>
      <c r="AI18" s="49" t="n">
        <f aca="false">N(AND(AI$3&lt;=$E18,AI$4&gt;=$E18))</f>
        <v>0</v>
      </c>
      <c r="AJ18" s="49" t="n">
        <f aca="false">N(AND(AJ$3&lt;=$E18,AJ$4&gt;=$E18))</f>
        <v>0</v>
      </c>
      <c r="AK18" s="49" t="n">
        <f aca="false">N(AND(AK$3&lt;=$E18,AK$4&gt;=$E18))</f>
        <v>0</v>
      </c>
      <c r="AL18" s="49" t="n">
        <f aca="false">N(AND(AL$3&lt;=$E18,AL$4&gt;=$E18))</f>
        <v>0</v>
      </c>
      <c r="AM18" s="49" t="n">
        <f aca="false">N(AND(AM$3&lt;=$E18,AM$4&gt;=$E18))</f>
        <v>0</v>
      </c>
      <c r="AN18" s="49" t="n">
        <f aca="false">N(AND(AN$3&lt;=$E18,AN$4&gt;=$E18))</f>
        <v>0</v>
      </c>
      <c r="AO18" s="49" t="n">
        <f aca="false">N(AND(AO$3&lt;=$E18,AO$4&gt;=$E18))</f>
        <v>0</v>
      </c>
      <c r="AP18" s="49" t="n">
        <f aca="false">N(AND(AP$3&lt;=$E18,AP$4&gt;=$E18))</f>
        <v>0</v>
      </c>
      <c r="AQ18" s="49" t="n">
        <f aca="false">N(AND(AQ$3&lt;=$E18,AQ$4&gt;=$E18))</f>
        <v>0</v>
      </c>
      <c r="AR18" s="49" t="n">
        <f aca="false">N(AND(AR$3&lt;=$E18,AR$4&gt;=$E18))</f>
        <v>0</v>
      </c>
      <c r="AS18" s="49" t="n">
        <f aca="false">N(AND(AS$3&lt;=$E18,AS$4&gt;=$E18))</f>
        <v>0</v>
      </c>
      <c r="AT18" s="49" t="n">
        <f aca="false">N(AND(AT$3&lt;=$E18,AT$4&gt;=$E18))</f>
        <v>0</v>
      </c>
      <c r="AU18" s="49" t="n">
        <f aca="false">N(AND(AU$3&lt;=$E18,AU$4&gt;=$E18))</f>
        <v>0</v>
      </c>
      <c r="AV18" s="49" t="n">
        <f aca="false">N(AND(AV$3&lt;=$E18,AV$4&gt;=$E18))</f>
        <v>0</v>
      </c>
      <c r="AW18" s="49" t="n">
        <f aca="false">N(AND(AW$3&lt;=$E18,AW$4&gt;=$E18))</f>
        <v>0</v>
      </c>
      <c r="AX18" s="49" t="n">
        <f aca="false">N(AND(AX$3&lt;=$E18,AX$4&gt;=$E18))</f>
        <v>0</v>
      </c>
      <c r="AY18" s="49" t="n">
        <f aca="false">N(AND(AY$3&lt;=$E18,AY$4&gt;=$E18))</f>
        <v>0</v>
      </c>
      <c r="AZ18" s="49" t="n">
        <f aca="false">N(AND(AZ$3&lt;=$E18,AZ$4&gt;=$E18))</f>
        <v>0</v>
      </c>
      <c r="BA18" s="49" t="n">
        <f aca="false">N(AND(BA$3&lt;=$E18,BA$4&gt;=$E18))</f>
        <v>0</v>
      </c>
      <c r="BB18" s="49" t="n">
        <f aca="false">N(AND(BB$3&lt;=$E18,BB$4&gt;=$E18))</f>
        <v>0</v>
      </c>
      <c r="BC18" s="49" t="n">
        <f aca="false">N(AND(BC$3&lt;=$E18,BC$4&gt;=$E18))</f>
        <v>0</v>
      </c>
      <c r="BD18" s="49" t="n">
        <f aca="false">N(AND(BD$3&lt;=$E18,BD$4&gt;=$E18))</f>
        <v>0</v>
      </c>
      <c r="BE18" s="49" t="n">
        <f aca="false">N(AND(BE$3&lt;=$E18,BE$4&gt;=$E18))</f>
        <v>0</v>
      </c>
      <c r="BF18" s="49" t="n">
        <f aca="false">N(AND(BF$3&lt;=$E18,BF$4&gt;=$E18))</f>
        <v>0</v>
      </c>
      <c r="BG18" s="49" t="n">
        <f aca="false">N(AND(BG$3&lt;=$E18,BG$4&gt;=$E18))</f>
        <v>0</v>
      </c>
      <c r="BH18" s="49" t="n">
        <f aca="false">N(AND(BH$3&lt;=$E18,BH$4&gt;=$E18))</f>
        <v>0</v>
      </c>
      <c r="BI18" s="49" t="n">
        <f aca="false">N(AND(BI$3&lt;=$E18,BI$4&gt;=$E18))</f>
        <v>0</v>
      </c>
      <c r="BJ18" s="49" t="n">
        <f aca="false">N(AND(BJ$3&lt;=$E18,BJ$4&gt;=$E18))</f>
        <v>0</v>
      </c>
      <c r="BK18" s="49" t="n">
        <f aca="false">N(AND(BK$3&lt;=$E18,BK$4&gt;=$E18))</f>
        <v>0</v>
      </c>
      <c r="BL18" s="49" t="n">
        <f aca="false">N(AND(BL$3&lt;=$E18,BL$4&gt;=$E18))</f>
        <v>0</v>
      </c>
      <c r="BM18" s="49" t="n">
        <f aca="false">N(AND(BM$3&lt;=$E18,BM$4&gt;=$E18))</f>
        <v>0</v>
      </c>
      <c r="BN18" s="49" t="n">
        <f aca="false">N(AND(BN$3&lt;=$E18,BN$4&gt;=$E18))</f>
        <v>0</v>
      </c>
      <c r="BO18" s="49" t="n">
        <f aca="false">N(AND(BO$3&lt;=$E18,BO$4&gt;=$E18))</f>
        <v>0</v>
      </c>
      <c r="BP18" s="49" t="n">
        <f aca="false">N(AND(BP$3&lt;=$E18,BP$4&gt;=$E18))</f>
        <v>0</v>
      </c>
      <c r="BQ18" s="49" t="n">
        <f aca="false">N(AND(BQ$3&lt;=$E18,BQ$4&gt;=$E18))</f>
        <v>0</v>
      </c>
      <c r="BR18" s="49" t="n">
        <f aca="false">N(AND(BR$3&lt;=$E18,BR$4&gt;=$E18))</f>
        <v>0</v>
      </c>
      <c r="BS18" s="49" t="n">
        <f aca="false">N(AND(BS$3&lt;=$E18,BS$4&gt;=$E18))</f>
        <v>0</v>
      </c>
      <c r="BT18" s="49" t="n">
        <f aca="false">N(AND(BT$3&lt;=$E18,BT$4&gt;=$E18))</f>
        <v>0</v>
      </c>
      <c r="BU18" s="49" t="n">
        <f aca="false">N(AND(BU$3&lt;=$E18,BU$4&gt;=$E18))</f>
        <v>0</v>
      </c>
      <c r="BV18" s="49" t="n">
        <f aca="false">N(AND(BV$3&lt;=$E18,BV$4&gt;=$E18))</f>
        <v>0</v>
      </c>
      <c r="BW18" s="49" t="n">
        <f aca="false">N(AND(BW$3&lt;=$E18,BW$4&gt;=$E18))</f>
        <v>0</v>
      </c>
      <c r="BX18" s="49" t="n">
        <f aca="false">N(AND(BX$3&lt;=$E18,BX$4&gt;=$E18))</f>
        <v>0</v>
      </c>
      <c r="BY18" s="49" t="n">
        <f aca="false">N(AND(BY$3&lt;=$E18,BY$4&gt;=$E18))</f>
        <v>0</v>
      </c>
      <c r="BZ18" s="49" t="n">
        <f aca="false">N(AND(BZ$3&lt;=$E18,BZ$4&gt;=$E18))</f>
        <v>0</v>
      </c>
      <c r="CA18" s="49" t="n">
        <f aca="false">N(AND(CA$3&lt;=$E18,CA$4&gt;=$E18))</f>
        <v>0</v>
      </c>
      <c r="CB18" s="49" t="n">
        <f aca="false">N(AND(CB$3&lt;=$E18,CB$4&gt;=$E18))</f>
        <v>0</v>
      </c>
      <c r="CC18" s="49" t="n">
        <f aca="false">N(AND(CC$3&lt;=$E18,CC$4&gt;=$E18))</f>
        <v>0</v>
      </c>
      <c r="CD18" s="49" t="n">
        <f aca="false">N(AND(CD$3&lt;=$E18,CD$4&gt;=$E18))</f>
        <v>0</v>
      </c>
      <c r="CE18" s="49" t="n">
        <f aca="false">N(AND(CE$3&lt;=$E18,CE$4&gt;=$E18))</f>
        <v>0</v>
      </c>
      <c r="CF18" s="49" t="n">
        <f aca="false">N(AND(CF$3&lt;=$E18,CF$4&gt;=$E18))</f>
        <v>0</v>
      </c>
      <c r="CG18" s="49" t="n">
        <f aca="false">N(AND(CG$3&lt;=$E18,CG$4&gt;=$E18))</f>
        <v>0</v>
      </c>
      <c r="CH18" s="49" t="n">
        <f aca="false">N(AND(CH$3&lt;=$E18,CH$4&gt;=$E18))</f>
        <v>0</v>
      </c>
      <c r="CI18" s="49" t="n">
        <f aca="false">N(AND(CI$3&lt;=$E18,CI$4&gt;=$E18))</f>
        <v>0</v>
      </c>
      <c r="CJ18" s="49" t="n">
        <f aca="false">N(AND(CJ$3&lt;=$E18,CJ$4&gt;=$E18))</f>
        <v>0</v>
      </c>
      <c r="CK18" s="49" t="n">
        <f aca="false">N(AND(CK$3&lt;=$E18,CK$4&gt;=$E18))</f>
        <v>0</v>
      </c>
      <c r="CL18" s="49" t="n">
        <f aca="false">N(AND(CL$3&lt;=$E18,CL$4&gt;=$E18))</f>
        <v>0</v>
      </c>
      <c r="CM18" s="49" t="n">
        <f aca="false">N(AND(CM$3&lt;=$E18,CM$4&gt;=$E18))</f>
        <v>0</v>
      </c>
      <c r="CN18" s="49" t="n">
        <f aca="false">N(AND(CN$3&lt;=$E18,CN$4&gt;=$E18))</f>
        <v>0</v>
      </c>
      <c r="CO18" s="49" t="n">
        <f aca="false">N(AND(CO$3&lt;=$E18,CO$4&gt;=$E18))</f>
        <v>0</v>
      </c>
      <c r="CP18" s="49" t="n">
        <f aca="false">N(AND(CP$3&lt;=$E18,CP$4&gt;=$E18))</f>
        <v>0</v>
      </c>
      <c r="CQ18" s="49" t="n">
        <f aca="false">N(AND(CQ$3&lt;=$E18,CQ$4&gt;=$E18))</f>
        <v>0</v>
      </c>
      <c r="CR18" s="49" t="n">
        <f aca="false">N(AND(CR$3&lt;=$E18,CR$4&gt;=$E18))</f>
        <v>0</v>
      </c>
      <c r="CS18" s="49" t="n">
        <f aca="false">N(AND(CS$3&lt;=$E18,CS$4&gt;=$E18))</f>
        <v>0</v>
      </c>
      <c r="CT18" s="49" t="n">
        <f aca="false">N(AND(CT$3&lt;=$E18,CT$4&gt;=$E18))</f>
        <v>0</v>
      </c>
      <c r="CU18" s="49" t="n">
        <f aca="false">N(AND(CU$3&lt;=$E18,CU$4&gt;=$E18))</f>
        <v>0</v>
      </c>
      <c r="CV18" s="49" t="n">
        <f aca="false">N(AND(CV$3&lt;=$E18,CV$4&gt;=$E18))</f>
        <v>0</v>
      </c>
      <c r="CW18" s="49" t="n">
        <f aca="false">N(AND(CW$3&lt;=$E18,CW$4&gt;=$E18))</f>
        <v>0</v>
      </c>
      <c r="CX18" s="49" t="n">
        <f aca="false">N(AND(CX$3&lt;=$E18,CX$4&gt;=$E18))</f>
        <v>0</v>
      </c>
      <c r="CY18" s="49" t="n">
        <f aca="false">N(AND(CY$3&lt;=$E18,CY$4&gt;=$E18))</f>
        <v>0</v>
      </c>
      <c r="CZ18" s="49" t="n">
        <f aca="false">N(AND(CZ$3&lt;=$E18,CZ$4&gt;=$E18))</f>
        <v>0</v>
      </c>
      <c r="DA18" s="49" t="n">
        <f aca="false">N(AND(DA$3&lt;=$E18,DA$4&gt;=$E18))</f>
        <v>0</v>
      </c>
      <c r="DB18" s="49" t="n">
        <f aca="false">N(AND(DB$3&lt;=$E18,DB$4&gt;=$E18))</f>
        <v>0</v>
      </c>
      <c r="DC18" s="49" t="n">
        <f aca="false">N(AND(DC$3&lt;=$E18,DC$4&gt;=$E18))</f>
        <v>0</v>
      </c>
      <c r="DD18" s="49" t="n">
        <f aca="false">N(AND(DD$3&lt;=$E18,DD$4&gt;=$E18))</f>
        <v>0</v>
      </c>
      <c r="DE18" s="49" t="n">
        <f aca="false">N(AND(DE$3&lt;=$E18,DE$4&gt;=$E18))</f>
        <v>0</v>
      </c>
      <c r="DF18" s="49" t="n">
        <f aca="false">N(AND(DF$3&lt;=$E18,DF$4&gt;=$E18))</f>
        <v>0</v>
      </c>
      <c r="DG18" s="49" t="n">
        <f aca="false">N(AND(DG$3&lt;=$E18,DG$4&gt;=$E18))</f>
        <v>0</v>
      </c>
      <c r="DH18" s="49" t="n">
        <f aca="false">N(AND(DH$3&lt;=$E18,DH$4&gt;=$E18))</f>
        <v>0</v>
      </c>
      <c r="DI18" s="49" t="n">
        <f aca="false">N(AND(DI$3&lt;=$E18,DI$4&gt;=$E18))</f>
        <v>0</v>
      </c>
      <c r="DJ18" s="49" t="n">
        <f aca="false">N(AND(DJ$3&lt;=$E18,DJ$4&gt;=$E18))</f>
        <v>0</v>
      </c>
      <c r="DK18" s="49" t="n">
        <f aca="false">N(AND(DK$3&lt;=$E18,DK$4&gt;=$E18))</f>
        <v>0</v>
      </c>
      <c r="DL18" s="49" t="n">
        <f aca="false">N(AND(DL$3&lt;=$E18,DL$4&gt;=$E18))</f>
        <v>0</v>
      </c>
      <c r="DM18" s="49" t="n">
        <f aca="false">N(AND(DM$3&lt;=$E18,DM$4&gt;=$E18))</f>
        <v>0</v>
      </c>
      <c r="DN18" s="49" t="n">
        <f aca="false">N(AND(DN$3&lt;=$E18,DN$4&gt;=$E18))</f>
        <v>0</v>
      </c>
      <c r="DO18" s="49" t="n">
        <f aca="false">N(AND(DO$3&lt;=$E18,DO$4&gt;=$E18))</f>
        <v>0</v>
      </c>
      <c r="DP18" s="49" t="n">
        <f aca="false">N(AND(DP$3&lt;=$E18,DP$4&gt;=$E18))</f>
        <v>0</v>
      </c>
      <c r="DQ18" s="49" t="n">
        <f aca="false">N(AND(DQ$3&lt;=$E18,DQ$4&gt;=$E18))</f>
        <v>0</v>
      </c>
      <c r="DR18" s="49" t="n">
        <f aca="false">N(AND(DR$3&lt;=$E18,DR$4&gt;=$E18))</f>
        <v>0</v>
      </c>
      <c r="DS18" s="49" t="n">
        <f aca="false">N(AND(DS$3&lt;=$E18,DS$4&gt;=$E18))</f>
        <v>0</v>
      </c>
      <c r="DT18" s="49" t="n">
        <f aca="false">N(AND(DT$3&lt;=$E18,DT$4&gt;=$E18))</f>
        <v>0</v>
      </c>
      <c r="DU18" s="49" t="n">
        <f aca="false">N(AND(DU$3&lt;=$E18,DU$4&gt;=$E18))</f>
        <v>0</v>
      </c>
      <c r="DV18" s="49" t="n">
        <f aca="false">N(AND(DV$3&lt;=$E18,DV$4&gt;=$E18))</f>
        <v>0</v>
      </c>
      <c r="DW18" s="49" t="n">
        <f aca="false">N(AND(DW$3&lt;=$E18,DW$4&gt;=$E18))</f>
        <v>0</v>
      </c>
      <c r="DX18" s="49" t="n">
        <f aca="false">N(AND(DX$3&lt;=$E18,DX$4&gt;=$E18))</f>
        <v>0</v>
      </c>
      <c r="DY18" s="49" t="n">
        <f aca="false">N(AND(DY$3&lt;=$E18,DY$4&gt;=$E18))</f>
        <v>0</v>
      </c>
      <c r="DZ18" s="49" t="n">
        <f aca="false">N(AND(DZ$3&lt;=$E18,DZ$4&gt;=$E18))</f>
        <v>0</v>
      </c>
      <c r="EA18" s="49" t="n">
        <f aca="false">N(AND(EA$3&lt;=$E18,EA$4&gt;=$E18))</f>
        <v>0</v>
      </c>
      <c r="EB18" s="49" t="n">
        <f aca="false">N(AND(EB$3&lt;=$E18,EB$4&gt;=$E18))</f>
        <v>0</v>
      </c>
      <c r="EC18" s="49" t="n">
        <f aca="false">N(AND(EC$3&lt;=$E18,EC$4&gt;=$E18))</f>
        <v>0</v>
      </c>
      <c r="ED18" s="49" t="n">
        <f aca="false">N(AND(ED$3&lt;=$E18,ED$4&gt;=$E18))</f>
        <v>0</v>
      </c>
      <c r="EE18" s="49" t="n">
        <f aca="false">N(AND(EE$3&lt;=$E18,EE$4&gt;=$E18))</f>
        <v>0</v>
      </c>
      <c r="EF18" s="49" t="n">
        <f aca="false">N(AND(EF$3&lt;=$E18,EF$4&gt;=$E18))</f>
        <v>0</v>
      </c>
      <c r="EG18" s="49" t="n">
        <f aca="false">N(AND(EG$3&lt;=$E18,EG$4&gt;=$E18))</f>
        <v>0</v>
      </c>
      <c r="EH18" s="49" t="n">
        <f aca="false">N(AND(EH$3&lt;=$E18,EH$4&gt;=$E18))</f>
        <v>0</v>
      </c>
      <c r="EI18" s="49" t="n">
        <f aca="false">N(AND(EI$3&lt;=$E18,EI$4&gt;=$E18))</f>
        <v>0</v>
      </c>
      <c r="EJ18" s="49" t="n">
        <f aca="false">N(AND(EJ$3&lt;=$E18,EJ$4&gt;=$E18))</f>
        <v>0</v>
      </c>
      <c r="EK18" s="49" t="n">
        <f aca="false">N(AND(EK$3&lt;=$E18,EK$4&gt;=$E18))</f>
        <v>0</v>
      </c>
      <c r="EL18" s="49" t="n">
        <f aca="false">N(AND(EL$3&lt;=$E18,EL$4&gt;=$E18))</f>
        <v>0</v>
      </c>
      <c r="EM18" s="49" t="n">
        <f aca="false">N(AND(EM$3&lt;=$E18,EM$4&gt;=$E18))</f>
        <v>0</v>
      </c>
      <c r="EN18" s="49" t="n">
        <f aca="false">N(AND(EN$3&lt;=$E18,EN$4&gt;=$E18))</f>
        <v>0</v>
      </c>
      <c r="EO18" s="49" t="n">
        <f aca="false">N(AND(EO$3&lt;=$E18,EO$4&gt;=$E18))</f>
        <v>0</v>
      </c>
      <c r="EP18" s="49" t="n">
        <f aca="false">N(AND(EP$3&lt;=$E18,EP$4&gt;=$E18))</f>
        <v>0</v>
      </c>
      <c r="EQ18" s="49" t="n">
        <f aca="false">N(AND(EQ$3&lt;=$E18,EQ$4&gt;=$E18))</f>
        <v>0</v>
      </c>
      <c r="ER18" s="49" t="n">
        <f aca="false">N(AND(ER$3&lt;=$E18,ER$4&gt;=$E18))</f>
        <v>0</v>
      </c>
      <c r="ES18" s="49" t="n">
        <f aca="false">N(AND(ES$3&lt;=$E18,ES$4&gt;=$E18))</f>
        <v>0</v>
      </c>
      <c r="ET18" s="49" t="n">
        <f aca="false">N(AND(ET$3&lt;=$E18,ET$4&gt;=$E18))</f>
        <v>0</v>
      </c>
      <c r="EU18" s="49" t="n">
        <f aca="false">N(AND(EU$3&lt;=$E18,EU$4&gt;=$E18))</f>
        <v>0</v>
      </c>
      <c r="EV18" s="49" t="n">
        <f aca="false">N(AND(EV$3&lt;=$E18,EV$4&gt;=$E18))</f>
        <v>0</v>
      </c>
      <c r="EW18" s="49" t="n">
        <f aca="false">N(AND(EW$3&lt;=$E18,EW$4&gt;=$E18))</f>
        <v>0</v>
      </c>
      <c r="EX18" s="49" t="n">
        <f aca="false">N(AND(EX$3&lt;=$E18,EX$4&gt;=$E18))</f>
        <v>0</v>
      </c>
      <c r="EY18" s="49" t="n">
        <f aca="false">N(AND(EY$3&lt;=$E18,EY$4&gt;=$E18))</f>
        <v>0</v>
      </c>
      <c r="EZ18" s="49" t="n">
        <f aca="false">N(AND(EZ$3&lt;=$E18,EZ$4&gt;=$E18))</f>
        <v>0</v>
      </c>
      <c r="FA18" s="49" t="n">
        <f aca="false">N(AND(FA$3&lt;=$E18,FA$4&gt;=$E18))</f>
        <v>0</v>
      </c>
      <c r="FB18" s="49" t="n">
        <f aca="false">N(AND(FB$3&lt;=$E18,FB$4&gt;=$E18))</f>
        <v>0</v>
      </c>
      <c r="FC18" s="49" t="n">
        <f aca="false">N(AND(FC$3&lt;=$E18,FC$4&gt;=$E18))</f>
        <v>0</v>
      </c>
      <c r="FD18" s="49" t="n">
        <f aca="false">N(AND(FD$3&lt;=$E18,FD$4&gt;=$E18))</f>
        <v>0</v>
      </c>
      <c r="FE18" s="49" t="n">
        <f aca="false">N(AND(FE$3&lt;=$E18,FE$4&gt;=$E18))</f>
        <v>0</v>
      </c>
      <c r="FF18" s="49" t="n">
        <f aca="false">N(AND(FF$3&lt;=$E18,FF$4&gt;=$E18))</f>
        <v>0</v>
      </c>
      <c r="FG18" s="49" t="n">
        <f aca="false">N(AND(FG$3&lt;=$E18,FG$4&gt;=$E18))</f>
        <v>0</v>
      </c>
      <c r="FH18" s="49" t="n">
        <f aca="false">N(AND(FH$3&lt;=$E18,FH$4&gt;=$E18))</f>
        <v>0</v>
      </c>
    </row>
    <row r="19" customFormat="false" ht="15" hidden="false" customHeight="false" outlineLevel="0" collapsed="false">
      <c r="C19" s="0" t="s">
        <v>627</v>
      </c>
      <c r="D19" s="11" t="s">
        <v>39</v>
      </c>
      <c r="E19" s="40" t="n">
        <f aca="false">$E16</f>
        <v>46568</v>
      </c>
      <c r="I19" s="49" t="n">
        <f aca="false">SUM(J19:FH19)</f>
        <v>1</v>
      </c>
      <c r="J19" s="49" t="n">
        <f aca="false">N(AND(J$3&lt;=$E19,J$4&gt;=$E19))</f>
        <v>0</v>
      </c>
      <c r="K19" s="49" t="n">
        <f aca="false">N(AND(K$3&lt;=$E19,K$4&gt;=$E19))</f>
        <v>0</v>
      </c>
      <c r="L19" s="49" t="n">
        <f aca="false">N(AND(L$3&lt;=$E19,L$4&gt;=$E19))</f>
        <v>0</v>
      </c>
      <c r="M19" s="49" t="n">
        <f aca="false">N(AND(M$3&lt;=$E19,M$4&gt;=$E19))</f>
        <v>0</v>
      </c>
      <c r="N19" s="49" t="n">
        <f aca="false">N(AND(N$3&lt;=$E19,N$4&gt;=$E19))</f>
        <v>0</v>
      </c>
      <c r="O19" s="49" t="n">
        <f aca="false">N(AND(O$3&lt;=$E19,O$4&gt;=$E19))</f>
        <v>0</v>
      </c>
      <c r="P19" s="49" t="n">
        <f aca="false">N(AND(P$3&lt;=$E19,P$4&gt;=$E19))</f>
        <v>1</v>
      </c>
      <c r="Q19" s="49" t="n">
        <f aca="false">N(AND(Q$3&lt;=$E19,Q$4&gt;=$E19))</f>
        <v>0</v>
      </c>
      <c r="R19" s="49" t="n">
        <f aca="false">N(AND(R$3&lt;=$E19,R$4&gt;=$E19))</f>
        <v>0</v>
      </c>
      <c r="S19" s="49" t="n">
        <f aca="false">N(AND(S$3&lt;=$E19,S$4&gt;=$E19))</f>
        <v>0</v>
      </c>
      <c r="T19" s="49" t="n">
        <f aca="false">N(AND(T$3&lt;=$E19,T$4&gt;=$E19))</f>
        <v>0</v>
      </c>
      <c r="U19" s="49" t="n">
        <f aca="false">N(AND(U$3&lt;=$E19,U$4&gt;=$E19))</f>
        <v>0</v>
      </c>
      <c r="V19" s="49" t="n">
        <f aca="false">N(AND(V$3&lt;=$E19,V$4&gt;=$E19))</f>
        <v>0</v>
      </c>
      <c r="W19" s="49" t="n">
        <f aca="false">N(AND(W$3&lt;=$E19,W$4&gt;=$E19))</f>
        <v>0</v>
      </c>
      <c r="X19" s="49" t="n">
        <f aca="false">N(AND(X$3&lt;=$E19,X$4&gt;=$E19))</f>
        <v>0</v>
      </c>
      <c r="Y19" s="49" t="n">
        <f aca="false">N(AND(Y$3&lt;=$E19,Y$4&gt;=$E19))</f>
        <v>0</v>
      </c>
      <c r="Z19" s="49" t="n">
        <f aca="false">N(AND(Z$3&lt;=$E19,Z$4&gt;=$E19))</f>
        <v>0</v>
      </c>
      <c r="AA19" s="49" t="n">
        <f aca="false">N(AND(AA$3&lt;=$E19,AA$4&gt;=$E19))</f>
        <v>0</v>
      </c>
      <c r="AB19" s="49" t="n">
        <f aca="false">N(AND(AB$3&lt;=$E19,AB$4&gt;=$E19))</f>
        <v>0</v>
      </c>
      <c r="AC19" s="49" t="n">
        <f aca="false">N(AND(AC$3&lt;=$E19,AC$4&gt;=$E19))</f>
        <v>0</v>
      </c>
      <c r="AD19" s="49" t="n">
        <f aca="false">N(AND(AD$3&lt;=$E19,AD$4&gt;=$E19))</f>
        <v>0</v>
      </c>
      <c r="AE19" s="49" t="n">
        <f aca="false">N(AND(AE$3&lt;=$E19,AE$4&gt;=$E19))</f>
        <v>0</v>
      </c>
      <c r="AF19" s="49" t="n">
        <f aca="false">N(AND(AF$3&lt;=$E19,AF$4&gt;=$E19))</f>
        <v>0</v>
      </c>
      <c r="AG19" s="49" t="n">
        <f aca="false">N(AND(AG$3&lt;=$E19,AG$4&gt;=$E19))</f>
        <v>0</v>
      </c>
      <c r="AH19" s="49" t="n">
        <f aca="false">N(AND(AH$3&lt;=$E19,AH$4&gt;=$E19))</f>
        <v>0</v>
      </c>
      <c r="AI19" s="49" t="n">
        <f aca="false">N(AND(AI$3&lt;=$E19,AI$4&gt;=$E19))</f>
        <v>0</v>
      </c>
      <c r="AJ19" s="49" t="n">
        <f aca="false">N(AND(AJ$3&lt;=$E19,AJ$4&gt;=$E19))</f>
        <v>0</v>
      </c>
      <c r="AK19" s="49" t="n">
        <f aca="false">N(AND(AK$3&lt;=$E19,AK$4&gt;=$E19))</f>
        <v>0</v>
      </c>
      <c r="AL19" s="49" t="n">
        <f aca="false">N(AND(AL$3&lt;=$E19,AL$4&gt;=$E19))</f>
        <v>0</v>
      </c>
      <c r="AM19" s="49" t="n">
        <f aca="false">N(AND(AM$3&lt;=$E19,AM$4&gt;=$E19))</f>
        <v>0</v>
      </c>
      <c r="AN19" s="49" t="n">
        <f aca="false">N(AND(AN$3&lt;=$E19,AN$4&gt;=$E19))</f>
        <v>0</v>
      </c>
      <c r="AO19" s="49" t="n">
        <f aca="false">N(AND(AO$3&lt;=$E19,AO$4&gt;=$E19))</f>
        <v>0</v>
      </c>
      <c r="AP19" s="49" t="n">
        <f aca="false">N(AND(AP$3&lt;=$E19,AP$4&gt;=$E19))</f>
        <v>0</v>
      </c>
      <c r="AQ19" s="49" t="n">
        <f aca="false">N(AND(AQ$3&lt;=$E19,AQ$4&gt;=$E19))</f>
        <v>0</v>
      </c>
      <c r="AR19" s="49" t="n">
        <f aca="false">N(AND(AR$3&lt;=$E19,AR$4&gt;=$E19))</f>
        <v>0</v>
      </c>
      <c r="AS19" s="49" t="n">
        <f aca="false">N(AND(AS$3&lt;=$E19,AS$4&gt;=$E19))</f>
        <v>0</v>
      </c>
      <c r="AT19" s="49" t="n">
        <f aca="false">N(AND(AT$3&lt;=$E19,AT$4&gt;=$E19))</f>
        <v>0</v>
      </c>
      <c r="AU19" s="49" t="n">
        <f aca="false">N(AND(AU$3&lt;=$E19,AU$4&gt;=$E19))</f>
        <v>0</v>
      </c>
      <c r="AV19" s="49" t="n">
        <f aca="false">N(AND(AV$3&lt;=$E19,AV$4&gt;=$E19))</f>
        <v>0</v>
      </c>
      <c r="AW19" s="49" t="n">
        <f aca="false">N(AND(AW$3&lt;=$E19,AW$4&gt;=$E19))</f>
        <v>0</v>
      </c>
      <c r="AX19" s="49" t="n">
        <f aca="false">N(AND(AX$3&lt;=$E19,AX$4&gt;=$E19))</f>
        <v>0</v>
      </c>
      <c r="AY19" s="49" t="n">
        <f aca="false">N(AND(AY$3&lt;=$E19,AY$4&gt;=$E19))</f>
        <v>0</v>
      </c>
      <c r="AZ19" s="49" t="n">
        <f aca="false">N(AND(AZ$3&lt;=$E19,AZ$4&gt;=$E19))</f>
        <v>0</v>
      </c>
      <c r="BA19" s="49" t="n">
        <f aca="false">N(AND(BA$3&lt;=$E19,BA$4&gt;=$E19))</f>
        <v>0</v>
      </c>
      <c r="BB19" s="49" t="n">
        <f aca="false">N(AND(BB$3&lt;=$E19,BB$4&gt;=$E19))</f>
        <v>0</v>
      </c>
      <c r="BC19" s="49" t="n">
        <f aca="false">N(AND(BC$3&lt;=$E19,BC$4&gt;=$E19))</f>
        <v>0</v>
      </c>
      <c r="BD19" s="49" t="n">
        <f aca="false">N(AND(BD$3&lt;=$E19,BD$4&gt;=$E19))</f>
        <v>0</v>
      </c>
      <c r="BE19" s="49" t="n">
        <f aca="false">N(AND(BE$3&lt;=$E19,BE$4&gt;=$E19))</f>
        <v>0</v>
      </c>
      <c r="BF19" s="49" t="n">
        <f aca="false">N(AND(BF$3&lt;=$E19,BF$4&gt;=$E19))</f>
        <v>0</v>
      </c>
      <c r="BG19" s="49" t="n">
        <f aca="false">N(AND(BG$3&lt;=$E19,BG$4&gt;=$E19))</f>
        <v>0</v>
      </c>
      <c r="BH19" s="49" t="n">
        <f aca="false">N(AND(BH$3&lt;=$E19,BH$4&gt;=$E19))</f>
        <v>0</v>
      </c>
      <c r="BI19" s="49" t="n">
        <f aca="false">N(AND(BI$3&lt;=$E19,BI$4&gt;=$E19))</f>
        <v>0</v>
      </c>
      <c r="BJ19" s="49" t="n">
        <f aca="false">N(AND(BJ$3&lt;=$E19,BJ$4&gt;=$E19))</f>
        <v>0</v>
      </c>
      <c r="BK19" s="49" t="n">
        <f aca="false">N(AND(BK$3&lt;=$E19,BK$4&gt;=$E19))</f>
        <v>0</v>
      </c>
      <c r="BL19" s="49" t="n">
        <f aca="false">N(AND(BL$3&lt;=$E19,BL$4&gt;=$E19))</f>
        <v>0</v>
      </c>
      <c r="BM19" s="49" t="n">
        <f aca="false">N(AND(BM$3&lt;=$E19,BM$4&gt;=$E19))</f>
        <v>0</v>
      </c>
      <c r="BN19" s="49" t="n">
        <f aca="false">N(AND(BN$3&lt;=$E19,BN$4&gt;=$E19))</f>
        <v>0</v>
      </c>
      <c r="BO19" s="49" t="n">
        <f aca="false">N(AND(BO$3&lt;=$E19,BO$4&gt;=$E19))</f>
        <v>0</v>
      </c>
      <c r="BP19" s="49" t="n">
        <f aca="false">N(AND(BP$3&lt;=$E19,BP$4&gt;=$E19))</f>
        <v>0</v>
      </c>
      <c r="BQ19" s="49" t="n">
        <f aca="false">N(AND(BQ$3&lt;=$E19,BQ$4&gt;=$E19))</f>
        <v>0</v>
      </c>
      <c r="BR19" s="49" t="n">
        <f aca="false">N(AND(BR$3&lt;=$E19,BR$4&gt;=$E19))</f>
        <v>0</v>
      </c>
      <c r="BS19" s="49" t="n">
        <f aca="false">N(AND(BS$3&lt;=$E19,BS$4&gt;=$E19))</f>
        <v>0</v>
      </c>
      <c r="BT19" s="49" t="n">
        <f aca="false">N(AND(BT$3&lt;=$E19,BT$4&gt;=$E19))</f>
        <v>0</v>
      </c>
      <c r="BU19" s="49" t="n">
        <f aca="false">N(AND(BU$3&lt;=$E19,BU$4&gt;=$E19))</f>
        <v>0</v>
      </c>
      <c r="BV19" s="49" t="n">
        <f aca="false">N(AND(BV$3&lt;=$E19,BV$4&gt;=$E19))</f>
        <v>0</v>
      </c>
      <c r="BW19" s="49" t="n">
        <f aca="false">N(AND(BW$3&lt;=$E19,BW$4&gt;=$E19))</f>
        <v>0</v>
      </c>
      <c r="BX19" s="49" t="n">
        <f aca="false">N(AND(BX$3&lt;=$E19,BX$4&gt;=$E19))</f>
        <v>0</v>
      </c>
      <c r="BY19" s="49" t="n">
        <f aca="false">N(AND(BY$3&lt;=$E19,BY$4&gt;=$E19))</f>
        <v>0</v>
      </c>
      <c r="BZ19" s="49" t="n">
        <f aca="false">N(AND(BZ$3&lt;=$E19,BZ$4&gt;=$E19))</f>
        <v>0</v>
      </c>
      <c r="CA19" s="49" t="n">
        <f aca="false">N(AND(CA$3&lt;=$E19,CA$4&gt;=$E19))</f>
        <v>0</v>
      </c>
      <c r="CB19" s="49" t="n">
        <f aca="false">N(AND(CB$3&lt;=$E19,CB$4&gt;=$E19))</f>
        <v>0</v>
      </c>
      <c r="CC19" s="49" t="n">
        <f aca="false">N(AND(CC$3&lt;=$E19,CC$4&gt;=$E19))</f>
        <v>0</v>
      </c>
      <c r="CD19" s="49" t="n">
        <f aca="false">N(AND(CD$3&lt;=$E19,CD$4&gt;=$E19))</f>
        <v>0</v>
      </c>
      <c r="CE19" s="49" t="n">
        <f aca="false">N(AND(CE$3&lt;=$E19,CE$4&gt;=$E19))</f>
        <v>0</v>
      </c>
      <c r="CF19" s="49" t="n">
        <f aca="false">N(AND(CF$3&lt;=$E19,CF$4&gt;=$E19))</f>
        <v>0</v>
      </c>
      <c r="CG19" s="49" t="n">
        <f aca="false">N(AND(CG$3&lt;=$E19,CG$4&gt;=$E19))</f>
        <v>0</v>
      </c>
      <c r="CH19" s="49" t="n">
        <f aca="false">N(AND(CH$3&lt;=$E19,CH$4&gt;=$E19))</f>
        <v>0</v>
      </c>
      <c r="CI19" s="49" t="n">
        <f aca="false">N(AND(CI$3&lt;=$E19,CI$4&gt;=$E19))</f>
        <v>0</v>
      </c>
      <c r="CJ19" s="49" t="n">
        <f aca="false">N(AND(CJ$3&lt;=$E19,CJ$4&gt;=$E19))</f>
        <v>0</v>
      </c>
      <c r="CK19" s="49" t="n">
        <f aca="false">N(AND(CK$3&lt;=$E19,CK$4&gt;=$E19))</f>
        <v>0</v>
      </c>
      <c r="CL19" s="49" t="n">
        <f aca="false">N(AND(CL$3&lt;=$E19,CL$4&gt;=$E19))</f>
        <v>0</v>
      </c>
      <c r="CM19" s="49" t="n">
        <f aca="false">N(AND(CM$3&lt;=$E19,CM$4&gt;=$E19))</f>
        <v>0</v>
      </c>
      <c r="CN19" s="49" t="n">
        <f aca="false">N(AND(CN$3&lt;=$E19,CN$4&gt;=$E19))</f>
        <v>0</v>
      </c>
      <c r="CO19" s="49" t="n">
        <f aca="false">N(AND(CO$3&lt;=$E19,CO$4&gt;=$E19))</f>
        <v>0</v>
      </c>
      <c r="CP19" s="49" t="n">
        <f aca="false">N(AND(CP$3&lt;=$E19,CP$4&gt;=$E19))</f>
        <v>0</v>
      </c>
      <c r="CQ19" s="49" t="n">
        <f aca="false">N(AND(CQ$3&lt;=$E19,CQ$4&gt;=$E19))</f>
        <v>0</v>
      </c>
      <c r="CR19" s="49" t="n">
        <f aca="false">N(AND(CR$3&lt;=$E19,CR$4&gt;=$E19))</f>
        <v>0</v>
      </c>
      <c r="CS19" s="49" t="n">
        <f aca="false">N(AND(CS$3&lt;=$E19,CS$4&gt;=$E19))</f>
        <v>0</v>
      </c>
      <c r="CT19" s="49" t="n">
        <f aca="false">N(AND(CT$3&lt;=$E19,CT$4&gt;=$E19))</f>
        <v>0</v>
      </c>
      <c r="CU19" s="49" t="n">
        <f aca="false">N(AND(CU$3&lt;=$E19,CU$4&gt;=$E19))</f>
        <v>0</v>
      </c>
      <c r="CV19" s="49" t="n">
        <f aca="false">N(AND(CV$3&lt;=$E19,CV$4&gt;=$E19))</f>
        <v>0</v>
      </c>
      <c r="CW19" s="49" t="n">
        <f aca="false">N(AND(CW$3&lt;=$E19,CW$4&gt;=$E19))</f>
        <v>0</v>
      </c>
      <c r="CX19" s="49" t="n">
        <f aca="false">N(AND(CX$3&lt;=$E19,CX$4&gt;=$E19))</f>
        <v>0</v>
      </c>
      <c r="CY19" s="49" t="n">
        <f aca="false">N(AND(CY$3&lt;=$E19,CY$4&gt;=$E19))</f>
        <v>0</v>
      </c>
      <c r="CZ19" s="49" t="n">
        <f aca="false">N(AND(CZ$3&lt;=$E19,CZ$4&gt;=$E19))</f>
        <v>0</v>
      </c>
      <c r="DA19" s="49" t="n">
        <f aca="false">N(AND(DA$3&lt;=$E19,DA$4&gt;=$E19))</f>
        <v>0</v>
      </c>
      <c r="DB19" s="49" t="n">
        <f aca="false">N(AND(DB$3&lt;=$E19,DB$4&gt;=$E19))</f>
        <v>0</v>
      </c>
      <c r="DC19" s="49" t="n">
        <f aca="false">N(AND(DC$3&lt;=$E19,DC$4&gt;=$E19))</f>
        <v>0</v>
      </c>
      <c r="DD19" s="49" t="n">
        <f aca="false">N(AND(DD$3&lt;=$E19,DD$4&gt;=$E19))</f>
        <v>0</v>
      </c>
      <c r="DE19" s="49" t="n">
        <f aca="false">N(AND(DE$3&lt;=$E19,DE$4&gt;=$E19))</f>
        <v>0</v>
      </c>
      <c r="DF19" s="49" t="n">
        <f aca="false">N(AND(DF$3&lt;=$E19,DF$4&gt;=$E19))</f>
        <v>0</v>
      </c>
      <c r="DG19" s="49" t="n">
        <f aca="false">N(AND(DG$3&lt;=$E19,DG$4&gt;=$E19))</f>
        <v>0</v>
      </c>
      <c r="DH19" s="49" t="n">
        <f aca="false">N(AND(DH$3&lt;=$E19,DH$4&gt;=$E19))</f>
        <v>0</v>
      </c>
      <c r="DI19" s="49" t="n">
        <f aca="false">N(AND(DI$3&lt;=$E19,DI$4&gt;=$E19))</f>
        <v>0</v>
      </c>
      <c r="DJ19" s="49" t="n">
        <f aca="false">N(AND(DJ$3&lt;=$E19,DJ$4&gt;=$E19))</f>
        <v>0</v>
      </c>
      <c r="DK19" s="49" t="n">
        <f aca="false">N(AND(DK$3&lt;=$E19,DK$4&gt;=$E19))</f>
        <v>0</v>
      </c>
      <c r="DL19" s="49" t="n">
        <f aca="false">N(AND(DL$3&lt;=$E19,DL$4&gt;=$E19))</f>
        <v>0</v>
      </c>
      <c r="DM19" s="49" t="n">
        <f aca="false">N(AND(DM$3&lt;=$E19,DM$4&gt;=$E19))</f>
        <v>0</v>
      </c>
      <c r="DN19" s="49" t="n">
        <f aca="false">N(AND(DN$3&lt;=$E19,DN$4&gt;=$E19))</f>
        <v>0</v>
      </c>
      <c r="DO19" s="49" t="n">
        <f aca="false">N(AND(DO$3&lt;=$E19,DO$4&gt;=$E19))</f>
        <v>0</v>
      </c>
      <c r="DP19" s="49" t="n">
        <f aca="false">N(AND(DP$3&lt;=$E19,DP$4&gt;=$E19))</f>
        <v>0</v>
      </c>
      <c r="DQ19" s="49" t="n">
        <f aca="false">N(AND(DQ$3&lt;=$E19,DQ$4&gt;=$E19))</f>
        <v>0</v>
      </c>
      <c r="DR19" s="49" t="n">
        <f aca="false">N(AND(DR$3&lt;=$E19,DR$4&gt;=$E19))</f>
        <v>0</v>
      </c>
      <c r="DS19" s="49" t="n">
        <f aca="false">N(AND(DS$3&lt;=$E19,DS$4&gt;=$E19))</f>
        <v>0</v>
      </c>
      <c r="DT19" s="49" t="n">
        <f aca="false">N(AND(DT$3&lt;=$E19,DT$4&gt;=$E19))</f>
        <v>0</v>
      </c>
      <c r="DU19" s="49" t="n">
        <f aca="false">N(AND(DU$3&lt;=$E19,DU$4&gt;=$E19))</f>
        <v>0</v>
      </c>
      <c r="DV19" s="49" t="n">
        <f aca="false">N(AND(DV$3&lt;=$E19,DV$4&gt;=$E19))</f>
        <v>0</v>
      </c>
      <c r="DW19" s="49" t="n">
        <f aca="false">N(AND(DW$3&lt;=$E19,DW$4&gt;=$E19))</f>
        <v>0</v>
      </c>
      <c r="DX19" s="49" t="n">
        <f aca="false">N(AND(DX$3&lt;=$E19,DX$4&gt;=$E19))</f>
        <v>0</v>
      </c>
      <c r="DY19" s="49" t="n">
        <f aca="false">N(AND(DY$3&lt;=$E19,DY$4&gt;=$E19))</f>
        <v>0</v>
      </c>
      <c r="DZ19" s="49" t="n">
        <f aca="false">N(AND(DZ$3&lt;=$E19,DZ$4&gt;=$E19))</f>
        <v>0</v>
      </c>
      <c r="EA19" s="49" t="n">
        <f aca="false">N(AND(EA$3&lt;=$E19,EA$4&gt;=$E19))</f>
        <v>0</v>
      </c>
      <c r="EB19" s="49" t="n">
        <f aca="false">N(AND(EB$3&lt;=$E19,EB$4&gt;=$E19))</f>
        <v>0</v>
      </c>
      <c r="EC19" s="49" t="n">
        <f aca="false">N(AND(EC$3&lt;=$E19,EC$4&gt;=$E19))</f>
        <v>0</v>
      </c>
      <c r="ED19" s="49" t="n">
        <f aca="false">N(AND(ED$3&lt;=$E19,ED$4&gt;=$E19))</f>
        <v>0</v>
      </c>
      <c r="EE19" s="49" t="n">
        <f aca="false">N(AND(EE$3&lt;=$E19,EE$4&gt;=$E19))</f>
        <v>0</v>
      </c>
      <c r="EF19" s="49" t="n">
        <f aca="false">N(AND(EF$3&lt;=$E19,EF$4&gt;=$E19))</f>
        <v>0</v>
      </c>
      <c r="EG19" s="49" t="n">
        <f aca="false">N(AND(EG$3&lt;=$E19,EG$4&gt;=$E19))</f>
        <v>0</v>
      </c>
      <c r="EH19" s="49" t="n">
        <f aca="false">N(AND(EH$3&lt;=$E19,EH$4&gt;=$E19))</f>
        <v>0</v>
      </c>
      <c r="EI19" s="49" t="n">
        <f aca="false">N(AND(EI$3&lt;=$E19,EI$4&gt;=$E19))</f>
        <v>0</v>
      </c>
      <c r="EJ19" s="49" t="n">
        <f aca="false">N(AND(EJ$3&lt;=$E19,EJ$4&gt;=$E19))</f>
        <v>0</v>
      </c>
      <c r="EK19" s="49" t="n">
        <f aca="false">N(AND(EK$3&lt;=$E19,EK$4&gt;=$E19))</f>
        <v>0</v>
      </c>
      <c r="EL19" s="49" t="n">
        <f aca="false">N(AND(EL$3&lt;=$E19,EL$4&gt;=$E19))</f>
        <v>0</v>
      </c>
      <c r="EM19" s="49" t="n">
        <f aca="false">N(AND(EM$3&lt;=$E19,EM$4&gt;=$E19))</f>
        <v>0</v>
      </c>
      <c r="EN19" s="49" t="n">
        <f aca="false">N(AND(EN$3&lt;=$E19,EN$4&gt;=$E19))</f>
        <v>0</v>
      </c>
      <c r="EO19" s="49" t="n">
        <f aca="false">N(AND(EO$3&lt;=$E19,EO$4&gt;=$E19))</f>
        <v>0</v>
      </c>
      <c r="EP19" s="49" t="n">
        <f aca="false">N(AND(EP$3&lt;=$E19,EP$4&gt;=$E19))</f>
        <v>0</v>
      </c>
      <c r="EQ19" s="49" t="n">
        <f aca="false">N(AND(EQ$3&lt;=$E19,EQ$4&gt;=$E19))</f>
        <v>0</v>
      </c>
      <c r="ER19" s="49" t="n">
        <f aca="false">N(AND(ER$3&lt;=$E19,ER$4&gt;=$E19))</f>
        <v>0</v>
      </c>
      <c r="ES19" s="49" t="n">
        <f aca="false">N(AND(ES$3&lt;=$E19,ES$4&gt;=$E19))</f>
        <v>0</v>
      </c>
      <c r="ET19" s="49" t="n">
        <f aca="false">N(AND(ET$3&lt;=$E19,ET$4&gt;=$E19))</f>
        <v>0</v>
      </c>
      <c r="EU19" s="49" t="n">
        <f aca="false">N(AND(EU$3&lt;=$E19,EU$4&gt;=$E19))</f>
        <v>0</v>
      </c>
      <c r="EV19" s="49" t="n">
        <f aca="false">N(AND(EV$3&lt;=$E19,EV$4&gt;=$E19))</f>
        <v>0</v>
      </c>
      <c r="EW19" s="49" t="n">
        <f aca="false">N(AND(EW$3&lt;=$E19,EW$4&gt;=$E19))</f>
        <v>0</v>
      </c>
      <c r="EX19" s="49" t="n">
        <f aca="false">N(AND(EX$3&lt;=$E19,EX$4&gt;=$E19))</f>
        <v>0</v>
      </c>
      <c r="EY19" s="49" t="n">
        <f aca="false">N(AND(EY$3&lt;=$E19,EY$4&gt;=$E19))</f>
        <v>0</v>
      </c>
      <c r="EZ19" s="49" t="n">
        <f aca="false">N(AND(EZ$3&lt;=$E19,EZ$4&gt;=$E19))</f>
        <v>0</v>
      </c>
      <c r="FA19" s="49" t="n">
        <f aca="false">N(AND(FA$3&lt;=$E19,FA$4&gt;=$E19))</f>
        <v>0</v>
      </c>
      <c r="FB19" s="49" t="n">
        <f aca="false">N(AND(FB$3&lt;=$E19,FB$4&gt;=$E19))</f>
        <v>0</v>
      </c>
      <c r="FC19" s="49" t="n">
        <f aca="false">N(AND(FC$3&lt;=$E19,FC$4&gt;=$E19))</f>
        <v>0</v>
      </c>
      <c r="FD19" s="49" t="n">
        <f aca="false">N(AND(FD$3&lt;=$E19,FD$4&gt;=$E19))</f>
        <v>0</v>
      </c>
      <c r="FE19" s="49" t="n">
        <f aca="false">N(AND(FE$3&lt;=$E19,FE$4&gt;=$E19))</f>
        <v>0</v>
      </c>
      <c r="FF19" s="49" t="n">
        <f aca="false">N(AND(FF$3&lt;=$E19,FF$4&gt;=$E19))</f>
        <v>0</v>
      </c>
      <c r="FG19" s="49" t="n">
        <f aca="false">N(AND(FG$3&lt;=$E19,FG$4&gt;=$E19))</f>
        <v>0</v>
      </c>
      <c r="FH19" s="49" t="n">
        <f aca="false">N(AND(FH$3&lt;=$E19,FH$4&gt;=$E19))</f>
        <v>0</v>
      </c>
    </row>
    <row r="20" customFormat="false" ht="15" hidden="false" customHeight="false" outlineLevel="0" collapsed="false">
      <c r="C20" s="0" t="s">
        <v>628</v>
      </c>
      <c r="D20" s="11" t="s">
        <v>39</v>
      </c>
      <c r="E20" s="40" t="n">
        <f aca="false">$F16</f>
        <v>46843</v>
      </c>
      <c r="I20" s="49" t="n">
        <f aca="false">SUM(J20:FH20)</f>
        <v>1</v>
      </c>
      <c r="J20" s="49" t="n">
        <f aca="false">N(AND(J$3&lt;=$E20,J$4&gt;=$E20))</f>
        <v>0</v>
      </c>
      <c r="K20" s="49" t="n">
        <f aca="false">N(AND(K$3&lt;=$E20,K$4&gt;=$E20))</f>
        <v>0</v>
      </c>
      <c r="L20" s="49" t="n">
        <f aca="false">N(AND(L$3&lt;=$E20,L$4&gt;=$E20))</f>
        <v>0</v>
      </c>
      <c r="M20" s="49" t="n">
        <f aca="false">N(AND(M$3&lt;=$E20,M$4&gt;=$E20))</f>
        <v>0</v>
      </c>
      <c r="N20" s="49" t="n">
        <f aca="false">N(AND(N$3&lt;=$E20,N$4&gt;=$E20))</f>
        <v>0</v>
      </c>
      <c r="O20" s="49" t="n">
        <f aca="false">N(AND(O$3&lt;=$E20,O$4&gt;=$E20))</f>
        <v>0</v>
      </c>
      <c r="P20" s="49" t="n">
        <f aca="false">N(AND(P$3&lt;=$E20,P$4&gt;=$E20))</f>
        <v>0</v>
      </c>
      <c r="Q20" s="49" t="n">
        <f aca="false">N(AND(Q$3&lt;=$E20,Q$4&gt;=$E20))</f>
        <v>0</v>
      </c>
      <c r="R20" s="49" t="n">
        <f aca="false">N(AND(R$3&lt;=$E20,R$4&gt;=$E20))</f>
        <v>0</v>
      </c>
      <c r="S20" s="49" t="n">
        <f aca="false">N(AND(S$3&lt;=$E20,S$4&gt;=$E20))</f>
        <v>1</v>
      </c>
      <c r="T20" s="49" t="n">
        <f aca="false">N(AND(T$3&lt;=$E20,T$4&gt;=$E20))</f>
        <v>0</v>
      </c>
      <c r="U20" s="49" t="n">
        <f aca="false">N(AND(U$3&lt;=$E20,U$4&gt;=$E20))</f>
        <v>0</v>
      </c>
      <c r="V20" s="49" t="n">
        <f aca="false">N(AND(V$3&lt;=$E20,V$4&gt;=$E20))</f>
        <v>0</v>
      </c>
      <c r="W20" s="49" t="n">
        <f aca="false">N(AND(W$3&lt;=$E20,W$4&gt;=$E20))</f>
        <v>0</v>
      </c>
      <c r="X20" s="49" t="n">
        <f aca="false">N(AND(X$3&lt;=$E20,X$4&gt;=$E20))</f>
        <v>0</v>
      </c>
      <c r="Y20" s="49" t="n">
        <f aca="false">N(AND(Y$3&lt;=$E20,Y$4&gt;=$E20))</f>
        <v>0</v>
      </c>
      <c r="Z20" s="49" t="n">
        <f aca="false">N(AND(Z$3&lt;=$E20,Z$4&gt;=$E20))</f>
        <v>0</v>
      </c>
      <c r="AA20" s="49" t="n">
        <f aca="false">N(AND(AA$3&lt;=$E20,AA$4&gt;=$E20))</f>
        <v>0</v>
      </c>
      <c r="AB20" s="49" t="n">
        <f aca="false">N(AND(AB$3&lt;=$E20,AB$4&gt;=$E20))</f>
        <v>0</v>
      </c>
      <c r="AC20" s="49" t="n">
        <f aca="false">N(AND(AC$3&lt;=$E20,AC$4&gt;=$E20))</f>
        <v>0</v>
      </c>
      <c r="AD20" s="49" t="n">
        <f aca="false">N(AND(AD$3&lt;=$E20,AD$4&gt;=$E20))</f>
        <v>0</v>
      </c>
      <c r="AE20" s="49" t="n">
        <f aca="false">N(AND(AE$3&lt;=$E20,AE$4&gt;=$E20))</f>
        <v>0</v>
      </c>
      <c r="AF20" s="49" t="n">
        <f aca="false">N(AND(AF$3&lt;=$E20,AF$4&gt;=$E20))</f>
        <v>0</v>
      </c>
      <c r="AG20" s="49" t="n">
        <f aca="false">N(AND(AG$3&lt;=$E20,AG$4&gt;=$E20))</f>
        <v>0</v>
      </c>
      <c r="AH20" s="49" t="n">
        <f aca="false">N(AND(AH$3&lt;=$E20,AH$4&gt;=$E20))</f>
        <v>0</v>
      </c>
      <c r="AI20" s="49" t="n">
        <f aca="false">N(AND(AI$3&lt;=$E20,AI$4&gt;=$E20))</f>
        <v>0</v>
      </c>
      <c r="AJ20" s="49" t="n">
        <f aca="false">N(AND(AJ$3&lt;=$E20,AJ$4&gt;=$E20))</f>
        <v>0</v>
      </c>
      <c r="AK20" s="49" t="n">
        <f aca="false">N(AND(AK$3&lt;=$E20,AK$4&gt;=$E20))</f>
        <v>0</v>
      </c>
      <c r="AL20" s="49" t="n">
        <f aca="false">N(AND(AL$3&lt;=$E20,AL$4&gt;=$E20))</f>
        <v>0</v>
      </c>
      <c r="AM20" s="49" t="n">
        <f aca="false">N(AND(AM$3&lt;=$E20,AM$4&gt;=$E20))</f>
        <v>0</v>
      </c>
      <c r="AN20" s="49" t="n">
        <f aca="false">N(AND(AN$3&lt;=$E20,AN$4&gt;=$E20))</f>
        <v>0</v>
      </c>
      <c r="AO20" s="49" t="n">
        <f aca="false">N(AND(AO$3&lt;=$E20,AO$4&gt;=$E20))</f>
        <v>0</v>
      </c>
      <c r="AP20" s="49" t="n">
        <f aca="false">N(AND(AP$3&lt;=$E20,AP$4&gt;=$E20))</f>
        <v>0</v>
      </c>
      <c r="AQ20" s="49" t="n">
        <f aca="false">N(AND(AQ$3&lt;=$E20,AQ$4&gt;=$E20))</f>
        <v>0</v>
      </c>
      <c r="AR20" s="49" t="n">
        <f aca="false">N(AND(AR$3&lt;=$E20,AR$4&gt;=$E20))</f>
        <v>0</v>
      </c>
      <c r="AS20" s="49" t="n">
        <f aca="false">N(AND(AS$3&lt;=$E20,AS$4&gt;=$E20))</f>
        <v>0</v>
      </c>
      <c r="AT20" s="49" t="n">
        <f aca="false">N(AND(AT$3&lt;=$E20,AT$4&gt;=$E20))</f>
        <v>0</v>
      </c>
      <c r="AU20" s="49" t="n">
        <f aca="false">N(AND(AU$3&lt;=$E20,AU$4&gt;=$E20))</f>
        <v>0</v>
      </c>
      <c r="AV20" s="49" t="n">
        <f aca="false">N(AND(AV$3&lt;=$E20,AV$4&gt;=$E20))</f>
        <v>0</v>
      </c>
      <c r="AW20" s="49" t="n">
        <f aca="false">N(AND(AW$3&lt;=$E20,AW$4&gt;=$E20))</f>
        <v>0</v>
      </c>
      <c r="AX20" s="49" t="n">
        <f aca="false">N(AND(AX$3&lt;=$E20,AX$4&gt;=$E20))</f>
        <v>0</v>
      </c>
      <c r="AY20" s="49" t="n">
        <f aca="false">N(AND(AY$3&lt;=$E20,AY$4&gt;=$E20))</f>
        <v>0</v>
      </c>
      <c r="AZ20" s="49" t="n">
        <f aca="false">N(AND(AZ$3&lt;=$E20,AZ$4&gt;=$E20))</f>
        <v>0</v>
      </c>
      <c r="BA20" s="49" t="n">
        <f aca="false">N(AND(BA$3&lt;=$E20,BA$4&gt;=$E20))</f>
        <v>0</v>
      </c>
      <c r="BB20" s="49" t="n">
        <f aca="false">N(AND(BB$3&lt;=$E20,BB$4&gt;=$E20))</f>
        <v>0</v>
      </c>
      <c r="BC20" s="49" t="n">
        <f aca="false">N(AND(BC$3&lt;=$E20,BC$4&gt;=$E20))</f>
        <v>0</v>
      </c>
      <c r="BD20" s="49" t="n">
        <f aca="false">N(AND(BD$3&lt;=$E20,BD$4&gt;=$E20))</f>
        <v>0</v>
      </c>
      <c r="BE20" s="49" t="n">
        <f aca="false">N(AND(BE$3&lt;=$E20,BE$4&gt;=$E20))</f>
        <v>0</v>
      </c>
      <c r="BF20" s="49" t="n">
        <f aca="false">N(AND(BF$3&lt;=$E20,BF$4&gt;=$E20))</f>
        <v>0</v>
      </c>
      <c r="BG20" s="49" t="n">
        <f aca="false">N(AND(BG$3&lt;=$E20,BG$4&gt;=$E20))</f>
        <v>0</v>
      </c>
      <c r="BH20" s="49" t="n">
        <f aca="false">N(AND(BH$3&lt;=$E20,BH$4&gt;=$E20))</f>
        <v>0</v>
      </c>
      <c r="BI20" s="49" t="n">
        <f aca="false">N(AND(BI$3&lt;=$E20,BI$4&gt;=$E20))</f>
        <v>0</v>
      </c>
      <c r="BJ20" s="49" t="n">
        <f aca="false">N(AND(BJ$3&lt;=$E20,BJ$4&gt;=$E20))</f>
        <v>0</v>
      </c>
      <c r="BK20" s="49" t="n">
        <f aca="false">N(AND(BK$3&lt;=$E20,BK$4&gt;=$E20))</f>
        <v>0</v>
      </c>
      <c r="BL20" s="49" t="n">
        <f aca="false">N(AND(BL$3&lt;=$E20,BL$4&gt;=$E20))</f>
        <v>0</v>
      </c>
      <c r="BM20" s="49" t="n">
        <f aca="false">N(AND(BM$3&lt;=$E20,BM$4&gt;=$E20))</f>
        <v>0</v>
      </c>
      <c r="BN20" s="49" t="n">
        <f aca="false">N(AND(BN$3&lt;=$E20,BN$4&gt;=$E20))</f>
        <v>0</v>
      </c>
      <c r="BO20" s="49" t="n">
        <f aca="false">N(AND(BO$3&lt;=$E20,BO$4&gt;=$E20))</f>
        <v>0</v>
      </c>
      <c r="BP20" s="49" t="n">
        <f aca="false">N(AND(BP$3&lt;=$E20,BP$4&gt;=$E20))</f>
        <v>0</v>
      </c>
      <c r="BQ20" s="49" t="n">
        <f aca="false">N(AND(BQ$3&lt;=$E20,BQ$4&gt;=$E20))</f>
        <v>0</v>
      </c>
      <c r="BR20" s="49" t="n">
        <f aca="false">N(AND(BR$3&lt;=$E20,BR$4&gt;=$E20))</f>
        <v>0</v>
      </c>
      <c r="BS20" s="49" t="n">
        <f aca="false">N(AND(BS$3&lt;=$E20,BS$4&gt;=$E20))</f>
        <v>0</v>
      </c>
      <c r="BT20" s="49" t="n">
        <f aca="false">N(AND(BT$3&lt;=$E20,BT$4&gt;=$E20))</f>
        <v>0</v>
      </c>
      <c r="BU20" s="49" t="n">
        <f aca="false">N(AND(BU$3&lt;=$E20,BU$4&gt;=$E20))</f>
        <v>0</v>
      </c>
      <c r="BV20" s="49" t="n">
        <f aca="false">N(AND(BV$3&lt;=$E20,BV$4&gt;=$E20))</f>
        <v>0</v>
      </c>
      <c r="BW20" s="49" t="n">
        <f aca="false">N(AND(BW$3&lt;=$E20,BW$4&gt;=$E20))</f>
        <v>0</v>
      </c>
      <c r="BX20" s="49" t="n">
        <f aca="false">N(AND(BX$3&lt;=$E20,BX$4&gt;=$E20))</f>
        <v>0</v>
      </c>
      <c r="BY20" s="49" t="n">
        <f aca="false">N(AND(BY$3&lt;=$E20,BY$4&gt;=$E20))</f>
        <v>0</v>
      </c>
      <c r="BZ20" s="49" t="n">
        <f aca="false">N(AND(BZ$3&lt;=$E20,BZ$4&gt;=$E20))</f>
        <v>0</v>
      </c>
      <c r="CA20" s="49" t="n">
        <f aca="false">N(AND(CA$3&lt;=$E20,CA$4&gt;=$E20))</f>
        <v>0</v>
      </c>
      <c r="CB20" s="49" t="n">
        <f aca="false">N(AND(CB$3&lt;=$E20,CB$4&gt;=$E20))</f>
        <v>0</v>
      </c>
      <c r="CC20" s="49" t="n">
        <f aca="false">N(AND(CC$3&lt;=$E20,CC$4&gt;=$E20))</f>
        <v>0</v>
      </c>
      <c r="CD20" s="49" t="n">
        <f aca="false">N(AND(CD$3&lt;=$E20,CD$4&gt;=$E20))</f>
        <v>0</v>
      </c>
      <c r="CE20" s="49" t="n">
        <f aca="false">N(AND(CE$3&lt;=$E20,CE$4&gt;=$E20))</f>
        <v>0</v>
      </c>
      <c r="CF20" s="49" t="n">
        <f aca="false">N(AND(CF$3&lt;=$E20,CF$4&gt;=$E20))</f>
        <v>0</v>
      </c>
      <c r="CG20" s="49" t="n">
        <f aca="false">N(AND(CG$3&lt;=$E20,CG$4&gt;=$E20))</f>
        <v>0</v>
      </c>
      <c r="CH20" s="49" t="n">
        <f aca="false">N(AND(CH$3&lt;=$E20,CH$4&gt;=$E20))</f>
        <v>0</v>
      </c>
      <c r="CI20" s="49" t="n">
        <f aca="false">N(AND(CI$3&lt;=$E20,CI$4&gt;=$E20))</f>
        <v>0</v>
      </c>
      <c r="CJ20" s="49" t="n">
        <f aca="false">N(AND(CJ$3&lt;=$E20,CJ$4&gt;=$E20))</f>
        <v>0</v>
      </c>
      <c r="CK20" s="49" t="n">
        <f aca="false">N(AND(CK$3&lt;=$E20,CK$4&gt;=$E20))</f>
        <v>0</v>
      </c>
      <c r="CL20" s="49" t="n">
        <f aca="false">N(AND(CL$3&lt;=$E20,CL$4&gt;=$E20))</f>
        <v>0</v>
      </c>
      <c r="CM20" s="49" t="n">
        <f aca="false">N(AND(CM$3&lt;=$E20,CM$4&gt;=$E20))</f>
        <v>0</v>
      </c>
      <c r="CN20" s="49" t="n">
        <f aca="false">N(AND(CN$3&lt;=$E20,CN$4&gt;=$E20))</f>
        <v>0</v>
      </c>
      <c r="CO20" s="49" t="n">
        <f aca="false">N(AND(CO$3&lt;=$E20,CO$4&gt;=$E20))</f>
        <v>0</v>
      </c>
      <c r="CP20" s="49" t="n">
        <f aca="false">N(AND(CP$3&lt;=$E20,CP$4&gt;=$E20))</f>
        <v>0</v>
      </c>
      <c r="CQ20" s="49" t="n">
        <f aca="false">N(AND(CQ$3&lt;=$E20,CQ$4&gt;=$E20))</f>
        <v>0</v>
      </c>
      <c r="CR20" s="49" t="n">
        <f aca="false">N(AND(CR$3&lt;=$E20,CR$4&gt;=$E20))</f>
        <v>0</v>
      </c>
      <c r="CS20" s="49" t="n">
        <f aca="false">N(AND(CS$3&lt;=$E20,CS$4&gt;=$E20))</f>
        <v>0</v>
      </c>
      <c r="CT20" s="49" t="n">
        <f aca="false">N(AND(CT$3&lt;=$E20,CT$4&gt;=$E20))</f>
        <v>0</v>
      </c>
      <c r="CU20" s="49" t="n">
        <f aca="false">N(AND(CU$3&lt;=$E20,CU$4&gt;=$E20))</f>
        <v>0</v>
      </c>
      <c r="CV20" s="49" t="n">
        <f aca="false">N(AND(CV$3&lt;=$E20,CV$4&gt;=$E20))</f>
        <v>0</v>
      </c>
      <c r="CW20" s="49" t="n">
        <f aca="false">N(AND(CW$3&lt;=$E20,CW$4&gt;=$E20))</f>
        <v>0</v>
      </c>
      <c r="CX20" s="49" t="n">
        <f aca="false">N(AND(CX$3&lt;=$E20,CX$4&gt;=$E20))</f>
        <v>0</v>
      </c>
      <c r="CY20" s="49" t="n">
        <f aca="false">N(AND(CY$3&lt;=$E20,CY$4&gt;=$E20))</f>
        <v>0</v>
      </c>
      <c r="CZ20" s="49" t="n">
        <f aca="false">N(AND(CZ$3&lt;=$E20,CZ$4&gt;=$E20))</f>
        <v>0</v>
      </c>
      <c r="DA20" s="49" t="n">
        <f aca="false">N(AND(DA$3&lt;=$E20,DA$4&gt;=$E20))</f>
        <v>0</v>
      </c>
      <c r="DB20" s="49" t="n">
        <f aca="false">N(AND(DB$3&lt;=$E20,DB$4&gt;=$E20))</f>
        <v>0</v>
      </c>
      <c r="DC20" s="49" t="n">
        <f aca="false">N(AND(DC$3&lt;=$E20,DC$4&gt;=$E20))</f>
        <v>0</v>
      </c>
      <c r="DD20" s="49" t="n">
        <f aca="false">N(AND(DD$3&lt;=$E20,DD$4&gt;=$E20))</f>
        <v>0</v>
      </c>
      <c r="DE20" s="49" t="n">
        <f aca="false">N(AND(DE$3&lt;=$E20,DE$4&gt;=$E20))</f>
        <v>0</v>
      </c>
      <c r="DF20" s="49" t="n">
        <f aca="false">N(AND(DF$3&lt;=$E20,DF$4&gt;=$E20))</f>
        <v>0</v>
      </c>
      <c r="DG20" s="49" t="n">
        <f aca="false">N(AND(DG$3&lt;=$E20,DG$4&gt;=$E20))</f>
        <v>0</v>
      </c>
      <c r="DH20" s="49" t="n">
        <f aca="false">N(AND(DH$3&lt;=$E20,DH$4&gt;=$E20))</f>
        <v>0</v>
      </c>
      <c r="DI20" s="49" t="n">
        <f aca="false">N(AND(DI$3&lt;=$E20,DI$4&gt;=$E20))</f>
        <v>0</v>
      </c>
      <c r="DJ20" s="49" t="n">
        <f aca="false">N(AND(DJ$3&lt;=$E20,DJ$4&gt;=$E20))</f>
        <v>0</v>
      </c>
      <c r="DK20" s="49" t="n">
        <f aca="false">N(AND(DK$3&lt;=$E20,DK$4&gt;=$E20))</f>
        <v>0</v>
      </c>
      <c r="DL20" s="49" t="n">
        <f aca="false">N(AND(DL$3&lt;=$E20,DL$4&gt;=$E20))</f>
        <v>0</v>
      </c>
      <c r="DM20" s="49" t="n">
        <f aca="false">N(AND(DM$3&lt;=$E20,DM$4&gt;=$E20))</f>
        <v>0</v>
      </c>
      <c r="DN20" s="49" t="n">
        <f aca="false">N(AND(DN$3&lt;=$E20,DN$4&gt;=$E20))</f>
        <v>0</v>
      </c>
      <c r="DO20" s="49" t="n">
        <f aca="false">N(AND(DO$3&lt;=$E20,DO$4&gt;=$E20))</f>
        <v>0</v>
      </c>
      <c r="DP20" s="49" t="n">
        <f aca="false">N(AND(DP$3&lt;=$E20,DP$4&gt;=$E20))</f>
        <v>0</v>
      </c>
      <c r="DQ20" s="49" t="n">
        <f aca="false">N(AND(DQ$3&lt;=$E20,DQ$4&gt;=$E20))</f>
        <v>0</v>
      </c>
      <c r="DR20" s="49" t="n">
        <f aca="false">N(AND(DR$3&lt;=$E20,DR$4&gt;=$E20))</f>
        <v>0</v>
      </c>
      <c r="DS20" s="49" t="n">
        <f aca="false">N(AND(DS$3&lt;=$E20,DS$4&gt;=$E20))</f>
        <v>0</v>
      </c>
      <c r="DT20" s="49" t="n">
        <f aca="false">N(AND(DT$3&lt;=$E20,DT$4&gt;=$E20))</f>
        <v>0</v>
      </c>
      <c r="DU20" s="49" t="n">
        <f aca="false">N(AND(DU$3&lt;=$E20,DU$4&gt;=$E20))</f>
        <v>0</v>
      </c>
      <c r="DV20" s="49" t="n">
        <f aca="false">N(AND(DV$3&lt;=$E20,DV$4&gt;=$E20))</f>
        <v>0</v>
      </c>
      <c r="DW20" s="49" t="n">
        <f aca="false">N(AND(DW$3&lt;=$E20,DW$4&gt;=$E20))</f>
        <v>0</v>
      </c>
      <c r="DX20" s="49" t="n">
        <f aca="false">N(AND(DX$3&lt;=$E20,DX$4&gt;=$E20))</f>
        <v>0</v>
      </c>
      <c r="DY20" s="49" t="n">
        <f aca="false">N(AND(DY$3&lt;=$E20,DY$4&gt;=$E20))</f>
        <v>0</v>
      </c>
      <c r="DZ20" s="49" t="n">
        <f aca="false">N(AND(DZ$3&lt;=$E20,DZ$4&gt;=$E20))</f>
        <v>0</v>
      </c>
      <c r="EA20" s="49" t="n">
        <f aca="false">N(AND(EA$3&lt;=$E20,EA$4&gt;=$E20))</f>
        <v>0</v>
      </c>
      <c r="EB20" s="49" t="n">
        <f aca="false">N(AND(EB$3&lt;=$E20,EB$4&gt;=$E20))</f>
        <v>0</v>
      </c>
      <c r="EC20" s="49" t="n">
        <f aca="false">N(AND(EC$3&lt;=$E20,EC$4&gt;=$E20))</f>
        <v>0</v>
      </c>
      <c r="ED20" s="49" t="n">
        <f aca="false">N(AND(ED$3&lt;=$E20,ED$4&gt;=$E20))</f>
        <v>0</v>
      </c>
      <c r="EE20" s="49" t="n">
        <f aca="false">N(AND(EE$3&lt;=$E20,EE$4&gt;=$E20))</f>
        <v>0</v>
      </c>
      <c r="EF20" s="49" t="n">
        <f aca="false">N(AND(EF$3&lt;=$E20,EF$4&gt;=$E20))</f>
        <v>0</v>
      </c>
      <c r="EG20" s="49" t="n">
        <f aca="false">N(AND(EG$3&lt;=$E20,EG$4&gt;=$E20))</f>
        <v>0</v>
      </c>
      <c r="EH20" s="49" t="n">
        <f aca="false">N(AND(EH$3&lt;=$E20,EH$4&gt;=$E20))</f>
        <v>0</v>
      </c>
      <c r="EI20" s="49" t="n">
        <f aca="false">N(AND(EI$3&lt;=$E20,EI$4&gt;=$E20))</f>
        <v>0</v>
      </c>
      <c r="EJ20" s="49" t="n">
        <f aca="false">N(AND(EJ$3&lt;=$E20,EJ$4&gt;=$E20))</f>
        <v>0</v>
      </c>
      <c r="EK20" s="49" t="n">
        <f aca="false">N(AND(EK$3&lt;=$E20,EK$4&gt;=$E20))</f>
        <v>0</v>
      </c>
      <c r="EL20" s="49" t="n">
        <f aca="false">N(AND(EL$3&lt;=$E20,EL$4&gt;=$E20))</f>
        <v>0</v>
      </c>
      <c r="EM20" s="49" t="n">
        <f aca="false">N(AND(EM$3&lt;=$E20,EM$4&gt;=$E20))</f>
        <v>0</v>
      </c>
      <c r="EN20" s="49" t="n">
        <f aca="false">N(AND(EN$3&lt;=$E20,EN$4&gt;=$E20))</f>
        <v>0</v>
      </c>
      <c r="EO20" s="49" t="n">
        <f aca="false">N(AND(EO$3&lt;=$E20,EO$4&gt;=$E20))</f>
        <v>0</v>
      </c>
      <c r="EP20" s="49" t="n">
        <f aca="false">N(AND(EP$3&lt;=$E20,EP$4&gt;=$E20))</f>
        <v>0</v>
      </c>
      <c r="EQ20" s="49" t="n">
        <f aca="false">N(AND(EQ$3&lt;=$E20,EQ$4&gt;=$E20))</f>
        <v>0</v>
      </c>
      <c r="ER20" s="49" t="n">
        <f aca="false">N(AND(ER$3&lt;=$E20,ER$4&gt;=$E20))</f>
        <v>0</v>
      </c>
      <c r="ES20" s="49" t="n">
        <f aca="false">N(AND(ES$3&lt;=$E20,ES$4&gt;=$E20))</f>
        <v>0</v>
      </c>
      <c r="ET20" s="49" t="n">
        <f aca="false">N(AND(ET$3&lt;=$E20,ET$4&gt;=$E20))</f>
        <v>0</v>
      </c>
      <c r="EU20" s="49" t="n">
        <f aca="false">N(AND(EU$3&lt;=$E20,EU$4&gt;=$E20))</f>
        <v>0</v>
      </c>
      <c r="EV20" s="49" t="n">
        <f aca="false">N(AND(EV$3&lt;=$E20,EV$4&gt;=$E20))</f>
        <v>0</v>
      </c>
      <c r="EW20" s="49" t="n">
        <f aca="false">N(AND(EW$3&lt;=$E20,EW$4&gt;=$E20))</f>
        <v>0</v>
      </c>
      <c r="EX20" s="49" t="n">
        <f aca="false">N(AND(EX$3&lt;=$E20,EX$4&gt;=$E20))</f>
        <v>0</v>
      </c>
      <c r="EY20" s="49" t="n">
        <f aca="false">N(AND(EY$3&lt;=$E20,EY$4&gt;=$E20))</f>
        <v>0</v>
      </c>
      <c r="EZ20" s="49" t="n">
        <f aca="false">N(AND(EZ$3&lt;=$E20,EZ$4&gt;=$E20))</f>
        <v>0</v>
      </c>
      <c r="FA20" s="49" t="n">
        <f aca="false">N(AND(FA$3&lt;=$E20,FA$4&gt;=$E20))</f>
        <v>0</v>
      </c>
      <c r="FB20" s="49" t="n">
        <f aca="false">N(AND(FB$3&lt;=$E20,FB$4&gt;=$E20))</f>
        <v>0</v>
      </c>
      <c r="FC20" s="49" t="n">
        <f aca="false">N(AND(FC$3&lt;=$E20,FC$4&gt;=$E20))</f>
        <v>0</v>
      </c>
      <c r="FD20" s="49" t="n">
        <f aca="false">N(AND(FD$3&lt;=$E20,FD$4&gt;=$E20))</f>
        <v>0</v>
      </c>
      <c r="FE20" s="49" t="n">
        <f aca="false">N(AND(FE$3&lt;=$E20,FE$4&gt;=$E20))</f>
        <v>0</v>
      </c>
      <c r="FF20" s="49" t="n">
        <f aca="false">N(AND(FF$3&lt;=$E20,FF$4&gt;=$E20))</f>
        <v>0</v>
      </c>
      <c r="FG20" s="49" t="n">
        <f aca="false">N(AND(FG$3&lt;=$E20,FG$4&gt;=$E20))</f>
        <v>0</v>
      </c>
      <c r="FH20" s="49" t="n">
        <f aca="false">N(AND(FH$3&lt;=$E20,FH$4&gt;=$E20))</f>
        <v>0</v>
      </c>
    </row>
    <row r="21" customFormat="false" ht="15" hidden="false" customHeight="false" outlineLevel="0" collapsed="false">
      <c r="C21" s="0" t="s">
        <v>629</v>
      </c>
      <c r="D21" s="11" t="s">
        <v>79</v>
      </c>
      <c r="E21" s="38" t="n">
        <f aca="false">MATCH($E18-1,$J$4:$FH$4,1)+1</f>
        <v>6</v>
      </c>
    </row>
    <row r="22" customFormat="false" ht="15" hidden="false" customHeight="false" outlineLevel="0" collapsed="false">
      <c r="C22" s="0" t="s">
        <v>630</v>
      </c>
      <c r="D22" s="11" t="s">
        <v>79</v>
      </c>
      <c r="E22" s="38" t="n">
        <f aca="false">MATCH($E20,$J$4:$FH$4,0)</f>
        <v>10</v>
      </c>
    </row>
    <row r="23" customFormat="false" ht="15" hidden="false" customHeight="false" outlineLevel="0" collapsed="false">
      <c r="C23" s="0" t="s">
        <v>631</v>
      </c>
      <c r="D23" s="11" t="s">
        <v>39</v>
      </c>
      <c r="J23" s="49" t="n">
        <f aca="false">N(J$3&gt;$E18)</f>
        <v>0</v>
      </c>
      <c r="K23" s="49" t="n">
        <f aca="false">N(K$3&gt;$E18)</f>
        <v>0</v>
      </c>
      <c r="L23" s="49" t="n">
        <f aca="false">N(L$3&gt;$E18)</f>
        <v>0</v>
      </c>
      <c r="M23" s="49" t="n">
        <f aca="false">N(M$3&gt;$E18)</f>
        <v>0</v>
      </c>
      <c r="N23" s="49" t="n">
        <f aca="false">N(N$3&gt;$E18)</f>
        <v>0</v>
      </c>
      <c r="O23" s="49" t="n">
        <f aca="false">N(O$3&gt;$E18)</f>
        <v>0</v>
      </c>
      <c r="P23" s="49" t="n">
        <f aca="false">N(P$3&gt;$E18)</f>
        <v>1</v>
      </c>
      <c r="Q23" s="49" t="n">
        <f aca="false">N(Q$3&gt;$E18)</f>
        <v>1</v>
      </c>
      <c r="R23" s="49" t="n">
        <f aca="false">N(R$3&gt;$E18)</f>
        <v>1</v>
      </c>
      <c r="S23" s="49" t="n">
        <f aca="false">N(S$3&gt;$E18)</f>
        <v>1</v>
      </c>
      <c r="T23" s="49" t="n">
        <f aca="false">N(T$3&gt;$E18)</f>
        <v>1</v>
      </c>
      <c r="U23" s="49" t="n">
        <f aca="false">N(U$3&gt;$E18)</f>
        <v>1</v>
      </c>
      <c r="V23" s="49" t="n">
        <f aca="false">N(V$3&gt;$E18)</f>
        <v>1</v>
      </c>
      <c r="W23" s="49" t="n">
        <f aca="false">N(W$3&gt;$E18)</f>
        <v>1</v>
      </c>
      <c r="X23" s="49" t="n">
        <f aca="false">N(X$3&gt;$E18)</f>
        <v>1</v>
      </c>
      <c r="Y23" s="49" t="n">
        <f aca="false">N(Y$3&gt;$E18)</f>
        <v>1</v>
      </c>
      <c r="Z23" s="49" t="n">
        <f aca="false">N(Z$3&gt;$E18)</f>
        <v>1</v>
      </c>
      <c r="AA23" s="49" t="n">
        <f aca="false">N(AA$3&gt;$E18)</f>
        <v>1</v>
      </c>
      <c r="AB23" s="49" t="n">
        <f aca="false">N(AB$3&gt;$E18)</f>
        <v>1</v>
      </c>
      <c r="AC23" s="49" t="n">
        <f aca="false">N(AC$3&gt;$E18)</f>
        <v>1</v>
      </c>
      <c r="AD23" s="49" t="n">
        <f aca="false">N(AD$3&gt;$E18)</f>
        <v>1</v>
      </c>
      <c r="AE23" s="49" t="n">
        <f aca="false">N(AE$3&gt;$E18)</f>
        <v>1</v>
      </c>
      <c r="AF23" s="49" t="n">
        <f aca="false">N(AF$3&gt;$E18)</f>
        <v>1</v>
      </c>
      <c r="AG23" s="49" t="n">
        <f aca="false">N(AG$3&gt;$E18)</f>
        <v>1</v>
      </c>
      <c r="AH23" s="49" t="n">
        <f aca="false">N(AH$3&gt;$E18)</f>
        <v>1</v>
      </c>
      <c r="AI23" s="49" t="n">
        <f aca="false">N(AI$3&gt;$E18)</f>
        <v>1</v>
      </c>
      <c r="AJ23" s="49" t="n">
        <f aca="false">N(AJ$3&gt;$E18)</f>
        <v>1</v>
      </c>
      <c r="AK23" s="49" t="n">
        <f aca="false">N(AK$3&gt;$E18)</f>
        <v>1</v>
      </c>
      <c r="AL23" s="49" t="n">
        <f aca="false">N(AL$3&gt;$E18)</f>
        <v>1</v>
      </c>
      <c r="AM23" s="49" t="n">
        <f aca="false">N(AM$3&gt;$E18)</f>
        <v>1</v>
      </c>
      <c r="AN23" s="49" t="n">
        <f aca="false">N(AN$3&gt;$E18)</f>
        <v>1</v>
      </c>
      <c r="AO23" s="49" t="n">
        <f aca="false">N(AO$3&gt;$E18)</f>
        <v>1</v>
      </c>
      <c r="AP23" s="49" t="n">
        <f aca="false">N(AP$3&gt;$E18)</f>
        <v>1</v>
      </c>
      <c r="AQ23" s="49" t="n">
        <f aca="false">N(AQ$3&gt;$E18)</f>
        <v>1</v>
      </c>
      <c r="AR23" s="49" t="n">
        <f aca="false">N(AR$3&gt;$E18)</f>
        <v>1</v>
      </c>
      <c r="AS23" s="49" t="n">
        <f aca="false">N(AS$3&gt;$E18)</f>
        <v>1</v>
      </c>
      <c r="AT23" s="49" t="n">
        <f aca="false">N(AT$3&gt;$E18)</f>
        <v>1</v>
      </c>
      <c r="AU23" s="49" t="n">
        <f aca="false">N(AU$3&gt;$E18)</f>
        <v>1</v>
      </c>
      <c r="AV23" s="49" t="n">
        <f aca="false">N(AV$3&gt;$E18)</f>
        <v>1</v>
      </c>
      <c r="AW23" s="49" t="n">
        <f aca="false">N(AW$3&gt;$E18)</f>
        <v>1</v>
      </c>
      <c r="AX23" s="49" t="n">
        <f aca="false">N(AX$3&gt;$E18)</f>
        <v>1</v>
      </c>
      <c r="AY23" s="49" t="n">
        <f aca="false">N(AY$3&gt;$E18)</f>
        <v>1</v>
      </c>
      <c r="AZ23" s="49" t="n">
        <f aca="false">N(AZ$3&gt;$E18)</f>
        <v>1</v>
      </c>
      <c r="BA23" s="49" t="n">
        <f aca="false">N(BA$3&gt;$E18)</f>
        <v>1</v>
      </c>
      <c r="BB23" s="49" t="n">
        <f aca="false">N(BB$3&gt;$E18)</f>
        <v>1</v>
      </c>
      <c r="BC23" s="49" t="n">
        <f aca="false">N(BC$3&gt;$E18)</f>
        <v>1</v>
      </c>
      <c r="BD23" s="49" t="n">
        <f aca="false">N(BD$3&gt;$E18)</f>
        <v>1</v>
      </c>
      <c r="BE23" s="49" t="n">
        <f aca="false">N(BE$3&gt;$E18)</f>
        <v>1</v>
      </c>
      <c r="BF23" s="49" t="n">
        <f aca="false">N(BF$3&gt;$E18)</f>
        <v>1</v>
      </c>
      <c r="BG23" s="49" t="n">
        <f aca="false">N(BG$3&gt;$E18)</f>
        <v>1</v>
      </c>
      <c r="BH23" s="49" t="n">
        <f aca="false">N(BH$3&gt;$E18)</f>
        <v>1</v>
      </c>
      <c r="BI23" s="49" t="n">
        <f aca="false">N(BI$3&gt;$E18)</f>
        <v>1</v>
      </c>
      <c r="BJ23" s="49" t="n">
        <f aca="false">N(BJ$3&gt;$E18)</f>
        <v>1</v>
      </c>
      <c r="BK23" s="49" t="n">
        <f aca="false">N(BK$3&gt;$E18)</f>
        <v>1</v>
      </c>
      <c r="BL23" s="49" t="n">
        <f aca="false">N(BL$3&gt;$E18)</f>
        <v>1</v>
      </c>
      <c r="BM23" s="49" t="n">
        <f aca="false">N(BM$3&gt;$E18)</f>
        <v>1</v>
      </c>
      <c r="BN23" s="49" t="n">
        <f aca="false">N(BN$3&gt;$E18)</f>
        <v>1</v>
      </c>
      <c r="BO23" s="49" t="n">
        <f aca="false">N(BO$3&gt;$E18)</f>
        <v>1</v>
      </c>
      <c r="BP23" s="49" t="n">
        <f aca="false">N(BP$3&gt;$E18)</f>
        <v>1</v>
      </c>
      <c r="BQ23" s="49" t="n">
        <f aca="false">N(BQ$3&gt;$E18)</f>
        <v>1</v>
      </c>
      <c r="BR23" s="49" t="n">
        <f aca="false">N(BR$3&gt;$E18)</f>
        <v>1</v>
      </c>
      <c r="BS23" s="49" t="n">
        <f aca="false">N(BS$3&gt;$E18)</f>
        <v>1</v>
      </c>
      <c r="BT23" s="49" t="n">
        <f aca="false">N(BT$3&gt;$E18)</f>
        <v>1</v>
      </c>
      <c r="BU23" s="49" t="n">
        <f aca="false">N(BU$3&gt;$E18)</f>
        <v>1</v>
      </c>
      <c r="BV23" s="49" t="n">
        <f aca="false">N(BV$3&gt;$E18)</f>
        <v>1</v>
      </c>
      <c r="BW23" s="49" t="n">
        <f aca="false">N(BW$3&gt;$E18)</f>
        <v>1</v>
      </c>
      <c r="BX23" s="49" t="n">
        <f aca="false">N(BX$3&gt;$E18)</f>
        <v>1</v>
      </c>
      <c r="BY23" s="49" t="n">
        <f aca="false">N(BY$3&gt;$E18)</f>
        <v>1</v>
      </c>
      <c r="BZ23" s="49" t="n">
        <f aca="false">N(BZ$3&gt;$E18)</f>
        <v>1</v>
      </c>
      <c r="CA23" s="49" t="n">
        <f aca="false">N(CA$3&gt;$E18)</f>
        <v>1</v>
      </c>
      <c r="CB23" s="49" t="n">
        <f aca="false">N(CB$3&gt;$E18)</f>
        <v>1</v>
      </c>
      <c r="CC23" s="49" t="n">
        <f aca="false">N(CC$3&gt;$E18)</f>
        <v>1</v>
      </c>
      <c r="CD23" s="49" t="n">
        <f aca="false">N(CD$3&gt;$E18)</f>
        <v>1</v>
      </c>
      <c r="CE23" s="49" t="n">
        <f aca="false">N(CE$3&gt;$E18)</f>
        <v>1</v>
      </c>
      <c r="CF23" s="49" t="n">
        <f aca="false">N(CF$3&gt;$E18)</f>
        <v>1</v>
      </c>
      <c r="CG23" s="49" t="n">
        <f aca="false">N(CG$3&gt;$E18)</f>
        <v>1</v>
      </c>
      <c r="CH23" s="49" t="n">
        <f aca="false">N(CH$3&gt;$E18)</f>
        <v>1</v>
      </c>
      <c r="CI23" s="49" t="n">
        <f aca="false">N(CI$3&gt;$E18)</f>
        <v>1</v>
      </c>
      <c r="CJ23" s="49" t="n">
        <f aca="false">N(CJ$3&gt;$E18)</f>
        <v>1</v>
      </c>
      <c r="CK23" s="49" t="n">
        <f aca="false">N(CK$3&gt;$E18)</f>
        <v>1</v>
      </c>
      <c r="CL23" s="49" t="n">
        <f aca="false">N(CL$3&gt;$E18)</f>
        <v>1</v>
      </c>
      <c r="CM23" s="49" t="n">
        <f aca="false">N(CM$3&gt;$E18)</f>
        <v>1</v>
      </c>
      <c r="CN23" s="49" t="n">
        <f aca="false">N(CN$3&gt;$E18)</f>
        <v>1</v>
      </c>
      <c r="CO23" s="49" t="n">
        <f aca="false">N(CO$3&gt;$E18)</f>
        <v>1</v>
      </c>
      <c r="CP23" s="49" t="n">
        <f aca="false">N(CP$3&gt;$E18)</f>
        <v>1</v>
      </c>
      <c r="CQ23" s="49" t="n">
        <f aca="false">N(CQ$3&gt;$E18)</f>
        <v>1</v>
      </c>
      <c r="CR23" s="49" t="n">
        <f aca="false">N(CR$3&gt;$E18)</f>
        <v>1</v>
      </c>
      <c r="CS23" s="49" t="n">
        <f aca="false">N(CS$3&gt;$E18)</f>
        <v>1</v>
      </c>
      <c r="CT23" s="49" t="n">
        <f aca="false">N(CT$3&gt;$E18)</f>
        <v>1</v>
      </c>
      <c r="CU23" s="49" t="n">
        <f aca="false">N(CU$3&gt;$E18)</f>
        <v>1</v>
      </c>
      <c r="CV23" s="49" t="n">
        <f aca="false">N(CV$3&gt;$E18)</f>
        <v>1</v>
      </c>
      <c r="CW23" s="49" t="n">
        <f aca="false">N(CW$3&gt;$E18)</f>
        <v>1</v>
      </c>
      <c r="CX23" s="49" t="n">
        <f aca="false">N(CX$3&gt;$E18)</f>
        <v>1</v>
      </c>
      <c r="CY23" s="49" t="n">
        <f aca="false">N(CY$3&gt;$E18)</f>
        <v>1</v>
      </c>
      <c r="CZ23" s="49" t="n">
        <f aca="false">N(CZ$3&gt;$E18)</f>
        <v>1</v>
      </c>
      <c r="DA23" s="49" t="n">
        <f aca="false">N(DA$3&gt;$E18)</f>
        <v>1</v>
      </c>
      <c r="DB23" s="49" t="n">
        <f aca="false">N(DB$3&gt;$E18)</f>
        <v>1</v>
      </c>
      <c r="DC23" s="49" t="n">
        <f aca="false">N(DC$3&gt;$E18)</f>
        <v>1</v>
      </c>
      <c r="DD23" s="49" t="n">
        <f aca="false">N(DD$3&gt;$E18)</f>
        <v>1</v>
      </c>
      <c r="DE23" s="49" t="n">
        <f aca="false">N(DE$3&gt;$E18)</f>
        <v>1</v>
      </c>
      <c r="DF23" s="49" t="n">
        <f aca="false">N(DF$3&gt;$E18)</f>
        <v>1</v>
      </c>
      <c r="DG23" s="49" t="n">
        <f aca="false">N(DG$3&gt;$E18)</f>
        <v>1</v>
      </c>
      <c r="DH23" s="49" t="n">
        <f aca="false">N(DH$3&gt;$E18)</f>
        <v>1</v>
      </c>
      <c r="DI23" s="49" t="n">
        <f aca="false">N(DI$3&gt;$E18)</f>
        <v>1</v>
      </c>
      <c r="DJ23" s="49" t="n">
        <f aca="false">N(DJ$3&gt;$E18)</f>
        <v>1</v>
      </c>
      <c r="DK23" s="49" t="n">
        <f aca="false">N(DK$3&gt;$E18)</f>
        <v>1</v>
      </c>
      <c r="DL23" s="49" t="n">
        <f aca="false">N(DL$3&gt;$E18)</f>
        <v>1</v>
      </c>
      <c r="DM23" s="49" t="n">
        <f aca="false">N(DM$3&gt;$E18)</f>
        <v>1</v>
      </c>
      <c r="DN23" s="49" t="n">
        <f aca="false">N(DN$3&gt;$E18)</f>
        <v>1</v>
      </c>
      <c r="DO23" s="49" t="n">
        <f aca="false">N(DO$3&gt;$E18)</f>
        <v>1</v>
      </c>
      <c r="DP23" s="49" t="n">
        <f aca="false">N(DP$3&gt;$E18)</f>
        <v>1</v>
      </c>
      <c r="DQ23" s="49" t="n">
        <f aca="false">N(DQ$3&gt;$E18)</f>
        <v>1</v>
      </c>
      <c r="DR23" s="49" t="n">
        <f aca="false">N(DR$3&gt;$E18)</f>
        <v>1</v>
      </c>
      <c r="DS23" s="49" t="n">
        <f aca="false">N(DS$3&gt;$E18)</f>
        <v>1</v>
      </c>
      <c r="DT23" s="49" t="n">
        <f aca="false">N(DT$3&gt;$E18)</f>
        <v>1</v>
      </c>
      <c r="DU23" s="49" t="n">
        <f aca="false">N(DU$3&gt;$E18)</f>
        <v>1</v>
      </c>
      <c r="DV23" s="49" t="n">
        <f aca="false">N(DV$3&gt;$E18)</f>
        <v>1</v>
      </c>
      <c r="DW23" s="49" t="n">
        <f aca="false">N(DW$3&gt;$E18)</f>
        <v>1</v>
      </c>
      <c r="DX23" s="49" t="n">
        <f aca="false">N(DX$3&gt;$E18)</f>
        <v>1</v>
      </c>
      <c r="DY23" s="49" t="n">
        <f aca="false">N(DY$3&gt;$E18)</f>
        <v>1</v>
      </c>
      <c r="DZ23" s="49" t="n">
        <f aca="false">N(DZ$3&gt;$E18)</f>
        <v>1</v>
      </c>
      <c r="EA23" s="49" t="n">
        <f aca="false">N(EA$3&gt;$E18)</f>
        <v>1</v>
      </c>
      <c r="EB23" s="49" t="n">
        <f aca="false">N(EB$3&gt;$E18)</f>
        <v>1</v>
      </c>
      <c r="EC23" s="49" t="n">
        <f aca="false">N(EC$3&gt;$E18)</f>
        <v>1</v>
      </c>
      <c r="ED23" s="49" t="n">
        <f aca="false">N(ED$3&gt;$E18)</f>
        <v>1</v>
      </c>
      <c r="EE23" s="49" t="n">
        <f aca="false">N(EE$3&gt;$E18)</f>
        <v>1</v>
      </c>
      <c r="EF23" s="49" t="n">
        <f aca="false">N(EF$3&gt;$E18)</f>
        <v>1</v>
      </c>
      <c r="EG23" s="49" t="n">
        <f aca="false">N(EG$3&gt;$E18)</f>
        <v>1</v>
      </c>
      <c r="EH23" s="49" t="n">
        <f aca="false">N(EH$3&gt;$E18)</f>
        <v>1</v>
      </c>
      <c r="EI23" s="49" t="n">
        <f aca="false">N(EI$3&gt;$E18)</f>
        <v>1</v>
      </c>
      <c r="EJ23" s="49" t="n">
        <f aca="false">N(EJ$3&gt;$E18)</f>
        <v>1</v>
      </c>
      <c r="EK23" s="49" t="n">
        <f aca="false">N(EK$3&gt;$E18)</f>
        <v>1</v>
      </c>
      <c r="EL23" s="49" t="n">
        <f aca="false">N(EL$3&gt;$E18)</f>
        <v>1</v>
      </c>
      <c r="EM23" s="49" t="n">
        <f aca="false">N(EM$3&gt;$E18)</f>
        <v>1</v>
      </c>
      <c r="EN23" s="49" t="n">
        <f aca="false">N(EN$3&gt;$E18)</f>
        <v>1</v>
      </c>
      <c r="EO23" s="49" t="n">
        <f aca="false">N(EO$3&gt;$E18)</f>
        <v>1</v>
      </c>
      <c r="EP23" s="49" t="n">
        <f aca="false">N(EP$3&gt;$E18)</f>
        <v>1</v>
      </c>
      <c r="EQ23" s="49" t="n">
        <f aca="false">N(EQ$3&gt;$E18)</f>
        <v>1</v>
      </c>
      <c r="ER23" s="49" t="n">
        <f aca="false">N(ER$3&gt;$E18)</f>
        <v>1</v>
      </c>
      <c r="ES23" s="49" t="n">
        <f aca="false">N(ES$3&gt;$E18)</f>
        <v>1</v>
      </c>
      <c r="ET23" s="49" t="n">
        <f aca="false">N(ET$3&gt;$E18)</f>
        <v>1</v>
      </c>
      <c r="EU23" s="49" t="n">
        <f aca="false">N(EU$3&gt;$E18)</f>
        <v>1</v>
      </c>
      <c r="EV23" s="49" t="n">
        <f aca="false">N(EV$3&gt;$E18)</f>
        <v>1</v>
      </c>
      <c r="EW23" s="49" t="n">
        <f aca="false">N(EW$3&gt;$E18)</f>
        <v>1</v>
      </c>
      <c r="EX23" s="49" t="n">
        <f aca="false">N(EX$3&gt;$E18)</f>
        <v>1</v>
      </c>
      <c r="EY23" s="49" t="n">
        <f aca="false">N(EY$3&gt;$E18)</f>
        <v>1</v>
      </c>
      <c r="EZ23" s="49" t="n">
        <f aca="false">N(EZ$3&gt;$E18)</f>
        <v>1</v>
      </c>
      <c r="FA23" s="49" t="n">
        <f aca="false">N(FA$3&gt;$E18)</f>
        <v>1</v>
      </c>
      <c r="FB23" s="49" t="n">
        <f aca="false">N(FB$3&gt;$E18)</f>
        <v>1</v>
      </c>
      <c r="FC23" s="49" t="n">
        <f aca="false">N(FC$3&gt;$E18)</f>
        <v>1</v>
      </c>
      <c r="FD23" s="49" t="n">
        <f aca="false">N(FD$3&gt;$E18)</f>
        <v>1</v>
      </c>
      <c r="FE23" s="49" t="n">
        <f aca="false">N(FE$3&gt;$E18)</f>
        <v>1</v>
      </c>
      <c r="FF23" s="49" t="n">
        <f aca="false">N(FF$3&gt;$E18)</f>
        <v>1</v>
      </c>
      <c r="FG23" s="49" t="n">
        <f aca="false">N(FG$3&gt;$E18)</f>
        <v>1</v>
      </c>
      <c r="FH23" s="49" t="n">
        <f aca="false">N(FH$3&gt;$E18)</f>
        <v>1</v>
      </c>
    </row>
    <row r="24" customFormat="false" ht="15" hidden="false" customHeight="false" outlineLevel="0" collapsed="false">
      <c r="C24" s="0" t="s">
        <v>632</v>
      </c>
      <c r="D24" s="11" t="s">
        <v>39</v>
      </c>
      <c r="J24" s="49" t="n">
        <f aca="false">N(J$4&gt;$E20)</f>
        <v>0</v>
      </c>
      <c r="K24" s="49" t="n">
        <f aca="false">N(K$4&gt;$E20)</f>
        <v>0</v>
      </c>
      <c r="L24" s="49" t="n">
        <f aca="false">N(L$4&gt;$E20)</f>
        <v>0</v>
      </c>
      <c r="M24" s="49" t="n">
        <f aca="false">N(M$4&gt;$E20)</f>
        <v>0</v>
      </c>
      <c r="N24" s="49" t="n">
        <f aca="false">N(N$4&gt;$E20)</f>
        <v>0</v>
      </c>
      <c r="O24" s="49" t="n">
        <f aca="false">N(O$4&gt;$E20)</f>
        <v>0</v>
      </c>
      <c r="P24" s="49" t="n">
        <f aca="false">N(P$4&gt;$E20)</f>
        <v>0</v>
      </c>
      <c r="Q24" s="49" t="n">
        <f aca="false">N(Q$4&gt;$E20)</f>
        <v>0</v>
      </c>
      <c r="R24" s="49" t="n">
        <f aca="false">N(R$4&gt;$E20)</f>
        <v>0</v>
      </c>
      <c r="S24" s="49" t="n">
        <f aca="false">N(S$4&gt;$E20)</f>
        <v>0</v>
      </c>
      <c r="T24" s="49" t="n">
        <f aca="false">N(T$4&gt;$E20)</f>
        <v>1</v>
      </c>
      <c r="U24" s="49" t="n">
        <f aca="false">N(U$4&gt;$E20)</f>
        <v>1</v>
      </c>
      <c r="V24" s="49" t="n">
        <f aca="false">N(V$4&gt;$E20)</f>
        <v>1</v>
      </c>
      <c r="W24" s="49" t="n">
        <f aca="false">N(W$4&gt;$E20)</f>
        <v>1</v>
      </c>
      <c r="X24" s="49" t="n">
        <f aca="false">N(X$4&gt;$E20)</f>
        <v>1</v>
      </c>
      <c r="Y24" s="49" t="n">
        <f aca="false">N(Y$4&gt;$E20)</f>
        <v>1</v>
      </c>
      <c r="Z24" s="49" t="n">
        <f aca="false">N(Z$4&gt;$E20)</f>
        <v>1</v>
      </c>
      <c r="AA24" s="49" t="n">
        <f aca="false">N(AA$4&gt;$E20)</f>
        <v>1</v>
      </c>
      <c r="AB24" s="49" t="n">
        <f aca="false">N(AB$4&gt;$E20)</f>
        <v>1</v>
      </c>
      <c r="AC24" s="49" t="n">
        <f aca="false">N(AC$4&gt;$E20)</f>
        <v>1</v>
      </c>
      <c r="AD24" s="49" t="n">
        <f aca="false">N(AD$4&gt;$E20)</f>
        <v>1</v>
      </c>
      <c r="AE24" s="49" t="n">
        <f aca="false">N(AE$4&gt;$E20)</f>
        <v>1</v>
      </c>
      <c r="AF24" s="49" t="n">
        <f aca="false">N(AF$4&gt;$E20)</f>
        <v>1</v>
      </c>
      <c r="AG24" s="49" t="n">
        <f aca="false">N(AG$4&gt;$E20)</f>
        <v>1</v>
      </c>
      <c r="AH24" s="49" t="n">
        <f aca="false">N(AH$4&gt;$E20)</f>
        <v>1</v>
      </c>
      <c r="AI24" s="49" t="n">
        <f aca="false">N(AI$4&gt;$E20)</f>
        <v>1</v>
      </c>
      <c r="AJ24" s="49" t="n">
        <f aca="false">N(AJ$4&gt;$E20)</f>
        <v>1</v>
      </c>
      <c r="AK24" s="49" t="n">
        <f aca="false">N(AK$4&gt;$E20)</f>
        <v>1</v>
      </c>
      <c r="AL24" s="49" t="n">
        <f aca="false">N(AL$4&gt;$E20)</f>
        <v>1</v>
      </c>
      <c r="AM24" s="49" t="n">
        <f aca="false">N(AM$4&gt;$E20)</f>
        <v>1</v>
      </c>
      <c r="AN24" s="49" t="n">
        <f aca="false">N(AN$4&gt;$E20)</f>
        <v>1</v>
      </c>
      <c r="AO24" s="49" t="n">
        <f aca="false">N(AO$4&gt;$E20)</f>
        <v>1</v>
      </c>
      <c r="AP24" s="49" t="n">
        <f aca="false">N(AP$4&gt;$E20)</f>
        <v>1</v>
      </c>
      <c r="AQ24" s="49" t="n">
        <f aca="false">N(AQ$4&gt;$E20)</f>
        <v>1</v>
      </c>
      <c r="AR24" s="49" t="n">
        <f aca="false">N(AR$4&gt;$E20)</f>
        <v>1</v>
      </c>
      <c r="AS24" s="49" t="n">
        <f aca="false">N(AS$4&gt;$E20)</f>
        <v>1</v>
      </c>
      <c r="AT24" s="49" t="n">
        <f aca="false">N(AT$4&gt;$E20)</f>
        <v>1</v>
      </c>
      <c r="AU24" s="49" t="n">
        <f aca="false">N(AU$4&gt;$E20)</f>
        <v>1</v>
      </c>
      <c r="AV24" s="49" t="n">
        <f aca="false">N(AV$4&gt;$E20)</f>
        <v>1</v>
      </c>
      <c r="AW24" s="49" t="n">
        <f aca="false">N(AW$4&gt;$E20)</f>
        <v>1</v>
      </c>
      <c r="AX24" s="49" t="n">
        <f aca="false">N(AX$4&gt;$E20)</f>
        <v>1</v>
      </c>
      <c r="AY24" s="49" t="n">
        <f aca="false">N(AY$4&gt;$E20)</f>
        <v>1</v>
      </c>
      <c r="AZ24" s="49" t="n">
        <f aca="false">N(AZ$4&gt;$E20)</f>
        <v>1</v>
      </c>
      <c r="BA24" s="49" t="n">
        <f aca="false">N(BA$4&gt;$E20)</f>
        <v>1</v>
      </c>
      <c r="BB24" s="49" t="n">
        <f aca="false">N(BB$4&gt;$E20)</f>
        <v>1</v>
      </c>
      <c r="BC24" s="49" t="n">
        <f aca="false">N(BC$4&gt;$E20)</f>
        <v>1</v>
      </c>
      <c r="BD24" s="49" t="n">
        <f aca="false">N(BD$4&gt;$E20)</f>
        <v>1</v>
      </c>
      <c r="BE24" s="49" t="n">
        <f aca="false">N(BE$4&gt;$E20)</f>
        <v>1</v>
      </c>
      <c r="BF24" s="49" t="n">
        <f aca="false">N(BF$4&gt;$E20)</f>
        <v>1</v>
      </c>
      <c r="BG24" s="49" t="n">
        <f aca="false">N(BG$4&gt;$E20)</f>
        <v>1</v>
      </c>
      <c r="BH24" s="49" t="n">
        <f aca="false">N(BH$4&gt;$E20)</f>
        <v>1</v>
      </c>
      <c r="BI24" s="49" t="n">
        <f aca="false">N(BI$4&gt;$E20)</f>
        <v>1</v>
      </c>
      <c r="BJ24" s="49" t="n">
        <f aca="false">N(BJ$4&gt;$E20)</f>
        <v>1</v>
      </c>
      <c r="BK24" s="49" t="n">
        <f aca="false">N(BK$4&gt;$E20)</f>
        <v>1</v>
      </c>
      <c r="BL24" s="49" t="n">
        <f aca="false">N(BL$4&gt;$E20)</f>
        <v>1</v>
      </c>
      <c r="BM24" s="49" t="n">
        <f aca="false">N(BM$4&gt;$E20)</f>
        <v>1</v>
      </c>
      <c r="BN24" s="49" t="n">
        <f aca="false">N(BN$4&gt;$E20)</f>
        <v>1</v>
      </c>
      <c r="BO24" s="49" t="n">
        <f aca="false">N(BO$4&gt;$E20)</f>
        <v>1</v>
      </c>
      <c r="BP24" s="49" t="n">
        <f aca="false">N(BP$4&gt;$E20)</f>
        <v>1</v>
      </c>
      <c r="BQ24" s="49" t="n">
        <f aca="false">N(BQ$4&gt;$E20)</f>
        <v>1</v>
      </c>
      <c r="BR24" s="49" t="n">
        <f aca="false">N(BR$4&gt;$E20)</f>
        <v>1</v>
      </c>
      <c r="BS24" s="49" t="n">
        <f aca="false">N(BS$4&gt;$E20)</f>
        <v>1</v>
      </c>
      <c r="BT24" s="49" t="n">
        <f aca="false">N(BT$4&gt;$E20)</f>
        <v>1</v>
      </c>
      <c r="BU24" s="49" t="n">
        <f aca="false">N(BU$4&gt;$E20)</f>
        <v>1</v>
      </c>
      <c r="BV24" s="49" t="n">
        <f aca="false">N(BV$4&gt;$E20)</f>
        <v>1</v>
      </c>
      <c r="BW24" s="49" t="n">
        <f aca="false">N(BW$4&gt;$E20)</f>
        <v>1</v>
      </c>
      <c r="BX24" s="49" t="n">
        <f aca="false">N(BX$4&gt;$E20)</f>
        <v>1</v>
      </c>
      <c r="BY24" s="49" t="n">
        <f aca="false">N(BY$4&gt;$E20)</f>
        <v>1</v>
      </c>
      <c r="BZ24" s="49" t="n">
        <f aca="false">N(BZ$4&gt;$E20)</f>
        <v>1</v>
      </c>
      <c r="CA24" s="49" t="n">
        <f aca="false">N(CA$4&gt;$E20)</f>
        <v>1</v>
      </c>
      <c r="CB24" s="49" t="n">
        <f aca="false">N(CB$4&gt;$E20)</f>
        <v>1</v>
      </c>
      <c r="CC24" s="49" t="n">
        <f aca="false">N(CC$4&gt;$E20)</f>
        <v>1</v>
      </c>
      <c r="CD24" s="49" t="n">
        <f aca="false">N(CD$4&gt;$E20)</f>
        <v>1</v>
      </c>
      <c r="CE24" s="49" t="n">
        <f aca="false">N(CE$4&gt;$E20)</f>
        <v>1</v>
      </c>
      <c r="CF24" s="49" t="n">
        <f aca="false">N(CF$4&gt;$E20)</f>
        <v>1</v>
      </c>
      <c r="CG24" s="49" t="n">
        <f aca="false">N(CG$4&gt;$E20)</f>
        <v>1</v>
      </c>
      <c r="CH24" s="49" t="n">
        <f aca="false">N(CH$4&gt;$E20)</f>
        <v>1</v>
      </c>
      <c r="CI24" s="49" t="n">
        <f aca="false">N(CI$4&gt;$E20)</f>
        <v>1</v>
      </c>
      <c r="CJ24" s="49" t="n">
        <f aca="false">N(CJ$4&gt;$E20)</f>
        <v>1</v>
      </c>
      <c r="CK24" s="49" t="n">
        <f aca="false">N(CK$4&gt;$E20)</f>
        <v>1</v>
      </c>
      <c r="CL24" s="49" t="n">
        <f aca="false">N(CL$4&gt;$E20)</f>
        <v>1</v>
      </c>
      <c r="CM24" s="49" t="n">
        <f aca="false">N(CM$4&gt;$E20)</f>
        <v>1</v>
      </c>
      <c r="CN24" s="49" t="n">
        <f aca="false">N(CN$4&gt;$E20)</f>
        <v>1</v>
      </c>
      <c r="CO24" s="49" t="n">
        <f aca="false">N(CO$4&gt;$E20)</f>
        <v>1</v>
      </c>
      <c r="CP24" s="49" t="n">
        <f aca="false">N(CP$4&gt;$E20)</f>
        <v>1</v>
      </c>
      <c r="CQ24" s="49" t="n">
        <f aca="false">N(CQ$4&gt;$E20)</f>
        <v>1</v>
      </c>
      <c r="CR24" s="49" t="n">
        <f aca="false">N(CR$4&gt;$E20)</f>
        <v>1</v>
      </c>
      <c r="CS24" s="49" t="n">
        <f aca="false">N(CS$4&gt;$E20)</f>
        <v>1</v>
      </c>
      <c r="CT24" s="49" t="n">
        <f aca="false">N(CT$4&gt;$E20)</f>
        <v>1</v>
      </c>
      <c r="CU24" s="49" t="n">
        <f aca="false">N(CU$4&gt;$E20)</f>
        <v>1</v>
      </c>
      <c r="CV24" s="49" t="n">
        <f aca="false">N(CV$4&gt;$E20)</f>
        <v>1</v>
      </c>
      <c r="CW24" s="49" t="n">
        <f aca="false">N(CW$4&gt;$E20)</f>
        <v>1</v>
      </c>
      <c r="CX24" s="49" t="n">
        <f aca="false">N(CX$4&gt;$E20)</f>
        <v>1</v>
      </c>
      <c r="CY24" s="49" t="n">
        <f aca="false">N(CY$4&gt;$E20)</f>
        <v>1</v>
      </c>
      <c r="CZ24" s="49" t="n">
        <f aca="false">N(CZ$4&gt;$E20)</f>
        <v>1</v>
      </c>
      <c r="DA24" s="49" t="n">
        <f aca="false">N(DA$4&gt;$E20)</f>
        <v>1</v>
      </c>
      <c r="DB24" s="49" t="n">
        <f aca="false">N(DB$4&gt;$E20)</f>
        <v>1</v>
      </c>
      <c r="DC24" s="49" t="n">
        <f aca="false">N(DC$4&gt;$E20)</f>
        <v>1</v>
      </c>
      <c r="DD24" s="49" t="n">
        <f aca="false">N(DD$4&gt;$E20)</f>
        <v>1</v>
      </c>
      <c r="DE24" s="49" t="n">
        <f aca="false">N(DE$4&gt;$E20)</f>
        <v>1</v>
      </c>
      <c r="DF24" s="49" t="n">
        <f aca="false">N(DF$4&gt;$E20)</f>
        <v>1</v>
      </c>
      <c r="DG24" s="49" t="n">
        <f aca="false">N(DG$4&gt;$E20)</f>
        <v>1</v>
      </c>
      <c r="DH24" s="49" t="n">
        <f aca="false">N(DH$4&gt;$E20)</f>
        <v>1</v>
      </c>
      <c r="DI24" s="49" t="n">
        <f aca="false">N(DI$4&gt;$E20)</f>
        <v>1</v>
      </c>
      <c r="DJ24" s="49" t="n">
        <f aca="false">N(DJ$4&gt;$E20)</f>
        <v>1</v>
      </c>
      <c r="DK24" s="49" t="n">
        <f aca="false">N(DK$4&gt;$E20)</f>
        <v>1</v>
      </c>
      <c r="DL24" s="49" t="n">
        <f aca="false">N(DL$4&gt;$E20)</f>
        <v>1</v>
      </c>
      <c r="DM24" s="49" t="n">
        <f aca="false">N(DM$4&gt;$E20)</f>
        <v>1</v>
      </c>
      <c r="DN24" s="49" t="n">
        <f aca="false">N(DN$4&gt;$E20)</f>
        <v>1</v>
      </c>
      <c r="DO24" s="49" t="n">
        <f aca="false">N(DO$4&gt;$E20)</f>
        <v>1</v>
      </c>
      <c r="DP24" s="49" t="n">
        <f aca="false">N(DP$4&gt;$E20)</f>
        <v>1</v>
      </c>
      <c r="DQ24" s="49" t="n">
        <f aca="false">N(DQ$4&gt;$E20)</f>
        <v>1</v>
      </c>
      <c r="DR24" s="49" t="n">
        <f aca="false">N(DR$4&gt;$E20)</f>
        <v>1</v>
      </c>
      <c r="DS24" s="49" t="n">
        <f aca="false">N(DS$4&gt;$E20)</f>
        <v>1</v>
      </c>
      <c r="DT24" s="49" t="n">
        <f aca="false">N(DT$4&gt;$E20)</f>
        <v>1</v>
      </c>
      <c r="DU24" s="49" t="n">
        <f aca="false">N(DU$4&gt;$E20)</f>
        <v>1</v>
      </c>
      <c r="DV24" s="49" t="n">
        <f aca="false">N(DV$4&gt;$E20)</f>
        <v>1</v>
      </c>
      <c r="DW24" s="49" t="n">
        <f aca="false">N(DW$4&gt;$E20)</f>
        <v>1</v>
      </c>
      <c r="DX24" s="49" t="n">
        <f aca="false">N(DX$4&gt;$E20)</f>
        <v>1</v>
      </c>
      <c r="DY24" s="49" t="n">
        <f aca="false">N(DY$4&gt;$E20)</f>
        <v>1</v>
      </c>
      <c r="DZ24" s="49" t="n">
        <f aca="false">N(DZ$4&gt;$E20)</f>
        <v>1</v>
      </c>
      <c r="EA24" s="49" t="n">
        <f aca="false">N(EA$4&gt;$E20)</f>
        <v>1</v>
      </c>
      <c r="EB24" s="49" t="n">
        <f aca="false">N(EB$4&gt;$E20)</f>
        <v>1</v>
      </c>
      <c r="EC24" s="49" t="n">
        <f aca="false">N(EC$4&gt;$E20)</f>
        <v>1</v>
      </c>
      <c r="ED24" s="49" t="n">
        <f aca="false">N(ED$4&gt;$E20)</f>
        <v>1</v>
      </c>
      <c r="EE24" s="49" t="n">
        <f aca="false">N(EE$4&gt;$E20)</f>
        <v>1</v>
      </c>
      <c r="EF24" s="49" t="n">
        <f aca="false">N(EF$4&gt;$E20)</f>
        <v>1</v>
      </c>
      <c r="EG24" s="49" t="n">
        <f aca="false">N(EG$4&gt;$E20)</f>
        <v>1</v>
      </c>
      <c r="EH24" s="49" t="n">
        <f aca="false">N(EH$4&gt;$E20)</f>
        <v>1</v>
      </c>
      <c r="EI24" s="49" t="n">
        <f aca="false">N(EI$4&gt;$E20)</f>
        <v>1</v>
      </c>
      <c r="EJ24" s="49" t="n">
        <f aca="false">N(EJ$4&gt;$E20)</f>
        <v>1</v>
      </c>
      <c r="EK24" s="49" t="n">
        <f aca="false">N(EK$4&gt;$E20)</f>
        <v>1</v>
      </c>
      <c r="EL24" s="49" t="n">
        <f aca="false">N(EL$4&gt;$E20)</f>
        <v>1</v>
      </c>
      <c r="EM24" s="49" t="n">
        <f aca="false">N(EM$4&gt;$E20)</f>
        <v>1</v>
      </c>
      <c r="EN24" s="49" t="n">
        <f aca="false">N(EN$4&gt;$E20)</f>
        <v>1</v>
      </c>
      <c r="EO24" s="49" t="n">
        <f aca="false">N(EO$4&gt;$E20)</f>
        <v>1</v>
      </c>
      <c r="EP24" s="49" t="n">
        <f aca="false">N(EP$4&gt;$E20)</f>
        <v>1</v>
      </c>
      <c r="EQ24" s="49" t="n">
        <f aca="false">N(EQ$4&gt;$E20)</f>
        <v>1</v>
      </c>
      <c r="ER24" s="49" t="n">
        <f aca="false">N(ER$4&gt;$E20)</f>
        <v>1</v>
      </c>
      <c r="ES24" s="49" t="n">
        <f aca="false">N(ES$4&gt;$E20)</f>
        <v>1</v>
      </c>
      <c r="ET24" s="49" t="n">
        <f aca="false">N(ET$4&gt;$E20)</f>
        <v>1</v>
      </c>
      <c r="EU24" s="49" t="n">
        <f aca="false">N(EU$4&gt;$E20)</f>
        <v>1</v>
      </c>
      <c r="EV24" s="49" t="n">
        <f aca="false">N(EV$4&gt;$E20)</f>
        <v>1</v>
      </c>
      <c r="EW24" s="49" t="n">
        <f aca="false">N(EW$4&gt;$E20)</f>
        <v>1</v>
      </c>
      <c r="EX24" s="49" t="n">
        <f aca="false">N(EX$4&gt;$E20)</f>
        <v>1</v>
      </c>
      <c r="EY24" s="49" t="n">
        <f aca="false">N(EY$4&gt;$E20)</f>
        <v>1</v>
      </c>
      <c r="EZ24" s="49" t="n">
        <f aca="false">N(EZ$4&gt;$E20)</f>
        <v>1</v>
      </c>
      <c r="FA24" s="49" t="n">
        <f aca="false">N(FA$4&gt;$E20)</f>
        <v>1</v>
      </c>
      <c r="FB24" s="49" t="n">
        <f aca="false">N(FB$4&gt;$E20)</f>
        <v>1</v>
      </c>
      <c r="FC24" s="49" t="n">
        <f aca="false">N(FC$4&gt;$E20)</f>
        <v>1</v>
      </c>
      <c r="FD24" s="49" t="n">
        <f aca="false">N(FD$4&gt;$E20)</f>
        <v>1</v>
      </c>
      <c r="FE24" s="49" t="n">
        <f aca="false">N(FE$4&gt;$E20)</f>
        <v>1</v>
      </c>
      <c r="FF24" s="49" t="n">
        <f aca="false">N(FF$4&gt;$E20)</f>
        <v>1</v>
      </c>
      <c r="FG24" s="49" t="n">
        <f aca="false">N(FG$4&gt;$E20)</f>
        <v>1</v>
      </c>
      <c r="FH24" s="49" t="n">
        <f aca="false">N(FH$4&gt;$E20)</f>
        <v>1</v>
      </c>
    </row>
    <row r="25" customFormat="false" ht="15" hidden="false" customHeight="false" outlineLevel="0" collapsed="false">
      <c r="C25" s="0" t="s">
        <v>633</v>
      </c>
      <c r="D25" s="11" t="s">
        <v>617</v>
      </c>
      <c r="E25" s="40" t="n">
        <f aca="false">$E16+1</f>
        <v>46569</v>
      </c>
      <c r="F25" s="40" t="n">
        <f aca="false">$F16</f>
        <v>46843</v>
      </c>
      <c r="I25" s="60" t="n">
        <f aca="false">SUM(J25:FH25)</f>
        <v>1</v>
      </c>
      <c r="J25" s="60" t="n">
        <f aca="false">MAX(0,MIN($F25,J$4)-MAX($E25,J$3)+1)/($F25-$E25+1)</f>
        <v>0</v>
      </c>
      <c r="K25" s="60" t="n">
        <f aca="false">MAX(0,MIN($F25,K$4)-MAX($E25,K$3)+1)/($F25-$E25+1)</f>
        <v>0</v>
      </c>
      <c r="L25" s="60" t="n">
        <f aca="false">MAX(0,MIN($F25,L$4)-MAX($E25,L$3)+1)/($F25-$E25+1)</f>
        <v>0</v>
      </c>
      <c r="M25" s="60" t="n">
        <f aca="false">MAX(0,MIN($F25,M$4)-MAX($E25,M$3)+1)/($F25-$E25+1)</f>
        <v>0</v>
      </c>
      <c r="N25" s="60" t="n">
        <f aca="false">MAX(0,MIN($F25,N$4)-MAX($E25,N$3)+1)/($F25-$E25+1)</f>
        <v>0</v>
      </c>
      <c r="O25" s="60" t="n">
        <f aca="false">MAX(0,MIN($F25,O$4)-MAX($E25,O$3)+1)/($F25-$E25+1)</f>
        <v>0</v>
      </c>
      <c r="P25" s="60" t="n">
        <f aca="false">MAX(0,MIN($F25,P$4)-MAX($E25,P$3)+1)/($F25-$E25+1)</f>
        <v>0</v>
      </c>
      <c r="Q25" s="60" t="n">
        <f aca="false">MAX(0,MIN($F25,Q$4)-MAX($E25,Q$3)+1)/($F25-$E25+1)</f>
        <v>0.334545454545455</v>
      </c>
      <c r="R25" s="60" t="n">
        <f aca="false">MAX(0,MIN($F25,R$4)-MAX($E25,R$3)+1)/($F25-$E25+1)</f>
        <v>0.334545454545455</v>
      </c>
      <c r="S25" s="60" t="n">
        <f aca="false">MAX(0,MIN($F25,S$4)-MAX($E25,S$3)+1)/($F25-$E25+1)</f>
        <v>0.330909090909091</v>
      </c>
      <c r="T25" s="60" t="n">
        <f aca="false">MAX(0,MIN($F25,T$4)-MAX($E25,T$3)+1)/($F25-$E25+1)</f>
        <v>0</v>
      </c>
      <c r="U25" s="60" t="n">
        <f aca="false">MAX(0,MIN($F25,U$4)-MAX($E25,U$3)+1)/($F25-$E25+1)</f>
        <v>0</v>
      </c>
      <c r="V25" s="60" t="n">
        <f aca="false">MAX(0,MIN($F25,V$4)-MAX($E25,V$3)+1)/($F25-$E25+1)</f>
        <v>0</v>
      </c>
      <c r="W25" s="60" t="n">
        <f aca="false">MAX(0,MIN($F25,W$4)-MAX($E25,W$3)+1)/($F25-$E25+1)</f>
        <v>0</v>
      </c>
      <c r="X25" s="60" t="n">
        <f aca="false">MAX(0,MIN($F25,X$4)-MAX($E25,X$3)+1)/($F25-$E25+1)</f>
        <v>0</v>
      </c>
      <c r="Y25" s="60" t="n">
        <f aca="false">MAX(0,MIN($F25,Y$4)-MAX($E25,Y$3)+1)/($F25-$E25+1)</f>
        <v>0</v>
      </c>
      <c r="Z25" s="60" t="n">
        <f aca="false">MAX(0,MIN($F25,Z$4)-MAX($E25,Z$3)+1)/($F25-$E25+1)</f>
        <v>0</v>
      </c>
      <c r="AA25" s="60" t="n">
        <f aca="false">MAX(0,MIN($F25,AA$4)-MAX($E25,AA$3)+1)/($F25-$E25+1)</f>
        <v>0</v>
      </c>
      <c r="AB25" s="60" t="n">
        <f aca="false">MAX(0,MIN($F25,AB$4)-MAX($E25,AB$3)+1)/($F25-$E25+1)</f>
        <v>0</v>
      </c>
      <c r="AC25" s="60" t="n">
        <f aca="false">MAX(0,MIN($F25,AC$4)-MAX($E25,AC$3)+1)/($F25-$E25+1)</f>
        <v>0</v>
      </c>
      <c r="AD25" s="60" t="n">
        <f aca="false">MAX(0,MIN($F25,AD$4)-MAX($E25,AD$3)+1)/($F25-$E25+1)</f>
        <v>0</v>
      </c>
      <c r="AE25" s="60" t="n">
        <f aca="false">MAX(0,MIN($F25,AE$4)-MAX($E25,AE$3)+1)/($F25-$E25+1)</f>
        <v>0</v>
      </c>
      <c r="AF25" s="60" t="n">
        <f aca="false">MAX(0,MIN($F25,AF$4)-MAX($E25,AF$3)+1)/($F25-$E25+1)</f>
        <v>0</v>
      </c>
      <c r="AG25" s="60" t="n">
        <f aca="false">MAX(0,MIN($F25,AG$4)-MAX($E25,AG$3)+1)/($F25-$E25+1)</f>
        <v>0</v>
      </c>
      <c r="AH25" s="60" t="n">
        <f aca="false">MAX(0,MIN($F25,AH$4)-MAX($E25,AH$3)+1)/($F25-$E25+1)</f>
        <v>0</v>
      </c>
      <c r="AI25" s="60" t="n">
        <f aca="false">MAX(0,MIN($F25,AI$4)-MAX($E25,AI$3)+1)/($F25-$E25+1)</f>
        <v>0</v>
      </c>
      <c r="AJ25" s="60" t="n">
        <f aca="false">MAX(0,MIN($F25,AJ$4)-MAX($E25,AJ$3)+1)/($F25-$E25+1)</f>
        <v>0</v>
      </c>
      <c r="AK25" s="60" t="n">
        <f aca="false">MAX(0,MIN($F25,AK$4)-MAX($E25,AK$3)+1)/($F25-$E25+1)</f>
        <v>0</v>
      </c>
      <c r="AL25" s="60" t="n">
        <f aca="false">MAX(0,MIN($F25,AL$4)-MAX($E25,AL$3)+1)/($F25-$E25+1)</f>
        <v>0</v>
      </c>
      <c r="AM25" s="60" t="n">
        <f aca="false">MAX(0,MIN($F25,AM$4)-MAX($E25,AM$3)+1)/($F25-$E25+1)</f>
        <v>0</v>
      </c>
      <c r="AN25" s="60" t="n">
        <f aca="false">MAX(0,MIN($F25,AN$4)-MAX($E25,AN$3)+1)/($F25-$E25+1)</f>
        <v>0</v>
      </c>
      <c r="AO25" s="60" t="n">
        <f aca="false">MAX(0,MIN($F25,AO$4)-MAX($E25,AO$3)+1)/($F25-$E25+1)</f>
        <v>0</v>
      </c>
      <c r="AP25" s="60" t="n">
        <f aca="false">MAX(0,MIN($F25,AP$4)-MAX($E25,AP$3)+1)/($F25-$E25+1)</f>
        <v>0</v>
      </c>
      <c r="AQ25" s="60" t="n">
        <f aca="false">MAX(0,MIN($F25,AQ$4)-MAX($E25,AQ$3)+1)/($F25-$E25+1)</f>
        <v>0</v>
      </c>
      <c r="AR25" s="60" t="n">
        <f aca="false">MAX(0,MIN($F25,AR$4)-MAX($E25,AR$3)+1)/($F25-$E25+1)</f>
        <v>0</v>
      </c>
      <c r="AS25" s="60" t="n">
        <f aca="false">MAX(0,MIN($F25,AS$4)-MAX($E25,AS$3)+1)/($F25-$E25+1)</f>
        <v>0</v>
      </c>
      <c r="AT25" s="60" t="n">
        <f aca="false">MAX(0,MIN($F25,AT$4)-MAX($E25,AT$3)+1)/($F25-$E25+1)</f>
        <v>0</v>
      </c>
      <c r="AU25" s="60" t="n">
        <f aca="false">MAX(0,MIN($F25,AU$4)-MAX($E25,AU$3)+1)/($F25-$E25+1)</f>
        <v>0</v>
      </c>
      <c r="AV25" s="60" t="n">
        <f aca="false">MAX(0,MIN($F25,AV$4)-MAX($E25,AV$3)+1)/($F25-$E25+1)</f>
        <v>0</v>
      </c>
      <c r="AW25" s="60" t="n">
        <f aca="false">MAX(0,MIN($F25,AW$4)-MAX($E25,AW$3)+1)/($F25-$E25+1)</f>
        <v>0</v>
      </c>
      <c r="AX25" s="60" t="n">
        <f aca="false">MAX(0,MIN($F25,AX$4)-MAX($E25,AX$3)+1)/($F25-$E25+1)</f>
        <v>0</v>
      </c>
      <c r="AY25" s="60" t="n">
        <f aca="false">MAX(0,MIN($F25,AY$4)-MAX($E25,AY$3)+1)/($F25-$E25+1)</f>
        <v>0</v>
      </c>
      <c r="AZ25" s="60" t="n">
        <f aca="false">MAX(0,MIN($F25,AZ$4)-MAX($E25,AZ$3)+1)/($F25-$E25+1)</f>
        <v>0</v>
      </c>
      <c r="BA25" s="60" t="n">
        <f aca="false">MAX(0,MIN($F25,BA$4)-MAX($E25,BA$3)+1)/($F25-$E25+1)</f>
        <v>0</v>
      </c>
      <c r="BB25" s="60" t="n">
        <f aca="false">MAX(0,MIN($F25,BB$4)-MAX($E25,BB$3)+1)/($F25-$E25+1)</f>
        <v>0</v>
      </c>
      <c r="BC25" s="60" t="n">
        <f aca="false">MAX(0,MIN($F25,BC$4)-MAX($E25,BC$3)+1)/($F25-$E25+1)</f>
        <v>0</v>
      </c>
      <c r="BD25" s="60" t="n">
        <f aca="false">MAX(0,MIN($F25,BD$4)-MAX($E25,BD$3)+1)/($F25-$E25+1)</f>
        <v>0</v>
      </c>
      <c r="BE25" s="60" t="n">
        <f aca="false">MAX(0,MIN($F25,BE$4)-MAX($E25,BE$3)+1)/($F25-$E25+1)</f>
        <v>0</v>
      </c>
      <c r="BF25" s="60" t="n">
        <f aca="false">MAX(0,MIN($F25,BF$4)-MAX($E25,BF$3)+1)/($F25-$E25+1)</f>
        <v>0</v>
      </c>
      <c r="BG25" s="60" t="n">
        <f aca="false">MAX(0,MIN($F25,BG$4)-MAX($E25,BG$3)+1)/($F25-$E25+1)</f>
        <v>0</v>
      </c>
      <c r="BH25" s="60" t="n">
        <f aca="false">MAX(0,MIN($F25,BH$4)-MAX($E25,BH$3)+1)/($F25-$E25+1)</f>
        <v>0</v>
      </c>
      <c r="BI25" s="60" t="n">
        <f aca="false">MAX(0,MIN($F25,BI$4)-MAX($E25,BI$3)+1)/($F25-$E25+1)</f>
        <v>0</v>
      </c>
      <c r="BJ25" s="60" t="n">
        <f aca="false">MAX(0,MIN($F25,BJ$4)-MAX($E25,BJ$3)+1)/($F25-$E25+1)</f>
        <v>0</v>
      </c>
      <c r="BK25" s="60" t="n">
        <f aca="false">MAX(0,MIN($F25,BK$4)-MAX($E25,BK$3)+1)/($F25-$E25+1)</f>
        <v>0</v>
      </c>
      <c r="BL25" s="60" t="n">
        <f aca="false">MAX(0,MIN($F25,BL$4)-MAX($E25,BL$3)+1)/($F25-$E25+1)</f>
        <v>0</v>
      </c>
      <c r="BM25" s="60" t="n">
        <f aca="false">MAX(0,MIN($F25,BM$4)-MAX($E25,BM$3)+1)/($F25-$E25+1)</f>
        <v>0</v>
      </c>
      <c r="BN25" s="60" t="n">
        <f aca="false">MAX(0,MIN($F25,BN$4)-MAX($E25,BN$3)+1)/($F25-$E25+1)</f>
        <v>0</v>
      </c>
      <c r="BO25" s="60" t="n">
        <f aca="false">MAX(0,MIN($F25,BO$4)-MAX($E25,BO$3)+1)/($F25-$E25+1)</f>
        <v>0</v>
      </c>
      <c r="BP25" s="60" t="n">
        <f aca="false">MAX(0,MIN($F25,BP$4)-MAX($E25,BP$3)+1)/($F25-$E25+1)</f>
        <v>0</v>
      </c>
      <c r="BQ25" s="60" t="n">
        <f aca="false">MAX(0,MIN($F25,BQ$4)-MAX($E25,BQ$3)+1)/($F25-$E25+1)</f>
        <v>0</v>
      </c>
      <c r="BR25" s="60" t="n">
        <f aca="false">MAX(0,MIN($F25,BR$4)-MAX($E25,BR$3)+1)/($F25-$E25+1)</f>
        <v>0</v>
      </c>
      <c r="BS25" s="60" t="n">
        <f aca="false">MAX(0,MIN($F25,BS$4)-MAX($E25,BS$3)+1)/($F25-$E25+1)</f>
        <v>0</v>
      </c>
      <c r="BT25" s="60" t="n">
        <f aca="false">MAX(0,MIN($F25,BT$4)-MAX($E25,BT$3)+1)/($F25-$E25+1)</f>
        <v>0</v>
      </c>
      <c r="BU25" s="60" t="n">
        <f aca="false">MAX(0,MIN($F25,BU$4)-MAX($E25,BU$3)+1)/($F25-$E25+1)</f>
        <v>0</v>
      </c>
      <c r="BV25" s="60" t="n">
        <f aca="false">MAX(0,MIN($F25,BV$4)-MAX($E25,BV$3)+1)/($F25-$E25+1)</f>
        <v>0</v>
      </c>
      <c r="BW25" s="60" t="n">
        <f aca="false">MAX(0,MIN($F25,BW$4)-MAX($E25,BW$3)+1)/($F25-$E25+1)</f>
        <v>0</v>
      </c>
      <c r="BX25" s="60" t="n">
        <f aca="false">MAX(0,MIN($F25,BX$4)-MAX($E25,BX$3)+1)/($F25-$E25+1)</f>
        <v>0</v>
      </c>
      <c r="BY25" s="60" t="n">
        <f aca="false">MAX(0,MIN($F25,BY$4)-MAX($E25,BY$3)+1)/($F25-$E25+1)</f>
        <v>0</v>
      </c>
      <c r="BZ25" s="60" t="n">
        <f aca="false">MAX(0,MIN($F25,BZ$4)-MAX($E25,BZ$3)+1)/($F25-$E25+1)</f>
        <v>0</v>
      </c>
      <c r="CA25" s="60" t="n">
        <f aca="false">MAX(0,MIN($F25,CA$4)-MAX($E25,CA$3)+1)/($F25-$E25+1)</f>
        <v>0</v>
      </c>
      <c r="CB25" s="60" t="n">
        <f aca="false">MAX(0,MIN($F25,CB$4)-MAX($E25,CB$3)+1)/($F25-$E25+1)</f>
        <v>0</v>
      </c>
      <c r="CC25" s="60" t="n">
        <f aca="false">MAX(0,MIN($F25,CC$4)-MAX($E25,CC$3)+1)/($F25-$E25+1)</f>
        <v>0</v>
      </c>
      <c r="CD25" s="60" t="n">
        <f aca="false">MAX(0,MIN($F25,CD$4)-MAX($E25,CD$3)+1)/($F25-$E25+1)</f>
        <v>0</v>
      </c>
      <c r="CE25" s="60" t="n">
        <f aca="false">MAX(0,MIN($F25,CE$4)-MAX($E25,CE$3)+1)/($F25-$E25+1)</f>
        <v>0</v>
      </c>
      <c r="CF25" s="60" t="n">
        <f aca="false">MAX(0,MIN($F25,CF$4)-MAX($E25,CF$3)+1)/($F25-$E25+1)</f>
        <v>0</v>
      </c>
      <c r="CG25" s="60" t="n">
        <f aca="false">MAX(0,MIN($F25,CG$4)-MAX($E25,CG$3)+1)/($F25-$E25+1)</f>
        <v>0</v>
      </c>
      <c r="CH25" s="60" t="n">
        <f aca="false">MAX(0,MIN($F25,CH$4)-MAX($E25,CH$3)+1)/($F25-$E25+1)</f>
        <v>0</v>
      </c>
      <c r="CI25" s="60" t="n">
        <f aca="false">MAX(0,MIN($F25,CI$4)-MAX($E25,CI$3)+1)/($F25-$E25+1)</f>
        <v>0</v>
      </c>
      <c r="CJ25" s="60" t="n">
        <f aca="false">MAX(0,MIN($F25,CJ$4)-MAX($E25,CJ$3)+1)/($F25-$E25+1)</f>
        <v>0</v>
      </c>
      <c r="CK25" s="60" t="n">
        <f aca="false">MAX(0,MIN($F25,CK$4)-MAX($E25,CK$3)+1)/($F25-$E25+1)</f>
        <v>0</v>
      </c>
      <c r="CL25" s="60" t="n">
        <f aca="false">MAX(0,MIN($F25,CL$4)-MAX($E25,CL$3)+1)/($F25-$E25+1)</f>
        <v>0</v>
      </c>
      <c r="CM25" s="60" t="n">
        <f aca="false">MAX(0,MIN($F25,CM$4)-MAX($E25,CM$3)+1)/($F25-$E25+1)</f>
        <v>0</v>
      </c>
      <c r="CN25" s="60" t="n">
        <f aca="false">MAX(0,MIN($F25,CN$4)-MAX($E25,CN$3)+1)/($F25-$E25+1)</f>
        <v>0</v>
      </c>
      <c r="CO25" s="60" t="n">
        <f aca="false">MAX(0,MIN($F25,CO$4)-MAX($E25,CO$3)+1)/($F25-$E25+1)</f>
        <v>0</v>
      </c>
      <c r="CP25" s="60" t="n">
        <f aca="false">MAX(0,MIN($F25,CP$4)-MAX($E25,CP$3)+1)/($F25-$E25+1)</f>
        <v>0</v>
      </c>
      <c r="CQ25" s="60" t="n">
        <f aca="false">MAX(0,MIN($F25,CQ$4)-MAX($E25,CQ$3)+1)/($F25-$E25+1)</f>
        <v>0</v>
      </c>
      <c r="CR25" s="60" t="n">
        <f aca="false">MAX(0,MIN($F25,CR$4)-MAX($E25,CR$3)+1)/($F25-$E25+1)</f>
        <v>0</v>
      </c>
      <c r="CS25" s="60" t="n">
        <f aca="false">MAX(0,MIN($F25,CS$4)-MAX($E25,CS$3)+1)/($F25-$E25+1)</f>
        <v>0</v>
      </c>
      <c r="CT25" s="60" t="n">
        <f aca="false">MAX(0,MIN($F25,CT$4)-MAX($E25,CT$3)+1)/($F25-$E25+1)</f>
        <v>0</v>
      </c>
      <c r="CU25" s="60" t="n">
        <f aca="false">MAX(0,MIN($F25,CU$4)-MAX($E25,CU$3)+1)/($F25-$E25+1)</f>
        <v>0</v>
      </c>
      <c r="CV25" s="60" t="n">
        <f aca="false">MAX(0,MIN($F25,CV$4)-MAX($E25,CV$3)+1)/($F25-$E25+1)</f>
        <v>0</v>
      </c>
      <c r="CW25" s="60" t="n">
        <f aca="false">MAX(0,MIN($F25,CW$4)-MAX($E25,CW$3)+1)/($F25-$E25+1)</f>
        <v>0</v>
      </c>
      <c r="CX25" s="60" t="n">
        <f aca="false">MAX(0,MIN($F25,CX$4)-MAX($E25,CX$3)+1)/($F25-$E25+1)</f>
        <v>0</v>
      </c>
      <c r="CY25" s="60" t="n">
        <f aca="false">MAX(0,MIN($F25,CY$4)-MAX($E25,CY$3)+1)/($F25-$E25+1)</f>
        <v>0</v>
      </c>
      <c r="CZ25" s="60" t="n">
        <f aca="false">MAX(0,MIN($F25,CZ$4)-MAX($E25,CZ$3)+1)/($F25-$E25+1)</f>
        <v>0</v>
      </c>
      <c r="DA25" s="60" t="n">
        <f aca="false">MAX(0,MIN($F25,DA$4)-MAX($E25,DA$3)+1)/($F25-$E25+1)</f>
        <v>0</v>
      </c>
      <c r="DB25" s="60" t="n">
        <f aca="false">MAX(0,MIN($F25,DB$4)-MAX($E25,DB$3)+1)/($F25-$E25+1)</f>
        <v>0</v>
      </c>
      <c r="DC25" s="60" t="n">
        <f aca="false">MAX(0,MIN($F25,DC$4)-MAX($E25,DC$3)+1)/($F25-$E25+1)</f>
        <v>0</v>
      </c>
      <c r="DD25" s="60" t="n">
        <f aca="false">MAX(0,MIN($F25,DD$4)-MAX($E25,DD$3)+1)/($F25-$E25+1)</f>
        <v>0</v>
      </c>
      <c r="DE25" s="60" t="n">
        <f aca="false">MAX(0,MIN($F25,DE$4)-MAX($E25,DE$3)+1)/($F25-$E25+1)</f>
        <v>0</v>
      </c>
      <c r="DF25" s="60" t="n">
        <f aca="false">MAX(0,MIN($F25,DF$4)-MAX($E25,DF$3)+1)/($F25-$E25+1)</f>
        <v>0</v>
      </c>
      <c r="DG25" s="60" t="n">
        <f aca="false">MAX(0,MIN($F25,DG$4)-MAX($E25,DG$3)+1)/($F25-$E25+1)</f>
        <v>0</v>
      </c>
      <c r="DH25" s="60" t="n">
        <f aca="false">MAX(0,MIN($F25,DH$4)-MAX($E25,DH$3)+1)/($F25-$E25+1)</f>
        <v>0</v>
      </c>
      <c r="DI25" s="60" t="n">
        <f aca="false">MAX(0,MIN($F25,DI$4)-MAX($E25,DI$3)+1)/($F25-$E25+1)</f>
        <v>0</v>
      </c>
      <c r="DJ25" s="60" t="n">
        <f aca="false">MAX(0,MIN($F25,DJ$4)-MAX($E25,DJ$3)+1)/($F25-$E25+1)</f>
        <v>0</v>
      </c>
      <c r="DK25" s="60" t="n">
        <f aca="false">MAX(0,MIN($F25,DK$4)-MAX($E25,DK$3)+1)/($F25-$E25+1)</f>
        <v>0</v>
      </c>
      <c r="DL25" s="60" t="n">
        <f aca="false">MAX(0,MIN($F25,DL$4)-MAX($E25,DL$3)+1)/($F25-$E25+1)</f>
        <v>0</v>
      </c>
      <c r="DM25" s="60" t="n">
        <f aca="false">MAX(0,MIN($F25,DM$4)-MAX($E25,DM$3)+1)/($F25-$E25+1)</f>
        <v>0</v>
      </c>
      <c r="DN25" s="60" t="n">
        <f aca="false">MAX(0,MIN($F25,DN$4)-MAX($E25,DN$3)+1)/($F25-$E25+1)</f>
        <v>0</v>
      </c>
      <c r="DO25" s="60" t="n">
        <f aca="false">MAX(0,MIN($F25,DO$4)-MAX($E25,DO$3)+1)/($F25-$E25+1)</f>
        <v>0</v>
      </c>
      <c r="DP25" s="60" t="n">
        <f aca="false">MAX(0,MIN($F25,DP$4)-MAX($E25,DP$3)+1)/($F25-$E25+1)</f>
        <v>0</v>
      </c>
      <c r="DQ25" s="60" t="n">
        <f aca="false">MAX(0,MIN($F25,DQ$4)-MAX($E25,DQ$3)+1)/($F25-$E25+1)</f>
        <v>0</v>
      </c>
      <c r="DR25" s="60" t="n">
        <f aca="false">MAX(0,MIN($F25,DR$4)-MAX($E25,DR$3)+1)/($F25-$E25+1)</f>
        <v>0</v>
      </c>
      <c r="DS25" s="60" t="n">
        <f aca="false">MAX(0,MIN($F25,DS$4)-MAX($E25,DS$3)+1)/($F25-$E25+1)</f>
        <v>0</v>
      </c>
      <c r="DT25" s="60" t="n">
        <f aca="false">MAX(0,MIN($F25,DT$4)-MAX($E25,DT$3)+1)/($F25-$E25+1)</f>
        <v>0</v>
      </c>
      <c r="DU25" s="60" t="n">
        <f aca="false">MAX(0,MIN($F25,DU$4)-MAX($E25,DU$3)+1)/($F25-$E25+1)</f>
        <v>0</v>
      </c>
      <c r="DV25" s="60" t="n">
        <f aca="false">MAX(0,MIN($F25,DV$4)-MAX($E25,DV$3)+1)/($F25-$E25+1)</f>
        <v>0</v>
      </c>
      <c r="DW25" s="60" t="n">
        <f aca="false">MAX(0,MIN($F25,DW$4)-MAX($E25,DW$3)+1)/($F25-$E25+1)</f>
        <v>0</v>
      </c>
      <c r="DX25" s="60" t="n">
        <f aca="false">MAX(0,MIN($F25,DX$4)-MAX($E25,DX$3)+1)/($F25-$E25+1)</f>
        <v>0</v>
      </c>
      <c r="DY25" s="60" t="n">
        <f aca="false">MAX(0,MIN($F25,DY$4)-MAX($E25,DY$3)+1)/($F25-$E25+1)</f>
        <v>0</v>
      </c>
      <c r="DZ25" s="60" t="n">
        <f aca="false">MAX(0,MIN($F25,DZ$4)-MAX($E25,DZ$3)+1)/($F25-$E25+1)</f>
        <v>0</v>
      </c>
      <c r="EA25" s="60" t="n">
        <f aca="false">MAX(0,MIN($F25,EA$4)-MAX($E25,EA$3)+1)/($F25-$E25+1)</f>
        <v>0</v>
      </c>
      <c r="EB25" s="60" t="n">
        <f aca="false">MAX(0,MIN($F25,EB$4)-MAX($E25,EB$3)+1)/($F25-$E25+1)</f>
        <v>0</v>
      </c>
      <c r="EC25" s="60" t="n">
        <f aca="false">MAX(0,MIN($F25,EC$4)-MAX($E25,EC$3)+1)/($F25-$E25+1)</f>
        <v>0</v>
      </c>
      <c r="ED25" s="60" t="n">
        <f aca="false">MAX(0,MIN($F25,ED$4)-MAX($E25,ED$3)+1)/($F25-$E25+1)</f>
        <v>0</v>
      </c>
      <c r="EE25" s="60" t="n">
        <f aca="false">MAX(0,MIN($F25,EE$4)-MAX($E25,EE$3)+1)/($F25-$E25+1)</f>
        <v>0</v>
      </c>
      <c r="EF25" s="60" t="n">
        <f aca="false">MAX(0,MIN($F25,EF$4)-MAX($E25,EF$3)+1)/($F25-$E25+1)</f>
        <v>0</v>
      </c>
      <c r="EG25" s="60" t="n">
        <f aca="false">MAX(0,MIN($F25,EG$4)-MAX($E25,EG$3)+1)/($F25-$E25+1)</f>
        <v>0</v>
      </c>
      <c r="EH25" s="60" t="n">
        <f aca="false">MAX(0,MIN($F25,EH$4)-MAX($E25,EH$3)+1)/($F25-$E25+1)</f>
        <v>0</v>
      </c>
      <c r="EI25" s="60" t="n">
        <f aca="false">MAX(0,MIN($F25,EI$4)-MAX($E25,EI$3)+1)/($F25-$E25+1)</f>
        <v>0</v>
      </c>
      <c r="EJ25" s="60" t="n">
        <f aca="false">MAX(0,MIN($F25,EJ$4)-MAX($E25,EJ$3)+1)/($F25-$E25+1)</f>
        <v>0</v>
      </c>
      <c r="EK25" s="60" t="n">
        <f aca="false">MAX(0,MIN($F25,EK$4)-MAX($E25,EK$3)+1)/($F25-$E25+1)</f>
        <v>0</v>
      </c>
      <c r="EL25" s="60" t="n">
        <f aca="false">MAX(0,MIN($F25,EL$4)-MAX($E25,EL$3)+1)/($F25-$E25+1)</f>
        <v>0</v>
      </c>
      <c r="EM25" s="60" t="n">
        <f aca="false">MAX(0,MIN($F25,EM$4)-MAX($E25,EM$3)+1)/($F25-$E25+1)</f>
        <v>0</v>
      </c>
      <c r="EN25" s="60" t="n">
        <f aca="false">MAX(0,MIN($F25,EN$4)-MAX($E25,EN$3)+1)/($F25-$E25+1)</f>
        <v>0</v>
      </c>
      <c r="EO25" s="60" t="n">
        <f aca="false">MAX(0,MIN($F25,EO$4)-MAX($E25,EO$3)+1)/($F25-$E25+1)</f>
        <v>0</v>
      </c>
      <c r="EP25" s="60" t="n">
        <f aca="false">MAX(0,MIN($F25,EP$4)-MAX($E25,EP$3)+1)/($F25-$E25+1)</f>
        <v>0</v>
      </c>
      <c r="EQ25" s="60" t="n">
        <f aca="false">MAX(0,MIN($F25,EQ$4)-MAX($E25,EQ$3)+1)/($F25-$E25+1)</f>
        <v>0</v>
      </c>
      <c r="ER25" s="60" t="n">
        <f aca="false">MAX(0,MIN($F25,ER$4)-MAX($E25,ER$3)+1)/($F25-$E25+1)</f>
        <v>0</v>
      </c>
      <c r="ES25" s="60" t="n">
        <f aca="false">MAX(0,MIN($F25,ES$4)-MAX($E25,ES$3)+1)/($F25-$E25+1)</f>
        <v>0</v>
      </c>
      <c r="ET25" s="60" t="n">
        <f aca="false">MAX(0,MIN($F25,ET$4)-MAX($E25,ET$3)+1)/($F25-$E25+1)</f>
        <v>0</v>
      </c>
      <c r="EU25" s="60" t="n">
        <f aca="false">MAX(0,MIN($F25,EU$4)-MAX($E25,EU$3)+1)/($F25-$E25+1)</f>
        <v>0</v>
      </c>
      <c r="EV25" s="60" t="n">
        <f aca="false">MAX(0,MIN($F25,EV$4)-MAX($E25,EV$3)+1)/($F25-$E25+1)</f>
        <v>0</v>
      </c>
      <c r="EW25" s="60" t="n">
        <f aca="false">MAX(0,MIN($F25,EW$4)-MAX($E25,EW$3)+1)/($F25-$E25+1)</f>
        <v>0</v>
      </c>
      <c r="EX25" s="60" t="n">
        <f aca="false">MAX(0,MIN($F25,EX$4)-MAX($E25,EX$3)+1)/($F25-$E25+1)</f>
        <v>0</v>
      </c>
      <c r="EY25" s="60" t="n">
        <f aca="false">MAX(0,MIN($F25,EY$4)-MAX($E25,EY$3)+1)/($F25-$E25+1)</f>
        <v>0</v>
      </c>
      <c r="EZ25" s="60" t="n">
        <f aca="false">MAX(0,MIN($F25,EZ$4)-MAX($E25,EZ$3)+1)/($F25-$E25+1)</f>
        <v>0</v>
      </c>
      <c r="FA25" s="60" t="n">
        <f aca="false">MAX(0,MIN($F25,FA$4)-MAX($E25,FA$3)+1)/($F25-$E25+1)</f>
        <v>0</v>
      </c>
      <c r="FB25" s="60" t="n">
        <f aca="false">MAX(0,MIN($F25,FB$4)-MAX($E25,FB$3)+1)/($F25-$E25+1)</f>
        <v>0</v>
      </c>
      <c r="FC25" s="60" t="n">
        <f aca="false">MAX(0,MIN($F25,FC$4)-MAX($E25,FC$3)+1)/($F25-$E25+1)</f>
        <v>0</v>
      </c>
      <c r="FD25" s="60" t="n">
        <f aca="false">MAX(0,MIN($F25,FD$4)-MAX($E25,FD$3)+1)/($F25-$E25+1)</f>
        <v>0</v>
      </c>
      <c r="FE25" s="60" t="n">
        <f aca="false">MAX(0,MIN($F25,FE$4)-MAX($E25,FE$3)+1)/($F25-$E25+1)</f>
        <v>0</v>
      </c>
      <c r="FF25" s="60" t="n">
        <f aca="false">MAX(0,MIN($F25,FF$4)-MAX($E25,FF$3)+1)/($F25-$E25+1)</f>
        <v>0</v>
      </c>
      <c r="FG25" s="60" t="n">
        <f aca="false">MAX(0,MIN($F25,FG$4)-MAX($E25,FG$3)+1)/($F25-$E25+1)</f>
        <v>0</v>
      </c>
      <c r="FH25" s="60" t="n">
        <f aca="false">MAX(0,MIN($F25,FH$4)-MAX($E25,FH$3)+1)/($F25-$E25+1)</f>
        <v>0</v>
      </c>
    </row>
    <row r="26" customFormat="false" ht="15" hidden="false" customHeight="false" outlineLevel="0" collapsed="false">
      <c r="C26" s="0" t="s">
        <v>634</v>
      </c>
      <c r="D26" s="11" t="s">
        <v>39</v>
      </c>
      <c r="E26" s="40" t="n">
        <f aca="false">$F16+1</f>
        <v>46844</v>
      </c>
      <c r="F26" s="40" t="n">
        <f aca="false">EDATE($F16,In_Life*Months_In_Year)</f>
        <v>59626</v>
      </c>
      <c r="J26" s="60" t="n">
        <f aca="false">MAX(0,(MIN($F26,J$4)-MAX($E26,J$3)+1)/J$5)</f>
        <v>0</v>
      </c>
      <c r="K26" s="60" t="n">
        <f aca="false">MAX(0,(MIN($F26,K$4)-MAX($E26,K$3)+1)/K$5)</f>
        <v>0</v>
      </c>
      <c r="L26" s="60" t="n">
        <f aca="false">MAX(0,(MIN($F26,L$4)-MAX($E26,L$3)+1)/L$5)</f>
        <v>0</v>
      </c>
      <c r="M26" s="60" t="n">
        <f aca="false">MAX(0,(MIN($F26,M$4)-MAX($E26,M$3)+1)/M$5)</f>
        <v>0</v>
      </c>
      <c r="N26" s="60" t="n">
        <f aca="false">MAX(0,(MIN($F26,N$4)-MAX($E26,N$3)+1)/N$5)</f>
        <v>0</v>
      </c>
      <c r="O26" s="60" t="n">
        <f aca="false">MAX(0,(MIN($F26,O$4)-MAX($E26,O$3)+1)/O$5)</f>
        <v>0</v>
      </c>
      <c r="P26" s="60" t="n">
        <f aca="false">MAX(0,(MIN($F26,P$4)-MAX($E26,P$3)+1)/P$5)</f>
        <v>0</v>
      </c>
      <c r="Q26" s="60" t="n">
        <f aca="false">MAX(0,(MIN($F26,Q$4)-MAX($E26,Q$3)+1)/Q$5)</f>
        <v>0</v>
      </c>
      <c r="R26" s="60" t="n">
        <f aca="false">MAX(0,(MIN($F26,R$4)-MAX($E26,R$3)+1)/R$5)</f>
        <v>0</v>
      </c>
      <c r="S26" s="60" t="n">
        <f aca="false">MAX(0,(MIN($F26,S$4)-MAX($E26,S$3)+1)/S$5)</f>
        <v>0</v>
      </c>
      <c r="T26" s="60" t="n">
        <f aca="false">MAX(0,(MIN($F26,T$4)-MAX($E26,T$3)+1)/T$5)</f>
        <v>1</v>
      </c>
      <c r="U26" s="60" t="n">
        <f aca="false">MAX(0,(MIN($F26,U$4)-MAX($E26,U$3)+1)/U$5)</f>
        <v>1</v>
      </c>
      <c r="V26" s="60" t="n">
        <f aca="false">MAX(0,(MIN($F26,V$4)-MAX($E26,V$3)+1)/V$5)</f>
        <v>1</v>
      </c>
      <c r="W26" s="60" t="n">
        <f aca="false">MAX(0,(MIN($F26,W$4)-MAX($E26,W$3)+1)/W$5)</f>
        <v>1</v>
      </c>
      <c r="X26" s="60" t="n">
        <f aca="false">MAX(0,(MIN($F26,X$4)-MAX($E26,X$3)+1)/X$5)</f>
        <v>1</v>
      </c>
      <c r="Y26" s="60" t="n">
        <f aca="false">MAX(0,(MIN($F26,Y$4)-MAX($E26,Y$3)+1)/Y$5)</f>
        <v>1</v>
      </c>
      <c r="Z26" s="60" t="n">
        <f aca="false">MAX(0,(MIN($F26,Z$4)-MAX($E26,Z$3)+1)/Z$5)</f>
        <v>1</v>
      </c>
      <c r="AA26" s="60" t="n">
        <f aca="false">MAX(0,(MIN($F26,AA$4)-MAX($E26,AA$3)+1)/AA$5)</f>
        <v>1</v>
      </c>
      <c r="AB26" s="60" t="n">
        <f aca="false">MAX(0,(MIN($F26,AB$4)-MAX($E26,AB$3)+1)/AB$5)</f>
        <v>1</v>
      </c>
      <c r="AC26" s="60" t="n">
        <f aca="false">MAX(0,(MIN($F26,AC$4)-MAX($E26,AC$3)+1)/AC$5)</f>
        <v>1</v>
      </c>
      <c r="AD26" s="60" t="n">
        <f aca="false">MAX(0,(MIN($F26,AD$4)-MAX($E26,AD$3)+1)/AD$5)</f>
        <v>1</v>
      </c>
      <c r="AE26" s="60" t="n">
        <f aca="false">MAX(0,(MIN($F26,AE$4)-MAX($E26,AE$3)+1)/AE$5)</f>
        <v>1</v>
      </c>
      <c r="AF26" s="60" t="n">
        <f aca="false">MAX(0,(MIN($F26,AF$4)-MAX($E26,AF$3)+1)/AF$5)</f>
        <v>1</v>
      </c>
      <c r="AG26" s="60" t="n">
        <f aca="false">MAX(0,(MIN($F26,AG$4)-MAX($E26,AG$3)+1)/AG$5)</f>
        <v>1</v>
      </c>
      <c r="AH26" s="60" t="n">
        <f aca="false">MAX(0,(MIN($F26,AH$4)-MAX($E26,AH$3)+1)/AH$5)</f>
        <v>1</v>
      </c>
      <c r="AI26" s="60" t="n">
        <f aca="false">MAX(0,(MIN($F26,AI$4)-MAX($E26,AI$3)+1)/AI$5)</f>
        <v>1</v>
      </c>
      <c r="AJ26" s="60" t="n">
        <f aca="false">MAX(0,(MIN($F26,AJ$4)-MAX($E26,AJ$3)+1)/AJ$5)</f>
        <v>1</v>
      </c>
      <c r="AK26" s="60" t="n">
        <f aca="false">MAX(0,(MIN($F26,AK$4)-MAX($E26,AK$3)+1)/AK$5)</f>
        <v>1</v>
      </c>
      <c r="AL26" s="60" t="n">
        <f aca="false">MAX(0,(MIN($F26,AL$4)-MAX($E26,AL$3)+1)/AL$5)</f>
        <v>1</v>
      </c>
      <c r="AM26" s="60" t="n">
        <f aca="false">MAX(0,(MIN($F26,AM$4)-MAX($E26,AM$3)+1)/AM$5)</f>
        <v>1</v>
      </c>
      <c r="AN26" s="60" t="n">
        <f aca="false">MAX(0,(MIN($F26,AN$4)-MAX($E26,AN$3)+1)/AN$5)</f>
        <v>1</v>
      </c>
      <c r="AO26" s="60" t="n">
        <f aca="false">MAX(0,(MIN($F26,AO$4)-MAX($E26,AO$3)+1)/AO$5)</f>
        <v>1</v>
      </c>
      <c r="AP26" s="60" t="n">
        <f aca="false">MAX(0,(MIN($F26,AP$4)-MAX($E26,AP$3)+1)/AP$5)</f>
        <v>1</v>
      </c>
      <c r="AQ26" s="60" t="n">
        <f aca="false">MAX(0,(MIN($F26,AQ$4)-MAX($E26,AQ$3)+1)/AQ$5)</f>
        <v>1</v>
      </c>
      <c r="AR26" s="60" t="n">
        <f aca="false">MAX(0,(MIN($F26,AR$4)-MAX($E26,AR$3)+1)/AR$5)</f>
        <v>1</v>
      </c>
      <c r="AS26" s="60" t="n">
        <f aca="false">MAX(0,(MIN($F26,AS$4)-MAX($E26,AS$3)+1)/AS$5)</f>
        <v>1</v>
      </c>
      <c r="AT26" s="60" t="n">
        <f aca="false">MAX(0,(MIN($F26,AT$4)-MAX($E26,AT$3)+1)/AT$5)</f>
        <v>1</v>
      </c>
      <c r="AU26" s="60" t="n">
        <f aca="false">MAX(0,(MIN($F26,AU$4)-MAX($E26,AU$3)+1)/AU$5)</f>
        <v>1</v>
      </c>
      <c r="AV26" s="60" t="n">
        <f aca="false">MAX(0,(MIN($F26,AV$4)-MAX($E26,AV$3)+1)/AV$5)</f>
        <v>1</v>
      </c>
      <c r="AW26" s="60" t="n">
        <f aca="false">MAX(0,(MIN($F26,AW$4)-MAX($E26,AW$3)+1)/AW$5)</f>
        <v>1</v>
      </c>
      <c r="AX26" s="60" t="n">
        <f aca="false">MAX(0,(MIN($F26,AX$4)-MAX($E26,AX$3)+1)/AX$5)</f>
        <v>1</v>
      </c>
      <c r="AY26" s="60" t="n">
        <f aca="false">MAX(0,(MIN($F26,AY$4)-MAX($E26,AY$3)+1)/AY$5)</f>
        <v>1</v>
      </c>
      <c r="AZ26" s="60" t="n">
        <f aca="false">MAX(0,(MIN($F26,AZ$4)-MAX($E26,AZ$3)+1)/AZ$5)</f>
        <v>1</v>
      </c>
      <c r="BA26" s="60" t="n">
        <f aca="false">MAX(0,(MIN($F26,BA$4)-MAX($E26,BA$3)+1)/BA$5)</f>
        <v>1</v>
      </c>
      <c r="BB26" s="60" t="n">
        <f aca="false">MAX(0,(MIN($F26,BB$4)-MAX($E26,BB$3)+1)/BB$5)</f>
        <v>1</v>
      </c>
      <c r="BC26" s="60" t="n">
        <f aca="false">MAX(0,(MIN($F26,BC$4)-MAX($E26,BC$3)+1)/BC$5)</f>
        <v>1</v>
      </c>
      <c r="BD26" s="60" t="n">
        <f aca="false">MAX(0,(MIN($F26,BD$4)-MAX($E26,BD$3)+1)/BD$5)</f>
        <v>1</v>
      </c>
      <c r="BE26" s="60" t="n">
        <f aca="false">MAX(0,(MIN($F26,BE$4)-MAX($E26,BE$3)+1)/BE$5)</f>
        <v>1</v>
      </c>
      <c r="BF26" s="60" t="n">
        <f aca="false">MAX(0,(MIN($F26,BF$4)-MAX($E26,BF$3)+1)/BF$5)</f>
        <v>1</v>
      </c>
      <c r="BG26" s="60" t="n">
        <f aca="false">MAX(0,(MIN($F26,BG$4)-MAX($E26,BG$3)+1)/BG$5)</f>
        <v>1</v>
      </c>
      <c r="BH26" s="60" t="n">
        <f aca="false">MAX(0,(MIN($F26,BH$4)-MAX($E26,BH$3)+1)/BH$5)</f>
        <v>1</v>
      </c>
      <c r="BI26" s="60" t="n">
        <f aca="false">MAX(0,(MIN($F26,BI$4)-MAX($E26,BI$3)+1)/BI$5)</f>
        <v>1</v>
      </c>
      <c r="BJ26" s="60" t="n">
        <f aca="false">MAX(0,(MIN($F26,BJ$4)-MAX($E26,BJ$3)+1)/BJ$5)</f>
        <v>1</v>
      </c>
      <c r="BK26" s="60" t="n">
        <f aca="false">MAX(0,(MIN($F26,BK$4)-MAX($E26,BK$3)+1)/BK$5)</f>
        <v>1</v>
      </c>
      <c r="BL26" s="60" t="n">
        <f aca="false">MAX(0,(MIN($F26,BL$4)-MAX($E26,BL$3)+1)/BL$5)</f>
        <v>1</v>
      </c>
      <c r="BM26" s="60" t="n">
        <f aca="false">MAX(0,(MIN($F26,BM$4)-MAX($E26,BM$3)+1)/BM$5)</f>
        <v>1</v>
      </c>
      <c r="BN26" s="60" t="n">
        <f aca="false">MAX(0,(MIN($F26,BN$4)-MAX($E26,BN$3)+1)/BN$5)</f>
        <v>1</v>
      </c>
      <c r="BO26" s="60" t="n">
        <f aca="false">MAX(0,(MIN($F26,BO$4)-MAX($E26,BO$3)+1)/BO$5)</f>
        <v>1</v>
      </c>
      <c r="BP26" s="60" t="n">
        <f aca="false">MAX(0,(MIN($F26,BP$4)-MAX($E26,BP$3)+1)/BP$5)</f>
        <v>1</v>
      </c>
      <c r="BQ26" s="60" t="n">
        <f aca="false">MAX(0,(MIN($F26,BQ$4)-MAX($E26,BQ$3)+1)/BQ$5)</f>
        <v>1</v>
      </c>
      <c r="BR26" s="60" t="n">
        <f aca="false">MAX(0,(MIN($F26,BR$4)-MAX($E26,BR$3)+1)/BR$5)</f>
        <v>1</v>
      </c>
      <c r="BS26" s="60" t="n">
        <f aca="false">MAX(0,(MIN($F26,BS$4)-MAX($E26,BS$3)+1)/BS$5)</f>
        <v>1</v>
      </c>
      <c r="BT26" s="60" t="n">
        <f aca="false">MAX(0,(MIN($F26,BT$4)-MAX($E26,BT$3)+1)/BT$5)</f>
        <v>1</v>
      </c>
      <c r="BU26" s="60" t="n">
        <f aca="false">MAX(0,(MIN($F26,BU$4)-MAX($E26,BU$3)+1)/BU$5)</f>
        <v>1</v>
      </c>
      <c r="BV26" s="60" t="n">
        <f aca="false">MAX(0,(MIN($F26,BV$4)-MAX($E26,BV$3)+1)/BV$5)</f>
        <v>1</v>
      </c>
      <c r="BW26" s="60" t="n">
        <f aca="false">MAX(0,(MIN($F26,BW$4)-MAX($E26,BW$3)+1)/BW$5)</f>
        <v>1</v>
      </c>
      <c r="BX26" s="60" t="n">
        <f aca="false">MAX(0,(MIN($F26,BX$4)-MAX($E26,BX$3)+1)/BX$5)</f>
        <v>1</v>
      </c>
      <c r="BY26" s="60" t="n">
        <f aca="false">MAX(0,(MIN($F26,BY$4)-MAX($E26,BY$3)+1)/BY$5)</f>
        <v>1</v>
      </c>
      <c r="BZ26" s="60" t="n">
        <f aca="false">MAX(0,(MIN($F26,BZ$4)-MAX($E26,BZ$3)+1)/BZ$5)</f>
        <v>1</v>
      </c>
      <c r="CA26" s="60" t="n">
        <f aca="false">MAX(0,(MIN($F26,CA$4)-MAX($E26,CA$3)+1)/CA$5)</f>
        <v>1</v>
      </c>
      <c r="CB26" s="60" t="n">
        <f aca="false">MAX(0,(MIN($F26,CB$4)-MAX($E26,CB$3)+1)/CB$5)</f>
        <v>1</v>
      </c>
      <c r="CC26" s="60" t="n">
        <f aca="false">MAX(0,(MIN($F26,CC$4)-MAX($E26,CC$3)+1)/CC$5)</f>
        <v>1</v>
      </c>
      <c r="CD26" s="60" t="n">
        <f aca="false">MAX(0,(MIN($F26,CD$4)-MAX($E26,CD$3)+1)/CD$5)</f>
        <v>1</v>
      </c>
      <c r="CE26" s="60" t="n">
        <f aca="false">MAX(0,(MIN($F26,CE$4)-MAX($E26,CE$3)+1)/CE$5)</f>
        <v>1</v>
      </c>
      <c r="CF26" s="60" t="n">
        <f aca="false">MAX(0,(MIN($F26,CF$4)-MAX($E26,CF$3)+1)/CF$5)</f>
        <v>1</v>
      </c>
      <c r="CG26" s="60" t="n">
        <f aca="false">MAX(0,(MIN($F26,CG$4)-MAX($E26,CG$3)+1)/CG$5)</f>
        <v>1</v>
      </c>
      <c r="CH26" s="60" t="n">
        <f aca="false">MAX(0,(MIN($F26,CH$4)-MAX($E26,CH$3)+1)/CH$5)</f>
        <v>1</v>
      </c>
      <c r="CI26" s="60" t="n">
        <f aca="false">MAX(0,(MIN($F26,CI$4)-MAX($E26,CI$3)+1)/CI$5)</f>
        <v>1</v>
      </c>
      <c r="CJ26" s="60" t="n">
        <f aca="false">MAX(0,(MIN($F26,CJ$4)-MAX($E26,CJ$3)+1)/CJ$5)</f>
        <v>1</v>
      </c>
      <c r="CK26" s="60" t="n">
        <f aca="false">MAX(0,(MIN($F26,CK$4)-MAX($E26,CK$3)+1)/CK$5)</f>
        <v>1</v>
      </c>
      <c r="CL26" s="60" t="n">
        <f aca="false">MAX(0,(MIN($F26,CL$4)-MAX($E26,CL$3)+1)/CL$5)</f>
        <v>1</v>
      </c>
      <c r="CM26" s="60" t="n">
        <f aca="false">MAX(0,(MIN($F26,CM$4)-MAX($E26,CM$3)+1)/CM$5)</f>
        <v>1</v>
      </c>
      <c r="CN26" s="60" t="n">
        <f aca="false">MAX(0,(MIN($F26,CN$4)-MAX($E26,CN$3)+1)/CN$5)</f>
        <v>1</v>
      </c>
      <c r="CO26" s="60" t="n">
        <f aca="false">MAX(0,(MIN($F26,CO$4)-MAX($E26,CO$3)+1)/CO$5)</f>
        <v>1</v>
      </c>
      <c r="CP26" s="60" t="n">
        <f aca="false">MAX(0,(MIN($F26,CP$4)-MAX($E26,CP$3)+1)/CP$5)</f>
        <v>1</v>
      </c>
      <c r="CQ26" s="60" t="n">
        <f aca="false">MAX(0,(MIN($F26,CQ$4)-MAX($E26,CQ$3)+1)/CQ$5)</f>
        <v>1</v>
      </c>
      <c r="CR26" s="60" t="n">
        <f aca="false">MAX(0,(MIN($F26,CR$4)-MAX($E26,CR$3)+1)/CR$5)</f>
        <v>1</v>
      </c>
      <c r="CS26" s="60" t="n">
        <f aca="false">MAX(0,(MIN($F26,CS$4)-MAX($E26,CS$3)+1)/CS$5)</f>
        <v>1</v>
      </c>
      <c r="CT26" s="60" t="n">
        <f aca="false">MAX(0,(MIN($F26,CT$4)-MAX($E26,CT$3)+1)/CT$5)</f>
        <v>1</v>
      </c>
      <c r="CU26" s="60" t="n">
        <f aca="false">MAX(0,(MIN($F26,CU$4)-MAX($E26,CU$3)+1)/CU$5)</f>
        <v>1</v>
      </c>
      <c r="CV26" s="60" t="n">
        <f aca="false">MAX(0,(MIN($F26,CV$4)-MAX($E26,CV$3)+1)/CV$5)</f>
        <v>1</v>
      </c>
      <c r="CW26" s="60" t="n">
        <f aca="false">MAX(0,(MIN($F26,CW$4)-MAX($E26,CW$3)+1)/CW$5)</f>
        <v>1</v>
      </c>
      <c r="CX26" s="60" t="n">
        <f aca="false">MAX(0,(MIN($F26,CX$4)-MAX($E26,CX$3)+1)/CX$5)</f>
        <v>1</v>
      </c>
      <c r="CY26" s="60" t="n">
        <f aca="false">MAX(0,(MIN($F26,CY$4)-MAX($E26,CY$3)+1)/CY$5)</f>
        <v>1</v>
      </c>
      <c r="CZ26" s="60" t="n">
        <f aca="false">MAX(0,(MIN($F26,CZ$4)-MAX($E26,CZ$3)+1)/CZ$5)</f>
        <v>1</v>
      </c>
      <c r="DA26" s="60" t="n">
        <f aca="false">MAX(0,(MIN($F26,DA$4)-MAX($E26,DA$3)+1)/DA$5)</f>
        <v>1</v>
      </c>
      <c r="DB26" s="60" t="n">
        <f aca="false">MAX(0,(MIN($F26,DB$4)-MAX($E26,DB$3)+1)/DB$5)</f>
        <v>1</v>
      </c>
      <c r="DC26" s="60" t="n">
        <f aca="false">MAX(0,(MIN($F26,DC$4)-MAX($E26,DC$3)+1)/DC$5)</f>
        <v>1</v>
      </c>
      <c r="DD26" s="60" t="n">
        <f aca="false">MAX(0,(MIN($F26,DD$4)-MAX($E26,DD$3)+1)/DD$5)</f>
        <v>1</v>
      </c>
      <c r="DE26" s="60" t="n">
        <f aca="false">MAX(0,(MIN($F26,DE$4)-MAX($E26,DE$3)+1)/DE$5)</f>
        <v>1</v>
      </c>
      <c r="DF26" s="60" t="n">
        <f aca="false">MAX(0,(MIN($F26,DF$4)-MAX($E26,DF$3)+1)/DF$5)</f>
        <v>1</v>
      </c>
      <c r="DG26" s="60" t="n">
        <f aca="false">MAX(0,(MIN($F26,DG$4)-MAX($E26,DG$3)+1)/DG$5)</f>
        <v>1</v>
      </c>
      <c r="DH26" s="60" t="n">
        <f aca="false">MAX(0,(MIN($F26,DH$4)-MAX($E26,DH$3)+1)/DH$5)</f>
        <v>1</v>
      </c>
      <c r="DI26" s="60" t="n">
        <f aca="false">MAX(0,(MIN($F26,DI$4)-MAX($E26,DI$3)+1)/DI$5)</f>
        <v>1</v>
      </c>
      <c r="DJ26" s="60" t="n">
        <f aca="false">MAX(0,(MIN($F26,DJ$4)-MAX($E26,DJ$3)+1)/DJ$5)</f>
        <v>1</v>
      </c>
      <c r="DK26" s="60" t="n">
        <f aca="false">MAX(0,(MIN($F26,DK$4)-MAX($E26,DK$3)+1)/DK$5)</f>
        <v>1</v>
      </c>
      <c r="DL26" s="60" t="n">
        <f aca="false">MAX(0,(MIN($F26,DL$4)-MAX($E26,DL$3)+1)/DL$5)</f>
        <v>1</v>
      </c>
      <c r="DM26" s="60" t="n">
        <f aca="false">MAX(0,(MIN($F26,DM$4)-MAX($E26,DM$3)+1)/DM$5)</f>
        <v>1</v>
      </c>
      <c r="DN26" s="60" t="n">
        <f aca="false">MAX(0,(MIN($F26,DN$4)-MAX($E26,DN$3)+1)/DN$5)</f>
        <v>1</v>
      </c>
      <c r="DO26" s="60" t="n">
        <f aca="false">MAX(0,(MIN($F26,DO$4)-MAX($E26,DO$3)+1)/DO$5)</f>
        <v>1</v>
      </c>
      <c r="DP26" s="60" t="n">
        <f aca="false">MAX(0,(MIN($F26,DP$4)-MAX($E26,DP$3)+1)/DP$5)</f>
        <v>1</v>
      </c>
      <c r="DQ26" s="60" t="n">
        <f aca="false">MAX(0,(MIN($F26,DQ$4)-MAX($E26,DQ$3)+1)/DQ$5)</f>
        <v>1</v>
      </c>
      <c r="DR26" s="60" t="n">
        <f aca="false">MAX(0,(MIN($F26,DR$4)-MAX($E26,DR$3)+1)/DR$5)</f>
        <v>1</v>
      </c>
      <c r="DS26" s="60" t="n">
        <f aca="false">MAX(0,(MIN($F26,DS$4)-MAX($E26,DS$3)+1)/DS$5)</f>
        <v>1</v>
      </c>
      <c r="DT26" s="60" t="n">
        <f aca="false">MAX(0,(MIN($F26,DT$4)-MAX($E26,DT$3)+1)/DT$5)</f>
        <v>1</v>
      </c>
      <c r="DU26" s="60" t="n">
        <f aca="false">MAX(0,(MIN($F26,DU$4)-MAX($E26,DU$3)+1)/DU$5)</f>
        <v>1</v>
      </c>
      <c r="DV26" s="60" t="n">
        <f aca="false">MAX(0,(MIN($F26,DV$4)-MAX($E26,DV$3)+1)/DV$5)</f>
        <v>1</v>
      </c>
      <c r="DW26" s="60" t="n">
        <f aca="false">MAX(0,(MIN($F26,DW$4)-MAX($E26,DW$3)+1)/DW$5)</f>
        <v>1</v>
      </c>
      <c r="DX26" s="60" t="n">
        <f aca="false">MAX(0,(MIN($F26,DX$4)-MAX($E26,DX$3)+1)/DX$5)</f>
        <v>1</v>
      </c>
      <c r="DY26" s="60" t="n">
        <f aca="false">MAX(0,(MIN($F26,DY$4)-MAX($E26,DY$3)+1)/DY$5)</f>
        <v>1</v>
      </c>
      <c r="DZ26" s="60" t="n">
        <f aca="false">MAX(0,(MIN($F26,DZ$4)-MAX($E26,DZ$3)+1)/DZ$5)</f>
        <v>1</v>
      </c>
      <c r="EA26" s="60" t="n">
        <f aca="false">MAX(0,(MIN($F26,EA$4)-MAX($E26,EA$3)+1)/EA$5)</f>
        <v>1</v>
      </c>
      <c r="EB26" s="60" t="n">
        <f aca="false">MAX(0,(MIN($F26,EB$4)-MAX($E26,EB$3)+1)/EB$5)</f>
        <v>1</v>
      </c>
      <c r="EC26" s="60" t="n">
        <f aca="false">MAX(0,(MIN($F26,EC$4)-MAX($E26,EC$3)+1)/EC$5)</f>
        <v>1</v>
      </c>
      <c r="ED26" s="60" t="n">
        <f aca="false">MAX(0,(MIN($F26,ED$4)-MAX($E26,ED$3)+1)/ED$5)</f>
        <v>1</v>
      </c>
      <c r="EE26" s="60" t="n">
        <f aca="false">MAX(0,(MIN($F26,EE$4)-MAX($E26,EE$3)+1)/EE$5)</f>
        <v>1</v>
      </c>
      <c r="EF26" s="60" t="n">
        <f aca="false">MAX(0,(MIN($F26,EF$4)-MAX($E26,EF$3)+1)/EF$5)</f>
        <v>1</v>
      </c>
      <c r="EG26" s="60" t="n">
        <f aca="false">MAX(0,(MIN($F26,EG$4)-MAX($E26,EG$3)+1)/EG$5)</f>
        <v>1</v>
      </c>
      <c r="EH26" s="60" t="n">
        <f aca="false">MAX(0,(MIN($F26,EH$4)-MAX($E26,EH$3)+1)/EH$5)</f>
        <v>1</v>
      </c>
      <c r="EI26" s="60" t="n">
        <f aca="false">MAX(0,(MIN($F26,EI$4)-MAX($E26,EI$3)+1)/EI$5)</f>
        <v>1</v>
      </c>
      <c r="EJ26" s="60" t="n">
        <f aca="false">MAX(0,(MIN($F26,EJ$4)-MAX($E26,EJ$3)+1)/EJ$5)</f>
        <v>1</v>
      </c>
      <c r="EK26" s="60" t="n">
        <f aca="false">MAX(0,(MIN($F26,EK$4)-MAX($E26,EK$3)+1)/EK$5)</f>
        <v>1</v>
      </c>
      <c r="EL26" s="60" t="n">
        <f aca="false">MAX(0,(MIN($F26,EL$4)-MAX($E26,EL$3)+1)/EL$5)</f>
        <v>1</v>
      </c>
      <c r="EM26" s="60" t="n">
        <f aca="false">MAX(0,(MIN($F26,EM$4)-MAX($E26,EM$3)+1)/EM$5)</f>
        <v>1</v>
      </c>
      <c r="EN26" s="60" t="n">
        <f aca="false">MAX(0,(MIN($F26,EN$4)-MAX($E26,EN$3)+1)/EN$5)</f>
        <v>1</v>
      </c>
      <c r="EO26" s="60" t="n">
        <f aca="false">MAX(0,(MIN($F26,EO$4)-MAX($E26,EO$3)+1)/EO$5)</f>
        <v>1</v>
      </c>
      <c r="EP26" s="60" t="n">
        <f aca="false">MAX(0,(MIN($F26,EP$4)-MAX($E26,EP$3)+1)/EP$5)</f>
        <v>1</v>
      </c>
      <c r="EQ26" s="60" t="n">
        <f aca="false">MAX(0,(MIN($F26,EQ$4)-MAX($E26,EQ$3)+1)/EQ$5)</f>
        <v>1</v>
      </c>
      <c r="ER26" s="60" t="n">
        <f aca="false">MAX(0,(MIN($F26,ER$4)-MAX($E26,ER$3)+1)/ER$5)</f>
        <v>1</v>
      </c>
      <c r="ES26" s="60" t="n">
        <f aca="false">MAX(0,(MIN($F26,ES$4)-MAX($E26,ES$3)+1)/ES$5)</f>
        <v>1</v>
      </c>
      <c r="ET26" s="60" t="n">
        <f aca="false">MAX(0,(MIN($F26,ET$4)-MAX($E26,ET$3)+1)/ET$5)</f>
        <v>1</v>
      </c>
      <c r="EU26" s="60" t="n">
        <f aca="false">MAX(0,(MIN($F26,EU$4)-MAX($E26,EU$3)+1)/EU$5)</f>
        <v>1</v>
      </c>
      <c r="EV26" s="60" t="n">
        <f aca="false">MAX(0,(MIN($F26,EV$4)-MAX($E26,EV$3)+1)/EV$5)</f>
        <v>1</v>
      </c>
      <c r="EW26" s="60" t="n">
        <f aca="false">MAX(0,(MIN($F26,EW$4)-MAX($E26,EW$3)+1)/EW$5)</f>
        <v>1</v>
      </c>
      <c r="EX26" s="60" t="n">
        <f aca="false">MAX(0,(MIN($F26,EX$4)-MAX($E26,EX$3)+1)/EX$5)</f>
        <v>1</v>
      </c>
      <c r="EY26" s="60" t="n">
        <f aca="false">MAX(0,(MIN($F26,EY$4)-MAX($E26,EY$3)+1)/EY$5)</f>
        <v>1</v>
      </c>
      <c r="EZ26" s="60" t="n">
        <f aca="false">MAX(0,(MIN($F26,EZ$4)-MAX($E26,EZ$3)+1)/EZ$5)</f>
        <v>1</v>
      </c>
      <c r="FA26" s="60" t="n">
        <f aca="false">MAX(0,(MIN($F26,FA$4)-MAX($E26,FA$3)+1)/FA$5)</f>
        <v>1</v>
      </c>
      <c r="FB26" s="60" t="n">
        <f aca="false">MAX(0,(MIN($F26,FB$4)-MAX($E26,FB$3)+1)/FB$5)</f>
        <v>1</v>
      </c>
      <c r="FC26" s="60" t="n">
        <f aca="false">MAX(0,(MIN($F26,FC$4)-MAX($E26,FC$3)+1)/FC$5)</f>
        <v>1</v>
      </c>
      <c r="FD26" s="60" t="n">
        <f aca="false">MAX(0,(MIN($F26,FD$4)-MAX($E26,FD$3)+1)/FD$5)</f>
        <v>0</v>
      </c>
      <c r="FE26" s="60" t="n">
        <f aca="false">MAX(0,(MIN($F26,FE$4)-MAX($E26,FE$3)+1)/FE$5)</f>
        <v>0</v>
      </c>
      <c r="FF26" s="60" t="n">
        <f aca="false">MAX(0,(MIN($F26,FF$4)-MAX($E26,FF$3)+1)/FF$5)</f>
        <v>0</v>
      </c>
      <c r="FG26" s="60" t="n">
        <f aca="false">MAX(0,(MIN($F26,FG$4)-MAX($E26,FG$3)+1)/FG$5)</f>
        <v>0</v>
      </c>
      <c r="FH26" s="60" t="n">
        <f aca="false">MAX(0,(MIN($F26,FH$4)-MAX($E26,FH$3)+1)/FH$5)</f>
        <v>0</v>
      </c>
    </row>
    <row r="27" customFormat="false" ht="15" hidden="false" customHeight="false" outlineLevel="0" collapsed="false">
      <c r="C27" s="0" t="s">
        <v>635</v>
      </c>
      <c r="D27" s="11" t="s">
        <v>247</v>
      </c>
      <c r="J27" s="60" t="n">
        <f aca="false">MAX(0,J$3-1-$F16)/Days_In_Year</f>
        <v>0</v>
      </c>
      <c r="K27" s="60" t="n">
        <f aca="false">MAX(0,K$3-1-$F16)/Days_In_Year</f>
        <v>0</v>
      </c>
      <c r="L27" s="60" t="n">
        <f aca="false">MAX(0,L$3-1-$F16)/Days_In_Year</f>
        <v>0</v>
      </c>
      <c r="M27" s="60" t="n">
        <f aca="false">MAX(0,M$3-1-$F16)/Days_In_Year</f>
        <v>0</v>
      </c>
      <c r="N27" s="60" t="n">
        <f aca="false">MAX(0,N$3-1-$F16)/Days_In_Year</f>
        <v>0</v>
      </c>
      <c r="O27" s="60" t="n">
        <f aca="false">MAX(0,O$3-1-$F16)/Days_In_Year</f>
        <v>0</v>
      </c>
      <c r="P27" s="60" t="n">
        <f aca="false">MAX(0,P$3-1-$F16)/Days_In_Year</f>
        <v>0</v>
      </c>
      <c r="Q27" s="60" t="n">
        <f aca="false">MAX(0,Q$3-1-$F16)/Days_In_Year</f>
        <v>0</v>
      </c>
      <c r="R27" s="60" t="n">
        <f aca="false">MAX(0,R$3-1-$F16)/Days_In_Year</f>
        <v>0</v>
      </c>
      <c r="S27" s="60" t="n">
        <f aca="false">MAX(0,S$3-1-$F16)/Days_In_Year</f>
        <v>0</v>
      </c>
      <c r="T27" s="60" t="n">
        <f aca="false">MAX(0,T$3-1-$F16)/Days_In_Year</f>
        <v>0</v>
      </c>
      <c r="U27" s="60" t="n">
        <f aca="false">MAX(0,U$3-1-$F16)/Days_In_Year</f>
        <v>0.249315068493151</v>
      </c>
      <c r="V27" s="60" t="n">
        <f aca="false">MAX(0,V$3-1-$F16)/Days_In_Year</f>
        <v>0.501369863013699</v>
      </c>
      <c r="W27" s="60" t="n">
        <f aca="false">MAX(0,W$3-1-$F16)/Days_In_Year</f>
        <v>0.753424657534247</v>
      </c>
      <c r="X27" s="60" t="n">
        <f aca="false">MAX(0,X$3-1-$F16)/Days_In_Year</f>
        <v>1</v>
      </c>
      <c r="Y27" s="60" t="n">
        <f aca="false">MAX(0,Y$3-1-$F16)/Days_In_Year</f>
        <v>1.24931506849315</v>
      </c>
      <c r="Z27" s="60" t="n">
        <f aca="false">MAX(0,Z$3-1-$F16)/Days_In_Year</f>
        <v>1.5013698630137</v>
      </c>
      <c r="AA27" s="60" t="n">
        <f aca="false">MAX(0,AA$3-1-$F16)/Days_In_Year</f>
        <v>1.75342465753425</v>
      </c>
      <c r="AB27" s="60" t="n">
        <f aca="false">MAX(0,AB$3-1-$F16)/Days_In_Year</f>
        <v>2</v>
      </c>
      <c r="AC27" s="60" t="n">
        <f aca="false">MAX(0,AC$3-1-$F16)/Days_In_Year</f>
        <v>2.24931506849315</v>
      </c>
      <c r="AD27" s="60" t="n">
        <f aca="false">MAX(0,AD$3-1-$F16)/Days_In_Year</f>
        <v>2.5013698630137</v>
      </c>
      <c r="AE27" s="60" t="n">
        <f aca="false">MAX(0,AE$3-1-$F16)/Days_In_Year</f>
        <v>2.75342465753425</v>
      </c>
      <c r="AF27" s="60" t="n">
        <f aca="false">MAX(0,AF$3-1-$F16)/Days_In_Year</f>
        <v>3</v>
      </c>
      <c r="AG27" s="60" t="n">
        <f aca="false">MAX(0,AG$3-1-$F16)/Days_In_Year</f>
        <v>3.24931506849315</v>
      </c>
      <c r="AH27" s="60" t="n">
        <f aca="false">MAX(0,AH$3-1-$F16)/Days_In_Year</f>
        <v>3.5013698630137</v>
      </c>
      <c r="AI27" s="60" t="n">
        <f aca="false">MAX(0,AI$3-1-$F16)/Days_In_Year</f>
        <v>3.75342465753425</v>
      </c>
      <c r="AJ27" s="60" t="n">
        <f aca="false">MAX(0,AJ$3-1-$F16)/Days_In_Year</f>
        <v>4.0027397260274</v>
      </c>
      <c r="AK27" s="60" t="n">
        <f aca="false">MAX(0,AK$3-1-$F16)/Days_In_Year</f>
        <v>4.25205479452055</v>
      </c>
      <c r="AL27" s="60" t="n">
        <f aca="false">MAX(0,AL$3-1-$F16)/Days_In_Year</f>
        <v>4.5041095890411</v>
      </c>
      <c r="AM27" s="60" t="n">
        <f aca="false">MAX(0,AM$3-1-$F16)/Days_In_Year</f>
        <v>4.75616438356164</v>
      </c>
      <c r="AN27" s="60" t="n">
        <f aca="false">MAX(0,AN$3-1-$F16)/Days_In_Year</f>
        <v>5.0027397260274</v>
      </c>
      <c r="AO27" s="60" t="n">
        <f aca="false">MAX(0,AO$3-1-$F16)/Days_In_Year</f>
        <v>5.25205479452055</v>
      </c>
      <c r="AP27" s="60" t="n">
        <f aca="false">MAX(0,AP$3-1-$F16)/Days_In_Year</f>
        <v>5.5041095890411</v>
      </c>
      <c r="AQ27" s="60" t="n">
        <f aca="false">MAX(0,AQ$3-1-$F16)/Days_In_Year</f>
        <v>5.75616438356164</v>
      </c>
      <c r="AR27" s="60" t="n">
        <f aca="false">MAX(0,AR$3-1-$F16)/Days_In_Year</f>
        <v>6.0027397260274</v>
      </c>
      <c r="AS27" s="60" t="n">
        <f aca="false">MAX(0,AS$3-1-$F16)/Days_In_Year</f>
        <v>6.25205479452055</v>
      </c>
      <c r="AT27" s="60" t="n">
        <f aca="false">MAX(0,AT$3-1-$F16)/Days_In_Year</f>
        <v>6.5041095890411</v>
      </c>
      <c r="AU27" s="60" t="n">
        <f aca="false">MAX(0,AU$3-1-$F16)/Days_In_Year</f>
        <v>6.75616438356164</v>
      </c>
      <c r="AV27" s="60" t="n">
        <f aca="false">MAX(0,AV$3-1-$F16)/Days_In_Year</f>
        <v>7.0027397260274</v>
      </c>
      <c r="AW27" s="60" t="n">
        <f aca="false">MAX(0,AW$3-1-$F16)/Days_In_Year</f>
        <v>7.25205479452055</v>
      </c>
      <c r="AX27" s="60" t="n">
        <f aca="false">MAX(0,AX$3-1-$F16)/Days_In_Year</f>
        <v>7.5041095890411</v>
      </c>
      <c r="AY27" s="60" t="n">
        <f aca="false">MAX(0,AY$3-1-$F16)/Days_In_Year</f>
        <v>7.75616438356164</v>
      </c>
      <c r="AZ27" s="60" t="n">
        <f aca="false">MAX(0,AZ$3-1-$F16)/Days_In_Year</f>
        <v>8.0054794520548</v>
      </c>
      <c r="BA27" s="60" t="n">
        <f aca="false">MAX(0,BA$3-1-$F16)/Days_In_Year</f>
        <v>8.25479452054795</v>
      </c>
      <c r="BB27" s="60" t="n">
        <f aca="false">MAX(0,BB$3-1-$F16)/Days_In_Year</f>
        <v>8.50684931506849</v>
      </c>
      <c r="BC27" s="60" t="n">
        <f aca="false">MAX(0,BC$3-1-$F16)/Days_In_Year</f>
        <v>8.75890410958904</v>
      </c>
      <c r="BD27" s="60" t="n">
        <f aca="false">MAX(0,BD$3-1-$F16)/Days_In_Year</f>
        <v>9.0054794520548</v>
      </c>
      <c r="BE27" s="60" t="n">
        <f aca="false">MAX(0,BE$3-1-$F16)/Days_In_Year</f>
        <v>9.25479452054795</v>
      </c>
      <c r="BF27" s="60" t="n">
        <f aca="false">MAX(0,BF$3-1-$F16)/Days_In_Year</f>
        <v>9.50684931506849</v>
      </c>
      <c r="BG27" s="60" t="n">
        <f aca="false">MAX(0,BG$3-1-$F16)/Days_In_Year</f>
        <v>9.75890410958904</v>
      </c>
      <c r="BH27" s="60" t="n">
        <f aca="false">MAX(0,BH$3-1-$F16)/Days_In_Year</f>
        <v>10.0054794520548</v>
      </c>
      <c r="BI27" s="60" t="n">
        <f aca="false">MAX(0,BI$3-1-$F16)/Days_In_Year</f>
        <v>10.2547945205479</v>
      </c>
      <c r="BJ27" s="60" t="n">
        <f aca="false">MAX(0,BJ$3-1-$F16)/Days_In_Year</f>
        <v>10.5068493150685</v>
      </c>
      <c r="BK27" s="60" t="n">
        <f aca="false">MAX(0,BK$3-1-$F16)/Days_In_Year</f>
        <v>10.758904109589</v>
      </c>
      <c r="BL27" s="60" t="n">
        <f aca="false">MAX(0,BL$3-1-$F16)/Days_In_Year</f>
        <v>11.0054794520548</v>
      </c>
      <c r="BM27" s="60" t="n">
        <f aca="false">MAX(0,BM$3-1-$F16)/Days_In_Year</f>
        <v>11.2547945205479</v>
      </c>
      <c r="BN27" s="60" t="n">
        <f aca="false">MAX(0,BN$3-1-$F16)/Days_In_Year</f>
        <v>11.5068493150685</v>
      </c>
      <c r="BO27" s="60" t="n">
        <f aca="false">MAX(0,BO$3-1-$F16)/Days_In_Year</f>
        <v>11.758904109589</v>
      </c>
      <c r="BP27" s="60" t="n">
        <f aca="false">MAX(0,BP$3-1-$F16)/Days_In_Year</f>
        <v>12.0082191780822</v>
      </c>
      <c r="BQ27" s="60" t="n">
        <f aca="false">MAX(0,BQ$3-1-$F16)/Days_In_Year</f>
        <v>12.2575342465753</v>
      </c>
      <c r="BR27" s="60" t="n">
        <f aca="false">MAX(0,BR$3-1-$F16)/Days_In_Year</f>
        <v>12.5095890410959</v>
      </c>
      <c r="BS27" s="60" t="n">
        <f aca="false">MAX(0,BS$3-1-$F16)/Days_In_Year</f>
        <v>12.7616438356164</v>
      </c>
      <c r="BT27" s="60" t="n">
        <f aca="false">MAX(0,BT$3-1-$F16)/Days_In_Year</f>
        <v>13.0082191780822</v>
      </c>
      <c r="BU27" s="60" t="n">
        <f aca="false">MAX(0,BU$3-1-$F16)/Days_In_Year</f>
        <v>13.2575342465753</v>
      </c>
      <c r="BV27" s="60" t="n">
        <f aca="false">MAX(0,BV$3-1-$F16)/Days_In_Year</f>
        <v>13.5095890410959</v>
      </c>
      <c r="BW27" s="60" t="n">
        <f aca="false">MAX(0,BW$3-1-$F16)/Days_In_Year</f>
        <v>13.7616438356164</v>
      </c>
      <c r="BX27" s="60" t="n">
        <f aca="false">MAX(0,BX$3-1-$F16)/Days_In_Year</f>
        <v>14.0082191780822</v>
      </c>
      <c r="BY27" s="60" t="n">
        <f aca="false">MAX(0,BY$3-1-$F16)/Days_In_Year</f>
        <v>14.2575342465753</v>
      </c>
      <c r="BZ27" s="60" t="n">
        <f aca="false">MAX(0,BZ$3-1-$F16)/Days_In_Year</f>
        <v>14.5095890410959</v>
      </c>
      <c r="CA27" s="60" t="n">
        <f aca="false">MAX(0,CA$3-1-$F16)/Days_In_Year</f>
        <v>14.7616438356164</v>
      </c>
      <c r="CB27" s="60" t="n">
        <f aca="false">MAX(0,CB$3-1-$F16)/Days_In_Year</f>
        <v>15.0082191780822</v>
      </c>
      <c r="CC27" s="60" t="n">
        <f aca="false">MAX(0,CC$3-1-$F16)/Days_In_Year</f>
        <v>15.2575342465753</v>
      </c>
      <c r="CD27" s="60" t="n">
        <f aca="false">MAX(0,CD$3-1-$F16)/Days_In_Year</f>
        <v>15.5095890410959</v>
      </c>
      <c r="CE27" s="60" t="n">
        <f aca="false">MAX(0,CE$3-1-$F16)/Days_In_Year</f>
        <v>15.7616438356164</v>
      </c>
      <c r="CF27" s="60" t="n">
        <f aca="false">MAX(0,CF$3-1-$F16)/Days_In_Year</f>
        <v>16.0109589041096</v>
      </c>
      <c r="CG27" s="60" t="n">
        <f aca="false">MAX(0,CG$3-1-$F16)/Days_In_Year</f>
        <v>16.2602739726027</v>
      </c>
      <c r="CH27" s="60" t="n">
        <f aca="false">MAX(0,CH$3-1-$F16)/Days_In_Year</f>
        <v>16.5123287671233</v>
      </c>
      <c r="CI27" s="60" t="n">
        <f aca="false">MAX(0,CI$3-1-$F16)/Days_In_Year</f>
        <v>16.7643835616438</v>
      </c>
      <c r="CJ27" s="60" t="n">
        <f aca="false">MAX(0,CJ$3-1-$F16)/Days_In_Year</f>
        <v>17.0109589041096</v>
      </c>
      <c r="CK27" s="60" t="n">
        <f aca="false">MAX(0,CK$3-1-$F16)/Days_In_Year</f>
        <v>17.2602739726027</v>
      </c>
      <c r="CL27" s="60" t="n">
        <f aca="false">MAX(0,CL$3-1-$F16)/Days_In_Year</f>
        <v>17.5123287671233</v>
      </c>
      <c r="CM27" s="60" t="n">
        <f aca="false">MAX(0,CM$3-1-$F16)/Days_In_Year</f>
        <v>17.7643835616438</v>
      </c>
      <c r="CN27" s="60" t="n">
        <f aca="false">MAX(0,CN$3-1-$F16)/Days_In_Year</f>
        <v>18.0109589041096</v>
      </c>
      <c r="CO27" s="60" t="n">
        <f aca="false">MAX(0,CO$3-1-$F16)/Days_In_Year</f>
        <v>18.2602739726027</v>
      </c>
      <c r="CP27" s="60" t="n">
        <f aca="false">MAX(0,CP$3-1-$F16)/Days_In_Year</f>
        <v>18.5123287671233</v>
      </c>
      <c r="CQ27" s="60" t="n">
        <f aca="false">MAX(0,CQ$3-1-$F16)/Days_In_Year</f>
        <v>18.7643835616438</v>
      </c>
      <c r="CR27" s="60" t="n">
        <f aca="false">MAX(0,CR$3-1-$F16)/Days_In_Year</f>
        <v>19.0109589041096</v>
      </c>
      <c r="CS27" s="60" t="n">
        <f aca="false">MAX(0,CS$3-1-$F16)/Days_In_Year</f>
        <v>19.2602739726027</v>
      </c>
      <c r="CT27" s="60" t="n">
        <f aca="false">MAX(0,CT$3-1-$F16)/Days_In_Year</f>
        <v>19.5123287671233</v>
      </c>
      <c r="CU27" s="60" t="n">
        <f aca="false">MAX(0,CU$3-1-$F16)/Days_In_Year</f>
        <v>19.7643835616438</v>
      </c>
      <c r="CV27" s="60" t="n">
        <f aca="false">MAX(0,CV$3-1-$F16)/Days_In_Year</f>
        <v>20.013698630137</v>
      </c>
      <c r="CW27" s="60" t="n">
        <f aca="false">MAX(0,CW$3-1-$F16)/Days_In_Year</f>
        <v>20.2630136986301</v>
      </c>
      <c r="CX27" s="60" t="n">
        <f aca="false">MAX(0,CX$3-1-$F16)/Days_In_Year</f>
        <v>20.5150684931507</v>
      </c>
      <c r="CY27" s="60" t="n">
        <f aca="false">MAX(0,CY$3-1-$F16)/Days_In_Year</f>
        <v>20.7671232876712</v>
      </c>
      <c r="CZ27" s="60" t="n">
        <f aca="false">MAX(0,CZ$3-1-$F16)/Days_In_Year</f>
        <v>21.013698630137</v>
      </c>
      <c r="DA27" s="60" t="n">
        <f aca="false">MAX(0,DA$3-1-$F16)/Days_In_Year</f>
        <v>21.2630136986301</v>
      </c>
      <c r="DB27" s="60" t="n">
        <f aca="false">MAX(0,DB$3-1-$F16)/Days_In_Year</f>
        <v>21.5150684931507</v>
      </c>
      <c r="DC27" s="60" t="n">
        <f aca="false">MAX(0,DC$3-1-$F16)/Days_In_Year</f>
        <v>21.7671232876712</v>
      </c>
      <c r="DD27" s="60" t="n">
        <f aca="false">MAX(0,DD$3-1-$F16)/Days_In_Year</f>
        <v>22.013698630137</v>
      </c>
      <c r="DE27" s="60" t="n">
        <f aca="false">MAX(0,DE$3-1-$F16)/Days_In_Year</f>
        <v>22.2630136986301</v>
      </c>
      <c r="DF27" s="60" t="n">
        <f aca="false">MAX(0,DF$3-1-$F16)/Days_In_Year</f>
        <v>22.5150684931507</v>
      </c>
      <c r="DG27" s="60" t="n">
        <f aca="false">MAX(0,DG$3-1-$F16)/Days_In_Year</f>
        <v>22.7671232876712</v>
      </c>
      <c r="DH27" s="60" t="n">
        <f aca="false">MAX(0,DH$3-1-$F16)/Days_In_Year</f>
        <v>23.013698630137</v>
      </c>
      <c r="DI27" s="60" t="n">
        <f aca="false">MAX(0,DI$3-1-$F16)/Days_In_Year</f>
        <v>23.2630136986301</v>
      </c>
      <c r="DJ27" s="60" t="n">
        <f aca="false">MAX(0,DJ$3-1-$F16)/Days_In_Year</f>
        <v>23.5150684931507</v>
      </c>
      <c r="DK27" s="60" t="n">
        <f aca="false">MAX(0,DK$3-1-$F16)/Days_In_Year</f>
        <v>23.7671232876712</v>
      </c>
      <c r="DL27" s="60" t="n">
        <f aca="false">MAX(0,DL$3-1-$F16)/Days_In_Year</f>
        <v>24.0164383561644</v>
      </c>
      <c r="DM27" s="60" t="n">
        <f aca="false">MAX(0,DM$3-1-$F16)/Days_In_Year</f>
        <v>24.2657534246575</v>
      </c>
      <c r="DN27" s="60" t="n">
        <f aca="false">MAX(0,DN$3-1-$F16)/Days_In_Year</f>
        <v>24.5178082191781</v>
      </c>
      <c r="DO27" s="60" t="n">
        <f aca="false">MAX(0,DO$3-1-$F16)/Days_In_Year</f>
        <v>24.7698630136986</v>
      </c>
      <c r="DP27" s="60" t="n">
        <f aca="false">MAX(0,DP$3-1-$F16)/Days_In_Year</f>
        <v>25.0164383561644</v>
      </c>
      <c r="DQ27" s="60" t="n">
        <f aca="false">MAX(0,DQ$3-1-$F16)/Days_In_Year</f>
        <v>25.2657534246575</v>
      </c>
      <c r="DR27" s="60" t="n">
        <f aca="false">MAX(0,DR$3-1-$F16)/Days_In_Year</f>
        <v>25.5178082191781</v>
      </c>
      <c r="DS27" s="60" t="n">
        <f aca="false">MAX(0,DS$3-1-$F16)/Days_In_Year</f>
        <v>25.7698630136986</v>
      </c>
      <c r="DT27" s="60" t="n">
        <f aca="false">MAX(0,DT$3-1-$F16)/Days_In_Year</f>
        <v>26.0164383561644</v>
      </c>
      <c r="DU27" s="60" t="n">
        <f aca="false">MAX(0,DU$3-1-$F16)/Days_In_Year</f>
        <v>26.2657534246575</v>
      </c>
      <c r="DV27" s="60" t="n">
        <f aca="false">MAX(0,DV$3-1-$F16)/Days_In_Year</f>
        <v>26.5178082191781</v>
      </c>
      <c r="DW27" s="60" t="n">
        <f aca="false">MAX(0,DW$3-1-$F16)/Days_In_Year</f>
        <v>26.7698630136986</v>
      </c>
      <c r="DX27" s="60" t="n">
        <f aca="false">MAX(0,DX$3-1-$F16)/Days_In_Year</f>
        <v>27.0164383561644</v>
      </c>
      <c r="DY27" s="60" t="n">
        <f aca="false">MAX(0,DY$3-1-$F16)/Days_In_Year</f>
        <v>27.2657534246575</v>
      </c>
      <c r="DZ27" s="60" t="n">
        <f aca="false">MAX(0,DZ$3-1-$F16)/Days_In_Year</f>
        <v>27.5178082191781</v>
      </c>
      <c r="EA27" s="60" t="n">
        <f aca="false">MAX(0,EA$3-1-$F16)/Days_In_Year</f>
        <v>27.7698630136986</v>
      </c>
      <c r="EB27" s="60" t="n">
        <f aca="false">MAX(0,EB$3-1-$F16)/Days_In_Year</f>
        <v>28.0191780821918</v>
      </c>
      <c r="EC27" s="60" t="n">
        <f aca="false">MAX(0,EC$3-1-$F16)/Days_In_Year</f>
        <v>28.2684931506849</v>
      </c>
      <c r="ED27" s="60" t="n">
        <f aca="false">MAX(0,ED$3-1-$F16)/Days_In_Year</f>
        <v>28.5205479452055</v>
      </c>
      <c r="EE27" s="60" t="n">
        <f aca="false">MAX(0,EE$3-1-$F16)/Days_In_Year</f>
        <v>28.772602739726</v>
      </c>
      <c r="EF27" s="60" t="n">
        <f aca="false">MAX(0,EF$3-1-$F16)/Days_In_Year</f>
        <v>29.0191780821918</v>
      </c>
      <c r="EG27" s="60" t="n">
        <f aca="false">MAX(0,EG$3-1-$F16)/Days_In_Year</f>
        <v>29.2684931506849</v>
      </c>
      <c r="EH27" s="60" t="n">
        <f aca="false">MAX(0,EH$3-1-$F16)/Days_In_Year</f>
        <v>29.5205479452055</v>
      </c>
      <c r="EI27" s="60" t="n">
        <f aca="false">MAX(0,EI$3-1-$F16)/Days_In_Year</f>
        <v>29.772602739726</v>
      </c>
      <c r="EJ27" s="60" t="n">
        <f aca="false">MAX(0,EJ$3-1-$F16)/Days_In_Year</f>
        <v>30.0191780821918</v>
      </c>
      <c r="EK27" s="60" t="n">
        <f aca="false">MAX(0,EK$3-1-$F16)/Days_In_Year</f>
        <v>30.2684931506849</v>
      </c>
      <c r="EL27" s="60" t="n">
        <f aca="false">MAX(0,EL$3-1-$F16)/Days_In_Year</f>
        <v>30.5205479452055</v>
      </c>
      <c r="EM27" s="60" t="n">
        <f aca="false">MAX(0,EM$3-1-$F16)/Days_In_Year</f>
        <v>30.772602739726</v>
      </c>
      <c r="EN27" s="60" t="n">
        <f aca="false">MAX(0,EN$3-1-$F16)/Days_In_Year</f>
        <v>31.0191780821918</v>
      </c>
      <c r="EO27" s="60" t="n">
        <f aca="false">MAX(0,EO$3-1-$F16)/Days_In_Year</f>
        <v>31.2684931506849</v>
      </c>
      <c r="EP27" s="60" t="n">
        <f aca="false">MAX(0,EP$3-1-$F16)/Days_In_Year</f>
        <v>31.5205479452055</v>
      </c>
      <c r="EQ27" s="60" t="n">
        <f aca="false">MAX(0,EQ$3-1-$F16)/Days_In_Year</f>
        <v>31.772602739726</v>
      </c>
      <c r="ER27" s="60" t="n">
        <f aca="false">MAX(0,ER$3-1-$F16)/Days_In_Year</f>
        <v>32.0219178082192</v>
      </c>
      <c r="ES27" s="60" t="n">
        <f aca="false">MAX(0,ES$3-1-$F16)/Days_In_Year</f>
        <v>32.2712328767123</v>
      </c>
      <c r="ET27" s="60" t="n">
        <f aca="false">MAX(0,ET$3-1-$F16)/Days_In_Year</f>
        <v>32.5232876712329</v>
      </c>
      <c r="EU27" s="60" t="n">
        <f aca="false">MAX(0,EU$3-1-$F16)/Days_In_Year</f>
        <v>32.7753424657534</v>
      </c>
      <c r="EV27" s="60" t="n">
        <f aca="false">MAX(0,EV$3-1-$F16)/Days_In_Year</f>
        <v>33.0219178082192</v>
      </c>
      <c r="EW27" s="60" t="n">
        <f aca="false">MAX(0,EW$3-1-$F16)/Days_In_Year</f>
        <v>33.2712328767123</v>
      </c>
      <c r="EX27" s="60" t="n">
        <f aca="false">MAX(0,EX$3-1-$F16)/Days_In_Year</f>
        <v>33.5232876712329</v>
      </c>
      <c r="EY27" s="60" t="n">
        <f aca="false">MAX(0,EY$3-1-$F16)/Days_In_Year</f>
        <v>33.7753424657534</v>
      </c>
      <c r="EZ27" s="60" t="n">
        <f aca="false">MAX(0,EZ$3-1-$F16)/Days_In_Year</f>
        <v>34.0219178082192</v>
      </c>
      <c r="FA27" s="60" t="n">
        <f aca="false">MAX(0,FA$3-1-$F16)/Days_In_Year</f>
        <v>34.2712328767123</v>
      </c>
      <c r="FB27" s="60" t="n">
        <f aca="false">MAX(0,FB$3-1-$F16)/Days_In_Year</f>
        <v>34.5232876712329</v>
      </c>
      <c r="FC27" s="60" t="n">
        <f aca="false">MAX(0,FC$3-1-$F16)/Days_In_Year</f>
        <v>34.7753424657534</v>
      </c>
      <c r="FD27" s="60" t="n">
        <f aca="false">MAX(0,FD$3-1-$F16)/Days_In_Year</f>
        <v>35.0219178082192</v>
      </c>
      <c r="FE27" s="60" t="n">
        <f aca="false">MAX(0,FE$3-1-$F16)/Days_In_Year</f>
        <v>35.2712328767123</v>
      </c>
      <c r="FF27" s="60" t="n">
        <f aca="false">MAX(0,FF$3-1-$F16)/Days_In_Year</f>
        <v>35.5232876712329</v>
      </c>
      <c r="FG27" s="60" t="n">
        <f aca="false">MAX(0,FG$3-1-$F16)/Days_In_Year</f>
        <v>35.7753424657534</v>
      </c>
      <c r="FH27" s="60" t="n">
        <f aca="false">MAX(0,FH$3-1-$F16)/Days_In_Year</f>
        <v>36.0246575342466</v>
      </c>
    </row>
    <row r="28" customFormat="false" ht="15" hidden="false" customHeight="false" outlineLevel="0" collapsed="false">
      <c r="C28" s="0" t="s">
        <v>636</v>
      </c>
      <c r="D28" s="11" t="s">
        <v>617</v>
      </c>
      <c r="E28" s="40" t="n">
        <f aca="false">In_Acq+1</f>
        <v>45992</v>
      </c>
      <c r="F28" s="40" t="n">
        <f aca="false">$E15</f>
        <v>46387</v>
      </c>
      <c r="I28" s="60" t="n">
        <f aca="false">SUM(J28:FH28)</f>
        <v>1</v>
      </c>
      <c r="J28" s="60" t="n">
        <f aca="false">MAX(0,MIN($F28,J$4)-MAX($E28,J$3)+1)/($F28-$E28+1)</f>
        <v>0.0782828282828283</v>
      </c>
      <c r="K28" s="60" t="n">
        <f aca="false">MAX(0,MIN($F28,K$4)-MAX($E28,K$3)+1)/($F28-$E28+1)</f>
        <v>0.227272727272727</v>
      </c>
      <c r="L28" s="60" t="n">
        <f aca="false">MAX(0,MIN($F28,L$4)-MAX($E28,L$3)+1)/($F28-$E28+1)</f>
        <v>0.22979797979798</v>
      </c>
      <c r="M28" s="60" t="n">
        <f aca="false">MAX(0,MIN($F28,M$4)-MAX($E28,M$3)+1)/($F28-$E28+1)</f>
        <v>0.232323232323232</v>
      </c>
      <c r="N28" s="60" t="n">
        <f aca="false">MAX(0,MIN($F28,N$4)-MAX($E28,N$3)+1)/($F28-$E28+1)</f>
        <v>0.232323232323232</v>
      </c>
      <c r="O28" s="60" t="n">
        <f aca="false">MAX(0,MIN($F28,O$4)-MAX($E28,O$3)+1)/($F28-$E28+1)</f>
        <v>0</v>
      </c>
      <c r="P28" s="60" t="n">
        <f aca="false">MAX(0,MIN($F28,P$4)-MAX($E28,P$3)+1)/($F28-$E28+1)</f>
        <v>0</v>
      </c>
      <c r="Q28" s="60" t="n">
        <f aca="false">MAX(0,MIN($F28,Q$4)-MAX($E28,Q$3)+1)/($F28-$E28+1)</f>
        <v>0</v>
      </c>
      <c r="R28" s="60" t="n">
        <f aca="false">MAX(0,MIN($F28,R$4)-MAX($E28,R$3)+1)/($F28-$E28+1)</f>
        <v>0</v>
      </c>
      <c r="S28" s="60" t="n">
        <f aca="false">MAX(0,MIN($F28,S$4)-MAX($E28,S$3)+1)/($F28-$E28+1)</f>
        <v>0</v>
      </c>
      <c r="T28" s="60" t="n">
        <f aca="false">MAX(0,MIN($F28,T$4)-MAX($E28,T$3)+1)/($F28-$E28+1)</f>
        <v>0</v>
      </c>
      <c r="U28" s="60" t="n">
        <f aca="false">MAX(0,MIN($F28,U$4)-MAX($E28,U$3)+1)/($F28-$E28+1)</f>
        <v>0</v>
      </c>
      <c r="V28" s="60" t="n">
        <f aca="false">MAX(0,MIN($F28,V$4)-MAX($E28,V$3)+1)/($F28-$E28+1)</f>
        <v>0</v>
      </c>
      <c r="W28" s="60" t="n">
        <f aca="false">MAX(0,MIN($F28,W$4)-MAX($E28,W$3)+1)/($F28-$E28+1)</f>
        <v>0</v>
      </c>
      <c r="X28" s="60" t="n">
        <f aca="false">MAX(0,MIN($F28,X$4)-MAX($E28,X$3)+1)/($F28-$E28+1)</f>
        <v>0</v>
      </c>
      <c r="Y28" s="60" t="n">
        <f aca="false">MAX(0,MIN($F28,Y$4)-MAX($E28,Y$3)+1)/($F28-$E28+1)</f>
        <v>0</v>
      </c>
      <c r="Z28" s="60" t="n">
        <f aca="false">MAX(0,MIN($F28,Z$4)-MAX($E28,Z$3)+1)/($F28-$E28+1)</f>
        <v>0</v>
      </c>
      <c r="AA28" s="60" t="n">
        <f aca="false">MAX(0,MIN($F28,AA$4)-MAX($E28,AA$3)+1)/($F28-$E28+1)</f>
        <v>0</v>
      </c>
      <c r="AB28" s="60" t="n">
        <f aca="false">MAX(0,MIN($F28,AB$4)-MAX($E28,AB$3)+1)/($F28-$E28+1)</f>
        <v>0</v>
      </c>
      <c r="AC28" s="60" t="n">
        <f aca="false">MAX(0,MIN($F28,AC$4)-MAX($E28,AC$3)+1)/($F28-$E28+1)</f>
        <v>0</v>
      </c>
      <c r="AD28" s="60" t="n">
        <f aca="false">MAX(0,MIN($F28,AD$4)-MAX($E28,AD$3)+1)/($F28-$E28+1)</f>
        <v>0</v>
      </c>
      <c r="AE28" s="60" t="n">
        <f aca="false">MAX(0,MIN($F28,AE$4)-MAX($E28,AE$3)+1)/($F28-$E28+1)</f>
        <v>0</v>
      </c>
      <c r="AF28" s="60" t="n">
        <f aca="false">MAX(0,MIN($F28,AF$4)-MAX($E28,AF$3)+1)/($F28-$E28+1)</f>
        <v>0</v>
      </c>
      <c r="AG28" s="60" t="n">
        <f aca="false">MAX(0,MIN($F28,AG$4)-MAX($E28,AG$3)+1)/($F28-$E28+1)</f>
        <v>0</v>
      </c>
      <c r="AH28" s="60" t="n">
        <f aca="false">MAX(0,MIN($F28,AH$4)-MAX($E28,AH$3)+1)/($F28-$E28+1)</f>
        <v>0</v>
      </c>
      <c r="AI28" s="60" t="n">
        <f aca="false">MAX(0,MIN($F28,AI$4)-MAX($E28,AI$3)+1)/($F28-$E28+1)</f>
        <v>0</v>
      </c>
      <c r="AJ28" s="60" t="n">
        <f aca="false">MAX(0,MIN($F28,AJ$4)-MAX($E28,AJ$3)+1)/($F28-$E28+1)</f>
        <v>0</v>
      </c>
      <c r="AK28" s="60" t="n">
        <f aca="false">MAX(0,MIN($F28,AK$4)-MAX($E28,AK$3)+1)/($F28-$E28+1)</f>
        <v>0</v>
      </c>
      <c r="AL28" s="60" t="n">
        <f aca="false">MAX(0,MIN($F28,AL$4)-MAX($E28,AL$3)+1)/($F28-$E28+1)</f>
        <v>0</v>
      </c>
      <c r="AM28" s="60" t="n">
        <f aca="false">MAX(0,MIN($F28,AM$4)-MAX($E28,AM$3)+1)/($F28-$E28+1)</f>
        <v>0</v>
      </c>
      <c r="AN28" s="60" t="n">
        <f aca="false">MAX(0,MIN($F28,AN$4)-MAX($E28,AN$3)+1)/($F28-$E28+1)</f>
        <v>0</v>
      </c>
      <c r="AO28" s="60" t="n">
        <f aca="false">MAX(0,MIN($F28,AO$4)-MAX($E28,AO$3)+1)/($F28-$E28+1)</f>
        <v>0</v>
      </c>
      <c r="AP28" s="60" t="n">
        <f aca="false">MAX(0,MIN($F28,AP$4)-MAX($E28,AP$3)+1)/($F28-$E28+1)</f>
        <v>0</v>
      </c>
      <c r="AQ28" s="60" t="n">
        <f aca="false">MAX(0,MIN($F28,AQ$4)-MAX($E28,AQ$3)+1)/($F28-$E28+1)</f>
        <v>0</v>
      </c>
      <c r="AR28" s="60" t="n">
        <f aca="false">MAX(0,MIN($F28,AR$4)-MAX($E28,AR$3)+1)/($F28-$E28+1)</f>
        <v>0</v>
      </c>
      <c r="AS28" s="60" t="n">
        <f aca="false">MAX(0,MIN($F28,AS$4)-MAX($E28,AS$3)+1)/($F28-$E28+1)</f>
        <v>0</v>
      </c>
      <c r="AT28" s="60" t="n">
        <f aca="false">MAX(0,MIN($F28,AT$4)-MAX($E28,AT$3)+1)/($F28-$E28+1)</f>
        <v>0</v>
      </c>
      <c r="AU28" s="60" t="n">
        <f aca="false">MAX(0,MIN($F28,AU$4)-MAX($E28,AU$3)+1)/($F28-$E28+1)</f>
        <v>0</v>
      </c>
      <c r="AV28" s="60" t="n">
        <f aca="false">MAX(0,MIN($F28,AV$4)-MAX($E28,AV$3)+1)/($F28-$E28+1)</f>
        <v>0</v>
      </c>
      <c r="AW28" s="60" t="n">
        <f aca="false">MAX(0,MIN($F28,AW$4)-MAX($E28,AW$3)+1)/($F28-$E28+1)</f>
        <v>0</v>
      </c>
      <c r="AX28" s="60" t="n">
        <f aca="false">MAX(0,MIN($F28,AX$4)-MAX($E28,AX$3)+1)/($F28-$E28+1)</f>
        <v>0</v>
      </c>
      <c r="AY28" s="60" t="n">
        <f aca="false">MAX(0,MIN($F28,AY$4)-MAX($E28,AY$3)+1)/($F28-$E28+1)</f>
        <v>0</v>
      </c>
      <c r="AZ28" s="60" t="n">
        <f aca="false">MAX(0,MIN($F28,AZ$4)-MAX($E28,AZ$3)+1)/($F28-$E28+1)</f>
        <v>0</v>
      </c>
      <c r="BA28" s="60" t="n">
        <f aca="false">MAX(0,MIN($F28,BA$4)-MAX($E28,BA$3)+1)/($F28-$E28+1)</f>
        <v>0</v>
      </c>
      <c r="BB28" s="60" t="n">
        <f aca="false">MAX(0,MIN($F28,BB$4)-MAX($E28,BB$3)+1)/($F28-$E28+1)</f>
        <v>0</v>
      </c>
      <c r="BC28" s="60" t="n">
        <f aca="false">MAX(0,MIN($F28,BC$4)-MAX($E28,BC$3)+1)/($F28-$E28+1)</f>
        <v>0</v>
      </c>
      <c r="BD28" s="60" t="n">
        <f aca="false">MAX(0,MIN($F28,BD$4)-MAX($E28,BD$3)+1)/($F28-$E28+1)</f>
        <v>0</v>
      </c>
      <c r="BE28" s="60" t="n">
        <f aca="false">MAX(0,MIN($F28,BE$4)-MAX($E28,BE$3)+1)/($F28-$E28+1)</f>
        <v>0</v>
      </c>
      <c r="BF28" s="60" t="n">
        <f aca="false">MAX(0,MIN($F28,BF$4)-MAX($E28,BF$3)+1)/($F28-$E28+1)</f>
        <v>0</v>
      </c>
      <c r="BG28" s="60" t="n">
        <f aca="false">MAX(0,MIN($F28,BG$4)-MAX($E28,BG$3)+1)/($F28-$E28+1)</f>
        <v>0</v>
      </c>
      <c r="BH28" s="60" t="n">
        <f aca="false">MAX(0,MIN($F28,BH$4)-MAX($E28,BH$3)+1)/($F28-$E28+1)</f>
        <v>0</v>
      </c>
      <c r="BI28" s="60" t="n">
        <f aca="false">MAX(0,MIN($F28,BI$4)-MAX($E28,BI$3)+1)/($F28-$E28+1)</f>
        <v>0</v>
      </c>
      <c r="BJ28" s="60" t="n">
        <f aca="false">MAX(0,MIN($F28,BJ$4)-MAX($E28,BJ$3)+1)/($F28-$E28+1)</f>
        <v>0</v>
      </c>
      <c r="BK28" s="60" t="n">
        <f aca="false">MAX(0,MIN($F28,BK$4)-MAX($E28,BK$3)+1)/($F28-$E28+1)</f>
        <v>0</v>
      </c>
      <c r="BL28" s="60" t="n">
        <f aca="false">MAX(0,MIN($F28,BL$4)-MAX($E28,BL$3)+1)/($F28-$E28+1)</f>
        <v>0</v>
      </c>
      <c r="BM28" s="60" t="n">
        <f aca="false">MAX(0,MIN($F28,BM$4)-MAX($E28,BM$3)+1)/($F28-$E28+1)</f>
        <v>0</v>
      </c>
      <c r="BN28" s="60" t="n">
        <f aca="false">MAX(0,MIN($F28,BN$4)-MAX($E28,BN$3)+1)/($F28-$E28+1)</f>
        <v>0</v>
      </c>
      <c r="BO28" s="60" t="n">
        <f aca="false">MAX(0,MIN($F28,BO$4)-MAX($E28,BO$3)+1)/($F28-$E28+1)</f>
        <v>0</v>
      </c>
      <c r="BP28" s="60" t="n">
        <f aca="false">MAX(0,MIN($F28,BP$4)-MAX($E28,BP$3)+1)/($F28-$E28+1)</f>
        <v>0</v>
      </c>
      <c r="BQ28" s="60" t="n">
        <f aca="false">MAX(0,MIN($F28,BQ$4)-MAX($E28,BQ$3)+1)/($F28-$E28+1)</f>
        <v>0</v>
      </c>
      <c r="BR28" s="60" t="n">
        <f aca="false">MAX(0,MIN($F28,BR$4)-MAX($E28,BR$3)+1)/($F28-$E28+1)</f>
        <v>0</v>
      </c>
      <c r="BS28" s="60" t="n">
        <f aca="false">MAX(0,MIN($F28,BS$4)-MAX($E28,BS$3)+1)/($F28-$E28+1)</f>
        <v>0</v>
      </c>
      <c r="BT28" s="60" t="n">
        <f aca="false">MAX(0,MIN($F28,BT$4)-MAX($E28,BT$3)+1)/($F28-$E28+1)</f>
        <v>0</v>
      </c>
      <c r="BU28" s="60" t="n">
        <f aca="false">MAX(0,MIN($F28,BU$4)-MAX($E28,BU$3)+1)/($F28-$E28+1)</f>
        <v>0</v>
      </c>
      <c r="BV28" s="60" t="n">
        <f aca="false">MAX(0,MIN($F28,BV$4)-MAX($E28,BV$3)+1)/($F28-$E28+1)</f>
        <v>0</v>
      </c>
      <c r="BW28" s="60" t="n">
        <f aca="false">MAX(0,MIN($F28,BW$4)-MAX($E28,BW$3)+1)/($F28-$E28+1)</f>
        <v>0</v>
      </c>
      <c r="BX28" s="60" t="n">
        <f aca="false">MAX(0,MIN($F28,BX$4)-MAX($E28,BX$3)+1)/($F28-$E28+1)</f>
        <v>0</v>
      </c>
      <c r="BY28" s="60" t="n">
        <f aca="false">MAX(0,MIN($F28,BY$4)-MAX($E28,BY$3)+1)/($F28-$E28+1)</f>
        <v>0</v>
      </c>
      <c r="BZ28" s="60" t="n">
        <f aca="false">MAX(0,MIN($F28,BZ$4)-MAX($E28,BZ$3)+1)/($F28-$E28+1)</f>
        <v>0</v>
      </c>
      <c r="CA28" s="60" t="n">
        <f aca="false">MAX(0,MIN($F28,CA$4)-MAX($E28,CA$3)+1)/($F28-$E28+1)</f>
        <v>0</v>
      </c>
      <c r="CB28" s="60" t="n">
        <f aca="false">MAX(0,MIN($F28,CB$4)-MAX($E28,CB$3)+1)/($F28-$E28+1)</f>
        <v>0</v>
      </c>
      <c r="CC28" s="60" t="n">
        <f aca="false">MAX(0,MIN($F28,CC$4)-MAX($E28,CC$3)+1)/($F28-$E28+1)</f>
        <v>0</v>
      </c>
      <c r="CD28" s="60" t="n">
        <f aca="false">MAX(0,MIN($F28,CD$4)-MAX($E28,CD$3)+1)/($F28-$E28+1)</f>
        <v>0</v>
      </c>
      <c r="CE28" s="60" t="n">
        <f aca="false">MAX(0,MIN($F28,CE$4)-MAX($E28,CE$3)+1)/($F28-$E28+1)</f>
        <v>0</v>
      </c>
      <c r="CF28" s="60" t="n">
        <f aca="false">MAX(0,MIN($F28,CF$4)-MAX($E28,CF$3)+1)/($F28-$E28+1)</f>
        <v>0</v>
      </c>
      <c r="CG28" s="60" t="n">
        <f aca="false">MAX(0,MIN($F28,CG$4)-MAX($E28,CG$3)+1)/($F28-$E28+1)</f>
        <v>0</v>
      </c>
      <c r="CH28" s="60" t="n">
        <f aca="false">MAX(0,MIN($F28,CH$4)-MAX($E28,CH$3)+1)/($F28-$E28+1)</f>
        <v>0</v>
      </c>
      <c r="CI28" s="60" t="n">
        <f aca="false">MAX(0,MIN($F28,CI$4)-MAX($E28,CI$3)+1)/($F28-$E28+1)</f>
        <v>0</v>
      </c>
      <c r="CJ28" s="60" t="n">
        <f aca="false">MAX(0,MIN($F28,CJ$4)-MAX($E28,CJ$3)+1)/($F28-$E28+1)</f>
        <v>0</v>
      </c>
      <c r="CK28" s="60" t="n">
        <f aca="false">MAX(0,MIN($F28,CK$4)-MAX($E28,CK$3)+1)/($F28-$E28+1)</f>
        <v>0</v>
      </c>
      <c r="CL28" s="60" t="n">
        <f aca="false">MAX(0,MIN($F28,CL$4)-MAX($E28,CL$3)+1)/($F28-$E28+1)</f>
        <v>0</v>
      </c>
      <c r="CM28" s="60" t="n">
        <f aca="false">MAX(0,MIN($F28,CM$4)-MAX($E28,CM$3)+1)/($F28-$E28+1)</f>
        <v>0</v>
      </c>
      <c r="CN28" s="60" t="n">
        <f aca="false">MAX(0,MIN($F28,CN$4)-MAX($E28,CN$3)+1)/($F28-$E28+1)</f>
        <v>0</v>
      </c>
      <c r="CO28" s="60" t="n">
        <f aca="false">MAX(0,MIN($F28,CO$4)-MAX($E28,CO$3)+1)/($F28-$E28+1)</f>
        <v>0</v>
      </c>
      <c r="CP28" s="60" t="n">
        <f aca="false">MAX(0,MIN($F28,CP$4)-MAX($E28,CP$3)+1)/($F28-$E28+1)</f>
        <v>0</v>
      </c>
      <c r="CQ28" s="60" t="n">
        <f aca="false">MAX(0,MIN($F28,CQ$4)-MAX($E28,CQ$3)+1)/($F28-$E28+1)</f>
        <v>0</v>
      </c>
      <c r="CR28" s="60" t="n">
        <f aca="false">MAX(0,MIN($F28,CR$4)-MAX($E28,CR$3)+1)/($F28-$E28+1)</f>
        <v>0</v>
      </c>
      <c r="CS28" s="60" t="n">
        <f aca="false">MAX(0,MIN($F28,CS$4)-MAX($E28,CS$3)+1)/($F28-$E28+1)</f>
        <v>0</v>
      </c>
      <c r="CT28" s="60" t="n">
        <f aca="false">MAX(0,MIN($F28,CT$4)-MAX($E28,CT$3)+1)/($F28-$E28+1)</f>
        <v>0</v>
      </c>
      <c r="CU28" s="60" t="n">
        <f aca="false">MAX(0,MIN($F28,CU$4)-MAX($E28,CU$3)+1)/($F28-$E28+1)</f>
        <v>0</v>
      </c>
      <c r="CV28" s="60" t="n">
        <f aca="false">MAX(0,MIN($F28,CV$4)-MAX($E28,CV$3)+1)/($F28-$E28+1)</f>
        <v>0</v>
      </c>
      <c r="CW28" s="60" t="n">
        <f aca="false">MAX(0,MIN($F28,CW$4)-MAX($E28,CW$3)+1)/($F28-$E28+1)</f>
        <v>0</v>
      </c>
      <c r="CX28" s="60" t="n">
        <f aca="false">MAX(0,MIN($F28,CX$4)-MAX($E28,CX$3)+1)/($F28-$E28+1)</f>
        <v>0</v>
      </c>
      <c r="CY28" s="60" t="n">
        <f aca="false">MAX(0,MIN($F28,CY$4)-MAX($E28,CY$3)+1)/($F28-$E28+1)</f>
        <v>0</v>
      </c>
      <c r="CZ28" s="60" t="n">
        <f aca="false">MAX(0,MIN($F28,CZ$4)-MAX($E28,CZ$3)+1)/($F28-$E28+1)</f>
        <v>0</v>
      </c>
      <c r="DA28" s="60" t="n">
        <f aca="false">MAX(0,MIN($F28,DA$4)-MAX($E28,DA$3)+1)/($F28-$E28+1)</f>
        <v>0</v>
      </c>
      <c r="DB28" s="60" t="n">
        <f aca="false">MAX(0,MIN($F28,DB$4)-MAX($E28,DB$3)+1)/($F28-$E28+1)</f>
        <v>0</v>
      </c>
      <c r="DC28" s="60" t="n">
        <f aca="false">MAX(0,MIN($F28,DC$4)-MAX($E28,DC$3)+1)/($F28-$E28+1)</f>
        <v>0</v>
      </c>
      <c r="DD28" s="60" t="n">
        <f aca="false">MAX(0,MIN($F28,DD$4)-MAX($E28,DD$3)+1)/($F28-$E28+1)</f>
        <v>0</v>
      </c>
      <c r="DE28" s="60" t="n">
        <f aca="false">MAX(0,MIN($F28,DE$4)-MAX($E28,DE$3)+1)/($F28-$E28+1)</f>
        <v>0</v>
      </c>
      <c r="DF28" s="60" t="n">
        <f aca="false">MAX(0,MIN($F28,DF$4)-MAX($E28,DF$3)+1)/($F28-$E28+1)</f>
        <v>0</v>
      </c>
      <c r="DG28" s="60" t="n">
        <f aca="false">MAX(0,MIN($F28,DG$4)-MAX($E28,DG$3)+1)/($F28-$E28+1)</f>
        <v>0</v>
      </c>
      <c r="DH28" s="60" t="n">
        <f aca="false">MAX(0,MIN($F28,DH$4)-MAX($E28,DH$3)+1)/($F28-$E28+1)</f>
        <v>0</v>
      </c>
      <c r="DI28" s="60" t="n">
        <f aca="false">MAX(0,MIN($F28,DI$4)-MAX($E28,DI$3)+1)/($F28-$E28+1)</f>
        <v>0</v>
      </c>
      <c r="DJ28" s="60" t="n">
        <f aca="false">MAX(0,MIN($F28,DJ$4)-MAX($E28,DJ$3)+1)/($F28-$E28+1)</f>
        <v>0</v>
      </c>
      <c r="DK28" s="60" t="n">
        <f aca="false">MAX(0,MIN($F28,DK$4)-MAX($E28,DK$3)+1)/($F28-$E28+1)</f>
        <v>0</v>
      </c>
      <c r="DL28" s="60" t="n">
        <f aca="false">MAX(0,MIN($F28,DL$4)-MAX($E28,DL$3)+1)/($F28-$E28+1)</f>
        <v>0</v>
      </c>
      <c r="DM28" s="60" t="n">
        <f aca="false">MAX(0,MIN($F28,DM$4)-MAX($E28,DM$3)+1)/($F28-$E28+1)</f>
        <v>0</v>
      </c>
      <c r="DN28" s="60" t="n">
        <f aca="false">MAX(0,MIN($F28,DN$4)-MAX($E28,DN$3)+1)/($F28-$E28+1)</f>
        <v>0</v>
      </c>
      <c r="DO28" s="60" t="n">
        <f aca="false">MAX(0,MIN($F28,DO$4)-MAX($E28,DO$3)+1)/($F28-$E28+1)</f>
        <v>0</v>
      </c>
      <c r="DP28" s="60" t="n">
        <f aca="false">MAX(0,MIN($F28,DP$4)-MAX($E28,DP$3)+1)/($F28-$E28+1)</f>
        <v>0</v>
      </c>
      <c r="DQ28" s="60" t="n">
        <f aca="false">MAX(0,MIN($F28,DQ$4)-MAX($E28,DQ$3)+1)/($F28-$E28+1)</f>
        <v>0</v>
      </c>
      <c r="DR28" s="60" t="n">
        <f aca="false">MAX(0,MIN($F28,DR$4)-MAX($E28,DR$3)+1)/($F28-$E28+1)</f>
        <v>0</v>
      </c>
      <c r="DS28" s="60" t="n">
        <f aca="false">MAX(0,MIN($F28,DS$4)-MAX($E28,DS$3)+1)/($F28-$E28+1)</f>
        <v>0</v>
      </c>
      <c r="DT28" s="60" t="n">
        <f aca="false">MAX(0,MIN($F28,DT$4)-MAX($E28,DT$3)+1)/($F28-$E28+1)</f>
        <v>0</v>
      </c>
      <c r="DU28" s="60" t="n">
        <f aca="false">MAX(0,MIN($F28,DU$4)-MAX($E28,DU$3)+1)/($F28-$E28+1)</f>
        <v>0</v>
      </c>
      <c r="DV28" s="60" t="n">
        <f aca="false">MAX(0,MIN($F28,DV$4)-MAX($E28,DV$3)+1)/($F28-$E28+1)</f>
        <v>0</v>
      </c>
      <c r="DW28" s="60" t="n">
        <f aca="false">MAX(0,MIN($F28,DW$4)-MAX($E28,DW$3)+1)/($F28-$E28+1)</f>
        <v>0</v>
      </c>
      <c r="DX28" s="60" t="n">
        <f aca="false">MAX(0,MIN($F28,DX$4)-MAX($E28,DX$3)+1)/($F28-$E28+1)</f>
        <v>0</v>
      </c>
      <c r="DY28" s="60" t="n">
        <f aca="false">MAX(0,MIN($F28,DY$4)-MAX($E28,DY$3)+1)/($F28-$E28+1)</f>
        <v>0</v>
      </c>
      <c r="DZ28" s="60" t="n">
        <f aca="false">MAX(0,MIN($F28,DZ$4)-MAX($E28,DZ$3)+1)/($F28-$E28+1)</f>
        <v>0</v>
      </c>
      <c r="EA28" s="60" t="n">
        <f aca="false">MAX(0,MIN($F28,EA$4)-MAX($E28,EA$3)+1)/($F28-$E28+1)</f>
        <v>0</v>
      </c>
      <c r="EB28" s="60" t="n">
        <f aca="false">MAX(0,MIN($F28,EB$4)-MAX($E28,EB$3)+1)/($F28-$E28+1)</f>
        <v>0</v>
      </c>
      <c r="EC28" s="60" t="n">
        <f aca="false">MAX(0,MIN($F28,EC$4)-MAX($E28,EC$3)+1)/($F28-$E28+1)</f>
        <v>0</v>
      </c>
      <c r="ED28" s="60" t="n">
        <f aca="false">MAX(0,MIN($F28,ED$4)-MAX($E28,ED$3)+1)/($F28-$E28+1)</f>
        <v>0</v>
      </c>
      <c r="EE28" s="60" t="n">
        <f aca="false">MAX(0,MIN($F28,EE$4)-MAX($E28,EE$3)+1)/($F28-$E28+1)</f>
        <v>0</v>
      </c>
      <c r="EF28" s="60" t="n">
        <f aca="false">MAX(0,MIN($F28,EF$4)-MAX($E28,EF$3)+1)/($F28-$E28+1)</f>
        <v>0</v>
      </c>
      <c r="EG28" s="60" t="n">
        <f aca="false">MAX(0,MIN($F28,EG$4)-MAX($E28,EG$3)+1)/($F28-$E28+1)</f>
        <v>0</v>
      </c>
      <c r="EH28" s="60" t="n">
        <f aca="false">MAX(0,MIN($F28,EH$4)-MAX($E28,EH$3)+1)/($F28-$E28+1)</f>
        <v>0</v>
      </c>
      <c r="EI28" s="60" t="n">
        <f aca="false">MAX(0,MIN($F28,EI$4)-MAX($E28,EI$3)+1)/($F28-$E28+1)</f>
        <v>0</v>
      </c>
      <c r="EJ28" s="60" t="n">
        <f aca="false">MAX(0,MIN($F28,EJ$4)-MAX($E28,EJ$3)+1)/($F28-$E28+1)</f>
        <v>0</v>
      </c>
      <c r="EK28" s="60" t="n">
        <f aca="false">MAX(0,MIN($F28,EK$4)-MAX($E28,EK$3)+1)/($F28-$E28+1)</f>
        <v>0</v>
      </c>
      <c r="EL28" s="60" t="n">
        <f aca="false">MAX(0,MIN($F28,EL$4)-MAX($E28,EL$3)+1)/($F28-$E28+1)</f>
        <v>0</v>
      </c>
      <c r="EM28" s="60" t="n">
        <f aca="false">MAX(0,MIN($F28,EM$4)-MAX($E28,EM$3)+1)/($F28-$E28+1)</f>
        <v>0</v>
      </c>
      <c r="EN28" s="60" t="n">
        <f aca="false">MAX(0,MIN($F28,EN$4)-MAX($E28,EN$3)+1)/($F28-$E28+1)</f>
        <v>0</v>
      </c>
      <c r="EO28" s="60" t="n">
        <f aca="false">MAX(0,MIN($F28,EO$4)-MAX($E28,EO$3)+1)/($F28-$E28+1)</f>
        <v>0</v>
      </c>
      <c r="EP28" s="60" t="n">
        <f aca="false">MAX(0,MIN($F28,EP$4)-MAX($E28,EP$3)+1)/($F28-$E28+1)</f>
        <v>0</v>
      </c>
      <c r="EQ28" s="60" t="n">
        <f aca="false">MAX(0,MIN($F28,EQ$4)-MAX($E28,EQ$3)+1)/($F28-$E28+1)</f>
        <v>0</v>
      </c>
      <c r="ER28" s="60" t="n">
        <f aca="false">MAX(0,MIN($F28,ER$4)-MAX($E28,ER$3)+1)/($F28-$E28+1)</f>
        <v>0</v>
      </c>
      <c r="ES28" s="60" t="n">
        <f aca="false">MAX(0,MIN($F28,ES$4)-MAX($E28,ES$3)+1)/($F28-$E28+1)</f>
        <v>0</v>
      </c>
      <c r="ET28" s="60" t="n">
        <f aca="false">MAX(0,MIN($F28,ET$4)-MAX($E28,ET$3)+1)/($F28-$E28+1)</f>
        <v>0</v>
      </c>
      <c r="EU28" s="60" t="n">
        <f aca="false">MAX(0,MIN($F28,EU$4)-MAX($E28,EU$3)+1)/($F28-$E28+1)</f>
        <v>0</v>
      </c>
      <c r="EV28" s="60" t="n">
        <f aca="false">MAX(0,MIN($F28,EV$4)-MAX($E28,EV$3)+1)/($F28-$E28+1)</f>
        <v>0</v>
      </c>
      <c r="EW28" s="60" t="n">
        <f aca="false">MAX(0,MIN($F28,EW$4)-MAX($E28,EW$3)+1)/($F28-$E28+1)</f>
        <v>0</v>
      </c>
      <c r="EX28" s="60" t="n">
        <f aca="false">MAX(0,MIN($F28,EX$4)-MAX($E28,EX$3)+1)/($F28-$E28+1)</f>
        <v>0</v>
      </c>
      <c r="EY28" s="60" t="n">
        <f aca="false">MAX(0,MIN($F28,EY$4)-MAX($E28,EY$3)+1)/($F28-$E28+1)</f>
        <v>0</v>
      </c>
      <c r="EZ28" s="60" t="n">
        <f aca="false">MAX(0,MIN($F28,EZ$4)-MAX($E28,EZ$3)+1)/($F28-$E28+1)</f>
        <v>0</v>
      </c>
      <c r="FA28" s="60" t="n">
        <f aca="false">MAX(0,MIN($F28,FA$4)-MAX($E28,FA$3)+1)/($F28-$E28+1)</f>
        <v>0</v>
      </c>
      <c r="FB28" s="60" t="n">
        <f aca="false">MAX(0,MIN($F28,FB$4)-MAX($E28,FB$3)+1)/($F28-$E28+1)</f>
        <v>0</v>
      </c>
      <c r="FC28" s="60" t="n">
        <f aca="false">MAX(0,MIN($F28,FC$4)-MAX($E28,FC$3)+1)/($F28-$E28+1)</f>
        <v>0</v>
      </c>
      <c r="FD28" s="60" t="n">
        <f aca="false">MAX(0,MIN($F28,FD$4)-MAX($E28,FD$3)+1)/($F28-$E28+1)</f>
        <v>0</v>
      </c>
      <c r="FE28" s="60" t="n">
        <f aca="false">MAX(0,MIN($F28,FE$4)-MAX($E28,FE$3)+1)/($F28-$E28+1)</f>
        <v>0</v>
      </c>
      <c r="FF28" s="60" t="n">
        <f aca="false">MAX(0,MIN($F28,FF$4)-MAX($E28,FF$3)+1)/($F28-$E28+1)</f>
        <v>0</v>
      </c>
      <c r="FG28" s="60" t="n">
        <f aca="false">MAX(0,MIN($F28,FG$4)-MAX($E28,FG$3)+1)/($F28-$E28+1)</f>
        <v>0</v>
      </c>
      <c r="FH28" s="60" t="n">
        <f aca="false">MAX(0,MIN($F28,FH$4)-MAX($E28,FH$3)+1)/($F28-$E28+1)</f>
        <v>0</v>
      </c>
    </row>
    <row r="29" customFormat="false" ht="15" hidden="false" customHeight="false" outlineLevel="0" collapsed="false">
      <c r="C29" s="0" t="s">
        <v>637</v>
      </c>
      <c r="D29" s="11" t="s">
        <v>617</v>
      </c>
      <c r="E29" s="40" t="n">
        <f aca="false">EOMONTH(In_PreRtB_First,-1)+1</f>
        <v>46296</v>
      </c>
      <c r="F29" s="27" t="n">
        <f aca="false">In_PreRtB_Last</f>
        <v>46477</v>
      </c>
      <c r="I29" s="60" t="n">
        <f aca="false">SUM(J29:FH29)</f>
        <v>1</v>
      </c>
      <c r="J29" s="60" t="n">
        <f aca="false">MAX(0,MIN($F29,J$4)-MAX($E29,J$3)+1)/($F29-$E29+1)</f>
        <v>0</v>
      </c>
      <c r="K29" s="60" t="n">
        <f aca="false">MAX(0,MIN($F29,K$4)-MAX($E29,K$3)+1)/($F29-$E29+1)</f>
        <v>0</v>
      </c>
      <c r="L29" s="60" t="n">
        <f aca="false">MAX(0,MIN($F29,L$4)-MAX($E29,L$3)+1)/($F29-$E29+1)</f>
        <v>0</v>
      </c>
      <c r="M29" s="60" t="n">
        <f aca="false">MAX(0,MIN($F29,M$4)-MAX($E29,M$3)+1)/($F29-$E29+1)</f>
        <v>0</v>
      </c>
      <c r="N29" s="60" t="n">
        <f aca="false">MAX(0,MIN($F29,N$4)-MAX($E29,N$3)+1)/($F29-$E29+1)</f>
        <v>0.505494505494506</v>
      </c>
      <c r="O29" s="60" t="n">
        <f aca="false">MAX(0,MIN($F29,O$4)-MAX($E29,O$3)+1)/($F29-$E29+1)</f>
        <v>0.494505494505495</v>
      </c>
      <c r="P29" s="60" t="n">
        <f aca="false">MAX(0,MIN($F29,P$4)-MAX($E29,P$3)+1)/($F29-$E29+1)</f>
        <v>0</v>
      </c>
      <c r="Q29" s="60" t="n">
        <f aca="false">MAX(0,MIN($F29,Q$4)-MAX($E29,Q$3)+1)/($F29-$E29+1)</f>
        <v>0</v>
      </c>
      <c r="R29" s="60" t="n">
        <f aca="false">MAX(0,MIN($F29,R$4)-MAX($E29,R$3)+1)/($F29-$E29+1)</f>
        <v>0</v>
      </c>
      <c r="S29" s="60" t="n">
        <f aca="false">MAX(0,MIN($F29,S$4)-MAX($E29,S$3)+1)/($F29-$E29+1)</f>
        <v>0</v>
      </c>
      <c r="T29" s="60" t="n">
        <f aca="false">MAX(0,MIN($F29,T$4)-MAX($E29,T$3)+1)/($F29-$E29+1)</f>
        <v>0</v>
      </c>
      <c r="U29" s="60" t="n">
        <f aca="false">MAX(0,MIN($F29,U$4)-MAX($E29,U$3)+1)/($F29-$E29+1)</f>
        <v>0</v>
      </c>
      <c r="V29" s="60" t="n">
        <f aca="false">MAX(0,MIN($F29,V$4)-MAX($E29,V$3)+1)/($F29-$E29+1)</f>
        <v>0</v>
      </c>
      <c r="W29" s="60" t="n">
        <f aca="false">MAX(0,MIN($F29,W$4)-MAX($E29,W$3)+1)/($F29-$E29+1)</f>
        <v>0</v>
      </c>
      <c r="X29" s="60" t="n">
        <f aca="false">MAX(0,MIN($F29,X$4)-MAX($E29,X$3)+1)/($F29-$E29+1)</f>
        <v>0</v>
      </c>
      <c r="Y29" s="60" t="n">
        <f aca="false">MAX(0,MIN($F29,Y$4)-MAX($E29,Y$3)+1)/($F29-$E29+1)</f>
        <v>0</v>
      </c>
      <c r="Z29" s="60" t="n">
        <f aca="false">MAX(0,MIN($F29,Z$4)-MAX($E29,Z$3)+1)/($F29-$E29+1)</f>
        <v>0</v>
      </c>
      <c r="AA29" s="60" t="n">
        <f aca="false">MAX(0,MIN($F29,AA$4)-MAX($E29,AA$3)+1)/($F29-$E29+1)</f>
        <v>0</v>
      </c>
      <c r="AB29" s="60" t="n">
        <f aca="false">MAX(0,MIN($F29,AB$4)-MAX($E29,AB$3)+1)/($F29-$E29+1)</f>
        <v>0</v>
      </c>
      <c r="AC29" s="60" t="n">
        <f aca="false">MAX(0,MIN($F29,AC$4)-MAX($E29,AC$3)+1)/($F29-$E29+1)</f>
        <v>0</v>
      </c>
      <c r="AD29" s="60" t="n">
        <f aca="false">MAX(0,MIN($F29,AD$4)-MAX($E29,AD$3)+1)/($F29-$E29+1)</f>
        <v>0</v>
      </c>
      <c r="AE29" s="60" t="n">
        <f aca="false">MAX(0,MIN($F29,AE$4)-MAX($E29,AE$3)+1)/($F29-$E29+1)</f>
        <v>0</v>
      </c>
      <c r="AF29" s="60" t="n">
        <f aca="false">MAX(0,MIN($F29,AF$4)-MAX($E29,AF$3)+1)/($F29-$E29+1)</f>
        <v>0</v>
      </c>
      <c r="AG29" s="60" t="n">
        <f aca="false">MAX(0,MIN($F29,AG$4)-MAX($E29,AG$3)+1)/($F29-$E29+1)</f>
        <v>0</v>
      </c>
      <c r="AH29" s="60" t="n">
        <f aca="false">MAX(0,MIN($F29,AH$4)-MAX($E29,AH$3)+1)/($F29-$E29+1)</f>
        <v>0</v>
      </c>
      <c r="AI29" s="60" t="n">
        <f aca="false">MAX(0,MIN($F29,AI$4)-MAX($E29,AI$3)+1)/($F29-$E29+1)</f>
        <v>0</v>
      </c>
      <c r="AJ29" s="60" t="n">
        <f aca="false">MAX(0,MIN($F29,AJ$4)-MAX($E29,AJ$3)+1)/($F29-$E29+1)</f>
        <v>0</v>
      </c>
      <c r="AK29" s="60" t="n">
        <f aca="false">MAX(0,MIN($F29,AK$4)-MAX($E29,AK$3)+1)/($F29-$E29+1)</f>
        <v>0</v>
      </c>
      <c r="AL29" s="60" t="n">
        <f aca="false">MAX(0,MIN($F29,AL$4)-MAX($E29,AL$3)+1)/($F29-$E29+1)</f>
        <v>0</v>
      </c>
      <c r="AM29" s="60" t="n">
        <f aca="false">MAX(0,MIN($F29,AM$4)-MAX($E29,AM$3)+1)/($F29-$E29+1)</f>
        <v>0</v>
      </c>
      <c r="AN29" s="60" t="n">
        <f aca="false">MAX(0,MIN($F29,AN$4)-MAX($E29,AN$3)+1)/($F29-$E29+1)</f>
        <v>0</v>
      </c>
      <c r="AO29" s="60" t="n">
        <f aca="false">MAX(0,MIN($F29,AO$4)-MAX($E29,AO$3)+1)/($F29-$E29+1)</f>
        <v>0</v>
      </c>
      <c r="AP29" s="60" t="n">
        <f aca="false">MAX(0,MIN($F29,AP$4)-MAX($E29,AP$3)+1)/($F29-$E29+1)</f>
        <v>0</v>
      </c>
      <c r="AQ29" s="60" t="n">
        <f aca="false">MAX(0,MIN($F29,AQ$4)-MAX($E29,AQ$3)+1)/($F29-$E29+1)</f>
        <v>0</v>
      </c>
      <c r="AR29" s="60" t="n">
        <f aca="false">MAX(0,MIN($F29,AR$4)-MAX($E29,AR$3)+1)/($F29-$E29+1)</f>
        <v>0</v>
      </c>
      <c r="AS29" s="60" t="n">
        <f aca="false">MAX(0,MIN($F29,AS$4)-MAX($E29,AS$3)+1)/($F29-$E29+1)</f>
        <v>0</v>
      </c>
      <c r="AT29" s="60" t="n">
        <f aca="false">MAX(0,MIN($F29,AT$4)-MAX($E29,AT$3)+1)/($F29-$E29+1)</f>
        <v>0</v>
      </c>
      <c r="AU29" s="60" t="n">
        <f aca="false">MAX(0,MIN($F29,AU$4)-MAX($E29,AU$3)+1)/($F29-$E29+1)</f>
        <v>0</v>
      </c>
      <c r="AV29" s="60" t="n">
        <f aca="false">MAX(0,MIN($F29,AV$4)-MAX($E29,AV$3)+1)/($F29-$E29+1)</f>
        <v>0</v>
      </c>
      <c r="AW29" s="60" t="n">
        <f aca="false">MAX(0,MIN($F29,AW$4)-MAX($E29,AW$3)+1)/($F29-$E29+1)</f>
        <v>0</v>
      </c>
      <c r="AX29" s="60" t="n">
        <f aca="false">MAX(0,MIN($F29,AX$4)-MAX($E29,AX$3)+1)/($F29-$E29+1)</f>
        <v>0</v>
      </c>
      <c r="AY29" s="60" t="n">
        <f aca="false">MAX(0,MIN($F29,AY$4)-MAX($E29,AY$3)+1)/($F29-$E29+1)</f>
        <v>0</v>
      </c>
      <c r="AZ29" s="60" t="n">
        <f aca="false">MAX(0,MIN($F29,AZ$4)-MAX($E29,AZ$3)+1)/($F29-$E29+1)</f>
        <v>0</v>
      </c>
      <c r="BA29" s="60" t="n">
        <f aca="false">MAX(0,MIN($F29,BA$4)-MAX($E29,BA$3)+1)/($F29-$E29+1)</f>
        <v>0</v>
      </c>
      <c r="BB29" s="60" t="n">
        <f aca="false">MAX(0,MIN($F29,BB$4)-MAX($E29,BB$3)+1)/($F29-$E29+1)</f>
        <v>0</v>
      </c>
      <c r="BC29" s="60" t="n">
        <f aca="false">MAX(0,MIN($F29,BC$4)-MAX($E29,BC$3)+1)/($F29-$E29+1)</f>
        <v>0</v>
      </c>
      <c r="BD29" s="60" t="n">
        <f aca="false">MAX(0,MIN($F29,BD$4)-MAX($E29,BD$3)+1)/($F29-$E29+1)</f>
        <v>0</v>
      </c>
      <c r="BE29" s="60" t="n">
        <f aca="false">MAX(0,MIN($F29,BE$4)-MAX($E29,BE$3)+1)/($F29-$E29+1)</f>
        <v>0</v>
      </c>
      <c r="BF29" s="60" t="n">
        <f aca="false">MAX(0,MIN($F29,BF$4)-MAX($E29,BF$3)+1)/($F29-$E29+1)</f>
        <v>0</v>
      </c>
      <c r="BG29" s="60" t="n">
        <f aca="false">MAX(0,MIN($F29,BG$4)-MAX($E29,BG$3)+1)/($F29-$E29+1)</f>
        <v>0</v>
      </c>
      <c r="BH29" s="60" t="n">
        <f aca="false">MAX(0,MIN($F29,BH$4)-MAX($E29,BH$3)+1)/($F29-$E29+1)</f>
        <v>0</v>
      </c>
      <c r="BI29" s="60" t="n">
        <f aca="false">MAX(0,MIN($F29,BI$4)-MAX($E29,BI$3)+1)/($F29-$E29+1)</f>
        <v>0</v>
      </c>
      <c r="BJ29" s="60" t="n">
        <f aca="false">MAX(0,MIN($F29,BJ$4)-MAX($E29,BJ$3)+1)/($F29-$E29+1)</f>
        <v>0</v>
      </c>
      <c r="BK29" s="60" t="n">
        <f aca="false">MAX(0,MIN($F29,BK$4)-MAX($E29,BK$3)+1)/($F29-$E29+1)</f>
        <v>0</v>
      </c>
      <c r="BL29" s="60" t="n">
        <f aca="false">MAX(0,MIN($F29,BL$4)-MAX($E29,BL$3)+1)/($F29-$E29+1)</f>
        <v>0</v>
      </c>
      <c r="BM29" s="60" t="n">
        <f aca="false">MAX(0,MIN($F29,BM$4)-MAX($E29,BM$3)+1)/($F29-$E29+1)</f>
        <v>0</v>
      </c>
      <c r="BN29" s="60" t="n">
        <f aca="false">MAX(0,MIN($F29,BN$4)-MAX($E29,BN$3)+1)/($F29-$E29+1)</f>
        <v>0</v>
      </c>
      <c r="BO29" s="60" t="n">
        <f aca="false">MAX(0,MIN($F29,BO$4)-MAX($E29,BO$3)+1)/($F29-$E29+1)</f>
        <v>0</v>
      </c>
      <c r="BP29" s="60" t="n">
        <f aca="false">MAX(0,MIN($F29,BP$4)-MAX($E29,BP$3)+1)/($F29-$E29+1)</f>
        <v>0</v>
      </c>
      <c r="BQ29" s="60" t="n">
        <f aca="false">MAX(0,MIN($F29,BQ$4)-MAX($E29,BQ$3)+1)/($F29-$E29+1)</f>
        <v>0</v>
      </c>
      <c r="BR29" s="60" t="n">
        <f aca="false">MAX(0,MIN($F29,BR$4)-MAX($E29,BR$3)+1)/($F29-$E29+1)</f>
        <v>0</v>
      </c>
      <c r="BS29" s="60" t="n">
        <f aca="false">MAX(0,MIN($F29,BS$4)-MAX($E29,BS$3)+1)/($F29-$E29+1)</f>
        <v>0</v>
      </c>
      <c r="BT29" s="60" t="n">
        <f aca="false">MAX(0,MIN($F29,BT$4)-MAX($E29,BT$3)+1)/($F29-$E29+1)</f>
        <v>0</v>
      </c>
      <c r="BU29" s="60" t="n">
        <f aca="false">MAX(0,MIN($F29,BU$4)-MAX($E29,BU$3)+1)/($F29-$E29+1)</f>
        <v>0</v>
      </c>
      <c r="BV29" s="60" t="n">
        <f aca="false">MAX(0,MIN($F29,BV$4)-MAX($E29,BV$3)+1)/($F29-$E29+1)</f>
        <v>0</v>
      </c>
      <c r="BW29" s="60" t="n">
        <f aca="false">MAX(0,MIN($F29,BW$4)-MAX($E29,BW$3)+1)/($F29-$E29+1)</f>
        <v>0</v>
      </c>
      <c r="BX29" s="60" t="n">
        <f aca="false">MAX(0,MIN($F29,BX$4)-MAX($E29,BX$3)+1)/($F29-$E29+1)</f>
        <v>0</v>
      </c>
      <c r="BY29" s="60" t="n">
        <f aca="false">MAX(0,MIN($F29,BY$4)-MAX($E29,BY$3)+1)/($F29-$E29+1)</f>
        <v>0</v>
      </c>
      <c r="BZ29" s="60" t="n">
        <f aca="false">MAX(0,MIN($F29,BZ$4)-MAX($E29,BZ$3)+1)/($F29-$E29+1)</f>
        <v>0</v>
      </c>
      <c r="CA29" s="60" t="n">
        <f aca="false">MAX(0,MIN($F29,CA$4)-MAX($E29,CA$3)+1)/($F29-$E29+1)</f>
        <v>0</v>
      </c>
      <c r="CB29" s="60" t="n">
        <f aca="false">MAX(0,MIN($F29,CB$4)-MAX($E29,CB$3)+1)/($F29-$E29+1)</f>
        <v>0</v>
      </c>
      <c r="CC29" s="60" t="n">
        <f aca="false">MAX(0,MIN($F29,CC$4)-MAX($E29,CC$3)+1)/($F29-$E29+1)</f>
        <v>0</v>
      </c>
      <c r="CD29" s="60" t="n">
        <f aca="false">MAX(0,MIN($F29,CD$4)-MAX($E29,CD$3)+1)/($F29-$E29+1)</f>
        <v>0</v>
      </c>
      <c r="CE29" s="60" t="n">
        <f aca="false">MAX(0,MIN($F29,CE$4)-MAX($E29,CE$3)+1)/($F29-$E29+1)</f>
        <v>0</v>
      </c>
      <c r="CF29" s="60" t="n">
        <f aca="false">MAX(0,MIN($F29,CF$4)-MAX($E29,CF$3)+1)/($F29-$E29+1)</f>
        <v>0</v>
      </c>
      <c r="CG29" s="60" t="n">
        <f aca="false">MAX(0,MIN($F29,CG$4)-MAX($E29,CG$3)+1)/($F29-$E29+1)</f>
        <v>0</v>
      </c>
      <c r="CH29" s="60" t="n">
        <f aca="false">MAX(0,MIN($F29,CH$4)-MAX($E29,CH$3)+1)/($F29-$E29+1)</f>
        <v>0</v>
      </c>
      <c r="CI29" s="60" t="n">
        <f aca="false">MAX(0,MIN($F29,CI$4)-MAX($E29,CI$3)+1)/($F29-$E29+1)</f>
        <v>0</v>
      </c>
      <c r="CJ29" s="60" t="n">
        <f aca="false">MAX(0,MIN($F29,CJ$4)-MAX($E29,CJ$3)+1)/($F29-$E29+1)</f>
        <v>0</v>
      </c>
      <c r="CK29" s="60" t="n">
        <f aca="false">MAX(0,MIN($F29,CK$4)-MAX($E29,CK$3)+1)/($F29-$E29+1)</f>
        <v>0</v>
      </c>
      <c r="CL29" s="60" t="n">
        <f aca="false">MAX(0,MIN($F29,CL$4)-MAX($E29,CL$3)+1)/($F29-$E29+1)</f>
        <v>0</v>
      </c>
      <c r="CM29" s="60" t="n">
        <f aca="false">MAX(0,MIN($F29,CM$4)-MAX($E29,CM$3)+1)/($F29-$E29+1)</f>
        <v>0</v>
      </c>
      <c r="CN29" s="60" t="n">
        <f aca="false">MAX(0,MIN($F29,CN$4)-MAX($E29,CN$3)+1)/($F29-$E29+1)</f>
        <v>0</v>
      </c>
      <c r="CO29" s="60" t="n">
        <f aca="false">MAX(0,MIN($F29,CO$4)-MAX($E29,CO$3)+1)/($F29-$E29+1)</f>
        <v>0</v>
      </c>
      <c r="CP29" s="60" t="n">
        <f aca="false">MAX(0,MIN($F29,CP$4)-MAX($E29,CP$3)+1)/($F29-$E29+1)</f>
        <v>0</v>
      </c>
      <c r="CQ29" s="60" t="n">
        <f aca="false">MAX(0,MIN($F29,CQ$4)-MAX($E29,CQ$3)+1)/($F29-$E29+1)</f>
        <v>0</v>
      </c>
      <c r="CR29" s="60" t="n">
        <f aca="false">MAX(0,MIN($F29,CR$4)-MAX($E29,CR$3)+1)/($F29-$E29+1)</f>
        <v>0</v>
      </c>
      <c r="CS29" s="60" t="n">
        <f aca="false">MAX(0,MIN($F29,CS$4)-MAX($E29,CS$3)+1)/($F29-$E29+1)</f>
        <v>0</v>
      </c>
      <c r="CT29" s="60" t="n">
        <f aca="false">MAX(0,MIN($F29,CT$4)-MAX($E29,CT$3)+1)/($F29-$E29+1)</f>
        <v>0</v>
      </c>
      <c r="CU29" s="60" t="n">
        <f aca="false">MAX(0,MIN($F29,CU$4)-MAX($E29,CU$3)+1)/($F29-$E29+1)</f>
        <v>0</v>
      </c>
      <c r="CV29" s="60" t="n">
        <f aca="false">MAX(0,MIN($F29,CV$4)-MAX($E29,CV$3)+1)/($F29-$E29+1)</f>
        <v>0</v>
      </c>
      <c r="CW29" s="60" t="n">
        <f aca="false">MAX(0,MIN($F29,CW$4)-MAX($E29,CW$3)+1)/($F29-$E29+1)</f>
        <v>0</v>
      </c>
      <c r="CX29" s="60" t="n">
        <f aca="false">MAX(0,MIN($F29,CX$4)-MAX($E29,CX$3)+1)/($F29-$E29+1)</f>
        <v>0</v>
      </c>
      <c r="CY29" s="60" t="n">
        <f aca="false">MAX(0,MIN($F29,CY$4)-MAX($E29,CY$3)+1)/($F29-$E29+1)</f>
        <v>0</v>
      </c>
      <c r="CZ29" s="60" t="n">
        <f aca="false">MAX(0,MIN($F29,CZ$4)-MAX($E29,CZ$3)+1)/($F29-$E29+1)</f>
        <v>0</v>
      </c>
      <c r="DA29" s="60" t="n">
        <f aca="false">MAX(0,MIN($F29,DA$4)-MAX($E29,DA$3)+1)/($F29-$E29+1)</f>
        <v>0</v>
      </c>
      <c r="DB29" s="60" t="n">
        <f aca="false">MAX(0,MIN($F29,DB$4)-MAX($E29,DB$3)+1)/($F29-$E29+1)</f>
        <v>0</v>
      </c>
      <c r="DC29" s="60" t="n">
        <f aca="false">MAX(0,MIN($F29,DC$4)-MAX($E29,DC$3)+1)/($F29-$E29+1)</f>
        <v>0</v>
      </c>
      <c r="DD29" s="60" t="n">
        <f aca="false">MAX(0,MIN($F29,DD$4)-MAX($E29,DD$3)+1)/($F29-$E29+1)</f>
        <v>0</v>
      </c>
      <c r="DE29" s="60" t="n">
        <f aca="false">MAX(0,MIN($F29,DE$4)-MAX($E29,DE$3)+1)/($F29-$E29+1)</f>
        <v>0</v>
      </c>
      <c r="DF29" s="60" t="n">
        <f aca="false">MAX(0,MIN($F29,DF$4)-MAX($E29,DF$3)+1)/($F29-$E29+1)</f>
        <v>0</v>
      </c>
      <c r="DG29" s="60" t="n">
        <f aca="false">MAX(0,MIN($F29,DG$4)-MAX($E29,DG$3)+1)/($F29-$E29+1)</f>
        <v>0</v>
      </c>
      <c r="DH29" s="60" t="n">
        <f aca="false">MAX(0,MIN($F29,DH$4)-MAX($E29,DH$3)+1)/($F29-$E29+1)</f>
        <v>0</v>
      </c>
      <c r="DI29" s="60" t="n">
        <f aca="false">MAX(0,MIN($F29,DI$4)-MAX($E29,DI$3)+1)/($F29-$E29+1)</f>
        <v>0</v>
      </c>
      <c r="DJ29" s="60" t="n">
        <f aca="false">MAX(0,MIN($F29,DJ$4)-MAX($E29,DJ$3)+1)/($F29-$E29+1)</f>
        <v>0</v>
      </c>
      <c r="DK29" s="60" t="n">
        <f aca="false">MAX(0,MIN($F29,DK$4)-MAX($E29,DK$3)+1)/($F29-$E29+1)</f>
        <v>0</v>
      </c>
      <c r="DL29" s="60" t="n">
        <f aca="false">MAX(0,MIN($F29,DL$4)-MAX($E29,DL$3)+1)/($F29-$E29+1)</f>
        <v>0</v>
      </c>
      <c r="DM29" s="60" t="n">
        <f aca="false">MAX(0,MIN($F29,DM$4)-MAX($E29,DM$3)+1)/($F29-$E29+1)</f>
        <v>0</v>
      </c>
      <c r="DN29" s="60" t="n">
        <f aca="false">MAX(0,MIN($F29,DN$4)-MAX($E29,DN$3)+1)/($F29-$E29+1)</f>
        <v>0</v>
      </c>
      <c r="DO29" s="60" t="n">
        <f aca="false">MAX(0,MIN($F29,DO$4)-MAX($E29,DO$3)+1)/($F29-$E29+1)</f>
        <v>0</v>
      </c>
      <c r="DP29" s="60" t="n">
        <f aca="false">MAX(0,MIN($F29,DP$4)-MAX($E29,DP$3)+1)/($F29-$E29+1)</f>
        <v>0</v>
      </c>
      <c r="DQ29" s="60" t="n">
        <f aca="false">MAX(0,MIN($F29,DQ$4)-MAX($E29,DQ$3)+1)/($F29-$E29+1)</f>
        <v>0</v>
      </c>
      <c r="DR29" s="60" t="n">
        <f aca="false">MAX(0,MIN($F29,DR$4)-MAX($E29,DR$3)+1)/($F29-$E29+1)</f>
        <v>0</v>
      </c>
      <c r="DS29" s="60" t="n">
        <f aca="false">MAX(0,MIN($F29,DS$4)-MAX($E29,DS$3)+1)/($F29-$E29+1)</f>
        <v>0</v>
      </c>
      <c r="DT29" s="60" t="n">
        <f aca="false">MAX(0,MIN($F29,DT$4)-MAX($E29,DT$3)+1)/($F29-$E29+1)</f>
        <v>0</v>
      </c>
      <c r="DU29" s="60" t="n">
        <f aca="false">MAX(0,MIN($F29,DU$4)-MAX($E29,DU$3)+1)/($F29-$E29+1)</f>
        <v>0</v>
      </c>
      <c r="DV29" s="60" t="n">
        <f aca="false">MAX(0,MIN($F29,DV$4)-MAX($E29,DV$3)+1)/($F29-$E29+1)</f>
        <v>0</v>
      </c>
      <c r="DW29" s="60" t="n">
        <f aca="false">MAX(0,MIN($F29,DW$4)-MAX($E29,DW$3)+1)/($F29-$E29+1)</f>
        <v>0</v>
      </c>
      <c r="DX29" s="60" t="n">
        <f aca="false">MAX(0,MIN($F29,DX$4)-MAX($E29,DX$3)+1)/($F29-$E29+1)</f>
        <v>0</v>
      </c>
      <c r="DY29" s="60" t="n">
        <f aca="false">MAX(0,MIN($F29,DY$4)-MAX($E29,DY$3)+1)/($F29-$E29+1)</f>
        <v>0</v>
      </c>
      <c r="DZ29" s="60" t="n">
        <f aca="false">MAX(0,MIN($F29,DZ$4)-MAX($E29,DZ$3)+1)/($F29-$E29+1)</f>
        <v>0</v>
      </c>
      <c r="EA29" s="60" t="n">
        <f aca="false">MAX(0,MIN($F29,EA$4)-MAX($E29,EA$3)+1)/($F29-$E29+1)</f>
        <v>0</v>
      </c>
      <c r="EB29" s="60" t="n">
        <f aca="false">MAX(0,MIN($F29,EB$4)-MAX($E29,EB$3)+1)/($F29-$E29+1)</f>
        <v>0</v>
      </c>
      <c r="EC29" s="60" t="n">
        <f aca="false">MAX(0,MIN($F29,EC$4)-MAX($E29,EC$3)+1)/($F29-$E29+1)</f>
        <v>0</v>
      </c>
      <c r="ED29" s="60" t="n">
        <f aca="false">MAX(0,MIN($F29,ED$4)-MAX($E29,ED$3)+1)/($F29-$E29+1)</f>
        <v>0</v>
      </c>
      <c r="EE29" s="60" t="n">
        <f aca="false">MAX(0,MIN($F29,EE$4)-MAX($E29,EE$3)+1)/($F29-$E29+1)</f>
        <v>0</v>
      </c>
      <c r="EF29" s="60" t="n">
        <f aca="false">MAX(0,MIN($F29,EF$4)-MAX($E29,EF$3)+1)/($F29-$E29+1)</f>
        <v>0</v>
      </c>
      <c r="EG29" s="60" t="n">
        <f aca="false">MAX(0,MIN($F29,EG$4)-MAX($E29,EG$3)+1)/($F29-$E29+1)</f>
        <v>0</v>
      </c>
      <c r="EH29" s="60" t="n">
        <f aca="false">MAX(0,MIN($F29,EH$4)-MAX($E29,EH$3)+1)/($F29-$E29+1)</f>
        <v>0</v>
      </c>
      <c r="EI29" s="60" t="n">
        <f aca="false">MAX(0,MIN($F29,EI$4)-MAX($E29,EI$3)+1)/($F29-$E29+1)</f>
        <v>0</v>
      </c>
      <c r="EJ29" s="60" t="n">
        <f aca="false">MAX(0,MIN($F29,EJ$4)-MAX($E29,EJ$3)+1)/($F29-$E29+1)</f>
        <v>0</v>
      </c>
      <c r="EK29" s="60" t="n">
        <f aca="false">MAX(0,MIN($F29,EK$4)-MAX($E29,EK$3)+1)/($F29-$E29+1)</f>
        <v>0</v>
      </c>
      <c r="EL29" s="60" t="n">
        <f aca="false">MAX(0,MIN($F29,EL$4)-MAX($E29,EL$3)+1)/($F29-$E29+1)</f>
        <v>0</v>
      </c>
      <c r="EM29" s="60" t="n">
        <f aca="false">MAX(0,MIN($F29,EM$4)-MAX($E29,EM$3)+1)/($F29-$E29+1)</f>
        <v>0</v>
      </c>
      <c r="EN29" s="60" t="n">
        <f aca="false">MAX(0,MIN($F29,EN$4)-MAX($E29,EN$3)+1)/($F29-$E29+1)</f>
        <v>0</v>
      </c>
      <c r="EO29" s="60" t="n">
        <f aca="false">MAX(0,MIN($F29,EO$4)-MAX($E29,EO$3)+1)/($F29-$E29+1)</f>
        <v>0</v>
      </c>
      <c r="EP29" s="60" t="n">
        <f aca="false">MAX(0,MIN($F29,EP$4)-MAX($E29,EP$3)+1)/($F29-$E29+1)</f>
        <v>0</v>
      </c>
      <c r="EQ29" s="60" t="n">
        <f aca="false">MAX(0,MIN($F29,EQ$4)-MAX($E29,EQ$3)+1)/($F29-$E29+1)</f>
        <v>0</v>
      </c>
      <c r="ER29" s="60" t="n">
        <f aca="false">MAX(0,MIN($F29,ER$4)-MAX($E29,ER$3)+1)/($F29-$E29+1)</f>
        <v>0</v>
      </c>
      <c r="ES29" s="60" t="n">
        <f aca="false">MAX(0,MIN($F29,ES$4)-MAX($E29,ES$3)+1)/($F29-$E29+1)</f>
        <v>0</v>
      </c>
      <c r="ET29" s="60" t="n">
        <f aca="false">MAX(0,MIN($F29,ET$4)-MAX($E29,ET$3)+1)/($F29-$E29+1)</f>
        <v>0</v>
      </c>
      <c r="EU29" s="60" t="n">
        <f aca="false">MAX(0,MIN($F29,EU$4)-MAX($E29,EU$3)+1)/($F29-$E29+1)</f>
        <v>0</v>
      </c>
      <c r="EV29" s="60" t="n">
        <f aca="false">MAX(0,MIN($F29,EV$4)-MAX($E29,EV$3)+1)/($F29-$E29+1)</f>
        <v>0</v>
      </c>
      <c r="EW29" s="60" t="n">
        <f aca="false">MAX(0,MIN($F29,EW$4)-MAX($E29,EW$3)+1)/($F29-$E29+1)</f>
        <v>0</v>
      </c>
      <c r="EX29" s="60" t="n">
        <f aca="false">MAX(0,MIN($F29,EX$4)-MAX($E29,EX$3)+1)/($F29-$E29+1)</f>
        <v>0</v>
      </c>
      <c r="EY29" s="60" t="n">
        <f aca="false">MAX(0,MIN($F29,EY$4)-MAX($E29,EY$3)+1)/($F29-$E29+1)</f>
        <v>0</v>
      </c>
      <c r="EZ29" s="60" t="n">
        <f aca="false">MAX(0,MIN($F29,EZ$4)-MAX($E29,EZ$3)+1)/($F29-$E29+1)</f>
        <v>0</v>
      </c>
      <c r="FA29" s="60" t="n">
        <f aca="false">MAX(0,MIN($F29,FA$4)-MAX($E29,FA$3)+1)/($F29-$E29+1)</f>
        <v>0</v>
      </c>
      <c r="FB29" s="60" t="n">
        <f aca="false">MAX(0,MIN($F29,FB$4)-MAX($E29,FB$3)+1)/($F29-$E29+1)</f>
        <v>0</v>
      </c>
      <c r="FC29" s="60" t="n">
        <f aca="false">MAX(0,MIN($F29,FC$4)-MAX($E29,FC$3)+1)/($F29-$E29+1)</f>
        <v>0</v>
      </c>
      <c r="FD29" s="60" t="n">
        <f aca="false">MAX(0,MIN($F29,FD$4)-MAX($E29,FD$3)+1)/($F29-$E29+1)</f>
        <v>0</v>
      </c>
      <c r="FE29" s="60" t="n">
        <f aca="false">MAX(0,MIN($F29,FE$4)-MAX($E29,FE$3)+1)/($F29-$E29+1)</f>
        <v>0</v>
      </c>
      <c r="FF29" s="60" t="n">
        <f aca="false">MAX(0,MIN($F29,FF$4)-MAX($E29,FF$3)+1)/($F29-$E29+1)</f>
        <v>0</v>
      </c>
      <c r="FG29" s="60" t="n">
        <f aca="false">MAX(0,MIN($F29,FG$4)-MAX($E29,FG$3)+1)/($F29-$E29+1)</f>
        <v>0</v>
      </c>
      <c r="FH29" s="60" t="n">
        <f aca="false">MAX(0,MIN($F29,FH$4)-MAX($E29,FH$3)+1)/($F29-$E29+1)</f>
        <v>0</v>
      </c>
    </row>
    <row r="30" customFormat="false" ht="15" hidden="false" customHeight="false" outlineLevel="0" collapsed="false">
      <c r="C30" s="0" t="s">
        <v>638</v>
      </c>
      <c r="D30" s="11" t="s">
        <v>39</v>
      </c>
      <c r="E30" s="40" t="n">
        <f aca="false">$F16+1</f>
        <v>46844</v>
      </c>
      <c r="F30" s="40" t="n">
        <f aca="false">EDATE($F16,In_Debt_Tenor*Months_In_Year)</f>
        <v>52321</v>
      </c>
      <c r="J30" s="60" t="n">
        <f aca="false">MAX(0,(MIN($F30,J$4)-MAX($E30,J$3)+1)/J$5)</f>
        <v>0</v>
      </c>
      <c r="K30" s="60" t="n">
        <f aca="false">MAX(0,(MIN($F30,K$4)-MAX($E30,K$3)+1)/K$5)</f>
        <v>0</v>
      </c>
      <c r="L30" s="60" t="n">
        <f aca="false">MAX(0,(MIN($F30,L$4)-MAX($E30,L$3)+1)/L$5)</f>
        <v>0</v>
      </c>
      <c r="M30" s="60" t="n">
        <f aca="false">MAX(0,(MIN($F30,M$4)-MAX($E30,M$3)+1)/M$5)</f>
        <v>0</v>
      </c>
      <c r="N30" s="60" t="n">
        <f aca="false">MAX(0,(MIN($F30,N$4)-MAX($E30,N$3)+1)/N$5)</f>
        <v>0</v>
      </c>
      <c r="O30" s="60" t="n">
        <f aca="false">MAX(0,(MIN($F30,O$4)-MAX($E30,O$3)+1)/O$5)</f>
        <v>0</v>
      </c>
      <c r="P30" s="60" t="n">
        <f aca="false">MAX(0,(MIN($F30,P$4)-MAX($E30,P$3)+1)/P$5)</f>
        <v>0</v>
      </c>
      <c r="Q30" s="60" t="n">
        <f aca="false">MAX(0,(MIN($F30,Q$4)-MAX($E30,Q$3)+1)/Q$5)</f>
        <v>0</v>
      </c>
      <c r="R30" s="60" t="n">
        <f aca="false">MAX(0,(MIN($F30,R$4)-MAX($E30,R$3)+1)/R$5)</f>
        <v>0</v>
      </c>
      <c r="S30" s="60" t="n">
        <f aca="false">MAX(0,(MIN($F30,S$4)-MAX($E30,S$3)+1)/S$5)</f>
        <v>0</v>
      </c>
      <c r="T30" s="60" t="n">
        <f aca="false">MAX(0,(MIN($F30,T$4)-MAX($E30,T$3)+1)/T$5)</f>
        <v>1</v>
      </c>
      <c r="U30" s="60" t="n">
        <f aca="false">MAX(0,(MIN($F30,U$4)-MAX($E30,U$3)+1)/U$5)</f>
        <v>1</v>
      </c>
      <c r="V30" s="60" t="n">
        <f aca="false">MAX(0,(MIN($F30,V$4)-MAX($E30,V$3)+1)/V$5)</f>
        <v>1</v>
      </c>
      <c r="W30" s="60" t="n">
        <f aca="false">MAX(0,(MIN($F30,W$4)-MAX($E30,W$3)+1)/W$5)</f>
        <v>1</v>
      </c>
      <c r="X30" s="60" t="n">
        <f aca="false">MAX(0,(MIN($F30,X$4)-MAX($E30,X$3)+1)/X$5)</f>
        <v>1</v>
      </c>
      <c r="Y30" s="60" t="n">
        <f aca="false">MAX(0,(MIN($F30,Y$4)-MAX($E30,Y$3)+1)/Y$5)</f>
        <v>1</v>
      </c>
      <c r="Z30" s="60" t="n">
        <f aca="false">MAX(0,(MIN($F30,Z$4)-MAX($E30,Z$3)+1)/Z$5)</f>
        <v>1</v>
      </c>
      <c r="AA30" s="60" t="n">
        <f aca="false">MAX(0,(MIN($F30,AA$4)-MAX($E30,AA$3)+1)/AA$5)</f>
        <v>1</v>
      </c>
      <c r="AB30" s="60" t="n">
        <f aca="false">MAX(0,(MIN($F30,AB$4)-MAX($E30,AB$3)+1)/AB$5)</f>
        <v>1</v>
      </c>
      <c r="AC30" s="60" t="n">
        <f aca="false">MAX(0,(MIN($F30,AC$4)-MAX($E30,AC$3)+1)/AC$5)</f>
        <v>1</v>
      </c>
      <c r="AD30" s="60" t="n">
        <f aca="false">MAX(0,(MIN($F30,AD$4)-MAX($E30,AD$3)+1)/AD$5)</f>
        <v>1</v>
      </c>
      <c r="AE30" s="60" t="n">
        <f aca="false">MAX(0,(MIN($F30,AE$4)-MAX($E30,AE$3)+1)/AE$5)</f>
        <v>1</v>
      </c>
      <c r="AF30" s="60" t="n">
        <f aca="false">MAX(0,(MIN($F30,AF$4)-MAX($E30,AF$3)+1)/AF$5)</f>
        <v>1</v>
      </c>
      <c r="AG30" s="60" t="n">
        <f aca="false">MAX(0,(MIN($F30,AG$4)-MAX($E30,AG$3)+1)/AG$5)</f>
        <v>1</v>
      </c>
      <c r="AH30" s="60" t="n">
        <f aca="false">MAX(0,(MIN($F30,AH$4)-MAX($E30,AH$3)+1)/AH$5)</f>
        <v>1</v>
      </c>
      <c r="AI30" s="60" t="n">
        <f aca="false">MAX(0,(MIN($F30,AI$4)-MAX($E30,AI$3)+1)/AI$5)</f>
        <v>1</v>
      </c>
      <c r="AJ30" s="60" t="n">
        <f aca="false">MAX(0,(MIN($F30,AJ$4)-MAX($E30,AJ$3)+1)/AJ$5)</f>
        <v>1</v>
      </c>
      <c r="AK30" s="60" t="n">
        <f aca="false">MAX(0,(MIN($F30,AK$4)-MAX($E30,AK$3)+1)/AK$5)</f>
        <v>1</v>
      </c>
      <c r="AL30" s="60" t="n">
        <f aca="false">MAX(0,(MIN($F30,AL$4)-MAX($E30,AL$3)+1)/AL$5)</f>
        <v>1</v>
      </c>
      <c r="AM30" s="60" t="n">
        <f aca="false">MAX(0,(MIN($F30,AM$4)-MAX($E30,AM$3)+1)/AM$5)</f>
        <v>1</v>
      </c>
      <c r="AN30" s="60" t="n">
        <f aca="false">MAX(0,(MIN($F30,AN$4)-MAX($E30,AN$3)+1)/AN$5)</f>
        <v>1</v>
      </c>
      <c r="AO30" s="60" t="n">
        <f aca="false">MAX(0,(MIN($F30,AO$4)-MAX($E30,AO$3)+1)/AO$5)</f>
        <v>1</v>
      </c>
      <c r="AP30" s="60" t="n">
        <f aca="false">MAX(0,(MIN($F30,AP$4)-MAX($E30,AP$3)+1)/AP$5)</f>
        <v>1</v>
      </c>
      <c r="AQ30" s="60" t="n">
        <f aca="false">MAX(0,(MIN($F30,AQ$4)-MAX($E30,AQ$3)+1)/AQ$5)</f>
        <v>1</v>
      </c>
      <c r="AR30" s="60" t="n">
        <f aca="false">MAX(0,(MIN($F30,AR$4)-MAX($E30,AR$3)+1)/AR$5)</f>
        <v>1</v>
      </c>
      <c r="AS30" s="60" t="n">
        <f aca="false">MAX(0,(MIN($F30,AS$4)-MAX($E30,AS$3)+1)/AS$5)</f>
        <v>1</v>
      </c>
      <c r="AT30" s="60" t="n">
        <f aca="false">MAX(0,(MIN($F30,AT$4)-MAX($E30,AT$3)+1)/AT$5)</f>
        <v>1</v>
      </c>
      <c r="AU30" s="60" t="n">
        <f aca="false">MAX(0,(MIN($F30,AU$4)-MAX($E30,AU$3)+1)/AU$5)</f>
        <v>1</v>
      </c>
      <c r="AV30" s="60" t="n">
        <f aca="false">MAX(0,(MIN($F30,AV$4)-MAX($E30,AV$3)+1)/AV$5)</f>
        <v>1</v>
      </c>
      <c r="AW30" s="60" t="n">
        <f aca="false">MAX(0,(MIN($F30,AW$4)-MAX($E30,AW$3)+1)/AW$5)</f>
        <v>1</v>
      </c>
      <c r="AX30" s="60" t="n">
        <f aca="false">MAX(0,(MIN($F30,AX$4)-MAX($E30,AX$3)+1)/AX$5)</f>
        <v>1</v>
      </c>
      <c r="AY30" s="60" t="n">
        <f aca="false">MAX(0,(MIN($F30,AY$4)-MAX($E30,AY$3)+1)/AY$5)</f>
        <v>1</v>
      </c>
      <c r="AZ30" s="60" t="n">
        <f aca="false">MAX(0,(MIN($F30,AZ$4)-MAX($E30,AZ$3)+1)/AZ$5)</f>
        <v>1</v>
      </c>
      <c r="BA30" s="60" t="n">
        <f aca="false">MAX(0,(MIN($F30,BA$4)-MAX($E30,BA$3)+1)/BA$5)</f>
        <v>1</v>
      </c>
      <c r="BB30" s="60" t="n">
        <f aca="false">MAX(0,(MIN($F30,BB$4)-MAX($E30,BB$3)+1)/BB$5)</f>
        <v>1</v>
      </c>
      <c r="BC30" s="60" t="n">
        <f aca="false">MAX(0,(MIN($F30,BC$4)-MAX($E30,BC$3)+1)/BC$5)</f>
        <v>1</v>
      </c>
      <c r="BD30" s="60" t="n">
        <f aca="false">MAX(0,(MIN($F30,BD$4)-MAX($E30,BD$3)+1)/BD$5)</f>
        <v>1</v>
      </c>
      <c r="BE30" s="60" t="n">
        <f aca="false">MAX(0,(MIN($F30,BE$4)-MAX($E30,BE$3)+1)/BE$5)</f>
        <v>1</v>
      </c>
      <c r="BF30" s="60" t="n">
        <f aca="false">MAX(0,(MIN($F30,BF$4)-MAX($E30,BF$3)+1)/BF$5)</f>
        <v>1</v>
      </c>
      <c r="BG30" s="60" t="n">
        <f aca="false">MAX(0,(MIN($F30,BG$4)-MAX($E30,BG$3)+1)/BG$5)</f>
        <v>1</v>
      </c>
      <c r="BH30" s="60" t="n">
        <f aca="false">MAX(0,(MIN($F30,BH$4)-MAX($E30,BH$3)+1)/BH$5)</f>
        <v>1</v>
      </c>
      <c r="BI30" s="60" t="n">
        <f aca="false">MAX(0,(MIN($F30,BI$4)-MAX($E30,BI$3)+1)/BI$5)</f>
        <v>1</v>
      </c>
      <c r="BJ30" s="60" t="n">
        <f aca="false">MAX(0,(MIN($F30,BJ$4)-MAX($E30,BJ$3)+1)/BJ$5)</f>
        <v>1</v>
      </c>
      <c r="BK30" s="60" t="n">
        <f aca="false">MAX(0,(MIN($F30,BK$4)-MAX($E30,BK$3)+1)/BK$5)</f>
        <v>1</v>
      </c>
      <c r="BL30" s="60" t="n">
        <f aca="false">MAX(0,(MIN($F30,BL$4)-MAX($E30,BL$3)+1)/BL$5)</f>
        <v>1</v>
      </c>
      <c r="BM30" s="60" t="n">
        <f aca="false">MAX(0,(MIN($F30,BM$4)-MAX($E30,BM$3)+1)/BM$5)</f>
        <v>1</v>
      </c>
      <c r="BN30" s="60" t="n">
        <f aca="false">MAX(0,(MIN($F30,BN$4)-MAX($E30,BN$3)+1)/BN$5)</f>
        <v>1</v>
      </c>
      <c r="BO30" s="60" t="n">
        <f aca="false">MAX(0,(MIN($F30,BO$4)-MAX($E30,BO$3)+1)/BO$5)</f>
        <v>1</v>
      </c>
      <c r="BP30" s="60" t="n">
        <f aca="false">MAX(0,(MIN($F30,BP$4)-MAX($E30,BP$3)+1)/BP$5)</f>
        <v>1</v>
      </c>
      <c r="BQ30" s="60" t="n">
        <f aca="false">MAX(0,(MIN($F30,BQ$4)-MAX($E30,BQ$3)+1)/BQ$5)</f>
        <v>1</v>
      </c>
      <c r="BR30" s="60" t="n">
        <f aca="false">MAX(0,(MIN($F30,BR$4)-MAX($E30,BR$3)+1)/BR$5)</f>
        <v>1</v>
      </c>
      <c r="BS30" s="60" t="n">
        <f aca="false">MAX(0,(MIN($F30,BS$4)-MAX($E30,BS$3)+1)/BS$5)</f>
        <v>1</v>
      </c>
      <c r="BT30" s="60" t="n">
        <f aca="false">MAX(0,(MIN($F30,BT$4)-MAX($E30,BT$3)+1)/BT$5)</f>
        <v>1</v>
      </c>
      <c r="BU30" s="60" t="n">
        <f aca="false">MAX(0,(MIN($F30,BU$4)-MAX($E30,BU$3)+1)/BU$5)</f>
        <v>1</v>
      </c>
      <c r="BV30" s="60" t="n">
        <f aca="false">MAX(0,(MIN($F30,BV$4)-MAX($E30,BV$3)+1)/BV$5)</f>
        <v>1</v>
      </c>
      <c r="BW30" s="60" t="n">
        <f aca="false">MAX(0,(MIN($F30,BW$4)-MAX($E30,BW$3)+1)/BW$5)</f>
        <v>1</v>
      </c>
      <c r="BX30" s="60" t="n">
        <f aca="false">MAX(0,(MIN($F30,BX$4)-MAX($E30,BX$3)+1)/BX$5)</f>
        <v>1</v>
      </c>
      <c r="BY30" s="60" t="n">
        <f aca="false">MAX(0,(MIN($F30,BY$4)-MAX($E30,BY$3)+1)/BY$5)</f>
        <v>1</v>
      </c>
      <c r="BZ30" s="60" t="n">
        <f aca="false">MAX(0,(MIN($F30,BZ$4)-MAX($E30,BZ$3)+1)/BZ$5)</f>
        <v>1</v>
      </c>
      <c r="CA30" s="60" t="n">
        <f aca="false">MAX(0,(MIN($F30,CA$4)-MAX($E30,CA$3)+1)/CA$5)</f>
        <v>1</v>
      </c>
      <c r="CB30" s="60" t="n">
        <f aca="false">MAX(0,(MIN($F30,CB$4)-MAX($E30,CB$3)+1)/CB$5)</f>
        <v>0</v>
      </c>
      <c r="CC30" s="60" t="n">
        <f aca="false">MAX(0,(MIN($F30,CC$4)-MAX($E30,CC$3)+1)/CC$5)</f>
        <v>0</v>
      </c>
      <c r="CD30" s="60" t="n">
        <f aca="false">MAX(0,(MIN($F30,CD$4)-MAX($E30,CD$3)+1)/CD$5)</f>
        <v>0</v>
      </c>
      <c r="CE30" s="60" t="n">
        <f aca="false">MAX(0,(MIN($F30,CE$4)-MAX($E30,CE$3)+1)/CE$5)</f>
        <v>0</v>
      </c>
      <c r="CF30" s="60" t="n">
        <f aca="false">MAX(0,(MIN($F30,CF$4)-MAX($E30,CF$3)+1)/CF$5)</f>
        <v>0</v>
      </c>
      <c r="CG30" s="60" t="n">
        <f aca="false">MAX(0,(MIN($F30,CG$4)-MAX($E30,CG$3)+1)/CG$5)</f>
        <v>0</v>
      </c>
      <c r="CH30" s="60" t="n">
        <f aca="false">MAX(0,(MIN($F30,CH$4)-MAX($E30,CH$3)+1)/CH$5)</f>
        <v>0</v>
      </c>
      <c r="CI30" s="60" t="n">
        <f aca="false">MAX(0,(MIN($F30,CI$4)-MAX($E30,CI$3)+1)/CI$5)</f>
        <v>0</v>
      </c>
      <c r="CJ30" s="60" t="n">
        <f aca="false">MAX(0,(MIN($F30,CJ$4)-MAX($E30,CJ$3)+1)/CJ$5)</f>
        <v>0</v>
      </c>
      <c r="CK30" s="60" t="n">
        <f aca="false">MAX(0,(MIN($F30,CK$4)-MAX($E30,CK$3)+1)/CK$5)</f>
        <v>0</v>
      </c>
      <c r="CL30" s="60" t="n">
        <f aca="false">MAX(0,(MIN($F30,CL$4)-MAX($E30,CL$3)+1)/CL$5)</f>
        <v>0</v>
      </c>
      <c r="CM30" s="60" t="n">
        <f aca="false">MAX(0,(MIN($F30,CM$4)-MAX($E30,CM$3)+1)/CM$5)</f>
        <v>0</v>
      </c>
      <c r="CN30" s="60" t="n">
        <f aca="false">MAX(0,(MIN($F30,CN$4)-MAX($E30,CN$3)+1)/CN$5)</f>
        <v>0</v>
      </c>
      <c r="CO30" s="60" t="n">
        <f aca="false">MAX(0,(MIN($F30,CO$4)-MAX($E30,CO$3)+1)/CO$5)</f>
        <v>0</v>
      </c>
      <c r="CP30" s="60" t="n">
        <f aca="false">MAX(0,(MIN($F30,CP$4)-MAX($E30,CP$3)+1)/CP$5)</f>
        <v>0</v>
      </c>
      <c r="CQ30" s="60" t="n">
        <f aca="false">MAX(0,(MIN($F30,CQ$4)-MAX($E30,CQ$3)+1)/CQ$5)</f>
        <v>0</v>
      </c>
      <c r="CR30" s="60" t="n">
        <f aca="false">MAX(0,(MIN($F30,CR$4)-MAX($E30,CR$3)+1)/CR$5)</f>
        <v>0</v>
      </c>
      <c r="CS30" s="60" t="n">
        <f aca="false">MAX(0,(MIN($F30,CS$4)-MAX($E30,CS$3)+1)/CS$5)</f>
        <v>0</v>
      </c>
      <c r="CT30" s="60" t="n">
        <f aca="false">MAX(0,(MIN($F30,CT$4)-MAX($E30,CT$3)+1)/CT$5)</f>
        <v>0</v>
      </c>
      <c r="CU30" s="60" t="n">
        <f aca="false">MAX(0,(MIN($F30,CU$4)-MAX($E30,CU$3)+1)/CU$5)</f>
        <v>0</v>
      </c>
      <c r="CV30" s="60" t="n">
        <f aca="false">MAX(0,(MIN($F30,CV$4)-MAX($E30,CV$3)+1)/CV$5)</f>
        <v>0</v>
      </c>
      <c r="CW30" s="60" t="n">
        <f aca="false">MAX(0,(MIN($F30,CW$4)-MAX($E30,CW$3)+1)/CW$5)</f>
        <v>0</v>
      </c>
      <c r="CX30" s="60" t="n">
        <f aca="false">MAX(0,(MIN($F30,CX$4)-MAX($E30,CX$3)+1)/CX$5)</f>
        <v>0</v>
      </c>
      <c r="CY30" s="60" t="n">
        <f aca="false">MAX(0,(MIN($F30,CY$4)-MAX($E30,CY$3)+1)/CY$5)</f>
        <v>0</v>
      </c>
      <c r="CZ30" s="60" t="n">
        <f aca="false">MAX(0,(MIN($F30,CZ$4)-MAX($E30,CZ$3)+1)/CZ$5)</f>
        <v>0</v>
      </c>
      <c r="DA30" s="60" t="n">
        <f aca="false">MAX(0,(MIN($F30,DA$4)-MAX($E30,DA$3)+1)/DA$5)</f>
        <v>0</v>
      </c>
      <c r="DB30" s="60" t="n">
        <f aca="false">MAX(0,(MIN($F30,DB$4)-MAX($E30,DB$3)+1)/DB$5)</f>
        <v>0</v>
      </c>
      <c r="DC30" s="60" t="n">
        <f aca="false">MAX(0,(MIN($F30,DC$4)-MAX($E30,DC$3)+1)/DC$5)</f>
        <v>0</v>
      </c>
      <c r="DD30" s="60" t="n">
        <f aca="false">MAX(0,(MIN($F30,DD$4)-MAX($E30,DD$3)+1)/DD$5)</f>
        <v>0</v>
      </c>
      <c r="DE30" s="60" t="n">
        <f aca="false">MAX(0,(MIN($F30,DE$4)-MAX($E30,DE$3)+1)/DE$5)</f>
        <v>0</v>
      </c>
      <c r="DF30" s="60" t="n">
        <f aca="false">MAX(0,(MIN($F30,DF$4)-MAX($E30,DF$3)+1)/DF$5)</f>
        <v>0</v>
      </c>
      <c r="DG30" s="60" t="n">
        <f aca="false">MAX(0,(MIN($F30,DG$4)-MAX($E30,DG$3)+1)/DG$5)</f>
        <v>0</v>
      </c>
      <c r="DH30" s="60" t="n">
        <f aca="false">MAX(0,(MIN($F30,DH$4)-MAX($E30,DH$3)+1)/DH$5)</f>
        <v>0</v>
      </c>
      <c r="DI30" s="60" t="n">
        <f aca="false">MAX(0,(MIN($F30,DI$4)-MAX($E30,DI$3)+1)/DI$5)</f>
        <v>0</v>
      </c>
      <c r="DJ30" s="60" t="n">
        <f aca="false">MAX(0,(MIN($F30,DJ$4)-MAX($E30,DJ$3)+1)/DJ$5)</f>
        <v>0</v>
      </c>
      <c r="DK30" s="60" t="n">
        <f aca="false">MAX(0,(MIN($F30,DK$4)-MAX($E30,DK$3)+1)/DK$5)</f>
        <v>0</v>
      </c>
      <c r="DL30" s="60" t="n">
        <f aca="false">MAX(0,(MIN($F30,DL$4)-MAX($E30,DL$3)+1)/DL$5)</f>
        <v>0</v>
      </c>
      <c r="DM30" s="60" t="n">
        <f aca="false">MAX(0,(MIN($F30,DM$4)-MAX($E30,DM$3)+1)/DM$5)</f>
        <v>0</v>
      </c>
      <c r="DN30" s="60" t="n">
        <f aca="false">MAX(0,(MIN($F30,DN$4)-MAX($E30,DN$3)+1)/DN$5)</f>
        <v>0</v>
      </c>
      <c r="DO30" s="60" t="n">
        <f aca="false">MAX(0,(MIN($F30,DO$4)-MAX($E30,DO$3)+1)/DO$5)</f>
        <v>0</v>
      </c>
      <c r="DP30" s="60" t="n">
        <f aca="false">MAX(0,(MIN($F30,DP$4)-MAX($E30,DP$3)+1)/DP$5)</f>
        <v>0</v>
      </c>
      <c r="DQ30" s="60" t="n">
        <f aca="false">MAX(0,(MIN($F30,DQ$4)-MAX($E30,DQ$3)+1)/DQ$5)</f>
        <v>0</v>
      </c>
      <c r="DR30" s="60" t="n">
        <f aca="false">MAX(0,(MIN($F30,DR$4)-MAX($E30,DR$3)+1)/DR$5)</f>
        <v>0</v>
      </c>
      <c r="DS30" s="60" t="n">
        <f aca="false">MAX(0,(MIN($F30,DS$4)-MAX($E30,DS$3)+1)/DS$5)</f>
        <v>0</v>
      </c>
      <c r="DT30" s="60" t="n">
        <f aca="false">MAX(0,(MIN($F30,DT$4)-MAX($E30,DT$3)+1)/DT$5)</f>
        <v>0</v>
      </c>
      <c r="DU30" s="60" t="n">
        <f aca="false">MAX(0,(MIN($F30,DU$4)-MAX($E30,DU$3)+1)/DU$5)</f>
        <v>0</v>
      </c>
      <c r="DV30" s="60" t="n">
        <f aca="false">MAX(0,(MIN($F30,DV$4)-MAX($E30,DV$3)+1)/DV$5)</f>
        <v>0</v>
      </c>
      <c r="DW30" s="60" t="n">
        <f aca="false">MAX(0,(MIN($F30,DW$4)-MAX($E30,DW$3)+1)/DW$5)</f>
        <v>0</v>
      </c>
      <c r="DX30" s="60" t="n">
        <f aca="false">MAX(0,(MIN($F30,DX$4)-MAX($E30,DX$3)+1)/DX$5)</f>
        <v>0</v>
      </c>
      <c r="DY30" s="60" t="n">
        <f aca="false">MAX(0,(MIN($F30,DY$4)-MAX($E30,DY$3)+1)/DY$5)</f>
        <v>0</v>
      </c>
      <c r="DZ30" s="60" t="n">
        <f aca="false">MAX(0,(MIN($F30,DZ$4)-MAX($E30,DZ$3)+1)/DZ$5)</f>
        <v>0</v>
      </c>
      <c r="EA30" s="60" t="n">
        <f aca="false">MAX(0,(MIN($F30,EA$4)-MAX($E30,EA$3)+1)/EA$5)</f>
        <v>0</v>
      </c>
      <c r="EB30" s="60" t="n">
        <f aca="false">MAX(0,(MIN($F30,EB$4)-MAX($E30,EB$3)+1)/EB$5)</f>
        <v>0</v>
      </c>
      <c r="EC30" s="60" t="n">
        <f aca="false">MAX(0,(MIN($F30,EC$4)-MAX($E30,EC$3)+1)/EC$5)</f>
        <v>0</v>
      </c>
      <c r="ED30" s="60" t="n">
        <f aca="false">MAX(0,(MIN($F30,ED$4)-MAX($E30,ED$3)+1)/ED$5)</f>
        <v>0</v>
      </c>
      <c r="EE30" s="60" t="n">
        <f aca="false">MAX(0,(MIN($F30,EE$4)-MAX($E30,EE$3)+1)/EE$5)</f>
        <v>0</v>
      </c>
      <c r="EF30" s="60" t="n">
        <f aca="false">MAX(0,(MIN($F30,EF$4)-MAX($E30,EF$3)+1)/EF$5)</f>
        <v>0</v>
      </c>
      <c r="EG30" s="60" t="n">
        <f aca="false">MAX(0,(MIN($F30,EG$4)-MAX($E30,EG$3)+1)/EG$5)</f>
        <v>0</v>
      </c>
      <c r="EH30" s="60" t="n">
        <f aca="false">MAX(0,(MIN($F30,EH$4)-MAX($E30,EH$3)+1)/EH$5)</f>
        <v>0</v>
      </c>
      <c r="EI30" s="60" t="n">
        <f aca="false">MAX(0,(MIN($F30,EI$4)-MAX($E30,EI$3)+1)/EI$5)</f>
        <v>0</v>
      </c>
      <c r="EJ30" s="60" t="n">
        <f aca="false">MAX(0,(MIN($F30,EJ$4)-MAX($E30,EJ$3)+1)/EJ$5)</f>
        <v>0</v>
      </c>
      <c r="EK30" s="60" t="n">
        <f aca="false">MAX(0,(MIN($F30,EK$4)-MAX($E30,EK$3)+1)/EK$5)</f>
        <v>0</v>
      </c>
      <c r="EL30" s="60" t="n">
        <f aca="false">MAX(0,(MIN($F30,EL$4)-MAX($E30,EL$3)+1)/EL$5)</f>
        <v>0</v>
      </c>
      <c r="EM30" s="60" t="n">
        <f aca="false">MAX(0,(MIN($F30,EM$4)-MAX($E30,EM$3)+1)/EM$5)</f>
        <v>0</v>
      </c>
      <c r="EN30" s="60" t="n">
        <f aca="false">MAX(0,(MIN($F30,EN$4)-MAX($E30,EN$3)+1)/EN$5)</f>
        <v>0</v>
      </c>
      <c r="EO30" s="60" t="n">
        <f aca="false">MAX(0,(MIN($F30,EO$4)-MAX($E30,EO$3)+1)/EO$5)</f>
        <v>0</v>
      </c>
      <c r="EP30" s="60" t="n">
        <f aca="false">MAX(0,(MIN($F30,EP$4)-MAX($E30,EP$3)+1)/EP$5)</f>
        <v>0</v>
      </c>
      <c r="EQ30" s="60" t="n">
        <f aca="false">MAX(0,(MIN($F30,EQ$4)-MAX($E30,EQ$3)+1)/EQ$5)</f>
        <v>0</v>
      </c>
      <c r="ER30" s="60" t="n">
        <f aca="false">MAX(0,(MIN($F30,ER$4)-MAX($E30,ER$3)+1)/ER$5)</f>
        <v>0</v>
      </c>
      <c r="ES30" s="60" t="n">
        <f aca="false">MAX(0,(MIN($F30,ES$4)-MAX($E30,ES$3)+1)/ES$5)</f>
        <v>0</v>
      </c>
      <c r="ET30" s="60" t="n">
        <f aca="false">MAX(0,(MIN($F30,ET$4)-MAX($E30,ET$3)+1)/ET$5)</f>
        <v>0</v>
      </c>
      <c r="EU30" s="60" t="n">
        <f aca="false">MAX(0,(MIN($F30,EU$4)-MAX($E30,EU$3)+1)/EU$5)</f>
        <v>0</v>
      </c>
      <c r="EV30" s="60" t="n">
        <f aca="false">MAX(0,(MIN($F30,EV$4)-MAX($E30,EV$3)+1)/EV$5)</f>
        <v>0</v>
      </c>
      <c r="EW30" s="60" t="n">
        <f aca="false">MAX(0,(MIN($F30,EW$4)-MAX($E30,EW$3)+1)/EW$5)</f>
        <v>0</v>
      </c>
      <c r="EX30" s="60" t="n">
        <f aca="false">MAX(0,(MIN($F30,EX$4)-MAX($E30,EX$3)+1)/EX$5)</f>
        <v>0</v>
      </c>
      <c r="EY30" s="60" t="n">
        <f aca="false">MAX(0,(MIN($F30,EY$4)-MAX($E30,EY$3)+1)/EY$5)</f>
        <v>0</v>
      </c>
      <c r="EZ30" s="60" t="n">
        <f aca="false">MAX(0,(MIN($F30,EZ$4)-MAX($E30,EZ$3)+1)/EZ$5)</f>
        <v>0</v>
      </c>
      <c r="FA30" s="60" t="n">
        <f aca="false">MAX(0,(MIN($F30,FA$4)-MAX($E30,FA$3)+1)/FA$5)</f>
        <v>0</v>
      </c>
      <c r="FB30" s="60" t="n">
        <f aca="false">MAX(0,(MIN($F30,FB$4)-MAX($E30,FB$3)+1)/FB$5)</f>
        <v>0</v>
      </c>
      <c r="FC30" s="60" t="n">
        <f aca="false">MAX(0,(MIN($F30,FC$4)-MAX($E30,FC$3)+1)/FC$5)</f>
        <v>0</v>
      </c>
      <c r="FD30" s="60" t="n">
        <f aca="false">MAX(0,(MIN($F30,FD$4)-MAX($E30,FD$3)+1)/FD$5)</f>
        <v>0</v>
      </c>
      <c r="FE30" s="60" t="n">
        <f aca="false">MAX(0,(MIN($F30,FE$4)-MAX($E30,FE$3)+1)/FE$5)</f>
        <v>0</v>
      </c>
      <c r="FF30" s="60" t="n">
        <f aca="false">MAX(0,(MIN($F30,FF$4)-MAX($E30,FF$3)+1)/FF$5)</f>
        <v>0</v>
      </c>
      <c r="FG30" s="60" t="n">
        <f aca="false">MAX(0,(MIN($F30,FG$4)-MAX($E30,FG$3)+1)/FG$5)</f>
        <v>0</v>
      </c>
      <c r="FH30" s="60" t="n">
        <f aca="false">MAX(0,(MIN($F30,FH$4)-MAX($E30,FH$3)+1)/FH$5)</f>
        <v>0</v>
      </c>
    </row>
    <row r="31" customFormat="false" ht="15" hidden="false" customHeight="false" outlineLevel="0" collapsed="false">
      <c r="C31" s="0" t="s">
        <v>639</v>
      </c>
      <c r="D31" s="11" t="s">
        <v>39</v>
      </c>
      <c r="E31" s="40" t="n">
        <f aca="false">EDATE($F16,In_Debt_Tenor*Months_In_Year)</f>
        <v>52321</v>
      </c>
      <c r="I31" s="49" t="n">
        <f aca="false">SUM(J31:FH31)</f>
        <v>1</v>
      </c>
      <c r="J31" s="49" t="n">
        <f aca="false">N(AND(J$3&lt;=$E31,J$4&gt;=$E31))</f>
        <v>0</v>
      </c>
      <c r="K31" s="49" t="n">
        <f aca="false">N(AND(K$3&lt;=$E31,K$4&gt;=$E31))</f>
        <v>0</v>
      </c>
      <c r="L31" s="49" t="n">
        <f aca="false">N(AND(L$3&lt;=$E31,L$4&gt;=$E31))</f>
        <v>0</v>
      </c>
      <c r="M31" s="49" t="n">
        <f aca="false">N(AND(M$3&lt;=$E31,M$4&gt;=$E31))</f>
        <v>0</v>
      </c>
      <c r="N31" s="49" t="n">
        <f aca="false">N(AND(N$3&lt;=$E31,N$4&gt;=$E31))</f>
        <v>0</v>
      </c>
      <c r="O31" s="49" t="n">
        <f aca="false">N(AND(O$3&lt;=$E31,O$4&gt;=$E31))</f>
        <v>0</v>
      </c>
      <c r="P31" s="49" t="n">
        <f aca="false">N(AND(P$3&lt;=$E31,P$4&gt;=$E31))</f>
        <v>0</v>
      </c>
      <c r="Q31" s="49" t="n">
        <f aca="false">N(AND(Q$3&lt;=$E31,Q$4&gt;=$E31))</f>
        <v>0</v>
      </c>
      <c r="R31" s="49" t="n">
        <f aca="false">N(AND(R$3&lt;=$E31,R$4&gt;=$E31))</f>
        <v>0</v>
      </c>
      <c r="S31" s="49" t="n">
        <f aca="false">N(AND(S$3&lt;=$E31,S$4&gt;=$E31))</f>
        <v>0</v>
      </c>
      <c r="T31" s="49" t="n">
        <f aca="false">N(AND(T$3&lt;=$E31,T$4&gt;=$E31))</f>
        <v>0</v>
      </c>
      <c r="U31" s="49" t="n">
        <f aca="false">N(AND(U$3&lt;=$E31,U$4&gt;=$E31))</f>
        <v>0</v>
      </c>
      <c r="V31" s="49" t="n">
        <f aca="false">N(AND(V$3&lt;=$E31,V$4&gt;=$E31))</f>
        <v>0</v>
      </c>
      <c r="W31" s="49" t="n">
        <f aca="false">N(AND(W$3&lt;=$E31,W$4&gt;=$E31))</f>
        <v>0</v>
      </c>
      <c r="X31" s="49" t="n">
        <f aca="false">N(AND(X$3&lt;=$E31,X$4&gt;=$E31))</f>
        <v>0</v>
      </c>
      <c r="Y31" s="49" t="n">
        <f aca="false">N(AND(Y$3&lt;=$E31,Y$4&gt;=$E31))</f>
        <v>0</v>
      </c>
      <c r="Z31" s="49" t="n">
        <f aca="false">N(AND(Z$3&lt;=$E31,Z$4&gt;=$E31))</f>
        <v>0</v>
      </c>
      <c r="AA31" s="49" t="n">
        <f aca="false">N(AND(AA$3&lt;=$E31,AA$4&gt;=$E31))</f>
        <v>0</v>
      </c>
      <c r="AB31" s="49" t="n">
        <f aca="false">N(AND(AB$3&lt;=$E31,AB$4&gt;=$E31))</f>
        <v>0</v>
      </c>
      <c r="AC31" s="49" t="n">
        <f aca="false">N(AND(AC$3&lt;=$E31,AC$4&gt;=$E31))</f>
        <v>0</v>
      </c>
      <c r="AD31" s="49" t="n">
        <f aca="false">N(AND(AD$3&lt;=$E31,AD$4&gt;=$E31))</f>
        <v>0</v>
      </c>
      <c r="AE31" s="49" t="n">
        <f aca="false">N(AND(AE$3&lt;=$E31,AE$4&gt;=$E31))</f>
        <v>0</v>
      </c>
      <c r="AF31" s="49" t="n">
        <f aca="false">N(AND(AF$3&lt;=$E31,AF$4&gt;=$E31))</f>
        <v>0</v>
      </c>
      <c r="AG31" s="49" t="n">
        <f aca="false">N(AND(AG$3&lt;=$E31,AG$4&gt;=$E31))</f>
        <v>0</v>
      </c>
      <c r="AH31" s="49" t="n">
        <f aca="false">N(AND(AH$3&lt;=$E31,AH$4&gt;=$E31))</f>
        <v>0</v>
      </c>
      <c r="AI31" s="49" t="n">
        <f aca="false">N(AND(AI$3&lt;=$E31,AI$4&gt;=$E31))</f>
        <v>0</v>
      </c>
      <c r="AJ31" s="49" t="n">
        <f aca="false">N(AND(AJ$3&lt;=$E31,AJ$4&gt;=$E31))</f>
        <v>0</v>
      </c>
      <c r="AK31" s="49" t="n">
        <f aca="false">N(AND(AK$3&lt;=$E31,AK$4&gt;=$E31))</f>
        <v>0</v>
      </c>
      <c r="AL31" s="49" t="n">
        <f aca="false">N(AND(AL$3&lt;=$E31,AL$4&gt;=$E31))</f>
        <v>0</v>
      </c>
      <c r="AM31" s="49" t="n">
        <f aca="false">N(AND(AM$3&lt;=$E31,AM$4&gt;=$E31))</f>
        <v>0</v>
      </c>
      <c r="AN31" s="49" t="n">
        <f aca="false">N(AND(AN$3&lt;=$E31,AN$4&gt;=$E31))</f>
        <v>0</v>
      </c>
      <c r="AO31" s="49" t="n">
        <f aca="false">N(AND(AO$3&lt;=$E31,AO$4&gt;=$E31))</f>
        <v>0</v>
      </c>
      <c r="AP31" s="49" t="n">
        <f aca="false">N(AND(AP$3&lt;=$E31,AP$4&gt;=$E31))</f>
        <v>0</v>
      </c>
      <c r="AQ31" s="49" t="n">
        <f aca="false">N(AND(AQ$3&lt;=$E31,AQ$4&gt;=$E31))</f>
        <v>0</v>
      </c>
      <c r="AR31" s="49" t="n">
        <f aca="false">N(AND(AR$3&lt;=$E31,AR$4&gt;=$E31))</f>
        <v>0</v>
      </c>
      <c r="AS31" s="49" t="n">
        <f aca="false">N(AND(AS$3&lt;=$E31,AS$4&gt;=$E31))</f>
        <v>0</v>
      </c>
      <c r="AT31" s="49" t="n">
        <f aca="false">N(AND(AT$3&lt;=$E31,AT$4&gt;=$E31))</f>
        <v>0</v>
      </c>
      <c r="AU31" s="49" t="n">
        <f aca="false">N(AND(AU$3&lt;=$E31,AU$4&gt;=$E31))</f>
        <v>0</v>
      </c>
      <c r="AV31" s="49" t="n">
        <f aca="false">N(AND(AV$3&lt;=$E31,AV$4&gt;=$E31))</f>
        <v>0</v>
      </c>
      <c r="AW31" s="49" t="n">
        <f aca="false">N(AND(AW$3&lt;=$E31,AW$4&gt;=$E31))</f>
        <v>0</v>
      </c>
      <c r="AX31" s="49" t="n">
        <f aca="false">N(AND(AX$3&lt;=$E31,AX$4&gt;=$E31))</f>
        <v>0</v>
      </c>
      <c r="AY31" s="49" t="n">
        <f aca="false">N(AND(AY$3&lt;=$E31,AY$4&gt;=$E31))</f>
        <v>0</v>
      </c>
      <c r="AZ31" s="49" t="n">
        <f aca="false">N(AND(AZ$3&lt;=$E31,AZ$4&gt;=$E31))</f>
        <v>0</v>
      </c>
      <c r="BA31" s="49" t="n">
        <f aca="false">N(AND(BA$3&lt;=$E31,BA$4&gt;=$E31))</f>
        <v>0</v>
      </c>
      <c r="BB31" s="49" t="n">
        <f aca="false">N(AND(BB$3&lt;=$E31,BB$4&gt;=$E31))</f>
        <v>0</v>
      </c>
      <c r="BC31" s="49" t="n">
        <f aca="false">N(AND(BC$3&lt;=$E31,BC$4&gt;=$E31))</f>
        <v>0</v>
      </c>
      <c r="BD31" s="49" t="n">
        <f aca="false">N(AND(BD$3&lt;=$E31,BD$4&gt;=$E31))</f>
        <v>0</v>
      </c>
      <c r="BE31" s="49" t="n">
        <f aca="false">N(AND(BE$3&lt;=$E31,BE$4&gt;=$E31))</f>
        <v>0</v>
      </c>
      <c r="BF31" s="49" t="n">
        <f aca="false">N(AND(BF$3&lt;=$E31,BF$4&gt;=$E31))</f>
        <v>0</v>
      </c>
      <c r="BG31" s="49" t="n">
        <f aca="false">N(AND(BG$3&lt;=$E31,BG$4&gt;=$E31))</f>
        <v>0</v>
      </c>
      <c r="BH31" s="49" t="n">
        <f aca="false">N(AND(BH$3&lt;=$E31,BH$4&gt;=$E31))</f>
        <v>0</v>
      </c>
      <c r="BI31" s="49" t="n">
        <f aca="false">N(AND(BI$3&lt;=$E31,BI$4&gt;=$E31))</f>
        <v>0</v>
      </c>
      <c r="BJ31" s="49" t="n">
        <f aca="false">N(AND(BJ$3&lt;=$E31,BJ$4&gt;=$E31))</f>
        <v>0</v>
      </c>
      <c r="BK31" s="49" t="n">
        <f aca="false">N(AND(BK$3&lt;=$E31,BK$4&gt;=$E31))</f>
        <v>0</v>
      </c>
      <c r="BL31" s="49" t="n">
        <f aca="false">N(AND(BL$3&lt;=$E31,BL$4&gt;=$E31))</f>
        <v>0</v>
      </c>
      <c r="BM31" s="49" t="n">
        <f aca="false">N(AND(BM$3&lt;=$E31,BM$4&gt;=$E31))</f>
        <v>0</v>
      </c>
      <c r="BN31" s="49" t="n">
        <f aca="false">N(AND(BN$3&lt;=$E31,BN$4&gt;=$E31))</f>
        <v>0</v>
      </c>
      <c r="BO31" s="49" t="n">
        <f aca="false">N(AND(BO$3&lt;=$E31,BO$4&gt;=$E31))</f>
        <v>0</v>
      </c>
      <c r="BP31" s="49" t="n">
        <f aca="false">N(AND(BP$3&lt;=$E31,BP$4&gt;=$E31))</f>
        <v>0</v>
      </c>
      <c r="BQ31" s="49" t="n">
        <f aca="false">N(AND(BQ$3&lt;=$E31,BQ$4&gt;=$E31))</f>
        <v>0</v>
      </c>
      <c r="BR31" s="49" t="n">
        <f aca="false">N(AND(BR$3&lt;=$E31,BR$4&gt;=$E31))</f>
        <v>0</v>
      </c>
      <c r="BS31" s="49" t="n">
        <f aca="false">N(AND(BS$3&lt;=$E31,BS$4&gt;=$E31))</f>
        <v>0</v>
      </c>
      <c r="BT31" s="49" t="n">
        <f aca="false">N(AND(BT$3&lt;=$E31,BT$4&gt;=$E31))</f>
        <v>0</v>
      </c>
      <c r="BU31" s="49" t="n">
        <f aca="false">N(AND(BU$3&lt;=$E31,BU$4&gt;=$E31))</f>
        <v>0</v>
      </c>
      <c r="BV31" s="49" t="n">
        <f aca="false">N(AND(BV$3&lt;=$E31,BV$4&gt;=$E31))</f>
        <v>0</v>
      </c>
      <c r="BW31" s="49" t="n">
        <f aca="false">N(AND(BW$3&lt;=$E31,BW$4&gt;=$E31))</f>
        <v>0</v>
      </c>
      <c r="BX31" s="49" t="n">
        <f aca="false">N(AND(BX$3&lt;=$E31,BX$4&gt;=$E31))</f>
        <v>0</v>
      </c>
      <c r="BY31" s="49" t="n">
        <f aca="false">N(AND(BY$3&lt;=$E31,BY$4&gt;=$E31))</f>
        <v>0</v>
      </c>
      <c r="BZ31" s="49" t="n">
        <f aca="false">N(AND(BZ$3&lt;=$E31,BZ$4&gt;=$E31))</f>
        <v>0</v>
      </c>
      <c r="CA31" s="49" t="n">
        <f aca="false">N(AND(CA$3&lt;=$E31,CA$4&gt;=$E31))</f>
        <v>1</v>
      </c>
      <c r="CB31" s="49" t="n">
        <f aca="false">N(AND(CB$3&lt;=$E31,CB$4&gt;=$E31))</f>
        <v>0</v>
      </c>
      <c r="CC31" s="49" t="n">
        <f aca="false">N(AND(CC$3&lt;=$E31,CC$4&gt;=$E31))</f>
        <v>0</v>
      </c>
      <c r="CD31" s="49" t="n">
        <f aca="false">N(AND(CD$3&lt;=$E31,CD$4&gt;=$E31))</f>
        <v>0</v>
      </c>
      <c r="CE31" s="49" t="n">
        <f aca="false">N(AND(CE$3&lt;=$E31,CE$4&gt;=$E31))</f>
        <v>0</v>
      </c>
      <c r="CF31" s="49" t="n">
        <f aca="false">N(AND(CF$3&lt;=$E31,CF$4&gt;=$E31))</f>
        <v>0</v>
      </c>
      <c r="CG31" s="49" t="n">
        <f aca="false">N(AND(CG$3&lt;=$E31,CG$4&gt;=$E31))</f>
        <v>0</v>
      </c>
      <c r="CH31" s="49" t="n">
        <f aca="false">N(AND(CH$3&lt;=$E31,CH$4&gt;=$E31))</f>
        <v>0</v>
      </c>
      <c r="CI31" s="49" t="n">
        <f aca="false">N(AND(CI$3&lt;=$E31,CI$4&gt;=$E31))</f>
        <v>0</v>
      </c>
      <c r="CJ31" s="49" t="n">
        <f aca="false">N(AND(CJ$3&lt;=$E31,CJ$4&gt;=$E31))</f>
        <v>0</v>
      </c>
      <c r="CK31" s="49" t="n">
        <f aca="false">N(AND(CK$3&lt;=$E31,CK$4&gt;=$E31))</f>
        <v>0</v>
      </c>
      <c r="CL31" s="49" t="n">
        <f aca="false">N(AND(CL$3&lt;=$E31,CL$4&gt;=$E31))</f>
        <v>0</v>
      </c>
      <c r="CM31" s="49" t="n">
        <f aca="false">N(AND(CM$3&lt;=$E31,CM$4&gt;=$E31))</f>
        <v>0</v>
      </c>
      <c r="CN31" s="49" t="n">
        <f aca="false">N(AND(CN$3&lt;=$E31,CN$4&gt;=$E31))</f>
        <v>0</v>
      </c>
      <c r="CO31" s="49" t="n">
        <f aca="false">N(AND(CO$3&lt;=$E31,CO$4&gt;=$E31))</f>
        <v>0</v>
      </c>
      <c r="CP31" s="49" t="n">
        <f aca="false">N(AND(CP$3&lt;=$E31,CP$4&gt;=$E31))</f>
        <v>0</v>
      </c>
      <c r="CQ31" s="49" t="n">
        <f aca="false">N(AND(CQ$3&lt;=$E31,CQ$4&gt;=$E31))</f>
        <v>0</v>
      </c>
      <c r="CR31" s="49" t="n">
        <f aca="false">N(AND(CR$3&lt;=$E31,CR$4&gt;=$E31))</f>
        <v>0</v>
      </c>
      <c r="CS31" s="49" t="n">
        <f aca="false">N(AND(CS$3&lt;=$E31,CS$4&gt;=$E31))</f>
        <v>0</v>
      </c>
      <c r="CT31" s="49" t="n">
        <f aca="false">N(AND(CT$3&lt;=$E31,CT$4&gt;=$E31))</f>
        <v>0</v>
      </c>
      <c r="CU31" s="49" t="n">
        <f aca="false">N(AND(CU$3&lt;=$E31,CU$4&gt;=$E31))</f>
        <v>0</v>
      </c>
      <c r="CV31" s="49" t="n">
        <f aca="false">N(AND(CV$3&lt;=$E31,CV$4&gt;=$E31))</f>
        <v>0</v>
      </c>
      <c r="CW31" s="49" t="n">
        <f aca="false">N(AND(CW$3&lt;=$E31,CW$4&gt;=$E31))</f>
        <v>0</v>
      </c>
      <c r="CX31" s="49" t="n">
        <f aca="false">N(AND(CX$3&lt;=$E31,CX$4&gt;=$E31))</f>
        <v>0</v>
      </c>
      <c r="CY31" s="49" t="n">
        <f aca="false">N(AND(CY$3&lt;=$E31,CY$4&gt;=$E31))</f>
        <v>0</v>
      </c>
      <c r="CZ31" s="49" t="n">
        <f aca="false">N(AND(CZ$3&lt;=$E31,CZ$4&gt;=$E31))</f>
        <v>0</v>
      </c>
      <c r="DA31" s="49" t="n">
        <f aca="false">N(AND(DA$3&lt;=$E31,DA$4&gt;=$E31))</f>
        <v>0</v>
      </c>
      <c r="DB31" s="49" t="n">
        <f aca="false">N(AND(DB$3&lt;=$E31,DB$4&gt;=$E31))</f>
        <v>0</v>
      </c>
      <c r="DC31" s="49" t="n">
        <f aca="false">N(AND(DC$3&lt;=$E31,DC$4&gt;=$E31))</f>
        <v>0</v>
      </c>
      <c r="DD31" s="49" t="n">
        <f aca="false">N(AND(DD$3&lt;=$E31,DD$4&gt;=$E31))</f>
        <v>0</v>
      </c>
      <c r="DE31" s="49" t="n">
        <f aca="false">N(AND(DE$3&lt;=$E31,DE$4&gt;=$E31))</f>
        <v>0</v>
      </c>
      <c r="DF31" s="49" t="n">
        <f aca="false">N(AND(DF$3&lt;=$E31,DF$4&gt;=$E31))</f>
        <v>0</v>
      </c>
      <c r="DG31" s="49" t="n">
        <f aca="false">N(AND(DG$3&lt;=$E31,DG$4&gt;=$E31))</f>
        <v>0</v>
      </c>
      <c r="DH31" s="49" t="n">
        <f aca="false">N(AND(DH$3&lt;=$E31,DH$4&gt;=$E31))</f>
        <v>0</v>
      </c>
      <c r="DI31" s="49" t="n">
        <f aca="false">N(AND(DI$3&lt;=$E31,DI$4&gt;=$E31))</f>
        <v>0</v>
      </c>
      <c r="DJ31" s="49" t="n">
        <f aca="false">N(AND(DJ$3&lt;=$E31,DJ$4&gt;=$E31))</f>
        <v>0</v>
      </c>
      <c r="DK31" s="49" t="n">
        <f aca="false">N(AND(DK$3&lt;=$E31,DK$4&gt;=$E31))</f>
        <v>0</v>
      </c>
      <c r="DL31" s="49" t="n">
        <f aca="false">N(AND(DL$3&lt;=$E31,DL$4&gt;=$E31))</f>
        <v>0</v>
      </c>
      <c r="DM31" s="49" t="n">
        <f aca="false">N(AND(DM$3&lt;=$E31,DM$4&gt;=$E31))</f>
        <v>0</v>
      </c>
      <c r="DN31" s="49" t="n">
        <f aca="false">N(AND(DN$3&lt;=$E31,DN$4&gt;=$E31))</f>
        <v>0</v>
      </c>
      <c r="DO31" s="49" t="n">
        <f aca="false">N(AND(DO$3&lt;=$E31,DO$4&gt;=$E31))</f>
        <v>0</v>
      </c>
      <c r="DP31" s="49" t="n">
        <f aca="false">N(AND(DP$3&lt;=$E31,DP$4&gt;=$E31))</f>
        <v>0</v>
      </c>
      <c r="DQ31" s="49" t="n">
        <f aca="false">N(AND(DQ$3&lt;=$E31,DQ$4&gt;=$E31))</f>
        <v>0</v>
      </c>
      <c r="DR31" s="49" t="n">
        <f aca="false">N(AND(DR$3&lt;=$E31,DR$4&gt;=$E31))</f>
        <v>0</v>
      </c>
      <c r="DS31" s="49" t="n">
        <f aca="false">N(AND(DS$3&lt;=$E31,DS$4&gt;=$E31))</f>
        <v>0</v>
      </c>
      <c r="DT31" s="49" t="n">
        <f aca="false">N(AND(DT$3&lt;=$E31,DT$4&gt;=$E31))</f>
        <v>0</v>
      </c>
      <c r="DU31" s="49" t="n">
        <f aca="false">N(AND(DU$3&lt;=$E31,DU$4&gt;=$E31))</f>
        <v>0</v>
      </c>
      <c r="DV31" s="49" t="n">
        <f aca="false">N(AND(DV$3&lt;=$E31,DV$4&gt;=$E31))</f>
        <v>0</v>
      </c>
      <c r="DW31" s="49" t="n">
        <f aca="false">N(AND(DW$3&lt;=$E31,DW$4&gt;=$E31))</f>
        <v>0</v>
      </c>
      <c r="DX31" s="49" t="n">
        <f aca="false">N(AND(DX$3&lt;=$E31,DX$4&gt;=$E31))</f>
        <v>0</v>
      </c>
      <c r="DY31" s="49" t="n">
        <f aca="false">N(AND(DY$3&lt;=$E31,DY$4&gt;=$E31))</f>
        <v>0</v>
      </c>
      <c r="DZ31" s="49" t="n">
        <f aca="false">N(AND(DZ$3&lt;=$E31,DZ$4&gt;=$E31))</f>
        <v>0</v>
      </c>
      <c r="EA31" s="49" t="n">
        <f aca="false">N(AND(EA$3&lt;=$E31,EA$4&gt;=$E31))</f>
        <v>0</v>
      </c>
      <c r="EB31" s="49" t="n">
        <f aca="false">N(AND(EB$3&lt;=$E31,EB$4&gt;=$E31))</f>
        <v>0</v>
      </c>
      <c r="EC31" s="49" t="n">
        <f aca="false">N(AND(EC$3&lt;=$E31,EC$4&gt;=$E31))</f>
        <v>0</v>
      </c>
      <c r="ED31" s="49" t="n">
        <f aca="false">N(AND(ED$3&lt;=$E31,ED$4&gt;=$E31))</f>
        <v>0</v>
      </c>
      <c r="EE31" s="49" t="n">
        <f aca="false">N(AND(EE$3&lt;=$E31,EE$4&gt;=$E31))</f>
        <v>0</v>
      </c>
      <c r="EF31" s="49" t="n">
        <f aca="false">N(AND(EF$3&lt;=$E31,EF$4&gt;=$E31))</f>
        <v>0</v>
      </c>
      <c r="EG31" s="49" t="n">
        <f aca="false">N(AND(EG$3&lt;=$E31,EG$4&gt;=$E31))</f>
        <v>0</v>
      </c>
      <c r="EH31" s="49" t="n">
        <f aca="false">N(AND(EH$3&lt;=$E31,EH$4&gt;=$E31))</f>
        <v>0</v>
      </c>
      <c r="EI31" s="49" t="n">
        <f aca="false">N(AND(EI$3&lt;=$E31,EI$4&gt;=$E31))</f>
        <v>0</v>
      </c>
      <c r="EJ31" s="49" t="n">
        <f aca="false">N(AND(EJ$3&lt;=$E31,EJ$4&gt;=$E31))</f>
        <v>0</v>
      </c>
      <c r="EK31" s="49" t="n">
        <f aca="false">N(AND(EK$3&lt;=$E31,EK$4&gt;=$E31))</f>
        <v>0</v>
      </c>
      <c r="EL31" s="49" t="n">
        <f aca="false">N(AND(EL$3&lt;=$E31,EL$4&gt;=$E31))</f>
        <v>0</v>
      </c>
      <c r="EM31" s="49" t="n">
        <f aca="false">N(AND(EM$3&lt;=$E31,EM$4&gt;=$E31))</f>
        <v>0</v>
      </c>
      <c r="EN31" s="49" t="n">
        <f aca="false">N(AND(EN$3&lt;=$E31,EN$4&gt;=$E31))</f>
        <v>0</v>
      </c>
      <c r="EO31" s="49" t="n">
        <f aca="false">N(AND(EO$3&lt;=$E31,EO$4&gt;=$E31))</f>
        <v>0</v>
      </c>
      <c r="EP31" s="49" t="n">
        <f aca="false">N(AND(EP$3&lt;=$E31,EP$4&gt;=$E31))</f>
        <v>0</v>
      </c>
      <c r="EQ31" s="49" t="n">
        <f aca="false">N(AND(EQ$3&lt;=$E31,EQ$4&gt;=$E31))</f>
        <v>0</v>
      </c>
      <c r="ER31" s="49" t="n">
        <f aca="false">N(AND(ER$3&lt;=$E31,ER$4&gt;=$E31))</f>
        <v>0</v>
      </c>
      <c r="ES31" s="49" t="n">
        <f aca="false">N(AND(ES$3&lt;=$E31,ES$4&gt;=$E31))</f>
        <v>0</v>
      </c>
      <c r="ET31" s="49" t="n">
        <f aca="false">N(AND(ET$3&lt;=$E31,ET$4&gt;=$E31))</f>
        <v>0</v>
      </c>
      <c r="EU31" s="49" t="n">
        <f aca="false">N(AND(EU$3&lt;=$E31,EU$4&gt;=$E31))</f>
        <v>0</v>
      </c>
      <c r="EV31" s="49" t="n">
        <f aca="false">N(AND(EV$3&lt;=$E31,EV$4&gt;=$E31))</f>
        <v>0</v>
      </c>
      <c r="EW31" s="49" t="n">
        <f aca="false">N(AND(EW$3&lt;=$E31,EW$4&gt;=$E31))</f>
        <v>0</v>
      </c>
      <c r="EX31" s="49" t="n">
        <f aca="false">N(AND(EX$3&lt;=$E31,EX$4&gt;=$E31))</f>
        <v>0</v>
      </c>
      <c r="EY31" s="49" t="n">
        <f aca="false">N(AND(EY$3&lt;=$E31,EY$4&gt;=$E31))</f>
        <v>0</v>
      </c>
      <c r="EZ31" s="49" t="n">
        <f aca="false">N(AND(EZ$3&lt;=$E31,EZ$4&gt;=$E31))</f>
        <v>0</v>
      </c>
      <c r="FA31" s="49" t="n">
        <f aca="false">N(AND(FA$3&lt;=$E31,FA$4&gt;=$E31))</f>
        <v>0</v>
      </c>
      <c r="FB31" s="49" t="n">
        <f aca="false">N(AND(FB$3&lt;=$E31,FB$4&gt;=$E31))</f>
        <v>0</v>
      </c>
      <c r="FC31" s="49" t="n">
        <f aca="false">N(AND(FC$3&lt;=$E31,FC$4&gt;=$E31))</f>
        <v>0</v>
      </c>
      <c r="FD31" s="49" t="n">
        <f aca="false">N(AND(FD$3&lt;=$E31,FD$4&gt;=$E31))</f>
        <v>0</v>
      </c>
      <c r="FE31" s="49" t="n">
        <f aca="false">N(AND(FE$3&lt;=$E31,FE$4&gt;=$E31))</f>
        <v>0</v>
      </c>
      <c r="FF31" s="49" t="n">
        <f aca="false">N(AND(FF$3&lt;=$E31,FF$4&gt;=$E31))</f>
        <v>0</v>
      </c>
      <c r="FG31" s="49" t="n">
        <f aca="false">N(AND(FG$3&lt;=$E31,FG$4&gt;=$E31))</f>
        <v>0</v>
      </c>
      <c r="FH31" s="49" t="n">
        <f aca="false">N(AND(FH$3&lt;=$E31,FH$4&gt;=$E31))</f>
        <v>0</v>
      </c>
    </row>
    <row r="32" customFormat="false" ht="15" hidden="false" customHeight="false" outlineLevel="0" collapsed="false">
      <c r="C32" s="0" t="s">
        <v>640</v>
      </c>
      <c r="D32" s="11" t="s">
        <v>617</v>
      </c>
      <c r="E32" s="40" t="n">
        <f aca="false">$F16+1</f>
        <v>46844</v>
      </c>
      <c r="F32" s="40" t="n">
        <f aca="false">EDATE($F16,In_Dep_Years*Months_In_Year)</f>
        <v>57800</v>
      </c>
      <c r="I32" s="60" t="n">
        <f aca="false">SUM(J32:FH32)</f>
        <v>1</v>
      </c>
      <c r="J32" s="60" t="n">
        <f aca="false">MAX(0,MIN($F32,J$4)-MAX($E32,J$3)+1)/($F32-$E32+1)</f>
        <v>0</v>
      </c>
      <c r="K32" s="60" t="n">
        <f aca="false">MAX(0,MIN($F32,K$4)-MAX($E32,K$3)+1)/($F32-$E32+1)</f>
        <v>0</v>
      </c>
      <c r="L32" s="60" t="n">
        <f aca="false">MAX(0,MIN($F32,L$4)-MAX($E32,L$3)+1)/($F32-$E32+1)</f>
        <v>0</v>
      </c>
      <c r="M32" s="60" t="n">
        <f aca="false">MAX(0,MIN($F32,M$4)-MAX($E32,M$3)+1)/($F32-$E32+1)</f>
        <v>0</v>
      </c>
      <c r="N32" s="60" t="n">
        <f aca="false">MAX(0,MIN($F32,N$4)-MAX($E32,N$3)+1)/($F32-$E32+1)</f>
        <v>0</v>
      </c>
      <c r="O32" s="60" t="n">
        <f aca="false">MAX(0,MIN($F32,O$4)-MAX($E32,O$3)+1)/($F32-$E32+1)</f>
        <v>0</v>
      </c>
      <c r="P32" s="60" t="n">
        <f aca="false">MAX(0,MIN($F32,P$4)-MAX($E32,P$3)+1)/($F32-$E32+1)</f>
        <v>0</v>
      </c>
      <c r="Q32" s="60" t="n">
        <f aca="false">MAX(0,MIN($F32,Q$4)-MAX($E32,Q$3)+1)/($F32-$E32+1)</f>
        <v>0</v>
      </c>
      <c r="R32" s="60" t="n">
        <f aca="false">MAX(0,MIN($F32,R$4)-MAX($E32,R$3)+1)/($F32-$E32+1)</f>
        <v>0</v>
      </c>
      <c r="S32" s="60" t="n">
        <f aca="false">MAX(0,MIN($F32,S$4)-MAX($E32,S$3)+1)/($F32-$E32+1)</f>
        <v>0</v>
      </c>
      <c r="T32" s="60" t="n">
        <f aca="false">MAX(0,MIN($F32,T$4)-MAX($E32,T$3)+1)/($F32-$E32+1)</f>
        <v>0.00830519302728849</v>
      </c>
      <c r="U32" s="60" t="n">
        <f aca="false">MAX(0,MIN($F32,U$4)-MAX($E32,U$3)+1)/($F32-$E32+1)</f>
        <v>0.00839645888473122</v>
      </c>
      <c r="V32" s="60" t="n">
        <f aca="false">MAX(0,MIN($F32,V$4)-MAX($E32,V$3)+1)/($F32-$E32+1)</f>
        <v>0.00839645888473122</v>
      </c>
      <c r="W32" s="60" t="n">
        <f aca="false">MAX(0,MIN($F32,W$4)-MAX($E32,W$3)+1)/($F32-$E32+1)</f>
        <v>0.00821392716984576</v>
      </c>
      <c r="X32" s="60" t="n">
        <f aca="false">MAX(0,MIN($F32,X$4)-MAX($E32,X$3)+1)/($F32-$E32+1)</f>
        <v>0.00830519302728849</v>
      </c>
      <c r="Y32" s="60" t="n">
        <f aca="false">MAX(0,MIN($F32,Y$4)-MAX($E32,Y$3)+1)/($F32-$E32+1)</f>
        <v>0.00839645888473122</v>
      </c>
      <c r="Z32" s="60" t="n">
        <f aca="false">MAX(0,MIN($F32,Z$4)-MAX($E32,Z$3)+1)/($F32-$E32+1)</f>
        <v>0.00839645888473122</v>
      </c>
      <c r="AA32" s="60" t="n">
        <f aca="false">MAX(0,MIN($F32,AA$4)-MAX($E32,AA$3)+1)/($F32-$E32+1)</f>
        <v>0.00821392716984576</v>
      </c>
      <c r="AB32" s="60" t="n">
        <f aca="false">MAX(0,MIN($F32,AB$4)-MAX($E32,AB$3)+1)/($F32-$E32+1)</f>
        <v>0.00830519302728849</v>
      </c>
      <c r="AC32" s="60" t="n">
        <f aca="false">MAX(0,MIN($F32,AC$4)-MAX($E32,AC$3)+1)/($F32-$E32+1)</f>
        <v>0.00839645888473122</v>
      </c>
      <c r="AD32" s="60" t="n">
        <f aca="false">MAX(0,MIN($F32,AD$4)-MAX($E32,AD$3)+1)/($F32-$E32+1)</f>
        <v>0.00839645888473122</v>
      </c>
      <c r="AE32" s="60" t="n">
        <f aca="false">MAX(0,MIN($F32,AE$4)-MAX($E32,AE$3)+1)/($F32-$E32+1)</f>
        <v>0.00821392716984576</v>
      </c>
      <c r="AF32" s="60" t="n">
        <f aca="false">MAX(0,MIN($F32,AF$4)-MAX($E32,AF$3)+1)/($F32-$E32+1)</f>
        <v>0.00830519302728849</v>
      </c>
      <c r="AG32" s="60" t="n">
        <f aca="false">MAX(0,MIN($F32,AG$4)-MAX($E32,AG$3)+1)/($F32-$E32+1)</f>
        <v>0.00839645888473122</v>
      </c>
      <c r="AH32" s="60" t="n">
        <f aca="false">MAX(0,MIN($F32,AH$4)-MAX($E32,AH$3)+1)/($F32-$E32+1)</f>
        <v>0.00839645888473122</v>
      </c>
      <c r="AI32" s="60" t="n">
        <f aca="false">MAX(0,MIN($F32,AI$4)-MAX($E32,AI$3)+1)/($F32-$E32+1)</f>
        <v>0.00830519302728849</v>
      </c>
      <c r="AJ32" s="60" t="n">
        <f aca="false">MAX(0,MIN($F32,AJ$4)-MAX($E32,AJ$3)+1)/($F32-$E32+1)</f>
        <v>0.00830519302728849</v>
      </c>
      <c r="AK32" s="60" t="n">
        <f aca="false">MAX(0,MIN($F32,AK$4)-MAX($E32,AK$3)+1)/($F32-$E32+1)</f>
        <v>0.00839645888473122</v>
      </c>
      <c r="AL32" s="60" t="n">
        <f aca="false">MAX(0,MIN($F32,AL$4)-MAX($E32,AL$3)+1)/($F32-$E32+1)</f>
        <v>0.00839645888473122</v>
      </c>
      <c r="AM32" s="60" t="n">
        <f aca="false">MAX(0,MIN($F32,AM$4)-MAX($E32,AM$3)+1)/($F32-$E32+1)</f>
        <v>0.00821392716984576</v>
      </c>
      <c r="AN32" s="60" t="n">
        <f aca="false">MAX(0,MIN($F32,AN$4)-MAX($E32,AN$3)+1)/($F32-$E32+1)</f>
        <v>0.00830519302728849</v>
      </c>
      <c r="AO32" s="60" t="n">
        <f aca="false">MAX(0,MIN($F32,AO$4)-MAX($E32,AO$3)+1)/($F32-$E32+1)</f>
        <v>0.00839645888473122</v>
      </c>
      <c r="AP32" s="60" t="n">
        <f aca="false">MAX(0,MIN($F32,AP$4)-MAX($E32,AP$3)+1)/($F32-$E32+1)</f>
        <v>0.00839645888473122</v>
      </c>
      <c r="AQ32" s="60" t="n">
        <f aca="false">MAX(0,MIN($F32,AQ$4)-MAX($E32,AQ$3)+1)/($F32-$E32+1)</f>
        <v>0.00821392716984576</v>
      </c>
      <c r="AR32" s="60" t="n">
        <f aca="false">MAX(0,MIN($F32,AR$4)-MAX($E32,AR$3)+1)/($F32-$E32+1)</f>
        <v>0.00830519302728849</v>
      </c>
      <c r="AS32" s="60" t="n">
        <f aca="false">MAX(0,MIN($F32,AS$4)-MAX($E32,AS$3)+1)/($F32-$E32+1)</f>
        <v>0.00839645888473122</v>
      </c>
      <c r="AT32" s="60" t="n">
        <f aca="false">MAX(0,MIN($F32,AT$4)-MAX($E32,AT$3)+1)/($F32-$E32+1)</f>
        <v>0.00839645888473122</v>
      </c>
      <c r="AU32" s="60" t="n">
        <f aca="false">MAX(0,MIN($F32,AU$4)-MAX($E32,AU$3)+1)/($F32-$E32+1)</f>
        <v>0.00821392716984576</v>
      </c>
      <c r="AV32" s="60" t="n">
        <f aca="false">MAX(0,MIN($F32,AV$4)-MAX($E32,AV$3)+1)/($F32-$E32+1)</f>
        <v>0.00830519302728849</v>
      </c>
      <c r="AW32" s="60" t="n">
        <f aca="false">MAX(0,MIN($F32,AW$4)-MAX($E32,AW$3)+1)/($F32-$E32+1)</f>
        <v>0.00839645888473122</v>
      </c>
      <c r="AX32" s="60" t="n">
        <f aca="false">MAX(0,MIN($F32,AX$4)-MAX($E32,AX$3)+1)/($F32-$E32+1)</f>
        <v>0.00839645888473122</v>
      </c>
      <c r="AY32" s="60" t="n">
        <f aca="false">MAX(0,MIN($F32,AY$4)-MAX($E32,AY$3)+1)/($F32-$E32+1)</f>
        <v>0.00830519302728849</v>
      </c>
      <c r="AZ32" s="60" t="n">
        <f aca="false">MAX(0,MIN($F32,AZ$4)-MAX($E32,AZ$3)+1)/($F32-$E32+1)</f>
        <v>0.00830519302728849</v>
      </c>
      <c r="BA32" s="60" t="n">
        <f aca="false">MAX(0,MIN($F32,BA$4)-MAX($E32,BA$3)+1)/($F32-$E32+1)</f>
        <v>0.00839645888473122</v>
      </c>
      <c r="BB32" s="60" t="n">
        <f aca="false">MAX(0,MIN($F32,BB$4)-MAX($E32,BB$3)+1)/($F32-$E32+1)</f>
        <v>0.00839645888473122</v>
      </c>
      <c r="BC32" s="60" t="n">
        <f aca="false">MAX(0,MIN($F32,BC$4)-MAX($E32,BC$3)+1)/($F32-$E32+1)</f>
        <v>0.00821392716984576</v>
      </c>
      <c r="BD32" s="60" t="n">
        <f aca="false">MAX(0,MIN($F32,BD$4)-MAX($E32,BD$3)+1)/($F32-$E32+1)</f>
        <v>0.00830519302728849</v>
      </c>
      <c r="BE32" s="60" t="n">
        <f aca="false">MAX(0,MIN($F32,BE$4)-MAX($E32,BE$3)+1)/($F32-$E32+1)</f>
        <v>0.00839645888473122</v>
      </c>
      <c r="BF32" s="60" t="n">
        <f aca="false">MAX(0,MIN($F32,BF$4)-MAX($E32,BF$3)+1)/($F32-$E32+1)</f>
        <v>0.00839645888473122</v>
      </c>
      <c r="BG32" s="60" t="n">
        <f aca="false">MAX(0,MIN($F32,BG$4)-MAX($E32,BG$3)+1)/($F32-$E32+1)</f>
        <v>0.00821392716984576</v>
      </c>
      <c r="BH32" s="60" t="n">
        <f aca="false">MAX(0,MIN($F32,BH$4)-MAX($E32,BH$3)+1)/($F32-$E32+1)</f>
        <v>0.00830519302728849</v>
      </c>
      <c r="BI32" s="60" t="n">
        <f aca="false">MAX(0,MIN($F32,BI$4)-MAX($E32,BI$3)+1)/($F32-$E32+1)</f>
        <v>0.00839645888473122</v>
      </c>
      <c r="BJ32" s="60" t="n">
        <f aca="false">MAX(0,MIN($F32,BJ$4)-MAX($E32,BJ$3)+1)/($F32-$E32+1)</f>
        <v>0.00839645888473122</v>
      </c>
      <c r="BK32" s="60" t="n">
        <f aca="false">MAX(0,MIN($F32,BK$4)-MAX($E32,BK$3)+1)/($F32-$E32+1)</f>
        <v>0.00821392716984576</v>
      </c>
      <c r="BL32" s="60" t="n">
        <f aca="false">MAX(0,MIN($F32,BL$4)-MAX($E32,BL$3)+1)/($F32-$E32+1)</f>
        <v>0.00830519302728849</v>
      </c>
      <c r="BM32" s="60" t="n">
        <f aca="false">MAX(0,MIN($F32,BM$4)-MAX($E32,BM$3)+1)/($F32-$E32+1)</f>
        <v>0.00839645888473122</v>
      </c>
      <c r="BN32" s="60" t="n">
        <f aca="false">MAX(0,MIN($F32,BN$4)-MAX($E32,BN$3)+1)/($F32-$E32+1)</f>
        <v>0.00839645888473122</v>
      </c>
      <c r="BO32" s="60" t="n">
        <f aca="false">MAX(0,MIN($F32,BO$4)-MAX($E32,BO$3)+1)/($F32-$E32+1)</f>
        <v>0.00830519302728849</v>
      </c>
      <c r="BP32" s="60" t="n">
        <f aca="false">MAX(0,MIN($F32,BP$4)-MAX($E32,BP$3)+1)/($F32-$E32+1)</f>
        <v>0.00830519302728849</v>
      </c>
      <c r="BQ32" s="60" t="n">
        <f aca="false">MAX(0,MIN($F32,BQ$4)-MAX($E32,BQ$3)+1)/($F32-$E32+1)</f>
        <v>0.00839645888473122</v>
      </c>
      <c r="BR32" s="60" t="n">
        <f aca="false">MAX(0,MIN($F32,BR$4)-MAX($E32,BR$3)+1)/($F32-$E32+1)</f>
        <v>0.00839645888473122</v>
      </c>
      <c r="BS32" s="60" t="n">
        <f aca="false">MAX(0,MIN($F32,BS$4)-MAX($E32,BS$3)+1)/($F32-$E32+1)</f>
        <v>0.00821392716984576</v>
      </c>
      <c r="BT32" s="60" t="n">
        <f aca="false">MAX(0,MIN($F32,BT$4)-MAX($E32,BT$3)+1)/($F32-$E32+1)</f>
        <v>0.00830519302728849</v>
      </c>
      <c r="BU32" s="60" t="n">
        <f aca="false">MAX(0,MIN($F32,BU$4)-MAX($E32,BU$3)+1)/($F32-$E32+1)</f>
        <v>0.00839645888473122</v>
      </c>
      <c r="BV32" s="60" t="n">
        <f aca="false">MAX(0,MIN($F32,BV$4)-MAX($E32,BV$3)+1)/($F32-$E32+1)</f>
        <v>0.00839645888473122</v>
      </c>
      <c r="BW32" s="60" t="n">
        <f aca="false">MAX(0,MIN($F32,BW$4)-MAX($E32,BW$3)+1)/($F32-$E32+1)</f>
        <v>0.00821392716984576</v>
      </c>
      <c r="BX32" s="60" t="n">
        <f aca="false">MAX(0,MIN($F32,BX$4)-MAX($E32,BX$3)+1)/($F32-$E32+1)</f>
        <v>0.00830519302728849</v>
      </c>
      <c r="BY32" s="60" t="n">
        <f aca="false">MAX(0,MIN($F32,BY$4)-MAX($E32,BY$3)+1)/($F32-$E32+1)</f>
        <v>0.00839645888473122</v>
      </c>
      <c r="BZ32" s="60" t="n">
        <f aca="false">MAX(0,MIN($F32,BZ$4)-MAX($E32,BZ$3)+1)/($F32-$E32+1)</f>
        <v>0.00839645888473122</v>
      </c>
      <c r="CA32" s="60" t="n">
        <f aca="false">MAX(0,MIN($F32,CA$4)-MAX($E32,CA$3)+1)/($F32-$E32+1)</f>
        <v>0.00821392716984576</v>
      </c>
      <c r="CB32" s="60" t="n">
        <f aca="false">MAX(0,MIN($F32,CB$4)-MAX($E32,CB$3)+1)/($F32-$E32+1)</f>
        <v>0.00830519302728849</v>
      </c>
      <c r="CC32" s="60" t="n">
        <f aca="false">MAX(0,MIN($F32,CC$4)-MAX($E32,CC$3)+1)/($F32-$E32+1)</f>
        <v>0.00839645888473122</v>
      </c>
      <c r="CD32" s="60" t="n">
        <f aca="false">MAX(0,MIN($F32,CD$4)-MAX($E32,CD$3)+1)/($F32-$E32+1)</f>
        <v>0.00839645888473122</v>
      </c>
      <c r="CE32" s="60" t="n">
        <f aca="false">MAX(0,MIN($F32,CE$4)-MAX($E32,CE$3)+1)/($F32-$E32+1)</f>
        <v>0.00830519302728849</v>
      </c>
      <c r="CF32" s="60" t="n">
        <f aca="false">MAX(0,MIN($F32,CF$4)-MAX($E32,CF$3)+1)/($F32-$E32+1)</f>
        <v>0.00830519302728849</v>
      </c>
      <c r="CG32" s="60" t="n">
        <f aca="false">MAX(0,MIN($F32,CG$4)-MAX($E32,CG$3)+1)/($F32-$E32+1)</f>
        <v>0.00839645888473122</v>
      </c>
      <c r="CH32" s="60" t="n">
        <f aca="false">MAX(0,MIN($F32,CH$4)-MAX($E32,CH$3)+1)/($F32-$E32+1)</f>
        <v>0.00839645888473122</v>
      </c>
      <c r="CI32" s="60" t="n">
        <f aca="false">MAX(0,MIN($F32,CI$4)-MAX($E32,CI$3)+1)/($F32-$E32+1)</f>
        <v>0.00821392716984576</v>
      </c>
      <c r="CJ32" s="60" t="n">
        <f aca="false">MAX(0,MIN($F32,CJ$4)-MAX($E32,CJ$3)+1)/($F32-$E32+1)</f>
        <v>0.00830519302728849</v>
      </c>
      <c r="CK32" s="60" t="n">
        <f aca="false">MAX(0,MIN($F32,CK$4)-MAX($E32,CK$3)+1)/($F32-$E32+1)</f>
        <v>0.00839645888473122</v>
      </c>
      <c r="CL32" s="60" t="n">
        <f aca="false">MAX(0,MIN($F32,CL$4)-MAX($E32,CL$3)+1)/($F32-$E32+1)</f>
        <v>0.00839645888473122</v>
      </c>
      <c r="CM32" s="60" t="n">
        <f aca="false">MAX(0,MIN($F32,CM$4)-MAX($E32,CM$3)+1)/($F32-$E32+1)</f>
        <v>0.00821392716984576</v>
      </c>
      <c r="CN32" s="60" t="n">
        <f aca="false">MAX(0,MIN($F32,CN$4)-MAX($E32,CN$3)+1)/($F32-$E32+1)</f>
        <v>0.00830519302728849</v>
      </c>
      <c r="CO32" s="60" t="n">
        <f aca="false">MAX(0,MIN($F32,CO$4)-MAX($E32,CO$3)+1)/($F32-$E32+1)</f>
        <v>0.00839645888473122</v>
      </c>
      <c r="CP32" s="60" t="n">
        <f aca="false">MAX(0,MIN($F32,CP$4)-MAX($E32,CP$3)+1)/($F32-$E32+1)</f>
        <v>0.00839645888473122</v>
      </c>
      <c r="CQ32" s="60" t="n">
        <f aca="false">MAX(0,MIN($F32,CQ$4)-MAX($E32,CQ$3)+1)/($F32-$E32+1)</f>
        <v>0.00821392716984576</v>
      </c>
      <c r="CR32" s="60" t="n">
        <f aca="false">MAX(0,MIN($F32,CR$4)-MAX($E32,CR$3)+1)/($F32-$E32+1)</f>
        <v>0.00830519302728849</v>
      </c>
      <c r="CS32" s="60" t="n">
        <f aca="false">MAX(0,MIN($F32,CS$4)-MAX($E32,CS$3)+1)/($F32-$E32+1)</f>
        <v>0.00839645888473122</v>
      </c>
      <c r="CT32" s="60" t="n">
        <f aca="false">MAX(0,MIN($F32,CT$4)-MAX($E32,CT$3)+1)/($F32-$E32+1)</f>
        <v>0.00839645888473122</v>
      </c>
      <c r="CU32" s="60" t="n">
        <f aca="false">MAX(0,MIN($F32,CU$4)-MAX($E32,CU$3)+1)/($F32-$E32+1)</f>
        <v>0.00830519302728849</v>
      </c>
      <c r="CV32" s="60" t="n">
        <f aca="false">MAX(0,MIN($F32,CV$4)-MAX($E32,CV$3)+1)/($F32-$E32+1)</f>
        <v>0.00830519302728849</v>
      </c>
      <c r="CW32" s="60" t="n">
        <f aca="false">MAX(0,MIN($F32,CW$4)-MAX($E32,CW$3)+1)/($F32-$E32+1)</f>
        <v>0.00839645888473122</v>
      </c>
      <c r="CX32" s="60" t="n">
        <f aca="false">MAX(0,MIN($F32,CX$4)-MAX($E32,CX$3)+1)/($F32-$E32+1)</f>
        <v>0.00839645888473122</v>
      </c>
      <c r="CY32" s="60" t="n">
        <f aca="false">MAX(0,MIN($F32,CY$4)-MAX($E32,CY$3)+1)/($F32-$E32+1)</f>
        <v>0.00821392716984576</v>
      </c>
      <c r="CZ32" s="60" t="n">
        <f aca="false">MAX(0,MIN($F32,CZ$4)-MAX($E32,CZ$3)+1)/($F32-$E32+1)</f>
        <v>0.00830519302728849</v>
      </c>
      <c r="DA32" s="60" t="n">
        <f aca="false">MAX(0,MIN($F32,DA$4)-MAX($E32,DA$3)+1)/($F32-$E32+1)</f>
        <v>0.00839645888473122</v>
      </c>
      <c r="DB32" s="60" t="n">
        <f aca="false">MAX(0,MIN($F32,DB$4)-MAX($E32,DB$3)+1)/($F32-$E32+1)</f>
        <v>0.00839645888473122</v>
      </c>
      <c r="DC32" s="60" t="n">
        <f aca="false">MAX(0,MIN($F32,DC$4)-MAX($E32,DC$3)+1)/($F32-$E32+1)</f>
        <v>0.00821392716984576</v>
      </c>
      <c r="DD32" s="60" t="n">
        <f aca="false">MAX(0,MIN($F32,DD$4)-MAX($E32,DD$3)+1)/($F32-$E32+1)</f>
        <v>0.00830519302728849</v>
      </c>
      <c r="DE32" s="60" t="n">
        <f aca="false">MAX(0,MIN($F32,DE$4)-MAX($E32,DE$3)+1)/($F32-$E32+1)</f>
        <v>0.00839645888473122</v>
      </c>
      <c r="DF32" s="60" t="n">
        <f aca="false">MAX(0,MIN($F32,DF$4)-MAX($E32,DF$3)+1)/($F32-$E32+1)</f>
        <v>0.00839645888473122</v>
      </c>
      <c r="DG32" s="60" t="n">
        <f aca="false">MAX(0,MIN($F32,DG$4)-MAX($E32,DG$3)+1)/($F32-$E32+1)</f>
        <v>0.00821392716984576</v>
      </c>
      <c r="DH32" s="60" t="n">
        <f aca="false">MAX(0,MIN($F32,DH$4)-MAX($E32,DH$3)+1)/($F32-$E32+1)</f>
        <v>0.00830519302728849</v>
      </c>
      <c r="DI32" s="60" t="n">
        <f aca="false">MAX(0,MIN($F32,DI$4)-MAX($E32,DI$3)+1)/($F32-$E32+1)</f>
        <v>0.00839645888473122</v>
      </c>
      <c r="DJ32" s="60" t="n">
        <f aca="false">MAX(0,MIN($F32,DJ$4)-MAX($E32,DJ$3)+1)/($F32-$E32+1)</f>
        <v>0.00839645888473122</v>
      </c>
      <c r="DK32" s="60" t="n">
        <f aca="false">MAX(0,MIN($F32,DK$4)-MAX($E32,DK$3)+1)/($F32-$E32+1)</f>
        <v>0.00830519302728849</v>
      </c>
      <c r="DL32" s="60" t="n">
        <f aca="false">MAX(0,MIN($F32,DL$4)-MAX($E32,DL$3)+1)/($F32-$E32+1)</f>
        <v>0.00830519302728849</v>
      </c>
      <c r="DM32" s="60" t="n">
        <f aca="false">MAX(0,MIN($F32,DM$4)-MAX($E32,DM$3)+1)/($F32-$E32+1)</f>
        <v>0.00839645888473122</v>
      </c>
      <c r="DN32" s="60" t="n">
        <f aca="false">MAX(0,MIN($F32,DN$4)-MAX($E32,DN$3)+1)/($F32-$E32+1)</f>
        <v>0.00839645888473122</v>
      </c>
      <c r="DO32" s="60" t="n">
        <f aca="false">MAX(0,MIN($F32,DO$4)-MAX($E32,DO$3)+1)/($F32-$E32+1)</f>
        <v>0.00821392716984576</v>
      </c>
      <c r="DP32" s="60" t="n">
        <f aca="false">MAX(0,MIN($F32,DP$4)-MAX($E32,DP$3)+1)/($F32-$E32+1)</f>
        <v>0.00830519302728849</v>
      </c>
      <c r="DQ32" s="60" t="n">
        <f aca="false">MAX(0,MIN($F32,DQ$4)-MAX($E32,DQ$3)+1)/($F32-$E32+1)</f>
        <v>0.00839645888473122</v>
      </c>
      <c r="DR32" s="60" t="n">
        <f aca="false">MAX(0,MIN($F32,DR$4)-MAX($E32,DR$3)+1)/($F32-$E32+1)</f>
        <v>0.00839645888473122</v>
      </c>
      <c r="DS32" s="60" t="n">
        <f aca="false">MAX(0,MIN($F32,DS$4)-MAX($E32,DS$3)+1)/($F32-$E32+1)</f>
        <v>0.00821392716984576</v>
      </c>
      <c r="DT32" s="60" t="n">
        <f aca="false">MAX(0,MIN($F32,DT$4)-MAX($E32,DT$3)+1)/($F32-$E32+1)</f>
        <v>0.00830519302728849</v>
      </c>
      <c r="DU32" s="60" t="n">
        <f aca="false">MAX(0,MIN($F32,DU$4)-MAX($E32,DU$3)+1)/($F32-$E32+1)</f>
        <v>0.00839645888473122</v>
      </c>
      <c r="DV32" s="60" t="n">
        <f aca="false">MAX(0,MIN($F32,DV$4)-MAX($E32,DV$3)+1)/($F32-$E32+1)</f>
        <v>0.00839645888473122</v>
      </c>
      <c r="DW32" s="60" t="n">
        <f aca="false">MAX(0,MIN($F32,DW$4)-MAX($E32,DW$3)+1)/($F32-$E32+1)</f>
        <v>0.00821392716984576</v>
      </c>
      <c r="DX32" s="60" t="n">
        <f aca="false">MAX(0,MIN($F32,DX$4)-MAX($E32,DX$3)+1)/($F32-$E32+1)</f>
        <v>0.00830519302728849</v>
      </c>
      <c r="DY32" s="60" t="n">
        <f aca="false">MAX(0,MIN($F32,DY$4)-MAX($E32,DY$3)+1)/($F32-$E32+1)</f>
        <v>0.00839645888473122</v>
      </c>
      <c r="DZ32" s="60" t="n">
        <f aca="false">MAX(0,MIN($F32,DZ$4)-MAX($E32,DZ$3)+1)/($F32-$E32+1)</f>
        <v>0.00839645888473122</v>
      </c>
      <c r="EA32" s="60" t="n">
        <f aca="false">MAX(0,MIN($F32,EA$4)-MAX($E32,EA$3)+1)/($F32-$E32+1)</f>
        <v>0.00830519302728849</v>
      </c>
      <c r="EB32" s="60" t="n">
        <f aca="false">MAX(0,MIN($F32,EB$4)-MAX($E32,EB$3)+1)/($F32-$E32+1)</f>
        <v>0.00830519302728849</v>
      </c>
      <c r="EC32" s="60" t="n">
        <f aca="false">MAX(0,MIN($F32,EC$4)-MAX($E32,EC$3)+1)/($F32-$E32+1)</f>
        <v>0.00839645888473122</v>
      </c>
      <c r="ED32" s="60" t="n">
        <f aca="false">MAX(0,MIN($F32,ED$4)-MAX($E32,ED$3)+1)/($F32-$E32+1)</f>
        <v>0.00839645888473122</v>
      </c>
      <c r="EE32" s="60" t="n">
        <f aca="false">MAX(0,MIN($F32,EE$4)-MAX($E32,EE$3)+1)/($F32-$E32+1)</f>
        <v>0.00821392716984576</v>
      </c>
      <c r="EF32" s="60" t="n">
        <f aca="false">MAX(0,MIN($F32,EF$4)-MAX($E32,EF$3)+1)/($F32-$E32+1)</f>
        <v>0.00830519302728849</v>
      </c>
      <c r="EG32" s="60" t="n">
        <f aca="false">MAX(0,MIN($F32,EG$4)-MAX($E32,EG$3)+1)/($F32-$E32+1)</f>
        <v>0.00839645888473122</v>
      </c>
      <c r="EH32" s="60" t="n">
        <f aca="false">MAX(0,MIN($F32,EH$4)-MAX($E32,EH$3)+1)/($F32-$E32+1)</f>
        <v>0.00839645888473122</v>
      </c>
      <c r="EI32" s="60" t="n">
        <f aca="false">MAX(0,MIN($F32,EI$4)-MAX($E32,EI$3)+1)/($F32-$E32+1)</f>
        <v>0.00821392716984576</v>
      </c>
      <c r="EJ32" s="60" t="n">
        <f aca="false">MAX(0,MIN($F32,EJ$4)-MAX($E32,EJ$3)+1)/($F32-$E32+1)</f>
        <v>0</v>
      </c>
      <c r="EK32" s="60" t="n">
        <f aca="false">MAX(0,MIN($F32,EK$4)-MAX($E32,EK$3)+1)/($F32-$E32+1)</f>
        <v>0</v>
      </c>
      <c r="EL32" s="60" t="n">
        <f aca="false">MAX(0,MIN($F32,EL$4)-MAX($E32,EL$3)+1)/($F32-$E32+1)</f>
        <v>0</v>
      </c>
      <c r="EM32" s="60" t="n">
        <f aca="false">MAX(0,MIN($F32,EM$4)-MAX($E32,EM$3)+1)/($F32-$E32+1)</f>
        <v>0</v>
      </c>
      <c r="EN32" s="60" t="n">
        <f aca="false">MAX(0,MIN($F32,EN$4)-MAX($E32,EN$3)+1)/($F32-$E32+1)</f>
        <v>0</v>
      </c>
      <c r="EO32" s="60" t="n">
        <f aca="false">MAX(0,MIN($F32,EO$4)-MAX($E32,EO$3)+1)/($F32-$E32+1)</f>
        <v>0</v>
      </c>
      <c r="EP32" s="60" t="n">
        <f aca="false">MAX(0,MIN($F32,EP$4)-MAX($E32,EP$3)+1)/($F32-$E32+1)</f>
        <v>0</v>
      </c>
      <c r="EQ32" s="60" t="n">
        <f aca="false">MAX(0,MIN($F32,EQ$4)-MAX($E32,EQ$3)+1)/($F32-$E32+1)</f>
        <v>0</v>
      </c>
      <c r="ER32" s="60" t="n">
        <f aca="false">MAX(0,MIN($F32,ER$4)-MAX($E32,ER$3)+1)/($F32-$E32+1)</f>
        <v>0</v>
      </c>
      <c r="ES32" s="60" t="n">
        <f aca="false">MAX(0,MIN($F32,ES$4)-MAX($E32,ES$3)+1)/($F32-$E32+1)</f>
        <v>0</v>
      </c>
      <c r="ET32" s="60" t="n">
        <f aca="false">MAX(0,MIN($F32,ET$4)-MAX($E32,ET$3)+1)/($F32-$E32+1)</f>
        <v>0</v>
      </c>
      <c r="EU32" s="60" t="n">
        <f aca="false">MAX(0,MIN($F32,EU$4)-MAX($E32,EU$3)+1)/($F32-$E32+1)</f>
        <v>0</v>
      </c>
      <c r="EV32" s="60" t="n">
        <f aca="false">MAX(0,MIN($F32,EV$4)-MAX($E32,EV$3)+1)/($F32-$E32+1)</f>
        <v>0</v>
      </c>
      <c r="EW32" s="60" t="n">
        <f aca="false">MAX(0,MIN($F32,EW$4)-MAX($E32,EW$3)+1)/($F32-$E32+1)</f>
        <v>0</v>
      </c>
      <c r="EX32" s="60" t="n">
        <f aca="false">MAX(0,MIN($F32,EX$4)-MAX($E32,EX$3)+1)/($F32-$E32+1)</f>
        <v>0</v>
      </c>
      <c r="EY32" s="60" t="n">
        <f aca="false">MAX(0,MIN($F32,EY$4)-MAX($E32,EY$3)+1)/($F32-$E32+1)</f>
        <v>0</v>
      </c>
      <c r="EZ32" s="60" t="n">
        <f aca="false">MAX(0,MIN($F32,EZ$4)-MAX($E32,EZ$3)+1)/($F32-$E32+1)</f>
        <v>0</v>
      </c>
      <c r="FA32" s="60" t="n">
        <f aca="false">MAX(0,MIN($F32,FA$4)-MAX($E32,FA$3)+1)/($F32-$E32+1)</f>
        <v>0</v>
      </c>
      <c r="FB32" s="60" t="n">
        <f aca="false">MAX(0,MIN($F32,FB$4)-MAX($E32,FB$3)+1)/($F32-$E32+1)</f>
        <v>0</v>
      </c>
      <c r="FC32" s="60" t="n">
        <f aca="false">MAX(0,MIN($F32,FC$4)-MAX($E32,FC$3)+1)/($F32-$E32+1)</f>
        <v>0</v>
      </c>
      <c r="FD32" s="60" t="n">
        <f aca="false">MAX(0,MIN($F32,FD$4)-MAX($E32,FD$3)+1)/($F32-$E32+1)</f>
        <v>0</v>
      </c>
      <c r="FE32" s="60" t="n">
        <f aca="false">MAX(0,MIN($F32,FE$4)-MAX($E32,FE$3)+1)/($F32-$E32+1)</f>
        <v>0</v>
      </c>
      <c r="FF32" s="60" t="n">
        <f aca="false">MAX(0,MIN($F32,FF$4)-MAX($E32,FF$3)+1)/($F32-$E32+1)</f>
        <v>0</v>
      </c>
      <c r="FG32" s="60" t="n">
        <f aca="false">MAX(0,MIN($F32,FG$4)-MAX($E32,FG$3)+1)/($F32-$E32+1)</f>
        <v>0</v>
      </c>
      <c r="FH32" s="60" t="n">
        <f aca="false">MAX(0,MIN($F32,FH$4)-MAX($E32,FH$3)+1)/($F32-$E32+1)</f>
        <v>0</v>
      </c>
    </row>
    <row r="33" customFormat="false" ht="15" hidden="false" customHeight="false" outlineLevel="0" collapsed="false">
      <c r="C33" s="0" t="s">
        <v>641</v>
      </c>
      <c r="D33" s="11" t="s">
        <v>617</v>
      </c>
      <c r="E33" s="40" t="n">
        <f aca="false">$F16+1</f>
        <v>46844</v>
      </c>
      <c r="F33" s="40" t="n">
        <f aca="false">EDATE($F16,In_Dep_BESS_Years*Months_In_Year)</f>
        <v>50495</v>
      </c>
      <c r="I33" s="60" t="n">
        <f aca="false">SUM(J33:FH33)</f>
        <v>1</v>
      </c>
      <c r="J33" s="60" t="n">
        <f aca="false">MAX(0,MIN($F33,J$4)-MAX($E33,J$3)+1)/($F33-$E33+1)</f>
        <v>0</v>
      </c>
      <c r="K33" s="60" t="n">
        <f aca="false">MAX(0,MIN($F33,K$4)-MAX($E33,K$3)+1)/($F33-$E33+1)</f>
        <v>0</v>
      </c>
      <c r="L33" s="60" t="n">
        <f aca="false">MAX(0,MIN($F33,L$4)-MAX($E33,L$3)+1)/($F33-$E33+1)</f>
        <v>0</v>
      </c>
      <c r="M33" s="60" t="n">
        <f aca="false">MAX(0,MIN($F33,M$4)-MAX($E33,M$3)+1)/($F33-$E33+1)</f>
        <v>0</v>
      </c>
      <c r="N33" s="60" t="n">
        <f aca="false">MAX(0,MIN($F33,N$4)-MAX($E33,N$3)+1)/($F33-$E33+1)</f>
        <v>0</v>
      </c>
      <c r="O33" s="60" t="n">
        <f aca="false">MAX(0,MIN($F33,O$4)-MAX($E33,O$3)+1)/($F33-$E33+1)</f>
        <v>0</v>
      </c>
      <c r="P33" s="60" t="n">
        <f aca="false">MAX(0,MIN($F33,P$4)-MAX($E33,P$3)+1)/($F33-$E33+1)</f>
        <v>0</v>
      </c>
      <c r="Q33" s="60" t="n">
        <f aca="false">MAX(0,MIN($F33,Q$4)-MAX($E33,Q$3)+1)/($F33-$E33+1)</f>
        <v>0</v>
      </c>
      <c r="R33" s="60" t="n">
        <f aca="false">MAX(0,MIN($F33,R$4)-MAX($E33,R$3)+1)/($F33-$E33+1)</f>
        <v>0</v>
      </c>
      <c r="S33" s="60" t="n">
        <f aca="false">MAX(0,MIN($F33,S$4)-MAX($E33,S$3)+1)/($F33-$E33+1)</f>
        <v>0</v>
      </c>
      <c r="T33" s="60" t="n">
        <f aca="false">MAX(0,MIN($F33,T$4)-MAX($E33,T$3)+1)/($F33-$E33+1)</f>
        <v>0.0249178532311062</v>
      </c>
      <c r="U33" s="60" t="n">
        <f aca="false">MAX(0,MIN($F33,U$4)-MAX($E33,U$3)+1)/($F33-$E33+1)</f>
        <v>0.0251916757940854</v>
      </c>
      <c r="V33" s="60" t="n">
        <f aca="false">MAX(0,MIN($F33,V$4)-MAX($E33,V$3)+1)/($F33-$E33+1)</f>
        <v>0.0251916757940854</v>
      </c>
      <c r="W33" s="60" t="n">
        <f aca="false">MAX(0,MIN($F33,W$4)-MAX($E33,W$3)+1)/($F33-$E33+1)</f>
        <v>0.0246440306681271</v>
      </c>
      <c r="X33" s="60" t="n">
        <f aca="false">MAX(0,MIN($F33,X$4)-MAX($E33,X$3)+1)/($F33-$E33+1)</f>
        <v>0.0249178532311062</v>
      </c>
      <c r="Y33" s="60" t="n">
        <f aca="false">MAX(0,MIN($F33,Y$4)-MAX($E33,Y$3)+1)/($F33-$E33+1)</f>
        <v>0.0251916757940854</v>
      </c>
      <c r="Z33" s="60" t="n">
        <f aca="false">MAX(0,MIN($F33,Z$4)-MAX($E33,Z$3)+1)/($F33-$E33+1)</f>
        <v>0.0251916757940854</v>
      </c>
      <c r="AA33" s="60" t="n">
        <f aca="false">MAX(0,MIN($F33,AA$4)-MAX($E33,AA$3)+1)/($F33-$E33+1)</f>
        <v>0.0246440306681271</v>
      </c>
      <c r="AB33" s="60" t="n">
        <f aca="false">MAX(0,MIN($F33,AB$4)-MAX($E33,AB$3)+1)/($F33-$E33+1)</f>
        <v>0.0249178532311062</v>
      </c>
      <c r="AC33" s="60" t="n">
        <f aca="false">MAX(0,MIN($F33,AC$4)-MAX($E33,AC$3)+1)/($F33-$E33+1)</f>
        <v>0.0251916757940854</v>
      </c>
      <c r="AD33" s="60" t="n">
        <f aca="false">MAX(0,MIN($F33,AD$4)-MAX($E33,AD$3)+1)/($F33-$E33+1)</f>
        <v>0.0251916757940854</v>
      </c>
      <c r="AE33" s="60" t="n">
        <f aca="false">MAX(0,MIN($F33,AE$4)-MAX($E33,AE$3)+1)/($F33-$E33+1)</f>
        <v>0.0246440306681271</v>
      </c>
      <c r="AF33" s="60" t="n">
        <f aca="false">MAX(0,MIN($F33,AF$4)-MAX($E33,AF$3)+1)/($F33-$E33+1)</f>
        <v>0.0249178532311062</v>
      </c>
      <c r="AG33" s="60" t="n">
        <f aca="false">MAX(0,MIN($F33,AG$4)-MAX($E33,AG$3)+1)/($F33-$E33+1)</f>
        <v>0.0251916757940854</v>
      </c>
      <c r="AH33" s="60" t="n">
        <f aca="false">MAX(0,MIN($F33,AH$4)-MAX($E33,AH$3)+1)/($F33-$E33+1)</f>
        <v>0.0251916757940854</v>
      </c>
      <c r="AI33" s="60" t="n">
        <f aca="false">MAX(0,MIN($F33,AI$4)-MAX($E33,AI$3)+1)/($F33-$E33+1)</f>
        <v>0.0249178532311062</v>
      </c>
      <c r="AJ33" s="60" t="n">
        <f aca="false">MAX(0,MIN($F33,AJ$4)-MAX($E33,AJ$3)+1)/($F33-$E33+1)</f>
        <v>0.0249178532311062</v>
      </c>
      <c r="AK33" s="60" t="n">
        <f aca="false">MAX(0,MIN($F33,AK$4)-MAX($E33,AK$3)+1)/($F33-$E33+1)</f>
        <v>0.0251916757940854</v>
      </c>
      <c r="AL33" s="60" t="n">
        <f aca="false">MAX(0,MIN($F33,AL$4)-MAX($E33,AL$3)+1)/($F33-$E33+1)</f>
        <v>0.0251916757940854</v>
      </c>
      <c r="AM33" s="60" t="n">
        <f aca="false">MAX(0,MIN($F33,AM$4)-MAX($E33,AM$3)+1)/($F33-$E33+1)</f>
        <v>0.0246440306681271</v>
      </c>
      <c r="AN33" s="60" t="n">
        <f aca="false">MAX(0,MIN($F33,AN$4)-MAX($E33,AN$3)+1)/($F33-$E33+1)</f>
        <v>0.0249178532311062</v>
      </c>
      <c r="AO33" s="60" t="n">
        <f aca="false">MAX(0,MIN($F33,AO$4)-MAX($E33,AO$3)+1)/($F33-$E33+1)</f>
        <v>0.0251916757940854</v>
      </c>
      <c r="AP33" s="60" t="n">
        <f aca="false">MAX(0,MIN($F33,AP$4)-MAX($E33,AP$3)+1)/($F33-$E33+1)</f>
        <v>0.0251916757940854</v>
      </c>
      <c r="AQ33" s="60" t="n">
        <f aca="false">MAX(0,MIN($F33,AQ$4)-MAX($E33,AQ$3)+1)/($F33-$E33+1)</f>
        <v>0.0246440306681271</v>
      </c>
      <c r="AR33" s="60" t="n">
        <f aca="false">MAX(0,MIN($F33,AR$4)-MAX($E33,AR$3)+1)/($F33-$E33+1)</f>
        <v>0.0249178532311062</v>
      </c>
      <c r="AS33" s="60" t="n">
        <f aca="false">MAX(0,MIN($F33,AS$4)-MAX($E33,AS$3)+1)/($F33-$E33+1)</f>
        <v>0.0251916757940854</v>
      </c>
      <c r="AT33" s="60" t="n">
        <f aca="false">MAX(0,MIN($F33,AT$4)-MAX($E33,AT$3)+1)/($F33-$E33+1)</f>
        <v>0.0251916757940854</v>
      </c>
      <c r="AU33" s="60" t="n">
        <f aca="false">MAX(0,MIN($F33,AU$4)-MAX($E33,AU$3)+1)/($F33-$E33+1)</f>
        <v>0.0246440306681271</v>
      </c>
      <c r="AV33" s="60" t="n">
        <f aca="false">MAX(0,MIN($F33,AV$4)-MAX($E33,AV$3)+1)/($F33-$E33+1)</f>
        <v>0.0249178532311062</v>
      </c>
      <c r="AW33" s="60" t="n">
        <f aca="false">MAX(0,MIN($F33,AW$4)-MAX($E33,AW$3)+1)/($F33-$E33+1)</f>
        <v>0.0251916757940854</v>
      </c>
      <c r="AX33" s="60" t="n">
        <f aca="false">MAX(0,MIN($F33,AX$4)-MAX($E33,AX$3)+1)/($F33-$E33+1)</f>
        <v>0.0251916757940854</v>
      </c>
      <c r="AY33" s="60" t="n">
        <f aca="false">MAX(0,MIN($F33,AY$4)-MAX($E33,AY$3)+1)/($F33-$E33+1)</f>
        <v>0.0249178532311062</v>
      </c>
      <c r="AZ33" s="60" t="n">
        <f aca="false">MAX(0,MIN($F33,AZ$4)-MAX($E33,AZ$3)+1)/($F33-$E33+1)</f>
        <v>0.0249178532311062</v>
      </c>
      <c r="BA33" s="60" t="n">
        <f aca="false">MAX(0,MIN($F33,BA$4)-MAX($E33,BA$3)+1)/($F33-$E33+1)</f>
        <v>0.0251916757940854</v>
      </c>
      <c r="BB33" s="60" t="n">
        <f aca="false">MAX(0,MIN($F33,BB$4)-MAX($E33,BB$3)+1)/($F33-$E33+1)</f>
        <v>0.0251916757940854</v>
      </c>
      <c r="BC33" s="60" t="n">
        <f aca="false">MAX(0,MIN($F33,BC$4)-MAX($E33,BC$3)+1)/($F33-$E33+1)</f>
        <v>0.0246440306681271</v>
      </c>
      <c r="BD33" s="60" t="n">
        <f aca="false">MAX(0,MIN($F33,BD$4)-MAX($E33,BD$3)+1)/($F33-$E33+1)</f>
        <v>0.0249178532311062</v>
      </c>
      <c r="BE33" s="60" t="n">
        <f aca="false">MAX(0,MIN($F33,BE$4)-MAX($E33,BE$3)+1)/($F33-$E33+1)</f>
        <v>0.0251916757940854</v>
      </c>
      <c r="BF33" s="60" t="n">
        <f aca="false">MAX(0,MIN($F33,BF$4)-MAX($E33,BF$3)+1)/($F33-$E33+1)</f>
        <v>0.0251916757940854</v>
      </c>
      <c r="BG33" s="60" t="n">
        <f aca="false">MAX(0,MIN($F33,BG$4)-MAX($E33,BG$3)+1)/($F33-$E33+1)</f>
        <v>0.0246440306681271</v>
      </c>
      <c r="BH33" s="60" t="n">
        <f aca="false">MAX(0,MIN($F33,BH$4)-MAX($E33,BH$3)+1)/($F33-$E33+1)</f>
        <v>0</v>
      </c>
      <c r="BI33" s="60" t="n">
        <f aca="false">MAX(0,MIN($F33,BI$4)-MAX($E33,BI$3)+1)/($F33-$E33+1)</f>
        <v>0</v>
      </c>
      <c r="BJ33" s="60" t="n">
        <f aca="false">MAX(0,MIN($F33,BJ$4)-MAX($E33,BJ$3)+1)/($F33-$E33+1)</f>
        <v>0</v>
      </c>
      <c r="BK33" s="60" t="n">
        <f aca="false">MAX(0,MIN($F33,BK$4)-MAX($E33,BK$3)+1)/($F33-$E33+1)</f>
        <v>0</v>
      </c>
      <c r="BL33" s="60" t="n">
        <f aca="false">MAX(0,MIN($F33,BL$4)-MAX($E33,BL$3)+1)/($F33-$E33+1)</f>
        <v>0</v>
      </c>
      <c r="BM33" s="60" t="n">
        <f aca="false">MAX(0,MIN($F33,BM$4)-MAX($E33,BM$3)+1)/($F33-$E33+1)</f>
        <v>0</v>
      </c>
      <c r="BN33" s="60" t="n">
        <f aca="false">MAX(0,MIN($F33,BN$4)-MAX($E33,BN$3)+1)/($F33-$E33+1)</f>
        <v>0</v>
      </c>
      <c r="BO33" s="60" t="n">
        <f aca="false">MAX(0,MIN($F33,BO$4)-MAX($E33,BO$3)+1)/($F33-$E33+1)</f>
        <v>0</v>
      </c>
      <c r="BP33" s="60" t="n">
        <f aca="false">MAX(0,MIN($F33,BP$4)-MAX($E33,BP$3)+1)/($F33-$E33+1)</f>
        <v>0</v>
      </c>
      <c r="BQ33" s="60" t="n">
        <f aca="false">MAX(0,MIN($F33,BQ$4)-MAX($E33,BQ$3)+1)/($F33-$E33+1)</f>
        <v>0</v>
      </c>
      <c r="BR33" s="60" t="n">
        <f aca="false">MAX(0,MIN($F33,BR$4)-MAX($E33,BR$3)+1)/($F33-$E33+1)</f>
        <v>0</v>
      </c>
      <c r="BS33" s="60" t="n">
        <f aca="false">MAX(0,MIN($F33,BS$4)-MAX($E33,BS$3)+1)/($F33-$E33+1)</f>
        <v>0</v>
      </c>
      <c r="BT33" s="60" t="n">
        <f aca="false">MAX(0,MIN($F33,BT$4)-MAX($E33,BT$3)+1)/($F33-$E33+1)</f>
        <v>0</v>
      </c>
      <c r="BU33" s="60" t="n">
        <f aca="false">MAX(0,MIN($F33,BU$4)-MAX($E33,BU$3)+1)/($F33-$E33+1)</f>
        <v>0</v>
      </c>
      <c r="BV33" s="60" t="n">
        <f aca="false">MAX(0,MIN($F33,BV$4)-MAX($E33,BV$3)+1)/($F33-$E33+1)</f>
        <v>0</v>
      </c>
      <c r="BW33" s="60" t="n">
        <f aca="false">MAX(0,MIN($F33,BW$4)-MAX($E33,BW$3)+1)/($F33-$E33+1)</f>
        <v>0</v>
      </c>
      <c r="BX33" s="60" t="n">
        <f aca="false">MAX(0,MIN($F33,BX$4)-MAX($E33,BX$3)+1)/($F33-$E33+1)</f>
        <v>0</v>
      </c>
      <c r="BY33" s="60" t="n">
        <f aca="false">MAX(0,MIN($F33,BY$4)-MAX($E33,BY$3)+1)/($F33-$E33+1)</f>
        <v>0</v>
      </c>
      <c r="BZ33" s="60" t="n">
        <f aca="false">MAX(0,MIN($F33,BZ$4)-MAX($E33,BZ$3)+1)/($F33-$E33+1)</f>
        <v>0</v>
      </c>
      <c r="CA33" s="60" t="n">
        <f aca="false">MAX(0,MIN($F33,CA$4)-MAX($E33,CA$3)+1)/($F33-$E33+1)</f>
        <v>0</v>
      </c>
      <c r="CB33" s="60" t="n">
        <f aca="false">MAX(0,MIN($F33,CB$4)-MAX($E33,CB$3)+1)/($F33-$E33+1)</f>
        <v>0</v>
      </c>
      <c r="CC33" s="60" t="n">
        <f aca="false">MAX(0,MIN($F33,CC$4)-MAX($E33,CC$3)+1)/($F33-$E33+1)</f>
        <v>0</v>
      </c>
      <c r="CD33" s="60" t="n">
        <f aca="false">MAX(0,MIN($F33,CD$4)-MAX($E33,CD$3)+1)/($F33-$E33+1)</f>
        <v>0</v>
      </c>
      <c r="CE33" s="60" t="n">
        <f aca="false">MAX(0,MIN($F33,CE$4)-MAX($E33,CE$3)+1)/($F33-$E33+1)</f>
        <v>0</v>
      </c>
      <c r="CF33" s="60" t="n">
        <f aca="false">MAX(0,MIN($F33,CF$4)-MAX($E33,CF$3)+1)/($F33-$E33+1)</f>
        <v>0</v>
      </c>
      <c r="CG33" s="60" t="n">
        <f aca="false">MAX(0,MIN($F33,CG$4)-MAX($E33,CG$3)+1)/($F33-$E33+1)</f>
        <v>0</v>
      </c>
      <c r="CH33" s="60" t="n">
        <f aca="false">MAX(0,MIN($F33,CH$4)-MAX($E33,CH$3)+1)/($F33-$E33+1)</f>
        <v>0</v>
      </c>
      <c r="CI33" s="60" t="n">
        <f aca="false">MAX(0,MIN($F33,CI$4)-MAX($E33,CI$3)+1)/($F33-$E33+1)</f>
        <v>0</v>
      </c>
      <c r="CJ33" s="60" t="n">
        <f aca="false">MAX(0,MIN($F33,CJ$4)-MAX($E33,CJ$3)+1)/($F33-$E33+1)</f>
        <v>0</v>
      </c>
      <c r="CK33" s="60" t="n">
        <f aca="false">MAX(0,MIN($F33,CK$4)-MAX($E33,CK$3)+1)/($F33-$E33+1)</f>
        <v>0</v>
      </c>
      <c r="CL33" s="60" t="n">
        <f aca="false">MAX(0,MIN($F33,CL$4)-MAX($E33,CL$3)+1)/($F33-$E33+1)</f>
        <v>0</v>
      </c>
      <c r="CM33" s="60" t="n">
        <f aca="false">MAX(0,MIN($F33,CM$4)-MAX($E33,CM$3)+1)/($F33-$E33+1)</f>
        <v>0</v>
      </c>
      <c r="CN33" s="60" t="n">
        <f aca="false">MAX(0,MIN($F33,CN$4)-MAX($E33,CN$3)+1)/($F33-$E33+1)</f>
        <v>0</v>
      </c>
      <c r="CO33" s="60" t="n">
        <f aca="false">MAX(0,MIN($F33,CO$4)-MAX($E33,CO$3)+1)/($F33-$E33+1)</f>
        <v>0</v>
      </c>
      <c r="CP33" s="60" t="n">
        <f aca="false">MAX(0,MIN($F33,CP$4)-MAX($E33,CP$3)+1)/($F33-$E33+1)</f>
        <v>0</v>
      </c>
      <c r="CQ33" s="60" t="n">
        <f aca="false">MAX(0,MIN($F33,CQ$4)-MAX($E33,CQ$3)+1)/($F33-$E33+1)</f>
        <v>0</v>
      </c>
      <c r="CR33" s="60" t="n">
        <f aca="false">MAX(0,MIN($F33,CR$4)-MAX($E33,CR$3)+1)/($F33-$E33+1)</f>
        <v>0</v>
      </c>
      <c r="CS33" s="60" t="n">
        <f aca="false">MAX(0,MIN($F33,CS$4)-MAX($E33,CS$3)+1)/($F33-$E33+1)</f>
        <v>0</v>
      </c>
      <c r="CT33" s="60" t="n">
        <f aca="false">MAX(0,MIN($F33,CT$4)-MAX($E33,CT$3)+1)/($F33-$E33+1)</f>
        <v>0</v>
      </c>
      <c r="CU33" s="60" t="n">
        <f aca="false">MAX(0,MIN($F33,CU$4)-MAX($E33,CU$3)+1)/($F33-$E33+1)</f>
        <v>0</v>
      </c>
      <c r="CV33" s="60" t="n">
        <f aca="false">MAX(0,MIN($F33,CV$4)-MAX($E33,CV$3)+1)/($F33-$E33+1)</f>
        <v>0</v>
      </c>
      <c r="CW33" s="60" t="n">
        <f aca="false">MAX(0,MIN($F33,CW$4)-MAX($E33,CW$3)+1)/($F33-$E33+1)</f>
        <v>0</v>
      </c>
      <c r="CX33" s="60" t="n">
        <f aca="false">MAX(0,MIN($F33,CX$4)-MAX($E33,CX$3)+1)/($F33-$E33+1)</f>
        <v>0</v>
      </c>
      <c r="CY33" s="60" t="n">
        <f aca="false">MAX(0,MIN($F33,CY$4)-MAX($E33,CY$3)+1)/($F33-$E33+1)</f>
        <v>0</v>
      </c>
      <c r="CZ33" s="60" t="n">
        <f aca="false">MAX(0,MIN($F33,CZ$4)-MAX($E33,CZ$3)+1)/($F33-$E33+1)</f>
        <v>0</v>
      </c>
      <c r="DA33" s="60" t="n">
        <f aca="false">MAX(0,MIN($F33,DA$4)-MAX($E33,DA$3)+1)/($F33-$E33+1)</f>
        <v>0</v>
      </c>
      <c r="DB33" s="60" t="n">
        <f aca="false">MAX(0,MIN($F33,DB$4)-MAX($E33,DB$3)+1)/($F33-$E33+1)</f>
        <v>0</v>
      </c>
      <c r="DC33" s="60" t="n">
        <f aca="false">MAX(0,MIN($F33,DC$4)-MAX($E33,DC$3)+1)/($F33-$E33+1)</f>
        <v>0</v>
      </c>
      <c r="DD33" s="60" t="n">
        <f aca="false">MAX(0,MIN($F33,DD$4)-MAX($E33,DD$3)+1)/($F33-$E33+1)</f>
        <v>0</v>
      </c>
      <c r="DE33" s="60" t="n">
        <f aca="false">MAX(0,MIN($F33,DE$4)-MAX($E33,DE$3)+1)/($F33-$E33+1)</f>
        <v>0</v>
      </c>
      <c r="DF33" s="60" t="n">
        <f aca="false">MAX(0,MIN($F33,DF$4)-MAX($E33,DF$3)+1)/($F33-$E33+1)</f>
        <v>0</v>
      </c>
      <c r="DG33" s="60" t="n">
        <f aca="false">MAX(0,MIN($F33,DG$4)-MAX($E33,DG$3)+1)/($F33-$E33+1)</f>
        <v>0</v>
      </c>
      <c r="DH33" s="60" t="n">
        <f aca="false">MAX(0,MIN($F33,DH$4)-MAX($E33,DH$3)+1)/($F33-$E33+1)</f>
        <v>0</v>
      </c>
      <c r="DI33" s="60" t="n">
        <f aca="false">MAX(0,MIN($F33,DI$4)-MAX($E33,DI$3)+1)/($F33-$E33+1)</f>
        <v>0</v>
      </c>
      <c r="DJ33" s="60" t="n">
        <f aca="false">MAX(0,MIN($F33,DJ$4)-MAX($E33,DJ$3)+1)/($F33-$E33+1)</f>
        <v>0</v>
      </c>
      <c r="DK33" s="60" t="n">
        <f aca="false">MAX(0,MIN($F33,DK$4)-MAX($E33,DK$3)+1)/($F33-$E33+1)</f>
        <v>0</v>
      </c>
      <c r="DL33" s="60" t="n">
        <f aca="false">MAX(0,MIN($F33,DL$4)-MAX($E33,DL$3)+1)/($F33-$E33+1)</f>
        <v>0</v>
      </c>
      <c r="DM33" s="60" t="n">
        <f aca="false">MAX(0,MIN($F33,DM$4)-MAX($E33,DM$3)+1)/($F33-$E33+1)</f>
        <v>0</v>
      </c>
      <c r="DN33" s="60" t="n">
        <f aca="false">MAX(0,MIN($F33,DN$4)-MAX($E33,DN$3)+1)/($F33-$E33+1)</f>
        <v>0</v>
      </c>
      <c r="DO33" s="60" t="n">
        <f aca="false">MAX(0,MIN($F33,DO$4)-MAX($E33,DO$3)+1)/($F33-$E33+1)</f>
        <v>0</v>
      </c>
      <c r="DP33" s="60" t="n">
        <f aca="false">MAX(0,MIN($F33,DP$4)-MAX($E33,DP$3)+1)/($F33-$E33+1)</f>
        <v>0</v>
      </c>
      <c r="DQ33" s="60" t="n">
        <f aca="false">MAX(0,MIN($F33,DQ$4)-MAX($E33,DQ$3)+1)/($F33-$E33+1)</f>
        <v>0</v>
      </c>
      <c r="DR33" s="60" t="n">
        <f aca="false">MAX(0,MIN($F33,DR$4)-MAX($E33,DR$3)+1)/($F33-$E33+1)</f>
        <v>0</v>
      </c>
      <c r="DS33" s="60" t="n">
        <f aca="false">MAX(0,MIN($F33,DS$4)-MAX($E33,DS$3)+1)/($F33-$E33+1)</f>
        <v>0</v>
      </c>
      <c r="DT33" s="60" t="n">
        <f aca="false">MAX(0,MIN($F33,DT$4)-MAX($E33,DT$3)+1)/($F33-$E33+1)</f>
        <v>0</v>
      </c>
      <c r="DU33" s="60" t="n">
        <f aca="false">MAX(0,MIN($F33,DU$4)-MAX($E33,DU$3)+1)/($F33-$E33+1)</f>
        <v>0</v>
      </c>
      <c r="DV33" s="60" t="n">
        <f aca="false">MAX(0,MIN($F33,DV$4)-MAX($E33,DV$3)+1)/($F33-$E33+1)</f>
        <v>0</v>
      </c>
      <c r="DW33" s="60" t="n">
        <f aca="false">MAX(0,MIN($F33,DW$4)-MAX($E33,DW$3)+1)/($F33-$E33+1)</f>
        <v>0</v>
      </c>
      <c r="DX33" s="60" t="n">
        <f aca="false">MAX(0,MIN($F33,DX$4)-MAX($E33,DX$3)+1)/($F33-$E33+1)</f>
        <v>0</v>
      </c>
      <c r="DY33" s="60" t="n">
        <f aca="false">MAX(0,MIN($F33,DY$4)-MAX($E33,DY$3)+1)/($F33-$E33+1)</f>
        <v>0</v>
      </c>
      <c r="DZ33" s="60" t="n">
        <f aca="false">MAX(0,MIN($F33,DZ$4)-MAX($E33,DZ$3)+1)/($F33-$E33+1)</f>
        <v>0</v>
      </c>
      <c r="EA33" s="60" t="n">
        <f aca="false">MAX(0,MIN($F33,EA$4)-MAX($E33,EA$3)+1)/($F33-$E33+1)</f>
        <v>0</v>
      </c>
      <c r="EB33" s="60" t="n">
        <f aca="false">MAX(0,MIN($F33,EB$4)-MAX($E33,EB$3)+1)/($F33-$E33+1)</f>
        <v>0</v>
      </c>
      <c r="EC33" s="60" t="n">
        <f aca="false">MAX(0,MIN($F33,EC$4)-MAX($E33,EC$3)+1)/($F33-$E33+1)</f>
        <v>0</v>
      </c>
      <c r="ED33" s="60" t="n">
        <f aca="false">MAX(0,MIN($F33,ED$4)-MAX($E33,ED$3)+1)/($F33-$E33+1)</f>
        <v>0</v>
      </c>
      <c r="EE33" s="60" t="n">
        <f aca="false">MAX(0,MIN($F33,EE$4)-MAX($E33,EE$3)+1)/($F33-$E33+1)</f>
        <v>0</v>
      </c>
      <c r="EF33" s="60" t="n">
        <f aca="false">MAX(0,MIN($F33,EF$4)-MAX($E33,EF$3)+1)/($F33-$E33+1)</f>
        <v>0</v>
      </c>
      <c r="EG33" s="60" t="n">
        <f aca="false">MAX(0,MIN($F33,EG$4)-MAX($E33,EG$3)+1)/($F33-$E33+1)</f>
        <v>0</v>
      </c>
      <c r="EH33" s="60" t="n">
        <f aca="false">MAX(0,MIN($F33,EH$4)-MAX($E33,EH$3)+1)/($F33-$E33+1)</f>
        <v>0</v>
      </c>
      <c r="EI33" s="60" t="n">
        <f aca="false">MAX(0,MIN($F33,EI$4)-MAX($E33,EI$3)+1)/($F33-$E33+1)</f>
        <v>0</v>
      </c>
      <c r="EJ33" s="60" t="n">
        <f aca="false">MAX(0,MIN($F33,EJ$4)-MAX($E33,EJ$3)+1)/($F33-$E33+1)</f>
        <v>0</v>
      </c>
      <c r="EK33" s="60" t="n">
        <f aca="false">MAX(0,MIN($F33,EK$4)-MAX($E33,EK$3)+1)/($F33-$E33+1)</f>
        <v>0</v>
      </c>
      <c r="EL33" s="60" t="n">
        <f aca="false">MAX(0,MIN($F33,EL$4)-MAX($E33,EL$3)+1)/($F33-$E33+1)</f>
        <v>0</v>
      </c>
      <c r="EM33" s="60" t="n">
        <f aca="false">MAX(0,MIN($F33,EM$4)-MAX($E33,EM$3)+1)/($F33-$E33+1)</f>
        <v>0</v>
      </c>
      <c r="EN33" s="60" t="n">
        <f aca="false">MAX(0,MIN($F33,EN$4)-MAX($E33,EN$3)+1)/($F33-$E33+1)</f>
        <v>0</v>
      </c>
      <c r="EO33" s="60" t="n">
        <f aca="false">MAX(0,MIN($F33,EO$4)-MAX($E33,EO$3)+1)/($F33-$E33+1)</f>
        <v>0</v>
      </c>
      <c r="EP33" s="60" t="n">
        <f aca="false">MAX(0,MIN($F33,EP$4)-MAX($E33,EP$3)+1)/($F33-$E33+1)</f>
        <v>0</v>
      </c>
      <c r="EQ33" s="60" t="n">
        <f aca="false">MAX(0,MIN($F33,EQ$4)-MAX($E33,EQ$3)+1)/($F33-$E33+1)</f>
        <v>0</v>
      </c>
      <c r="ER33" s="60" t="n">
        <f aca="false">MAX(0,MIN($F33,ER$4)-MAX($E33,ER$3)+1)/($F33-$E33+1)</f>
        <v>0</v>
      </c>
      <c r="ES33" s="60" t="n">
        <f aca="false">MAX(0,MIN($F33,ES$4)-MAX($E33,ES$3)+1)/($F33-$E33+1)</f>
        <v>0</v>
      </c>
      <c r="ET33" s="60" t="n">
        <f aca="false">MAX(0,MIN($F33,ET$4)-MAX($E33,ET$3)+1)/($F33-$E33+1)</f>
        <v>0</v>
      </c>
      <c r="EU33" s="60" t="n">
        <f aca="false">MAX(0,MIN($F33,EU$4)-MAX($E33,EU$3)+1)/($F33-$E33+1)</f>
        <v>0</v>
      </c>
      <c r="EV33" s="60" t="n">
        <f aca="false">MAX(0,MIN($F33,EV$4)-MAX($E33,EV$3)+1)/($F33-$E33+1)</f>
        <v>0</v>
      </c>
      <c r="EW33" s="60" t="n">
        <f aca="false">MAX(0,MIN($F33,EW$4)-MAX($E33,EW$3)+1)/($F33-$E33+1)</f>
        <v>0</v>
      </c>
      <c r="EX33" s="60" t="n">
        <f aca="false">MAX(0,MIN($F33,EX$4)-MAX($E33,EX$3)+1)/($F33-$E33+1)</f>
        <v>0</v>
      </c>
      <c r="EY33" s="60" t="n">
        <f aca="false">MAX(0,MIN($F33,EY$4)-MAX($E33,EY$3)+1)/($F33-$E33+1)</f>
        <v>0</v>
      </c>
      <c r="EZ33" s="60" t="n">
        <f aca="false">MAX(0,MIN($F33,EZ$4)-MAX($E33,EZ$3)+1)/($F33-$E33+1)</f>
        <v>0</v>
      </c>
      <c r="FA33" s="60" t="n">
        <f aca="false">MAX(0,MIN($F33,FA$4)-MAX($E33,FA$3)+1)/($F33-$E33+1)</f>
        <v>0</v>
      </c>
      <c r="FB33" s="60" t="n">
        <f aca="false">MAX(0,MIN($F33,FB$4)-MAX($E33,FB$3)+1)/($F33-$E33+1)</f>
        <v>0</v>
      </c>
      <c r="FC33" s="60" t="n">
        <f aca="false">MAX(0,MIN($F33,FC$4)-MAX($E33,FC$3)+1)/($F33-$E33+1)</f>
        <v>0</v>
      </c>
      <c r="FD33" s="60" t="n">
        <f aca="false">MAX(0,MIN($F33,FD$4)-MAX($E33,FD$3)+1)/($F33-$E33+1)</f>
        <v>0</v>
      </c>
      <c r="FE33" s="60" t="n">
        <f aca="false">MAX(0,MIN($F33,FE$4)-MAX($E33,FE$3)+1)/($F33-$E33+1)</f>
        <v>0</v>
      </c>
      <c r="FF33" s="60" t="n">
        <f aca="false">MAX(0,MIN($F33,FF$4)-MAX($E33,FF$3)+1)/($F33-$E33+1)</f>
        <v>0</v>
      </c>
      <c r="FG33" s="60" t="n">
        <f aca="false">MAX(0,MIN($F33,FG$4)-MAX($E33,FG$3)+1)/($F33-$E33+1)</f>
        <v>0</v>
      </c>
      <c r="FH33" s="60" t="n">
        <f aca="false">MAX(0,MIN($F33,FH$4)-MAX($E33,FH$3)+1)/($F33-$E33+1)</f>
        <v>0</v>
      </c>
    </row>
    <row r="34" customFormat="false" ht="15" hidden="false" customHeight="false" outlineLevel="0" collapsed="false">
      <c r="C34" s="0" t="s">
        <v>642</v>
      </c>
      <c r="D34" s="11" t="s">
        <v>617</v>
      </c>
      <c r="E34" s="60" t="n">
        <f aca="false">SUMIF($J$4:$FH$4,$F16,$J34:$FH34)</f>
        <v>1.13227082966426</v>
      </c>
      <c r="F34" s="61" t="n">
        <f aca="false">In_Debt_Rate*Months_Per_Period/Months_In_Year</f>
        <v>0.0125</v>
      </c>
      <c r="J34" s="60" t="n">
        <f aca="false">(1+$F34)^J$8</f>
        <v>1.0125</v>
      </c>
      <c r="K34" s="60" t="n">
        <f aca="false">(1+$F34)^K$8</f>
        <v>1.02515625</v>
      </c>
      <c r="L34" s="60" t="n">
        <f aca="false">(1+$F34)^L$8</f>
        <v>1.037970703125</v>
      </c>
      <c r="M34" s="60" t="n">
        <f aca="false">(1+$F34)^M$8</f>
        <v>1.05094533691406</v>
      </c>
      <c r="N34" s="60" t="n">
        <f aca="false">(1+$F34)^N$8</f>
        <v>1.06408215362549</v>
      </c>
      <c r="O34" s="60" t="n">
        <f aca="false">(1+$F34)^O$8</f>
        <v>1.07738318054581</v>
      </c>
      <c r="P34" s="60" t="n">
        <f aca="false">(1+$F34)^P$8</f>
        <v>1.09085047030263</v>
      </c>
      <c r="Q34" s="60" t="n">
        <f aca="false">(1+$F34)^Q$8</f>
        <v>1.10448610118141</v>
      </c>
      <c r="R34" s="60" t="n">
        <f aca="false">(1+$F34)^R$8</f>
        <v>1.11829217744618</v>
      </c>
      <c r="S34" s="60" t="n">
        <f aca="false">(1+$F34)^S$8</f>
        <v>1.13227082966426</v>
      </c>
      <c r="T34" s="60" t="n">
        <f aca="false">(1+$F34)^T$8</f>
        <v>1.14642421503506</v>
      </c>
      <c r="U34" s="60" t="n">
        <f aca="false">(1+$F34)^U$8</f>
        <v>1.160754517723</v>
      </c>
      <c r="V34" s="60" t="n">
        <f aca="false">(1+$F34)^V$8</f>
        <v>1.17526394919454</v>
      </c>
      <c r="W34" s="60" t="n">
        <f aca="false">(1+$F34)^W$8</f>
        <v>1.18995474855947</v>
      </c>
      <c r="X34" s="60" t="n">
        <f aca="false">(1+$F34)^X$8</f>
        <v>1.20482918291646</v>
      </c>
      <c r="Y34" s="60" t="n">
        <f aca="false">(1+$F34)^Y$8</f>
        <v>1.21988954770292</v>
      </c>
      <c r="Z34" s="60" t="n">
        <f aca="false">(1+$F34)^Z$8</f>
        <v>1.2351381670492</v>
      </c>
      <c r="AA34" s="60" t="n">
        <f aca="false">(1+$F34)^AA$8</f>
        <v>1.25057739413732</v>
      </c>
      <c r="AB34" s="60" t="n">
        <f aca="false">(1+$F34)^AB$8</f>
        <v>1.26620961156403</v>
      </c>
      <c r="AC34" s="60" t="n">
        <f aca="false">(1+$F34)^AC$8</f>
        <v>1.28203723170858</v>
      </c>
      <c r="AD34" s="60" t="n">
        <f aca="false">(1+$F34)^AD$8</f>
        <v>1.29806269710494</v>
      </c>
      <c r="AE34" s="60" t="n">
        <f aca="false">(1+$F34)^AE$8</f>
        <v>1.31428848081875</v>
      </c>
      <c r="AF34" s="60" t="n">
        <f aca="false">(1+$F34)^AF$8</f>
        <v>1.33071708682899</v>
      </c>
      <c r="AG34" s="60" t="n">
        <f aca="false">(1+$F34)^AG$8</f>
        <v>1.34735105041435</v>
      </c>
      <c r="AH34" s="60" t="n">
        <f aca="false">(1+$F34)^AH$8</f>
        <v>1.36419293854453</v>
      </c>
      <c r="AI34" s="60" t="n">
        <f aca="false">(1+$F34)^AI$8</f>
        <v>1.38124535027634</v>
      </c>
      <c r="AJ34" s="60" t="n">
        <f aca="false">(1+$F34)^AJ$8</f>
        <v>1.39851091715479</v>
      </c>
      <c r="AK34" s="60" t="n">
        <f aca="false">(1+$F34)^AK$8</f>
        <v>1.41599230361922</v>
      </c>
      <c r="AL34" s="60" t="n">
        <f aca="false">(1+$F34)^AL$8</f>
        <v>1.43369220741447</v>
      </c>
      <c r="AM34" s="60" t="n">
        <f aca="false">(1+$F34)^AM$8</f>
        <v>1.45161336000715</v>
      </c>
      <c r="AN34" s="60" t="n">
        <f aca="false">(1+$F34)^AN$8</f>
        <v>1.46975852700724</v>
      </c>
      <c r="AO34" s="60" t="n">
        <f aca="false">(1+$F34)^AO$8</f>
        <v>1.48813050859483</v>
      </c>
      <c r="AP34" s="60" t="n">
        <f aca="false">(1+$F34)^AP$8</f>
        <v>1.50673213995226</v>
      </c>
      <c r="AQ34" s="60" t="n">
        <f aca="false">(1+$F34)^AQ$8</f>
        <v>1.52556629170166</v>
      </c>
      <c r="AR34" s="60" t="n">
        <f aca="false">(1+$F34)^AR$8</f>
        <v>1.54463587034793</v>
      </c>
      <c r="AS34" s="60" t="n">
        <f aca="false">(1+$F34)^AS$8</f>
        <v>1.56394381872728</v>
      </c>
      <c r="AT34" s="60" t="n">
        <f aca="false">(1+$F34)^AT$8</f>
        <v>1.58349311646137</v>
      </c>
      <c r="AU34" s="60" t="n">
        <f aca="false">(1+$F34)^AU$8</f>
        <v>1.60328678041714</v>
      </c>
      <c r="AV34" s="60" t="n">
        <f aca="false">(1+$F34)^AV$8</f>
        <v>1.62332786517236</v>
      </c>
      <c r="AW34" s="60" t="n">
        <f aca="false">(1+$F34)^AW$8</f>
        <v>1.64361946348701</v>
      </c>
      <c r="AX34" s="60" t="n">
        <f aca="false">(1+$F34)^AX$8</f>
        <v>1.6641647067806</v>
      </c>
      <c r="AY34" s="60" t="n">
        <f aca="false">(1+$F34)^AY$8</f>
        <v>1.68496676561536</v>
      </c>
      <c r="AZ34" s="60" t="n">
        <f aca="false">(1+$F34)^AZ$8</f>
        <v>1.70602885018555</v>
      </c>
      <c r="BA34" s="60" t="n">
        <f aca="false">(1+$F34)^BA$8</f>
        <v>1.72735421081287</v>
      </c>
      <c r="BB34" s="60" t="n">
        <f aca="false">(1+$F34)^BB$8</f>
        <v>1.74894613844803</v>
      </c>
      <c r="BC34" s="60" t="n">
        <f aca="false">(1+$F34)^BC$8</f>
        <v>1.77080796517863</v>
      </c>
      <c r="BD34" s="60" t="n">
        <f aca="false">(1+$F34)^BD$8</f>
        <v>1.79294306474336</v>
      </c>
      <c r="BE34" s="60" t="n">
        <f aca="false">(1+$F34)^BE$8</f>
        <v>1.81535485305265</v>
      </c>
      <c r="BF34" s="60" t="n">
        <f aca="false">(1+$F34)^BF$8</f>
        <v>1.83804678871581</v>
      </c>
      <c r="BG34" s="60" t="n">
        <f aca="false">(1+$F34)^BG$8</f>
        <v>1.86102237357476</v>
      </c>
      <c r="BH34" s="60" t="n">
        <f aca="false">(1+$F34)^BH$8</f>
        <v>1.88428515324444</v>
      </c>
      <c r="BI34" s="60" t="n">
        <f aca="false">(1+$F34)^BI$8</f>
        <v>1.90783871766</v>
      </c>
      <c r="BJ34" s="60" t="n">
        <f aca="false">(1+$F34)^BJ$8</f>
        <v>1.93168670163075</v>
      </c>
      <c r="BK34" s="60" t="n">
        <f aca="false">(1+$F34)^BK$8</f>
        <v>1.95583278540113</v>
      </c>
      <c r="BL34" s="60" t="n">
        <f aca="false">(1+$F34)^BL$8</f>
        <v>1.98028069521865</v>
      </c>
      <c r="BM34" s="60" t="n">
        <f aca="false">(1+$F34)^BM$8</f>
        <v>2.00503420390888</v>
      </c>
      <c r="BN34" s="60" t="n">
        <f aca="false">(1+$F34)^BN$8</f>
        <v>2.03009713145774</v>
      </c>
      <c r="BO34" s="60" t="n">
        <f aca="false">(1+$F34)^BO$8</f>
        <v>2.05547334560096</v>
      </c>
      <c r="BP34" s="60" t="n">
        <f aca="false">(1+$F34)^BP$8</f>
        <v>2.08116676242097</v>
      </c>
      <c r="BQ34" s="60" t="n">
        <f aca="false">(1+$F34)^BQ$8</f>
        <v>2.10718134695124</v>
      </c>
      <c r="BR34" s="60" t="n">
        <f aca="false">(1+$F34)^BR$8</f>
        <v>2.13352111378813</v>
      </c>
      <c r="BS34" s="60" t="n">
        <f aca="false">(1+$F34)^BS$8</f>
        <v>2.16019012771048</v>
      </c>
      <c r="BT34" s="60" t="n">
        <f aca="false">(1+$F34)^BT$8</f>
        <v>2.18719250430686</v>
      </c>
      <c r="BU34" s="60" t="n">
        <f aca="false">(1+$F34)^BU$8</f>
        <v>2.21453241061069</v>
      </c>
      <c r="BV34" s="60" t="n">
        <f aca="false">(1+$F34)^BV$8</f>
        <v>2.24221406574333</v>
      </c>
      <c r="BW34" s="60" t="n">
        <f aca="false">(1+$F34)^BW$8</f>
        <v>2.27024174156512</v>
      </c>
      <c r="BX34" s="60" t="n">
        <f aca="false">(1+$F34)^BX$8</f>
        <v>2.29861976333468</v>
      </c>
      <c r="BY34" s="60" t="n">
        <f aca="false">(1+$F34)^BY$8</f>
        <v>2.32735251037637</v>
      </c>
      <c r="BZ34" s="60" t="n">
        <f aca="false">(1+$F34)^BZ$8</f>
        <v>2.35644441675607</v>
      </c>
      <c r="CA34" s="60" t="n">
        <f aca="false">(1+$F34)^CA$8</f>
        <v>2.38589997196552</v>
      </c>
      <c r="CB34" s="60" t="n">
        <f aca="false">(1+$F34)^CB$8</f>
        <v>2.41572372161509</v>
      </c>
      <c r="CC34" s="60" t="n">
        <f aca="false">(1+$F34)^CC$8</f>
        <v>2.44592026813528</v>
      </c>
      <c r="CD34" s="60" t="n">
        <f aca="false">(1+$F34)^CD$8</f>
        <v>2.47649427148697</v>
      </c>
      <c r="CE34" s="60" t="n">
        <f aca="false">(1+$F34)^CE$8</f>
        <v>2.50745044988056</v>
      </c>
      <c r="CF34" s="60" t="n">
        <f aca="false">(1+$F34)^CF$8</f>
        <v>2.53879358050406</v>
      </c>
      <c r="CG34" s="60" t="n">
        <f aca="false">(1+$F34)^CG$8</f>
        <v>2.57052850026036</v>
      </c>
      <c r="CH34" s="60" t="n">
        <f aca="false">(1+$F34)^CH$8</f>
        <v>2.60266010651362</v>
      </c>
      <c r="CI34" s="60" t="n">
        <f aca="false">(1+$F34)^CI$8</f>
        <v>2.63519335784504</v>
      </c>
      <c r="CJ34" s="60" t="n">
        <f aca="false">(1+$F34)^CJ$8</f>
        <v>2.6681332748181</v>
      </c>
      <c r="CK34" s="60" t="n">
        <f aca="false">(1+$F34)^CK$8</f>
        <v>2.70148494075333</v>
      </c>
      <c r="CL34" s="60" t="n">
        <f aca="false">(1+$F34)^CL$8</f>
        <v>2.73525350251274</v>
      </c>
      <c r="CM34" s="60" t="n">
        <f aca="false">(1+$F34)^CM$8</f>
        <v>2.76944417129415</v>
      </c>
      <c r="CN34" s="60" t="n">
        <f aca="false">(1+$F34)^CN$8</f>
        <v>2.80406222343533</v>
      </c>
      <c r="CO34" s="60" t="n">
        <f aca="false">(1+$F34)^CO$8</f>
        <v>2.83911300122827</v>
      </c>
      <c r="CP34" s="60" t="n">
        <f aca="false">(1+$F34)^CP$8</f>
        <v>2.87460191374363</v>
      </c>
      <c r="CQ34" s="60" t="n">
        <f aca="false">(1+$F34)^CQ$8</f>
        <v>2.91053443766542</v>
      </c>
      <c r="CR34" s="60" t="n">
        <f aca="false">(1+$F34)^CR$8</f>
        <v>2.94691611813624</v>
      </c>
      <c r="CS34" s="60" t="n">
        <f aca="false">(1+$F34)^CS$8</f>
        <v>2.98375256961294</v>
      </c>
      <c r="CT34" s="60" t="n">
        <f aca="false">(1+$F34)^CT$8</f>
        <v>3.0210494767331</v>
      </c>
      <c r="CU34" s="60" t="n">
        <f aca="false">(1+$F34)^CU$8</f>
        <v>3.05881259519227</v>
      </c>
      <c r="CV34" s="60" t="n">
        <f aca="false">(1+$F34)^CV$8</f>
        <v>3.09704775263217</v>
      </c>
      <c r="CW34" s="60" t="n">
        <f aca="false">(1+$F34)^CW$8</f>
        <v>3.13576084954007</v>
      </c>
      <c r="CX34" s="60" t="n">
        <f aca="false">(1+$F34)^CX$8</f>
        <v>3.17495786015932</v>
      </c>
      <c r="CY34" s="60" t="n">
        <f aca="false">(1+$F34)^CY$8</f>
        <v>3.21464483341131</v>
      </c>
      <c r="CZ34" s="60" t="n">
        <f aca="false">(1+$F34)^CZ$8</f>
        <v>3.25482789382895</v>
      </c>
      <c r="DA34" s="60" t="n">
        <f aca="false">(1+$F34)^DA$8</f>
        <v>3.29551324250182</v>
      </c>
      <c r="DB34" s="60" t="n">
        <f aca="false">(1+$F34)^DB$8</f>
        <v>3.33670715803309</v>
      </c>
      <c r="DC34" s="60" t="n">
        <f aca="false">(1+$F34)^DC$8</f>
        <v>3.3784159975085</v>
      </c>
      <c r="DD34" s="60" t="n">
        <f aca="false">(1+$F34)^DD$8</f>
        <v>3.42064619747736</v>
      </c>
      <c r="DE34" s="60" t="n">
        <f aca="false">(1+$F34)^DE$8</f>
        <v>3.46340427494583</v>
      </c>
      <c r="DF34" s="60" t="n">
        <f aca="false">(1+$F34)^DF$8</f>
        <v>3.50669682838265</v>
      </c>
      <c r="DG34" s="60" t="n">
        <f aca="false">(1+$F34)^DG$8</f>
        <v>3.55053053873743</v>
      </c>
      <c r="DH34" s="60" t="n">
        <f aca="false">(1+$F34)^DH$8</f>
        <v>3.59491217047165</v>
      </c>
      <c r="DI34" s="60" t="n">
        <f aca="false">(1+$F34)^DI$8</f>
        <v>3.63984857260254</v>
      </c>
      <c r="DJ34" s="60" t="n">
        <f aca="false">(1+$F34)^DJ$8</f>
        <v>3.68534667976008</v>
      </c>
      <c r="DK34" s="60" t="n">
        <f aca="false">(1+$F34)^DK$8</f>
        <v>3.73141351325708</v>
      </c>
      <c r="DL34" s="60" t="n">
        <f aca="false">(1+$F34)^DL$8</f>
        <v>3.77805618217279</v>
      </c>
      <c r="DM34" s="60" t="n">
        <f aca="false">(1+$F34)^DM$8</f>
        <v>3.82528188444995</v>
      </c>
      <c r="DN34" s="60" t="n">
        <f aca="false">(1+$F34)^DN$8</f>
        <v>3.87309790800557</v>
      </c>
      <c r="DO34" s="60" t="n">
        <f aca="false">(1+$F34)^DO$8</f>
        <v>3.92151163185564</v>
      </c>
      <c r="DP34" s="60" t="n">
        <f aca="false">(1+$F34)^DP$8</f>
        <v>3.97053052725384</v>
      </c>
      <c r="DQ34" s="60" t="n">
        <f aca="false">(1+$F34)^DQ$8</f>
        <v>4.02016215884451</v>
      </c>
      <c r="DR34" s="60" t="n">
        <f aca="false">(1+$F34)^DR$8</f>
        <v>4.07041418583007</v>
      </c>
      <c r="DS34" s="60" t="n">
        <f aca="false">(1+$F34)^DS$8</f>
        <v>4.12129436315294</v>
      </c>
      <c r="DT34" s="60" t="n">
        <f aca="false">(1+$F34)^DT$8</f>
        <v>4.17281054269235</v>
      </c>
      <c r="DU34" s="60" t="n">
        <f aca="false">(1+$F34)^DU$8</f>
        <v>4.22497067447601</v>
      </c>
      <c r="DV34" s="60" t="n">
        <f aca="false">(1+$F34)^DV$8</f>
        <v>4.27778280790696</v>
      </c>
      <c r="DW34" s="60" t="n">
        <f aca="false">(1+$F34)^DW$8</f>
        <v>4.3312550930058</v>
      </c>
      <c r="DX34" s="60" t="n">
        <f aca="false">(1+$F34)^DX$8</f>
        <v>4.38539578166837</v>
      </c>
      <c r="DY34" s="60" t="n">
        <f aca="false">(1+$F34)^DY$8</f>
        <v>4.44021322893922</v>
      </c>
      <c r="DZ34" s="60" t="n">
        <f aca="false">(1+$F34)^DZ$8</f>
        <v>4.49571589430096</v>
      </c>
      <c r="EA34" s="60" t="n">
        <f aca="false">(1+$F34)^EA$8</f>
        <v>4.55191234297972</v>
      </c>
      <c r="EB34" s="60" t="n">
        <f aca="false">(1+$F34)^EB$8</f>
        <v>4.60881124726697</v>
      </c>
      <c r="EC34" s="60" t="n">
        <f aca="false">(1+$F34)^EC$8</f>
        <v>4.66642138785781</v>
      </c>
      <c r="ED34" s="60" t="n">
        <f aca="false">(1+$F34)^ED$8</f>
        <v>4.72475165520603</v>
      </c>
      <c r="EE34" s="60" t="n">
        <f aca="false">(1+$F34)^EE$8</f>
        <v>4.78381105089611</v>
      </c>
      <c r="EF34" s="60" t="n">
        <f aca="false">(1+$F34)^EF$8</f>
        <v>4.84360868903231</v>
      </c>
      <c r="EG34" s="60" t="n">
        <f aca="false">(1+$F34)^EG$8</f>
        <v>4.90415379764521</v>
      </c>
      <c r="EH34" s="60" t="n">
        <f aca="false">(1+$F34)^EH$8</f>
        <v>4.96545572011577</v>
      </c>
      <c r="EI34" s="60" t="n">
        <f aca="false">(1+$F34)^EI$8</f>
        <v>5.02752391661722</v>
      </c>
      <c r="EJ34" s="60" t="n">
        <f aca="false">(1+$F34)^EJ$8</f>
        <v>5.09036796557494</v>
      </c>
      <c r="EK34" s="60" t="n">
        <f aca="false">(1+$F34)^EK$8</f>
        <v>5.15399756514462</v>
      </c>
      <c r="EL34" s="60" t="n">
        <f aca="false">(1+$F34)^EL$8</f>
        <v>5.21842253470893</v>
      </c>
      <c r="EM34" s="60" t="n">
        <f aca="false">(1+$F34)^EM$8</f>
        <v>5.28365281639279</v>
      </c>
      <c r="EN34" s="60" t="n">
        <f aca="false">(1+$F34)^EN$8</f>
        <v>5.3496984765977</v>
      </c>
      <c r="EO34" s="60" t="n">
        <f aca="false">(1+$F34)^EO$8</f>
        <v>5.41656970755517</v>
      </c>
      <c r="EP34" s="60" t="n">
        <f aca="false">(1+$F34)^EP$8</f>
        <v>5.48427682889961</v>
      </c>
      <c r="EQ34" s="60" t="n">
        <f aca="false">(1+$F34)^EQ$8</f>
        <v>5.55283028926086</v>
      </c>
      <c r="ER34" s="60" t="n">
        <f aca="false">(1+$F34)^ER$8</f>
        <v>5.62224066787662</v>
      </c>
      <c r="ES34" s="60" t="n">
        <f aca="false">(1+$F34)^ES$8</f>
        <v>5.69251867622508</v>
      </c>
      <c r="ET34" s="60" t="n">
        <f aca="false">(1+$F34)^ET$8</f>
        <v>5.76367515967789</v>
      </c>
      <c r="EU34" s="60" t="n">
        <f aca="false">(1+$F34)^EU$8</f>
        <v>5.83572109917386</v>
      </c>
      <c r="EV34" s="60" t="n">
        <f aca="false">(1+$F34)^EV$8</f>
        <v>5.90866761291353</v>
      </c>
      <c r="EW34" s="60" t="n">
        <f aca="false">(1+$F34)^EW$8</f>
        <v>5.98252595807495</v>
      </c>
      <c r="EX34" s="60" t="n">
        <f aca="false">(1+$F34)^EX$8</f>
        <v>6.05730753255089</v>
      </c>
      <c r="EY34" s="60" t="n">
        <f aca="false">(1+$F34)^EY$8</f>
        <v>6.13302387670778</v>
      </c>
      <c r="EZ34" s="60" t="n">
        <f aca="false">(1+$F34)^EZ$8</f>
        <v>6.20968667516662</v>
      </c>
      <c r="FA34" s="60" t="n">
        <f aca="false">(1+$F34)^FA$8</f>
        <v>6.28730775860621</v>
      </c>
      <c r="FB34" s="60" t="n">
        <f aca="false">(1+$F34)^FB$8</f>
        <v>6.36589910558878</v>
      </c>
      <c r="FC34" s="60" t="n">
        <f aca="false">(1+$F34)^FC$8</f>
        <v>6.44547284440864</v>
      </c>
      <c r="FD34" s="60" t="n">
        <f aca="false">(1+$F34)^FD$8</f>
        <v>6.52604125496375</v>
      </c>
      <c r="FE34" s="60" t="n">
        <f aca="false">(1+$F34)^FE$8</f>
        <v>6.6076167706508</v>
      </c>
      <c r="FF34" s="60" t="n">
        <f aca="false">(1+$F34)^FF$8</f>
        <v>6.69021198028393</v>
      </c>
      <c r="FG34" s="60" t="n">
        <f aca="false">(1+$F34)^FG$8</f>
        <v>6.77383963003748</v>
      </c>
      <c r="FH34" s="60" t="n">
        <f aca="false">(1+$F34)^FH$8</f>
        <v>6.85851262541295</v>
      </c>
    </row>
    <row r="35" customFormat="false" ht="15" hidden="false" customHeight="false" outlineLevel="0" collapsed="false">
      <c r="C35" s="0" t="s">
        <v>643</v>
      </c>
      <c r="D35" s="11" t="s">
        <v>39</v>
      </c>
      <c r="J35" s="49" t="n">
        <f aca="false">N(MONTH(J$4)=Months_In_Year)</f>
        <v>1</v>
      </c>
      <c r="K35" s="49" t="n">
        <f aca="false">N(MONTH(K$4)=Months_In_Year)</f>
        <v>0</v>
      </c>
      <c r="L35" s="49" t="n">
        <f aca="false">N(MONTH(L$4)=Months_In_Year)</f>
        <v>0</v>
      </c>
      <c r="M35" s="49" t="n">
        <f aca="false">N(MONTH(M$4)=Months_In_Year)</f>
        <v>0</v>
      </c>
      <c r="N35" s="49" t="n">
        <f aca="false">N(MONTH(N$4)=Months_In_Year)</f>
        <v>1</v>
      </c>
      <c r="O35" s="49" t="n">
        <f aca="false">N(MONTH(O$4)=Months_In_Year)</f>
        <v>0</v>
      </c>
      <c r="P35" s="49" t="n">
        <f aca="false">N(MONTH(P$4)=Months_In_Year)</f>
        <v>0</v>
      </c>
      <c r="Q35" s="49" t="n">
        <f aca="false">N(MONTH(Q$4)=Months_In_Year)</f>
        <v>0</v>
      </c>
      <c r="R35" s="49" t="n">
        <f aca="false">N(MONTH(R$4)=Months_In_Year)</f>
        <v>1</v>
      </c>
      <c r="S35" s="49" t="n">
        <f aca="false">N(MONTH(S$4)=Months_In_Year)</f>
        <v>0</v>
      </c>
      <c r="T35" s="49" t="n">
        <f aca="false">N(MONTH(T$4)=Months_In_Year)</f>
        <v>0</v>
      </c>
      <c r="U35" s="49" t="n">
        <f aca="false">N(MONTH(U$4)=Months_In_Year)</f>
        <v>0</v>
      </c>
      <c r="V35" s="49" t="n">
        <f aca="false">N(MONTH(V$4)=Months_In_Year)</f>
        <v>1</v>
      </c>
      <c r="W35" s="49" t="n">
        <f aca="false">N(MONTH(W$4)=Months_In_Year)</f>
        <v>0</v>
      </c>
      <c r="X35" s="49" t="n">
        <f aca="false">N(MONTH(X$4)=Months_In_Year)</f>
        <v>0</v>
      </c>
      <c r="Y35" s="49" t="n">
        <f aca="false">N(MONTH(Y$4)=Months_In_Year)</f>
        <v>0</v>
      </c>
      <c r="Z35" s="49" t="n">
        <f aca="false">N(MONTH(Z$4)=Months_In_Year)</f>
        <v>1</v>
      </c>
      <c r="AA35" s="49" t="n">
        <f aca="false">N(MONTH(AA$4)=Months_In_Year)</f>
        <v>0</v>
      </c>
      <c r="AB35" s="49" t="n">
        <f aca="false">N(MONTH(AB$4)=Months_In_Year)</f>
        <v>0</v>
      </c>
      <c r="AC35" s="49" t="n">
        <f aca="false">N(MONTH(AC$4)=Months_In_Year)</f>
        <v>0</v>
      </c>
      <c r="AD35" s="49" t="n">
        <f aca="false">N(MONTH(AD$4)=Months_In_Year)</f>
        <v>1</v>
      </c>
      <c r="AE35" s="49" t="n">
        <f aca="false">N(MONTH(AE$4)=Months_In_Year)</f>
        <v>0</v>
      </c>
      <c r="AF35" s="49" t="n">
        <f aca="false">N(MONTH(AF$4)=Months_In_Year)</f>
        <v>0</v>
      </c>
      <c r="AG35" s="49" t="n">
        <f aca="false">N(MONTH(AG$4)=Months_In_Year)</f>
        <v>0</v>
      </c>
      <c r="AH35" s="49" t="n">
        <f aca="false">N(MONTH(AH$4)=Months_In_Year)</f>
        <v>1</v>
      </c>
      <c r="AI35" s="49" t="n">
        <f aca="false">N(MONTH(AI$4)=Months_In_Year)</f>
        <v>0</v>
      </c>
      <c r="AJ35" s="49" t="n">
        <f aca="false">N(MONTH(AJ$4)=Months_In_Year)</f>
        <v>0</v>
      </c>
      <c r="AK35" s="49" t="n">
        <f aca="false">N(MONTH(AK$4)=Months_In_Year)</f>
        <v>0</v>
      </c>
      <c r="AL35" s="49" t="n">
        <f aca="false">N(MONTH(AL$4)=Months_In_Year)</f>
        <v>1</v>
      </c>
      <c r="AM35" s="49" t="n">
        <f aca="false">N(MONTH(AM$4)=Months_In_Year)</f>
        <v>0</v>
      </c>
      <c r="AN35" s="49" t="n">
        <f aca="false">N(MONTH(AN$4)=Months_In_Year)</f>
        <v>0</v>
      </c>
      <c r="AO35" s="49" t="n">
        <f aca="false">N(MONTH(AO$4)=Months_In_Year)</f>
        <v>0</v>
      </c>
      <c r="AP35" s="49" t="n">
        <f aca="false">N(MONTH(AP$4)=Months_In_Year)</f>
        <v>1</v>
      </c>
      <c r="AQ35" s="49" t="n">
        <f aca="false">N(MONTH(AQ$4)=Months_In_Year)</f>
        <v>0</v>
      </c>
      <c r="AR35" s="49" t="n">
        <f aca="false">N(MONTH(AR$4)=Months_In_Year)</f>
        <v>0</v>
      </c>
      <c r="AS35" s="49" t="n">
        <f aca="false">N(MONTH(AS$4)=Months_In_Year)</f>
        <v>0</v>
      </c>
      <c r="AT35" s="49" t="n">
        <f aca="false">N(MONTH(AT$4)=Months_In_Year)</f>
        <v>1</v>
      </c>
      <c r="AU35" s="49" t="n">
        <f aca="false">N(MONTH(AU$4)=Months_In_Year)</f>
        <v>0</v>
      </c>
      <c r="AV35" s="49" t="n">
        <f aca="false">N(MONTH(AV$4)=Months_In_Year)</f>
        <v>0</v>
      </c>
      <c r="AW35" s="49" t="n">
        <f aca="false">N(MONTH(AW$4)=Months_In_Year)</f>
        <v>0</v>
      </c>
      <c r="AX35" s="49" t="n">
        <f aca="false">N(MONTH(AX$4)=Months_In_Year)</f>
        <v>1</v>
      </c>
      <c r="AY35" s="49" t="n">
        <f aca="false">N(MONTH(AY$4)=Months_In_Year)</f>
        <v>0</v>
      </c>
      <c r="AZ35" s="49" t="n">
        <f aca="false">N(MONTH(AZ$4)=Months_In_Year)</f>
        <v>0</v>
      </c>
      <c r="BA35" s="49" t="n">
        <f aca="false">N(MONTH(BA$4)=Months_In_Year)</f>
        <v>0</v>
      </c>
      <c r="BB35" s="49" t="n">
        <f aca="false">N(MONTH(BB$4)=Months_In_Year)</f>
        <v>1</v>
      </c>
      <c r="BC35" s="49" t="n">
        <f aca="false">N(MONTH(BC$4)=Months_In_Year)</f>
        <v>0</v>
      </c>
      <c r="BD35" s="49" t="n">
        <f aca="false">N(MONTH(BD$4)=Months_In_Year)</f>
        <v>0</v>
      </c>
      <c r="BE35" s="49" t="n">
        <f aca="false">N(MONTH(BE$4)=Months_In_Year)</f>
        <v>0</v>
      </c>
      <c r="BF35" s="49" t="n">
        <f aca="false">N(MONTH(BF$4)=Months_In_Year)</f>
        <v>1</v>
      </c>
      <c r="BG35" s="49" t="n">
        <f aca="false">N(MONTH(BG$4)=Months_In_Year)</f>
        <v>0</v>
      </c>
      <c r="BH35" s="49" t="n">
        <f aca="false">N(MONTH(BH$4)=Months_In_Year)</f>
        <v>0</v>
      </c>
      <c r="BI35" s="49" t="n">
        <f aca="false">N(MONTH(BI$4)=Months_In_Year)</f>
        <v>0</v>
      </c>
      <c r="BJ35" s="49" t="n">
        <f aca="false">N(MONTH(BJ$4)=Months_In_Year)</f>
        <v>1</v>
      </c>
      <c r="BK35" s="49" t="n">
        <f aca="false">N(MONTH(BK$4)=Months_In_Year)</f>
        <v>0</v>
      </c>
      <c r="BL35" s="49" t="n">
        <f aca="false">N(MONTH(BL$4)=Months_In_Year)</f>
        <v>0</v>
      </c>
      <c r="BM35" s="49" t="n">
        <f aca="false">N(MONTH(BM$4)=Months_In_Year)</f>
        <v>0</v>
      </c>
      <c r="BN35" s="49" t="n">
        <f aca="false">N(MONTH(BN$4)=Months_In_Year)</f>
        <v>1</v>
      </c>
      <c r="BO35" s="49" t="n">
        <f aca="false">N(MONTH(BO$4)=Months_In_Year)</f>
        <v>0</v>
      </c>
      <c r="BP35" s="49" t="n">
        <f aca="false">N(MONTH(BP$4)=Months_In_Year)</f>
        <v>0</v>
      </c>
      <c r="BQ35" s="49" t="n">
        <f aca="false">N(MONTH(BQ$4)=Months_In_Year)</f>
        <v>0</v>
      </c>
      <c r="BR35" s="49" t="n">
        <f aca="false">N(MONTH(BR$4)=Months_In_Year)</f>
        <v>1</v>
      </c>
      <c r="BS35" s="49" t="n">
        <f aca="false">N(MONTH(BS$4)=Months_In_Year)</f>
        <v>0</v>
      </c>
      <c r="BT35" s="49" t="n">
        <f aca="false">N(MONTH(BT$4)=Months_In_Year)</f>
        <v>0</v>
      </c>
      <c r="BU35" s="49" t="n">
        <f aca="false">N(MONTH(BU$4)=Months_In_Year)</f>
        <v>0</v>
      </c>
      <c r="BV35" s="49" t="n">
        <f aca="false">N(MONTH(BV$4)=Months_In_Year)</f>
        <v>1</v>
      </c>
      <c r="BW35" s="49" t="n">
        <f aca="false">N(MONTH(BW$4)=Months_In_Year)</f>
        <v>0</v>
      </c>
      <c r="BX35" s="49" t="n">
        <f aca="false">N(MONTH(BX$4)=Months_In_Year)</f>
        <v>0</v>
      </c>
      <c r="BY35" s="49" t="n">
        <f aca="false">N(MONTH(BY$4)=Months_In_Year)</f>
        <v>0</v>
      </c>
      <c r="BZ35" s="49" t="n">
        <f aca="false">N(MONTH(BZ$4)=Months_In_Year)</f>
        <v>1</v>
      </c>
      <c r="CA35" s="49" t="n">
        <f aca="false">N(MONTH(CA$4)=Months_In_Year)</f>
        <v>0</v>
      </c>
      <c r="CB35" s="49" t="n">
        <f aca="false">N(MONTH(CB$4)=Months_In_Year)</f>
        <v>0</v>
      </c>
      <c r="CC35" s="49" t="n">
        <f aca="false">N(MONTH(CC$4)=Months_In_Year)</f>
        <v>0</v>
      </c>
      <c r="CD35" s="49" t="n">
        <f aca="false">N(MONTH(CD$4)=Months_In_Year)</f>
        <v>1</v>
      </c>
      <c r="CE35" s="49" t="n">
        <f aca="false">N(MONTH(CE$4)=Months_In_Year)</f>
        <v>0</v>
      </c>
      <c r="CF35" s="49" t="n">
        <f aca="false">N(MONTH(CF$4)=Months_In_Year)</f>
        <v>0</v>
      </c>
      <c r="CG35" s="49" t="n">
        <f aca="false">N(MONTH(CG$4)=Months_In_Year)</f>
        <v>0</v>
      </c>
      <c r="CH35" s="49" t="n">
        <f aca="false">N(MONTH(CH$4)=Months_In_Year)</f>
        <v>1</v>
      </c>
      <c r="CI35" s="49" t="n">
        <f aca="false">N(MONTH(CI$4)=Months_In_Year)</f>
        <v>0</v>
      </c>
      <c r="CJ35" s="49" t="n">
        <f aca="false">N(MONTH(CJ$4)=Months_In_Year)</f>
        <v>0</v>
      </c>
      <c r="CK35" s="49" t="n">
        <f aca="false">N(MONTH(CK$4)=Months_In_Year)</f>
        <v>0</v>
      </c>
      <c r="CL35" s="49" t="n">
        <f aca="false">N(MONTH(CL$4)=Months_In_Year)</f>
        <v>1</v>
      </c>
      <c r="CM35" s="49" t="n">
        <f aca="false">N(MONTH(CM$4)=Months_In_Year)</f>
        <v>0</v>
      </c>
      <c r="CN35" s="49" t="n">
        <f aca="false">N(MONTH(CN$4)=Months_In_Year)</f>
        <v>0</v>
      </c>
      <c r="CO35" s="49" t="n">
        <f aca="false">N(MONTH(CO$4)=Months_In_Year)</f>
        <v>0</v>
      </c>
      <c r="CP35" s="49" t="n">
        <f aca="false">N(MONTH(CP$4)=Months_In_Year)</f>
        <v>1</v>
      </c>
      <c r="CQ35" s="49" t="n">
        <f aca="false">N(MONTH(CQ$4)=Months_In_Year)</f>
        <v>0</v>
      </c>
      <c r="CR35" s="49" t="n">
        <f aca="false">N(MONTH(CR$4)=Months_In_Year)</f>
        <v>0</v>
      </c>
      <c r="CS35" s="49" t="n">
        <f aca="false">N(MONTH(CS$4)=Months_In_Year)</f>
        <v>0</v>
      </c>
      <c r="CT35" s="49" t="n">
        <f aca="false">N(MONTH(CT$4)=Months_In_Year)</f>
        <v>1</v>
      </c>
      <c r="CU35" s="49" t="n">
        <f aca="false">N(MONTH(CU$4)=Months_In_Year)</f>
        <v>0</v>
      </c>
      <c r="CV35" s="49" t="n">
        <f aca="false">N(MONTH(CV$4)=Months_In_Year)</f>
        <v>0</v>
      </c>
      <c r="CW35" s="49" t="n">
        <f aca="false">N(MONTH(CW$4)=Months_In_Year)</f>
        <v>0</v>
      </c>
      <c r="CX35" s="49" t="n">
        <f aca="false">N(MONTH(CX$4)=Months_In_Year)</f>
        <v>1</v>
      </c>
      <c r="CY35" s="49" t="n">
        <f aca="false">N(MONTH(CY$4)=Months_In_Year)</f>
        <v>0</v>
      </c>
      <c r="CZ35" s="49" t="n">
        <f aca="false">N(MONTH(CZ$4)=Months_In_Year)</f>
        <v>0</v>
      </c>
      <c r="DA35" s="49" t="n">
        <f aca="false">N(MONTH(DA$4)=Months_In_Year)</f>
        <v>0</v>
      </c>
      <c r="DB35" s="49" t="n">
        <f aca="false">N(MONTH(DB$4)=Months_In_Year)</f>
        <v>1</v>
      </c>
      <c r="DC35" s="49" t="n">
        <f aca="false">N(MONTH(DC$4)=Months_In_Year)</f>
        <v>0</v>
      </c>
      <c r="DD35" s="49" t="n">
        <f aca="false">N(MONTH(DD$4)=Months_In_Year)</f>
        <v>0</v>
      </c>
      <c r="DE35" s="49" t="n">
        <f aca="false">N(MONTH(DE$4)=Months_In_Year)</f>
        <v>0</v>
      </c>
      <c r="DF35" s="49" t="n">
        <f aca="false">N(MONTH(DF$4)=Months_In_Year)</f>
        <v>1</v>
      </c>
      <c r="DG35" s="49" t="n">
        <f aca="false">N(MONTH(DG$4)=Months_In_Year)</f>
        <v>0</v>
      </c>
      <c r="DH35" s="49" t="n">
        <f aca="false">N(MONTH(DH$4)=Months_In_Year)</f>
        <v>0</v>
      </c>
      <c r="DI35" s="49" t="n">
        <f aca="false">N(MONTH(DI$4)=Months_In_Year)</f>
        <v>0</v>
      </c>
      <c r="DJ35" s="49" t="n">
        <f aca="false">N(MONTH(DJ$4)=Months_In_Year)</f>
        <v>1</v>
      </c>
      <c r="DK35" s="49" t="n">
        <f aca="false">N(MONTH(DK$4)=Months_In_Year)</f>
        <v>0</v>
      </c>
      <c r="DL35" s="49" t="n">
        <f aca="false">N(MONTH(DL$4)=Months_In_Year)</f>
        <v>0</v>
      </c>
      <c r="DM35" s="49" t="n">
        <f aca="false">N(MONTH(DM$4)=Months_In_Year)</f>
        <v>0</v>
      </c>
      <c r="DN35" s="49" t="n">
        <f aca="false">N(MONTH(DN$4)=Months_In_Year)</f>
        <v>1</v>
      </c>
      <c r="DO35" s="49" t="n">
        <f aca="false">N(MONTH(DO$4)=Months_In_Year)</f>
        <v>0</v>
      </c>
      <c r="DP35" s="49" t="n">
        <f aca="false">N(MONTH(DP$4)=Months_In_Year)</f>
        <v>0</v>
      </c>
      <c r="DQ35" s="49" t="n">
        <f aca="false">N(MONTH(DQ$4)=Months_In_Year)</f>
        <v>0</v>
      </c>
      <c r="DR35" s="49" t="n">
        <f aca="false">N(MONTH(DR$4)=Months_In_Year)</f>
        <v>1</v>
      </c>
      <c r="DS35" s="49" t="n">
        <f aca="false">N(MONTH(DS$4)=Months_In_Year)</f>
        <v>0</v>
      </c>
      <c r="DT35" s="49" t="n">
        <f aca="false">N(MONTH(DT$4)=Months_In_Year)</f>
        <v>0</v>
      </c>
      <c r="DU35" s="49" t="n">
        <f aca="false">N(MONTH(DU$4)=Months_In_Year)</f>
        <v>0</v>
      </c>
      <c r="DV35" s="49" t="n">
        <f aca="false">N(MONTH(DV$4)=Months_In_Year)</f>
        <v>1</v>
      </c>
      <c r="DW35" s="49" t="n">
        <f aca="false">N(MONTH(DW$4)=Months_In_Year)</f>
        <v>0</v>
      </c>
      <c r="DX35" s="49" t="n">
        <f aca="false">N(MONTH(DX$4)=Months_In_Year)</f>
        <v>0</v>
      </c>
      <c r="DY35" s="49" t="n">
        <f aca="false">N(MONTH(DY$4)=Months_In_Year)</f>
        <v>0</v>
      </c>
      <c r="DZ35" s="49" t="n">
        <f aca="false">N(MONTH(DZ$4)=Months_In_Year)</f>
        <v>1</v>
      </c>
      <c r="EA35" s="49" t="n">
        <f aca="false">N(MONTH(EA$4)=Months_In_Year)</f>
        <v>0</v>
      </c>
      <c r="EB35" s="49" t="n">
        <f aca="false">N(MONTH(EB$4)=Months_In_Year)</f>
        <v>0</v>
      </c>
      <c r="EC35" s="49" t="n">
        <f aca="false">N(MONTH(EC$4)=Months_In_Year)</f>
        <v>0</v>
      </c>
      <c r="ED35" s="49" t="n">
        <f aca="false">N(MONTH(ED$4)=Months_In_Year)</f>
        <v>1</v>
      </c>
      <c r="EE35" s="49" t="n">
        <f aca="false">N(MONTH(EE$4)=Months_In_Year)</f>
        <v>0</v>
      </c>
      <c r="EF35" s="49" t="n">
        <f aca="false">N(MONTH(EF$4)=Months_In_Year)</f>
        <v>0</v>
      </c>
      <c r="EG35" s="49" t="n">
        <f aca="false">N(MONTH(EG$4)=Months_In_Year)</f>
        <v>0</v>
      </c>
      <c r="EH35" s="49" t="n">
        <f aca="false">N(MONTH(EH$4)=Months_In_Year)</f>
        <v>1</v>
      </c>
      <c r="EI35" s="49" t="n">
        <f aca="false">N(MONTH(EI$4)=Months_In_Year)</f>
        <v>0</v>
      </c>
      <c r="EJ35" s="49" t="n">
        <f aca="false">N(MONTH(EJ$4)=Months_In_Year)</f>
        <v>0</v>
      </c>
      <c r="EK35" s="49" t="n">
        <f aca="false">N(MONTH(EK$4)=Months_In_Year)</f>
        <v>0</v>
      </c>
      <c r="EL35" s="49" t="n">
        <f aca="false">N(MONTH(EL$4)=Months_In_Year)</f>
        <v>1</v>
      </c>
      <c r="EM35" s="49" t="n">
        <f aca="false">N(MONTH(EM$4)=Months_In_Year)</f>
        <v>0</v>
      </c>
      <c r="EN35" s="49" t="n">
        <f aca="false">N(MONTH(EN$4)=Months_In_Year)</f>
        <v>0</v>
      </c>
      <c r="EO35" s="49" t="n">
        <f aca="false">N(MONTH(EO$4)=Months_In_Year)</f>
        <v>0</v>
      </c>
      <c r="EP35" s="49" t="n">
        <f aca="false">N(MONTH(EP$4)=Months_In_Year)</f>
        <v>1</v>
      </c>
      <c r="EQ35" s="49" t="n">
        <f aca="false">N(MONTH(EQ$4)=Months_In_Year)</f>
        <v>0</v>
      </c>
      <c r="ER35" s="49" t="n">
        <f aca="false">N(MONTH(ER$4)=Months_In_Year)</f>
        <v>0</v>
      </c>
      <c r="ES35" s="49" t="n">
        <f aca="false">N(MONTH(ES$4)=Months_In_Year)</f>
        <v>0</v>
      </c>
      <c r="ET35" s="49" t="n">
        <f aca="false">N(MONTH(ET$4)=Months_In_Year)</f>
        <v>1</v>
      </c>
      <c r="EU35" s="49" t="n">
        <f aca="false">N(MONTH(EU$4)=Months_In_Year)</f>
        <v>0</v>
      </c>
      <c r="EV35" s="49" t="n">
        <f aca="false">N(MONTH(EV$4)=Months_In_Year)</f>
        <v>0</v>
      </c>
      <c r="EW35" s="49" t="n">
        <f aca="false">N(MONTH(EW$4)=Months_In_Year)</f>
        <v>0</v>
      </c>
      <c r="EX35" s="49" t="n">
        <f aca="false">N(MONTH(EX$4)=Months_In_Year)</f>
        <v>1</v>
      </c>
      <c r="EY35" s="49" t="n">
        <f aca="false">N(MONTH(EY$4)=Months_In_Year)</f>
        <v>0</v>
      </c>
      <c r="EZ35" s="49" t="n">
        <f aca="false">N(MONTH(EZ$4)=Months_In_Year)</f>
        <v>0</v>
      </c>
      <c r="FA35" s="49" t="n">
        <f aca="false">N(MONTH(FA$4)=Months_In_Year)</f>
        <v>0</v>
      </c>
      <c r="FB35" s="49" t="n">
        <f aca="false">N(MONTH(FB$4)=Months_In_Year)</f>
        <v>1</v>
      </c>
      <c r="FC35" s="49" t="n">
        <f aca="false">N(MONTH(FC$4)=Months_In_Year)</f>
        <v>0</v>
      </c>
      <c r="FD35" s="49" t="n">
        <f aca="false">N(MONTH(FD$4)=Months_In_Year)</f>
        <v>0</v>
      </c>
      <c r="FE35" s="49" t="n">
        <f aca="false">N(MONTH(FE$4)=Months_In_Year)</f>
        <v>0</v>
      </c>
      <c r="FF35" s="49" t="n">
        <f aca="false">N(MONTH(FF$4)=Months_In_Year)</f>
        <v>1</v>
      </c>
      <c r="FG35" s="49" t="n">
        <f aca="false">N(MONTH(FG$4)=Months_In_Year)</f>
        <v>0</v>
      </c>
      <c r="FH35" s="49" t="n">
        <f aca="false">N(MONTH(FH$4)=Months_In_Year)</f>
        <v>0</v>
      </c>
    </row>
    <row r="36" customFormat="false" ht="15" hidden="false" customHeight="false" outlineLevel="0" collapsed="false">
      <c r="C36" s="0" t="s">
        <v>644</v>
      </c>
      <c r="D36" s="11" t="s">
        <v>39</v>
      </c>
      <c r="J36" s="49" t="n">
        <f aca="false">N(MONTH(J$4)&lt;=Months_Per_Period)</f>
        <v>0</v>
      </c>
      <c r="K36" s="49" t="n">
        <f aca="false">N(MONTH(K$4)&lt;=Months_Per_Period)</f>
        <v>1</v>
      </c>
      <c r="L36" s="49" t="n">
        <f aca="false">N(MONTH(L$4)&lt;=Months_Per_Period)</f>
        <v>0</v>
      </c>
      <c r="M36" s="49" t="n">
        <f aca="false">N(MONTH(M$4)&lt;=Months_Per_Period)</f>
        <v>0</v>
      </c>
      <c r="N36" s="49" t="n">
        <f aca="false">N(MONTH(N$4)&lt;=Months_Per_Period)</f>
        <v>0</v>
      </c>
      <c r="O36" s="49" t="n">
        <f aca="false">N(MONTH(O$4)&lt;=Months_Per_Period)</f>
        <v>1</v>
      </c>
      <c r="P36" s="49" t="n">
        <f aca="false">N(MONTH(P$4)&lt;=Months_Per_Period)</f>
        <v>0</v>
      </c>
      <c r="Q36" s="49" t="n">
        <f aca="false">N(MONTH(Q$4)&lt;=Months_Per_Period)</f>
        <v>0</v>
      </c>
      <c r="R36" s="49" t="n">
        <f aca="false">N(MONTH(R$4)&lt;=Months_Per_Period)</f>
        <v>0</v>
      </c>
      <c r="S36" s="49" t="n">
        <f aca="false">N(MONTH(S$4)&lt;=Months_Per_Period)</f>
        <v>1</v>
      </c>
      <c r="T36" s="49" t="n">
        <f aca="false">N(MONTH(T$4)&lt;=Months_Per_Period)</f>
        <v>0</v>
      </c>
      <c r="U36" s="49" t="n">
        <f aca="false">N(MONTH(U$4)&lt;=Months_Per_Period)</f>
        <v>0</v>
      </c>
      <c r="V36" s="49" t="n">
        <f aca="false">N(MONTH(V$4)&lt;=Months_Per_Period)</f>
        <v>0</v>
      </c>
      <c r="W36" s="49" t="n">
        <f aca="false">N(MONTH(W$4)&lt;=Months_Per_Period)</f>
        <v>1</v>
      </c>
      <c r="X36" s="49" t="n">
        <f aca="false">N(MONTH(X$4)&lt;=Months_Per_Period)</f>
        <v>0</v>
      </c>
      <c r="Y36" s="49" t="n">
        <f aca="false">N(MONTH(Y$4)&lt;=Months_Per_Period)</f>
        <v>0</v>
      </c>
      <c r="Z36" s="49" t="n">
        <f aca="false">N(MONTH(Z$4)&lt;=Months_Per_Period)</f>
        <v>0</v>
      </c>
      <c r="AA36" s="49" t="n">
        <f aca="false">N(MONTH(AA$4)&lt;=Months_Per_Period)</f>
        <v>1</v>
      </c>
      <c r="AB36" s="49" t="n">
        <f aca="false">N(MONTH(AB$4)&lt;=Months_Per_Period)</f>
        <v>0</v>
      </c>
      <c r="AC36" s="49" t="n">
        <f aca="false">N(MONTH(AC$4)&lt;=Months_Per_Period)</f>
        <v>0</v>
      </c>
      <c r="AD36" s="49" t="n">
        <f aca="false">N(MONTH(AD$4)&lt;=Months_Per_Period)</f>
        <v>0</v>
      </c>
      <c r="AE36" s="49" t="n">
        <f aca="false">N(MONTH(AE$4)&lt;=Months_Per_Period)</f>
        <v>1</v>
      </c>
      <c r="AF36" s="49" t="n">
        <f aca="false">N(MONTH(AF$4)&lt;=Months_Per_Period)</f>
        <v>0</v>
      </c>
      <c r="AG36" s="49" t="n">
        <f aca="false">N(MONTH(AG$4)&lt;=Months_Per_Period)</f>
        <v>0</v>
      </c>
      <c r="AH36" s="49" t="n">
        <f aca="false">N(MONTH(AH$4)&lt;=Months_Per_Period)</f>
        <v>0</v>
      </c>
      <c r="AI36" s="49" t="n">
        <f aca="false">N(MONTH(AI$4)&lt;=Months_Per_Period)</f>
        <v>1</v>
      </c>
      <c r="AJ36" s="49" t="n">
        <f aca="false">N(MONTH(AJ$4)&lt;=Months_Per_Period)</f>
        <v>0</v>
      </c>
      <c r="AK36" s="49" t="n">
        <f aca="false">N(MONTH(AK$4)&lt;=Months_Per_Period)</f>
        <v>0</v>
      </c>
      <c r="AL36" s="49" t="n">
        <f aca="false">N(MONTH(AL$4)&lt;=Months_Per_Period)</f>
        <v>0</v>
      </c>
      <c r="AM36" s="49" t="n">
        <f aca="false">N(MONTH(AM$4)&lt;=Months_Per_Period)</f>
        <v>1</v>
      </c>
      <c r="AN36" s="49" t="n">
        <f aca="false">N(MONTH(AN$4)&lt;=Months_Per_Period)</f>
        <v>0</v>
      </c>
      <c r="AO36" s="49" t="n">
        <f aca="false">N(MONTH(AO$4)&lt;=Months_Per_Period)</f>
        <v>0</v>
      </c>
      <c r="AP36" s="49" t="n">
        <f aca="false">N(MONTH(AP$4)&lt;=Months_Per_Period)</f>
        <v>0</v>
      </c>
      <c r="AQ36" s="49" t="n">
        <f aca="false">N(MONTH(AQ$4)&lt;=Months_Per_Period)</f>
        <v>1</v>
      </c>
      <c r="AR36" s="49" t="n">
        <f aca="false">N(MONTH(AR$4)&lt;=Months_Per_Period)</f>
        <v>0</v>
      </c>
      <c r="AS36" s="49" t="n">
        <f aca="false">N(MONTH(AS$4)&lt;=Months_Per_Period)</f>
        <v>0</v>
      </c>
      <c r="AT36" s="49" t="n">
        <f aca="false">N(MONTH(AT$4)&lt;=Months_Per_Period)</f>
        <v>0</v>
      </c>
      <c r="AU36" s="49" t="n">
        <f aca="false">N(MONTH(AU$4)&lt;=Months_Per_Period)</f>
        <v>1</v>
      </c>
      <c r="AV36" s="49" t="n">
        <f aca="false">N(MONTH(AV$4)&lt;=Months_Per_Period)</f>
        <v>0</v>
      </c>
      <c r="AW36" s="49" t="n">
        <f aca="false">N(MONTH(AW$4)&lt;=Months_Per_Period)</f>
        <v>0</v>
      </c>
      <c r="AX36" s="49" t="n">
        <f aca="false">N(MONTH(AX$4)&lt;=Months_Per_Period)</f>
        <v>0</v>
      </c>
      <c r="AY36" s="49" t="n">
        <f aca="false">N(MONTH(AY$4)&lt;=Months_Per_Period)</f>
        <v>1</v>
      </c>
      <c r="AZ36" s="49" t="n">
        <f aca="false">N(MONTH(AZ$4)&lt;=Months_Per_Period)</f>
        <v>0</v>
      </c>
      <c r="BA36" s="49" t="n">
        <f aca="false">N(MONTH(BA$4)&lt;=Months_Per_Period)</f>
        <v>0</v>
      </c>
      <c r="BB36" s="49" t="n">
        <f aca="false">N(MONTH(BB$4)&lt;=Months_Per_Period)</f>
        <v>0</v>
      </c>
      <c r="BC36" s="49" t="n">
        <f aca="false">N(MONTH(BC$4)&lt;=Months_Per_Period)</f>
        <v>1</v>
      </c>
      <c r="BD36" s="49" t="n">
        <f aca="false">N(MONTH(BD$4)&lt;=Months_Per_Period)</f>
        <v>0</v>
      </c>
      <c r="BE36" s="49" t="n">
        <f aca="false">N(MONTH(BE$4)&lt;=Months_Per_Period)</f>
        <v>0</v>
      </c>
      <c r="BF36" s="49" t="n">
        <f aca="false">N(MONTH(BF$4)&lt;=Months_Per_Period)</f>
        <v>0</v>
      </c>
      <c r="BG36" s="49" t="n">
        <f aca="false">N(MONTH(BG$4)&lt;=Months_Per_Period)</f>
        <v>1</v>
      </c>
      <c r="BH36" s="49" t="n">
        <f aca="false">N(MONTH(BH$4)&lt;=Months_Per_Period)</f>
        <v>0</v>
      </c>
      <c r="BI36" s="49" t="n">
        <f aca="false">N(MONTH(BI$4)&lt;=Months_Per_Period)</f>
        <v>0</v>
      </c>
      <c r="BJ36" s="49" t="n">
        <f aca="false">N(MONTH(BJ$4)&lt;=Months_Per_Period)</f>
        <v>0</v>
      </c>
      <c r="BK36" s="49" t="n">
        <f aca="false">N(MONTH(BK$4)&lt;=Months_Per_Period)</f>
        <v>1</v>
      </c>
      <c r="BL36" s="49" t="n">
        <f aca="false">N(MONTH(BL$4)&lt;=Months_Per_Period)</f>
        <v>0</v>
      </c>
      <c r="BM36" s="49" t="n">
        <f aca="false">N(MONTH(BM$4)&lt;=Months_Per_Period)</f>
        <v>0</v>
      </c>
      <c r="BN36" s="49" t="n">
        <f aca="false">N(MONTH(BN$4)&lt;=Months_Per_Period)</f>
        <v>0</v>
      </c>
      <c r="BO36" s="49" t="n">
        <f aca="false">N(MONTH(BO$4)&lt;=Months_Per_Period)</f>
        <v>1</v>
      </c>
      <c r="BP36" s="49" t="n">
        <f aca="false">N(MONTH(BP$4)&lt;=Months_Per_Period)</f>
        <v>0</v>
      </c>
      <c r="BQ36" s="49" t="n">
        <f aca="false">N(MONTH(BQ$4)&lt;=Months_Per_Period)</f>
        <v>0</v>
      </c>
      <c r="BR36" s="49" t="n">
        <f aca="false">N(MONTH(BR$4)&lt;=Months_Per_Period)</f>
        <v>0</v>
      </c>
      <c r="BS36" s="49" t="n">
        <f aca="false">N(MONTH(BS$4)&lt;=Months_Per_Period)</f>
        <v>1</v>
      </c>
      <c r="BT36" s="49" t="n">
        <f aca="false">N(MONTH(BT$4)&lt;=Months_Per_Period)</f>
        <v>0</v>
      </c>
      <c r="BU36" s="49" t="n">
        <f aca="false">N(MONTH(BU$4)&lt;=Months_Per_Period)</f>
        <v>0</v>
      </c>
      <c r="BV36" s="49" t="n">
        <f aca="false">N(MONTH(BV$4)&lt;=Months_Per_Period)</f>
        <v>0</v>
      </c>
      <c r="BW36" s="49" t="n">
        <f aca="false">N(MONTH(BW$4)&lt;=Months_Per_Period)</f>
        <v>1</v>
      </c>
      <c r="BX36" s="49" t="n">
        <f aca="false">N(MONTH(BX$4)&lt;=Months_Per_Period)</f>
        <v>0</v>
      </c>
      <c r="BY36" s="49" t="n">
        <f aca="false">N(MONTH(BY$4)&lt;=Months_Per_Period)</f>
        <v>0</v>
      </c>
      <c r="BZ36" s="49" t="n">
        <f aca="false">N(MONTH(BZ$4)&lt;=Months_Per_Period)</f>
        <v>0</v>
      </c>
      <c r="CA36" s="49" t="n">
        <f aca="false">N(MONTH(CA$4)&lt;=Months_Per_Period)</f>
        <v>1</v>
      </c>
      <c r="CB36" s="49" t="n">
        <f aca="false">N(MONTH(CB$4)&lt;=Months_Per_Period)</f>
        <v>0</v>
      </c>
      <c r="CC36" s="49" t="n">
        <f aca="false">N(MONTH(CC$4)&lt;=Months_Per_Period)</f>
        <v>0</v>
      </c>
      <c r="CD36" s="49" t="n">
        <f aca="false">N(MONTH(CD$4)&lt;=Months_Per_Period)</f>
        <v>0</v>
      </c>
      <c r="CE36" s="49" t="n">
        <f aca="false">N(MONTH(CE$4)&lt;=Months_Per_Period)</f>
        <v>1</v>
      </c>
      <c r="CF36" s="49" t="n">
        <f aca="false">N(MONTH(CF$4)&lt;=Months_Per_Period)</f>
        <v>0</v>
      </c>
      <c r="CG36" s="49" t="n">
        <f aca="false">N(MONTH(CG$4)&lt;=Months_Per_Period)</f>
        <v>0</v>
      </c>
      <c r="CH36" s="49" t="n">
        <f aca="false">N(MONTH(CH$4)&lt;=Months_Per_Period)</f>
        <v>0</v>
      </c>
      <c r="CI36" s="49" t="n">
        <f aca="false">N(MONTH(CI$4)&lt;=Months_Per_Period)</f>
        <v>1</v>
      </c>
      <c r="CJ36" s="49" t="n">
        <f aca="false">N(MONTH(CJ$4)&lt;=Months_Per_Period)</f>
        <v>0</v>
      </c>
      <c r="CK36" s="49" t="n">
        <f aca="false">N(MONTH(CK$4)&lt;=Months_Per_Period)</f>
        <v>0</v>
      </c>
      <c r="CL36" s="49" t="n">
        <f aca="false">N(MONTH(CL$4)&lt;=Months_Per_Period)</f>
        <v>0</v>
      </c>
      <c r="CM36" s="49" t="n">
        <f aca="false">N(MONTH(CM$4)&lt;=Months_Per_Period)</f>
        <v>1</v>
      </c>
      <c r="CN36" s="49" t="n">
        <f aca="false">N(MONTH(CN$4)&lt;=Months_Per_Period)</f>
        <v>0</v>
      </c>
      <c r="CO36" s="49" t="n">
        <f aca="false">N(MONTH(CO$4)&lt;=Months_Per_Period)</f>
        <v>0</v>
      </c>
      <c r="CP36" s="49" t="n">
        <f aca="false">N(MONTH(CP$4)&lt;=Months_Per_Period)</f>
        <v>0</v>
      </c>
      <c r="CQ36" s="49" t="n">
        <f aca="false">N(MONTH(CQ$4)&lt;=Months_Per_Period)</f>
        <v>1</v>
      </c>
      <c r="CR36" s="49" t="n">
        <f aca="false">N(MONTH(CR$4)&lt;=Months_Per_Period)</f>
        <v>0</v>
      </c>
      <c r="CS36" s="49" t="n">
        <f aca="false">N(MONTH(CS$4)&lt;=Months_Per_Period)</f>
        <v>0</v>
      </c>
      <c r="CT36" s="49" t="n">
        <f aca="false">N(MONTH(CT$4)&lt;=Months_Per_Period)</f>
        <v>0</v>
      </c>
      <c r="CU36" s="49" t="n">
        <f aca="false">N(MONTH(CU$4)&lt;=Months_Per_Period)</f>
        <v>1</v>
      </c>
      <c r="CV36" s="49" t="n">
        <f aca="false">N(MONTH(CV$4)&lt;=Months_Per_Period)</f>
        <v>0</v>
      </c>
      <c r="CW36" s="49" t="n">
        <f aca="false">N(MONTH(CW$4)&lt;=Months_Per_Period)</f>
        <v>0</v>
      </c>
      <c r="CX36" s="49" t="n">
        <f aca="false">N(MONTH(CX$4)&lt;=Months_Per_Period)</f>
        <v>0</v>
      </c>
      <c r="CY36" s="49" t="n">
        <f aca="false">N(MONTH(CY$4)&lt;=Months_Per_Period)</f>
        <v>1</v>
      </c>
      <c r="CZ36" s="49" t="n">
        <f aca="false">N(MONTH(CZ$4)&lt;=Months_Per_Period)</f>
        <v>0</v>
      </c>
      <c r="DA36" s="49" t="n">
        <f aca="false">N(MONTH(DA$4)&lt;=Months_Per_Period)</f>
        <v>0</v>
      </c>
      <c r="DB36" s="49" t="n">
        <f aca="false">N(MONTH(DB$4)&lt;=Months_Per_Period)</f>
        <v>0</v>
      </c>
      <c r="DC36" s="49" t="n">
        <f aca="false">N(MONTH(DC$4)&lt;=Months_Per_Period)</f>
        <v>1</v>
      </c>
      <c r="DD36" s="49" t="n">
        <f aca="false">N(MONTH(DD$4)&lt;=Months_Per_Period)</f>
        <v>0</v>
      </c>
      <c r="DE36" s="49" t="n">
        <f aca="false">N(MONTH(DE$4)&lt;=Months_Per_Period)</f>
        <v>0</v>
      </c>
      <c r="DF36" s="49" t="n">
        <f aca="false">N(MONTH(DF$4)&lt;=Months_Per_Period)</f>
        <v>0</v>
      </c>
      <c r="DG36" s="49" t="n">
        <f aca="false">N(MONTH(DG$4)&lt;=Months_Per_Period)</f>
        <v>1</v>
      </c>
      <c r="DH36" s="49" t="n">
        <f aca="false">N(MONTH(DH$4)&lt;=Months_Per_Period)</f>
        <v>0</v>
      </c>
      <c r="DI36" s="49" t="n">
        <f aca="false">N(MONTH(DI$4)&lt;=Months_Per_Period)</f>
        <v>0</v>
      </c>
      <c r="DJ36" s="49" t="n">
        <f aca="false">N(MONTH(DJ$4)&lt;=Months_Per_Period)</f>
        <v>0</v>
      </c>
      <c r="DK36" s="49" t="n">
        <f aca="false">N(MONTH(DK$4)&lt;=Months_Per_Period)</f>
        <v>1</v>
      </c>
      <c r="DL36" s="49" t="n">
        <f aca="false">N(MONTH(DL$4)&lt;=Months_Per_Period)</f>
        <v>0</v>
      </c>
      <c r="DM36" s="49" t="n">
        <f aca="false">N(MONTH(DM$4)&lt;=Months_Per_Period)</f>
        <v>0</v>
      </c>
      <c r="DN36" s="49" t="n">
        <f aca="false">N(MONTH(DN$4)&lt;=Months_Per_Period)</f>
        <v>0</v>
      </c>
      <c r="DO36" s="49" t="n">
        <f aca="false">N(MONTH(DO$4)&lt;=Months_Per_Period)</f>
        <v>1</v>
      </c>
      <c r="DP36" s="49" t="n">
        <f aca="false">N(MONTH(DP$4)&lt;=Months_Per_Period)</f>
        <v>0</v>
      </c>
      <c r="DQ36" s="49" t="n">
        <f aca="false">N(MONTH(DQ$4)&lt;=Months_Per_Period)</f>
        <v>0</v>
      </c>
      <c r="DR36" s="49" t="n">
        <f aca="false">N(MONTH(DR$4)&lt;=Months_Per_Period)</f>
        <v>0</v>
      </c>
      <c r="DS36" s="49" t="n">
        <f aca="false">N(MONTH(DS$4)&lt;=Months_Per_Period)</f>
        <v>1</v>
      </c>
      <c r="DT36" s="49" t="n">
        <f aca="false">N(MONTH(DT$4)&lt;=Months_Per_Period)</f>
        <v>0</v>
      </c>
      <c r="DU36" s="49" t="n">
        <f aca="false">N(MONTH(DU$4)&lt;=Months_Per_Period)</f>
        <v>0</v>
      </c>
      <c r="DV36" s="49" t="n">
        <f aca="false">N(MONTH(DV$4)&lt;=Months_Per_Period)</f>
        <v>0</v>
      </c>
      <c r="DW36" s="49" t="n">
        <f aca="false">N(MONTH(DW$4)&lt;=Months_Per_Period)</f>
        <v>1</v>
      </c>
      <c r="DX36" s="49" t="n">
        <f aca="false">N(MONTH(DX$4)&lt;=Months_Per_Period)</f>
        <v>0</v>
      </c>
      <c r="DY36" s="49" t="n">
        <f aca="false">N(MONTH(DY$4)&lt;=Months_Per_Period)</f>
        <v>0</v>
      </c>
      <c r="DZ36" s="49" t="n">
        <f aca="false">N(MONTH(DZ$4)&lt;=Months_Per_Period)</f>
        <v>0</v>
      </c>
      <c r="EA36" s="49" t="n">
        <f aca="false">N(MONTH(EA$4)&lt;=Months_Per_Period)</f>
        <v>1</v>
      </c>
      <c r="EB36" s="49" t="n">
        <f aca="false">N(MONTH(EB$4)&lt;=Months_Per_Period)</f>
        <v>0</v>
      </c>
      <c r="EC36" s="49" t="n">
        <f aca="false">N(MONTH(EC$4)&lt;=Months_Per_Period)</f>
        <v>0</v>
      </c>
      <c r="ED36" s="49" t="n">
        <f aca="false">N(MONTH(ED$4)&lt;=Months_Per_Period)</f>
        <v>0</v>
      </c>
      <c r="EE36" s="49" t="n">
        <f aca="false">N(MONTH(EE$4)&lt;=Months_Per_Period)</f>
        <v>1</v>
      </c>
      <c r="EF36" s="49" t="n">
        <f aca="false">N(MONTH(EF$4)&lt;=Months_Per_Period)</f>
        <v>0</v>
      </c>
      <c r="EG36" s="49" t="n">
        <f aca="false">N(MONTH(EG$4)&lt;=Months_Per_Period)</f>
        <v>0</v>
      </c>
      <c r="EH36" s="49" t="n">
        <f aca="false">N(MONTH(EH$4)&lt;=Months_Per_Period)</f>
        <v>0</v>
      </c>
      <c r="EI36" s="49" t="n">
        <f aca="false">N(MONTH(EI$4)&lt;=Months_Per_Period)</f>
        <v>1</v>
      </c>
      <c r="EJ36" s="49" t="n">
        <f aca="false">N(MONTH(EJ$4)&lt;=Months_Per_Period)</f>
        <v>0</v>
      </c>
      <c r="EK36" s="49" t="n">
        <f aca="false">N(MONTH(EK$4)&lt;=Months_Per_Period)</f>
        <v>0</v>
      </c>
      <c r="EL36" s="49" t="n">
        <f aca="false">N(MONTH(EL$4)&lt;=Months_Per_Period)</f>
        <v>0</v>
      </c>
      <c r="EM36" s="49" t="n">
        <f aca="false">N(MONTH(EM$4)&lt;=Months_Per_Period)</f>
        <v>1</v>
      </c>
      <c r="EN36" s="49" t="n">
        <f aca="false">N(MONTH(EN$4)&lt;=Months_Per_Period)</f>
        <v>0</v>
      </c>
      <c r="EO36" s="49" t="n">
        <f aca="false">N(MONTH(EO$4)&lt;=Months_Per_Period)</f>
        <v>0</v>
      </c>
      <c r="EP36" s="49" t="n">
        <f aca="false">N(MONTH(EP$4)&lt;=Months_Per_Period)</f>
        <v>0</v>
      </c>
      <c r="EQ36" s="49" t="n">
        <f aca="false">N(MONTH(EQ$4)&lt;=Months_Per_Period)</f>
        <v>1</v>
      </c>
      <c r="ER36" s="49" t="n">
        <f aca="false">N(MONTH(ER$4)&lt;=Months_Per_Period)</f>
        <v>0</v>
      </c>
      <c r="ES36" s="49" t="n">
        <f aca="false">N(MONTH(ES$4)&lt;=Months_Per_Period)</f>
        <v>0</v>
      </c>
      <c r="ET36" s="49" t="n">
        <f aca="false">N(MONTH(ET$4)&lt;=Months_Per_Period)</f>
        <v>0</v>
      </c>
      <c r="EU36" s="49" t="n">
        <f aca="false">N(MONTH(EU$4)&lt;=Months_Per_Period)</f>
        <v>1</v>
      </c>
      <c r="EV36" s="49" t="n">
        <f aca="false">N(MONTH(EV$4)&lt;=Months_Per_Period)</f>
        <v>0</v>
      </c>
      <c r="EW36" s="49" t="n">
        <f aca="false">N(MONTH(EW$4)&lt;=Months_Per_Period)</f>
        <v>0</v>
      </c>
      <c r="EX36" s="49" t="n">
        <f aca="false">N(MONTH(EX$4)&lt;=Months_Per_Period)</f>
        <v>0</v>
      </c>
      <c r="EY36" s="49" t="n">
        <f aca="false">N(MONTH(EY$4)&lt;=Months_Per_Period)</f>
        <v>1</v>
      </c>
      <c r="EZ36" s="49" t="n">
        <f aca="false">N(MONTH(EZ$4)&lt;=Months_Per_Period)</f>
        <v>0</v>
      </c>
      <c r="FA36" s="49" t="n">
        <f aca="false">N(MONTH(FA$4)&lt;=Months_Per_Period)</f>
        <v>0</v>
      </c>
      <c r="FB36" s="49" t="n">
        <f aca="false">N(MONTH(FB$4)&lt;=Months_Per_Period)</f>
        <v>0</v>
      </c>
      <c r="FC36" s="49" t="n">
        <f aca="false">N(MONTH(FC$4)&lt;=Months_Per_Period)</f>
        <v>1</v>
      </c>
      <c r="FD36" s="49" t="n">
        <f aca="false">N(MONTH(FD$4)&lt;=Months_Per_Period)</f>
        <v>0</v>
      </c>
      <c r="FE36" s="49" t="n">
        <f aca="false">N(MONTH(FE$4)&lt;=Months_Per_Period)</f>
        <v>0</v>
      </c>
      <c r="FF36" s="49" t="n">
        <f aca="false">N(MONTH(FF$4)&lt;=Months_Per_Period)</f>
        <v>0</v>
      </c>
      <c r="FG36" s="49" t="n">
        <f aca="false">N(MONTH(FG$4)&lt;=Months_Per_Period)</f>
        <v>1</v>
      </c>
      <c r="FH36" s="49" t="n">
        <f aca="false">N(MONTH(FH$4)&lt;=Months_Per_Period)</f>
        <v>0</v>
      </c>
    </row>
    <row r="38" customFormat="false" ht="15" hidden="false" customHeight="false" outlineLevel="0" collapsed="false">
      <c r="A38" s="9" t="s">
        <v>14</v>
      </c>
      <c r="B38" s="9"/>
      <c r="C38" s="9" t="s">
        <v>645</v>
      </c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</row>
    <row r="39" customFormat="false" ht="15" hidden="false" customHeight="false" outlineLevel="0" collapsed="false">
      <c r="C39" s="0" t="s">
        <v>646</v>
      </c>
      <c r="D39" s="11" t="s">
        <v>617</v>
      </c>
      <c r="J39" s="60" t="n">
        <f aca="false">INDEX(Euro_Index,MATCH(J$7,Price_Years,0))</f>
        <v>1</v>
      </c>
      <c r="K39" s="60" t="n">
        <f aca="false">INDEX(Euro_Index,MATCH(K$7,Price_Years,0))</f>
        <v>1.01897</v>
      </c>
      <c r="L39" s="60" t="n">
        <f aca="false">INDEX(Euro_Index,MATCH(L$7,Price_Years,0))</f>
        <v>1.01897</v>
      </c>
      <c r="M39" s="60" t="n">
        <f aca="false">INDEX(Euro_Index,MATCH(M$7,Price_Years,0))</f>
        <v>1.01897</v>
      </c>
      <c r="N39" s="60" t="n">
        <f aca="false">INDEX(Euro_Index,MATCH(N$7,Price_Years,0))</f>
        <v>1.01897</v>
      </c>
      <c r="O39" s="60" t="n">
        <f aca="false">INDEX(Euro_Index,MATCH(O$7,Price_Years,0))</f>
        <v>1.040399</v>
      </c>
      <c r="P39" s="60" t="n">
        <f aca="false">INDEX(Euro_Index,MATCH(P$7,Price_Years,0))</f>
        <v>1.040399</v>
      </c>
      <c r="Q39" s="60" t="n">
        <f aca="false">INDEX(Euro_Index,MATCH(Q$7,Price_Years,0))</f>
        <v>1.040399</v>
      </c>
      <c r="R39" s="60" t="n">
        <f aca="false">INDEX(Euro_Index,MATCH(R$7,Price_Years,0))</f>
        <v>1.040399</v>
      </c>
      <c r="S39" s="60" t="n">
        <f aca="false">INDEX(Euro_Index,MATCH(S$7,Price_Years,0))</f>
        <v>1.061363</v>
      </c>
      <c r="T39" s="60" t="n">
        <f aca="false">INDEX(Euro_Index,MATCH(T$7,Price_Years,0))</f>
        <v>1.061363</v>
      </c>
      <c r="U39" s="60" t="n">
        <f aca="false">INDEX(Euro_Index,MATCH(U$7,Price_Years,0))</f>
        <v>1.061363</v>
      </c>
      <c r="V39" s="60" t="n">
        <f aca="false">INDEX(Euro_Index,MATCH(V$7,Price_Years,0))</f>
        <v>1.061363</v>
      </c>
      <c r="W39" s="60" t="n">
        <f aca="false">INDEX(Euro_Index,MATCH(W$7,Price_Years,0))</f>
        <v>1.083026</v>
      </c>
      <c r="X39" s="60" t="n">
        <f aca="false">INDEX(Euro_Index,MATCH(X$7,Price_Years,0))</f>
        <v>1.083026</v>
      </c>
      <c r="Y39" s="60" t="n">
        <f aca="false">INDEX(Euro_Index,MATCH(Y$7,Price_Years,0))</f>
        <v>1.083026</v>
      </c>
      <c r="Z39" s="60" t="n">
        <f aca="false">INDEX(Euro_Index,MATCH(Z$7,Price_Years,0))</f>
        <v>1.083026</v>
      </c>
      <c r="AA39" s="60" t="n">
        <f aca="false">INDEX(Euro_Index,MATCH(AA$7,Price_Years,0))</f>
        <v>1.105173</v>
      </c>
      <c r="AB39" s="60" t="n">
        <f aca="false">INDEX(Euro_Index,MATCH(AB$7,Price_Years,0))</f>
        <v>1.105173</v>
      </c>
      <c r="AC39" s="60" t="n">
        <f aca="false">INDEX(Euro_Index,MATCH(AC$7,Price_Years,0))</f>
        <v>1.105173</v>
      </c>
      <c r="AD39" s="60" t="n">
        <f aca="false">INDEX(Euro_Index,MATCH(AD$7,Price_Years,0))</f>
        <v>1.105173</v>
      </c>
      <c r="AE39" s="60" t="n">
        <f aca="false">INDEX(Euro_Index,MATCH(AE$7,Price_Years,0))</f>
        <v>1.127276</v>
      </c>
      <c r="AF39" s="60" t="n">
        <f aca="false">INDEX(Euro_Index,MATCH(AF$7,Price_Years,0))</f>
        <v>1.127276</v>
      </c>
      <c r="AG39" s="60" t="n">
        <f aca="false">INDEX(Euro_Index,MATCH(AG$7,Price_Years,0))</f>
        <v>1.127276</v>
      </c>
      <c r="AH39" s="60" t="n">
        <f aca="false">INDEX(Euro_Index,MATCH(AH$7,Price_Years,0))</f>
        <v>1.127276</v>
      </c>
      <c r="AI39" s="60" t="n">
        <f aca="false">INDEX(Euro_Index,MATCH(AI$7,Price_Years,0))</f>
        <v>1.149822</v>
      </c>
      <c r="AJ39" s="60" t="n">
        <f aca="false">INDEX(Euro_Index,MATCH(AJ$7,Price_Years,0))</f>
        <v>1.149822</v>
      </c>
      <c r="AK39" s="60" t="n">
        <f aca="false">INDEX(Euro_Index,MATCH(AK$7,Price_Years,0))</f>
        <v>1.149822</v>
      </c>
      <c r="AL39" s="60" t="n">
        <f aca="false">INDEX(Euro_Index,MATCH(AL$7,Price_Years,0))</f>
        <v>1.149822</v>
      </c>
      <c r="AM39" s="60" t="n">
        <f aca="false">INDEX(Euro_Index,MATCH(AM$7,Price_Years,0))</f>
        <v>1.172818</v>
      </c>
      <c r="AN39" s="60" t="n">
        <f aca="false">INDEX(Euro_Index,MATCH(AN$7,Price_Years,0))</f>
        <v>1.172818</v>
      </c>
      <c r="AO39" s="60" t="n">
        <f aca="false">INDEX(Euro_Index,MATCH(AO$7,Price_Years,0))</f>
        <v>1.172818</v>
      </c>
      <c r="AP39" s="60" t="n">
        <f aca="false">INDEX(Euro_Index,MATCH(AP$7,Price_Years,0))</f>
        <v>1.172818</v>
      </c>
      <c r="AQ39" s="60" t="n">
        <f aca="false">INDEX(Euro_Index,MATCH(AQ$7,Price_Years,0))</f>
        <v>1.196275</v>
      </c>
      <c r="AR39" s="60" t="n">
        <f aca="false">INDEX(Euro_Index,MATCH(AR$7,Price_Years,0))</f>
        <v>1.196275</v>
      </c>
      <c r="AS39" s="60" t="n">
        <f aca="false">INDEX(Euro_Index,MATCH(AS$7,Price_Years,0))</f>
        <v>1.196275</v>
      </c>
      <c r="AT39" s="60" t="n">
        <f aca="false">INDEX(Euro_Index,MATCH(AT$7,Price_Years,0))</f>
        <v>1.196275</v>
      </c>
      <c r="AU39" s="60" t="n">
        <f aca="false">INDEX(Euro_Index,MATCH(AU$7,Price_Years,0))</f>
        <v>1.2202</v>
      </c>
      <c r="AV39" s="60" t="n">
        <f aca="false">INDEX(Euro_Index,MATCH(AV$7,Price_Years,0))</f>
        <v>1.2202</v>
      </c>
      <c r="AW39" s="60" t="n">
        <f aca="false">INDEX(Euro_Index,MATCH(AW$7,Price_Years,0))</f>
        <v>1.2202</v>
      </c>
      <c r="AX39" s="60" t="n">
        <f aca="false">INDEX(Euro_Index,MATCH(AX$7,Price_Years,0))</f>
        <v>1.2202</v>
      </c>
      <c r="AY39" s="60" t="n">
        <f aca="false">INDEX(Euro_Index,MATCH(AY$7,Price_Years,0))</f>
        <v>1.244604</v>
      </c>
      <c r="AZ39" s="60" t="n">
        <f aca="false">INDEX(Euro_Index,MATCH(AZ$7,Price_Years,0))</f>
        <v>1.244604</v>
      </c>
      <c r="BA39" s="60" t="n">
        <f aca="false">INDEX(Euro_Index,MATCH(BA$7,Price_Years,0))</f>
        <v>1.244604</v>
      </c>
      <c r="BB39" s="60" t="n">
        <f aca="false">INDEX(Euro_Index,MATCH(BB$7,Price_Years,0))</f>
        <v>1.244604</v>
      </c>
      <c r="BC39" s="60" t="n">
        <f aca="false">INDEX(Euro_Index,MATCH(BC$7,Price_Years,0))</f>
        <v>1.269496</v>
      </c>
      <c r="BD39" s="60" t="n">
        <f aca="false">INDEX(Euro_Index,MATCH(BD$7,Price_Years,0))</f>
        <v>1.269496</v>
      </c>
      <c r="BE39" s="60" t="n">
        <f aca="false">INDEX(Euro_Index,MATCH(BE$7,Price_Years,0))</f>
        <v>1.269496</v>
      </c>
      <c r="BF39" s="60" t="n">
        <f aca="false">INDEX(Euro_Index,MATCH(BF$7,Price_Years,0))</f>
        <v>1.269496</v>
      </c>
      <c r="BG39" s="60" t="n">
        <f aca="false">INDEX(Euro_Index,MATCH(BG$7,Price_Years,0))</f>
        <v>1.294886</v>
      </c>
      <c r="BH39" s="60" t="n">
        <f aca="false">INDEX(Euro_Index,MATCH(BH$7,Price_Years,0))</f>
        <v>1.294886</v>
      </c>
      <c r="BI39" s="60" t="n">
        <f aca="false">INDEX(Euro_Index,MATCH(BI$7,Price_Years,0))</f>
        <v>1.294886</v>
      </c>
      <c r="BJ39" s="60" t="n">
        <f aca="false">INDEX(Euro_Index,MATCH(BJ$7,Price_Years,0))</f>
        <v>1.294886</v>
      </c>
      <c r="BK39" s="60" t="n">
        <f aca="false">INDEX(Euro_Index,MATCH(BK$7,Price_Years,0))</f>
        <v>1.320784</v>
      </c>
      <c r="BL39" s="60" t="n">
        <f aca="false">INDEX(Euro_Index,MATCH(BL$7,Price_Years,0))</f>
        <v>1.320784</v>
      </c>
      <c r="BM39" s="60" t="n">
        <f aca="false">INDEX(Euro_Index,MATCH(BM$7,Price_Years,0))</f>
        <v>1.320784</v>
      </c>
      <c r="BN39" s="60" t="n">
        <f aca="false">INDEX(Euro_Index,MATCH(BN$7,Price_Years,0))</f>
        <v>1.320784</v>
      </c>
      <c r="BO39" s="60" t="n">
        <f aca="false">INDEX(Euro_Index,MATCH(BO$7,Price_Years,0))</f>
        <v>1.3472</v>
      </c>
      <c r="BP39" s="60" t="n">
        <f aca="false">INDEX(Euro_Index,MATCH(BP$7,Price_Years,0))</f>
        <v>1.3472</v>
      </c>
      <c r="BQ39" s="60" t="n">
        <f aca="false">INDEX(Euro_Index,MATCH(BQ$7,Price_Years,0))</f>
        <v>1.3472</v>
      </c>
      <c r="BR39" s="60" t="n">
        <f aca="false">INDEX(Euro_Index,MATCH(BR$7,Price_Years,0))</f>
        <v>1.3472</v>
      </c>
      <c r="BS39" s="60" t="n">
        <f aca="false">INDEX(Euro_Index,MATCH(BS$7,Price_Years,0))</f>
        <v>1.374144</v>
      </c>
      <c r="BT39" s="60" t="n">
        <f aca="false">INDEX(Euro_Index,MATCH(BT$7,Price_Years,0))</f>
        <v>1.374144</v>
      </c>
      <c r="BU39" s="60" t="n">
        <f aca="false">INDEX(Euro_Index,MATCH(BU$7,Price_Years,0))</f>
        <v>1.374144</v>
      </c>
      <c r="BV39" s="60" t="n">
        <f aca="false">INDEX(Euro_Index,MATCH(BV$7,Price_Years,0))</f>
        <v>1.374144</v>
      </c>
      <c r="BW39" s="60" t="n">
        <f aca="false">INDEX(Euro_Index,MATCH(BW$7,Price_Years,0))</f>
        <v>1.401627</v>
      </c>
      <c r="BX39" s="60" t="n">
        <f aca="false">INDEX(Euro_Index,MATCH(BX$7,Price_Years,0))</f>
        <v>1.401627</v>
      </c>
      <c r="BY39" s="60" t="n">
        <f aca="false">INDEX(Euro_Index,MATCH(BY$7,Price_Years,0))</f>
        <v>1.401627</v>
      </c>
      <c r="BZ39" s="60" t="n">
        <f aca="false">INDEX(Euro_Index,MATCH(BZ$7,Price_Years,0))</f>
        <v>1.401627</v>
      </c>
      <c r="CA39" s="60" t="n">
        <f aca="false">INDEX(Euro_Index,MATCH(CA$7,Price_Years,0))</f>
        <v>1.429659</v>
      </c>
      <c r="CB39" s="60" t="n">
        <f aca="false">INDEX(Euro_Index,MATCH(CB$7,Price_Years,0))</f>
        <v>1.429659</v>
      </c>
      <c r="CC39" s="60" t="n">
        <f aca="false">INDEX(Euro_Index,MATCH(CC$7,Price_Years,0))</f>
        <v>1.429659</v>
      </c>
      <c r="CD39" s="60" t="n">
        <f aca="false">INDEX(Euro_Index,MATCH(CD$7,Price_Years,0))</f>
        <v>1.429659</v>
      </c>
      <c r="CE39" s="60" t="n">
        <f aca="false">INDEX(Euro_Index,MATCH(CE$7,Price_Years,0))</f>
        <v>1.458252</v>
      </c>
      <c r="CF39" s="60" t="n">
        <f aca="false">INDEX(Euro_Index,MATCH(CF$7,Price_Years,0))</f>
        <v>1.458252</v>
      </c>
      <c r="CG39" s="60" t="n">
        <f aca="false">INDEX(Euro_Index,MATCH(CG$7,Price_Years,0))</f>
        <v>1.458252</v>
      </c>
      <c r="CH39" s="60" t="n">
        <f aca="false">INDEX(Euro_Index,MATCH(CH$7,Price_Years,0))</f>
        <v>1.458252</v>
      </c>
      <c r="CI39" s="60" t="n">
        <f aca="false">INDEX(Euro_Index,MATCH(CI$7,Price_Years,0))</f>
        <v>1.487417</v>
      </c>
      <c r="CJ39" s="60" t="n">
        <f aca="false">INDEX(Euro_Index,MATCH(CJ$7,Price_Years,0))</f>
        <v>1.487417</v>
      </c>
      <c r="CK39" s="60" t="n">
        <f aca="false">INDEX(Euro_Index,MATCH(CK$7,Price_Years,0))</f>
        <v>1.487417</v>
      </c>
      <c r="CL39" s="60" t="n">
        <f aca="false">INDEX(Euro_Index,MATCH(CL$7,Price_Years,0))</f>
        <v>1.487417</v>
      </c>
      <c r="CM39" s="60" t="n">
        <f aca="false">INDEX(Euro_Index,MATCH(CM$7,Price_Years,0))</f>
        <v>1.517166</v>
      </c>
      <c r="CN39" s="60" t="n">
        <f aca="false">INDEX(Euro_Index,MATCH(CN$7,Price_Years,0))</f>
        <v>1.517166</v>
      </c>
      <c r="CO39" s="60" t="n">
        <f aca="false">INDEX(Euro_Index,MATCH(CO$7,Price_Years,0))</f>
        <v>1.517166</v>
      </c>
      <c r="CP39" s="60" t="n">
        <f aca="false">INDEX(Euro_Index,MATCH(CP$7,Price_Years,0))</f>
        <v>1.517166</v>
      </c>
      <c r="CQ39" s="60" t="n">
        <f aca="false">INDEX(Euro_Index,MATCH(CQ$7,Price_Years,0))</f>
        <v>1.547509</v>
      </c>
      <c r="CR39" s="60" t="n">
        <f aca="false">INDEX(Euro_Index,MATCH(CR$7,Price_Years,0))</f>
        <v>1.547509</v>
      </c>
      <c r="CS39" s="60" t="n">
        <f aca="false">INDEX(Euro_Index,MATCH(CS$7,Price_Years,0))</f>
        <v>1.547509</v>
      </c>
      <c r="CT39" s="60" t="n">
        <f aca="false">INDEX(Euro_Index,MATCH(CT$7,Price_Years,0))</f>
        <v>1.547509</v>
      </c>
      <c r="CU39" s="60" t="n">
        <f aca="false">INDEX(Euro_Index,MATCH(CU$7,Price_Years,0))</f>
        <v>1.578459</v>
      </c>
      <c r="CV39" s="60" t="n">
        <f aca="false">INDEX(Euro_Index,MATCH(CV$7,Price_Years,0))</f>
        <v>1.578459</v>
      </c>
      <c r="CW39" s="60" t="n">
        <f aca="false">INDEX(Euro_Index,MATCH(CW$7,Price_Years,0))</f>
        <v>1.578459</v>
      </c>
      <c r="CX39" s="60" t="n">
        <f aca="false">INDEX(Euro_Index,MATCH(CX$7,Price_Years,0))</f>
        <v>1.578459</v>
      </c>
      <c r="CY39" s="60" t="n">
        <f aca="false">INDEX(Euro_Index,MATCH(CY$7,Price_Years,0))</f>
        <v>1.610028</v>
      </c>
      <c r="CZ39" s="60" t="n">
        <f aca="false">INDEX(Euro_Index,MATCH(CZ$7,Price_Years,0))</f>
        <v>1.610028</v>
      </c>
      <c r="DA39" s="60" t="n">
        <f aca="false">INDEX(Euro_Index,MATCH(DA$7,Price_Years,0))</f>
        <v>1.610028</v>
      </c>
      <c r="DB39" s="60" t="n">
        <f aca="false">INDEX(Euro_Index,MATCH(DB$7,Price_Years,0))</f>
        <v>1.610028</v>
      </c>
      <c r="DC39" s="60" t="n">
        <f aca="false">INDEX(Euro_Index,MATCH(DC$7,Price_Years,0))</f>
        <v>1.642229</v>
      </c>
      <c r="DD39" s="60" t="n">
        <f aca="false">INDEX(Euro_Index,MATCH(DD$7,Price_Years,0))</f>
        <v>1.642229</v>
      </c>
      <c r="DE39" s="60" t="n">
        <f aca="false">INDEX(Euro_Index,MATCH(DE$7,Price_Years,0))</f>
        <v>1.642229</v>
      </c>
      <c r="DF39" s="60" t="n">
        <f aca="false">INDEX(Euro_Index,MATCH(DF$7,Price_Years,0))</f>
        <v>1.642229</v>
      </c>
      <c r="DG39" s="60" t="n">
        <f aca="false">INDEX(Euro_Index,MATCH(DG$7,Price_Years,0))</f>
        <v>1.675074</v>
      </c>
      <c r="DH39" s="60" t="n">
        <f aca="false">INDEX(Euro_Index,MATCH(DH$7,Price_Years,0))</f>
        <v>1.675074</v>
      </c>
      <c r="DI39" s="60" t="n">
        <f aca="false">INDEX(Euro_Index,MATCH(DI$7,Price_Years,0))</f>
        <v>1.675074</v>
      </c>
      <c r="DJ39" s="60" t="n">
        <f aca="false">INDEX(Euro_Index,MATCH(DJ$7,Price_Years,0))</f>
        <v>1.675074</v>
      </c>
      <c r="DK39" s="60" t="n">
        <f aca="false">INDEX(Euro_Index,MATCH(DK$7,Price_Years,0))</f>
        <v>1.708575</v>
      </c>
      <c r="DL39" s="60" t="n">
        <f aca="false">INDEX(Euro_Index,MATCH(DL$7,Price_Years,0))</f>
        <v>1.708575</v>
      </c>
      <c r="DM39" s="60" t="n">
        <f aca="false">INDEX(Euro_Index,MATCH(DM$7,Price_Years,0))</f>
        <v>1.708575</v>
      </c>
      <c r="DN39" s="60" t="n">
        <f aca="false">INDEX(Euro_Index,MATCH(DN$7,Price_Years,0))</f>
        <v>1.708575</v>
      </c>
      <c r="DO39" s="60" t="n">
        <f aca="false">INDEX(Euro_Index,MATCH(DO$7,Price_Years,0))</f>
        <v>1.742746</v>
      </c>
      <c r="DP39" s="60" t="n">
        <f aca="false">INDEX(Euro_Index,MATCH(DP$7,Price_Years,0))</f>
        <v>1.742746</v>
      </c>
      <c r="DQ39" s="60" t="n">
        <f aca="false">INDEX(Euro_Index,MATCH(DQ$7,Price_Years,0))</f>
        <v>1.742746</v>
      </c>
      <c r="DR39" s="60" t="n">
        <f aca="false">INDEX(Euro_Index,MATCH(DR$7,Price_Years,0))</f>
        <v>1.742746</v>
      </c>
      <c r="DS39" s="60" t="n">
        <f aca="false">INDEX(Euro_Index,MATCH(DS$7,Price_Years,0))</f>
        <v>1.777601</v>
      </c>
      <c r="DT39" s="60" t="n">
        <f aca="false">INDEX(Euro_Index,MATCH(DT$7,Price_Years,0))</f>
        <v>1.777601</v>
      </c>
      <c r="DU39" s="60" t="n">
        <f aca="false">INDEX(Euro_Index,MATCH(DU$7,Price_Years,0))</f>
        <v>1.777601</v>
      </c>
      <c r="DV39" s="60" t="n">
        <f aca="false">INDEX(Euro_Index,MATCH(DV$7,Price_Years,0))</f>
        <v>1.777601</v>
      </c>
      <c r="DW39" s="60" t="n">
        <f aca="false">INDEX(Euro_Index,MATCH(DW$7,Price_Years,0))</f>
        <v>1.813153</v>
      </c>
      <c r="DX39" s="60" t="n">
        <f aca="false">INDEX(Euro_Index,MATCH(DX$7,Price_Years,0))</f>
        <v>1.813153</v>
      </c>
      <c r="DY39" s="60" t="n">
        <f aca="false">INDEX(Euro_Index,MATCH(DY$7,Price_Years,0))</f>
        <v>1.813153</v>
      </c>
      <c r="DZ39" s="60" t="n">
        <f aca="false">INDEX(Euro_Index,MATCH(DZ$7,Price_Years,0))</f>
        <v>1.813153</v>
      </c>
      <c r="EA39" s="60" t="n">
        <f aca="false">INDEX(Euro_Index,MATCH(EA$7,Price_Years,0))</f>
        <v>1.849417</v>
      </c>
      <c r="EB39" s="60" t="n">
        <f aca="false">INDEX(Euro_Index,MATCH(EB$7,Price_Years,0))</f>
        <v>1.849417</v>
      </c>
      <c r="EC39" s="60" t="n">
        <f aca="false">INDEX(Euro_Index,MATCH(EC$7,Price_Years,0))</f>
        <v>1.849417</v>
      </c>
      <c r="ED39" s="60" t="n">
        <f aca="false">INDEX(Euro_Index,MATCH(ED$7,Price_Years,0))</f>
        <v>1.849417</v>
      </c>
      <c r="EE39" s="60" t="n">
        <f aca="false">INDEX(Euro_Index,MATCH(EE$7,Price_Years,0))</f>
        <v>1.886405</v>
      </c>
      <c r="EF39" s="60" t="n">
        <f aca="false">INDEX(Euro_Index,MATCH(EF$7,Price_Years,0))</f>
        <v>1.886405</v>
      </c>
      <c r="EG39" s="60" t="n">
        <f aca="false">INDEX(Euro_Index,MATCH(EG$7,Price_Years,0))</f>
        <v>1.886405</v>
      </c>
      <c r="EH39" s="60" t="n">
        <f aca="false">INDEX(Euro_Index,MATCH(EH$7,Price_Years,0))</f>
        <v>1.886405</v>
      </c>
      <c r="EI39" s="60" t="n">
        <f aca="false">INDEX(Euro_Index,MATCH(EI$7,Price_Years,0))</f>
        <v>1.924133</v>
      </c>
      <c r="EJ39" s="60" t="n">
        <f aca="false">INDEX(Euro_Index,MATCH(EJ$7,Price_Years,0))</f>
        <v>1.924133</v>
      </c>
      <c r="EK39" s="60" t="n">
        <f aca="false">INDEX(Euro_Index,MATCH(EK$7,Price_Years,0))</f>
        <v>1.924133</v>
      </c>
      <c r="EL39" s="60" t="n">
        <f aca="false">INDEX(Euro_Index,MATCH(EL$7,Price_Years,0))</f>
        <v>1.924133</v>
      </c>
      <c r="EM39" s="60" t="n">
        <f aca="false">INDEX(Euro_Index,MATCH(EM$7,Price_Years,0))</f>
        <v>1.962616</v>
      </c>
      <c r="EN39" s="60" t="n">
        <f aca="false">INDEX(Euro_Index,MATCH(EN$7,Price_Years,0))</f>
        <v>1.962616</v>
      </c>
      <c r="EO39" s="60" t="n">
        <f aca="false">INDEX(Euro_Index,MATCH(EO$7,Price_Years,0))</f>
        <v>1.962616</v>
      </c>
      <c r="EP39" s="60" t="n">
        <f aca="false">INDEX(Euro_Index,MATCH(EP$7,Price_Years,0))</f>
        <v>1.962616</v>
      </c>
      <c r="EQ39" s="60" t="n">
        <f aca="false">INDEX(Euro_Index,MATCH(EQ$7,Price_Years,0))</f>
        <v>2.001868</v>
      </c>
      <c r="ER39" s="60" t="n">
        <f aca="false">INDEX(Euro_Index,MATCH(ER$7,Price_Years,0))</f>
        <v>2.001868</v>
      </c>
      <c r="ES39" s="60" t="n">
        <f aca="false">INDEX(Euro_Index,MATCH(ES$7,Price_Years,0))</f>
        <v>2.001868</v>
      </c>
      <c r="ET39" s="60" t="n">
        <f aca="false">INDEX(Euro_Index,MATCH(ET$7,Price_Years,0))</f>
        <v>2.001868</v>
      </c>
      <c r="EU39" s="60" t="n">
        <f aca="false">INDEX(Euro_Index,MATCH(EU$7,Price_Years,0))</f>
        <v>2.04190536</v>
      </c>
      <c r="EV39" s="60" t="n">
        <f aca="false">INDEX(Euro_Index,MATCH(EV$7,Price_Years,0))</f>
        <v>2.04190536</v>
      </c>
      <c r="EW39" s="60" t="n">
        <f aca="false">INDEX(Euro_Index,MATCH(EW$7,Price_Years,0))</f>
        <v>2.04190536</v>
      </c>
      <c r="EX39" s="60" t="n">
        <f aca="false">INDEX(Euro_Index,MATCH(EX$7,Price_Years,0))</f>
        <v>2.04190536</v>
      </c>
      <c r="EY39" s="60" t="n">
        <f aca="false">INDEX(Euro_Index,MATCH(EY$7,Price_Years,0))</f>
        <v>2.0827434672</v>
      </c>
      <c r="EZ39" s="60" t="n">
        <f aca="false">INDEX(Euro_Index,MATCH(EZ$7,Price_Years,0))</f>
        <v>2.0827434672</v>
      </c>
      <c r="FA39" s="60" t="n">
        <f aca="false">INDEX(Euro_Index,MATCH(FA$7,Price_Years,0))</f>
        <v>2.0827434672</v>
      </c>
      <c r="FB39" s="60" t="n">
        <f aca="false">INDEX(Euro_Index,MATCH(FB$7,Price_Years,0))</f>
        <v>2.0827434672</v>
      </c>
      <c r="FC39" s="60" t="n">
        <f aca="false">INDEX(Euro_Index,MATCH(FC$7,Price_Years,0))</f>
        <v>2.124398336544</v>
      </c>
      <c r="FD39" s="60" t="n">
        <f aca="false">INDEX(Euro_Index,MATCH(FD$7,Price_Years,0))</f>
        <v>2.124398336544</v>
      </c>
      <c r="FE39" s="60" t="n">
        <f aca="false">INDEX(Euro_Index,MATCH(FE$7,Price_Years,0))</f>
        <v>2.124398336544</v>
      </c>
      <c r="FF39" s="60" t="n">
        <f aca="false">INDEX(Euro_Index,MATCH(FF$7,Price_Years,0))</f>
        <v>2.124398336544</v>
      </c>
      <c r="FG39" s="60" t="n">
        <f aca="false">INDEX(Euro_Index,MATCH(FG$7,Price_Years,0))</f>
        <v>2.16688630327488</v>
      </c>
      <c r="FH39" s="60" t="n">
        <f aca="false">INDEX(Euro_Index,MATCH(FH$7,Price_Years,0))</f>
        <v>2.16688630327488</v>
      </c>
    </row>
    <row r="40" customFormat="false" ht="15" hidden="false" customHeight="false" outlineLevel="0" collapsed="false">
      <c r="C40" s="0" t="s">
        <v>647</v>
      </c>
      <c r="D40" s="11" t="s">
        <v>303</v>
      </c>
      <c r="E40" s="14" t="str">
        <f aca="false">INDEX(Case_PV_Curve,1,$F12)</f>
        <v>Aurora implied capture – 2027 solar DC 1.0cy 4h</v>
      </c>
      <c r="J40" s="22" t="n">
        <f aca="false">INDEX(Price_Data,MATCH($E40,Price_Labels,0),MATCH(J$7,Price_Years,0))</f>
        <v>0</v>
      </c>
      <c r="K40" s="22" t="n">
        <f aca="false">INDEX(Price_Data,MATCH($E40,Price_Labels,0),MATCH(K$7,Price_Years,0))</f>
        <v>0</v>
      </c>
      <c r="L40" s="22" t="n">
        <f aca="false">INDEX(Price_Data,MATCH($E40,Price_Labels,0),MATCH(L$7,Price_Years,0))</f>
        <v>0</v>
      </c>
      <c r="M40" s="22" t="n">
        <f aca="false">INDEX(Price_Data,MATCH($E40,Price_Labels,0),MATCH(M$7,Price_Years,0))</f>
        <v>0</v>
      </c>
      <c r="N40" s="22" t="n">
        <f aca="false">INDEX(Price_Data,MATCH($E40,Price_Labels,0),MATCH(N$7,Price_Years,0))</f>
        <v>0</v>
      </c>
      <c r="O40" s="22" t="n">
        <f aca="false">INDEX(Price_Data,MATCH($E40,Price_Labels,0),MATCH(O$7,Price_Years,0))</f>
        <v>68.9396733409977</v>
      </c>
      <c r="P40" s="22" t="n">
        <f aca="false">INDEX(Price_Data,MATCH($E40,Price_Labels,0),MATCH(P$7,Price_Years,0))</f>
        <v>68.9396733409977</v>
      </c>
      <c r="Q40" s="22" t="n">
        <f aca="false">INDEX(Price_Data,MATCH($E40,Price_Labels,0),MATCH(Q$7,Price_Years,0))</f>
        <v>68.9396733409977</v>
      </c>
      <c r="R40" s="22" t="n">
        <f aca="false">INDEX(Price_Data,MATCH($E40,Price_Labels,0),MATCH(R$7,Price_Years,0))</f>
        <v>68.9396733409977</v>
      </c>
      <c r="S40" s="22" t="n">
        <f aca="false">INDEX(Price_Data,MATCH($E40,Price_Labels,0),MATCH(S$7,Price_Years,0))</f>
        <v>63.1247482422165</v>
      </c>
      <c r="T40" s="22" t="n">
        <f aca="false">INDEX(Price_Data,MATCH($E40,Price_Labels,0),MATCH(T$7,Price_Years,0))</f>
        <v>63.1247482422165</v>
      </c>
      <c r="U40" s="22" t="n">
        <f aca="false">INDEX(Price_Data,MATCH($E40,Price_Labels,0),MATCH(U$7,Price_Years,0))</f>
        <v>63.1247482422165</v>
      </c>
      <c r="V40" s="22" t="n">
        <f aca="false">INDEX(Price_Data,MATCH($E40,Price_Labels,0),MATCH(V$7,Price_Years,0))</f>
        <v>63.1247482422165</v>
      </c>
      <c r="W40" s="22" t="n">
        <f aca="false">INDEX(Price_Data,MATCH($E40,Price_Labels,0),MATCH(W$7,Price_Years,0))</f>
        <v>60.301880410863</v>
      </c>
      <c r="X40" s="22" t="n">
        <f aca="false">INDEX(Price_Data,MATCH($E40,Price_Labels,0),MATCH(X$7,Price_Years,0))</f>
        <v>60.301880410863</v>
      </c>
      <c r="Y40" s="22" t="n">
        <f aca="false">INDEX(Price_Data,MATCH($E40,Price_Labels,0),MATCH(Y$7,Price_Years,0))</f>
        <v>60.301880410863</v>
      </c>
      <c r="Z40" s="22" t="n">
        <f aca="false">INDEX(Price_Data,MATCH($E40,Price_Labels,0),MATCH(Z$7,Price_Years,0))</f>
        <v>60.301880410863</v>
      </c>
      <c r="AA40" s="22" t="n">
        <f aca="false">INDEX(Price_Data,MATCH($E40,Price_Labels,0),MATCH(AA$7,Price_Years,0))</f>
        <v>53.3169485871095</v>
      </c>
      <c r="AB40" s="22" t="n">
        <f aca="false">INDEX(Price_Data,MATCH($E40,Price_Labels,0),MATCH(AB$7,Price_Years,0))</f>
        <v>53.3169485871095</v>
      </c>
      <c r="AC40" s="22" t="n">
        <f aca="false">INDEX(Price_Data,MATCH($E40,Price_Labels,0),MATCH(AC$7,Price_Years,0))</f>
        <v>53.3169485871095</v>
      </c>
      <c r="AD40" s="22" t="n">
        <f aca="false">INDEX(Price_Data,MATCH($E40,Price_Labels,0),MATCH(AD$7,Price_Years,0))</f>
        <v>53.3169485871095</v>
      </c>
      <c r="AE40" s="22" t="n">
        <f aca="false">INDEX(Price_Data,MATCH($E40,Price_Labels,0),MATCH(AE$7,Price_Years,0))</f>
        <v>55.0162910556112</v>
      </c>
      <c r="AF40" s="22" t="n">
        <f aca="false">INDEX(Price_Data,MATCH($E40,Price_Labels,0),MATCH(AF$7,Price_Years,0))</f>
        <v>55.0162910556112</v>
      </c>
      <c r="AG40" s="22" t="n">
        <f aca="false">INDEX(Price_Data,MATCH($E40,Price_Labels,0),MATCH(AG$7,Price_Years,0))</f>
        <v>55.0162910556112</v>
      </c>
      <c r="AH40" s="22" t="n">
        <f aca="false">INDEX(Price_Data,MATCH($E40,Price_Labels,0),MATCH(AH$7,Price_Years,0))</f>
        <v>55.0162910556112</v>
      </c>
      <c r="AI40" s="22" t="n">
        <f aca="false">INDEX(Price_Data,MATCH($E40,Price_Labels,0),MATCH(AI$7,Price_Years,0))</f>
        <v>50.7657799413358</v>
      </c>
      <c r="AJ40" s="22" t="n">
        <f aca="false">INDEX(Price_Data,MATCH($E40,Price_Labels,0),MATCH(AJ$7,Price_Years,0))</f>
        <v>50.7657799413358</v>
      </c>
      <c r="AK40" s="22" t="n">
        <f aca="false">INDEX(Price_Data,MATCH($E40,Price_Labels,0),MATCH(AK$7,Price_Years,0))</f>
        <v>50.7657799413358</v>
      </c>
      <c r="AL40" s="22" t="n">
        <f aca="false">INDEX(Price_Data,MATCH($E40,Price_Labels,0),MATCH(AL$7,Price_Years,0))</f>
        <v>50.7657799413358</v>
      </c>
      <c r="AM40" s="22" t="n">
        <f aca="false">INDEX(Price_Data,MATCH($E40,Price_Labels,0),MATCH(AM$7,Price_Years,0))</f>
        <v>51.6365504538745</v>
      </c>
      <c r="AN40" s="22" t="n">
        <f aca="false">INDEX(Price_Data,MATCH($E40,Price_Labels,0),MATCH(AN$7,Price_Years,0))</f>
        <v>51.6365504538745</v>
      </c>
      <c r="AO40" s="22" t="n">
        <f aca="false">INDEX(Price_Data,MATCH($E40,Price_Labels,0),MATCH(AO$7,Price_Years,0))</f>
        <v>51.6365504538745</v>
      </c>
      <c r="AP40" s="22" t="n">
        <f aca="false">INDEX(Price_Data,MATCH($E40,Price_Labels,0),MATCH(AP$7,Price_Years,0))</f>
        <v>51.6365504538745</v>
      </c>
      <c r="AQ40" s="22" t="n">
        <f aca="false">INDEX(Price_Data,MATCH($E40,Price_Labels,0),MATCH(AQ$7,Price_Years,0))</f>
        <v>47.40139694411</v>
      </c>
      <c r="AR40" s="22" t="n">
        <f aca="false">INDEX(Price_Data,MATCH($E40,Price_Labels,0),MATCH(AR$7,Price_Years,0))</f>
        <v>47.40139694411</v>
      </c>
      <c r="AS40" s="22" t="n">
        <f aca="false">INDEX(Price_Data,MATCH($E40,Price_Labels,0),MATCH(AS$7,Price_Years,0))</f>
        <v>47.40139694411</v>
      </c>
      <c r="AT40" s="22" t="n">
        <f aca="false">INDEX(Price_Data,MATCH($E40,Price_Labels,0),MATCH(AT$7,Price_Years,0))</f>
        <v>47.40139694411</v>
      </c>
      <c r="AU40" s="22" t="n">
        <f aca="false">INDEX(Price_Data,MATCH($E40,Price_Labels,0),MATCH(AU$7,Price_Years,0))</f>
        <v>46.6124030043716</v>
      </c>
      <c r="AV40" s="22" t="n">
        <f aca="false">INDEX(Price_Data,MATCH($E40,Price_Labels,0),MATCH(AV$7,Price_Years,0))</f>
        <v>46.6124030043716</v>
      </c>
      <c r="AW40" s="22" t="n">
        <f aca="false">INDEX(Price_Data,MATCH($E40,Price_Labels,0),MATCH(AW$7,Price_Years,0))</f>
        <v>46.6124030043716</v>
      </c>
      <c r="AX40" s="22" t="n">
        <f aca="false">INDEX(Price_Data,MATCH($E40,Price_Labels,0),MATCH(AX$7,Price_Years,0))</f>
        <v>46.6124030043716</v>
      </c>
      <c r="AY40" s="22" t="n">
        <f aca="false">INDEX(Price_Data,MATCH($E40,Price_Labels,0),MATCH(AY$7,Price_Years,0))</f>
        <v>46.4698112203859</v>
      </c>
      <c r="AZ40" s="22" t="n">
        <f aca="false">INDEX(Price_Data,MATCH($E40,Price_Labels,0),MATCH(AZ$7,Price_Years,0))</f>
        <v>46.4698112203859</v>
      </c>
      <c r="BA40" s="22" t="n">
        <f aca="false">INDEX(Price_Data,MATCH($E40,Price_Labels,0),MATCH(BA$7,Price_Years,0))</f>
        <v>46.4698112203859</v>
      </c>
      <c r="BB40" s="22" t="n">
        <f aca="false">INDEX(Price_Data,MATCH($E40,Price_Labels,0),MATCH(BB$7,Price_Years,0))</f>
        <v>46.4698112203859</v>
      </c>
      <c r="BC40" s="22" t="n">
        <f aca="false">INDEX(Price_Data,MATCH($E40,Price_Labels,0),MATCH(BC$7,Price_Years,0))</f>
        <v>49.3714572500259</v>
      </c>
      <c r="BD40" s="22" t="n">
        <f aca="false">INDEX(Price_Data,MATCH($E40,Price_Labels,0),MATCH(BD$7,Price_Years,0))</f>
        <v>49.3714572500259</v>
      </c>
      <c r="BE40" s="22" t="n">
        <f aca="false">INDEX(Price_Data,MATCH($E40,Price_Labels,0),MATCH(BE$7,Price_Years,0))</f>
        <v>49.3714572500259</v>
      </c>
      <c r="BF40" s="22" t="n">
        <f aca="false">INDEX(Price_Data,MATCH($E40,Price_Labels,0),MATCH(BF$7,Price_Years,0))</f>
        <v>49.3714572500259</v>
      </c>
      <c r="BG40" s="22" t="n">
        <f aca="false">INDEX(Price_Data,MATCH($E40,Price_Labels,0),MATCH(BG$7,Price_Years,0))</f>
        <v>49.5042182328165</v>
      </c>
      <c r="BH40" s="22" t="n">
        <f aca="false">INDEX(Price_Data,MATCH($E40,Price_Labels,0),MATCH(BH$7,Price_Years,0))</f>
        <v>49.5042182328165</v>
      </c>
      <c r="BI40" s="22" t="n">
        <f aca="false">INDEX(Price_Data,MATCH($E40,Price_Labels,0),MATCH(BI$7,Price_Years,0))</f>
        <v>49.5042182328165</v>
      </c>
      <c r="BJ40" s="22" t="n">
        <f aca="false">INDEX(Price_Data,MATCH($E40,Price_Labels,0),MATCH(BJ$7,Price_Years,0))</f>
        <v>49.5042182328165</v>
      </c>
      <c r="BK40" s="22" t="n">
        <f aca="false">INDEX(Price_Data,MATCH($E40,Price_Labels,0),MATCH(BK$7,Price_Years,0))</f>
        <v>48.5809893746265</v>
      </c>
      <c r="BL40" s="22" t="n">
        <f aca="false">INDEX(Price_Data,MATCH($E40,Price_Labels,0),MATCH(BL$7,Price_Years,0))</f>
        <v>48.5809893746265</v>
      </c>
      <c r="BM40" s="22" t="n">
        <f aca="false">INDEX(Price_Data,MATCH($E40,Price_Labels,0),MATCH(BM$7,Price_Years,0))</f>
        <v>48.5809893746265</v>
      </c>
      <c r="BN40" s="22" t="n">
        <f aca="false">INDEX(Price_Data,MATCH($E40,Price_Labels,0),MATCH(BN$7,Price_Years,0))</f>
        <v>48.5809893746265</v>
      </c>
      <c r="BO40" s="22" t="n">
        <f aca="false">INDEX(Price_Data,MATCH($E40,Price_Labels,0),MATCH(BO$7,Price_Years,0))</f>
        <v>46.7152484721848</v>
      </c>
      <c r="BP40" s="22" t="n">
        <f aca="false">INDEX(Price_Data,MATCH($E40,Price_Labels,0),MATCH(BP$7,Price_Years,0))</f>
        <v>46.7152484721848</v>
      </c>
      <c r="BQ40" s="22" t="n">
        <f aca="false">INDEX(Price_Data,MATCH($E40,Price_Labels,0),MATCH(BQ$7,Price_Years,0))</f>
        <v>46.7152484721848</v>
      </c>
      <c r="BR40" s="22" t="n">
        <f aca="false">INDEX(Price_Data,MATCH($E40,Price_Labels,0),MATCH(BR$7,Price_Years,0))</f>
        <v>46.7152484721848</v>
      </c>
      <c r="BS40" s="22" t="n">
        <f aca="false">INDEX(Price_Data,MATCH($E40,Price_Labels,0),MATCH(BS$7,Price_Years,0))</f>
        <v>44.6777582510995</v>
      </c>
      <c r="BT40" s="22" t="n">
        <f aca="false">INDEX(Price_Data,MATCH($E40,Price_Labels,0),MATCH(BT$7,Price_Years,0))</f>
        <v>44.6777582510995</v>
      </c>
      <c r="BU40" s="22" t="n">
        <f aca="false">INDEX(Price_Data,MATCH($E40,Price_Labels,0),MATCH(BU$7,Price_Years,0))</f>
        <v>44.6777582510995</v>
      </c>
      <c r="BV40" s="22" t="n">
        <f aca="false">INDEX(Price_Data,MATCH($E40,Price_Labels,0),MATCH(BV$7,Price_Years,0))</f>
        <v>44.6777582510995</v>
      </c>
      <c r="BW40" s="22" t="n">
        <f aca="false">INDEX(Price_Data,MATCH($E40,Price_Labels,0),MATCH(BW$7,Price_Years,0))</f>
        <v>44.8233893658075</v>
      </c>
      <c r="BX40" s="22" t="n">
        <f aca="false">INDEX(Price_Data,MATCH($E40,Price_Labels,0),MATCH(BX$7,Price_Years,0))</f>
        <v>44.8233893658075</v>
      </c>
      <c r="BY40" s="22" t="n">
        <f aca="false">INDEX(Price_Data,MATCH($E40,Price_Labels,0),MATCH(BY$7,Price_Years,0))</f>
        <v>44.8233893658075</v>
      </c>
      <c r="BZ40" s="22" t="n">
        <f aca="false">INDEX(Price_Data,MATCH($E40,Price_Labels,0),MATCH(BZ$7,Price_Years,0))</f>
        <v>44.8233893658075</v>
      </c>
      <c r="CA40" s="22" t="n">
        <f aca="false">INDEX(Price_Data,MATCH($E40,Price_Labels,0),MATCH(CA$7,Price_Years,0))</f>
        <v>44.6686818045283</v>
      </c>
      <c r="CB40" s="22" t="n">
        <f aca="false">INDEX(Price_Data,MATCH($E40,Price_Labels,0),MATCH(CB$7,Price_Years,0))</f>
        <v>44.6686818045283</v>
      </c>
      <c r="CC40" s="22" t="n">
        <f aca="false">INDEX(Price_Data,MATCH($E40,Price_Labels,0),MATCH(CC$7,Price_Years,0))</f>
        <v>44.6686818045283</v>
      </c>
      <c r="CD40" s="22" t="n">
        <f aca="false">INDEX(Price_Data,MATCH($E40,Price_Labels,0),MATCH(CD$7,Price_Years,0))</f>
        <v>44.6686818045283</v>
      </c>
      <c r="CE40" s="22" t="n">
        <f aca="false">INDEX(Price_Data,MATCH($E40,Price_Labels,0),MATCH(CE$7,Price_Years,0))</f>
        <v>43.7736029802093</v>
      </c>
      <c r="CF40" s="22" t="n">
        <f aca="false">INDEX(Price_Data,MATCH($E40,Price_Labels,0),MATCH(CF$7,Price_Years,0))</f>
        <v>43.7736029802093</v>
      </c>
      <c r="CG40" s="22" t="n">
        <f aca="false">INDEX(Price_Data,MATCH($E40,Price_Labels,0),MATCH(CG$7,Price_Years,0))</f>
        <v>43.7736029802093</v>
      </c>
      <c r="CH40" s="22" t="n">
        <f aca="false">INDEX(Price_Data,MATCH($E40,Price_Labels,0),MATCH(CH$7,Price_Years,0))</f>
        <v>43.7736029802093</v>
      </c>
      <c r="CI40" s="22" t="n">
        <f aca="false">INDEX(Price_Data,MATCH($E40,Price_Labels,0),MATCH(CI$7,Price_Years,0))</f>
        <v>45.4920662763486</v>
      </c>
      <c r="CJ40" s="22" t="n">
        <f aca="false">INDEX(Price_Data,MATCH($E40,Price_Labels,0),MATCH(CJ$7,Price_Years,0))</f>
        <v>45.4920662763486</v>
      </c>
      <c r="CK40" s="22" t="n">
        <f aca="false">INDEX(Price_Data,MATCH($E40,Price_Labels,0),MATCH(CK$7,Price_Years,0))</f>
        <v>45.4920662763486</v>
      </c>
      <c r="CL40" s="22" t="n">
        <f aca="false">INDEX(Price_Data,MATCH($E40,Price_Labels,0),MATCH(CL$7,Price_Years,0))</f>
        <v>45.4920662763486</v>
      </c>
      <c r="CM40" s="22" t="n">
        <f aca="false">INDEX(Price_Data,MATCH($E40,Price_Labels,0),MATCH(CM$7,Price_Years,0))</f>
        <v>46.1121495302883</v>
      </c>
      <c r="CN40" s="22" t="n">
        <f aca="false">INDEX(Price_Data,MATCH($E40,Price_Labels,0),MATCH(CN$7,Price_Years,0))</f>
        <v>46.1121495302883</v>
      </c>
      <c r="CO40" s="22" t="n">
        <f aca="false">INDEX(Price_Data,MATCH($E40,Price_Labels,0),MATCH(CO$7,Price_Years,0))</f>
        <v>46.1121495302883</v>
      </c>
      <c r="CP40" s="22" t="n">
        <f aca="false">INDEX(Price_Data,MATCH($E40,Price_Labels,0),MATCH(CP$7,Price_Years,0))</f>
        <v>46.1121495302883</v>
      </c>
      <c r="CQ40" s="22" t="n">
        <f aca="false">INDEX(Price_Data,MATCH($E40,Price_Labels,0),MATCH(CQ$7,Price_Years,0))</f>
        <v>45.8696935734697</v>
      </c>
      <c r="CR40" s="22" t="n">
        <f aca="false">INDEX(Price_Data,MATCH($E40,Price_Labels,0),MATCH(CR$7,Price_Years,0))</f>
        <v>45.8696935734697</v>
      </c>
      <c r="CS40" s="22" t="n">
        <f aca="false">INDEX(Price_Data,MATCH($E40,Price_Labels,0),MATCH(CS$7,Price_Years,0))</f>
        <v>45.8696935734697</v>
      </c>
      <c r="CT40" s="22" t="n">
        <f aca="false">INDEX(Price_Data,MATCH($E40,Price_Labels,0),MATCH(CT$7,Price_Years,0))</f>
        <v>45.8696935734697</v>
      </c>
      <c r="CU40" s="22" t="n">
        <f aca="false">INDEX(Price_Data,MATCH($E40,Price_Labels,0),MATCH(CU$7,Price_Years,0))</f>
        <v>43.4078367742621</v>
      </c>
      <c r="CV40" s="22" t="n">
        <f aca="false">INDEX(Price_Data,MATCH($E40,Price_Labels,0),MATCH(CV$7,Price_Years,0))</f>
        <v>43.4078367742621</v>
      </c>
      <c r="CW40" s="22" t="n">
        <f aca="false">INDEX(Price_Data,MATCH($E40,Price_Labels,0),MATCH(CW$7,Price_Years,0))</f>
        <v>43.4078367742621</v>
      </c>
      <c r="CX40" s="22" t="n">
        <f aca="false">INDEX(Price_Data,MATCH($E40,Price_Labels,0),MATCH(CX$7,Price_Years,0))</f>
        <v>43.4078367742621</v>
      </c>
      <c r="CY40" s="22" t="n">
        <f aca="false">INDEX(Price_Data,MATCH($E40,Price_Labels,0),MATCH(CY$7,Price_Years,0))</f>
        <v>43.2393086331953</v>
      </c>
      <c r="CZ40" s="22" t="n">
        <f aca="false">INDEX(Price_Data,MATCH($E40,Price_Labels,0),MATCH(CZ$7,Price_Years,0))</f>
        <v>43.2393086331953</v>
      </c>
      <c r="DA40" s="22" t="n">
        <f aca="false">INDEX(Price_Data,MATCH($E40,Price_Labels,0),MATCH(DA$7,Price_Years,0))</f>
        <v>43.2393086331953</v>
      </c>
      <c r="DB40" s="22" t="n">
        <f aca="false">INDEX(Price_Data,MATCH($E40,Price_Labels,0),MATCH(DB$7,Price_Years,0))</f>
        <v>43.2393086331953</v>
      </c>
      <c r="DC40" s="22" t="n">
        <f aca="false">INDEX(Price_Data,MATCH($E40,Price_Labels,0),MATCH(DC$7,Price_Years,0))</f>
        <v>42.415377923152</v>
      </c>
      <c r="DD40" s="22" t="n">
        <f aca="false">INDEX(Price_Data,MATCH($E40,Price_Labels,0),MATCH(DD$7,Price_Years,0))</f>
        <v>42.415377923152</v>
      </c>
      <c r="DE40" s="22" t="n">
        <f aca="false">INDEX(Price_Data,MATCH($E40,Price_Labels,0),MATCH(DE$7,Price_Years,0))</f>
        <v>42.415377923152</v>
      </c>
      <c r="DF40" s="22" t="n">
        <f aca="false">INDEX(Price_Data,MATCH($E40,Price_Labels,0),MATCH(DF$7,Price_Years,0))</f>
        <v>42.415377923152</v>
      </c>
      <c r="DG40" s="22" t="n">
        <f aca="false">INDEX(Price_Data,MATCH($E40,Price_Labels,0),MATCH(DG$7,Price_Years,0))</f>
        <v>42.1603079468998</v>
      </c>
      <c r="DH40" s="22" t="n">
        <f aca="false">INDEX(Price_Data,MATCH($E40,Price_Labels,0),MATCH(DH$7,Price_Years,0))</f>
        <v>42.1603079468998</v>
      </c>
      <c r="DI40" s="22" t="n">
        <f aca="false">INDEX(Price_Data,MATCH($E40,Price_Labels,0),MATCH(DI$7,Price_Years,0))</f>
        <v>42.1603079468998</v>
      </c>
      <c r="DJ40" s="22" t="n">
        <f aca="false">INDEX(Price_Data,MATCH($E40,Price_Labels,0),MATCH(DJ$7,Price_Years,0))</f>
        <v>42.1603079468998</v>
      </c>
      <c r="DK40" s="22" t="n">
        <f aca="false">INDEX(Price_Data,MATCH($E40,Price_Labels,0),MATCH(DK$7,Price_Years,0))</f>
        <v>41.2065331677031</v>
      </c>
      <c r="DL40" s="22" t="n">
        <f aca="false">INDEX(Price_Data,MATCH($E40,Price_Labels,0),MATCH(DL$7,Price_Years,0))</f>
        <v>41.2065331677031</v>
      </c>
      <c r="DM40" s="22" t="n">
        <f aca="false">INDEX(Price_Data,MATCH($E40,Price_Labels,0),MATCH(DM$7,Price_Years,0))</f>
        <v>41.2065331677031</v>
      </c>
      <c r="DN40" s="22" t="n">
        <f aca="false">INDEX(Price_Data,MATCH($E40,Price_Labels,0),MATCH(DN$7,Price_Years,0))</f>
        <v>41.2065331677031</v>
      </c>
      <c r="DO40" s="22" t="n">
        <f aca="false">INDEX(Price_Data,MATCH($E40,Price_Labels,0),MATCH(DO$7,Price_Years,0))</f>
        <v>41.1413667059669</v>
      </c>
      <c r="DP40" s="22" t="n">
        <f aca="false">INDEX(Price_Data,MATCH($E40,Price_Labels,0),MATCH(DP$7,Price_Years,0))</f>
        <v>41.1413667059669</v>
      </c>
      <c r="DQ40" s="22" t="n">
        <f aca="false">INDEX(Price_Data,MATCH($E40,Price_Labels,0),MATCH(DQ$7,Price_Years,0))</f>
        <v>41.1413667059669</v>
      </c>
      <c r="DR40" s="22" t="n">
        <f aca="false">INDEX(Price_Data,MATCH($E40,Price_Labels,0),MATCH(DR$7,Price_Years,0))</f>
        <v>41.1413667059669</v>
      </c>
      <c r="DS40" s="22" t="n">
        <f aca="false">INDEX(Price_Data,MATCH($E40,Price_Labels,0),MATCH(DS$7,Price_Years,0))</f>
        <v>40.5405388255643</v>
      </c>
      <c r="DT40" s="22" t="n">
        <f aca="false">INDEX(Price_Data,MATCH($E40,Price_Labels,0),MATCH(DT$7,Price_Years,0))</f>
        <v>40.5405388255643</v>
      </c>
      <c r="DU40" s="22" t="n">
        <f aca="false">INDEX(Price_Data,MATCH($E40,Price_Labels,0),MATCH(DU$7,Price_Years,0))</f>
        <v>40.5405388255643</v>
      </c>
      <c r="DV40" s="22" t="n">
        <f aca="false">INDEX(Price_Data,MATCH($E40,Price_Labels,0),MATCH(DV$7,Price_Years,0))</f>
        <v>40.5405388255643</v>
      </c>
      <c r="DW40" s="22" t="n">
        <f aca="false">INDEX(Price_Data,MATCH($E40,Price_Labels,0),MATCH(DW$7,Price_Years,0))</f>
        <v>40.2150586943013</v>
      </c>
      <c r="DX40" s="22" t="n">
        <f aca="false">INDEX(Price_Data,MATCH($E40,Price_Labels,0),MATCH(DX$7,Price_Years,0))</f>
        <v>40.2150586943013</v>
      </c>
      <c r="DY40" s="22" t="n">
        <f aca="false">INDEX(Price_Data,MATCH($E40,Price_Labels,0),MATCH(DY$7,Price_Years,0))</f>
        <v>40.2150586943013</v>
      </c>
      <c r="DZ40" s="22" t="n">
        <f aca="false">INDEX(Price_Data,MATCH($E40,Price_Labels,0),MATCH(DZ$7,Price_Years,0))</f>
        <v>40.2150586943013</v>
      </c>
      <c r="EA40" s="22" t="n">
        <f aca="false">INDEX(Price_Data,MATCH($E40,Price_Labels,0),MATCH(EA$7,Price_Years,0))</f>
        <v>39.3149956020277</v>
      </c>
      <c r="EB40" s="22" t="n">
        <f aca="false">INDEX(Price_Data,MATCH($E40,Price_Labels,0),MATCH(EB$7,Price_Years,0))</f>
        <v>39.3149956020277</v>
      </c>
      <c r="EC40" s="22" t="n">
        <f aca="false">INDEX(Price_Data,MATCH($E40,Price_Labels,0),MATCH(EC$7,Price_Years,0))</f>
        <v>39.3149956020277</v>
      </c>
      <c r="ED40" s="22" t="n">
        <f aca="false">INDEX(Price_Data,MATCH($E40,Price_Labels,0),MATCH(ED$7,Price_Years,0))</f>
        <v>39.3149956020277</v>
      </c>
      <c r="EE40" s="22" t="n">
        <f aca="false">INDEX(Price_Data,MATCH($E40,Price_Labels,0),MATCH(EE$7,Price_Years,0))</f>
        <v>39.5618285262816</v>
      </c>
      <c r="EF40" s="22" t="n">
        <f aca="false">INDEX(Price_Data,MATCH($E40,Price_Labels,0),MATCH(EF$7,Price_Years,0))</f>
        <v>39.5618285262816</v>
      </c>
      <c r="EG40" s="22" t="n">
        <f aca="false">INDEX(Price_Data,MATCH($E40,Price_Labels,0),MATCH(EG$7,Price_Years,0))</f>
        <v>39.5618285262816</v>
      </c>
      <c r="EH40" s="22" t="n">
        <f aca="false">INDEX(Price_Data,MATCH($E40,Price_Labels,0),MATCH(EH$7,Price_Years,0))</f>
        <v>39.5618285262816</v>
      </c>
      <c r="EI40" s="22" t="n">
        <f aca="false">INDEX(Price_Data,MATCH($E40,Price_Labels,0),MATCH(EI$7,Price_Years,0))</f>
        <v>39.5569775941899</v>
      </c>
      <c r="EJ40" s="22" t="n">
        <f aca="false">INDEX(Price_Data,MATCH($E40,Price_Labels,0),MATCH(EJ$7,Price_Years,0))</f>
        <v>39.5569775941899</v>
      </c>
      <c r="EK40" s="22" t="n">
        <f aca="false">INDEX(Price_Data,MATCH($E40,Price_Labels,0),MATCH(EK$7,Price_Years,0))</f>
        <v>39.5569775941899</v>
      </c>
      <c r="EL40" s="22" t="n">
        <f aca="false">INDEX(Price_Data,MATCH($E40,Price_Labels,0),MATCH(EL$7,Price_Years,0))</f>
        <v>39.5569775941899</v>
      </c>
      <c r="EM40" s="22" t="n">
        <f aca="false">INDEX(Price_Data,MATCH($E40,Price_Labels,0),MATCH(EM$7,Price_Years,0))</f>
        <v>40.3165768086282</v>
      </c>
      <c r="EN40" s="22" t="n">
        <f aca="false">INDEX(Price_Data,MATCH($E40,Price_Labels,0),MATCH(EN$7,Price_Years,0))</f>
        <v>40.3165768086282</v>
      </c>
      <c r="EO40" s="22" t="n">
        <f aca="false">INDEX(Price_Data,MATCH($E40,Price_Labels,0),MATCH(EO$7,Price_Years,0))</f>
        <v>40.3165768086282</v>
      </c>
      <c r="EP40" s="22" t="n">
        <f aca="false">INDEX(Price_Data,MATCH($E40,Price_Labels,0),MATCH(EP$7,Price_Years,0))</f>
        <v>40.3165768086282</v>
      </c>
      <c r="EQ40" s="22" t="n">
        <f aca="false">INDEX(Price_Data,MATCH($E40,Price_Labels,0),MATCH(EQ$7,Price_Years,0))</f>
        <v>39.8024305656075</v>
      </c>
      <c r="ER40" s="22" t="n">
        <f aca="false">INDEX(Price_Data,MATCH($E40,Price_Labels,0),MATCH(ER$7,Price_Years,0))</f>
        <v>39.8024305656075</v>
      </c>
      <c r="ES40" s="22" t="n">
        <f aca="false">INDEX(Price_Data,MATCH($E40,Price_Labels,0),MATCH(ES$7,Price_Years,0))</f>
        <v>39.8024305656075</v>
      </c>
      <c r="ET40" s="22" t="n">
        <f aca="false">INDEX(Price_Data,MATCH($E40,Price_Labels,0),MATCH(ET$7,Price_Years,0))</f>
        <v>39.8024305656075</v>
      </c>
      <c r="EU40" s="22" t="n">
        <f aca="false">INDEX(Price_Data,MATCH($E40,Price_Labels,0),MATCH(EU$7,Price_Years,0))</f>
        <v>39.8024305656075</v>
      </c>
      <c r="EV40" s="22" t="n">
        <f aca="false">INDEX(Price_Data,MATCH($E40,Price_Labels,0),MATCH(EV$7,Price_Years,0))</f>
        <v>39.8024305656075</v>
      </c>
      <c r="EW40" s="22" t="n">
        <f aca="false">INDEX(Price_Data,MATCH($E40,Price_Labels,0),MATCH(EW$7,Price_Years,0))</f>
        <v>39.8024305656075</v>
      </c>
      <c r="EX40" s="22" t="n">
        <f aca="false">INDEX(Price_Data,MATCH($E40,Price_Labels,0),MATCH(EX$7,Price_Years,0))</f>
        <v>39.8024305656075</v>
      </c>
      <c r="EY40" s="22" t="n">
        <f aca="false">INDEX(Price_Data,MATCH($E40,Price_Labels,0),MATCH(EY$7,Price_Years,0))</f>
        <v>39.8024305656075</v>
      </c>
      <c r="EZ40" s="22" t="n">
        <f aca="false">INDEX(Price_Data,MATCH($E40,Price_Labels,0),MATCH(EZ$7,Price_Years,0))</f>
        <v>39.8024305656075</v>
      </c>
      <c r="FA40" s="22" t="n">
        <f aca="false">INDEX(Price_Data,MATCH($E40,Price_Labels,0),MATCH(FA$7,Price_Years,0))</f>
        <v>39.8024305656075</v>
      </c>
      <c r="FB40" s="22" t="n">
        <f aca="false">INDEX(Price_Data,MATCH($E40,Price_Labels,0),MATCH(FB$7,Price_Years,0))</f>
        <v>39.8024305656075</v>
      </c>
      <c r="FC40" s="22" t="n">
        <f aca="false">INDEX(Price_Data,MATCH($E40,Price_Labels,0),MATCH(FC$7,Price_Years,0))</f>
        <v>39.8024305656075</v>
      </c>
      <c r="FD40" s="22" t="n">
        <f aca="false">INDEX(Price_Data,MATCH($E40,Price_Labels,0),MATCH(FD$7,Price_Years,0))</f>
        <v>39.8024305656075</v>
      </c>
      <c r="FE40" s="22" t="n">
        <f aca="false">INDEX(Price_Data,MATCH($E40,Price_Labels,0),MATCH(FE$7,Price_Years,0))</f>
        <v>39.8024305656075</v>
      </c>
      <c r="FF40" s="22" t="n">
        <f aca="false">INDEX(Price_Data,MATCH($E40,Price_Labels,0),MATCH(FF$7,Price_Years,0))</f>
        <v>39.8024305656075</v>
      </c>
      <c r="FG40" s="22" t="n">
        <f aca="false">INDEX(Price_Data,MATCH($E40,Price_Labels,0),MATCH(FG$7,Price_Years,0))</f>
        <v>39.8024305656075</v>
      </c>
      <c r="FH40" s="22" t="n">
        <f aca="false">INDEX(Price_Data,MATCH($E40,Price_Labels,0),MATCH(FH$7,Price_Years,0))</f>
        <v>39.8024305656075</v>
      </c>
    </row>
    <row r="41" customFormat="false" ht="15" hidden="false" customHeight="false" outlineLevel="0" collapsed="false">
      <c r="C41" s="0" t="s">
        <v>648</v>
      </c>
      <c r="D41" s="11" t="s">
        <v>303</v>
      </c>
      <c r="J41" s="22" t="n">
        <f aca="false">J40*J39*(1+In_PV_Price_Adj)</f>
        <v>0</v>
      </c>
      <c r="K41" s="22" t="n">
        <f aca="false">K40*K39*(1+In_PV_Price_Adj)</f>
        <v>0</v>
      </c>
      <c r="L41" s="22" t="n">
        <f aca="false">L40*L39*(1+In_PV_Price_Adj)</f>
        <v>0</v>
      </c>
      <c r="M41" s="22" t="n">
        <f aca="false">M40*M39*(1+In_PV_Price_Adj)</f>
        <v>0</v>
      </c>
      <c r="N41" s="22" t="n">
        <f aca="false">N40*N39*(1+In_PV_Price_Adj)</f>
        <v>0</v>
      </c>
      <c r="O41" s="22" t="n">
        <f aca="false">O40*O39*(1+In_PV_Price_Adj)</f>
        <v>71.7247672043007</v>
      </c>
      <c r="P41" s="22" t="n">
        <f aca="false">P40*P39*(1+In_PV_Price_Adj)</f>
        <v>71.7247672043007</v>
      </c>
      <c r="Q41" s="22" t="n">
        <f aca="false">Q40*Q39*(1+In_PV_Price_Adj)</f>
        <v>71.7247672043007</v>
      </c>
      <c r="R41" s="22" t="n">
        <f aca="false">R40*R39*(1+In_PV_Price_Adj)</f>
        <v>71.7247672043007</v>
      </c>
      <c r="S41" s="22" t="n">
        <f aca="false">S40*S39*(1+In_PV_Price_Adj)</f>
        <v>66.9982721686037</v>
      </c>
      <c r="T41" s="22" t="n">
        <f aca="false">T40*T39*(1+In_PV_Price_Adj)</f>
        <v>66.9982721686037</v>
      </c>
      <c r="U41" s="22" t="n">
        <f aca="false">U40*U39*(1+In_PV_Price_Adj)</f>
        <v>66.9982721686037</v>
      </c>
      <c r="V41" s="22" t="n">
        <f aca="false">V40*V39*(1+In_PV_Price_Adj)</f>
        <v>66.9982721686037</v>
      </c>
      <c r="W41" s="22" t="n">
        <f aca="false">W40*W39*(1+In_PV_Price_Adj)</f>
        <v>65.3085043338553</v>
      </c>
      <c r="X41" s="22" t="n">
        <f aca="false">X40*X39*(1+In_PV_Price_Adj)</f>
        <v>65.3085043338553</v>
      </c>
      <c r="Y41" s="22" t="n">
        <f aca="false">Y40*Y39*(1+In_PV_Price_Adj)</f>
        <v>65.3085043338553</v>
      </c>
      <c r="Z41" s="22" t="n">
        <f aca="false">Z40*Z39*(1+In_PV_Price_Adj)</f>
        <v>65.3085043338553</v>
      </c>
      <c r="AA41" s="22" t="n">
        <f aca="false">AA40*AA39*(1+In_PV_Price_Adj)</f>
        <v>58.9244520208616</v>
      </c>
      <c r="AB41" s="22" t="n">
        <f aca="false">AB40*AB39*(1+In_PV_Price_Adj)</f>
        <v>58.9244520208616</v>
      </c>
      <c r="AC41" s="22" t="n">
        <f aca="false">AC40*AC39*(1+In_PV_Price_Adj)</f>
        <v>58.9244520208616</v>
      </c>
      <c r="AD41" s="22" t="n">
        <f aca="false">AD40*AD39*(1+In_PV_Price_Adj)</f>
        <v>58.9244520208616</v>
      </c>
      <c r="AE41" s="22" t="n">
        <f aca="false">AE40*AE39*(1+In_PV_Price_Adj)</f>
        <v>62.0185445160051</v>
      </c>
      <c r="AF41" s="22" t="n">
        <f aca="false">AF40*AF39*(1+In_PV_Price_Adj)</f>
        <v>62.0185445160051</v>
      </c>
      <c r="AG41" s="22" t="n">
        <f aca="false">AG40*AG39*(1+In_PV_Price_Adj)</f>
        <v>62.0185445160051</v>
      </c>
      <c r="AH41" s="22" t="n">
        <f aca="false">AH40*AH39*(1+In_PV_Price_Adj)</f>
        <v>62.0185445160051</v>
      </c>
      <c r="AI41" s="22" t="n">
        <f aca="false">AI40*AI39*(1+In_PV_Price_Adj)</f>
        <v>58.3716106237066</v>
      </c>
      <c r="AJ41" s="22" t="n">
        <f aca="false">AJ40*AJ39*(1+In_PV_Price_Adj)</f>
        <v>58.3716106237066</v>
      </c>
      <c r="AK41" s="22" t="n">
        <f aca="false">AK40*AK39*(1+In_PV_Price_Adj)</f>
        <v>58.3716106237066</v>
      </c>
      <c r="AL41" s="22" t="n">
        <f aca="false">AL40*AL39*(1+In_PV_Price_Adj)</f>
        <v>58.3716106237066</v>
      </c>
      <c r="AM41" s="22" t="n">
        <f aca="false">AM40*AM39*(1+In_PV_Price_Adj)</f>
        <v>60.5602758302122</v>
      </c>
      <c r="AN41" s="22" t="n">
        <f aca="false">AN40*AN39*(1+In_PV_Price_Adj)</f>
        <v>60.5602758302122</v>
      </c>
      <c r="AO41" s="22" t="n">
        <f aca="false">AO40*AO39*(1+In_PV_Price_Adj)</f>
        <v>60.5602758302122</v>
      </c>
      <c r="AP41" s="22" t="n">
        <f aca="false">AP40*AP39*(1+In_PV_Price_Adj)</f>
        <v>60.5602758302122</v>
      </c>
      <c r="AQ41" s="22" t="n">
        <f aca="false">AQ40*AQ39*(1+In_PV_Price_Adj)</f>
        <v>56.7051061293152</v>
      </c>
      <c r="AR41" s="22" t="n">
        <f aca="false">AR40*AR39*(1+In_PV_Price_Adj)</f>
        <v>56.7051061293152</v>
      </c>
      <c r="AS41" s="22" t="n">
        <f aca="false">AS40*AS39*(1+In_PV_Price_Adj)</f>
        <v>56.7051061293152</v>
      </c>
      <c r="AT41" s="22" t="n">
        <f aca="false">AT40*AT39*(1+In_PV_Price_Adj)</f>
        <v>56.7051061293152</v>
      </c>
      <c r="AU41" s="22" t="n">
        <f aca="false">AU40*AU39*(1+In_PV_Price_Adj)</f>
        <v>56.8764541459343</v>
      </c>
      <c r="AV41" s="22" t="n">
        <f aca="false">AV40*AV39*(1+In_PV_Price_Adj)</f>
        <v>56.8764541459343</v>
      </c>
      <c r="AW41" s="22" t="n">
        <f aca="false">AW40*AW39*(1+In_PV_Price_Adj)</f>
        <v>56.8764541459343</v>
      </c>
      <c r="AX41" s="22" t="n">
        <f aca="false">AX40*AX39*(1+In_PV_Price_Adj)</f>
        <v>56.8764541459343</v>
      </c>
      <c r="AY41" s="22" t="n">
        <f aca="false">AY40*AY39*(1+In_PV_Price_Adj)</f>
        <v>57.8365129241372</v>
      </c>
      <c r="AZ41" s="22" t="n">
        <f aca="false">AZ40*AZ39*(1+In_PV_Price_Adj)</f>
        <v>57.8365129241372</v>
      </c>
      <c r="BA41" s="22" t="n">
        <f aca="false">BA40*BA39*(1+In_PV_Price_Adj)</f>
        <v>57.8365129241372</v>
      </c>
      <c r="BB41" s="22" t="n">
        <f aca="false">BB40*BB39*(1+In_PV_Price_Adj)</f>
        <v>57.8365129241372</v>
      </c>
      <c r="BC41" s="22" t="n">
        <f aca="false">BC40*BC39*(1+In_PV_Price_Adj)</f>
        <v>62.6768674930789</v>
      </c>
      <c r="BD41" s="22" t="n">
        <f aca="false">BD40*BD39*(1+In_PV_Price_Adj)</f>
        <v>62.6768674930789</v>
      </c>
      <c r="BE41" s="22" t="n">
        <f aca="false">BE40*BE39*(1+In_PV_Price_Adj)</f>
        <v>62.6768674930789</v>
      </c>
      <c r="BF41" s="22" t="n">
        <f aca="false">BF40*BF39*(1+In_PV_Price_Adj)</f>
        <v>62.6768674930789</v>
      </c>
      <c r="BG41" s="22" t="n">
        <f aca="false">BG40*BG39*(1+In_PV_Price_Adj)</f>
        <v>64.1023191306188</v>
      </c>
      <c r="BH41" s="22" t="n">
        <f aca="false">BH40*BH39*(1+In_PV_Price_Adj)</f>
        <v>64.1023191306188</v>
      </c>
      <c r="BI41" s="22" t="n">
        <f aca="false">BI40*BI39*(1+In_PV_Price_Adj)</f>
        <v>64.1023191306188</v>
      </c>
      <c r="BJ41" s="22" t="n">
        <f aca="false">BJ40*BJ39*(1+In_PV_Price_Adj)</f>
        <v>64.1023191306188</v>
      </c>
      <c r="BK41" s="22" t="n">
        <f aca="false">BK40*BK39*(1+In_PV_Price_Adj)</f>
        <v>64.1649934701766</v>
      </c>
      <c r="BL41" s="22" t="n">
        <f aca="false">BL40*BL39*(1+In_PV_Price_Adj)</f>
        <v>64.1649934701766</v>
      </c>
      <c r="BM41" s="22" t="n">
        <f aca="false">BM40*BM39*(1+In_PV_Price_Adj)</f>
        <v>64.1649934701766</v>
      </c>
      <c r="BN41" s="22" t="n">
        <f aca="false">BN40*BN39*(1+In_PV_Price_Adj)</f>
        <v>64.1649934701766</v>
      </c>
      <c r="BO41" s="22" t="n">
        <f aca="false">BO40*BO39*(1+In_PV_Price_Adj)</f>
        <v>62.9347827417273</v>
      </c>
      <c r="BP41" s="22" t="n">
        <f aca="false">BP40*BP39*(1+In_PV_Price_Adj)</f>
        <v>62.9347827417273</v>
      </c>
      <c r="BQ41" s="22" t="n">
        <f aca="false">BQ40*BQ39*(1+In_PV_Price_Adj)</f>
        <v>62.9347827417273</v>
      </c>
      <c r="BR41" s="22" t="n">
        <f aca="false">BR40*BR39*(1+In_PV_Price_Adj)</f>
        <v>62.9347827417273</v>
      </c>
      <c r="BS41" s="22" t="n">
        <f aca="false">BS40*BS39*(1+In_PV_Price_Adj)</f>
        <v>61.3936734341989</v>
      </c>
      <c r="BT41" s="22" t="n">
        <f aca="false">BT40*BT39*(1+In_PV_Price_Adj)</f>
        <v>61.3936734341989</v>
      </c>
      <c r="BU41" s="22" t="n">
        <f aca="false">BU40*BU39*(1+In_PV_Price_Adj)</f>
        <v>61.3936734341989</v>
      </c>
      <c r="BV41" s="22" t="n">
        <f aca="false">BV40*BV39*(1+In_PV_Price_Adj)</f>
        <v>61.3936734341989</v>
      </c>
      <c r="BW41" s="22" t="n">
        <f aca="false">BW40*BW39*(1+In_PV_Price_Adj)</f>
        <v>62.8256727666286</v>
      </c>
      <c r="BX41" s="22" t="n">
        <f aca="false">BX40*BX39*(1+In_PV_Price_Adj)</f>
        <v>62.8256727666286</v>
      </c>
      <c r="BY41" s="22" t="n">
        <f aca="false">BY40*BY39*(1+In_PV_Price_Adj)</f>
        <v>62.8256727666286</v>
      </c>
      <c r="BZ41" s="22" t="n">
        <f aca="false">BZ40*BZ39*(1+In_PV_Price_Adj)</f>
        <v>62.8256727666286</v>
      </c>
      <c r="CA41" s="22" t="n">
        <f aca="false">CA40*CA39*(1+In_PV_Price_Adj)</f>
        <v>63.8609829599801</v>
      </c>
      <c r="CB41" s="22" t="n">
        <f aca="false">CB40*CB39*(1+In_PV_Price_Adj)</f>
        <v>63.8609829599801</v>
      </c>
      <c r="CC41" s="22" t="n">
        <f aca="false">CC40*CC39*(1+In_PV_Price_Adj)</f>
        <v>63.8609829599801</v>
      </c>
      <c r="CD41" s="22" t="n">
        <f aca="false">CD40*CD39*(1+In_PV_Price_Adj)</f>
        <v>63.8609829599801</v>
      </c>
      <c r="CE41" s="22" t="n">
        <f aca="false">CE40*CE39*(1+In_PV_Price_Adj)</f>
        <v>63.8329440930962</v>
      </c>
      <c r="CF41" s="22" t="n">
        <f aca="false">CF40*CF39*(1+In_PV_Price_Adj)</f>
        <v>63.8329440930962</v>
      </c>
      <c r="CG41" s="22" t="n">
        <f aca="false">CG40*CG39*(1+In_PV_Price_Adj)</f>
        <v>63.8329440930962</v>
      </c>
      <c r="CH41" s="22" t="n">
        <f aca="false">CH40*CH39*(1+In_PV_Price_Adj)</f>
        <v>63.8329440930962</v>
      </c>
      <c r="CI41" s="22" t="n">
        <f aca="false">CI40*CI39*(1+In_PV_Price_Adj)</f>
        <v>67.6656727445676</v>
      </c>
      <c r="CJ41" s="22" t="n">
        <f aca="false">CJ40*CJ39*(1+In_PV_Price_Adj)</f>
        <v>67.6656727445676</v>
      </c>
      <c r="CK41" s="22" t="n">
        <f aca="false">CK40*CK39*(1+In_PV_Price_Adj)</f>
        <v>67.6656727445676</v>
      </c>
      <c r="CL41" s="22" t="n">
        <f aca="false">CL40*CL39*(1+In_PV_Price_Adj)</f>
        <v>67.6656727445676</v>
      </c>
      <c r="CM41" s="22" t="n">
        <f aca="false">CM40*CM39*(1+In_PV_Price_Adj)</f>
        <v>69.9597854542693</v>
      </c>
      <c r="CN41" s="22" t="n">
        <f aca="false">CN40*CN39*(1+In_PV_Price_Adj)</f>
        <v>69.9597854542693</v>
      </c>
      <c r="CO41" s="22" t="n">
        <f aca="false">CO40*CO39*(1+In_PV_Price_Adj)</f>
        <v>69.9597854542693</v>
      </c>
      <c r="CP41" s="22" t="n">
        <f aca="false">CP40*CP39*(1+In_PV_Price_Adj)</f>
        <v>69.9597854542693</v>
      </c>
      <c r="CQ41" s="22" t="n">
        <f aca="false">CQ40*CQ39*(1+In_PV_Price_Adj)</f>
        <v>70.9837636321865</v>
      </c>
      <c r="CR41" s="22" t="n">
        <f aca="false">CR40*CR39*(1+In_PV_Price_Adj)</f>
        <v>70.9837636321865</v>
      </c>
      <c r="CS41" s="22" t="n">
        <f aca="false">CS40*CS39*(1+In_PV_Price_Adj)</f>
        <v>70.9837636321865</v>
      </c>
      <c r="CT41" s="22" t="n">
        <f aca="false">CT40*CT39*(1+In_PV_Price_Adj)</f>
        <v>70.9837636321865</v>
      </c>
      <c r="CU41" s="22" t="n">
        <f aca="false">CU40*CU39*(1+In_PV_Price_Adj)</f>
        <v>68.517490626865</v>
      </c>
      <c r="CV41" s="22" t="n">
        <f aca="false">CV40*CV39*(1+In_PV_Price_Adj)</f>
        <v>68.517490626865</v>
      </c>
      <c r="CW41" s="22" t="n">
        <f aca="false">CW40*CW39*(1+In_PV_Price_Adj)</f>
        <v>68.517490626865</v>
      </c>
      <c r="CX41" s="22" t="n">
        <f aca="false">CX40*CX39*(1+In_PV_Price_Adj)</f>
        <v>68.517490626865</v>
      </c>
      <c r="CY41" s="22" t="n">
        <f aca="false">CY40*CY39*(1+In_PV_Price_Adj)</f>
        <v>69.6164976000861</v>
      </c>
      <c r="CZ41" s="22" t="n">
        <f aca="false">CZ40*CZ39*(1+In_PV_Price_Adj)</f>
        <v>69.6164976000861</v>
      </c>
      <c r="DA41" s="22" t="n">
        <f aca="false">DA40*DA39*(1+In_PV_Price_Adj)</f>
        <v>69.6164976000861</v>
      </c>
      <c r="DB41" s="22" t="n">
        <f aca="false">DB40*DB39*(1+In_PV_Price_Adj)</f>
        <v>69.6164976000861</v>
      </c>
      <c r="DC41" s="22" t="n">
        <f aca="false">DC40*DC39*(1+In_PV_Price_Adj)</f>
        <v>69.65576367136</v>
      </c>
      <c r="DD41" s="22" t="n">
        <f aca="false">DD40*DD39*(1+In_PV_Price_Adj)</f>
        <v>69.65576367136</v>
      </c>
      <c r="DE41" s="22" t="n">
        <f aca="false">DE40*DE39*(1+In_PV_Price_Adj)</f>
        <v>69.65576367136</v>
      </c>
      <c r="DF41" s="22" t="n">
        <f aca="false">DF40*DF39*(1+In_PV_Price_Adj)</f>
        <v>69.65576367136</v>
      </c>
      <c r="DG41" s="22" t="n">
        <f aca="false">DG40*DG39*(1+In_PV_Price_Adj)</f>
        <v>70.6216356738452</v>
      </c>
      <c r="DH41" s="22" t="n">
        <f aca="false">DH40*DH39*(1+In_PV_Price_Adj)</f>
        <v>70.6216356738452</v>
      </c>
      <c r="DI41" s="22" t="n">
        <f aca="false">DI40*DI39*(1+In_PV_Price_Adj)</f>
        <v>70.6216356738452</v>
      </c>
      <c r="DJ41" s="22" t="n">
        <f aca="false">DJ40*DJ39*(1+In_PV_Price_Adj)</f>
        <v>70.6216356738452</v>
      </c>
      <c r="DK41" s="22" t="n">
        <f aca="false">DK40*DK39*(1+In_PV_Price_Adj)</f>
        <v>70.4044524070083</v>
      </c>
      <c r="DL41" s="22" t="n">
        <f aca="false">DL40*DL39*(1+In_PV_Price_Adj)</f>
        <v>70.4044524070083</v>
      </c>
      <c r="DM41" s="22" t="n">
        <f aca="false">DM40*DM39*(1+In_PV_Price_Adj)</f>
        <v>70.4044524070083</v>
      </c>
      <c r="DN41" s="22" t="n">
        <f aca="false">DN40*DN39*(1+In_PV_Price_Adj)</f>
        <v>70.4044524070083</v>
      </c>
      <c r="DO41" s="22" t="n">
        <f aca="false">DO40*DO39*(1+In_PV_Price_Adj)</f>
        <v>71.698952261357</v>
      </c>
      <c r="DP41" s="22" t="n">
        <f aca="false">DP40*DP39*(1+In_PV_Price_Adj)</f>
        <v>71.698952261357</v>
      </c>
      <c r="DQ41" s="22" t="n">
        <f aca="false">DQ40*DQ39*(1+In_PV_Price_Adj)</f>
        <v>71.698952261357</v>
      </c>
      <c r="DR41" s="22" t="n">
        <f aca="false">DR40*DR39*(1+In_PV_Price_Adj)</f>
        <v>71.698952261357</v>
      </c>
      <c r="DS41" s="22" t="n">
        <f aca="false">DS40*DS39*(1+In_PV_Price_Adj)</f>
        <v>72.064902356862</v>
      </c>
      <c r="DT41" s="22" t="n">
        <f aca="false">DT40*DT39*(1+In_PV_Price_Adj)</f>
        <v>72.064902356862</v>
      </c>
      <c r="DU41" s="22" t="n">
        <f aca="false">DU40*DU39*(1+In_PV_Price_Adj)</f>
        <v>72.064902356862</v>
      </c>
      <c r="DV41" s="22" t="n">
        <f aca="false">DV40*DV39*(1+In_PV_Price_Adj)</f>
        <v>72.064902356862</v>
      </c>
      <c r="DW41" s="22" t="n">
        <f aca="false">DW40*DW39*(1+In_PV_Price_Adj)</f>
        <v>72.9160543167484</v>
      </c>
      <c r="DX41" s="22" t="n">
        <f aca="false">DX40*DX39*(1+In_PV_Price_Adj)</f>
        <v>72.9160543167484</v>
      </c>
      <c r="DY41" s="22" t="n">
        <f aca="false">DY40*DY39*(1+In_PV_Price_Adj)</f>
        <v>72.9160543167484</v>
      </c>
      <c r="DZ41" s="22" t="n">
        <f aca="false">DZ40*DZ39*(1+In_PV_Price_Adj)</f>
        <v>72.9160543167484</v>
      </c>
      <c r="EA41" s="22" t="n">
        <f aca="false">EA40*EA39*(1+In_PV_Price_Adj)</f>
        <v>72.7098212213153</v>
      </c>
      <c r="EB41" s="22" t="n">
        <f aca="false">EB40*EB39*(1+In_PV_Price_Adj)</f>
        <v>72.7098212213153</v>
      </c>
      <c r="EC41" s="22" t="n">
        <f aca="false">EC40*EC39*(1+In_PV_Price_Adj)</f>
        <v>72.7098212213153</v>
      </c>
      <c r="ED41" s="22" t="n">
        <f aca="false">ED40*ED39*(1+In_PV_Price_Adj)</f>
        <v>72.7098212213153</v>
      </c>
      <c r="EE41" s="22" t="n">
        <f aca="false">EE40*EE39*(1+In_PV_Price_Adj)</f>
        <v>74.6296311411202</v>
      </c>
      <c r="EF41" s="22" t="n">
        <f aca="false">EF40*EF39*(1+In_PV_Price_Adj)</f>
        <v>74.6296311411202</v>
      </c>
      <c r="EG41" s="22" t="n">
        <f aca="false">EG40*EG39*(1+In_PV_Price_Adj)</f>
        <v>74.6296311411202</v>
      </c>
      <c r="EH41" s="22" t="n">
        <f aca="false">EH40*EH39*(1+In_PV_Price_Adj)</f>
        <v>74.6296311411202</v>
      </c>
      <c r="EI41" s="22" t="n">
        <f aca="false">EI40*EI39*(1+In_PV_Price_Adj)</f>
        <v>76.1128859692414</v>
      </c>
      <c r="EJ41" s="22" t="n">
        <f aca="false">EJ40*EJ39*(1+In_PV_Price_Adj)</f>
        <v>76.1128859692414</v>
      </c>
      <c r="EK41" s="22" t="n">
        <f aca="false">EK40*EK39*(1+In_PV_Price_Adj)</f>
        <v>76.1128859692414</v>
      </c>
      <c r="EL41" s="22" t="n">
        <f aca="false">EL40*EL39*(1+In_PV_Price_Adj)</f>
        <v>76.1128859692414</v>
      </c>
      <c r="EM41" s="22" t="n">
        <f aca="false">EM40*EM39*(1+In_PV_Price_Adj)</f>
        <v>79.1259587098426</v>
      </c>
      <c r="EN41" s="22" t="n">
        <f aca="false">EN40*EN39*(1+In_PV_Price_Adj)</f>
        <v>79.1259587098426</v>
      </c>
      <c r="EO41" s="22" t="n">
        <f aca="false">EO40*EO39*(1+In_PV_Price_Adj)</f>
        <v>79.1259587098426</v>
      </c>
      <c r="EP41" s="22" t="n">
        <f aca="false">EP40*EP39*(1+In_PV_Price_Adj)</f>
        <v>79.1259587098426</v>
      </c>
      <c r="EQ41" s="22" t="n">
        <f aca="false">EQ40*EQ39*(1+In_PV_Price_Adj)</f>
        <v>79.6792120715116</v>
      </c>
      <c r="ER41" s="22" t="n">
        <f aca="false">ER40*ER39*(1+In_PV_Price_Adj)</f>
        <v>79.6792120715116</v>
      </c>
      <c r="ES41" s="22" t="n">
        <f aca="false">ES40*ES39*(1+In_PV_Price_Adj)</f>
        <v>79.6792120715116</v>
      </c>
      <c r="ET41" s="22" t="n">
        <f aca="false">ET40*ET39*(1+In_PV_Price_Adj)</f>
        <v>79.6792120715116</v>
      </c>
      <c r="EU41" s="22" t="n">
        <f aca="false">EU40*EU39*(1+In_PV_Price_Adj)</f>
        <v>81.2727963129418</v>
      </c>
      <c r="EV41" s="22" t="n">
        <f aca="false">EV40*EV39*(1+In_PV_Price_Adj)</f>
        <v>81.2727963129418</v>
      </c>
      <c r="EW41" s="22" t="n">
        <f aca="false">EW40*EW39*(1+In_PV_Price_Adj)</f>
        <v>81.2727963129418</v>
      </c>
      <c r="EX41" s="22" t="n">
        <f aca="false">EX40*EX39*(1+In_PV_Price_Adj)</f>
        <v>81.2727963129418</v>
      </c>
      <c r="EY41" s="22" t="n">
        <f aca="false">EY40*EY39*(1+In_PV_Price_Adj)</f>
        <v>82.8982522392007</v>
      </c>
      <c r="EZ41" s="22" t="n">
        <f aca="false">EZ40*EZ39*(1+In_PV_Price_Adj)</f>
        <v>82.8982522392007</v>
      </c>
      <c r="FA41" s="22" t="n">
        <f aca="false">FA40*FA39*(1+In_PV_Price_Adj)</f>
        <v>82.8982522392007</v>
      </c>
      <c r="FB41" s="22" t="n">
        <f aca="false">FB40*FB39*(1+In_PV_Price_Adj)</f>
        <v>82.8982522392007</v>
      </c>
      <c r="FC41" s="22" t="n">
        <f aca="false">FC40*FC39*(1+In_PV_Price_Adj)</f>
        <v>84.5562172839847</v>
      </c>
      <c r="FD41" s="22" t="n">
        <f aca="false">FD40*FD39*(1+In_PV_Price_Adj)</f>
        <v>84.5562172839847</v>
      </c>
      <c r="FE41" s="22" t="n">
        <f aca="false">FE40*FE39*(1+In_PV_Price_Adj)</f>
        <v>84.5562172839847</v>
      </c>
      <c r="FF41" s="22" t="n">
        <f aca="false">FF40*FF39*(1+In_PV_Price_Adj)</f>
        <v>84.5562172839847</v>
      </c>
      <c r="FG41" s="22" t="n">
        <f aca="false">FG40*FG39*(1+In_PV_Price_Adj)</f>
        <v>86.2473416296644</v>
      </c>
      <c r="FH41" s="22" t="n">
        <f aca="false">FH40*FH39*(1+In_PV_Price_Adj)</f>
        <v>86.2473416296644</v>
      </c>
    </row>
    <row r="42" customFormat="false" ht="15" hidden="false" customHeight="false" outlineLevel="0" collapsed="false">
      <c r="C42" s="0" t="s">
        <v>649</v>
      </c>
      <c r="D42" s="11" t="s">
        <v>303</v>
      </c>
      <c r="J42" s="22" t="n">
        <f aca="false">In_GoO*J39</f>
        <v>1.75</v>
      </c>
      <c r="K42" s="22" t="n">
        <f aca="false">In_GoO*K39</f>
        <v>1.7831975</v>
      </c>
      <c r="L42" s="22" t="n">
        <f aca="false">In_GoO*L39</f>
        <v>1.7831975</v>
      </c>
      <c r="M42" s="22" t="n">
        <f aca="false">In_GoO*M39</f>
        <v>1.7831975</v>
      </c>
      <c r="N42" s="22" t="n">
        <f aca="false">In_GoO*N39</f>
        <v>1.7831975</v>
      </c>
      <c r="O42" s="22" t="n">
        <f aca="false">In_GoO*O39</f>
        <v>1.82069825</v>
      </c>
      <c r="P42" s="22" t="n">
        <f aca="false">In_GoO*P39</f>
        <v>1.82069825</v>
      </c>
      <c r="Q42" s="22" t="n">
        <f aca="false">In_GoO*Q39</f>
        <v>1.82069825</v>
      </c>
      <c r="R42" s="22" t="n">
        <f aca="false">In_GoO*R39</f>
        <v>1.82069825</v>
      </c>
      <c r="S42" s="22" t="n">
        <f aca="false">In_GoO*S39</f>
        <v>1.85738525</v>
      </c>
      <c r="T42" s="22" t="n">
        <f aca="false">In_GoO*T39</f>
        <v>1.85738525</v>
      </c>
      <c r="U42" s="22" t="n">
        <f aca="false">In_GoO*U39</f>
        <v>1.85738525</v>
      </c>
      <c r="V42" s="22" t="n">
        <f aca="false">In_GoO*V39</f>
        <v>1.85738525</v>
      </c>
      <c r="W42" s="22" t="n">
        <f aca="false">In_GoO*W39</f>
        <v>1.8952955</v>
      </c>
      <c r="X42" s="22" t="n">
        <f aca="false">In_GoO*X39</f>
        <v>1.8952955</v>
      </c>
      <c r="Y42" s="22" t="n">
        <f aca="false">In_GoO*Y39</f>
        <v>1.8952955</v>
      </c>
      <c r="Z42" s="22" t="n">
        <f aca="false">In_GoO*Z39</f>
        <v>1.8952955</v>
      </c>
      <c r="AA42" s="22" t="n">
        <f aca="false">In_GoO*AA39</f>
        <v>1.93405275</v>
      </c>
      <c r="AB42" s="22" t="n">
        <f aca="false">In_GoO*AB39</f>
        <v>1.93405275</v>
      </c>
      <c r="AC42" s="22" t="n">
        <f aca="false">In_GoO*AC39</f>
        <v>1.93405275</v>
      </c>
      <c r="AD42" s="22" t="n">
        <f aca="false">In_GoO*AD39</f>
        <v>1.93405275</v>
      </c>
      <c r="AE42" s="22" t="n">
        <f aca="false">In_GoO*AE39</f>
        <v>1.972733</v>
      </c>
      <c r="AF42" s="22" t="n">
        <f aca="false">In_GoO*AF39</f>
        <v>1.972733</v>
      </c>
      <c r="AG42" s="22" t="n">
        <f aca="false">In_GoO*AG39</f>
        <v>1.972733</v>
      </c>
      <c r="AH42" s="22" t="n">
        <f aca="false">In_GoO*AH39</f>
        <v>1.972733</v>
      </c>
      <c r="AI42" s="22" t="n">
        <f aca="false">In_GoO*AI39</f>
        <v>2.0121885</v>
      </c>
      <c r="AJ42" s="22" t="n">
        <f aca="false">In_GoO*AJ39</f>
        <v>2.0121885</v>
      </c>
      <c r="AK42" s="22" t="n">
        <f aca="false">In_GoO*AK39</f>
        <v>2.0121885</v>
      </c>
      <c r="AL42" s="22" t="n">
        <f aca="false">In_GoO*AL39</f>
        <v>2.0121885</v>
      </c>
      <c r="AM42" s="22" t="n">
        <f aca="false">In_GoO*AM39</f>
        <v>2.0524315</v>
      </c>
      <c r="AN42" s="22" t="n">
        <f aca="false">In_GoO*AN39</f>
        <v>2.0524315</v>
      </c>
      <c r="AO42" s="22" t="n">
        <f aca="false">In_GoO*AO39</f>
        <v>2.0524315</v>
      </c>
      <c r="AP42" s="22" t="n">
        <f aca="false">In_GoO*AP39</f>
        <v>2.0524315</v>
      </c>
      <c r="AQ42" s="22" t="n">
        <f aca="false">In_GoO*AQ39</f>
        <v>2.09348125</v>
      </c>
      <c r="AR42" s="22" t="n">
        <f aca="false">In_GoO*AR39</f>
        <v>2.09348125</v>
      </c>
      <c r="AS42" s="22" t="n">
        <f aca="false">In_GoO*AS39</f>
        <v>2.09348125</v>
      </c>
      <c r="AT42" s="22" t="n">
        <f aca="false">In_GoO*AT39</f>
        <v>2.09348125</v>
      </c>
      <c r="AU42" s="22" t="n">
        <f aca="false">In_GoO*AU39</f>
        <v>2.13535</v>
      </c>
      <c r="AV42" s="22" t="n">
        <f aca="false">In_GoO*AV39</f>
        <v>2.13535</v>
      </c>
      <c r="AW42" s="22" t="n">
        <f aca="false">In_GoO*AW39</f>
        <v>2.13535</v>
      </c>
      <c r="AX42" s="22" t="n">
        <f aca="false">In_GoO*AX39</f>
        <v>2.13535</v>
      </c>
      <c r="AY42" s="22" t="n">
        <f aca="false">In_GoO*AY39</f>
        <v>2.178057</v>
      </c>
      <c r="AZ42" s="22" t="n">
        <f aca="false">In_GoO*AZ39</f>
        <v>2.178057</v>
      </c>
      <c r="BA42" s="22" t="n">
        <f aca="false">In_GoO*BA39</f>
        <v>2.178057</v>
      </c>
      <c r="BB42" s="22" t="n">
        <f aca="false">In_GoO*BB39</f>
        <v>2.178057</v>
      </c>
      <c r="BC42" s="22" t="n">
        <f aca="false">In_GoO*BC39</f>
        <v>2.221618</v>
      </c>
      <c r="BD42" s="22" t="n">
        <f aca="false">In_GoO*BD39</f>
        <v>2.221618</v>
      </c>
      <c r="BE42" s="22" t="n">
        <f aca="false">In_GoO*BE39</f>
        <v>2.221618</v>
      </c>
      <c r="BF42" s="22" t="n">
        <f aca="false">In_GoO*BF39</f>
        <v>2.221618</v>
      </c>
      <c r="BG42" s="22" t="n">
        <f aca="false">In_GoO*BG39</f>
        <v>2.2660505</v>
      </c>
      <c r="BH42" s="22" t="n">
        <f aca="false">In_GoO*BH39</f>
        <v>2.2660505</v>
      </c>
      <c r="BI42" s="22" t="n">
        <f aca="false">In_GoO*BI39</f>
        <v>2.2660505</v>
      </c>
      <c r="BJ42" s="22" t="n">
        <f aca="false">In_GoO*BJ39</f>
        <v>2.2660505</v>
      </c>
      <c r="BK42" s="22" t="n">
        <f aca="false">In_GoO*BK39</f>
        <v>2.311372</v>
      </c>
      <c r="BL42" s="22" t="n">
        <f aca="false">In_GoO*BL39</f>
        <v>2.311372</v>
      </c>
      <c r="BM42" s="22" t="n">
        <f aca="false">In_GoO*BM39</f>
        <v>2.311372</v>
      </c>
      <c r="BN42" s="22" t="n">
        <f aca="false">In_GoO*BN39</f>
        <v>2.311372</v>
      </c>
      <c r="BO42" s="22" t="n">
        <f aca="false">In_GoO*BO39</f>
        <v>2.3576</v>
      </c>
      <c r="BP42" s="22" t="n">
        <f aca="false">In_GoO*BP39</f>
        <v>2.3576</v>
      </c>
      <c r="BQ42" s="22" t="n">
        <f aca="false">In_GoO*BQ39</f>
        <v>2.3576</v>
      </c>
      <c r="BR42" s="22" t="n">
        <f aca="false">In_GoO*BR39</f>
        <v>2.3576</v>
      </c>
      <c r="BS42" s="22" t="n">
        <f aca="false">In_GoO*BS39</f>
        <v>2.404752</v>
      </c>
      <c r="BT42" s="22" t="n">
        <f aca="false">In_GoO*BT39</f>
        <v>2.404752</v>
      </c>
      <c r="BU42" s="22" t="n">
        <f aca="false">In_GoO*BU39</f>
        <v>2.404752</v>
      </c>
      <c r="BV42" s="22" t="n">
        <f aca="false">In_GoO*BV39</f>
        <v>2.404752</v>
      </c>
      <c r="BW42" s="22" t="n">
        <f aca="false">In_GoO*BW39</f>
        <v>2.45284725</v>
      </c>
      <c r="BX42" s="22" t="n">
        <f aca="false">In_GoO*BX39</f>
        <v>2.45284725</v>
      </c>
      <c r="BY42" s="22" t="n">
        <f aca="false">In_GoO*BY39</f>
        <v>2.45284725</v>
      </c>
      <c r="BZ42" s="22" t="n">
        <f aca="false">In_GoO*BZ39</f>
        <v>2.45284725</v>
      </c>
      <c r="CA42" s="22" t="n">
        <f aca="false">In_GoO*CA39</f>
        <v>2.50190325</v>
      </c>
      <c r="CB42" s="22" t="n">
        <f aca="false">In_GoO*CB39</f>
        <v>2.50190325</v>
      </c>
      <c r="CC42" s="22" t="n">
        <f aca="false">In_GoO*CC39</f>
        <v>2.50190325</v>
      </c>
      <c r="CD42" s="22" t="n">
        <f aca="false">In_GoO*CD39</f>
        <v>2.50190325</v>
      </c>
      <c r="CE42" s="22" t="n">
        <f aca="false">In_GoO*CE39</f>
        <v>2.551941</v>
      </c>
      <c r="CF42" s="22" t="n">
        <f aca="false">In_GoO*CF39</f>
        <v>2.551941</v>
      </c>
      <c r="CG42" s="22" t="n">
        <f aca="false">In_GoO*CG39</f>
        <v>2.551941</v>
      </c>
      <c r="CH42" s="22" t="n">
        <f aca="false">In_GoO*CH39</f>
        <v>2.551941</v>
      </c>
      <c r="CI42" s="22" t="n">
        <f aca="false">In_GoO*CI39</f>
        <v>2.60297975</v>
      </c>
      <c r="CJ42" s="22" t="n">
        <f aca="false">In_GoO*CJ39</f>
        <v>2.60297975</v>
      </c>
      <c r="CK42" s="22" t="n">
        <f aca="false">In_GoO*CK39</f>
        <v>2.60297975</v>
      </c>
      <c r="CL42" s="22" t="n">
        <f aca="false">In_GoO*CL39</f>
        <v>2.60297975</v>
      </c>
      <c r="CM42" s="22" t="n">
        <f aca="false">In_GoO*CM39</f>
        <v>2.6550405</v>
      </c>
      <c r="CN42" s="22" t="n">
        <f aca="false">In_GoO*CN39</f>
        <v>2.6550405</v>
      </c>
      <c r="CO42" s="22" t="n">
        <f aca="false">In_GoO*CO39</f>
        <v>2.6550405</v>
      </c>
      <c r="CP42" s="22" t="n">
        <f aca="false">In_GoO*CP39</f>
        <v>2.6550405</v>
      </c>
      <c r="CQ42" s="22" t="n">
        <f aca="false">In_GoO*CQ39</f>
        <v>2.70814075</v>
      </c>
      <c r="CR42" s="22" t="n">
        <f aca="false">In_GoO*CR39</f>
        <v>2.70814075</v>
      </c>
      <c r="CS42" s="22" t="n">
        <f aca="false">In_GoO*CS39</f>
        <v>2.70814075</v>
      </c>
      <c r="CT42" s="22" t="n">
        <f aca="false">In_GoO*CT39</f>
        <v>2.70814075</v>
      </c>
      <c r="CU42" s="22" t="n">
        <f aca="false">In_GoO*CU39</f>
        <v>2.76230325</v>
      </c>
      <c r="CV42" s="22" t="n">
        <f aca="false">In_GoO*CV39</f>
        <v>2.76230325</v>
      </c>
      <c r="CW42" s="22" t="n">
        <f aca="false">In_GoO*CW39</f>
        <v>2.76230325</v>
      </c>
      <c r="CX42" s="22" t="n">
        <f aca="false">In_GoO*CX39</f>
        <v>2.76230325</v>
      </c>
      <c r="CY42" s="22" t="n">
        <f aca="false">In_GoO*CY39</f>
        <v>2.817549</v>
      </c>
      <c r="CZ42" s="22" t="n">
        <f aca="false">In_GoO*CZ39</f>
        <v>2.817549</v>
      </c>
      <c r="DA42" s="22" t="n">
        <f aca="false">In_GoO*DA39</f>
        <v>2.817549</v>
      </c>
      <c r="DB42" s="22" t="n">
        <f aca="false">In_GoO*DB39</f>
        <v>2.817549</v>
      </c>
      <c r="DC42" s="22" t="n">
        <f aca="false">In_GoO*DC39</f>
        <v>2.87390075</v>
      </c>
      <c r="DD42" s="22" t="n">
        <f aca="false">In_GoO*DD39</f>
        <v>2.87390075</v>
      </c>
      <c r="DE42" s="22" t="n">
        <f aca="false">In_GoO*DE39</f>
        <v>2.87390075</v>
      </c>
      <c r="DF42" s="22" t="n">
        <f aca="false">In_GoO*DF39</f>
        <v>2.87390075</v>
      </c>
      <c r="DG42" s="22" t="n">
        <f aca="false">In_GoO*DG39</f>
        <v>2.9313795</v>
      </c>
      <c r="DH42" s="22" t="n">
        <f aca="false">In_GoO*DH39</f>
        <v>2.9313795</v>
      </c>
      <c r="DI42" s="22" t="n">
        <f aca="false">In_GoO*DI39</f>
        <v>2.9313795</v>
      </c>
      <c r="DJ42" s="22" t="n">
        <f aca="false">In_GoO*DJ39</f>
        <v>2.9313795</v>
      </c>
      <c r="DK42" s="22" t="n">
        <f aca="false">In_GoO*DK39</f>
        <v>2.99000625</v>
      </c>
      <c r="DL42" s="22" t="n">
        <f aca="false">In_GoO*DL39</f>
        <v>2.99000625</v>
      </c>
      <c r="DM42" s="22" t="n">
        <f aca="false">In_GoO*DM39</f>
        <v>2.99000625</v>
      </c>
      <c r="DN42" s="22" t="n">
        <f aca="false">In_GoO*DN39</f>
        <v>2.99000625</v>
      </c>
      <c r="DO42" s="22" t="n">
        <f aca="false">In_GoO*DO39</f>
        <v>3.0498055</v>
      </c>
      <c r="DP42" s="22" t="n">
        <f aca="false">In_GoO*DP39</f>
        <v>3.0498055</v>
      </c>
      <c r="DQ42" s="22" t="n">
        <f aca="false">In_GoO*DQ39</f>
        <v>3.0498055</v>
      </c>
      <c r="DR42" s="22" t="n">
        <f aca="false">In_GoO*DR39</f>
        <v>3.0498055</v>
      </c>
      <c r="DS42" s="22" t="n">
        <f aca="false">In_GoO*DS39</f>
        <v>3.11080175</v>
      </c>
      <c r="DT42" s="22" t="n">
        <f aca="false">In_GoO*DT39</f>
        <v>3.11080175</v>
      </c>
      <c r="DU42" s="22" t="n">
        <f aca="false">In_GoO*DU39</f>
        <v>3.11080175</v>
      </c>
      <c r="DV42" s="22" t="n">
        <f aca="false">In_GoO*DV39</f>
        <v>3.11080175</v>
      </c>
      <c r="DW42" s="22" t="n">
        <f aca="false">In_GoO*DW39</f>
        <v>3.17301775</v>
      </c>
      <c r="DX42" s="22" t="n">
        <f aca="false">In_GoO*DX39</f>
        <v>3.17301775</v>
      </c>
      <c r="DY42" s="22" t="n">
        <f aca="false">In_GoO*DY39</f>
        <v>3.17301775</v>
      </c>
      <c r="DZ42" s="22" t="n">
        <f aca="false">In_GoO*DZ39</f>
        <v>3.17301775</v>
      </c>
      <c r="EA42" s="22" t="n">
        <f aca="false">In_GoO*EA39</f>
        <v>3.23647975</v>
      </c>
      <c r="EB42" s="22" t="n">
        <f aca="false">In_GoO*EB39</f>
        <v>3.23647975</v>
      </c>
      <c r="EC42" s="22" t="n">
        <f aca="false">In_GoO*EC39</f>
        <v>3.23647975</v>
      </c>
      <c r="ED42" s="22" t="n">
        <f aca="false">In_GoO*ED39</f>
        <v>3.23647975</v>
      </c>
      <c r="EE42" s="22" t="n">
        <f aca="false">In_GoO*EE39</f>
        <v>3.30120875</v>
      </c>
      <c r="EF42" s="22" t="n">
        <f aca="false">In_GoO*EF39</f>
        <v>3.30120875</v>
      </c>
      <c r="EG42" s="22" t="n">
        <f aca="false">In_GoO*EG39</f>
        <v>3.30120875</v>
      </c>
      <c r="EH42" s="22" t="n">
        <f aca="false">In_GoO*EH39</f>
        <v>3.30120875</v>
      </c>
      <c r="EI42" s="22" t="n">
        <f aca="false">In_GoO*EI39</f>
        <v>3.36723275</v>
      </c>
      <c r="EJ42" s="22" t="n">
        <f aca="false">In_GoO*EJ39</f>
        <v>3.36723275</v>
      </c>
      <c r="EK42" s="22" t="n">
        <f aca="false">In_GoO*EK39</f>
        <v>3.36723275</v>
      </c>
      <c r="EL42" s="22" t="n">
        <f aca="false">In_GoO*EL39</f>
        <v>3.36723275</v>
      </c>
      <c r="EM42" s="22" t="n">
        <f aca="false">In_GoO*EM39</f>
        <v>3.434578</v>
      </c>
      <c r="EN42" s="22" t="n">
        <f aca="false">In_GoO*EN39</f>
        <v>3.434578</v>
      </c>
      <c r="EO42" s="22" t="n">
        <f aca="false">In_GoO*EO39</f>
        <v>3.434578</v>
      </c>
      <c r="EP42" s="22" t="n">
        <f aca="false">In_GoO*EP39</f>
        <v>3.434578</v>
      </c>
      <c r="EQ42" s="22" t="n">
        <f aca="false">In_GoO*EQ39</f>
        <v>3.503269</v>
      </c>
      <c r="ER42" s="22" t="n">
        <f aca="false">In_GoO*ER39</f>
        <v>3.503269</v>
      </c>
      <c r="ES42" s="22" t="n">
        <f aca="false">In_GoO*ES39</f>
        <v>3.503269</v>
      </c>
      <c r="ET42" s="22" t="n">
        <f aca="false">In_GoO*ET39</f>
        <v>3.503269</v>
      </c>
      <c r="EU42" s="22" t="n">
        <f aca="false">In_GoO*EU39</f>
        <v>3.57333438</v>
      </c>
      <c r="EV42" s="22" t="n">
        <f aca="false">In_GoO*EV39</f>
        <v>3.57333438</v>
      </c>
      <c r="EW42" s="22" t="n">
        <f aca="false">In_GoO*EW39</f>
        <v>3.57333438</v>
      </c>
      <c r="EX42" s="22" t="n">
        <f aca="false">In_GoO*EX39</f>
        <v>3.57333438</v>
      </c>
      <c r="EY42" s="22" t="n">
        <f aca="false">In_GoO*EY39</f>
        <v>3.6448010676</v>
      </c>
      <c r="EZ42" s="22" t="n">
        <f aca="false">In_GoO*EZ39</f>
        <v>3.6448010676</v>
      </c>
      <c r="FA42" s="22" t="n">
        <f aca="false">In_GoO*FA39</f>
        <v>3.6448010676</v>
      </c>
      <c r="FB42" s="22" t="n">
        <f aca="false">In_GoO*FB39</f>
        <v>3.6448010676</v>
      </c>
      <c r="FC42" s="22" t="n">
        <f aca="false">In_GoO*FC39</f>
        <v>3.717697088952</v>
      </c>
      <c r="FD42" s="22" t="n">
        <f aca="false">In_GoO*FD39</f>
        <v>3.717697088952</v>
      </c>
      <c r="FE42" s="22" t="n">
        <f aca="false">In_GoO*FE39</f>
        <v>3.717697088952</v>
      </c>
      <c r="FF42" s="22" t="n">
        <f aca="false">In_GoO*FF39</f>
        <v>3.717697088952</v>
      </c>
      <c r="FG42" s="22" t="n">
        <f aca="false">In_GoO*FG39</f>
        <v>3.79205103073104</v>
      </c>
      <c r="FH42" s="22" t="n">
        <f aca="false">In_GoO*FH39</f>
        <v>3.79205103073104</v>
      </c>
    </row>
    <row r="43" customFormat="false" ht="15" hidden="false" customHeight="false" outlineLevel="0" collapsed="false">
      <c r="C43" s="0" t="s">
        <v>650</v>
      </c>
      <c r="D43" s="11" t="s">
        <v>27</v>
      </c>
      <c r="E43" s="14" t="str">
        <f aca="false">INDEX(Case_BESS_Curve,1,$F12)</f>
        <v>2027 solar DC 1.0cy 4h</v>
      </c>
      <c r="J43" s="22" t="n">
        <f aca="false">INDEX(Stack_Data,MATCH($E43,Stack_Labels,0),MATCH(J$7,Stack_Years,0))</f>
        <v>0</v>
      </c>
      <c r="K43" s="22" t="n">
        <f aca="false">INDEX(Stack_Data,MATCH($E43,Stack_Labels,0),MATCH(K$7,Stack_Years,0))</f>
        <v>0</v>
      </c>
      <c r="L43" s="22" t="n">
        <f aca="false">INDEX(Stack_Data,MATCH($E43,Stack_Labels,0),MATCH(L$7,Stack_Years,0))</f>
        <v>0</v>
      </c>
      <c r="M43" s="22" t="n">
        <f aca="false">INDEX(Stack_Data,MATCH($E43,Stack_Labels,0),MATCH(M$7,Stack_Years,0))</f>
        <v>0</v>
      </c>
      <c r="N43" s="22" t="n">
        <f aca="false">INDEX(Stack_Data,MATCH($E43,Stack_Labels,0),MATCH(N$7,Stack_Years,0))</f>
        <v>0</v>
      </c>
      <c r="O43" s="22" t="n">
        <f aca="false">INDEX(Stack_Data,MATCH($E43,Stack_Labels,0),MATCH(O$7,Stack_Years,0))</f>
        <v>186.975077300524</v>
      </c>
      <c r="P43" s="22" t="n">
        <f aca="false">INDEX(Stack_Data,MATCH($E43,Stack_Labels,0),MATCH(P$7,Stack_Years,0))</f>
        <v>186.975077300524</v>
      </c>
      <c r="Q43" s="22" t="n">
        <f aca="false">INDEX(Stack_Data,MATCH($E43,Stack_Labels,0),MATCH(Q$7,Stack_Years,0))</f>
        <v>186.975077300524</v>
      </c>
      <c r="R43" s="22" t="n">
        <f aca="false">INDEX(Stack_Data,MATCH($E43,Stack_Labels,0),MATCH(R$7,Stack_Years,0))</f>
        <v>186.975077300524</v>
      </c>
      <c r="S43" s="22" t="n">
        <f aca="false">INDEX(Stack_Data,MATCH($E43,Stack_Labels,0),MATCH(S$7,Stack_Years,0))</f>
        <v>163.096384068453</v>
      </c>
      <c r="T43" s="22" t="n">
        <f aca="false">INDEX(Stack_Data,MATCH($E43,Stack_Labels,0),MATCH(T$7,Stack_Years,0))</f>
        <v>163.096384068453</v>
      </c>
      <c r="U43" s="22" t="n">
        <f aca="false">INDEX(Stack_Data,MATCH($E43,Stack_Labels,0),MATCH(U$7,Stack_Years,0))</f>
        <v>163.096384068453</v>
      </c>
      <c r="V43" s="22" t="n">
        <f aca="false">INDEX(Stack_Data,MATCH($E43,Stack_Labels,0),MATCH(V$7,Stack_Years,0))</f>
        <v>163.096384068453</v>
      </c>
      <c r="W43" s="22" t="n">
        <f aca="false">INDEX(Stack_Data,MATCH($E43,Stack_Labels,0),MATCH(W$7,Stack_Years,0))</f>
        <v>126.198708143009</v>
      </c>
      <c r="X43" s="22" t="n">
        <f aca="false">INDEX(Stack_Data,MATCH($E43,Stack_Labels,0),MATCH(X$7,Stack_Years,0))</f>
        <v>126.198708143009</v>
      </c>
      <c r="Y43" s="22" t="n">
        <f aca="false">INDEX(Stack_Data,MATCH($E43,Stack_Labels,0),MATCH(Y$7,Stack_Years,0))</f>
        <v>126.198708143009</v>
      </c>
      <c r="Z43" s="22" t="n">
        <f aca="false">INDEX(Stack_Data,MATCH($E43,Stack_Labels,0),MATCH(Z$7,Stack_Years,0))</f>
        <v>126.198708143009</v>
      </c>
      <c r="AA43" s="22" t="n">
        <f aca="false">INDEX(Stack_Data,MATCH($E43,Stack_Labels,0),MATCH(AA$7,Stack_Years,0))</f>
        <v>110.60631882972</v>
      </c>
      <c r="AB43" s="22" t="n">
        <f aca="false">INDEX(Stack_Data,MATCH($E43,Stack_Labels,0),MATCH(AB$7,Stack_Years,0))</f>
        <v>110.60631882972</v>
      </c>
      <c r="AC43" s="22" t="n">
        <f aca="false">INDEX(Stack_Data,MATCH($E43,Stack_Labels,0),MATCH(AC$7,Stack_Years,0))</f>
        <v>110.60631882972</v>
      </c>
      <c r="AD43" s="22" t="n">
        <f aca="false">INDEX(Stack_Data,MATCH($E43,Stack_Labels,0),MATCH(AD$7,Stack_Years,0))</f>
        <v>110.60631882972</v>
      </c>
      <c r="AE43" s="22" t="n">
        <f aca="false">INDEX(Stack_Data,MATCH($E43,Stack_Labels,0),MATCH(AE$7,Stack_Years,0))</f>
        <v>109.765179366436</v>
      </c>
      <c r="AF43" s="22" t="n">
        <f aca="false">INDEX(Stack_Data,MATCH($E43,Stack_Labels,0),MATCH(AF$7,Stack_Years,0))</f>
        <v>109.765179366436</v>
      </c>
      <c r="AG43" s="22" t="n">
        <f aca="false">INDEX(Stack_Data,MATCH($E43,Stack_Labels,0),MATCH(AG$7,Stack_Years,0))</f>
        <v>109.765179366436</v>
      </c>
      <c r="AH43" s="22" t="n">
        <f aca="false">INDEX(Stack_Data,MATCH($E43,Stack_Labels,0),MATCH(AH$7,Stack_Years,0))</f>
        <v>109.765179366436</v>
      </c>
      <c r="AI43" s="22" t="n">
        <f aca="false">INDEX(Stack_Data,MATCH($E43,Stack_Labels,0),MATCH(AI$7,Stack_Years,0))</f>
        <v>116.901628631418</v>
      </c>
      <c r="AJ43" s="22" t="n">
        <f aca="false">INDEX(Stack_Data,MATCH($E43,Stack_Labels,0),MATCH(AJ$7,Stack_Years,0))</f>
        <v>116.901628631418</v>
      </c>
      <c r="AK43" s="22" t="n">
        <f aca="false">INDEX(Stack_Data,MATCH($E43,Stack_Labels,0),MATCH(AK$7,Stack_Years,0))</f>
        <v>116.901628631418</v>
      </c>
      <c r="AL43" s="22" t="n">
        <f aca="false">INDEX(Stack_Data,MATCH($E43,Stack_Labels,0),MATCH(AL$7,Stack_Years,0))</f>
        <v>116.901628631418</v>
      </c>
      <c r="AM43" s="22" t="n">
        <f aca="false">INDEX(Stack_Data,MATCH($E43,Stack_Labels,0),MATCH(AM$7,Stack_Years,0))</f>
        <v>104.556949030564</v>
      </c>
      <c r="AN43" s="22" t="n">
        <f aca="false">INDEX(Stack_Data,MATCH($E43,Stack_Labels,0),MATCH(AN$7,Stack_Years,0))</f>
        <v>104.556949030564</v>
      </c>
      <c r="AO43" s="22" t="n">
        <f aca="false">INDEX(Stack_Data,MATCH($E43,Stack_Labels,0),MATCH(AO$7,Stack_Years,0))</f>
        <v>104.556949030564</v>
      </c>
      <c r="AP43" s="22" t="n">
        <f aca="false">INDEX(Stack_Data,MATCH($E43,Stack_Labels,0),MATCH(AP$7,Stack_Years,0))</f>
        <v>104.556949030564</v>
      </c>
      <c r="AQ43" s="22" t="n">
        <f aca="false">INDEX(Stack_Data,MATCH($E43,Stack_Labels,0),MATCH(AQ$7,Stack_Years,0))</f>
        <v>100.306006358989</v>
      </c>
      <c r="AR43" s="22" t="n">
        <f aca="false">INDEX(Stack_Data,MATCH($E43,Stack_Labels,0),MATCH(AR$7,Stack_Years,0))</f>
        <v>100.306006358989</v>
      </c>
      <c r="AS43" s="22" t="n">
        <f aca="false">INDEX(Stack_Data,MATCH($E43,Stack_Labels,0),MATCH(AS$7,Stack_Years,0))</f>
        <v>100.306006358989</v>
      </c>
      <c r="AT43" s="22" t="n">
        <f aca="false">INDEX(Stack_Data,MATCH($E43,Stack_Labels,0),MATCH(AT$7,Stack_Years,0))</f>
        <v>100.306006358989</v>
      </c>
      <c r="AU43" s="22" t="n">
        <f aca="false">INDEX(Stack_Data,MATCH($E43,Stack_Labels,0),MATCH(AU$7,Stack_Years,0))</f>
        <v>101.686266532968</v>
      </c>
      <c r="AV43" s="22" t="n">
        <f aca="false">INDEX(Stack_Data,MATCH($E43,Stack_Labels,0),MATCH(AV$7,Stack_Years,0))</f>
        <v>101.686266532968</v>
      </c>
      <c r="AW43" s="22" t="n">
        <f aca="false">INDEX(Stack_Data,MATCH($E43,Stack_Labels,0),MATCH(AW$7,Stack_Years,0))</f>
        <v>101.686266532968</v>
      </c>
      <c r="AX43" s="22" t="n">
        <f aca="false">INDEX(Stack_Data,MATCH($E43,Stack_Labels,0),MATCH(AX$7,Stack_Years,0))</f>
        <v>101.686266532968</v>
      </c>
      <c r="AY43" s="22" t="n">
        <f aca="false">INDEX(Stack_Data,MATCH($E43,Stack_Labels,0),MATCH(AY$7,Stack_Years,0))</f>
        <v>93.198379983609</v>
      </c>
      <c r="AZ43" s="22" t="n">
        <f aca="false">INDEX(Stack_Data,MATCH($E43,Stack_Labels,0),MATCH(AZ$7,Stack_Years,0))</f>
        <v>93.198379983609</v>
      </c>
      <c r="BA43" s="22" t="n">
        <f aca="false">INDEX(Stack_Data,MATCH($E43,Stack_Labels,0),MATCH(BA$7,Stack_Years,0))</f>
        <v>93.198379983609</v>
      </c>
      <c r="BB43" s="22" t="n">
        <f aca="false">INDEX(Stack_Data,MATCH($E43,Stack_Labels,0),MATCH(BB$7,Stack_Years,0))</f>
        <v>93.198379983609</v>
      </c>
      <c r="BC43" s="22" t="n">
        <f aca="false">INDEX(Stack_Data,MATCH($E43,Stack_Labels,0),MATCH(BC$7,Stack_Years,0))</f>
        <v>90.1415657629103</v>
      </c>
      <c r="BD43" s="22" t="n">
        <f aca="false">INDEX(Stack_Data,MATCH($E43,Stack_Labels,0),MATCH(BD$7,Stack_Years,0))</f>
        <v>90.1415657629103</v>
      </c>
      <c r="BE43" s="22" t="n">
        <f aca="false">INDEX(Stack_Data,MATCH($E43,Stack_Labels,0),MATCH(BE$7,Stack_Years,0))</f>
        <v>90.1415657629103</v>
      </c>
      <c r="BF43" s="22" t="n">
        <f aca="false">INDEX(Stack_Data,MATCH($E43,Stack_Labels,0),MATCH(BF$7,Stack_Years,0))</f>
        <v>90.1415657629103</v>
      </c>
      <c r="BG43" s="22" t="n">
        <f aca="false">INDEX(Stack_Data,MATCH($E43,Stack_Labels,0),MATCH(BG$7,Stack_Years,0))</f>
        <v>87.4807920441381</v>
      </c>
      <c r="BH43" s="22" t="n">
        <f aca="false">INDEX(Stack_Data,MATCH($E43,Stack_Labels,0),MATCH(BH$7,Stack_Years,0))</f>
        <v>87.4807920441381</v>
      </c>
      <c r="BI43" s="22" t="n">
        <f aca="false">INDEX(Stack_Data,MATCH($E43,Stack_Labels,0),MATCH(BI$7,Stack_Years,0))</f>
        <v>87.4807920441381</v>
      </c>
      <c r="BJ43" s="22" t="n">
        <f aca="false">INDEX(Stack_Data,MATCH($E43,Stack_Labels,0),MATCH(BJ$7,Stack_Years,0))</f>
        <v>87.4807920441381</v>
      </c>
      <c r="BK43" s="22" t="n">
        <f aca="false">INDEX(Stack_Data,MATCH($E43,Stack_Labels,0),MATCH(BK$7,Stack_Years,0))</f>
        <v>86.9300126365262</v>
      </c>
      <c r="BL43" s="22" t="n">
        <f aca="false">INDEX(Stack_Data,MATCH($E43,Stack_Labels,0),MATCH(BL$7,Stack_Years,0))</f>
        <v>86.9300126365262</v>
      </c>
      <c r="BM43" s="22" t="n">
        <f aca="false">INDEX(Stack_Data,MATCH($E43,Stack_Labels,0),MATCH(BM$7,Stack_Years,0))</f>
        <v>86.9300126365262</v>
      </c>
      <c r="BN43" s="22" t="n">
        <f aca="false">INDEX(Stack_Data,MATCH($E43,Stack_Labels,0),MATCH(BN$7,Stack_Years,0))</f>
        <v>86.9300126365262</v>
      </c>
      <c r="BO43" s="22" t="n">
        <f aca="false">INDEX(Stack_Data,MATCH($E43,Stack_Labels,0),MATCH(BO$7,Stack_Years,0))</f>
        <v>89.1014762780304</v>
      </c>
      <c r="BP43" s="22" t="n">
        <f aca="false">INDEX(Stack_Data,MATCH($E43,Stack_Labels,0),MATCH(BP$7,Stack_Years,0))</f>
        <v>89.1014762780304</v>
      </c>
      <c r="BQ43" s="22" t="n">
        <f aca="false">INDEX(Stack_Data,MATCH($E43,Stack_Labels,0),MATCH(BQ$7,Stack_Years,0))</f>
        <v>89.1014762780304</v>
      </c>
      <c r="BR43" s="22" t="n">
        <f aca="false">INDEX(Stack_Data,MATCH($E43,Stack_Labels,0),MATCH(BR$7,Stack_Years,0))</f>
        <v>89.1014762780304</v>
      </c>
      <c r="BS43" s="22" t="n">
        <f aca="false">INDEX(Stack_Data,MATCH($E43,Stack_Labels,0),MATCH(BS$7,Stack_Years,0))</f>
        <v>87.4713271880382</v>
      </c>
      <c r="BT43" s="22" t="n">
        <f aca="false">INDEX(Stack_Data,MATCH($E43,Stack_Labels,0),MATCH(BT$7,Stack_Years,0))</f>
        <v>87.4713271880382</v>
      </c>
      <c r="BU43" s="22" t="n">
        <f aca="false">INDEX(Stack_Data,MATCH($E43,Stack_Labels,0),MATCH(BU$7,Stack_Years,0))</f>
        <v>87.4713271880382</v>
      </c>
      <c r="BV43" s="22" t="n">
        <f aca="false">INDEX(Stack_Data,MATCH($E43,Stack_Labels,0),MATCH(BV$7,Stack_Years,0))</f>
        <v>87.4713271880382</v>
      </c>
      <c r="BW43" s="22" t="n">
        <f aca="false">INDEX(Stack_Data,MATCH($E43,Stack_Labels,0),MATCH(BW$7,Stack_Years,0))</f>
        <v>86.6951358598232</v>
      </c>
      <c r="BX43" s="22" t="n">
        <f aca="false">INDEX(Stack_Data,MATCH($E43,Stack_Labels,0),MATCH(BX$7,Stack_Years,0))</f>
        <v>86.6951358598232</v>
      </c>
      <c r="BY43" s="22" t="n">
        <f aca="false">INDEX(Stack_Data,MATCH($E43,Stack_Labels,0),MATCH(BY$7,Stack_Years,0))</f>
        <v>86.6951358598232</v>
      </c>
      <c r="BZ43" s="22" t="n">
        <f aca="false">INDEX(Stack_Data,MATCH($E43,Stack_Labels,0),MATCH(BZ$7,Stack_Years,0))</f>
        <v>86.6951358598232</v>
      </c>
      <c r="CA43" s="22" t="n">
        <f aca="false">INDEX(Stack_Data,MATCH($E43,Stack_Labels,0),MATCH(CA$7,Stack_Years,0))</f>
        <v>83.1561885553891</v>
      </c>
      <c r="CB43" s="22" t="n">
        <f aca="false">INDEX(Stack_Data,MATCH($E43,Stack_Labels,0),MATCH(CB$7,Stack_Years,0))</f>
        <v>83.1561885553891</v>
      </c>
      <c r="CC43" s="22" t="n">
        <f aca="false">INDEX(Stack_Data,MATCH($E43,Stack_Labels,0),MATCH(CC$7,Stack_Years,0))</f>
        <v>83.1561885553891</v>
      </c>
      <c r="CD43" s="22" t="n">
        <f aca="false">INDEX(Stack_Data,MATCH($E43,Stack_Labels,0),MATCH(CD$7,Stack_Years,0))</f>
        <v>83.1561885553891</v>
      </c>
      <c r="CE43" s="22" t="n">
        <f aca="false">INDEX(Stack_Data,MATCH($E43,Stack_Labels,0),MATCH(CE$7,Stack_Years,0))</f>
        <v>80.8571687406187</v>
      </c>
      <c r="CF43" s="22" t="n">
        <f aca="false">INDEX(Stack_Data,MATCH($E43,Stack_Labels,0),MATCH(CF$7,Stack_Years,0))</f>
        <v>80.8571687406187</v>
      </c>
      <c r="CG43" s="22" t="n">
        <f aca="false">INDEX(Stack_Data,MATCH($E43,Stack_Labels,0),MATCH(CG$7,Stack_Years,0))</f>
        <v>80.8571687406187</v>
      </c>
      <c r="CH43" s="22" t="n">
        <f aca="false">INDEX(Stack_Data,MATCH($E43,Stack_Labels,0),MATCH(CH$7,Stack_Years,0))</f>
        <v>80.8571687406187</v>
      </c>
      <c r="CI43" s="22" t="n">
        <f aca="false">INDEX(Stack_Data,MATCH($E43,Stack_Labels,0),MATCH(CI$7,Stack_Years,0))</f>
        <v>80.2517418029204</v>
      </c>
      <c r="CJ43" s="22" t="n">
        <f aca="false">INDEX(Stack_Data,MATCH($E43,Stack_Labels,0),MATCH(CJ$7,Stack_Years,0))</f>
        <v>80.2517418029204</v>
      </c>
      <c r="CK43" s="22" t="n">
        <f aca="false">INDEX(Stack_Data,MATCH($E43,Stack_Labels,0),MATCH(CK$7,Stack_Years,0))</f>
        <v>80.2517418029204</v>
      </c>
      <c r="CL43" s="22" t="n">
        <f aca="false">INDEX(Stack_Data,MATCH($E43,Stack_Labels,0),MATCH(CL$7,Stack_Years,0))</f>
        <v>80.2517418029204</v>
      </c>
      <c r="CM43" s="22" t="n">
        <f aca="false">INDEX(Stack_Data,MATCH($E43,Stack_Labels,0),MATCH(CM$7,Stack_Years,0))</f>
        <v>82.5953279268762</v>
      </c>
      <c r="CN43" s="22" t="n">
        <f aca="false">INDEX(Stack_Data,MATCH($E43,Stack_Labels,0),MATCH(CN$7,Stack_Years,0))</f>
        <v>82.5953279268762</v>
      </c>
      <c r="CO43" s="22" t="n">
        <f aca="false">INDEX(Stack_Data,MATCH($E43,Stack_Labels,0),MATCH(CO$7,Stack_Years,0))</f>
        <v>82.5953279268762</v>
      </c>
      <c r="CP43" s="22" t="n">
        <f aca="false">INDEX(Stack_Data,MATCH($E43,Stack_Labels,0),MATCH(CP$7,Stack_Years,0))</f>
        <v>82.5953279268762</v>
      </c>
      <c r="CQ43" s="22" t="n">
        <f aca="false">INDEX(Stack_Data,MATCH($E43,Stack_Labels,0),MATCH(CQ$7,Stack_Years,0))</f>
        <v>80.4917166478096</v>
      </c>
      <c r="CR43" s="22" t="n">
        <f aca="false">INDEX(Stack_Data,MATCH($E43,Stack_Labels,0),MATCH(CR$7,Stack_Years,0))</f>
        <v>80.4917166478096</v>
      </c>
      <c r="CS43" s="22" t="n">
        <f aca="false">INDEX(Stack_Data,MATCH($E43,Stack_Labels,0),MATCH(CS$7,Stack_Years,0))</f>
        <v>80.4917166478096</v>
      </c>
      <c r="CT43" s="22" t="n">
        <f aca="false">INDEX(Stack_Data,MATCH($E43,Stack_Labels,0),MATCH(CT$7,Stack_Years,0))</f>
        <v>80.4917166478096</v>
      </c>
      <c r="CU43" s="22" t="n">
        <f aca="false">INDEX(Stack_Data,MATCH($E43,Stack_Labels,0),MATCH(CU$7,Stack_Years,0))</f>
        <v>81.954987579591</v>
      </c>
      <c r="CV43" s="22" t="n">
        <f aca="false">INDEX(Stack_Data,MATCH($E43,Stack_Labels,0),MATCH(CV$7,Stack_Years,0))</f>
        <v>81.954987579591</v>
      </c>
      <c r="CW43" s="22" t="n">
        <f aca="false">INDEX(Stack_Data,MATCH($E43,Stack_Labels,0),MATCH(CW$7,Stack_Years,0))</f>
        <v>81.954987579591</v>
      </c>
      <c r="CX43" s="22" t="n">
        <f aca="false">INDEX(Stack_Data,MATCH($E43,Stack_Labels,0),MATCH(CX$7,Stack_Years,0))</f>
        <v>81.954987579591</v>
      </c>
      <c r="CY43" s="22" t="n">
        <f aca="false">INDEX(Stack_Data,MATCH($E43,Stack_Labels,0),MATCH(CY$7,Stack_Years,0))</f>
        <v>102.859605730379</v>
      </c>
      <c r="CZ43" s="22" t="n">
        <f aca="false">INDEX(Stack_Data,MATCH($E43,Stack_Labels,0),MATCH(CZ$7,Stack_Years,0))</f>
        <v>102.859605730379</v>
      </c>
      <c r="DA43" s="22" t="n">
        <f aca="false">INDEX(Stack_Data,MATCH($E43,Stack_Labels,0),MATCH(DA$7,Stack_Years,0))</f>
        <v>102.859605730379</v>
      </c>
      <c r="DB43" s="22" t="n">
        <f aca="false">INDEX(Stack_Data,MATCH($E43,Stack_Labels,0),MATCH(DB$7,Stack_Years,0))</f>
        <v>102.859605730379</v>
      </c>
      <c r="DC43" s="22" t="n">
        <f aca="false">INDEX(Stack_Data,MATCH($E43,Stack_Labels,0),MATCH(DC$7,Stack_Years,0))</f>
        <v>101.834914918668</v>
      </c>
      <c r="DD43" s="22" t="n">
        <f aca="false">INDEX(Stack_Data,MATCH($E43,Stack_Labels,0),MATCH(DD$7,Stack_Years,0))</f>
        <v>101.834914918668</v>
      </c>
      <c r="DE43" s="22" t="n">
        <f aca="false">INDEX(Stack_Data,MATCH($E43,Stack_Labels,0),MATCH(DE$7,Stack_Years,0))</f>
        <v>101.834914918668</v>
      </c>
      <c r="DF43" s="22" t="n">
        <f aca="false">INDEX(Stack_Data,MATCH($E43,Stack_Labels,0),MATCH(DF$7,Stack_Years,0))</f>
        <v>101.834914918668</v>
      </c>
      <c r="DG43" s="22" t="n">
        <f aca="false">INDEX(Stack_Data,MATCH($E43,Stack_Labels,0),MATCH(DG$7,Stack_Years,0))</f>
        <v>100.556448958638</v>
      </c>
      <c r="DH43" s="22" t="n">
        <f aca="false">INDEX(Stack_Data,MATCH($E43,Stack_Labels,0),MATCH(DH$7,Stack_Years,0))</f>
        <v>100.556448958638</v>
      </c>
      <c r="DI43" s="22" t="n">
        <f aca="false">INDEX(Stack_Data,MATCH($E43,Stack_Labels,0),MATCH(DI$7,Stack_Years,0))</f>
        <v>100.556448958638</v>
      </c>
      <c r="DJ43" s="22" t="n">
        <f aca="false">INDEX(Stack_Data,MATCH($E43,Stack_Labels,0),MATCH(DJ$7,Stack_Years,0))</f>
        <v>100.556448958638</v>
      </c>
      <c r="DK43" s="22" t="n">
        <f aca="false">INDEX(Stack_Data,MATCH($E43,Stack_Labels,0),MATCH(DK$7,Stack_Years,0))</f>
        <v>98.6447360699669</v>
      </c>
      <c r="DL43" s="22" t="n">
        <f aca="false">INDEX(Stack_Data,MATCH($E43,Stack_Labels,0),MATCH(DL$7,Stack_Years,0))</f>
        <v>98.6447360699669</v>
      </c>
      <c r="DM43" s="22" t="n">
        <f aca="false">INDEX(Stack_Data,MATCH($E43,Stack_Labels,0),MATCH(DM$7,Stack_Years,0))</f>
        <v>98.6447360699669</v>
      </c>
      <c r="DN43" s="22" t="n">
        <f aca="false">INDEX(Stack_Data,MATCH($E43,Stack_Labels,0),MATCH(DN$7,Stack_Years,0))</f>
        <v>98.6447360699669</v>
      </c>
      <c r="DO43" s="22" t="n">
        <f aca="false">INDEX(Stack_Data,MATCH($E43,Stack_Labels,0),MATCH(DO$7,Stack_Years,0))</f>
        <v>98.9139307851777</v>
      </c>
      <c r="DP43" s="22" t="n">
        <f aca="false">INDEX(Stack_Data,MATCH($E43,Stack_Labels,0),MATCH(DP$7,Stack_Years,0))</f>
        <v>98.9139307851777</v>
      </c>
      <c r="DQ43" s="22" t="n">
        <f aca="false">INDEX(Stack_Data,MATCH($E43,Stack_Labels,0),MATCH(DQ$7,Stack_Years,0))</f>
        <v>98.9139307851777</v>
      </c>
      <c r="DR43" s="22" t="n">
        <f aca="false">INDEX(Stack_Data,MATCH($E43,Stack_Labels,0),MATCH(DR$7,Stack_Years,0))</f>
        <v>98.9139307851777</v>
      </c>
      <c r="DS43" s="22" t="n">
        <f aca="false">INDEX(Stack_Data,MATCH($E43,Stack_Labels,0),MATCH(DS$7,Stack_Years,0))</f>
        <v>96.6052685176698</v>
      </c>
      <c r="DT43" s="22" t="n">
        <f aca="false">INDEX(Stack_Data,MATCH($E43,Stack_Labels,0),MATCH(DT$7,Stack_Years,0))</f>
        <v>96.6052685176698</v>
      </c>
      <c r="DU43" s="22" t="n">
        <f aca="false">INDEX(Stack_Data,MATCH($E43,Stack_Labels,0),MATCH(DU$7,Stack_Years,0))</f>
        <v>96.6052685176698</v>
      </c>
      <c r="DV43" s="22" t="n">
        <f aca="false">INDEX(Stack_Data,MATCH($E43,Stack_Labels,0),MATCH(DV$7,Stack_Years,0))</f>
        <v>96.6052685176698</v>
      </c>
      <c r="DW43" s="22" t="n">
        <f aca="false">INDEX(Stack_Data,MATCH($E43,Stack_Labels,0),MATCH(DW$7,Stack_Years,0))</f>
        <v>96.5951246156025</v>
      </c>
      <c r="DX43" s="22" t="n">
        <f aca="false">INDEX(Stack_Data,MATCH($E43,Stack_Labels,0),MATCH(DX$7,Stack_Years,0))</f>
        <v>96.5951246156025</v>
      </c>
      <c r="DY43" s="22" t="n">
        <f aca="false">INDEX(Stack_Data,MATCH($E43,Stack_Labels,0),MATCH(DY$7,Stack_Years,0))</f>
        <v>96.5951246156025</v>
      </c>
      <c r="DZ43" s="22" t="n">
        <f aca="false">INDEX(Stack_Data,MATCH($E43,Stack_Labels,0),MATCH(DZ$7,Stack_Years,0))</f>
        <v>96.5951246156025</v>
      </c>
      <c r="EA43" s="22" t="n">
        <f aca="false">INDEX(Stack_Data,MATCH($E43,Stack_Labels,0),MATCH(EA$7,Stack_Years,0))</f>
        <v>96.8796344290941</v>
      </c>
      <c r="EB43" s="22" t="n">
        <f aca="false">INDEX(Stack_Data,MATCH($E43,Stack_Labels,0),MATCH(EB$7,Stack_Years,0))</f>
        <v>96.8796344290941</v>
      </c>
      <c r="EC43" s="22" t="n">
        <f aca="false">INDEX(Stack_Data,MATCH($E43,Stack_Labels,0),MATCH(EC$7,Stack_Years,0))</f>
        <v>96.8796344290941</v>
      </c>
      <c r="ED43" s="22" t="n">
        <f aca="false">INDEX(Stack_Data,MATCH($E43,Stack_Labels,0),MATCH(ED$7,Stack_Years,0))</f>
        <v>96.8796344290941</v>
      </c>
      <c r="EE43" s="22" t="n">
        <f aca="false">INDEX(Stack_Data,MATCH($E43,Stack_Labels,0),MATCH(EE$7,Stack_Years,0))</f>
        <v>92.8973327890953</v>
      </c>
      <c r="EF43" s="22" t="n">
        <f aca="false">INDEX(Stack_Data,MATCH($E43,Stack_Labels,0),MATCH(EF$7,Stack_Years,0))</f>
        <v>92.8973327890953</v>
      </c>
      <c r="EG43" s="22" t="n">
        <f aca="false">INDEX(Stack_Data,MATCH($E43,Stack_Labels,0),MATCH(EG$7,Stack_Years,0))</f>
        <v>92.8973327890953</v>
      </c>
      <c r="EH43" s="22" t="n">
        <f aca="false">INDEX(Stack_Data,MATCH($E43,Stack_Labels,0),MATCH(EH$7,Stack_Years,0))</f>
        <v>92.8973327890953</v>
      </c>
      <c r="EI43" s="22" t="n">
        <f aca="false">INDEX(Stack_Data,MATCH($E43,Stack_Labels,0),MATCH(EI$7,Stack_Years,0))</f>
        <v>94.0855065291799</v>
      </c>
      <c r="EJ43" s="22" t="n">
        <f aca="false">INDEX(Stack_Data,MATCH($E43,Stack_Labels,0),MATCH(EJ$7,Stack_Years,0))</f>
        <v>94.0855065291799</v>
      </c>
      <c r="EK43" s="22" t="n">
        <f aca="false">INDEX(Stack_Data,MATCH($E43,Stack_Labels,0),MATCH(EK$7,Stack_Years,0))</f>
        <v>94.0855065291799</v>
      </c>
      <c r="EL43" s="22" t="n">
        <f aca="false">INDEX(Stack_Data,MATCH($E43,Stack_Labels,0),MATCH(EL$7,Stack_Years,0))</f>
        <v>94.0855065291799</v>
      </c>
      <c r="EM43" s="22" t="n">
        <f aca="false">INDEX(Stack_Data,MATCH($E43,Stack_Labels,0),MATCH(EM$7,Stack_Years,0))</f>
        <v>94.2925528680793</v>
      </c>
      <c r="EN43" s="22" t="n">
        <f aca="false">INDEX(Stack_Data,MATCH($E43,Stack_Labels,0),MATCH(EN$7,Stack_Years,0))</f>
        <v>94.2925528680793</v>
      </c>
      <c r="EO43" s="22" t="n">
        <f aca="false">INDEX(Stack_Data,MATCH($E43,Stack_Labels,0),MATCH(EO$7,Stack_Years,0))</f>
        <v>94.2925528680793</v>
      </c>
      <c r="EP43" s="22" t="n">
        <f aca="false">INDEX(Stack_Data,MATCH($E43,Stack_Labels,0),MATCH(EP$7,Stack_Years,0))</f>
        <v>94.2925528680793</v>
      </c>
      <c r="EQ43" s="22" t="n">
        <f aca="false">INDEX(Stack_Data,MATCH($E43,Stack_Labels,0),MATCH(EQ$7,Stack_Years,0))</f>
        <v>91.1489565727433</v>
      </c>
      <c r="ER43" s="22" t="n">
        <f aca="false">INDEX(Stack_Data,MATCH($E43,Stack_Labels,0),MATCH(ER$7,Stack_Years,0))</f>
        <v>91.1489565727433</v>
      </c>
      <c r="ES43" s="22" t="n">
        <f aca="false">INDEX(Stack_Data,MATCH($E43,Stack_Labels,0),MATCH(ES$7,Stack_Years,0))</f>
        <v>91.1489565727433</v>
      </c>
      <c r="ET43" s="22" t="n">
        <f aca="false">INDEX(Stack_Data,MATCH($E43,Stack_Labels,0),MATCH(ET$7,Stack_Years,0))</f>
        <v>91.1489565727433</v>
      </c>
      <c r="EU43" s="22" t="n">
        <f aca="false">INDEX(Stack_Data,MATCH($E43,Stack_Labels,0),MATCH(EU$7,Stack_Years,0))</f>
        <v>91.1489565727433</v>
      </c>
      <c r="EV43" s="22" t="n">
        <f aca="false">INDEX(Stack_Data,MATCH($E43,Stack_Labels,0),MATCH(EV$7,Stack_Years,0))</f>
        <v>91.1489565727433</v>
      </c>
      <c r="EW43" s="22" t="n">
        <f aca="false">INDEX(Stack_Data,MATCH($E43,Stack_Labels,0),MATCH(EW$7,Stack_Years,0))</f>
        <v>91.1489565727433</v>
      </c>
      <c r="EX43" s="22" t="n">
        <f aca="false">INDEX(Stack_Data,MATCH($E43,Stack_Labels,0),MATCH(EX$7,Stack_Years,0))</f>
        <v>91.1489565727433</v>
      </c>
      <c r="EY43" s="22" t="n">
        <f aca="false">INDEX(Stack_Data,MATCH($E43,Stack_Labels,0),MATCH(EY$7,Stack_Years,0))</f>
        <v>91.1489565727433</v>
      </c>
      <c r="EZ43" s="22" t="n">
        <f aca="false">INDEX(Stack_Data,MATCH($E43,Stack_Labels,0),MATCH(EZ$7,Stack_Years,0))</f>
        <v>91.1489565727433</v>
      </c>
      <c r="FA43" s="22" t="n">
        <f aca="false">INDEX(Stack_Data,MATCH($E43,Stack_Labels,0),MATCH(FA$7,Stack_Years,0))</f>
        <v>91.1489565727433</v>
      </c>
      <c r="FB43" s="22" t="n">
        <f aca="false">INDEX(Stack_Data,MATCH($E43,Stack_Labels,0),MATCH(FB$7,Stack_Years,0))</f>
        <v>91.1489565727433</v>
      </c>
      <c r="FC43" s="22" t="n">
        <f aca="false">INDEX(Stack_Data,MATCH($E43,Stack_Labels,0),MATCH(FC$7,Stack_Years,0))</f>
        <v>91.1489565727433</v>
      </c>
      <c r="FD43" s="22" t="n">
        <f aca="false">INDEX(Stack_Data,MATCH($E43,Stack_Labels,0),MATCH(FD$7,Stack_Years,0))</f>
        <v>91.1489565727433</v>
      </c>
      <c r="FE43" s="22" t="n">
        <f aca="false">INDEX(Stack_Data,MATCH($E43,Stack_Labels,0),MATCH(FE$7,Stack_Years,0))</f>
        <v>91.1489565727433</v>
      </c>
      <c r="FF43" s="22" t="n">
        <f aca="false">INDEX(Stack_Data,MATCH($E43,Stack_Labels,0),MATCH(FF$7,Stack_Years,0))</f>
        <v>91.1489565727433</v>
      </c>
      <c r="FG43" s="22" t="n">
        <f aca="false">INDEX(Stack_Data,MATCH($E43,Stack_Labels,0),MATCH(FG$7,Stack_Years,0))</f>
        <v>91.1489565727433</v>
      </c>
      <c r="FH43" s="22" t="n">
        <f aca="false">INDEX(Stack_Data,MATCH($E43,Stack_Labels,0),MATCH(FH$7,Stack_Years,0))</f>
        <v>91.1489565727433</v>
      </c>
    </row>
    <row r="44" customFormat="false" ht="15" hidden="false" customHeight="false" outlineLevel="0" collapsed="false">
      <c r="C44" s="0" t="s">
        <v>651</v>
      </c>
      <c r="D44" s="11" t="s">
        <v>27</v>
      </c>
      <c r="J44" s="22" t="n">
        <f aca="false">J43*J39*(1-In_BESS_Haircut)*In_BESS_Avail/In_Aurora_Avail</f>
        <v>0</v>
      </c>
      <c r="K44" s="22" t="n">
        <f aca="false">K43*K39*(1-In_BESS_Haircut)*In_BESS_Avail/In_Aurora_Avail</f>
        <v>0</v>
      </c>
      <c r="L44" s="22" t="n">
        <f aca="false">L43*L39*(1-In_BESS_Haircut)*In_BESS_Avail/In_Aurora_Avail</f>
        <v>0</v>
      </c>
      <c r="M44" s="22" t="n">
        <f aca="false">M43*M39*(1-In_BESS_Haircut)*In_BESS_Avail/In_Aurora_Avail</f>
        <v>0</v>
      </c>
      <c r="N44" s="22" t="n">
        <f aca="false">N43*N39*(1-In_BESS_Haircut)*In_BESS_Avail/In_Aurora_Avail</f>
        <v>0</v>
      </c>
      <c r="O44" s="22" t="n">
        <f aca="false">O43*O39*(1-In_BESS_Haircut)*In_BESS_Avail/In_Aurora_Avail</f>
        <v>194.528683448388</v>
      </c>
      <c r="P44" s="22" t="n">
        <f aca="false">P43*P39*(1-In_BESS_Haircut)*In_BESS_Avail/In_Aurora_Avail</f>
        <v>194.528683448388</v>
      </c>
      <c r="Q44" s="22" t="n">
        <f aca="false">Q43*Q39*(1-In_BESS_Haircut)*In_BESS_Avail/In_Aurora_Avail</f>
        <v>194.528683448388</v>
      </c>
      <c r="R44" s="22" t="n">
        <f aca="false">R43*R39*(1-In_BESS_Haircut)*In_BESS_Avail/In_Aurora_Avail</f>
        <v>194.528683448388</v>
      </c>
      <c r="S44" s="22" t="n">
        <f aca="false">S43*S39*(1-In_BESS_Haircut)*In_BESS_Avail/In_Aurora_Avail</f>
        <v>173.104467484046</v>
      </c>
      <c r="T44" s="22" t="n">
        <f aca="false">T43*T39*(1-In_BESS_Haircut)*In_BESS_Avail/In_Aurora_Avail</f>
        <v>173.104467484046</v>
      </c>
      <c r="U44" s="22" t="n">
        <f aca="false">U43*U39*(1-In_BESS_Haircut)*In_BESS_Avail/In_Aurora_Avail</f>
        <v>173.104467484046</v>
      </c>
      <c r="V44" s="22" t="n">
        <f aca="false">V43*V39*(1-In_BESS_Haircut)*In_BESS_Avail/In_Aurora_Avail</f>
        <v>173.104467484046</v>
      </c>
      <c r="W44" s="22" t="n">
        <f aca="false">W43*W39*(1-In_BESS_Haircut)*In_BESS_Avail/In_Aurora_Avail</f>
        <v>136.67648208529</v>
      </c>
      <c r="X44" s="22" t="n">
        <f aca="false">X43*X39*(1-In_BESS_Haircut)*In_BESS_Avail/In_Aurora_Avail</f>
        <v>136.67648208529</v>
      </c>
      <c r="Y44" s="22" t="n">
        <f aca="false">Y43*Y39*(1-In_BESS_Haircut)*In_BESS_Avail/In_Aurora_Avail</f>
        <v>136.67648208529</v>
      </c>
      <c r="Z44" s="22" t="n">
        <f aca="false">Z43*Z39*(1-In_BESS_Haircut)*In_BESS_Avail/In_Aurora_Avail</f>
        <v>136.67648208529</v>
      </c>
      <c r="AA44" s="22" t="n">
        <f aca="false">AA43*AA39*(1-In_BESS_Haircut)*In_BESS_Avail/In_Aurora_Avail</f>
        <v>122.239117199998</v>
      </c>
      <c r="AB44" s="22" t="n">
        <f aca="false">AB43*AB39*(1-In_BESS_Haircut)*In_BESS_Avail/In_Aurora_Avail</f>
        <v>122.239117199998</v>
      </c>
      <c r="AC44" s="22" t="n">
        <f aca="false">AC43*AC39*(1-In_BESS_Haircut)*In_BESS_Avail/In_Aurora_Avail</f>
        <v>122.239117199998</v>
      </c>
      <c r="AD44" s="22" t="n">
        <f aca="false">AD43*AD39*(1-In_BESS_Haircut)*In_BESS_Avail/In_Aurora_Avail</f>
        <v>122.239117199998</v>
      </c>
      <c r="AE44" s="22" t="n">
        <f aca="false">AE43*AE39*(1-In_BESS_Haircut)*In_BESS_Avail/In_Aurora_Avail</f>
        <v>123.735652335479</v>
      </c>
      <c r="AF44" s="22" t="n">
        <f aca="false">AF43*AF39*(1-In_BESS_Haircut)*In_BESS_Avail/In_Aurora_Avail</f>
        <v>123.735652335479</v>
      </c>
      <c r="AG44" s="22" t="n">
        <f aca="false">AG43*AG39*(1-In_BESS_Haircut)*In_BESS_Avail/In_Aurora_Avail</f>
        <v>123.735652335479</v>
      </c>
      <c r="AH44" s="22" t="n">
        <f aca="false">AH43*AH39*(1-In_BESS_Haircut)*In_BESS_Avail/In_Aurora_Avail</f>
        <v>123.735652335479</v>
      </c>
      <c r="AI44" s="22" t="n">
        <f aca="false">AI43*AI39*(1-In_BESS_Haircut)*In_BESS_Avail/In_Aurora_Avail</f>
        <v>134.416064436234</v>
      </c>
      <c r="AJ44" s="22" t="n">
        <f aca="false">AJ43*AJ39*(1-In_BESS_Haircut)*In_BESS_Avail/In_Aurora_Avail</f>
        <v>134.416064436234</v>
      </c>
      <c r="AK44" s="22" t="n">
        <f aca="false">AK43*AK39*(1-In_BESS_Haircut)*In_BESS_Avail/In_Aurora_Avail</f>
        <v>134.416064436234</v>
      </c>
      <c r="AL44" s="22" t="n">
        <f aca="false">AL43*AL39*(1-In_BESS_Haircut)*In_BESS_Avail/In_Aurora_Avail</f>
        <v>134.416064436234</v>
      </c>
      <c r="AM44" s="22" t="n">
        <f aca="false">AM43*AM39*(1-In_BESS_Haircut)*In_BESS_Avail/In_Aurora_Avail</f>
        <v>122.626271848128</v>
      </c>
      <c r="AN44" s="22" t="n">
        <f aca="false">AN43*AN39*(1-In_BESS_Haircut)*In_BESS_Avail/In_Aurora_Avail</f>
        <v>122.626271848128</v>
      </c>
      <c r="AO44" s="22" t="n">
        <f aca="false">AO43*AO39*(1-In_BESS_Haircut)*In_BESS_Avail/In_Aurora_Avail</f>
        <v>122.626271848128</v>
      </c>
      <c r="AP44" s="22" t="n">
        <f aca="false">AP43*AP39*(1-In_BESS_Haircut)*In_BESS_Avail/In_Aurora_Avail</f>
        <v>122.626271848128</v>
      </c>
      <c r="AQ44" s="22" t="n">
        <f aca="false">AQ43*AQ39*(1-In_BESS_Haircut)*In_BESS_Avail/In_Aurora_Avail</f>
        <v>119.9935677571</v>
      </c>
      <c r="AR44" s="22" t="n">
        <f aca="false">AR43*AR39*(1-In_BESS_Haircut)*In_BESS_Avail/In_Aurora_Avail</f>
        <v>119.9935677571</v>
      </c>
      <c r="AS44" s="22" t="n">
        <f aca="false">AS43*AS39*(1-In_BESS_Haircut)*In_BESS_Avail/In_Aurora_Avail</f>
        <v>119.9935677571</v>
      </c>
      <c r="AT44" s="22" t="n">
        <f aca="false">AT43*AT39*(1-In_BESS_Haircut)*In_BESS_Avail/In_Aurora_Avail</f>
        <v>119.9935677571</v>
      </c>
      <c r="AU44" s="22" t="n">
        <f aca="false">AU43*AU39*(1-In_BESS_Haircut)*In_BESS_Avail/In_Aurora_Avail</f>
        <v>124.077582423528</v>
      </c>
      <c r="AV44" s="22" t="n">
        <f aca="false">AV43*AV39*(1-In_BESS_Haircut)*In_BESS_Avail/In_Aurora_Avail</f>
        <v>124.077582423528</v>
      </c>
      <c r="AW44" s="22" t="n">
        <f aca="false">AW43*AW39*(1-In_BESS_Haircut)*In_BESS_Avail/In_Aurora_Avail</f>
        <v>124.077582423528</v>
      </c>
      <c r="AX44" s="22" t="n">
        <f aca="false">AX43*AX39*(1-In_BESS_Haircut)*In_BESS_Avail/In_Aurora_Avail</f>
        <v>124.077582423528</v>
      </c>
      <c r="AY44" s="22" t="n">
        <f aca="false">AY43*AY39*(1-In_BESS_Haircut)*In_BESS_Avail/In_Aurora_Avail</f>
        <v>115.99507652112</v>
      </c>
      <c r="AZ44" s="22" t="n">
        <f aca="false">AZ43*AZ39*(1-In_BESS_Haircut)*In_BESS_Avail/In_Aurora_Avail</f>
        <v>115.99507652112</v>
      </c>
      <c r="BA44" s="22" t="n">
        <f aca="false">BA43*BA39*(1-In_BESS_Haircut)*In_BESS_Avail/In_Aurora_Avail</f>
        <v>115.99507652112</v>
      </c>
      <c r="BB44" s="22" t="n">
        <f aca="false">BB43*BB39*(1-In_BESS_Haircut)*In_BESS_Avail/In_Aurora_Avail</f>
        <v>115.99507652112</v>
      </c>
      <c r="BC44" s="22" t="n">
        <f aca="false">BC43*BC39*(1-In_BESS_Haircut)*In_BESS_Avail/In_Aurora_Avail</f>
        <v>114.434357169752</v>
      </c>
      <c r="BD44" s="22" t="n">
        <f aca="false">BD43*BD39*(1-In_BESS_Haircut)*In_BESS_Avail/In_Aurora_Avail</f>
        <v>114.434357169752</v>
      </c>
      <c r="BE44" s="22" t="n">
        <f aca="false">BE43*BE39*(1-In_BESS_Haircut)*In_BESS_Avail/In_Aurora_Avail</f>
        <v>114.434357169752</v>
      </c>
      <c r="BF44" s="22" t="n">
        <f aca="false">BF43*BF39*(1-In_BESS_Haircut)*In_BESS_Avail/In_Aurora_Avail</f>
        <v>114.434357169752</v>
      </c>
      <c r="BG44" s="22" t="n">
        <f aca="false">BG43*BG39*(1-In_BESS_Haircut)*In_BESS_Avail/In_Aurora_Avail</f>
        <v>113.277652886866</v>
      </c>
      <c r="BH44" s="22" t="n">
        <f aca="false">BH43*BH39*(1-In_BESS_Haircut)*In_BESS_Avail/In_Aurora_Avail</f>
        <v>113.277652886866</v>
      </c>
      <c r="BI44" s="22" t="n">
        <f aca="false">BI43*BI39*(1-In_BESS_Haircut)*In_BESS_Avail/In_Aurora_Avail</f>
        <v>113.277652886866</v>
      </c>
      <c r="BJ44" s="22" t="n">
        <f aca="false">BJ43*BJ39*(1-In_BESS_Haircut)*In_BESS_Avail/In_Aurora_Avail</f>
        <v>113.277652886866</v>
      </c>
      <c r="BK44" s="22" t="n">
        <f aca="false">BK43*BK39*(1-In_BESS_Haircut)*In_BESS_Avail/In_Aurora_Avail</f>
        <v>114.815769810122</v>
      </c>
      <c r="BL44" s="22" t="n">
        <f aca="false">BL43*BL39*(1-In_BESS_Haircut)*In_BESS_Avail/In_Aurora_Avail</f>
        <v>114.815769810122</v>
      </c>
      <c r="BM44" s="22" t="n">
        <f aca="false">BM43*BM39*(1-In_BESS_Haircut)*In_BESS_Avail/In_Aurora_Avail</f>
        <v>114.815769810122</v>
      </c>
      <c r="BN44" s="22" t="n">
        <f aca="false">BN43*BN39*(1-In_BESS_Haircut)*In_BESS_Avail/In_Aurora_Avail</f>
        <v>114.815769810122</v>
      </c>
      <c r="BO44" s="22" t="n">
        <f aca="false">BO43*BO39*(1-In_BESS_Haircut)*In_BESS_Avail/In_Aurora_Avail</f>
        <v>120.037508841763</v>
      </c>
      <c r="BP44" s="22" t="n">
        <f aca="false">BP43*BP39*(1-In_BESS_Haircut)*In_BESS_Avail/In_Aurora_Avail</f>
        <v>120.037508841763</v>
      </c>
      <c r="BQ44" s="22" t="n">
        <f aca="false">BQ43*BQ39*(1-In_BESS_Haircut)*In_BESS_Avail/In_Aurora_Avail</f>
        <v>120.037508841763</v>
      </c>
      <c r="BR44" s="22" t="n">
        <f aca="false">BR43*BR39*(1-In_BESS_Haircut)*In_BESS_Avail/In_Aurora_Avail</f>
        <v>120.037508841763</v>
      </c>
      <c r="BS44" s="22" t="n">
        <f aca="false">BS43*BS39*(1-In_BESS_Haircut)*In_BESS_Avail/In_Aurora_Avail</f>
        <v>120.19819942748</v>
      </c>
      <c r="BT44" s="22" t="n">
        <f aca="false">BT43*BT39*(1-In_BESS_Haircut)*In_BESS_Avail/In_Aurora_Avail</f>
        <v>120.19819942748</v>
      </c>
      <c r="BU44" s="22" t="n">
        <f aca="false">BU43*BU39*(1-In_BESS_Haircut)*In_BESS_Avail/In_Aurora_Avail</f>
        <v>120.19819942748</v>
      </c>
      <c r="BV44" s="22" t="n">
        <f aca="false">BV43*BV39*(1-In_BESS_Haircut)*In_BESS_Avail/In_Aurora_Avail</f>
        <v>120.19819942748</v>
      </c>
      <c r="BW44" s="22" t="n">
        <f aca="false">BW43*BW39*(1-In_BESS_Haircut)*In_BESS_Avail/In_Aurora_Avail</f>
        <v>121.514243189796</v>
      </c>
      <c r="BX44" s="22" t="n">
        <f aca="false">BX43*BX39*(1-In_BESS_Haircut)*In_BESS_Avail/In_Aurora_Avail</f>
        <v>121.514243189796</v>
      </c>
      <c r="BY44" s="22" t="n">
        <f aca="false">BY43*BY39*(1-In_BESS_Haircut)*In_BESS_Avail/In_Aurora_Avail</f>
        <v>121.514243189796</v>
      </c>
      <c r="BZ44" s="22" t="n">
        <f aca="false">BZ43*BZ39*(1-In_BESS_Haircut)*In_BESS_Avail/In_Aurora_Avail</f>
        <v>121.514243189796</v>
      </c>
      <c r="CA44" s="22" t="n">
        <f aca="false">CA43*CA39*(1-In_BESS_Haircut)*In_BESS_Avail/In_Aurora_Avail</f>
        <v>118.884993373909</v>
      </c>
      <c r="CB44" s="22" t="n">
        <f aca="false">CB43*CB39*(1-In_BESS_Haircut)*In_BESS_Avail/In_Aurora_Avail</f>
        <v>118.884993373909</v>
      </c>
      <c r="CC44" s="22" t="n">
        <f aca="false">CC43*CC39*(1-In_BESS_Haircut)*In_BESS_Avail/In_Aurora_Avail</f>
        <v>118.884993373909</v>
      </c>
      <c r="CD44" s="22" t="n">
        <f aca="false">CD43*CD39*(1-In_BESS_Haircut)*In_BESS_Avail/In_Aurora_Avail</f>
        <v>118.884993373909</v>
      </c>
      <c r="CE44" s="22" t="n">
        <f aca="false">CE43*CE39*(1-In_BESS_Haircut)*In_BESS_Avail/In_Aurora_Avail</f>
        <v>117.910128030345</v>
      </c>
      <c r="CF44" s="22" t="n">
        <f aca="false">CF43*CF39*(1-In_BESS_Haircut)*In_BESS_Avail/In_Aurora_Avail</f>
        <v>117.910128030345</v>
      </c>
      <c r="CG44" s="22" t="n">
        <f aca="false">CG43*CG39*(1-In_BESS_Haircut)*In_BESS_Avail/In_Aurora_Avail</f>
        <v>117.910128030345</v>
      </c>
      <c r="CH44" s="22" t="n">
        <f aca="false">CH43*CH39*(1-In_BESS_Haircut)*In_BESS_Avail/In_Aurora_Avail</f>
        <v>117.910128030345</v>
      </c>
      <c r="CI44" s="22" t="n">
        <f aca="false">CI43*CI39*(1-In_BESS_Haircut)*In_BESS_Avail/In_Aurora_Avail</f>
        <v>119.367805037274</v>
      </c>
      <c r="CJ44" s="22" t="n">
        <f aca="false">CJ43*CJ39*(1-In_BESS_Haircut)*In_BESS_Avail/In_Aurora_Avail</f>
        <v>119.367805037274</v>
      </c>
      <c r="CK44" s="22" t="n">
        <f aca="false">CK43*CK39*(1-In_BESS_Haircut)*In_BESS_Avail/In_Aurora_Avail</f>
        <v>119.367805037274</v>
      </c>
      <c r="CL44" s="22" t="n">
        <f aca="false">CL43*CL39*(1-In_BESS_Haircut)*In_BESS_Avail/In_Aurora_Avail</f>
        <v>119.367805037274</v>
      </c>
      <c r="CM44" s="22" t="n">
        <f aca="false">CM43*CM39*(1-In_BESS_Haircut)*In_BESS_Avail/In_Aurora_Avail</f>
        <v>125.310823289507</v>
      </c>
      <c r="CN44" s="22" t="n">
        <f aca="false">CN43*CN39*(1-In_BESS_Haircut)*In_BESS_Avail/In_Aurora_Avail</f>
        <v>125.310823289507</v>
      </c>
      <c r="CO44" s="22" t="n">
        <f aca="false">CO43*CO39*(1-In_BESS_Haircut)*In_BESS_Avail/In_Aurora_Avail</f>
        <v>125.310823289507</v>
      </c>
      <c r="CP44" s="22" t="n">
        <f aca="false">CP43*CP39*(1-In_BESS_Haircut)*In_BESS_Avail/In_Aurora_Avail</f>
        <v>125.310823289507</v>
      </c>
      <c r="CQ44" s="22" t="n">
        <f aca="false">CQ43*CQ39*(1-In_BESS_Haircut)*In_BESS_Avail/In_Aurora_Avail</f>
        <v>124.561655937935</v>
      </c>
      <c r="CR44" s="22" t="n">
        <f aca="false">CR43*CR39*(1-In_BESS_Haircut)*In_BESS_Avail/In_Aurora_Avail</f>
        <v>124.561655937935</v>
      </c>
      <c r="CS44" s="22" t="n">
        <f aca="false">CS43*CS39*(1-In_BESS_Haircut)*In_BESS_Avail/In_Aurora_Avail</f>
        <v>124.561655937935</v>
      </c>
      <c r="CT44" s="22" t="n">
        <f aca="false">CT43*CT39*(1-In_BESS_Haircut)*In_BESS_Avail/In_Aurora_Avail</f>
        <v>124.561655937935</v>
      </c>
      <c r="CU44" s="22" t="n">
        <f aca="false">CU43*CU39*(1-In_BESS_Haircut)*In_BESS_Avail/In_Aurora_Avail</f>
        <v>129.362587739894</v>
      </c>
      <c r="CV44" s="22" t="n">
        <f aca="false">CV43*CV39*(1-In_BESS_Haircut)*In_BESS_Avail/In_Aurora_Avail</f>
        <v>129.362587739894</v>
      </c>
      <c r="CW44" s="22" t="n">
        <f aca="false">CW43*CW39*(1-In_BESS_Haircut)*In_BESS_Avail/In_Aurora_Avail</f>
        <v>129.362587739894</v>
      </c>
      <c r="CX44" s="22" t="n">
        <f aca="false">CX43*CX39*(1-In_BESS_Haircut)*In_BESS_Avail/In_Aurora_Avail</f>
        <v>129.362587739894</v>
      </c>
      <c r="CY44" s="22" t="n">
        <f aca="false">CY43*CY39*(1-In_BESS_Haircut)*In_BESS_Avail/In_Aurora_Avail</f>
        <v>165.606845294871</v>
      </c>
      <c r="CZ44" s="22" t="n">
        <f aca="false">CZ43*CZ39*(1-In_BESS_Haircut)*In_BESS_Avail/In_Aurora_Avail</f>
        <v>165.606845294871</v>
      </c>
      <c r="DA44" s="22" t="n">
        <f aca="false">DA43*DA39*(1-In_BESS_Haircut)*In_BESS_Avail/In_Aurora_Avail</f>
        <v>165.606845294871</v>
      </c>
      <c r="DB44" s="22" t="n">
        <f aca="false">DB43*DB39*(1-In_BESS_Haircut)*In_BESS_Avail/In_Aurora_Avail</f>
        <v>165.606845294871</v>
      </c>
      <c r="DC44" s="22" t="n">
        <f aca="false">DC43*DC39*(1-In_BESS_Haircut)*In_BESS_Avail/In_Aurora_Avail</f>
        <v>167.236250491969</v>
      </c>
      <c r="DD44" s="22" t="n">
        <f aca="false">DD43*DD39*(1-In_BESS_Haircut)*In_BESS_Avail/In_Aurora_Avail</f>
        <v>167.236250491969</v>
      </c>
      <c r="DE44" s="22" t="n">
        <f aca="false">DE43*DE39*(1-In_BESS_Haircut)*In_BESS_Avail/In_Aurora_Avail</f>
        <v>167.236250491969</v>
      </c>
      <c r="DF44" s="22" t="n">
        <f aca="false">DF43*DF39*(1-In_BESS_Haircut)*In_BESS_Avail/In_Aurora_Avail</f>
        <v>167.236250491969</v>
      </c>
      <c r="DG44" s="22" t="n">
        <f aca="false">DG43*DG39*(1-In_BESS_Haircut)*In_BESS_Avail/In_Aurora_Avail</f>
        <v>168.439493182942</v>
      </c>
      <c r="DH44" s="22" t="n">
        <f aca="false">DH43*DH39*(1-In_BESS_Haircut)*In_BESS_Avail/In_Aurora_Avail</f>
        <v>168.439493182942</v>
      </c>
      <c r="DI44" s="22" t="n">
        <f aca="false">DI43*DI39*(1-In_BESS_Haircut)*In_BESS_Avail/In_Aurora_Avail</f>
        <v>168.439493182942</v>
      </c>
      <c r="DJ44" s="22" t="n">
        <f aca="false">DJ43*DJ39*(1-In_BESS_Haircut)*In_BESS_Avail/In_Aurora_Avail</f>
        <v>168.439493182942</v>
      </c>
      <c r="DK44" s="22" t="n">
        <f aca="false">DK43*DK39*(1-In_BESS_Haircut)*In_BESS_Avail/In_Aurora_Avail</f>
        <v>168.541929930744</v>
      </c>
      <c r="DL44" s="22" t="n">
        <f aca="false">DL43*DL39*(1-In_BESS_Haircut)*In_BESS_Avail/In_Aurora_Avail</f>
        <v>168.541929930744</v>
      </c>
      <c r="DM44" s="22" t="n">
        <f aca="false">DM43*DM39*(1-In_BESS_Haircut)*In_BESS_Avail/In_Aurora_Avail</f>
        <v>168.541929930744</v>
      </c>
      <c r="DN44" s="22" t="n">
        <f aca="false">DN43*DN39*(1-In_BESS_Haircut)*In_BESS_Avail/In_Aurora_Avail</f>
        <v>168.541929930744</v>
      </c>
      <c r="DO44" s="22" t="n">
        <f aca="false">DO43*DO39*(1-In_BESS_Haircut)*In_BESS_Avail/In_Aurora_Avail</f>
        <v>172.381857220145</v>
      </c>
      <c r="DP44" s="22" t="n">
        <f aca="false">DP43*DP39*(1-In_BESS_Haircut)*In_BESS_Avail/In_Aurora_Avail</f>
        <v>172.381857220145</v>
      </c>
      <c r="DQ44" s="22" t="n">
        <f aca="false">DQ43*DQ39*(1-In_BESS_Haircut)*In_BESS_Avail/In_Aurora_Avail</f>
        <v>172.381857220145</v>
      </c>
      <c r="DR44" s="22" t="n">
        <f aca="false">DR43*DR39*(1-In_BESS_Haircut)*In_BESS_Avail/In_Aurora_Avail</f>
        <v>172.381857220145</v>
      </c>
      <c r="DS44" s="22" t="n">
        <f aca="false">DS43*DS39*(1-In_BESS_Haircut)*In_BESS_Avail/In_Aurora_Avail</f>
        <v>171.725621922278</v>
      </c>
      <c r="DT44" s="22" t="n">
        <f aca="false">DT43*DT39*(1-In_BESS_Haircut)*In_BESS_Avail/In_Aurora_Avail</f>
        <v>171.725621922278</v>
      </c>
      <c r="DU44" s="22" t="n">
        <f aca="false">DU43*DU39*(1-In_BESS_Haircut)*In_BESS_Avail/In_Aurora_Avail</f>
        <v>171.725621922278</v>
      </c>
      <c r="DV44" s="22" t="n">
        <f aca="false">DV43*DV39*(1-In_BESS_Haircut)*In_BESS_Avail/In_Aurora_Avail</f>
        <v>171.725621922278</v>
      </c>
      <c r="DW44" s="22" t="n">
        <f aca="false">DW43*DW39*(1-In_BESS_Haircut)*In_BESS_Avail/In_Aurora_Avail</f>
        <v>175.141739982154</v>
      </c>
      <c r="DX44" s="22" t="n">
        <f aca="false">DX43*DX39*(1-In_BESS_Haircut)*In_BESS_Avail/In_Aurora_Avail</f>
        <v>175.141739982154</v>
      </c>
      <c r="DY44" s="22" t="n">
        <f aca="false">DY43*DY39*(1-In_BESS_Haircut)*In_BESS_Avail/In_Aurora_Avail</f>
        <v>175.141739982154</v>
      </c>
      <c r="DZ44" s="22" t="n">
        <f aca="false">DZ43*DZ39*(1-In_BESS_Haircut)*In_BESS_Avail/In_Aurora_Avail</f>
        <v>175.141739982154</v>
      </c>
      <c r="EA44" s="22" t="n">
        <f aca="false">EA43*EA39*(1-In_BESS_Haircut)*In_BESS_Avail/In_Aurora_Avail</f>
        <v>179.170842866952</v>
      </c>
      <c r="EB44" s="22" t="n">
        <f aca="false">EB43*EB39*(1-In_BESS_Haircut)*In_BESS_Avail/In_Aurora_Avail</f>
        <v>179.170842866952</v>
      </c>
      <c r="EC44" s="22" t="n">
        <f aca="false">EC43*EC39*(1-In_BESS_Haircut)*In_BESS_Avail/In_Aurora_Avail</f>
        <v>179.170842866952</v>
      </c>
      <c r="ED44" s="22" t="n">
        <f aca="false">ED43*ED39*(1-In_BESS_Haircut)*In_BESS_Avail/In_Aurora_Avail</f>
        <v>179.170842866952</v>
      </c>
      <c r="EE44" s="22" t="n">
        <f aca="false">EE43*EE39*(1-In_BESS_Haircut)*In_BESS_Avail/In_Aurora_Avail</f>
        <v>175.241993060013</v>
      </c>
      <c r="EF44" s="22" t="n">
        <f aca="false">EF43*EF39*(1-In_BESS_Haircut)*In_BESS_Avail/In_Aurora_Avail</f>
        <v>175.241993060013</v>
      </c>
      <c r="EG44" s="22" t="n">
        <f aca="false">EG43*EG39*(1-In_BESS_Haircut)*In_BESS_Avail/In_Aurora_Avail</f>
        <v>175.241993060013</v>
      </c>
      <c r="EH44" s="22" t="n">
        <f aca="false">EH43*EH39*(1-In_BESS_Haircut)*In_BESS_Avail/In_Aurora_Avail</f>
        <v>175.241993060013</v>
      </c>
      <c r="EI44" s="22" t="n">
        <f aca="false">EI43*EI39*(1-In_BESS_Haircut)*In_BESS_Avail/In_Aurora_Avail</f>
        <v>181.033027934511</v>
      </c>
      <c r="EJ44" s="22" t="n">
        <f aca="false">EJ43*EJ39*(1-In_BESS_Haircut)*In_BESS_Avail/In_Aurora_Avail</f>
        <v>181.033027934511</v>
      </c>
      <c r="EK44" s="22" t="n">
        <f aca="false">EK43*EK39*(1-In_BESS_Haircut)*In_BESS_Avail/In_Aurora_Avail</f>
        <v>181.033027934511</v>
      </c>
      <c r="EL44" s="22" t="n">
        <f aca="false">EL43*EL39*(1-In_BESS_Haircut)*In_BESS_Avail/In_Aurora_Avail</f>
        <v>181.033027934511</v>
      </c>
      <c r="EM44" s="22" t="n">
        <f aca="false">EM43*EM39*(1-In_BESS_Haircut)*In_BESS_Avail/In_Aurora_Avail</f>
        <v>185.060072939738</v>
      </c>
      <c r="EN44" s="22" t="n">
        <f aca="false">EN43*EN39*(1-In_BESS_Haircut)*In_BESS_Avail/In_Aurora_Avail</f>
        <v>185.060072939738</v>
      </c>
      <c r="EO44" s="22" t="n">
        <f aca="false">EO43*EO39*(1-In_BESS_Haircut)*In_BESS_Avail/In_Aurora_Avail</f>
        <v>185.060072939738</v>
      </c>
      <c r="EP44" s="22" t="n">
        <f aca="false">EP43*EP39*(1-In_BESS_Haircut)*In_BESS_Avail/In_Aurora_Avail</f>
        <v>185.060072939738</v>
      </c>
      <c r="EQ44" s="22" t="n">
        <f aca="false">EQ43*EQ39*(1-In_BESS_Haircut)*In_BESS_Avail/In_Aurora_Avail</f>
        <v>182.468179396365</v>
      </c>
      <c r="ER44" s="22" t="n">
        <f aca="false">ER43*ER39*(1-In_BESS_Haircut)*In_BESS_Avail/In_Aurora_Avail</f>
        <v>182.468179396365</v>
      </c>
      <c r="ES44" s="22" t="n">
        <f aca="false">ES43*ES39*(1-In_BESS_Haircut)*In_BESS_Avail/In_Aurora_Avail</f>
        <v>182.468179396365</v>
      </c>
      <c r="ET44" s="22" t="n">
        <f aca="false">ET43*ET39*(1-In_BESS_Haircut)*In_BESS_Avail/In_Aurora_Avail</f>
        <v>182.468179396365</v>
      </c>
      <c r="EU44" s="22" t="n">
        <f aca="false">EU43*EU39*(1-In_BESS_Haircut)*In_BESS_Avail/In_Aurora_Avail</f>
        <v>186.117542984292</v>
      </c>
      <c r="EV44" s="22" t="n">
        <f aca="false">EV43*EV39*(1-In_BESS_Haircut)*In_BESS_Avail/In_Aurora_Avail</f>
        <v>186.117542984292</v>
      </c>
      <c r="EW44" s="22" t="n">
        <f aca="false">EW43*EW39*(1-In_BESS_Haircut)*In_BESS_Avail/In_Aurora_Avail</f>
        <v>186.117542984292</v>
      </c>
      <c r="EX44" s="22" t="n">
        <f aca="false">EX43*EX39*(1-In_BESS_Haircut)*In_BESS_Avail/In_Aurora_Avail</f>
        <v>186.117542984292</v>
      </c>
      <c r="EY44" s="22" t="n">
        <f aca="false">EY43*EY39*(1-In_BESS_Haircut)*In_BESS_Avail/In_Aurora_Avail</f>
        <v>189.839893843978</v>
      </c>
      <c r="EZ44" s="22" t="n">
        <f aca="false">EZ43*EZ39*(1-In_BESS_Haircut)*In_BESS_Avail/In_Aurora_Avail</f>
        <v>189.839893843978</v>
      </c>
      <c r="FA44" s="22" t="n">
        <f aca="false">FA43*FA39*(1-In_BESS_Haircut)*In_BESS_Avail/In_Aurora_Avail</f>
        <v>189.839893843978</v>
      </c>
      <c r="FB44" s="22" t="n">
        <f aca="false">FB43*FB39*(1-In_BESS_Haircut)*In_BESS_Avail/In_Aurora_Avail</f>
        <v>189.839893843978</v>
      </c>
      <c r="FC44" s="22" t="n">
        <f aca="false">FC43*FC39*(1-In_BESS_Haircut)*In_BESS_Avail/In_Aurora_Avail</f>
        <v>193.636691720857</v>
      </c>
      <c r="FD44" s="22" t="n">
        <f aca="false">FD43*FD39*(1-In_BESS_Haircut)*In_BESS_Avail/In_Aurora_Avail</f>
        <v>193.636691720857</v>
      </c>
      <c r="FE44" s="22" t="n">
        <f aca="false">FE43*FE39*(1-In_BESS_Haircut)*In_BESS_Avail/In_Aurora_Avail</f>
        <v>193.636691720857</v>
      </c>
      <c r="FF44" s="22" t="n">
        <f aca="false">FF43*FF39*(1-In_BESS_Haircut)*In_BESS_Avail/In_Aurora_Avail</f>
        <v>193.636691720857</v>
      </c>
      <c r="FG44" s="22" t="n">
        <f aca="false">FG43*FG39*(1-In_BESS_Haircut)*In_BESS_Avail/In_Aurora_Avail</f>
        <v>197.509425555274</v>
      </c>
      <c r="FH44" s="22" t="n">
        <f aca="false">FH43*FH39*(1-In_BESS_Haircut)*In_BESS_Avail/In_Aurora_Avail</f>
        <v>197.509425555274</v>
      </c>
    </row>
    <row r="46" customFormat="false" ht="15" hidden="false" customHeight="false" outlineLevel="0" collapsed="false">
      <c r="A46" s="9" t="s">
        <v>14</v>
      </c>
      <c r="B46" s="9"/>
      <c r="C46" s="9" t="s">
        <v>652</v>
      </c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</row>
    <row r="47" customFormat="false" ht="15" hidden="false" customHeight="false" outlineLevel="0" collapsed="false">
      <c r="C47" s="0" t="s">
        <v>653</v>
      </c>
      <c r="D47" s="11" t="s">
        <v>39</v>
      </c>
      <c r="E47" s="49" t="n">
        <f aca="false">INDEX(Case_Offer,1,$F12)</f>
        <v>1</v>
      </c>
    </row>
    <row r="48" customFormat="false" ht="15" hidden="false" customHeight="false" outlineLevel="0" collapsed="false">
      <c r="C48" s="0" t="s">
        <v>654</v>
      </c>
      <c r="D48" s="11" t="s">
        <v>79</v>
      </c>
      <c r="E48" s="38" t="n">
        <f aca="false">MATCH(In_Offer_PV,OPV_Names,0)</f>
        <v>2</v>
      </c>
      <c r="F48" s="38" t="n">
        <f aca="false">INDEX(OPV_Type,$E48)</f>
        <v>1</v>
      </c>
    </row>
    <row r="49" customFormat="false" ht="15" hidden="false" customHeight="false" outlineLevel="0" collapsed="false">
      <c r="C49" s="0" t="s">
        <v>655</v>
      </c>
      <c r="D49" s="11" t="s">
        <v>303</v>
      </c>
      <c r="E49" s="45" t="n">
        <f aca="false">INDEX(OPV_Fee,$E48)</f>
        <v>0</v>
      </c>
      <c r="F49" s="22" t="n">
        <f aca="false">INDEX(OPV_Fee_Min,$E48)</f>
        <v>0</v>
      </c>
    </row>
    <row r="50" customFormat="false" ht="15" hidden="false" customHeight="false" outlineLevel="0" collapsed="false">
      <c r="C50" s="0" t="s">
        <v>656</v>
      </c>
      <c r="D50" s="11" t="s">
        <v>303</v>
      </c>
      <c r="E50" s="22" t="n">
        <f aca="false">INDEX(OPV_Fee_Max,$E48)</f>
        <v>0</v>
      </c>
      <c r="F50" s="22" t="n">
        <f aca="false">INDEX(OPV_Price,$E48)</f>
        <v>43.96</v>
      </c>
    </row>
    <row r="51" customFormat="false" ht="15" hidden="false" customHeight="false" outlineLevel="0" collapsed="false">
      <c r="C51" s="0" t="s">
        <v>657</v>
      </c>
      <c r="D51" s="11" t="s">
        <v>617</v>
      </c>
      <c r="E51" s="40" t="n">
        <f aca="false">IF(INDEX(OPV_Start,$E48)&gt;0,INDEX(OPV_Start,$E48),$F16+1)</f>
        <v>46753</v>
      </c>
      <c r="F51" s="40" t="n">
        <f aca="false">EDATE($E51,INDEX(OPV_Tenor,$E48)*Months_In_Year)-1</f>
        <v>47848</v>
      </c>
      <c r="J51" s="60" t="n">
        <f aca="false">$E47*MAX(0,MIN($F51,J$4)-MAX($E51,J$3)+1)/J$5</f>
        <v>0</v>
      </c>
      <c r="K51" s="60" t="n">
        <f aca="false">$E47*MAX(0,MIN($F51,K$4)-MAX($E51,K$3)+1)/K$5</f>
        <v>0</v>
      </c>
      <c r="L51" s="60" t="n">
        <f aca="false">$E47*MAX(0,MIN($F51,L$4)-MAX($E51,L$3)+1)/L$5</f>
        <v>0</v>
      </c>
      <c r="M51" s="60" t="n">
        <f aca="false">$E47*MAX(0,MIN($F51,M$4)-MAX($E51,M$3)+1)/M$5</f>
        <v>0</v>
      </c>
      <c r="N51" s="60" t="n">
        <f aca="false">$E47*MAX(0,MIN($F51,N$4)-MAX($E51,N$3)+1)/N$5</f>
        <v>0</v>
      </c>
      <c r="O51" s="60" t="n">
        <f aca="false">$E47*MAX(0,MIN($F51,O$4)-MAX($E51,O$3)+1)/O$5</f>
        <v>0</v>
      </c>
      <c r="P51" s="60" t="n">
        <f aca="false">$E47*MAX(0,MIN($F51,P$4)-MAX($E51,P$3)+1)/P$5</f>
        <v>0</v>
      </c>
      <c r="Q51" s="60" t="n">
        <f aca="false">$E47*MAX(0,MIN($F51,Q$4)-MAX($E51,Q$3)+1)/Q$5</f>
        <v>0</v>
      </c>
      <c r="R51" s="60" t="n">
        <f aca="false">$E47*MAX(0,MIN($F51,R$4)-MAX($E51,R$3)+1)/R$5</f>
        <v>0</v>
      </c>
      <c r="S51" s="60" t="n">
        <f aca="false">$E47*MAX(0,MIN($F51,S$4)-MAX($E51,S$3)+1)/S$5</f>
        <v>1</v>
      </c>
      <c r="T51" s="60" t="n">
        <f aca="false">$E47*MAX(0,MIN($F51,T$4)-MAX($E51,T$3)+1)/T$5</f>
        <v>1</v>
      </c>
      <c r="U51" s="60" t="n">
        <f aca="false">$E47*MAX(0,MIN($F51,U$4)-MAX($E51,U$3)+1)/U$5</f>
        <v>1</v>
      </c>
      <c r="V51" s="60" t="n">
        <f aca="false">$E47*MAX(0,MIN($F51,V$4)-MAX($E51,V$3)+1)/V$5</f>
        <v>1</v>
      </c>
      <c r="W51" s="60" t="n">
        <f aca="false">$E47*MAX(0,MIN($F51,W$4)-MAX($E51,W$3)+1)/W$5</f>
        <v>1</v>
      </c>
      <c r="X51" s="60" t="n">
        <f aca="false">$E47*MAX(0,MIN($F51,X$4)-MAX($E51,X$3)+1)/X$5</f>
        <v>1</v>
      </c>
      <c r="Y51" s="60" t="n">
        <f aca="false">$E47*MAX(0,MIN($F51,Y$4)-MAX($E51,Y$3)+1)/Y$5</f>
        <v>1</v>
      </c>
      <c r="Z51" s="60" t="n">
        <f aca="false">$E47*MAX(0,MIN($F51,Z$4)-MAX($E51,Z$3)+1)/Z$5</f>
        <v>1</v>
      </c>
      <c r="AA51" s="60" t="n">
        <f aca="false">$E47*MAX(0,MIN($F51,AA$4)-MAX($E51,AA$3)+1)/AA$5</f>
        <v>1</v>
      </c>
      <c r="AB51" s="60" t="n">
        <f aca="false">$E47*MAX(0,MIN($F51,AB$4)-MAX($E51,AB$3)+1)/AB$5</f>
        <v>1</v>
      </c>
      <c r="AC51" s="60" t="n">
        <f aca="false">$E47*MAX(0,MIN($F51,AC$4)-MAX($E51,AC$3)+1)/AC$5</f>
        <v>1</v>
      </c>
      <c r="AD51" s="60" t="n">
        <f aca="false">$E47*MAX(0,MIN($F51,AD$4)-MAX($E51,AD$3)+1)/AD$5</f>
        <v>1</v>
      </c>
      <c r="AE51" s="60" t="n">
        <f aca="false">$E47*MAX(0,MIN($F51,AE$4)-MAX($E51,AE$3)+1)/AE$5</f>
        <v>0</v>
      </c>
      <c r="AF51" s="60" t="n">
        <f aca="false">$E47*MAX(0,MIN($F51,AF$4)-MAX($E51,AF$3)+1)/AF$5</f>
        <v>0</v>
      </c>
      <c r="AG51" s="60" t="n">
        <f aca="false">$E47*MAX(0,MIN($F51,AG$4)-MAX($E51,AG$3)+1)/AG$5</f>
        <v>0</v>
      </c>
      <c r="AH51" s="60" t="n">
        <f aca="false">$E47*MAX(0,MIN($F51,AH$4)-MAX($E51,AH$3)+1)/AH$5</f>
        <v>0</v>
      </c>
      <c r="AI51" s="60" t="n">
        <f aca="false">$E47*MAX(0,MIN($F51,AI$4)-MAX($E51,AI$3)+1)/AI$5</f>
        <v>0</v>
      </c>
      <c r="AJ51" s="60" t="n">
        <f aca="false">$E47*MAX(0,MIN($F51,AJ$4)-MAX($E51,AJ$3)+1)/AJ$5</f>
        <v>0</v>
      </c>
      <c r="AK51" s="60" t="n">
        <f aca="false">$E47*MAX(0,MIN($F51,AK$4)-MAX($E51,AK$3)+1)/AK$5</f>
        <v>0</v>
      </c>
      <c r="AL51" s="60" t="n">
        <f aca="false">$E47*MAX(0,MIN($F51,AL$4)-MAX($E51,AL$3)+1)/AL$5</f>
        <v>0</v>
      </c>
      <c r="AM51" s="60" t="n">
        <f aca="false">$E47*MAX(0,MIN($F51,AM$4)-MAX($E51,AM$3)+1)/AM$5</f>
        <v>0</v>
      </c>
      <c r="AN51" s="60" t="n">
        <f aca="false">$E47*MAX(0,MIN($F51,AN$4)-MAX($E51,AN$3)+1)/AN$5</f>
        <v>0</v>
      </c>
      <c r="AO51" s="60" t="n">
        <f aca="false">$E47*MAX(0,MIN($F51,AO$4)-MAX($E51,AO$3)+1)/AO$5</f>
        <v>0</v>
      </c>
      <c r="AP51" s="60" t="n">
        <f aca="false">$E47*MAX(0,MIN($F51,AP$4)-MAX($E51,AP$3)+1)/AP$5</f>
        <v>0</v>
      </c>
      <c r="AQ51" s="60" t="n">
        <f aca="false">$E47*MAX(0,MIN($F51,AQ$4)-MAX($E51,AQ$3)+1)/AQ$5</f>
        <v>0</v>
      </c>
      <c r="AR51" s="60" t="n">
        <f aca="false">$E47*MAX(0,MIN($F51,AR$4)-MAX($E51,AR$3)+1)/AR$5</f>
        <v>0</v>
      </c>
      <c r="AS51" s="60" t="n">
        <f aca="false">$E47*MAX(0,MIN($F51,AS$4)-MAX($E51,AS$3)+1)/AS$5</f>
        <v>0</v>
      </c>
      <c r="AT51" s="60" t="n">
        <f aca="false">$E47*MAX(0,MIN($F51,AT$4)-MAX($E51,AT$3)+1)/AT$5</f>
        <v>0</v>
      </c>
      <c r="AU51" s="60" t="n">
        <f aca="false">$E47*MAX(0,MIN($F51,AU$4)-MAX($E51,AU$3)+1)/AU$5</f>
        <v>0</v>
      </c>
      <c r="AV51" s="60" t="n">
        <f aca="false">$E47*MAX(0,MIN($F51,AV$4)-MAX($E51,AV$3)+1)/AV$5</f>
        <v>0</v>
      </c>
      <c r="AW51" s="60" t="n">
        <f aca="false">$E47*MAX(0,MIN($F51,AW$4)-MAX($E51,AW$3)+1)/AW$5</f>
        <v>0</v>
      </c>
      <c r="AX51" s="60" t="n">
        <f aca="false">$E47*MAX(0,MIN($F51,AX$4)-MAX($E51,AX$3)+1)/AX$5</f>
        <v>0</v>
      </c>
      <c r="AY51" s="60" t="n">
        <f aca="false">$E47*MAX(0,MIN($F51,AY$4)-MAX($E51,AY$3)+1)/AY$5</f>
        <v>0</v>
      </c>
      <c r="AZ51" s="60" t="n">
        <f aca="false">$E47*MAX(0,MIN($F51,AZ$4)-MAX($E51,AZ$3)+1)/AZ$5</f>
        <v>0</v>
      </c>
      <c r="BA51" s="60" t="n">
        <f aca="false">$E47*MAX(0,MIN($F51,BA$4)-MAX($E51,BA$3)+1)/BA$5</f>
        <v>0</v>
      </c>
      <c r="BB51" s="60" t="n">
        <f aca="false">$E47*MAX(0,MIN($F51,BB$4)-MAX($E51,BB$3)+1)/BB$5</f>
        <v>0</v>
      </c>
      <c r="BC51" s="60" t="n">
        <f aca="false">$E47*MAX(0,MIN($F51,BC$4)-MAX($E51,BC$3)+1)/BC$5</f>
        <v>0</v>
      </c>
      <c r="BD51" s="60" t="n">
        <f aca="false">$E47*MAX(0,MIN($F51,BD$4)-MAX($E51,BD$3)+1)/BD$5</f>
        <v>0</v>
      </c>
      <c r="BE51" s="60" t="n">
        <f aca="false">$E47*MAX(0,MIN($F51,BE$4)-MAX($E51,BE$3)+1)/BE$5</f>
        <v>0</v>
      </c>
      <c r="BF51" s="60" t="n">
        <f aca="false">$E47*MAX(0,MIN($F51,BF$4)-MAX($E51,BF$3)+1)/BF$5</f>
        <v>0</v>
      </c>
      <c r="BG51" s="60" t="n">
        <f aca="false">$E47*MAX(0,MIN($F51,BG$4)-MAX($E51,BG$3)+1)/BG$5</f>
        <v>0</v>
      </c>
      <c r="BH51" s="60" t="n">
        <f aca="false">$E47*MAX(0,MIN($F51,BH$4)-MAX($E51,BH$3)+1)/BH$5</f>
        <v>0</v>
      </c>
      <c r="BI51" s="60" t="n">
        <f aca="false">$E47*MAX(0,MIN($F51,BI$4)-MAX($E51,BI$3)+1)/BI$5</f>
        <v>0</v>
      </c>
      <c r="BJ51" s="60" t="n">
        <f aca="false">$E47*MAX(0,MIN($F51,BJ$4)-MAX($E51,BJ$3)+1)/BJ$5</f>
        <v>0</v>
      </c>
      <c r="BK51" s="60" t="n">
        <f aca="false">$E47*MAX(0,MIN($F51,BK$4)-MAX($E51,BK$3)+1)/BK$5</f>
        <v>0</v>
      </c>
      <c r="BL51" s="60" t="n">
        <f aca="false">$E47*MAX(0,MIN($F51,BL$4)-MAX($E51,BL$3)+1)/BL$5</f>
        <v>0</v>
      </c>
      <c r="BM51" s="60" t="n">
        <f aca="false">$E47*MAX(0,MIN($F51,BM$4)-MAX($E51,BM$3)+1)/BM$5</f>
        <v>0</v>
      </c>
      <c r="BN51" s="60" t="n">
        <f aca="false">$E47*MAX(0,MIN($F51,BN$4)-MAX($E51,BN$3)+1)/BN$5</f>
        <v>0</v>
      </c>
      <c r="BO51" s="60" t="n">
        <f aca="false">$E47*MAX(0,MIN($F51,BO$4)-MAX($E51,BO$3)+1)/BO$5</f>
        <v>0</v>
      </c>
      <c r="BP51" s="60" t="n">
        <f aca="false">$E47*MAX(0,MIN($F51,BP$4)-MAX($E51,BP$3)+1)/BP$5</f>
        <v>0</v>
      </c>
      <c r="BQ51" s="60" t="n">
        <f aca="false">$E47*MAX(0,MIN($F51,BQ$4)-MAX($E51,BQ$3)+1)/BQ$5</f>
        <v>0</v>
      </c>
      <c r="BR51" s="60" t="n">
        <f aca="false">$E47*MAX(0,MIN($F51,BR$4)-MAX($E51,BR$3)+1)/BR$5</f>
        <v>0</v>
      </c>
      <c r="BS51" s="60" t="n">
        <f aca="false">$E47*MAX(0,MIN($F51,BS$4)-MAX($E51,BS$3)+1)/BS$5</f>
        <v>0</v>
      </c>
      <c r="BT51" s="60" t="n">
        <f aca="false">$E47*MAX(0,MIN($F51,BT$4)-MAX($E51,BT$3)+1)/BT$5</f>
        <v>0</v>
      </c>
      <c r="BU51" s="60" t="n">
        <f aca="false">$E47*MAX(0,MIN($F51,BU$4)-MAX($E51,BU$3)+1)/BU$5</f>
        <v>0</v>
      </c>
      <c r="BV51" s="60" t="n">
        <f aca="false">$E47*MAX(0,MIN($F51,BV$4)-MAX($E51,BV$3)+1)/BV$5</f>
        <v>0</v>
      </c>
      <c r="BW51" s="60" t="n">
        <f aca="false">$E47*MAX(0,MIN($F51,BW$4)-MAX($E51,BW$3)+1)/BW$5</f>
        <v>0</v>
      </c>
      <c r="BX51" s="60" t="n">
        <f aca="false">$E47*MAX(0,MIN($F51,BX$4)-MAX($E51,BX$3)+1)/BX$5</f>
        <v>0</v>
      </c>
      <c r="BY51" s="60" t="n">
        <f aca="false">$E47*MAX(0,MIN($F51,BY$4)-MAX($E51,BY$3)+1)/BY$5</f>
        <v>0</v>
      </c>
      <c r="BZ51" s="60" t="n">
        <f aca="false">$E47*MAX(0,MIN($F51,BZ$4)-MAX($E51,BZ$3)+1)/BZ$5</f>
        <v>0</v>
      </c>
      <c r="CA51" s="60" t="n">
        <f aca="false">$E47*MAX(0,MIN($F51,CA$4)-MAX($E51,CA$3)+1)/CA$5</f>
        <v>0</v>
      </c>
      <c r="CB51" s="60" t="n">
        <f aca="false">$E47*MAX(0,MIN($F51,CB$4)-MAX($E51,CB$3)+1)/CB$5</f>
        <v>0</v>
      </c>
      <c r="CC51" s="60" t="n">
        <f aca="false">$E47*MAX(0,MIN($F51,CC$4)-MAX($E51,CC$3)+1)/CC$5</f>
        <v>0</v>
      </c>
      <c r="CD51" s="60" t="n">
        <f aca="false">$E47*MAX(0,MIN($F51,CD$4)-MAX($E51,CD$3)+1)/CD$5</f>
        <v>0</v>
      </c>
      <c r="CE51" s="60" t="n">
        <f aca="false">$E47*MAX(0,MIN($F51,CE$4)-MAX($E51,CE$3)+1)/CE$5</f>
        <v>0</v>
      </c>
      <c r="CF51" s="60" t="n">
        <f aca="false">$E47*MAX(0,MIN($F51,CF$4)-MAX($E51,CF$3)+1)/CF$5</f>
        <v>0</v>
      </c>
      <c r="CG51" s="60" t="n">
        <f aca="false">$E47*MAX(0,MIN($F51,CG$4)-MAX($E51,CG$3)+1)/CG$5</f>
        <v>0</v>
      </c>
      <c r="CH51" s="60" t="n">
        <f aca="false">$E47*MAX(0,MIN($F51,CH$4)-MAX($E51,CH$3)+1)/CH$5</f>
        <v>0</v>
      </c>
      <c r="CI51" s="60" t="n">
        <f aca="false">$E47*MAX(0,MIN($F51,CI$4)-MAX($E51,CI$3)+1)/CI$5</f>
        <v>0</v>
      </c>
      <c r="CJ51" s="60" t="n">
        <f aca="false">$E47*MAX(0,MIN($F51,CJ$4)-MAX($E51,CJ$3)+1)/CJ$5</f>
        <v>0</v>
      </c>
      <c r="CK51" s="60" t="n">
        <f aca="false">$E47*MAX(0,MIN($F51,CK$4)-MAX($E51,CK$3)+1)/CK$5</f>
        <v>0</v>
      </c>
      <c r="CL51" s="60" t="n">
        <f aca="false">$E47*MAX(0,MIN($F51,CL$4)-MAX($E51,CL$3)+1)/CL$5</f>
        <v>0</v>
      </c>
      <c r="CM51" s="60" t="n">
        <f aca="false">$E47*MAX(0,MIN($F51,CM$4)-MAX($E51,CM$3)+1)/CM$5</f>
        <v>0</v>
      </c>
      <c r="CN51" s="60" t="n">
        <f aca="false">$E47*MAX(0,MIN($F51,CN$4)-MAX($E51,CN$3)+1)/CN$5</f>
        <v>0</v>
      </c>
      <c r="CO51" s="60" t="n">
        <f aca="false">$E47*MAX(0,MIN($F51,CO$4)-MAX($E51,CO$3)+1)/CO$5</f>
        <v>0</v>
      </c>
      <c r="CP51" s="60" t="n">
        <f aca="false">$E47*MAX(0,MIN($F51,CP$4)-MAX($E51,CP$3)+1)/CP$5</f>
        <v>0</v>
      </c>
      <c r="CQ51" s="60" t="n">
        <f aca="false">$E47*MAX(0,MIN($F51,CQ$4)-MAX($E51,CQ$3)+1)/CQ$5</f>
        <v>0</v>
      </c>
      <c r="CR51" s="60" t="n">
        <f aca="false">$E47*MAX(0,MIN($F51,CR$4)-MAX($E51,CR$3)+1)/CR$5</f>
        <v>0</v>
      </c>
      <c r="CS51" s="60" t="n">
        <f aca="false">$E47*MAX(0,MIN($F51,CS$4)-MAX($E51,CS$3)+1)/CS$5</f>
        <v>0</v>
      </c>
      <c r="CT51" s="60" t="n">
        <f aca="false">$E47*MAX(0,MIN($F51,CT$4)-MAX($E51,CT$3)+1)/CT$5</f>
        <v>0</v>
      </c>
      <c r="CU51" s="60" t="n">
        <f aca="false">$E47*MAX(0,MIN($F51,CU$4)-MAX($E51,CU$3)+1)/CU$5</f>
        <v>0</v>
      </c>
      <c r="CV51" s="60" t="n">
        <f aca="false">$E47*MAX(0,MIN($F51,CV$4)-MAX($E51,CV$3)+1)/CV$5</f>
        <v>0</v>
      </c>
      <c r="CW51" s="60" t="n">
        <f aca="false">$E47*MAX(0,MIN($F51,CW$4)-MAX($E51,CW$3)+1)/CW$5</f>
        <v>0</v>
      </c>
      <c r="CX51" s="60" t="n">
        <f aca="false">$E47*MAX(0,MIN($F51,CX$4)-MAX($E51,CX$3)+1)/CX$5</f>
        <v>0</v>
      </c>
      <c r="CY51" s="60" t="n">
        <f aca="false">$E47*MAX(0,MIN($F51,CY$4)-MAX($E51,CY$3)+1)/CY$5</f>
        <v>0</v>
      </c>
      <c r="CZ51" s="60" t="n">
        <f aca="false">$E47*MAX(0,MIN($F51,CZ$4)-MAX($E51,CZ$3)+1)/CZ$5</f>
        <v>0</v>
      </c>
      <c r="DA51" s="60" t="n">
        <f aca="false">$E47*MAX(0,MIN($F51,DA$4)-MAX($E51,DA$3)+1)/DA$5</f>
        <v>0</v>
      </c>
      <c r="DB51" s="60" t="n">
        <f aca="false">$E47*MAX(0,MIN($F51,DB$4)-MAX($E51,DB$3)+1)/DB$5</f>
        <v>0</v>
      </c>
      <c r="DC51" s="60" t="n">
        <f aca="false">$E47*MAX(0,MIN($F51,DC$4)-MAX($E51,DC$3)+1)/DC$5</f>
        <v>0</v>
      </c>
      <c r="DD51" s="60" t="n">
        <f aca="false">$E47*MAX(0,MIN($F51,DD$4)-MAX($E51,DD$3)+1)/DD$5</f>
        <v>0</v>
      </c>
      <c r="DE51" s="60" t="n">
        <f aca="false">$E47*MAX(0,MIN($F51,DE$4)-MAX($E51,DE$3)+1)/DE$5</f>
        <v>0</v>
      </c>
      <c r="DF51" s="60" t="n">
        <f aca="false">$E47*MAX(0,MIN($F51,DF$4)-MAX($E51,DF$3)+1)/DF$5</f>
        <v>0</v>
      </c>
      <c r="DG51" s="60" t="n">
        <f aca="false">$E47*MAX(0,MIN($F51,DG$4)-MAX($E51,DG$3)+1)/DG$5</f>
        <v>0</v>
      </c>
      <c r="DH51" s="60" t="n">
        <f aca="false">$E47*MAX(0,MIN($F51,DH$4)-MAX($E51,DH$3)+1)/DH$5</f>
        <v>0</v>
      </c>
      <c r="DI51" s="60" t="n">
        <f aca="false">$E47*MAX(0,MIN($F51,DI$4)-MAX($E51,DI$3)+1)/DI$5</f>
        <v>0</v>
      </c>
      <c r="DJ51" s="60" t="n">
        <f aca="false">$E47*MAX(0,MIN($F51,DJ$4)-MAX($E51,DJ$3)+1)/DJ$5</f>
        <v>0</v>
      </c>
      <c r="DK51" s="60" t="n">
        <f aca="false">$E47*MAX(0,MIN($F51,DK$4)-MAX($E51,DK$3)+1)/DK$5</f>
        <v>0</v>
      </c>
      <c r="DL51" s="60" t="n">
        <f aca="false">$E47*MAX(0,MIN($F51,DL$4)-MAX($E51,DL$3)+1)/DL$5</f>
        <v>0</v>
      </c>
      <c r="DM51" s="60" t="n">
        <f aca="false">$E47*MAX(0,MIN($F51,DM$4)-MAX($E51,DM$3)+1)/DM$5</f>
        <v>0</v>
      </c>
      <c r="DN51" s="60" t="n">
        <f aca="false">$E47*MAX(0,MIN($F51,DN$4)-MAX($E51,DN$3)+1)/DN$5</f>
        <v>0</v>
      </c>
      <c r="DO51" s="60" t="n">
        <f aca="false">$E47*MAX(0,MIN($F51,DO$4)-MAX($E51,DO$3)+1)/DO$5</f>
        <v>0</v>
      </c>
      <c r="DP51" s="60" t="n">
        <f aca="false">$E47*MAX(0,MIN($F51,DP$4)-MAX($E51,DP$3)+1)/DP$5</f>
        <v>0</v>
      </c>
      <c r="DQ51" s="60" t="n">
        <f aca="false">$E47*MAX(0,MIN($F51,DQ$4)-MAX($E51,DQ$3)+1)/DQ$5</f>
        <v>0</v>
      </c>
      <c r="DR51" s="60" t="n">
        <f aca="false">$E47*MAX(0,MIN($F51,DR$4)-MAX($E51,DR$3)+1)/DR$5</f>
        <v>0</v>
      </c>
      <c r="DS51" s="60" t="n">
        <f aca="false">$E47*MAX(0,MIN($F51,DS$4)-MAX($E51,DS$3)+1)/DS$5</f>
        <v>0</v>
      </c>
      <c r="DT51" s="60" t="n">
        <f aca="false">$E47*MAX(0,MIN($F51,DT$4)-MAX($E51,DT$3)+1)/DT$5</f>
        <v>0</v>
      </c>
      <c r="DU51" s="60" t="n">
        <f aca="false">$E47*MAX(0,MIN($F51,DU$4)-MAX($E51,DU$3)+1)/DU$5</f>
        <v>0</v>
      </c>
      <c r="DV51" s="60" t="n">
        <f aca="false">$E47*MAX(0,MIN($F51,DV$4)-MAX($E51,DV$3)+1)/DV$5</f>
        <v>0</v>
      </c>
      <c r="DW51" s="60" t="n">
        <f aca="false">$E47*MAX(0,MIN($F51,DW$4)-MAX($E51,DW$3)+1)/DW$5</f>
        <v>0</v>
      </c>
      <c r="DX51" s="60" t="n">
        <f aca="false">$E47*MAX(0,MIN($F51,DX$4)-MAX($E51,DX$3)+1)/DX$5</f>
        <v>0</v>
      </c>
      <c r="DY51" s="60" t="n">
        <f aca="false">$E47*MAX(0,MIN($F51,DY$4)-MAX($E51,DY$3)+1)/DY$5</f>
        <v>0</v>
      </c>
      <c r="DZ51" s="60" t="n">
        <f aca="false">$E47*MAX(0,MIN($F51,DZ$4)-MAX($E51,DZ$3)+1)/DZ$5</f>
        <v>0</v>
      </c>
      <c r="EA51" s="60" t="n">
        <f aca="false">$E47*MAX(0,MIN($F51,EA$4)-MAX($E51,EA$3)+1)/EA$5</f>
        <v>0</v>
      </c>
      <c r="EB51" s="60" t="n">
        <f aca="false">$E47*MAX(0,MIN($F51,EB$4)-MAX($E51,EB$3)+1)/EB$5</f>
        <v>0</v>
      </c>
      <c r="EC51" s="60" t="n">
        <f aca="false">$E47*MAX(0,MIN($F51,EC$4)-MAX($E51,EC$3)+1)/EC$5</f>
        <v>0</v>
      </c>
      <c r="ED51" s="60" t="n">
        <f aca="false">$E47*MAX(0,MIN($F51,ED$4)-MAX($E51,ED$3)+1)/ED$5</f>
        <v>0</v>
      </c>
      <c r="EE51" s="60" t="n">
        <f aca="false">$E47*MAX(0,MIN($F51,EE$4)-MAX($E51,EE$3)+1)/EE$5</f>
        <v>0</v>
      </c>
      <c r="EF51" s="60" t="n">
        <f aca="false">$E47*MAX(0,MIN($F51,EF$4)-MAX($E51,EF$3)+1)/EF$5</f>
        <v>0</v>
      </c>
      <c r="EG51" s="60" t="n">
        <f aca="false">$E47*MAX(0,MIN($F51,EG$4)-MAX($E51,EG$3)+1)/EG$5</f>
        <v>0</v>
      </c>
      <c r="EH51" s="60" t="n">
        <f aca="false">$E47*MAX(0,MIN($F51,EH$4)-MAX($E51,EH$3)+1)/EH$5</f>
        <v>0</v>
      </c>
      <c r="EI51" s="60" t="n">
        <f aca="false">$E47*MAX(0,MIN($F51,EI$4)-MAX($E51,EI$3)+1)/EI$5</f>
        <v>0</v>
      </c>
      <c r="EJ51" s="60" t="n">
        <f aca="false">$E47*MAX(0,MIN($F51,EJ$4)-MAX($E51,EJ$3)+1)/EJ$5</f>
        <v>0</v>
      </c>
      <c r="EK51" s="60" t="n">
        <f aca="false">$E47*MAX(0,MIN($F51,EK$4)-MAX($E51,EK$3)+1)/EK$5</f>
        <v>0</v>
      </c>
      <c r="EL51" s="60" t="n">
        <f aca="false">$E47*MAX(0,MIN($F51,EL$4)-MAX($E51,EL$3)+1)/EL$5</f>
        <v>0</v>
      </c>
      <c r="EM51" s="60" t="n">
        <f aca="false">$E47*MAX(0,MIN($F51,EM$4)-MAX($E51,EM$3)+1)/EM$5</f>
        <v>0</v>
      </c>
      <c r="EN51" s="60" t="n">
        <f aca="false">$E47*MAX(0,MIN($F51,EN$4)-MAX($E51,EN$3)+1)/EN$5</f>
        <v>0</v>
      </c>
      <c r="EO51" s="60" t="n">
        <f aca="false">$E47*MAX(0,MIN($F51,EO$4)-MAX($E51,EO$3)+1)/EO$5</f>
        <v>0</v>
      </c>
      <c r="EP51" s="60" t="n">
        <f aca="false">$E47*MAX(0,MIN($F51,EP$4)-MAX($E51,EP$3)+1)/EP$5</f>
        <v>0</v>
      </c>
      <c r="EQ51" s="60" t="n">
        <f aca="false">$E47*MAX(0,MIN($F51,EQ$4)-MAX($E51,EQ$3)+1)/EQ$5</f>
        <v>0</v>
      </c>
      <c r="ER51" s="60" t="n">
        <f aca="false">$E47*MAX(0,MIN($F51,ER$4)-MAX($E51,ER$3)+1)/ER$5</f>
        <v>0</v>
      </c>
      <c r="ES51" s="60" t="n">
        <f aca="false">$E47*MAX(0,MIN($F51,ES$4)-MAX($E51,ES$3)+1)/ES$5</f>
        <v>0</v>
      </c>
      <c r="ET51" s="60" t="n">
        <f aca="false">$E47*MAX(0,MIN($F51,ET$4)-MAX($E51,ET$3)+1)/ET$5</f>
        <v>0</v>
      </c>
      <c r="EU51" s="60" t="n">
        <f aca="false">$E47*MAX(0,MIN($F51,EU$4)-MAX($E51,EU$3)+1)/EU$5</f>
        <v>0</v>
      </c>
      <c r="EV51" s="60" t="n">
        <f aca="false">$E47*MAX(0,MIN($F51,EV$4)-MAX($E51,EV$3)+1)/EV$5</f>
        <v>0</v>
      </c>
      <c r="EW51" s="60" t="n">
        <f aca="false">$E47*MAX(0,MIN($F51,EW$4)-MAX($E51,EW$3)+1)/EW$5</f>
        <v>0</v>
      </c>
      <c r="EX51" s="60" t="n">
        <f aca="false">$E47*MAX(0,MIN($F51,EX$4)-MAX($E51,EX$3)+1)/EX$5</f>
        <v>0</v>
      </c>
      <c r="EY51" s="60" t="n">
        <f aca="false">$E47*MAX(0,MIN($F51,EY$4)-MAX($E51,EY$3)+1)/EY$5</f>
        <v>0</v>
      </c>
      <c r="EZ51" s="60" t="n">
        <f aca="false">$E47*MAX(0,MIN($F51,EZ$4)-MAX($E51,EZ$3)+1)/EZ$5</f>
        <v>0</v>
      </c>
      <c r="FA51" s="60" t="n">
        <f aca="false">$E47*MAX(0,MIN($F51,FA$4)-MAX($E51,FA$3)+1)/FA$5</f>
        <v>0</v>
      </c>
      <c r="FB51" s="60" t="n">
        <f aca="false">$E47*MAX(0,MIN($F51,FB$4)-MAX($E51,FB$3)+1)/FB$5</f>
        <v>0</v>
      </c>
      <c r="FC51" s="60" t="n">
        <f aca="false">$E47*MAX(0,MIN($F51,FC$4)-MAX($E51,FC$3)+1)/FC$5</f>
        <v>0</v>
      </c>
      <c r="FD51" s="60" t="n">
        <f aca="false">$E47*MAX(0,MIN($F51,FD$4)-MAX($E51,FD$3)+1)/FD$5</f>
        <v>0</v>
      </c>
      <c r="FE51" s="60" t="n">
        <f aca="false">$E47*MAX(0,MIN($F51,FE$4)-MAX($E51,FE$3)+1)/FE$5</f>
        <v>0</v>
      </c>
      <c r="FF51" s="60" t="n">
        <f aca="false">$E47*MAX(0,MIN($F51,FF$4)-MAX($E51,FF$3)+1)/FF$5</f>
        <v>0</v>
      </c>
      <c r="FG51" s="60" t="n">
        <f aca="false">$E47*MAX(0,MIN($F51,FG$4)-MAX($E51,FG$3)+1)/FG$5</f>
        <v>0</v>
      </c>
      <c r="FH51" s="60" t="n">
        <f aca="false">$E47*MAX(0,MIN($F51,FH$4)-MAX($E51,FH$3)+1)/FH$5</f>
        <v>0</v>
      </c>
    </row>
    <row r="52" customFormat="false" ht="15" hidden="false" customHeight="false" outlineLevel="0" collapsed="false">
      <c r="C52" s="0" t="s">
        <v>658</v>
      </c>
      <c r="D52" s="11" t="s">
        <v>303</v>
      </c>
      <c r="J52" s="22" t="n">
        <f aca="false">MIN($E50,MAX($E49*J41,$F49))</f>
        <v>0</v>
      </c>
      <c r="K52" s="22" t="n">
        <f aca="false">MIN($E50,MAX($E49*K41,$F49))</f>
        <v>0</v>
      </c>
      <c r="L52" s="22" t="n">
        <f aca="false">MIN($E50,MAX($E49*L41,$F49))</f>
        <v>0</v>
      </c>
      <c r="M52" s="22" t="n">
        <f aca="false">MIN($E50,MAX($E49*M41,$F49))</f>
        <v>0</v>
      </c>
      <c r="N52" s="22" t="n">
        <f aca="false">MIN($E50,MAX($E49*N41,$F49))</f>
        <v>0</v>
      </c>
      <c r="O52" s="22" t="n">
        <f aca="false">MIN($E50,MAX($E49*O41,$F49))</f>
        <v>0</v>
      </c>
      <c r="P52" s="22" t="n">
        <f aca="false">MIN($E50,MAX($E49*P41,$F49))</f>
        <v>0</v>
      </c>
      <c r="Q52" s="22" t="n">
        <f aca="false">MIN($E50,MAX($E49*Q41,$F49))</f>
        <v>0</v>
      </c>
      <c r="R52" s="22" t="n">
        <f aca="false">MIN($E50,MAX($E49*R41,$F49))</f>
        <v>0</v>
      </c>
      <c r="S52" s="22" t="n">
        <f aca="false">MIN($E50,MAX($E49*S41,$F49))</f>
        <v>0</v>
      </c>
      <c r="T52" s="22" t="n">
        <f aca="false">MIN($E50,MAX($E49*T41,$F49))</f>
        <v>0</v>
      </c>
      <c r="U52" s="22" t="n">
        <f aca="false">MIN($E50,MAX($E49*U41,$F49))</f>
        <v>0</v>
      </c>
      <c r="V52" s="22" t="n">
        <f aca="false">MIN($E50,MAX($E49*V41,$F49))</f>
        <v>0</v>
      </c>
      <c r="W52" s="22" t="n">
        <f aca="false">MIN($E50,MAX($E49*W41,$F49))</f>
        <v>0</v>
      </c>
      <c r="X52" s="22" t="n">
        <f aca="false">MIN($E50,MAX($E49*X41,$F49))</f>
        <v>0</v>
      </c>
      <c r="Y52" s="22" t="n">
        <f aca="false">MIN($E50,MAX($E49*Y41,$F49))</f>
        <v>0</v>
      </c>
      <c r="Z52" s="22" t="n">
        <f aca="false">MIN($E50,MAX($E49*Z41,$F49))</f>
        <v>0</v>
      </c>
      <c r="AA52" s="22" t="n">
        <f aca="false">MIN($E50,MAX($E49*AA41,$F49))</f>
        <v>0</v>
      </c>
      <c r="AB52" s="22" t="n">
        <f aca="false">MIN($E50,MAX($E49*AB41,$F49))</f>
        <v>0</v>
      </c>
      <c r="AC52" s="22" t="n">
        <f aca="false">MIN($E50,MAX($E49*AC41,$F49))</f>
        <v>0</v>
      </c>
      <c r="AD52" s="22" t="n">
        <f aca="false">MIN($E50,MAX($E49*AD41,$F49))</f>
        <v>0</v>
      </c>
      <c r="AE52" s="22" t="n">
        <f aca="false">MIN($E50,MAX($E49*AE41,$F49))</f>
        <v>0</v>
      </c>
      <c r="AF52" s="22" t="n">
        <f aca="false">MIN($E50,MAX($E49*AF41,$F49))</f>
        <v>0</v>
      </c>
      <c r="AG52" s="22" t="n">
        <f aca="false">MIN($E50,MAX($E49*AG41,$F49))</f>
        <v>0</v>
      </c>
      <c r="AH52" s="22" t="n">
        <f aca="false">MIN($E50,MAX($E49*AH41,$F49))</f>
        <v>0</v>
      </c>
      <c r="AI52" s="22" t="n">
        <f aca="false">MIN($E50,MAX($E49*AI41,$F49))</f>
        <v>0</v>
      </c>
      <c r="AJ52" s="22" t="n">
        <f aca="false">MIN($E50,MAX($E49*AJ41,$F49))</f>
        <v>0</v>
      </c>
      <c r="AK52" s="22" t="n">
        <f aca="false">MIN($E50,MAX($E49*AK41,$F49))</f>
        <v>0</v>
      </c>
      <c r="AL52" s="22" t="n">
        <f aca="false">MIN($E50,MAX($E49*AL41,$F49))</f>
        <v>0</v>
      </c>
      <c r="AM52" s="22" t="n">
        <f aca="false">MIN($E50,MAX($E49*AM41,$F49))</f>
        <v>0</v>
      </c>
      <c r="AN52" s="22" t="n">
        <f aca="false">MIN($E50,MAX($E49*AN41,$F49))</f>
        <v>0</v>
      </c>
      <c r="AO52" s="22" t="n">
        <f aca="false">MIN($E50,MAX($E49*AO41,$F49))</f>
        <v>0</v>
      </c>
      <c r="AP52" s="22" t="n">
        <f aca="false">MIN($E50,MAX($E49*AP41,$F49))</f>
        <v>0</v>
      </c>
      <c r="AQ52" s="22" t="n">
        <f aca="false">MIN($E50,MAX($E49*AQ41,$F49))</f>
        <v>0</v>
      </c>
      <c r="AR52" s="22" t="n">
        <f aca="false">MIN($E50,MAX($E49*AR41,$F49))</f>
        <v>0</v>
      </c>
      <c r="AS52" s="22" t="n">
        <f aca="false">MIN($E50,MAX($E49*AS41,$F49))</f>
        <v>0</v>
      </c>
      <c r="AT52" s="22" t="n">
        <f aca="false">MIN($E50,MAX($E49*AT41,$F49))</f>
        <v>0</v>
      </c>
      <c r="AU52" s="22" t="n">
        <f aca="false">MIN($E50,MAX($E49*AU41,$F49))</f>
        <v>0</v>
      </c>
      <c r="AV52" s="22" t="n">
        <f aca="false">MIN($E50,MAX($E49*AV41,$F49))</f>
        <v>0</v>
      </c>
      <c r="AW52" s="22" t="n">
        <f aca="false">MIN($E50,MAX($E49*AW41,$F49))</f>
        <v>0</v>
      </c>
      <c r="AX52" s="22" t="n">
        <f aca="false">MIN($E50,MAX($E49*AX41,$F49))</f>
        <v>0</v>
      </c>
      <c r="AY52" s="22" t="n">
        <f aca="false">MIN($E50,MAX($E49*AY41,$F49))</f>
        <v>0</v>
      </c>
      <c r="AZ52" s="22" t="n">
        <f aca="false">MIN($E50,MAX($E49*AZ41,$F49))</f>
        <v>0</v>
      </c>
      <c r="BA52" s="22" t="n">
        <f aca="false">MIN($E50,MAX($E49*BA41,$F49))</f>
        <v>0</v>
      </c>
      <c r="BB52" s="22" t="n">
        <f aca="false">MIN($E50,MAX($E49*BB41,$F49))</f>
        <v>0</v>
      </c>
      <c r="BC52" s="22" t="n">
        <f aca="false">MIN($E50,MAX($E49*BC41,$F49))</f>
        <v>0</v>
      </c>
      <c r="BD52" s="22" t="n">
        <f aca="false">MIN($E50,MAX($E49*BD41,$F49))</f>
        <v>0</v>
      </c>
      <c r="BE52" s="22" t="n">
        <f aca="false">MIN($E50,MAX($E49*BE41,$F49))</f>
        <v>0</v>
      </c>
      <c r="BF52" s="22" t="n">
        <f aca="false">MIN($E50,MAX($E49*BF41,$F49))</f>
        <v>0</v>
      </c>
      <c r="BG52" s="22" t="n">
        <f aca="false">MIN($E50,MAX($E49*BG41,$F49))</f>
        <v>0</v>
      </c>
      <c r="BH52" s="22" t="n">
        <f aca="false">MIN($E50,MAX($E49*BH41,$F49))</f>
        <v>0</v>
      </c>
      <c r="BI52" s="22" t="n">
        <f aca="false">MIN($E50,MAX($E49*BI41,$F49))</f>
        <v>0</v>
      </c>
      <c r="BJ52" s="22" t="n">
        <f aca="false">MIN($E50,MAX($E49*BJ41,$F49))</f>
        <v>0</v>
      </c>
      <c r="BK52" s="22" t="n">
        <f aca="false">MIN($E50,MAX($E49*BK41,$F49))</f>
        <v>0</v>
      </c>
      <c r="BL52" s="22" t="n">
        <f aca="false">MIN($E50,MAX($E49*BL41,$F49))</f>
        <v>0</v>
      </c>
      <c r="BM52" s="22" t="n">
        <f aca="false">MIN($E50,MAX($E49*BM41,$F49))</f>
        <v>0</v>
      </c>
      <c r="BN52" s="22" t="n">
        <f aca="false">MIN($E50,MAX($E49*BN41,$F49))</f>
        <v>0</v>
      </c>
      <c r="BO52" s="22" t="n">
        <f aca="false">MIN($E50,MAX($E49*BO41,$F49))</f>
        <v>0</v>
      </c>
      <c r="BP52" s="22" t="n">
        <f aca="false">MIN($E50,MAX($E49*BP41,$F49))</f>
        <v>0</v>
      </c>
      <c r="BQ52" s="22" t="n">
        <f aca="false">MIN($E50,MAX($E49*BQ41,$F49))</f>
        <v>0</v>
      </c>
      <c r="BR52" s="22" t="n">
        <f aca="false">MIN($E50,MAX($E49*BR41,$F49))</f>
        <v>0</v>
      </c>
      <c r="BS52" s="22" t="n">
        <f aca="false">MIN($E50,MAX($E49*BS41,$F49))</f>
        <v>0</v>
      </c>
      <c r="BT52" s="22" t="n">
        <f aca="false">MIN($E50,MAX($E49*BT41,$F49))</f>
        <v>0</v>
      </c>
      <c r="BU52" s="22" t="n">
        <f aca="false">MIN($E50,MAX($E49*BU41,$F49))</f>
        <v>0</v>
      </c>
      <c r="BV52" s="22" t="n">
        <f aca="false">MIN($E50,MAX($E49*BV41,$F49))</f>
        <v>0</v>
      </c>
      <c r="BW52" s="22" t="n">
        <f aca="false">MIN($E50,MAX($E49*BW41,$F49))</f>
        <v>0</v>
      </c>
      <c r="BX52" s="22" t="n">
        <f aca="false">MIN($E50,MAX($E49*BX41,$F49))</f>
        <v>0</v>
      </c>
      <c r="BY52" s="22" t="n">
        <f aca="false">MIN($E50,MAX($E49*BY41,$F49))</f>
        <v>0</v>
      </c>
      <c r="BZ52" s="22" t="n">
        <f aca="false">MIN($E50,MAX($E49*BZ41,$F49))</f>
        <v>0</v>
      </c>
      <c r="CA52" s="22" t="n">
        <f aca="false">MIN($E50,MAX($E49*CA41,$F49))</f>
        <v>0</v>
      </c>
      <c r="CB52" s="22" t="n">
        <f aca="false">MIN($E50,MAX($E49*CB41,$F49))</f>
        <v>0</v>
      </c>
      <c r="CC52" s="22" t="n">
        <f aca="false">MIN($E50,MAX($E49*CC41,$F49))</f>
        <v>0</v>
      </c>
      <c r="CD52" s="22" t="n">
        <f aca="false">MIN($E50,MAX($E49*CD41,$F49))</f>
        <v>0</v>
      </c>
      <c r="CE52" s="22" t="n">
        <f aca="false">MIN($E50,MAX($E49*CE41,$F49))</f>
        <v>0</v>
      </c>
      <c r="CF52" s="22" t="n">
        <f aca="false">MIN($E50,MAX($E49*CF41,$F49))</f>
        <v>0</v>
      </c>
      <c r="CG52" s="22" t="n">
        <f aca="false">MIN($E50,MAX($E49*CG41,$F49))</f>
        <v>0</v>
      </c>
      <c r="CH52" s="22" t="n">
        <f aca="false">MIN($E50,MAX($E49*CH41,$F49))</f>
        <v>0</v>
      </c>
      <c r="CI52" s="22" t="n">
        <f aca="false">MIN($E50,MAX($E49*CI41,$F49))</f>
        <v>0</v>
      </c>
      <c r="CJ52" s="22" t="n">
        <f aca="false">MIN($E50,MAX($E49*CJ41,$F49))</f>
        <v>0</v>
      </c>
      <c r="CK52" s="22" t="n">
        <f aca="false">MIN($E50,MAX($E49*CK41,$F49))</f>
        <v>0</v>
      </c>
      <c r="CL52" s="22" t="n">
        <f aca="false">MIN($E50,MAX($E49*CL41,$F49))</f>
        <v>0</v>
      </c>
      <c r="CM52" s="22" t="n">
        <f aca="false">MIN($E50,MAX($E49*CM41,$F49))</f>
        <v>0</v>
      </c>
      <c r="CN52" s="22" t="n">
        <f aca="false">MIN($E50,MAX($E49*CN41,$F49))</f>
        <v>0</v>
      </c>
      <c r="CO52" s="22" t="n">
        <f aca="false">MIN($E50,MAX($E49*CO41,$F49))</f>
        <v>0</v>
      </c>
      <c r="CP52" s="22" t="n">
        <f aca="false">MIN($E50,MAX($E49*CP41,$F49))</f>
        <v>0</v>
      </c>
      <c r="CQ52" s="22" t="n">
        <f aca="false">MIN($E50,MAX($E49*CQ41,$F49))</f>
        <v>0</v>
      </c>
      <c r="CR52" s="22" t="n">
        <f aca="false">MIN($E50,MAX($E49*CR41,$F49))</f>
        <v>0</v>
      </c>
      <c r="CS52" s="22" t="n">
        <f aca="false">MIN($E50,MAX($E49*CS41,$F49))</f>
        <v>0</v>
      </c>
      <c r="CT52" s="22" t="n">
        <f aca="false">MIN($E50,MAX($E49*CT41,$F49))</f>
        <v>0</v>
      </c>
      <c r="CU52" s="22" t="n">
        <f aca="false">MIN($E50,MAX($E49*CU41,$F49))</f>
        <v>0</v>
      </c>
      <c r="CV52" s="22" t="n">
        <f aca="false">MIN($E50,MAX($E49*CV41,$F49))</f>
        <v>0</v>
      </c>
      <c r="CW52" s="22" t="n">
        <f aca="false">MIN($E50,MAX($E49*CW41,$F49))</f>
        <v>0</v>
      </c>
      <c r="CX52" s="22" t="n">
        <f aca="false">MIN($E50,MAX($E49*CX41,$F49))</f>
        <v>0</v>
      </c>
      <c r="CY52" s="22" t="n">
        <f aca="false">MIN($E50,MAX($E49*CY41,$F49))</f>
        <v>0</v>
      </c>
      <c r="CZ52" s="22" t="n">
        <f aca="false">MIN($E50,MAX($E49*CZ41,$F49))</f>
        <v>0</v>
      </c>
      <c r="DA52" s="22" t="n">
        <f aca="false">MIN($E50,MAX($E49*DA41,$F49))</f>
        <v>0</v>
      </c>
      <c r="DB52" s="22" t="n">
        <f aca="false">MIN($E50,MAX($E49*DB41,$F49))</f>
        <v>0</v>
      </c>
      <c r="DC52" s="22" t="n">
        <f aca="false">MIN($E50,MAX($E49*DC41,$F49))</f>
        <v>0</v>
      </c>
      <c r="DD52" s="22" t="n">
        <f aca="false">MIN($E50,MAX($E49*DD41,$F49))</f>
        <v>0</v>
      </c>
      <c r="DE52" s="22" t="n">
        <f aca="false">MIN($E50,MAX($E49*DE41,$F49))</f>
        <v>0</v>
      </c>
      <c r="DF52" s="22" t="n">
        <f aca="false">MIN($E50,MAX($E49*DF41,$F49))</f>
        <v>0</v>
      </c>
      <c r="DG52" s="22" t="n">
        <f aca="false">MIN($E50,MAX($E49*DG41,$F49))</f>
        <v>0</v>
      </c>
      <c r="DH52" s="22" t="n">
        <f aca="false">MIN($E50,MAX($E49*DH41,$F49))</f>
        <v>0</v>
      </c>
      <c r="DI52" s="22" t="n">
        <f aca="false">MIN($E50,MAX($E49*DI41,$F49))</f>
        <v>0</v>
      </c>
      <c r="DJ52" s="22" t="n">
        <f aca="false">MIN($E50,MAX($E49*DJ41,$F49))</f>
        <v>0</v>
      </c>
      <c r="DK52" s="22" t="n">
        <f aca="false">MIN($E50,MAX($E49*DK41,$F49))</f>
        <v>0</v>
      </c>
      <c r="DL52" s="22" t="n">
        <f aca="false">MIN($E50,MAX($E49*DL41,$F49))</f>
        <v>0</v>
      </c>
      <c r="DM52" s="22" t="n">
        <f aca="false">MIN($E50,MAX($E49*DM41,$F49))</f>
        <v>0</v>
      </c>
      <c r="DN52" s="22" t="n">
        <f aca="false">MIN($E50,MAX($E49*DN41,$F49))</f>
        <v>0</v>
      </c>
      <c r="DO52" s="22" t="n">
        <f aca="false">MIN($E50,MAX($E49*DO41,$F49))</f>
        <v>0</v>
      </c>
      <c r="DP52" s="22" t="n">
        <f aca="false">MIN($E50,MAX($E49*DP41,$F49))</f>
        <v>0</v>
      </c>
      <c r="DQ52" s="22" t="n">
        <f aca="false">MIN($E50,MAX($E49*DQ41,$F49))</f>
        <v>0</v>
      </c>
      <c r="DR52" s="22" t="n">
        <f aca="false">MIN($E50,MAX($E49*DR41,$F49))</f>
        <v>0</v>
      </c>
      <c r="DS52" s="22" t="n">
        <f aca="false">MIN($E50,MAX($E49*DS41,$F49))</f>
        <v>0</v>
      </c>
      <c r="DT52" s="22" t="n">
        <f aca="false">MIN($E50,MAX($E49*DT41,$F49))</f>
        <v>0</v>
      </c>
      <c r="DU52" s="22" t="n">
        <f aca="false">MIN($E50,MAX($E49*DU41,$F49))</f>
        <v>0</v>
      </c>
      <c r="DV52" s="22" t="n">
        <f aca="false">MIN($E50,MAX($E49*DV41,$F49))</f>
        <v>0</v>
      </c>
      <c r="DW52" s="22" t="n">
        <f aca="false">MIN($E50,MAX($E49*DW41,$F49))</f>
        <v>0</v>
      </c>
      <c r="DX52" s="22" t="n">
        <f aca="false">MIN($E50,MAX($E49*DX41,$F49))</f>
        <v>0</v>
      </c>
      <c r="DY52" s="22" t="n">
        <f aca="false">MIN($E50,MAX($E49*DY41,$F49))</f>
        <v>0</v>
      </c>
      <c r="DZ52" s="22" t="n">
        <f aca="false">MIN($E50,MAX($E49*DZ41,$F49))</f>
        <v>0</v>
      </c>
      <c r="EA52" s="22" t="n">
        <f aca="false">MIN($E50,MAX($E49*EA41,$F49))</f>
        <v>0</v>
      </c>
      <c r="EB52" s="22" t="n">
        <f aca="false">MIN($E50,MAX($E49*EB41,$F49))</f>
        <v>0</v>
      </c>
      <c r="EC52" s="22" t="n">
        <f aca="false">MIN($E50,MAX($E49*EC41,$F49))</f>
        <v>0</v>
      </c>
      <c r="ED52" s="22" t="n">
        <f aca="false">MIN($E50,MAX($E49*ED41,$F49))</f>
        <v>0</v>
      </c>
      <c r="EE52" s="22" t="n">
        <f aca="false">MIN($E50,MAX($E49*EE41,$F49))</f>
        <v>0</v>
      </c>
      <c r="EF52" s="22" t="n">
        <f aca="false">MIN($E50,MAX($E49*EF41,$F49))</f>
        <v>0</v>
      </c>
      <c r="EG52" s="22" t="n">
        <f aca="false">MIN($E50,MAX($E49*EG41,$F49))</f>
        <v>0</v>
      </c>
      <c r="EH52" s="22" t="n">
        <f aca="false">MIN($E50,MAX($E49*EH41,$F49))</f>
        <v>0</v>
      </c>
      <c r="EI52" s="22" t="n">
        <f aca="false">MIN($E50,MAX($E49*EI41,$F49))</f>
        <v>0</v>
      </c>
      <c r="EJ52" s="22" t="n">
        <f aca="false">MIN($E50,MAX($E49*EJ41,$F49))</f>
        <v>0</v>
      </c>
      <c r="EK52" s="22" t="n">
        <f aca="false">MIN($E50,MAX($E49*EK41,$F49))</f>
        <v>0</v>
      </c>
      <c r="EL52" s="22" t="n">
        <f aca="false">MIN($E50,MAX($E49*EL41,$F49))</f>
        <v>0</v>
      </c>
      <c r="EM52" s="22" t="n">
        <f aca="false">MIN($E50,MAX($E49*EM41,$F49))</f>
        <v>0</v>
      </c>
      <c r="EN52" s="22" t="n">
        <f aca="false">MIN($E50,MAX($E49*EN41,$F49))</f>
        <v>0</v>
      </c>
      <c r="EO52" s="22" t="n">
        <f aca="false">MIN($E50,MAX($E49*EO41,$F49))</f>
        <v>0</v>
      </c>
      <c r="EP52" s="22" t="n">
        <f aca="false">MIN($E50,MAX($E49*EP41,$F49))</f>
        <v>0</v>
      </c>
      <c r="EQ52" s="22" t="n">
        <f aca="false">MIN($E50,MAX($E49*EQ41,$F49))</f>
        <v>0</v>
      </c>
      <c r="ER52" s="22" t="n">
        <f aca="false">MIN($E50,MAX($E49*ER41,$F49))</f>
        <v>0</v>
      </c>
      <c r="ES52" s="22" t="n">
        <f aca="false">MIN($E50,MAX($E49*ES41,$F49))</f>
        <v>0</v>
      </c>
      <c r="ET52" s="22" t="n">
        <f aca="false">MIN($E50,MAX($E49*ET41,$F49))</f>
        <v>0</v>
      </c>
      <c r="EU52" s="22" t="n">
        <f aca="false">MIN($E50,MAX($E49*EU41,$F49))</f>
        <v>0</v>
      </c>
      <c r="EV52" s="22" t="n">
        <f aca="false">MIN($E50,MAX($E49*EV41,$F49))</f>
        <v>0</v>
      </c>
      <c r="EW52" s="22" t="n">
        <f aca="false">MIN($E50,MAX($E49*EW41,$F49))</f>
        <v>0</v>
      </c>
      <c r="EX52" s="22" t="n">
        <f aca="false">MIN($E50,MAX($E49*EX41,$F49))</f>
        <v>0</v>
      </c>
      <c r="EY52" s="22" t="n">
        <f aca="false">MIN($E50,MAX($E49*EY41,$F49))</f>
        <v>0</v>
      </c>
      <c r="EZ52" s="22" t="n">
        <f aca="false">MIN($E50,MAX($E49*EZ41,$F49))</f>
        <v>0</v>
      </c>
      <c r="FA52" s="22" t="n">
        <f aca="false">MIN($E50,MAX($E49*FA41,$F49))</f>
        <v>0</v>
      </c>
      <c r="FB52" s="22" t="n">
        <f aca="false">MIN($E50,MAX($E49*FB41,$F49))</f>
        <v>0</v>
      </c>
      <c r="FC52" s="22" t="n">
        <f aca="false">MIN($E50,MAX($E49*FC41,$F49))</f>
        <v>0</v>
      </c>
      <c r="FD52" s="22" t="n">
        <f aca="false">MIN($E50,MAX($E49*FD41,$F49))</f>
        <v>0</v>
      </c>
      <c r="FE52" s="22" t="n">
        <f aca="false">MIN($E50,MAX($E49*FE41,$F49))</f>
        <v>0</v>
      </c>
      <c r="FF52" s="22" t="n">
        <f aca="false">MIN($E50,MAX($E49*FF41,$F49))</f>
        <v>0</v>
      </c>
      <c r="FG52" s="22" t="n">
        <f aca="false">MIN($E50,MAX($E49*FG41,$F49))</f>
        <v>0</v>
      </c>
      <c r="FH52" s="22" t="n">
        <f aca="false">MIN($E50,MAX($E49*FH41,$F49))</f>
        <v>0</v>
      </c>
    </row>
    <row r="53" customFormat="false" ht="15" hidden="false" customHeight="false" outlineLevel="0" collapsed="false">
      <c r="C53" s="0" t="s">
        <v>659</v>
      </c>
      <c r="D53" s="11" t="s">
        <v>303</v>
      </c>
      <c r="J53" s="22" t="n">
        <f aca="false">J41+J51*(IF($F48=1,$F50,J41-J52)-J41)</f>
        <v>0</v>
      </c>
      <c r="K53" s="22" t="n">
        <f aca="false">K41+K51*(IF($F48=1,$F50,K41-K52)-K41)</f>
        <v>0</v>
      </c>
      <c r="L53" s="22" t="n">
        <f aca="false">L41+L51*(IF($F48=1,$F50,L41-L52)-L41)</f>
        <v>0</v>
      </c>
      <c r="M53" s="22" t="n">
        <f aca="false">M41+M51*(IF($F48=1,$F50,M41-M52)-M41)</f>
        <v>0</v>
      </c>
      <c r="N53" s="22" t="n">
        <f aca="false">N41+N51*(IF($F48=1,$F50,N41-N52)-N41)</f>
        <v>0</v>
      </c>
      <c r="O53" s="22" t="n">
        <f aca="false">O41+O51*(IF($F48=1,$F50,O41-O52)-O41)</f>
        <v>71.7247672043007</v>
      </c>
      <c r="P53" s="22" t="n">
        <f aca="false">P41+P51*(IF($F48=1,$F50,P41-P52)-P41)</f>
        <v>71.7247672043007</v>
      </c>
      <c r="Q53" s="22" t="n">
        <f aca="false">Q41+Q51*(IF($F48=1,$F50,Q41-Q52)-Q41)</f>
        <v>71.7247672043007</v>
      </c>
      <c r="R53" s="22" t="n">
        <f aca="false">R41+R51*(IF($F48=1,$F50,R41-R52)-R41)</f>
        <v>71.7247672043007</v>
      </c>
      <c r="S53" s="22" t="n">
        <f aca="false">S41+S51*(IF($F48=1,$F50,S41-S52)-S41)</f>
        <v>43.96</v>
      </c>
      <c r="T53" s="22" t="n">
        <f aca="false">T41+T51*(IF($F48=1,$F50,T41-T52)-T41)</f>
        <v>43.96</v>
      </c>
      <c r="U53" s="22" t="n">
        <f aca="false">U41+U51*(IF($F48=1,$F50,U41-U52)-U41)</f>
        <v>43.96</v>
      </c>
      <c r="V53" s="22" t="n">
        <f aca="false">V41+V51*(IF($F48=1,$F50,V41-V52)-V41)</f>
        <v>43.96</v>
      </c>
      <c r="W53" s="22" t="n">
        <f aca="false">W41+W51*(IF($F48=1,$F50,W41-W52)-W41)</f>
        <v>43.96</v>
      </c>
      <c r="X53" s="22" t="n">
        <f aca="false">X41+X51*(IF($F48=1,$F50,X41-X52)-X41)</f>
        <v>43.96</v>
      </c>
      <c r="Y53" s="22" t="n">
        <f aca="false">Y41+Y51*(IF($F48=1,$F50,Y41-Y52)-Y41)</f>
        <v>43.96</v>
      </c>
      <c r="Z53" s="22" t="n">
        <f aca="false">Z41+Z51*(IF($F48=1,$F50,Z41-Z52)-Z41)</f>
        <v>43.96</v>
      </c>
      <c r="AA53" s="22" t="n">
        <f aca="false">AA41+AA51*(IF($F48=1,$F50,AA41-AA52)-AA41)</f>
        <v>43.96</v>
      </c>
      <c r="AB53" s="22" t="n">
        <f aca="false">AB41+AB51*(IF($F48=1,$F50,AB41-AB52)-AB41)</f>
        <v>43.96</v>
      </c>
      <c r="AC53" s="22" t="n">
        <f aca="false">AC41+AC51*(IF($F48=1,$F50,AC41-AC52)-AC41)</f>
        <v>43.96</v>
      </c>
      <c r="AD53" s="22" t="n">
        <f aca="false">AD41+AD51*(IF($F48=1,$F50,AD41-AD52)-AD41)</f>
        <v>43.96</v>
      </c>
      <c r="AE53" s="22" t="n">
        <f aca="false">AE41+AE51*(IF($F48=1,$F50,AE41-AE52)-AE41)</f>
        <v>62.0185445160051</v>
      </c>
      <c r="AF53" s="22" t="n">
        <f aca="false">AF41+AF51*(IF($F48=1,$F50,AF41-AF52)-AF41)</f>
        <v>62.0185445160051</v>
      </c>
      <c r="AG53" s="22" t="n">
        <f aca="false">AG41+AG51*(IF($F48=1,$F50,AG41-AG52)-AG41)</f>
        <v>62.0185445160051</v>
      </c>
      <c r="AH53" s="22" t="n">
        <f aca="false">AH41+AH51*(IF($F48=1,$F50,AH41-AH52)-AH41)</f>
        <v>62.0185445160051</v>
      </c>
      <c r="AI53" s="22" t="n">
        <f aca="false">AI41+AI51*(IF($F48=1,$F50,AI41-AI52)-AI41)</f>
        <v>58.3716106237066</v>
      </c>
      <c r="AJ53" s="22" t="n">
        <f aca="false">AJ41+AJ51*(IF($F48=1,$F50,AJ41-AJ52)-AJ41)</f>
        <v>58.3716106237066</v>
      </c>
      <c r="AK53" s="22" t="n">
        <f aca="false">AK41+AK51*(IF($F48=1,$F50,AK41-AK52)-AK41)</f>
        <v>58.3716106237066</v>
      </c>
      <c r="AL53" s="22" t="n">
        <f aca="false">AL41+AL51*(IF($F48=1,$F50,AL41-AL52)-AL41)</f>
        <v>58.3716106237066</v>
      </c>
      <c r="AM53" s="22" t="n">
        <f aca="false">AM41+AM51*(IF($F48=1,$F50,AM41-AM52)-AM41)</f>
        <v>60.5602758302122</v>
      </c>
      <c r="AN53" s="22" t="n">
        <f aca="false">AN41+AN51*(IF($F48=1,$F50,AN41-AN52)-AN41)</f>
        <v>60.5602758302122</v>
      </c>
      <c r="AO53" s="22" t="n">
        <f aca="false">AO41+AO51*(IF($F48=1,$F50,AO41-AO52)-AO41)</f>
        <v>60.5602758302122</v>
      </c>
      <c r="AP53" s="22" t="n">
        <f aca="false">AP41+AP51*(IF($F48=1,$F50,AP41-AP52)-AP41)</f>
        <v>60.5602758302122</v>
      </c>
      <c r="AQ53" s="22" t="n">
        <f aca="false">AQ41+AQ51*(IF($F48=1,$F50,AQ41-AQ52)-AQ41)</f>
        <v>56.7051061293152</v>
      </c>
      <c r="AR53" s="22" t="n">
        <f aca="false">AR41+AR51*(IF($F48=1,$F50,AR41-AR52)-AR41)</f>
        <v>56.7051061293152</v>
      </c>
      <c r="AS53" s="22" t="n">
        <f aca="false">AS41+AS51*(IF($F48=1,$F50,AS41-AS52)-AS41)</f>
        <v>56.7051061293152</v>
      </c>
      <c r="AT53" s="22" t="n">
        <f aca="false">AT41+AT51*(IF($F48=1,$F50,AT41-AT52)-AT41)</f>
        <v>56.7051061293152</v>
      </c>
      <c r="AU53" s="22" t="n">
        <f aca="false">AU41+AU51*(IF($F48=1,$F50,AU41-AU52)-AU41)</f>
        <v>56.8764541459343</v>
      </c>
      <c r="AV53" s="22" t="n">
        <f aca="false">AV41+AV51*(IF($F48=1,$F50,AV41-AV52)-AV41)</f>
        <v>56.8764541459343</v>
      </c>
      <c r="AW53" s="22" t="n">
        <f aca="false">AW41+AW51*(IF($F48=1,$F50,AW41-AW52)-AW41)</f>
        <v>56.8764541459343</v>
      </c>
      <c r="AX53" s="22" t="n">
        <f aca="false">AX41+AX51*(IF($F48=1,$F50,AX41-AX52)-AX41)</f>
        <v>56.8764541459343</v>
      </c>
      <c r="AY53" s="22" t="n">
        <f aca="false">AY41+AY51*(IF($F48=1,$F50,AY41-AY52)-AY41)</f>
        <v>57.8365129241372</v>
      </c>
      <c r="AZ53" s="22" t="n">
        <f aca="false">AZ41+AZ51*(IF($F48=1,$F50,AZ41-AZ52)-AZ41)</f>
        <v>57.8365129241372</v>
      </c>
      <c r="BA53" s="22" t="n">
        <f aca="false">BA41+BA51*(IF($F48=1,$F50,BA41-BA52)-BA41)</f>
        <v>57.8365129241372</v>
      </c>
      <c r="BB53" s="22" t="n">
        <f aca="false">BB41+BB51*(IF($F48=1,$F50,BB41-BB52)-BB41)</f>
        <v>57.8365129241372</v>
      </c>
      <c r="BC53" s="22" t="n">
        <f aca="false">BC41+BC51*(IF($F48=1,$F50,BC41-BC52)-BC41)</f>
        <v>62.6768674930789</v>
      </c>
      <c r="BD53" s="22" t="n">
        <f aca="false">BD41+BD51*(IF($F48=1,$F50,BD41-BD52)-BD41)</f>
        <v>62.6768674930789</v>
      </c>
      <c r="BE53" s="22" t="n">
        <f aca="false">BE41+BE51*(IF($F48=1,$F50,BE41-BE52)-BE41)</f>
        <v>62.6768674930789</v>
      </c>
      <c r="BF53" s="22" t="n">
        <f aca="false">BF41+BF51*(IF($F48=1,$F50,BF41-BF52)-BF41)</f>
        <v>62.6768674930789</v>
      </c>
      <c r="BG53" s="22" t="n">
        <f aca="false">BG41+BG51*(IF($F48=1,$F50,BG41-BG52)-BG41)</f>
        <v>64.1023191306188</v>
      </c>
      <c r="BH53" s="22" t="n">
        <f aca="false">BH41+BH51*(IF($F48=1,$F50,BH41-BH52)-BH41)</f>
        <v>64.1023191306188</v>
      </c>
      <c r="BI53" s="22" t="n">
        <f aca="false">BI41+BI51*(IF($F48=1,$F50,BI41-BI52)-BI41)</f>
        <v>64.1023191306188</v>
      </c>
      <c r="BJ53" s="22" t="n">
        <f aca="false">BJ41+BJ51*(IF($F48=1,$F50,BJ41-BJ52)-BJ41)</f>
        <v>64.1023191306188</v>
      </c>
      <c r="BK53" s="22" t="n">
        <f aca="false">BK41+BK51*(IF($F48=1,$F50,BK41-BK52)-BK41)</f>
        <v>64.1649934701766</v>
      </c>
      <c r="BL53" s="22" t="n">
        <f aca="false">BL41+BL51*(IF($F48=1,$F50,BL41-BL52)-BL41)</f>
        <v>64.1649934701766</v>
      </c>
      <c r="BM53" s="22" t="n">
        <f aca="false">BM41+BM51*(IF($F48=1,$F50,BM41-BM52)-BM41)</f>
        <v>64.1649934701766</v>
      </c>
      <c r="BN53" s="22" t="n">
        <f aca="false">BN41+BN51*(IF($F48=1,$F50,BN41-BN52)-BN41)</f>
        <v>64.1649934701766</v>
      </c>
      <c r="BO53" s="22" t="n">
        <f aca="false">BO41+BO51*(IF($F48=1,$F50,BO41-BO52)-BO41)</f>
        <v>62.9347827417273</v>
      </c>
      <c r="BP53" s="22" t="n">
        <f aca="false">BP41+BP51*(IF($F48=1,$F50,BP41-BP52)-BP41)</f>
        <v>62.9347827417273</v>
      </c>
      <c r="BQ53" s="22" t="n">
        <f aca="false">BQ41+BQ51*(IF($F48=1,$F50,BQ41-BQ52)-BQ41)</f>
        <v>62.9347827417273</v>
      </c>
      <c r="BR53" s="22" t="n">
        <f aca="false">BR41+BR51*(IF($F48=1,$F50,BR41-BR52)-BR41)</f>
        <v>62.9347827417273</v>
      </c>
      <c r="BS53" s="22" t="n">
        <f aca="false">BS41+BS51*(IF($F48=1,$F50,BS41-BS52)-BS41)</f>
        <v>61.3936734341989</v>
      </c>
      <c r="BT53" s="22" t="n">
        <f aca="false">BT41+BT51*(IF($F48=1,$F50,BT41-BT52)-BT41)</f>
        <v>61.3936734341989</v>
      </c>
      <c r="BU53" s="22" t="n">
        <f aca="false">BU41+BU51*(IF($F48=1,$F50,BU41-BU52)-BU41)</f>
        <v>61.3936734341989</v>
      </c>
      <c r="BV53" s="22" t="n">
        <f aca="false">BV41+BV51*(IF($F48=1,$F50,BV41-BV52)-BV41)</f>
        <v>61.3936734341989</v>
      </c>
      <c r="BW53" s="22" t="n">
        <f aca="false">BW41+BW51*(IF($F48=1,$F50,BW41-BW52)-BW41)</f>
        <v>62.8256727666286</v>
      </c>
      <c r="BX53" s="22" t="n">
        <f aca="false">BX41+BX51*(IF($F48=1,$F50,BX41-BX52)-BX41)</f>
        <v>62.8256727666286</v>
      </c>
      <c r="BY53" s="22" t="n">
        <f aca="false">BY41+BY51*(IF($F48=1,$F50,BY41-BY52)-BY41)</f>
        <v>62.8256727666286</v>
      </c>
      <c r="BZ53" s="22" t="n">
        <f aca="false">BZ41+BZ51*(IF($F48=1,$F50,BZ41-BZ52)-BZ41)</f>
        <v>62.8256727666286</v>
      </c>
      <c r="CA53" s="22" t="n">
        <f aca="false">CA41+CA51*(IF($F48=1,$F50,CA41-CA52)-CA41)</f>
        <v>63.8609829599801</v>
      </c>
      <c r="CB53" s="22" t="n">
        <f aca="false">CB41+CB51*(IF($F48=1,$F50,CB41-CB52)-CB41)</f>
        <v>63.8609829599801</v>
      </c>
      <c r="CC53" s="22" t="n">
        <f aca="false">CC41+CC51*(IF($F48=1,$F50,CC41-CC52)-CC41)</f>
        <v>63.8609829599801</v>
      </c>
      <c r="CD53" s="22" t="n">
        <f aca="false">CD41+CD51*(IF($F48=1,$F50,CD41-CD52)-CD41)</f>
        <v>63.8609829599801</v>
      </c>
      <c r="CE53" s="22" t="n">
        <f aca="false">CE41+CE51*(IF($F48=1,$F50,CE41-CE52)-CE41)</f>
        <v>63.8329440930962</v>
      </c>
      <c r="CF53" s="22" t="n">
        <f aca="false">CF41+CF51*(IF($F48=1,$F50,CF41-CF52)-CF41)</f>
        <v>63.8329440930962</v>
      </c>
      <c r="CG53" s="22" t="n">
        <f aca="false">CG41+CG51*(IF($F48=1,$F50,CG41-CG52)-CG41)</f>
        <v>63.8329440930962</v>
      </c>
      <c r="CH53" s="22" t="n">
        <f aca="false">CH41+CH51*(IF($F48=1,$F50,CH41-CH52)-CH41)</f>
        <v>63.8329440930962</v>
      </c>
      <c r="CI53" s="22" t="n">
        <f aca="false">CI41+CI51*(IF($F48=1,$F50,CI41-CI52)-CI41)</f>
        <v>67.6656727445676</v>
      </c>
      <c r="CJ53" s="22" t="n">
        <f aca="false">CJ41+CJ51*(IF($F48=1,$F50,CJ41-CJ52)-CJ41)</f>
        <v>67.6656727445676</v>
      </c>
      <c r="CK53" s="22" t="n">
        <f aca="false">CK41+CK51*(IF($F48=1,$F50,CK41-CK52)-CK41)</f>
        <v>67.6656727445676</v>
      </c>
      <c r="CL53" s="22" t="n">
        <f aca="false">CL41+CL51*(IF($F48=1,$F50,CL41-CL52)-CL41)</f>
        <v>67.6656727445676</v>
      </c>
      <c r="CM53" s="22" t="n">
        <f aca="false">CM41+CM51*(IF($F48=1,$F50,CM41-CM52)-CM41)</f>
        <v>69.9597854542693</v>
      </c>
      <c r="CN53" s="22" t="n">
        <f aca="false">CN41+CN51*(IF($F48=1,$F50,CN41-CN52)-CN41)</f>
        <v>69.9597854542693</v>
      </c>
      <c r="CO53" s="22" t="n">
        <f aca="false">CO41+CO51*(IF($F48=1,$F50,CO41-CO52)-CO41)</f>
        <v>69.9597854542693</v>
      </c>
      <c r="CP53" s="22" t="n">
        <f aca="false">CP41+CP51*(IF($F48=1,$F50,CP41-CP52)-CP41)</f>
        <v>69.9597854542693</v>
      </c>
      <c r="CQ53" s="22" t="n">
        <f aca="false">CQ41+CQ51*(IF($F48=1,$F50,CQ41-CQ52)-CQ41)</f>
        <v>70.9837636321865</v>
      </c>
      <c r="CR53" s="22" t="n">
        <f aca="false">CR41+CR51*(IF($F48=1,$F50,CR41-CR52)-CR41)</f>
        <v>70.9837636321865</v>
      </c>
      <c r="CS53" s="22" t="n">
        <f aca="false">CS41+CS51*(IF($F48=1,$F50,CS41-CS52)-CS41)</f>
        <v>70.9837636321865</v>
      </c>
      <c r="CT53" s="22" t="n">
        <f aca="false">CT41+CT51*(IF($F48=1,$F50,CT41-CT52)-CT41)</f>
        <v>70.9837636321865</v>
      </c>
      <c r="CU53" s="22" t="n">
        <f aca="false">CU41+CU51*(IF($F48=1,$F50,CU41-CU52)-CU41)</f>
        <v>68.517490626865</v>
      </c>
      <c r="CV53" s="22" t="n">
        <f aca="false">CV41+CV51*(IF($F48=1,$F50,CV41-CV52)-CV41)</f>
        <v>68.517490626865</v>
      </c>
      <c r="CW53" s="22" t="n">
        <f aca="false">CW41+CW51*(IF($F48=1,$F50,CW41-CW52)-CW41)</f>
        <v>68.517490626865</v>
      </c>
      <c r="CX53" s="22" t="n">
        <f aca="false">CX41+CX51*(IF($F48=1,$F50,CX41-CX52)-CX41)</f>
        <v>68.517490626865</v>
      </c>
      <c r="CY53" s="22" t="n">
        <f aca="false">CY41+CY51*(IF($F48=1,$F50,CY41-CY52)-CY41)</f>
        <v>69.6164976000861</v>
      </c>
      <c r="CZ53" s="22" t="n">
        <f aca="false">CZ41+CZ51*(IF($F48=1,$F50,CZ41-CZ52)-CZ41)</f>
        <v>69.6164976000861</v>
      </c>
      <c r="DA53" s="22" t="n">
        <f aca="false">DA41+DA51*(IF($F48=1,$F50,DA41-DA52)-DA41)</f>
        <v>69.6164976000861</v>
      </c>
      <c r="DB53" s="22" t="n">
        <f aca="false">DB41+DB51*(IF($F48=1,$F50,DB41-DB52)-DB41)</f>
        <v>69.6164976000861</v>
      </c>
      <c r="DC53" s="22" t="n">
        <f aca="false">DC41+DC51*(IF($F48=1,$F50,DC41-DC52)-DC41)</f>
        <v>69.65576367136</v>
      </c>
      <c r="DD53" s="22" t="n">
        <f aca="false">DD41+DD51*(IF($F48=1,$F50,DD41-DD52)-DD41)</f>
        <v>69.65576367136</v>
      </c>
      <c r="DE53" s="22" t="n">
        <f aca="false">DE41+DE51*(IF($F48=1,$F50,DE41-DE52)-DE41)</f>
        <v>69.65576367136</v>
      </c>
      <c r="DF53" s="22" t="n">
        <f aca="false">DF41+DF51*(IF($F48=1,$F50,DF41-DF52)-DF41)</f>
        <v>69.65576367136</v>
      </c>
      <c r="DG53" s="22" t="n">
        <f aca="false">DG41+DG51*(IF($F48=1,$F50,DG41-DG52)-DG41)</f>
        <v>70.6216356738452</v>
      </c>
      <c r="DH53" s="22" t="n">
        <f aca="false">DH41+DH51*(IF($F48=1,$F50,DH41-DH52)-DH41)</f>
        <v>70.6216356738452</v>
      </c>
      <c r="DI53" s="22" t="n">
        <f aca="false">DI41+DI51*(IF($F48=1,$F50,DI41-DI52)-DI41)</f>
        <v>70.6216356738452</v>
      </c>
      <c r="DJ53" s="22" t="n">
        <f aca="false">DJ41+DJ51*(IF($F48=1,$F50,DJ41-DJ52)-DJ41)</f>
        <v>70.6216356738452</v>
      </c>
      <c r="DK53" s="22" t="n">
        <f aca="false">DK41+DK51*(IF($F48=1,$F50,DK41-DK52)-DK41)</f>
        <v>70.4044524070083</v>
      </c>
      <c r="DL53" s="22" t="n">
        <f aca="false">DL41+DL51*(IF($F48=1,$F50,DL41-DL52)-DL41)</f>
        <v>70.4044524070083</v>
      </c>
      <c r="DM53" s="22" t="n">
        <f aca="false">DM41+DM51*(IF($F48=1,$F50,DM41-DM52)-DM41)</f>
        <v>70.4044524070083</v>
      </c>
      <c r="DN53" s="22" t="n">
        <f aca="false">DN41+DN51*(IF($F48=1,$F50,DN41-DN52)-DN41)</f>
        <v>70.4044524070083</v>
      </c>
      <c r="DO53" s="22" t="n">
        <f aca="false">DO41+DO51*(IF($F48=1,$F50,DO41-DO52)-DO41)</f>
        <v>71.698952261357</v>
      </c>
      <c r="DP53" s="22" t="n">
        <f aca="false">DP41+DP51*(IF($F48=1,$F50,DP41-DP52)-DP41)</f>
        <v>71.698952261357</v>
      </c>
      <c r="DQ53" s="22" t="n">
        <f aca="false">DQ41+DQ51*(IF($F48=1,$F50,DQ41-DQ52)-DQ41)</f>
        <v>71.698952261357</v>
      </c>
      <c r="DR53" s="22" t="n">
        <f aca="false">DR41+DR51*(IF($F48=1,$F50,DR41-DR52)-DR41)</f>
        <v>71.698952261357</v>
      </c>
      <c r="DS53" s="22" t="n">
        <f aca="false">DS41+DS51*(IF($F48=1,$F50,DS41-DS52)-DS41)</f>
        <v>72.064902356862</v>
      </c>
      <c r="DT53" s="22" t="n">
        <f aca="false">DT41+DT51*(IF($F48=1,$F50,DT41-DT52)-DT41)</f>
        <v>72.064902356862</v>
      </c>
      <c r="DU53" s="22" t="n">
        <f aca="false">DU41+DU51*(IF($F48=1,$F50,DU41-DU52)-DU41)</f>
        <v>72.064902356862</v>
      </c>
      <c r="DV53" s="22" t="n">
        <f aca="false">DV41+DV51*(IF($F48=1,$F50,DV41-DV52)-DV41)</f>
        <v>72.064902356862</v>
      </c>
      <c r="DW53" s="22" t="n">
        <f aca="false">DW41+DW51*(IF($F48=1,$F50,DW41-DW52)-DW41)</f>
        <v>72.9160543167484</v>
      </c>
      <c r="DX53" s="22" t="n">
        <f aca="false">DX41+DX51*(IF($F48=1,$F50,DX41-DX52)-DX41)</f>
        <v>72.9160543167484</v>
      </c>
      <c r="DY53" s="22" t="n">
        <f aca="false">DY41+DY51*(IF($F48=1,$F50,DY41-DY52)-DY41)</f>
        <v>72.9160543167484</v>
      </c>
      <c r="DZ53" s="22" t="n">
        <f aca="false">DZ41+DZ51*(IF($F48=1,$F50,DZ41-DZ52)-DZ41)</f>
        <v>72.9160543167484</v>
      </c>
      <c r="EA53" s="22" t="n">
        <f aca="false">EA41+EA51*(IF($F48=1,$F50,EA41-EA52)-EA41)</f>
        <v>72.7098212213153</v>
      </c>
      <c r="EB53" s="22" t="n">
        <f aca="false">EB41+EB51*(IF($F48=1,$F50,EB41-EB52)-EB41)</f>
        <v>72.7098212213153</v>
      </c>
      <c r="EC53" s="22" t="n">
        <f aca="false">EC41+EC51*(IF($F48=1,$F50,EC41-EC52)-EC41)</f>
        <v>72.7098212213153</v>
      </c>
      <c r="ED53" s="22" t="n">
        <f aca="false">ED41+ED51*(IF($F48=1,$F50,ED41-ED52)-ED41)</f>
        <v>72.7098212213153</v>
      </c>
      <c r="EE53" s="22" t="n">
        <f aca="false">EE41+EE51*(IF($F48=1,$F50,EE41-EE52)-EE41)</f>
        <v>74.6296311411202</v>
      </c>
      <c r="EF53" s="22" t="n">
        <f aca="false">EF41+EF51*(IF($F48=1,$F50,EF41-EF52)-EF41)</f>
        <v>74.6296311411202</v>
      </c>
      <c r="EG53" s="22" t="n">
        <f aca="false">EG41+EG51*(IF($F48=1,$F50,EG41-EG52)-EG41)</f>
        <v>74.6296311411202</v>
      </c>
      <c r="EH53" s="22" t="n">
        <f aca="false">EH41+EH51*(IF($F48=1,$F50,EH41-EH52)-EH41)</f>
        <v>74.6296311411202</v>
      </c>
      <c r="EI53" s="22" t="n">
        <f aca="false">EI41+EI51*(IF($F48=1,$F50,EI41-EI52)-EI41)</f>
        <v>76.1128859692414</v>
      </c>
      <c r="EJ53" s="22" t="n">
        <f aca="false">EJ41+EJ51*(IF($F48=1,$F50,EJ41-EJ52)-EJ41)</f>
        <v>76.1128859692414</v>
      </c>
      <c r="EK53" s="22" t="n">
        <f aca="false">EK41+EK51*(IF($F48=1,$F50,EK41-EK52)-EK41)</f>
        <v>76.1128859692414</v>
      </c>
      <c r="EL53" s="22" t="n">
        <f aca="false">EL41+EL51*(IF($F48=1,$F50,EL41-EL52)-EL41)</f>
        <v>76.1128859692414</v>
      </c>
      <c r="EM53" s="22" t="n">
        <f aca="false">EM41+EM51*(IF($F48=1,$F50,EM41-EM52)-EM41)</f>
        <v>79.1259587098426</v>
      </c>
      <c r="EN53" s="22" t="n">
        <f aca="false">EN41+EN51*(IF($F48=1,$F50,EN41-EN52)-EN41)</f>
        <v>79.1259587098426</v>
      </c>
      <c r="EO53" s="22" t="n">
        <f aca="false">EO41+EO51*(IF($F48=1,$F50,EO41-EO52)-EO41)</f>
        <v>79.1259587098426</v>
      </c>
      <c r="EP53" s="22" t="n">
        <f aca="false">EP41+EP51*(IF($F48=1,$F50,EP41-EP52)-EP41)</f>
        <v>79.1259587098426</v>
      </c>
      <c r="EQ53" s="22" t="n">
        <f aca="false">EQ41+EQ51*(IF($F48=1,$F50,EQ41-EQ52)-EQ41)</f>
        <v>79.6792120715116</v>
      </c>
      <c r="ER53" s="22" t="n">
        <f aca="false">ER41+ER51*(IF($F48=1,$F50,ER41-ER52)-ER41)</f>
        <v>79.6792120715116</v>
      </c>
      <c r="ES53" s="22" t="n">
        <f aca="false">ES41+ES51*(IF($F48=1,$F50,ES41-ES52)-ES41)</f>
        <v>79.6792120715116</v>
      </c>
      <c r="ET53" s="22" t="n">
        <f aca="false">ET41+ET51*(IF($F48=1,$F50,ET41-ET52)-ET41)</f>
        <v>79.6792120715116</v>
      </c>
      <c r="EU53" s="22" t="n">
        <f aca="false">EU41+EU51*(IF($F48=1,$F50,EU41-EU52)-EU41)</f>
        <v>81.2727963129418</v>
      </c>
      <c r="EV53" s="22" t="n">
        <f aca="false">EV41+EV51*(IF($F48=1,$F50,EV41-EV52)-EV41)</f>
        <v>81.2727963129418</v>
      </c>
      <c r="EW53" s="22" t="n">
        <f aca="false">EW41+EW51*(IF($F48=1,$F50,EW41-EW52)-EW41)</f>
        <v>81.2727963129418</v>
      </c>
      <c r="EX53" s="22" t="n">
        <f aca="false">EX41+EX51*(IF($F48=1,$F50,EX41-EX52)-EX41)</f>
        <v>81.2727963129418</v>
      </c>
      <c r="EY53" s="22" t="n">
        <f aca="false">EY41+EY51*(IF($F48=1,$F50,EY41-EY52)-EY41)</f>
        <v>82.8982522392007</v>
      </c>
      <c r="EZ53" s="22" t="n">
        <f aca="false">EZ41+EZ51*(IF($F48=1,$F50,EZ41-EZ52)-EZ41)</f>
        <v>82.8982522392007</v>
      </c>
      <c r="FA53" s="22" t="n">
        <f aca="false">FA41+FA51*(IF($F48=1,$F50,FA41-FA52)-FA41)</f>
        <v>82.8982522392007</v>
      </c>
      <c r="FB53" s="22" t="n">
        <f aca="false">FB41+FB51*(IF($F48=1,$F50,FB41-FB52)-FB41)</f>
        <v>82.8982522392007</v>
      </c>
      <c r="FC53" s="22" t="n">
        <f aca="false">FC41+FC51*(IF($F48=1,$F50,FC41-FC52)-FC41)</f>
        <v>84.5562172839847</v>
      </c>
      <c r="FD53" s="22" t="n">
        <f aca="false">FD41+FD51*(IF($F48=1,$F50,FD41-FD52)-FD41)</f>
        <v>84.5562172839847</v>
      </c>
      <c r="FE53" s="22" t="n">
        <f aca="false">FE41+FE51*(IF($F48=1,$F50,FE41-FE52)-FE41)</f>
        <v>84.5562172839847</v>
      </c>
      <c r="FF53" s="22" t="n">
        <f aca="false">FF41+FF51*(IF($F48=1,$F50,FF41-FF52)-FF41)</f>
        <v>84.5562172839847</v>
      </c>
      <c r="FG53" s="22" t="n">
        <f aca="false">FG41+FG51*(IF($F48=1,$F50,FG41-FG52)-FG41)</f>
        <v>86.2473416296644</v>
      </c>
      <c r="FH53" s="22" t="n">
        <f aca="false">FH41+FH51*(IF($F48=1,$F50,FH41-FH52)-FH41)</f>
        <v>86.2473416296644</v>
      </c>
    </row>
    <row r="54" customFormat="false" ht="15" hidden="false" customHeight="false" outlineLevel="0" collapsed="false">
      <c r="C54" s="0" t="s">
        <v>660</v>
      </c>
      <c r="D54" s="11" t="s">
        <v>27</v>
      </c>
      <c r="E54" s="38" t="n">
        <f aca="false">MATCH(In_Offer_BESS,OB_Names,0)</f>
        <v>3</v>
      </c>
      <c r="F54" s="29" t="n">
        <f aca="false">INDEX(OB_Fixed,$E54)*In_BESS_Hours/INDEX(OB_Hours,$E54)</f>
        <v>110.444444444444</v>
      </c>
    </row>
    <row r="55" customFormat="false" ht="15" hidden="false" customHeight="false" outlineLevel="0" collapsed="false">
      <c r="C55" s="0" t="s">
        <v>661</v>
      </c>
      <c r="D55" s="11" t="s">
        <v>27</v>
      </c>
      <c r="E55" s="45" t="n">
        <f aca="false">INDEX(OB_Share,$E54)</f>
        <v>0</v>
      </c>
      <c r="F55" s="29" t="n">
        <f aca="false">INDEX(OB_Grid,$E54)*In_BESS_Grid_Charge</f>
        <v>0</v>
      </c>
    </row>
    <row r="56" customFormat="false" ht="15" hidden="false" customHeight="false" outlineLevel="0" collapsed="false">
      <c r="C56" s="0" t="s">
        <v>662</v>
      </c>
      <c r="D56" s="11" t="s">
        <v>617</v>
      </c>
      <c r="E56" s="40" t="n">
        <f aca="false">IF(INDEX(OB_Start,$E54)&gt;0,INDEX(OB_Start,$E54),$F16+1)</f>
        <v>46753</v>
      </c>
      <c r="F56" s="40" t="n">
        <f aca="false">EDATE($E56,INDEX(OB_Tenor,$E54)*Months_In_Year)-1</f>
        <v>47848</v>
      </c>
      <c r="J56" s="60" t="n">
        <f aca="false">$E47*MAX(0,MIN($F56,J$4)-MAX($E56,J$3)+1)/J$5</f>
        <v>0</v>
      </c>
      <c r="K56" s="60" t="n">
        <f aca="false">$E47*MAX(0,MIN($F56,K$4)-MAX($E56,K$3)+1)/K$5</f>
        <v>0</v>
      </c>
      <c r="L56" s="60" t="n">
        <f aca="false">$E47*MAX(0,MIN($F56,L$4)-MAX($E56,L$3)+1)/L$5</f>
        <v>0</v>
      </c>
      <c r="M56" s="60" t="n">
        <f aca="false">$E47*MAX(0,MIN($F56,M$4)-MAX($E56,M$3)+1)/M$5</f>
        <v>0</v>
      </c>
      <c r="N56" s="60" t="n">
        <f aca="false">$E47*MAX(0,MIN($F56,N$4)-MAX($E56,N$3)+1)/N$5</f>
        <v>0</v>
      </c>
      <c r="O56" s="60" t="n">
        <f aca="false">$E47*MAX(0,MIN($F56,O$4)-MAX($E56,O$3)+1)/O$5</f>
        <v>0</v>
      </c>
      <c r="P56" s="60" t="n">
        <f aca="false">$E47*MAX(0,MIN($F56,P$4)-MAX($E56,P$3)+1)/P$5</f>
        <v>0</v>
      </c>
      <c r="Q56" s="60" t="n">
        <f aca="false">$E47*MAX(0,MIN($F56,Q$4)-MAX($E56,Q$3)+1)/Q$5</f>
        <v>0</v>
      </c>
      <c r="R56" s="60" t="n">
        <f aca="false">$E47*MAX(0,MIN($F56,R$4)-MAX($E56,R$3)+1)/R$5</f>
        <v>0</v>
      </c>
      <c r="S56" s="60" t="n">
        <f aca="false">$E47*MAX(0,MIN($F56,S$4)-MAX($E56,S$3)+1)/S$5</f>
        <v>1</v>
      </c>
      <c r="T56" s="60" t="n">
        <f aca="false">$E47*MAX(0,MIN($F56,T$4)-MAX($E56,T$3)+1)/T$5</f>
        <v>1</v>
      </c>
      <c r="U56" s="60" t="n">
        <f aca="false">$E47*MAX(0,MIN($F56,U$4)-MAX($E56,U$3)+1)/U$5</f>
        <v>1</v>
      </c>
      <c r="V56" s="60" t="n">
        <f aca="false">$E47*MAX(0,MIN($F56,V$4)-MAX($E56,V$3)+1)/V$5</f>
        <v>1</v>
      </c>
      <c r="W56" s="60" t="n">
        <f aca="false">$E47*MAX(0,MIN($F56,W$4)-MAX($E56,W$3)+1)/W$5</f>
        <v>1</v>
      </c>
      <c r="X56" s="60" t="n">
        <f aca="false">$E47*MAX(0,MIN($F56,X$4)-MAX($E56,X$3)+1)/X$5</f>
        <v>1</v>
      </c>
      <c r="Y56" s="60" t="n">
        <f aca="false">$E47*MAX(0,MIN($F56,Y$4)-MAX($E56,Y$3)+1)/Y$5</f>
        <v>1</v>
      </c>
      <c r="Z56" s="60" t="n">
        <f aca="false">$E47*MAX(0,MIN($F56,Z$4)-MAX($E56,Z$3)+1)/Z$5</f>
        <v>1</v>
      </c>
      <c r="AA56" s="60" t="n">
        <f aca="false">$E47*MAX(0,MIN($F56,AA$4)-MAX($E56,AA$3)+1)/AA$5</f>
        <v>1</v>
      </c>
      <c r="AB56" s="60" t="n">
        <f aca="false">$E47*MAX(0,MIN($F56,AB$4)-MAX($E56,AB$3)+1)/AB$5</f>
        <v>1</v>
      </c>
      <c r="AC56" s="60" t="n">
        <f aca="false">$E47*MAX(0,MIN($F56,AC$4)-MAX($E56,AC$3)+1)/AC$5</f>
        <v>1</v>
      </c>
      <c r="AD56" s="60" t="n">
        <f aca="false">$E47*MAX(0,MIN($F56,AD$4)-MAX($E56,AD$3)+1)/AD$5</f>
        <v>1</v>
      </c>
      <c r="AE56" s="60" t="n">
        <f aca="false">$E47*MAX(0,MIN($F56,AE$4)-MAX($E56,AE$3)+1)/AE$5</f>
        <v>0</v>
      </c>
      <c r="AF56" s="60" t="n">
        <f aca="false">$E47*MAX(0,MIN($F56,AF$4)-MAX($E56,AF$3)+1)/AF$5</f>
        <v>0</v>
      </c>
      <c r="AG56" s="60" t="n">
        <f aca="false">$E47*MAX(0,MIN($F56,AG$4)-MAX($E56,AG$3)+1)/AG$5</f>
        <v>0</v>
      </c>
      <c r="AH56" s="60" t="n">
        <f aca="false">$E47*MAX(0,MIN($F56,AH$4)-MAX($E56,AH$3)+1)/AH$5</f>
        <v>0</v>
      </c>
      <c r="AI56" s="60" t="n">
        <f aca="false">$E47*MAX(0,MIN($F56,AI$4)-MAX($E56,AI$3)+1)/AI$5</f>
        <v>0</v>
      </c>
      <c r="AJ56" s="60" t="n">
        <f aca="false">$E47*MAX(0,MIN($F56,AJ$4)-MAX($E56,AJ$3)+1)/AJ$5</f>
        <v>0</v>
      </c>
      <c r="AK56" s="60" t="n">
        <f aca="false">$E47*MAX(0,MIN($F56,AK$4)-MAX($E56,AK$3)+1)/AK$5</f>
        <v>0</v>
      </c>
      <c r="AL56" s="60" t="n">
        <f aca="false">$E47*MAX(0,MIN($F56,AL$4)-MAX($E56,AL$3)+1)/AL$5</f>
        <v>0</v>
      </c>
      <c r="AM56" s="60" t="n">
        <f aca="false">$E47*MAX(0,MIN($F56,AM$4)-MAX($E56,AM$3)+1)/AM$5</f>
        <v>0</v>
      </c>
      <c r="AN56" s="60" t="n">
        <f aca="false">$E47*MAX(0,MIN($F56,AN$4)-MAX($E56,AN$3)+1)/AN$5</f>
        <v>0</v>
      </c>
      <c r="AO56" s="60" t="n">
        <f aca="false">$E47*MAX(0,MIN($F56,AO$4)-MAX($E56,AO$3)+1)/AO$5</f>
        <v>0</v>
      </c>
      <c r="AP56" s="60" t="n">
        <f aca="false">$E47*MAX(0,MIN($F56,AP$4)-MAX($E56,AP$3)+1)/AP$5</f>
        <v>0</v>
      </c>
      <c r="AQ56" s="60" t="n">
        <f aca="false">$E47*MAX(0,MIN($F56,AQ$4)-MAX($E56,AQ$3)+1)/AQ$5</f>
        <v>0</v>
      </c>
      <c r="AR56" s="60" t="n">
        <f aca="false">$E47*MAX(0,MIN($F56,AR$4)-MAX($E56,AR$3)+1)/AR$5</f>
        <v>0</v>
      </c>
      <c r="AS56" s="60" t="n">
        <f aca="false">$E47*MAX(0,MIN($F56,AS$4)-MAX($E56,AS$3)+1)/AS$5</f>
        <v>0</v>
      </c>
      <c r="AT56" s="60" t="n">
        <f aca="false">$E47*MAX(0,MIN($F56,AT$4)-MAX($E56,AT$3)+1)/AT$5</f>
        <v>0</v>
      </c>
      <c r="AU56" s="60" t="n">
        <f aca="false">$E47*MAX(0,MIN($F56,AU$4)-MAX($E56,AU$3)+1)/AU$5</f>
        <v>0</v>
      </c>
      <c r="AV56" s="60" t="n">
        <f aca="false">$E47*MAX(0,MIN($F56,AV$4)-MAX($E56,AV$3)+1)/AV$5</f>
        <v>0</v>
      </c>
      <c r="AW56" s="60" t="n">
        <f aca="false">$E47*MAX(0,MIN($F56,AW$4)-MAX($E56,AW$3)+1)/AW$5</f>
        <v>0</v>
      </c>
      <c r="AX56" s="60" t="n">
        <f aca="false">$E47*MAX(0,MIN($F56,AX$4)-MAX($E56,AX$3)+1)/AX$5</f>
        <v>0</v>
      </c>
      <c r="AY56" s="60" t="n">
        <f aca="false">$E47*MAX(0,MIN($F56,AY$4)-MAX($E56,AY$3)+1)/AY$5</f>
        <v>0</v>
      </c>
      <c r="AZ56" s="60" t="n">
        <f aca="false">$E47*MAX(0,MIN($F56,AZ$4)-MAX($E56,AZ$3)+1)/AZ$5</f>
        <v>0</v>
      </c>
      <c r="BA56" s="60" t="n">
        <f aca="false">$E47*MAX(0,MIN($F56,BA$4)-MAX($E56,BA$3)+1)/BA$5</f>
        <v>0</v>
      </c>
      <c r="BB56" s="60" t="n">
        <f aca="false">$E47*MAX(0,MIN($F56,BB$4)-MAX($E56,BB$3)+1)/BB$5</f>
        <v>0</v>
      </c>
      <c r="BC56" s="60" t="n">
        <f aca="false">$E47*MAX(0,MIN($F56,BC$4)-MAX($E56,BC$3)+1)/BC$5</f>
        <v>0</v>
      </c>
      <c r="BD56" s="60" t="n">
        <f aca="false">$E47*MAX(0,MIN($F56,BD$4)-MAX($E56,BD$3)+1)/BD$5</f>
        <v>0</v>
      </c>
      <c r="BE56" s="60" t="n">
        <f aca="false">$E47*MAX(0,MIN($F56,BE$4)-MAX($E56,BE$3)+1)/BE$5</f>
        <v>0</v>
      </c>
      <c r="BF56" s="60" t="n">
        <f aca="false">$E47*MAX(0,MIN($F56,BF$4)-MAX($E56,BF$3)+1)/BF$5</f>
        <v>0</v>
      </c>
      <c r="BG56" s="60" t="n">
        <f aca="false">$E47*MAX(0,MIN($F56,BG$4)-MAX($E56,BG$3)+1)/BG$5</f>
        <v>0</v>
      </c>
      <c r="BH56" s="60" t="n">
        <f aca="false">$E47*MAX(0,MIN($F56,BH$4)-MAX($E56,BH$3)+1)/BH$5</f>
        <v>0</v>
      </c>
      <c r="BI56" s="60" t="n">
        <f aca="false">$E47*MAX(0,MIN($F56,BI$4)-MAX($E56,BI$3)+1)/BI$5</f>
        <v>0</v>
      </c>
      <c r="BJ56" s="60" t="n">
        <f aca="false">$E47*MAX(0,MIN($F56,BJ$4)-MAX($E56,BJ$3)+1)/BJ$5</f>
        <v>0</v>
      </c>
      <c r="BK56" s="60" t="n">
        <f aca="false">$E47*MAX(0,MIN($F56,BK$4)-MAX($E56,BK$3)+1)/BK$5</f>
        <v>0</v>
      </c>
      <c r="BL56" s="60" t="n">
        <f aca="false">$E47*MAX(0,MIN($F56,BL$4)-MAX($E56,BL$3)+1)/BL$5</f>
        <v>0</v>
      </c>
      <c r="BM56" s="60" t="n">
        <f aca="false">$E47*MAX(0,MIN($F56,BM$4)-MAX($E56,BM$3)+1)/BM$5</f>
        <v>0</v>
      </c>
      <c r="BN56" s="60" t="n">
        <f aca="false">$E47*MAX(0,MIN($F56,BN$4)-MAX($E56,BN$3)+1)/BN$5</f>
        <v>0</v>
      </c>
      <c r="BO56" s="60" t="n">
        <f aca="false">$E47*MAX(0,MIN($F56,BO$4)-MAX($E56,BO$3)+1)/BO$5</f>
        <v>0</v>
      </c>
      <c r="BP56" s="60" t="n">
        <f aca="false">$E47*MAX(0,MIN($F56,BP$4)-MAX($E56,BP$3)+1)/BP$5</f>
        <v>0</v>
      </c>
      <c r="BQ56" s="60" t="n">
        <f aca="false">$E47*MAX(0,MIN($F56,BQ$4)-MAX($E56,BQ$3)+1)/BQ$5</f>
        <v>0</v>
      </c>
      <c r="BR56" s="60" t="n">
        <f aca="false">$E47*MAX(0,MIN($F56,BR$4)-MAX($E56,BR$3)+1)/BR$5</f>
        <v>0</v>
      </c>
      <c r="BS56" s="60" t="n">
        <f aca="false">$E47*MAX(0,MIN($F56,BS$4)-MAX($E56,BS$3)+1)/BS$5</f>
        <v>0</v>
      </c>
      <c r="BT56" s="60" t="n">
        <f aca="false">$E47*MAX(0,MIN($F56,BT$4)-MAX($E56,BT$3)+1)/BT$5</f>
        <v>0</v>
      </c>
      <c r="BU56" s="60" t="n">
        <f aca="false">$E47*MAX(0,MIN($F56,BU$4)-MAX($E56,BU$3)+1)/BU$5</f>
        <v>0</v>
      </c>
      <c r="BV56" s="60" t="n">
        <f aca="false">$E47*MAX(0,MIN($F56,BV$4)-MAX($E56,BV$3)+1)/BV$5</f>
        <v>0</v>
      </c>
      <c r="BW56" s="60" t="n">
        <f aca="false">$E47*MAX(0,MIN($F56,BW$4)-MAX($E56,BW$3)+1)/BW$5</f>
        <v>0</v>
      </c>
      <c r="BX56" s="60" t="n">
        <f aca="false">$E47*MAX(0,MIN($F56,BX$4)-MAX($E56,BX$3)+1)/BX$5</f>
        <v>0</v>
      </c>
      <c r="BY56" s="60" t="n">
        <f aca="false">$E47*MAX(0,MIN($F56,BY$4)-MAX($E56,BY$3)+1)/BY$5</f>
        <v>0</v>
      </c>
      <c r="BZ56" s="60" t="n">
        <f aca="false">$E47*MAX(0,MIN($F56,BZ$4)-MAX($E56,BZ$3)+1)/BZ$5</f>
        <v>0</v>
      </c>
      <c r="CA56" s="60" t="n">
        <f aca="false">$E47*MAX(0,MIN($F56,CA$4)-MAX($E56,CA$3)+1)/CA$5</f>
        <v>0</v>
      </c>
      <c r="CB56" s="60" t="n">
        <f aca="false">$E47*MAX(0,MIN($F56,CB$4)-MAX($E56,CB$3)+1)/CB$5</f>
        <v>0</v>
      </c>
      <c r="CC56" s="60" t="n">
        <f aca="false">$E47*MAX(0,MIN($F56,CC$4)-MAX($E56,CC$3)+1)/CC$5</f>
        <v>0</v>
      </c>
      <c r="CD56" s="60" t="n">
        <f aca="false">$E47*MAX(0,MIN($F56,CD$4)-MAX($E56,CD$3)+1)/CD$5</f>
        <v>0</v>
      </c>
      <c r="CE56" s="60" t="n">
        <f aca="false">$E47*MAX(0,MIN($F56,CE$4)-MAX($E56,CE$3)+1)/CE$5</f>
        <v>0</v>
      </c>
      <c r="CF56" s="60" t="n">
        <f aca="false">$E47*MAX(0,MIN($F56,CF$4)-MAX($E56,CF$3)+1)/CF$5</f>
        <v>0</v>
      </c>
      <c r="CG56" s="60" t="n">
        <f aca="false">$E47*MAX(0,MIN($F56,CG$4)-MAX($E56,CG$3)+1)/CG$5</f>
        <v>0</v>
      </c>
      <c r="CH56" s="60" t="n">
        <f aca="false">$E47*MAX(0,MIN($F56,CH$4)-MAX($E56,CH$3)+1)/CH$5</f>
        <v>0</v>
      </c>
      <c r="CI56" s="60" t="n">
        <f aca="false">$E47*MAX(0,MIN($F56,CI$4)-MAX($E56,CI$3)+1)/CI$5</f>
        <v>0</v>
      </c>
      <c r="CJ56" s="60" t="n">
        <f aca="false">$E47*MAX(0,MIN($F56,CJ$4)-MAX($E56,CJ$3)+1)/CJ$5</f>
        <v>0</v>
      </c>
      <c r="CK56" s="60" t="n">
        <f aca="false">$E47*MAX(0,MIN($F56,CK$4)-MAX($E56,CK$3)+1)/CK$5</f>
        <v>0</v>
      </c>
      <c r="CL56" s="60" t="n">
        <f aca="false">$E47*MAX(0,MIN($F56,CL$4)-MAX($E56,CL$3)+1)/CL$5</f>
        <v>0</v>
      </c>
      <c r="CM56" s="60" t="n">
        <f aca="false">$E47*MAX(0,MIN($F56,CM$4)-MAX($E56,CM$3)+1)/CM$5</f>
        <v>0</v>
      </c>
      <c r="CN56" s="60" t="n">
        <f aca="false">$E47*MAX(0,MIN($F56,CN$4)-MAX($E56,CN$3)+1)/CN$5</f>
        <v>0</v>
      </c>
      <c r="CO56" s="60" t="n">
        <f aca="false">$E47*MAX(0,MIN($F56,CO$4)-MAX($E56,CO$3)+1)/CO$5</f>
        <v>0</v>
      </c>
      <c r="CP56" s="60" t="n">
        <f aca="false">$E47*MAX(0,MIN($F56,CP$4)-MAX($E56,CP$3)+1)/CP$5</f>
        <v>0</v>
      </c>
      <c r="CQ56" s="60" t="n">
        <f aca="false">$E47*MAX(0,MIN($F56,CQ$4)-MAX($E56,CQ$3)+1)/CQ$5</f>
        <v>0</v>
      </c>
      <c r="CR56" s="60" t="n">
        <f aca="false">$E47*MAX(0,MIN($F56,CR$4)-MAX($E56,CR$3)+1)/CR$5</f>
        <v>0</v>
      </c>
      <c r="CS56" s="60" t="n">
        <f aca="false">$E47*MAX(0,MIN($F56,CS$4)-MAX($E56,CS$3)+1)/CS$5</f>
        <v>0</v>
      </c>
      <c r="CT56" s="60" t="n">
        <f aca="false">$E47*MAX(0,MIN($F56,CT$4)-MAX($E56,CT$3)+1)/CT$5</f>
        <v>0</v>
      </c>
      <c r="CU56" s="60" t="n">
        <f aca="false">$E47*MAX(0,MIN($F56,CU$4)-MAX($E56,CU$3)+1)/CU$5</f>
        <v>0</v>
      </c>
      <c r="CV56" s="60" t="n">
        <f aca="false">$E47*MAX(0,MIN($F56,CV$4)-MAX($E56,CV$3)+1)/CV$5</f>
        <v>0</v>
      </c>
      <c r="CW56" s="60" t="n">
        <f aca="false">$E47*MAX(0,MIN($F56,CW$4)-MAX($E56,CW$3)+1)/CW$5</f>
        <v>0</v>
      </c>
      <c r="CX56" s="60" t="n">
        <f aca="false">$E47*MAX(0,MIN($F56,CX$4)-MAX($E56,CX$3)+1)/CX$5</f>
        <v>0</v>
      </c>
      <c r="CY56" s="60" t="n">
        <f aca="false">$E47*MAX(0,MIN($F56,CY$4)-MAX($E56,CY$3)+1)/CY$5</f>
        <v>0</v>
      </c>
      <c r="CZ56" s="60" t="n">
        <f aca="false">$E47*MAX(0,MIN($F56,CZ$4)-MAX($E56,CZ$3)+1)/CZ$5</f>
        <v>0</v>
      </c>
      <c r="DA56" s="60" t="n">
        <f aca="false">$E47*MAX(0,MIN($F56,DA$4)-MAX($E56,DA$3)+1)/DA$5</f>
        <v>0</v>
      </c>
      <c r="DB56" s="60" t="n">
        <f aca="false">$E47*MAX(0,MIN($F56,DB$4)-MAX($E56,DB$3)+1)/DB$5</f>
        <v>0</v>
      </c>
      <c r="DC56" s="60" t="n">
        <f aca="false">$E47*MAX(0,MIN($F56,DC$4)-MAX($E56,DC$3)+1)/DC$5</f>
        <v>0</v>
      </c>
      <c r="DD56" s="60" t="n">
        <f aca="false">$E47*MAX(0,MIN($F56,DD$4)-MAX($E56,DD$3)+1)/DD$5</f>
        <v>0</v>
      </c>
      <c r="DE56" s="60" t="n">
        <f aca="false">$E47*MAX(0,MIN($F56,DE$4)-MAX($E56,DE$3)+1)/DE$5</f>
        <v>0</v>
      </c>
      <c r="DF56" s="60" t="n">
        <f aca="false">$E47*MAX(0,MIN($F56,DF$4)-MAX($E56,DF$3)+1)/DF$5</f>
        <v>0</v>
      </c>
      <c r="DG56" s="60" t="n">
        <f aca="false">$E47*MAX(0,MIN($F56,DG$4)-MAX($E56,DG$3)+1)/DG$5</f>
        <v>0</v>
      </c>
      <c r="DH56" s="60" t="n">
        <f aca="false">$E47*MAX(0,MIN($F56,DH$4)-MAX($E56,DH$3)+1)/DH$5</f>
        <v>0</v>
      </c>
      <c r="DI56" s="60" t="n">
        <f aca="false">$E47*MAX(0,MIN($F56,DI$4)-MAX($E56,DI$3)+1)/DI$5</f>
        <v>0</v>
      </c>
      <c r="DJ56" s="60" t="n">
        <f aca="false">$E47*MAX(0,MIN($F56,DJ$4)-MAX($E56,DJ$3)+1)/DJ$5</f>
        <v>0</v>
      </c>
      <c r="DK56" s="60" t="n">
        <f aca="false">$E47*MAX(0,MIN($F56,DK$4)-MAX($E56,DK$3)+1)/DK$5</f>
        <v>0</v>
      </c>
      <c r="DL56" s="60" t="n">
        <f aca="false">$E47*MAX(0,MIN($F56,DL$4)-MAX($E56,DL$3)+1)/DL$5</f>
        <v>0</v>
      </c>
      <c r="DM56" s="60" t="n">
        <f aca="false">$E47*MAX(0,MIN($F56,DM$4)-MAX($E56,DM$3)+1)/DM$5</f>
        <v>0</v>
      </c>
      <c r="DN56" s="60" t="n">
        <f aca="false">$E47*MAX(0,MIN($F56,DN$4)-MAX($E56,DN$3)+1)/DN$5</f>
        <v>0</v>
      </c>
      <c r="DO56" s="60" t="n">
        <f aca="false">$E47*MAX(0,MIN($F56,DO$4)-MAX($E56,DO$3)+1)/DO$5</f>
        <v>0</v>
      </c>
      <c r="DP56" s="60" t="n">
        <f aca="false">$E47*MAX(0,MIN($F56,DP$4)-MAX($E56,DP$3)+1)/DP$5</f>
        <v>0</v>
      </c>
      <c r="DQ56" s="60" t="n">
        <f aca="false">$E47*MAX(0,MIN($F56,DQ$4)-MAX($E56,DQ$3)+1)/DQ$5</f>
        <v>0</v>
      </c>
      <c r="DR56" s="60" t="n">
        <f aca="false">$E47*MAX(0,MIN($F56,DR$4)-MAX($E56,DR$3)+1)/DR$5</f>
        <v>0</v>
      </c>
      <c r="DS56" s="60" t="n">
        <f aca="false">$E47*MAX(0,MIN($F56,DS$4)-MAX($E56,DS$3)+1)/DS$5</f>
        <v>0</v>
      </c>
      <c r="DT56" s="60" t="n">
        <f aca="false">$E47*MAX(0,MIN($F56,DT$4)-MAX($E56,DT$3)+1)/DT$5</f>
        <v>0</v>
      </c>
      <c r="DU56" s="60" t="n">
        <f aca="false">$E47*MAX(0,MIN($F56,DU$4)-MAX($E56,DU$3)+1)/DU$5</f>
        <v>0</v>
      </c>
      <c r="DV56" s="60" t="n">
        <f aca="false">$E47*MAX(0,MIN($F56,DV$4)-MAX($E56,DV$3)+1)/DV$5</f>
        <v>0</v>
      </c>
      <c r="DW56" s="60" t="n">
        <f aca="false">$E47*MAX(0,MIN($F56,DW$4)-MAX($E56,DW$3)+1)/DW$5</f>
        <v>0</v>
      </c>
      <c r="DX56" s="60" t="n">
        <f aca="false">$E47*MAX(0,MIN($F56,DX$4)-MAX($E56,DX$3)+1)/DX$5</f>
        <v>0</v>
      </c>
      <c r="DY56" s="60" t="n">
        <f aca="false">$E47*MAX(0,MIN($F56,DY$4)-MAX($E56,DY$3)+1)/DY$5</f>
        <v>0</v>
      </c>
      <c r="DZ56" s="60" t="n">
        <f aca="false">$E47*MAX(0,MIN($F56,DZ$4)-MAX($E56,DZ$3)+1)/DZ$5</f>
        <v>0</v>
      </c>
      <c r="EA56" s="60" t="n">
        <f aca="false">$E47*MAX(0,MIN($F56,EA$4)-MAX($E56,EA$3)+1)/EA$5</f>
        <v>0</v>
      </c>
      <c r="EB56" s="60" t="n">
        <f aca="false">$E47*MAX(0,MIN($F56,EB$4)-MAX($E56,EB$3)+1)/EB$5</f>
        <v>0</v>
      </c>
      <c r="EC56" s="60" t="n">
        <f aca="false">$E47*MAX(0,MIN($F56,EC$4)-MAX($E56,EC$3)+1)/EC$5</f>
        <v>0</v>
      </c>
      <c r="ED56" s="60" t="n">
        <f aca="false">$E47*MAX(0,MIN($F56,ED$4)-MAX($E56,ED$3)+1)/ED$5</f>
        <v>0</v>
      </c>
      <c r="EE56" s="60" t="n">
        <f aca="false">$E47*MAX(0,MIN($F56,EE$4)-MAX($E56,EE$3)+1)/EE$5</f>
        <v>0</v>
      </c>
      <c r="EF56" s="60" t="n">
        <f aca="false">$E47*MAX(0,MIN($F56,EF$4)-MAX($E56,EF$3)+1)/EF$5</f>
        <v>0</v>
      </c>
      <c r="EG56" s="60" t="n">
        <f aca="false">$E47*MAX(0,MIN($F56,EG$4)-MAX($E56,EG$3)+1)/EG$5</f>
        <v>0</v>
      </c>
      <c r="EH56" s="60" t="n">
        <f aca="false">$E47*MAX(0,MIN($F56,EH$4)-MAX($E56,EH$3)+1)/EH$5</f>
        <v>0</v>
      </c>
      <c r="EI56" s="60" t="n">
        <f aca="false">$E47*MAX(0,MIN($F56,EI$4)-MAX($E56,EI$3)+1)/EI$5</f>
        <v>0</v>
      </c>
      <c r="EJ56" s="60" t="n">
        <f aca="false">$E47*MAX(0,MIN($F56,EJ$4)-MAX($E56,EJ$3)+1)/EJ$5</f>
        <v>0</v>
      </c>
      <c r="EK56" s="60" t="n">
        <f aca="false">$E47*MAX(0,MIN($F56,EK$4)-MAX($E56,EK$3)+1)/EK$5</f>
        <v>0</v>
      </c>
      <c r="EL56" s="60" t="n">
        <f aca="false">$E47*MAX(0,MIN($F56,EL$4)-MAX($E56,EL$3)+1)/EL$5</f>
        <v>0</v>
      </c>
      <c r="EM56" s="60" t="n">
        <f aca="false">$E47*MAX(0,MIN($F56,EM$4)-MAX($E56,EM$3)+1)/EM$5</f>
        <v>0</v>
      </c>
      <c r="EN56" s="60" t="n">
        <f aca="false">$E47*MAX(0,MIN($F56,EN$4)-MAX($E56,EN$3)+1)/EN$5</f>
        <v>0</v>
      </c>
      <c r="EO56" s="60" t="n">
        <f aca="false">$E47*MAX(0,MIN($F56,EO$4)-MAX($E56,EO$3)+1)/EO$5</f>
        <v>0</v>
      </c>
      <c r="EP56" s="60" t="n">
        <f aca="false">$E47*MAX(0,MIN($F56,EP$4)-MAX($E56,EP$3)+1)/EP$5</f>
        <v>0</v>
      </c>
      <c r="EQ56" s="60" t="n">
        <f aca="false">$E47*MAX(0,MIN($F56,EQ$4)-MAX($E56,EQ$3)+1)/EQ$5</f>
        <v>0</v>
      </c>
      <c r="ER56" s="60" t="n">
        <f aca="false">$E47*MAX(0,MIN($F56,ER$4)-MAX($E56,ER$3)+1)/ER$5</f>
        <v>0</v>
      </c>
      <c r="ES56" s="60" t="n">
        <f aca="false">$E47*MAX(0,MIN($F56,ES$4)-MAX($E56,ES$3)+1)/ES$5</f>
        <v>0</v>
      </c>
      <c r="ET56" s="60" t="n">
        <f aca="false">$E47*MAX(0,MIN($F56,ET$4)-MAX($E56,ET$3)+1)/ET$5</f>
        <v>0</v>
      </c>
      <c r="EU56" s="60" t="n">
        <f aca="false">$E47*MAX(0,MIN($F56,EU$4)-MAX($E56,EU$3)+1)/EU$5</f>
        <v>0</v>
      </c>
      <c r="EV56" s="60" t="n">
        <f aca="false">$E47*MAX(0,MIN($F56,EV$4)-MAX($E56,EV$3)+1)/EV$5</f>
        <v>0</v>
      </c>
      <c r="EW56" s="60" t="n">
        <f aca="false">$E47*MAX(0,MIN($F56,EW$4)-MAX($E56,EW$3)+1)/EW$5</f>
        <v>0</v>
      </c>
      <c r="EX56" s="60" t="n">
        <f aca="false">$E47*MAX(0,MIN($F56,EX$4)-MAX($E56,EX$3)+1)/EX$5</f>
        <v>0</v>
      </c>
      <c r="EY56" s="60" t="n">
        <f aca="false">$E47*MAX(0,MIN($F56,EY$4)-MAX($E56,EY$3)+1)/EY$5</f>
        <v>0</v>
      </c>
      <c r="EZ56" s="60" t="n">
        <f aca="false">$E47*MAX(0,MIN($F56,EZ$4)-MAX($E56,EZ$3)+1)/EZ$5</f>
        <v>0</v>
      </c>
      <c r="FA56" s="60" t="n">
        <f aca="false">$E47*MAX(0,MIN($F56,FA$4)-MAX($E56,FA$3)+1)/FA$5</f>
        <v>0</v>
      </c>
      <c r="FB56" s="60" t="n">
        <f aca="false">$E47*MAX(0,MIN($F56,FB$4)-MAX($E56,FB$3)+1)/FB$5</f>
        <v>0</v>
      </c>
      <c r="FC56" s="60" t="n">
        <f aca="false">$E47*MAX(0,MIN($F56,FC$4)-MAX($E56,FC$3)+1)/FC$5</f>
        <v>0</v>
      </c>
      <c r="FD56" s="60" t="n">
        <f aca="false">$E47*MAX(0,MIN($F56,FD$4)-MAX($E56,FD$3)+1)/FD$5</f>
        <v>0</v>
      </c>
      <c r="FE56" s="60" t="n">
        <f aca="false">$E47*MAX(0,MIN($F56,FE$4)-MAX($E56,FE$3)+1)/FE$5</f>
        <v>0</v>
      </c>
      <c r="FF56" s="60" t="n">
        <f aca="false">$E47*MAX(0,MIN($F56,FF$4)-MAX($E56,FF$3)+1)/FF$5</f>
        <v>0</v>
      </c>
      <c r="FG56" s="60" t="n">
        <f aca="false">$E47*MAX(0,MIN($F56,FG$4)-MAX($E56,FG$3)+1)/FG$5</f>
        <v>0</v>
      </c>
      <c r="FH56" s="60" t="n">
        <f aca="false">$E47*MAX(0,MIN($F56,FH$4)-MAX($E56,FH$3)+1)/FH$5</f>
        <v>0</v>
      </c>
    </row>
    <row r="57" customFormat="false" ht="15" hidden="false" customHeight="false" outlineLevel="0" collapsed="false">
      <c r="C57" s="0" t="s">
        <v>663</v>
      </c>
      <c r="D57" s="11" t="s">
        <v>79</v>
      </c>
      <c r="E57" s="49" t="n">
        <f aca="false">INDEX(OB_Bands,$E54)</f>
        <v>0</v>
      </c>
      <c r="J57" s="38" t="n">
        <f aca="false">$E57*IFERROR(MATCH(J$7,EB_Years,0),0)</f>
        <v>0</v>
      </c>
      <c r="K57" s="38" t="n">
        <f aca="false">$E57*IFERROR(MATCH(K$7,EB_Years,0),0)</f>
        <v>0</v>
      </c>
      <c r="L57" s="38" t="n">
        <f aca="false">$E57*IFERROR(MATCH(L$7,EB_Years,0),0)</f>
        <v>0</v>
      </c>
      <c r="M57" s="38" t="n">
        <f aca="false">$E57*IFERROR(MATCH(M$7,EB_Years,0),0)</f>
        <v>0</v>
      </c>
      <c r="N57" s="38" t="n">
        <f aca="false">$E57*IFERROR(MATCH(N$7,EB_Years,0),0)</f>
        <v>0</v>
      </c>
      <c r="O57" s="38" t="n">
        <f aca="false">$E57*IFERROR(MATCH(O$7,EB_Years,0),0)</f>
        <v>0</v>
      </c>
      <c r="P57" s="38" t="n">
        <f aca="false">$E57*IFERROR(MATCH(P$7,EB_Years,0),0)</f>
        <v>0</v>
      </c>
      <c r="Q57" s="38" t="n">
        <f aca="false">$E57*IFERROR(MATCH(Q$7,EB_Years,0),0)</f>
        <v>0</v>
      </c>
      <c r="R57" s="38" t="n">
        <f aca="false">$E57*IFERROR(MATCH(R$7,EB_Years,0),0)</f>
        <v>0</v>
      </c>
      <c r="S57" s="38" t="n">
        <f aca="false">$E57*IFERROR(MATCH(S$7,EB_Years,0),0)</f>
        <v>0</v>
      </c>
      <c r="T57" s="38" t="n">
        <f aca="false">$E57*IFERROR(MATCH(T$7,EB_Years,0),0)</f>
        <v>0</v>
      </c>
      <c r="U57" s="38" t="n">
        <f aca="false">$E57*IFERROR(MATCH(U$7,EB_Years,0),0)</f>
        <v>0</v>
      </c>
      <c r="V57" s="38" t="n">
        <f aca="false">$E57*IFERROR(MATCH(V$7,EB_Years,0),0)</f>
        <v>0</v>
      </c>
      <c r="W57" s="38" t="n">
        <f aca="false">$E57*IFERROR(MATCH(W$7,EB_Years,0),0)</f>
        <v>0</v>
      </c>
      <c r="X57" s="38" t="n">
        <f aca="false">$E57*IFERROR(MATCH(X$7,EB_Years,0),0)</f>
        <v>0</v>
      </c>
      <c r="Y57" s="38" t="n">
        <f aca="false">$E57*IFERROR(MATCH(Y$7,EB_Years,0),0)</f>
        <v>0</v>
      </c>
      <c r="Z57" s="38" t="n">
        <f aca="false">$E57*IFERROR(MATCH(Z$7,EB_Years,0),0)</f>
        <v>0</v>
      </c>
      <c r="AA57" s="38" t="n">
        <f aca="false">$E57*IFERROR(MATCH(AA$7,EB_Years,0),0)</f>
        <v>0</v>
      </c>
      <c r="AB57" s="38" t="n">
        <f aca="false">$E57*IFERROR(MATCH(AB$7,EB_Years,0),0)</f>
        <v>0</v>
      </c>
      <c r="AC57" s="38" t="n">
        <f aca="false">$E57*IFERROR(MATCH(AC$7,EB_Years,0),0)</f>
        <v>0</v>
      </c>
      <c r="AD57" s="38" t="n">
        <f aca="false">$E57*IFERROR(MATCH(AD$7,EB_Years,0),0)</f>
        <v>0</v>
      </c>
      <c r="AE57" s="38" t="n">
        <f aca="false">$E57*IFERROR(MATCH(AE$7,EB_Years,0),0)</f>
        <v>0</v>
      </c>
      <c r="AF57" s="38" t="n">
        <f aca="false">$E57*IFERROR(MATCH(AF$7,EB_Years,0),0)</f>
        <v>0</v>
      </c>
      <c r="AG57" s="38" t="n">
        <f aca="false">$E57*IFERROR(MATCH(AG$7,EB_Years,0),0)</f>
        <v>0</v>
      </c>
      <c r="AH57" s="38" t="n">
        <f aca="false">$E57*IFERROR(MATCH(AH$7,EB_Years,0),0)</f>
        <v>0</v>
      </c>
      <c r="AI57" s="38" t="n">
        <f aca="false">$E57*IFERROR(MATCH(AI$7,EB_Years,0),0)</f>
        <v>0</v>
      </c>
      <c r="AJ57" s="38" t="n">
        <f aca="false">$E57*IFERROR(MATCH(AJ$7,EB_Years,0),0)</f>
        <v>0</v>
      </c>
      <c r="AK57" s="38" t="n">
        <f aca="false">$E57*IFERROR(MATCH(AK$7,EB_Years,0),0)</f>
        <v>0</v>
      </c>
      <c r="AL57" s="38" t="n">
        <f aca="false">$E57*IFERROR(MATCH(AL$7,EB_Years,0),0)</f>
        <v>0</v>
      </c>
      <c r="AM57" s="38" t="n">
        <f aca="false">$E57*IFERROR(MATCH(AM$7,EB_Years,0),0)</f>
        <v>0</v>
      </c>
      <c r="AN57" s="38" t="n">
        <f aca="false">$E57*IFERROR(MATCH(AN$7,EB_Years,0),0)</f>
        <v>0</v>
      </c>
      <c r="AO57" s="38" t="n">
        <f aca="false">$E57*IFERROR(MATCH(AO$7,EB_Years,0),0)</f>
        <v>0</v>
      </c>
      <c r="AP57" s="38" t="n">
        <f aca="false">$E57*IFERROR(MATCH(AP$7,EB_Years,0),0)</f>
        <v>0</v>
      </c>
      <c r="AQ57" s="38" t="n">
        <f aca="false">$E57*IFERROR(MATCH(AQ$7,EB_Years,0),0)</f>
        <v>0</v>
      </c>
      <c r="AR57" s="38" t="n">
        <f aca="false">$E57*IFERROR(MATCH(AR$7,EB_Years,0),0)</f>
        <v>0</v>
      </c>
      <c r="AS57" s="38" t="n">
        <f aca="false">$E57*IFERROR(MATCH(AS$7,EB_Years,0),0)</f>
        <v>0</v>
      </c>
      <c r="AT57" s="38" t="n">
        <f aca="false">$E57*IFERROR(MATCH(AT$7,EB_Years,0),0)</f>
        <v>0</v>
      </c>
      <c r="AU57" s="38" t="n">
        <f aca="false">$E57*IFERROR(MATCH(AU$7,EB_Years,0),0)</f>
        <v>0</v>
      </c>
      <c r="AV57" s="38" t="n">
        <f aca="false">$E57*IFERROR(MATCH(AV$7,EB_Years,0),0)</f>
        <v>0</v>
      </c>
      <c r="AW57" s="38" t="n">
        <f aca="false">$E57*IFERROR(MATCH(AW$7,EB_Years,0),0)</f>
        <v>0</v>
      </c>
      <c r="AX57" s="38" t="n">
        <f aca="false">$E57*IFERROR(MATCH(AX$7,EB_Years,0),0)</f>
        <v>0</v>
      </c>
      <c r="AY57" s="38" t="n">
        <f aca="false">$E57*IFERROR(MATCH(AY$7,EB_Years,0),0)</f>
        <v>0</v>
      </c>
      <c r="AZ57" s="38" t="n">
        <f aca="false">$E57*IFERROR(MATCH(AZ$7,EB_Years,0),0)</f>
        <v>0</v>
      </c>
      <c r="BA57" s="38" t="n">
        <f aca="false">$E57*IFERROR(MATCH(BA$7,EB_Years,0),0)</f>
        <v>0</v>
      </c>
      <c r="BB57" s="38" t="n">
        <f aca="false">$E57*IFERROR(MATCH(BB$7,EB_Years,0),0)</f>
        <v>0</v>
      </c>
      <c r="BC57" s="38" t="n">
        <f aca="false">$E57*IFERROR(MATCH(BC$7,EB_Years,0),0)</f>
        <v>0</v>
      </c>
      <c r="BD57" s="38" t="n">
        <f aca="false">$E57*IFERROR(MATCH(BD$7,EB_Years,0),0)</f>
        <v>0</v>
      </c>
      <c r="BE57" s="38" t="n">
        <f aca="false">$E57*IFERROR(MATCH(BE$7,EB_Years,0),0)</f>
        <v>0</v>
      </c>
      <c r="BF57" s="38" t="n">
        <f aca="false">$E57*IFERROR(MATCH(BF$7,EB_Years,0),0)</f>
        <v>0</v>
      </c>
      <c r="BG57" s="38" t="n">
        <f aca="false">$E57*IFERROR(MATCH(BG$7,EB_Years,0),0)</f>
        <v>0</v>
      </c>
      <c r="BH57" s="38" t="n">
        <f aca="false">$E57*IFERROR(MATCH(BH$7,EB_Years,0),0)</f>
        <v>0</v>
      </c>
      <c r="BI57" s="38" t="n">
        <f aca="false">$E57*IFERROR(MATCH(BI$7,EB_Years,0),0)</f>
        <v>0</v>
      </c>
      <c r="BJ57" s="38" t="n">
        <f aca="false">$E57*IFERROR(MATCH(BJ$7,EB_Years,0),0)</f>
        <v>0</v>
      </c>
      <c r="BK57" s="38" t="n">
        <f aca="false">$E57*IFERROR(MATCH(BK$7,EB_Years,0),0)</f>
        <v>0</v>
      </c>
      <c r="BL57" s="38" t="n">
        <f aca="false">$E57*IFERROR(MATCH(BL$7,EB_Years,0),0)</f>
        <v>0</v>
      </c>
      <c r="BM57" s="38" t="n">
        <f aca="false">$E57*IFERROR(MATCH(BM$7,EB_Years,0),0)</f>
        <v>0</v>
      </c>
      <c r="BN57" s="38" t="n">
        <f aca="false">$E57*IFERROR(MATCH(BN$7,EB_Years,0),0)</f>
        <v>0</v>
      </c>
      <c r="BO57" s="38" t="n">
        <f aca="false">$E57*IFERROR(MATCH(BO$7,EB_Years,0),0)</f>
        <v>0</v>
      </c>
      <c r="BP57" s="38" t="n">
        <f aca="false">$E57*IFERROR(MATCH(BP$7,EB_Years,0),0)</f>
        <v>0</v>
      </c>
      <c r="BQ57" s="38" t="n">
        <f aca="false">$E57*IFERROR(MATCH(BQ$7,EB_Years,0),0)</f>
        <v>0</v>
      </c>
      <c r="BR57" s="38" t="n">
        <f aca="false">$E57*IFERROR(MATCH(BR$7,EB_Years,0),0)</f>
        <v>0</v>
      </c>
      <c r="BS57" s="38" t="n">
        <f aca="false">$E57*IFERROR(MATCH(BS$7,EB_Years,0),0)</f>
        <v>0</v>
      </c>
      <c r="BT57" s="38" t="n">
        <f aca="false">$E57*IFERROR(MATCH(BT$7,EB_Years,0),0)</f>
        <v>0</v>
      </c>
      <c r="BU57" s="38" t="n">
        <f aca="false">$E57*IFERROR(MATCH(BU$7,EB_Years,0),0)</f>
        <v>0</v>
      </c>
      <c r="BV57" s="38" t="n">
        <f aca="false">$E57*IFERROR(MATCH(BV$7,EB_Years,0),0)</f>
        <v>0</v>
      </c>
      <c r="BW57" s="38" t="n">
        <f aca="false">$E57*IFERROR(MATCH(BW$7,EB_Years,0),0)</f>
        <v>0</v>
      </c>
      <c r="BX57" s="38" t="n">
        <f aca="false">$E57*IFERROR(MATCH(BX$7,EB_Years,0),0)</f>
        <v>0</v>
      </c>
      <c r="BY57" s="38" t="n">
        <f aca="false">$E57*IFERROR(MATCH(BY$7,EB_Years,0),0)</f>
        <v>0</v>
      </c>
      <c r="BZ57" s="38" t="n">
        <f aca="false">$E57*IFERROR(MATCH(BZ$7,EB_Years,0),0)</f>
        <v>0</v>
      </c>
      <c r="CA57" s="38" t="n">
        <f aca="false">$E57*IFERROR(MATCH(CA$7,EB_Years,0),0)</f>
        <v>0</v>
      </c>
      <c r="CB57" s="38" t="n">
        <f aca="false">$E57*IFERROR(MATCH(CB$7,EB_Years,0),0)</f>
        <v>0</v>
      </c>
      <c r="CC57" s="38" t="n">
        <f aca="false">$E57*IFERROR(MATCH(CC$7,EB_Years,0),0)</f>
        <v>0</v>
      </c>
      <c r="CD57" s="38" t="n">
        <f aca="false">$E57*IFERROR(MATCH(CD$7,EB_Years,0),0)</f>
        <v>0</v>
      </c>
      <c r="CE57" s="38" t="n">
        <f aca="false">$E57*IFERROR(MATCH(CE$7,EB_Years,0),0)</f>
        <v>0</v>
      </c>
      <c r="CF57" s="38" t="n">
        <f aca="false">$E57*IFERROR(MATCH(CF$7,EB_Years,0),0)</f>
        <v>0</v>
      </c>
      <c r="CG57" s="38" t="n">
        <f aca="false">$E57*IFERROR(MATCH(CG$7,EB_Years,0),0)</f>
        <v>0</v>
      </c>
      <c r="CH57" s="38" t="n">
        <f aca="false">$E57*IFERROR(MATCH(CH$7,EB_Years,0),0)</f>
        <v>0</v>
      </c>
      <c r="CI57" s="38" t="n">
        <f aca="false">$E57*IFERROR(MATCH(CI$7,EB_Years,0),0)</f>
        <v>0</v>
      </c>
      <c r="CJ57" s="38" t="n">
        <f aca="false">$E57*IFERROR(MATCH(CJ$7,EB_Years,0),0)</f>
        <v>0</v>
      </c>
      <c r="CK57" s="38" t="n">
        <f aca="false">$E57*IFERROR(MATCH(CK$7,EB_Years,0),0)</f>
        <v>0</v>
      </c>
      <c r="CL57" s="38" t="n">
        <f aca="false">$E57*IFERROR(MATCH(CL$7,EB_Years,0),0)</f>
        <v>0</v>
      </c>
      <c r="CM57" s="38" t="n">
        <f aca="false">$E57*IFERROR(MATCH(CM$7,EB_Years,0),0)</f>
        <v>0</v>
      </c>
      <c r="CN57" s="38" t="n">
        <f aca="false">$E57*IFERROR(MATCH(CN$7,EB_Years,0),0)</f>
        <v>0</v>
      </c>
      <c r="CO57" s="38" t="n">
        <f aca="false">$E57*IFERROR(MATCH(CO$7,EB_Years,0),0)</f>
        <v>0</v>
      </c>
      <c r="CP57" s="38" t="n">
        <f aca="false">$E57*IFERROR(MATCH(CP$7,EB_Years,0),0)</f>
        <v>0</v>
      </c>
      <c r="CQ57" s="38" t="n">
        <f aca="false">$E57*IFERROR(MATCH(CQ$7,EB_Years,0),0)</f>
        <v>0</v>
      </c>
      <c r="CR57" s="38" t="n">
        <f aca="false">$E57*IFERROR(MATCH(CR$7,EB_Years,0),0)</f>
        <v>0</v>
      </c>
      <c r="CS57" s="38" t="n">
        <f aca="false">$E57*IFERROR(MATCH(CS$7,EB_Years,0),0)</f>
        <v>0</v>
      </c>
      <c r="CT57" s="38" t="n">
        <f aca="false">$E57*IFERROR(MATCH(CT$7,EB_Years,0),0)</f>
        <v>0</v>
      </c>
      <c r="CU57" s="38" t="n">
        <f aca="false">$E57*IFERROR(MATCH(CU$7,EB_Years,0),0)</f>
        <v>0</v>
      </c>
      <c r="CV57" s="38" t="n">
        <f aca="false">$E57*IFERROR(MATCH(CV$7,EB_Years,0),0)</f>
        <v>0</v>
      </c>
      <c r="CW57" s="38" t="n">
        <f aca="false">$E57*IFERROR(MATCH(CW$7,EB_Years,0),0)</f>
        <v>0</v>
      </c>
      <c r="CX57" s="38" t="n">
        <f aca="false">$E57*IFERROR(MATCH(CX$7,EB_Years,0),0)</f>
        <v>0</v>
      </c>
      <c r="CY57" s="38" t="n">
        <f aca="false">$E57*IFERROR(MATCH(CY$7,EB_Years,0),0)</f>
        <v>0</v>
      </c>
      <c r="CZ57" s="38" t="n">
        <f aca="false">$E57*IFERROR(MATCH(CZ$7,EB_Years,0),0)</f>
        <v>0</v>
      </c>
      <c r="DA57" s="38" t="n">
        <f aca="false">$E57*IFERROR(MATCH(DA$7,EB_Years,0),0)</f>
        <v>0</v>
      </c>
      <c r="DB57" s="38" t="n">
        <f aca="false">$E57*IFERROR(MATCH(DB$7,EB_Years,0),0)</f>
        <v>0</v>
      </c>
      <c r="DC57" s="38" t="n">
        <f aca="false">$E57*IFERROR(MATCH(DC$7,EB_Years,0),0)</f>
        <v>0</v>
      </c>
      <c r="DD57" s="38" t="n">
        <f aca="false">$E57*IFERROR(MATCH(DD$7,EB_Years,0),0)</f>
        <v>0</v>
      </c>
      <c r="DE57" s="38" t="n">
        <f aca="false">$E57*IFERROR(MATCH(DE$7,EB_Years,0),0)</f>
        <v>0</v>
      </c>
      <c r="DF57" s="38" t="n">
        <f aca="false">$E57*IFERROR(MATCH(DF$7,EB_Years,0),0)</f>
        <v>0</v>
      </c>
      <c r="DG57" s="38" t="n">
        <f aca="false">$E57*IFERROR(MATCH(DG$7,EB_Years,0),0)</f>
        <v>0</v>
      </c>
      <c r="DH57" s="38" t="n">
        <f aca="false">$E57*IFERROR(MATCH(DH$7,EB_Years,0),0)</f>
        <v>0</v>
      </c>
      <c r="DI57" s="38" t="n">
        <f aca="false">$E57*IFERROR(MATCH(DI$7,EB_Years,0),0)</f>
        <v>0</v>
      </c>
      <c r="DJ57" s="38" t="n">
        <f aca="false">$E57*IFERROR(MATCH(DJ$7,EB_Years,0),0)</f>
        <v>0</v>
      </c>
      <c r="DK57" s="38" t="n">
        <f aca="false">$E57*IFERROR(MATCH(DK$7,EB_Years,0),0)</f>
        <v>0</v>
      </c>
      <c r="DL57" s="38" t="n">
        <f aca="false">$E57*IFERROR(MATCH(DL$7,EB_Years,0),0)</f>
        <v>0</v>
      </c>
      <c r="DM57" s="38" t="n">
        <f aca="false">$E57*IFERROR(MATCH(DM$7,EB_Years,0),0)</f>
        <v>0</v>
      </c>
      <c r="DN57" s="38" t="n">
        <f aca="false">$E57*IFERROR(MATCH(DN$7,EB_Years,0),0)</f>
        <v>0</v>
      </c>
      <c r="DO57" s="38" t="n">
        <f aca="false">$E57*IFERROR(MATCH(DO$7,EB_Years,0),0)</f>
        <v>0</v>
      </c>
      <c r="DP57" s="38" t="n">
        <f aca="false">$E57*IFERROR(MATCH(DP$7,EB_Years,0),0)</f>
        <v>0</v>
      </c>
      <c r="DQ57" s="38" t="n">
        <f aca="false">$E57*IFERROR(MATCH(DQ$7,EB_Years,0),0)</f>
        <v>0</v>
      </c>
      <c r="DR57" s="38" t="n">
        <f aca="false">$E57*IFERROR(MATCH(DR$7,EB_Years,0),0)</f>
        <v>0</v>
      </c>
      <c r="DS57" s="38" t="n">
        <f aca="false">$E57*IFERROR(MATCH(DS$7,EB_Years,0),0)</f>
        <v>0</v>
      </c>
      <c r="DT57" s="38" t="n">
        <f aca="false">$E57*IFERROR(MATCH(DT$7,EB_Years,0),0)</f>
        <v>0</v>
      </c>
      <c r="DU57" s="38" t="n">
        <f aca="false">$E57*IFERROR(MATCH(DU$7,EB_Years,0),0)</f>
        <v>0</v>
      </c>
      <c r="DV57" s="38" t="n">
        <f aca="false">$E57*IFERROR(MATCH(DV$7,EB_Years,0),0)</f>
        <v>0</v>
      </c>
      <c r="DW57" s="38" t="n">
        <f aca="false">$E57*IFERROR(MATCH(DW$7,EB_Years,0),0)</f>
        <v>0</v>
      </c>
      <c r="DX57" s="38" t="n">
        <f aca="false">$E57*IFERROR(MATCH(DX$7,EB_Years,0),0)</f>
        <v>0</v>
      </c>
      <c r="DY57" s="38" t="n">
        <f aca="false">$E57*IFERROR(MATCH(DY$7,EB_Years,0),0)</f>
        <v>0</v>
      </c>
      <c r="DZ57" s="38" t="n">
        <f aca="false">$E57*IFERROR(MATCH(DZ$7,EB_Years,0),0)</f>
        <v>0</v>
      </c>
      <c r="EA57" s="38" t="n">
        <f aca="false">$E57*IFERROR(MATCH(EA$7,EB_Years,0),0)</f>
        <v>0</v>
      </c>
      <c r="EB57" s="38" t="n">
        <f aca="false">$E57*IFERROR(MATCH(EB$7,EB_Years,0),0)</f>
        <v>0</v>
      </c>
      <c r="EC57" s="38" t="n">
        <f aca="false">$E57*IFERROR(MATCH(EC$7,EB_Years,0),0)</f>
        <v>0</v>
      </c>
      <c r="ED57" s="38" t="n">
        <f aca="false">$E57*IFERROR(MATCH(ED$7,EB_Years,0),0)</f>
        <v>0</v>
      </c>
      <c r="EE57" s="38" t="n">
        <f aca="false">$E57*IFERROR(MATCH(EE$7,EB_Years,0),0)</f>
        <v>0</v>
      </c>
      <c r="EF57" s="38" t="n">
        <f aca="false">$E57*IFERROR(MATCH(EF$7,EB_Years,0),0)</f>
        <v>0</v>
      </c>
      <c r="EG57" s="38" t="n">
        <f aca="false">$E57*IFERROR(MATCH(EG$7,EB_Years,0),0)</f>
        <v>0</v>
      </c>
      <c r="EH57" s="38" t="n">
        <f aca="false">$E57*IFERROR(MATCH(EH$7,EB_Years,0),0)</f>
        <v>0</v>
      </c>
      <c r="EI57" s="38" t="n">
        <f aca="false">$E57*IFERROR(MATCH(EI$7,EB_Years,0),0)</f>
        <v>0</v>
      </c>
      <c r="EJ57" s="38" t="n">
        <f aca="false">$E57*IFERROR(MATCH(EJ$7,EB_Years,0),0)</f>
        <v>0</v>
      </c>
      <c r="EK57" s="38" t="n">
        <f aca="false">$E57*IFERROR(MATCH(EK$7,EB_Years,0),0)</f>
        <v>0</v>
      </c>
      <c r="EL57" s="38" t="n">
        <f aca="false">$E57*IFERROR(MATCH(EL$7,EB_Years,0),0)</f>
        <v>0</v>
      </c>
      <c r="EM57" s="38" t="n">
        <f aca="false">$E57*IFERROR(MATCH(EM$7,EB_Years,0),0)</f>
        <v>0</v>
      </c>
      <c r="EN57" s="38" t="n">
        <f aca="false">$E57*IFERROR(MATCH(EN$7,EB_Years,0),0)</f>
        <v>0</v>
      </c>
      <c r="EO57" s="38" t="n">
        <f aca="false">$E57*IFERROR(MATCH(EO$7,EB_Years,0),0)</f>
        <v>0</v>
      </c>
      <c r="EP57" s="38" t="n">
        <f aca="false">$E57*IFERROR(MATCH(EP$7,EB_Years,0),0)</f>
        <v>0</v>
      </c>
      <c r="EQ57" s="38" t="n">
        <f aca="false">$E57*IFERROR(MATCH(EQ$7,EB_Years,0),0)</f>
        <v>0</v>
      </c>
      <c r="ER57" s="38" t="n">
        <f aca="false">$E57*IFERROR(MATCH(ER$7,EB_Years,0),0)</f>
        <v>0</v>
      </c>
      <c r="ES57" s="38" t="n">
        <f aca="false">$E57*IFERROR(MATCH(ES$7,EB_Years,0),0)</f>
        <v>0</v>
      </c>
      <c r="ET57" s="38" t="n">
        <f aca="false">$E57*IFERROR(MATCH(ET$7,EB_Years,0),0)</f>
        <v>0</v>
      </c>
      <c r="EU57" s="38" t="n">
        <f aca="false">$E57*IFERROR(MATCH(EU$7,EB_Years,0),0)</f>
        <v>0</v>
      </c>
      <c r="EV57" s="38" t="n">
        <f aca="false">$E57*IFERROR(MATCH(EV$7,EB_Years,0),0)</f>
        <v>0</v>
      </c>
      <c r="EW57" s="38" t="n">
        <f aca="false">$E57*IFERROR(MATCH(EW$7,EB_Years,0),0)</f>
        <v>0</v>
      </c>
      <c r="EX57" s="38" t="n">
        <f aca="false">$E57*IFERROR(MATCH(EX$7,EB_Years,0),0)</f>
        <v>0</v>
      </c>
      <c r="EY57" s="38" t="n">
        <f aca="false">$E57*IFERROR(MATCH(EY$7,EB_Years,0),0)</f>
        <v>0</v>
      </c>
      <c r="EZ57" s="38" t="n">
        <f aca="false">$E57*IFERROR(MATCH(EZ$7,EB_Years,0),0)</f>
        <v>0</v>
      </c>
      <c r="FA57" s="38" t="n">
        <f aca="false">$E57*IFERROR(MATCH(FA$7,EB_Years,0),0)</f>
        <v>0</v>
      </c>
      <c r="FB57" s="38" t="n">
        <f aca="false">$E57*IFERROR(MATCH(FB$7,EB_Years,0),0)</f>
        <v>0</v>
      </c>
      <c r="FC57" s="38" t="n">
        <f aca="false">$E57*IFERROR(MATCH(FC$7,EB_Years,0),0)</f>
        <v>0</v>
      </c>
      <c r="FD57" s="38" t="n">
        <f aca="false">$E57*IFERROR(MATCH(FD$7,EB_Years,0),0)</f>
        <v>0</v>
      </c>
      <c r="FE57" s="38" t="n">
        <f aca="false">$E57*IFERROR(MATCH(FE$7,EB_Years,0),0)</f>
        <v>0</v>
      </c>
      <c r="FF57" s="38" t="n">
        <f aca="false">$E57*IFERROR(MATCH(FF$7,EB_Years,0),0)</f>
        <v>0</v>
      </c>
      <c r="FG57" s="38" t="n">
        <f aca="false">$E57*IFERROR(MATCH(FG$7,EB_Years,0),0)</f>
        <v>0</v>
      </c>
      <c r="FH57" s="38" t="n">
        <f aca="false">$E57*IFERROR(MATCH(FH$7,EB_Years,0),0)</f>
        <v>0</v>
      </c>
    </row>
    <row r="58" customFormat="false" ht="15" hidden="false" customHeight="false" outlineLevel="0" collapsed="false">
      <c r="C58" s="0" t="s">
        <v>664</v>
      </c>
      <c r="D58" s="11" t="s">
        <v>79</v>
      </c>
      <c r="J58" s="38" t="n">
        <f aca="false">MAX(1,J57)</f>
        <v>1</v>
      </c>
      <c r="K58" s="38" t="n">
        <f aca="false">MAX(1,K57)</f>
        <v>1</v>
      </c>
      <c r="L58" s="38" t="n">
        <f aca="false">MAX(1,L57)</f>
        <v>1</v>
      </c>
      <c r="M58" s="38" t="n">
        <f aca="false">MAX(1,M57)</f>
        <v>1</v>
      </c>
      <c r="N58" s="38" t="n">
        <f aca="false">MAX(1,N57)</f>
        <v>1</v>
      </c>
      <c r="O58" s="38" t="n">
        <f aca="false">MAX(1,O57)</f>
        <v>1</v>
      </c>
      <c r="P58" s="38" t="n">
        <f aca="false">MAX(1,P57)</f>
        <v>1</v>
      </c>
      <c r="Q58" s="38" t="n">
        <f aca="false">MAX(1,Q57)</f>
        <v>1</v>
      </c>
      <c r="R58" s="38" t="n">
        <f aca="false">MAX(1,R57)</f>
        <v>1</v>
      </c>
      <c r="S58" s="38" t="n">
        <f aca="false">MAX(1,S57)</f>
        <v>1</v>
      </c>
      <c r="T58" s="38" t="n">
        <f aca="false">MAX(1,T57)</f>
        <v>1</v>
      </c>
      <c r="U58" s="38" t="n">
        <f aca="false">MAX(1,U57)</f>
        <v>1</v>
      </c>
      <c r="V58" s="38" t="n">
        <f aca="false">MAX(1,V57)</f>
        <v>1</v>
      </c>
      <c r="W58" s="38" t="n">
        <f aca="false">MAX(1,W57)</f>
        <v>1</v>
      </c>
      <c r="X58" s="38" t="n">
        <f aca="false">MAX(1,X57)</f>
        <v>1</v>
      </c>
      <c r="Y58" s="38" t="n">
        <f aca="false">MAX(1,Y57)</f>
        <v>1</v>
      </c>
      <c r="Z58" s="38" t="n">
        <f aca="false">MAX(1,Z57)</f>
        <v>1</v>
      </c>
      <c r="AA58" s="38" t="n">
        <f aca="false">MAX(1,AA57)</f>
        <v>1</v>
      </c>
      <c r="AB58" s="38" t="n">
        <f aca="false">MAX(1,AB57)</f>
        <v>1</v>
      </c>
      <c r="AC58" s="38" t="n">
        <f aca="false">MAX(1,AC57)</f>
        <v>1</v>
      </c>
      <c r="AD58" s="38" t="n">
        <f aca="false">MAX(1,AD57)</f>
        <v>1</v>
      </c>
      <c r="AE58" s="38" t="n">
        <f aca="false">MAX(1,AE57)</f>
        <v>1</v>
      </c>
      <c r="AF58" s="38" t="n">
        <f aca="false">MAX(1,AF57)</f>
        <v>1</v>
      </c>
      <c r="AG58" s="38" t="n">
        <f aca="false">MAX(1,AG57)</f>
        <v>1</v>
      </c>
      <c r="AH58" s="38" t="n">
        <f aca="false">MAX(1,AH57)</f>
        <v>1</v>
      </c>
      <c r="AI58" s="38" t="n">
        <f aca="false">MAX(1,AI57)</f>
        <v>1</v>
      </c>
      <c r="AJ58" s="38" t="n">
        <f aca="false">MAX(1,AJ57)</f>
        <v>1</v>
      </c>
      <c r="AK58" s="38" t="n">
        <f aca="false">MAX(1,AK57)</f>
        <v>1</v>
      </c>
      <c r="AL58" s="38" t="n">
        <f aca="false">MAX(1,AL57)</f>
        <v>1</v>
      </c>
      <c r="AM58" s="38" t="n">
        <f aca="false">MAX(1,AM57)</f>
        <v>1</v>
      </c>
      <c r="AN58" s="38" t="n">
        <f aca="false">MAX(1,AN57)</f>
        <v>1</v>
      </c>
      <c r="AO58" s="38" t="n">
        <f aca="false">MAX(1,AO57)</f>
        <v>1</v>
      </c>
      <c r="AP58" s="38" t="n">
        <f aca="false">MAX(1,AP57)</f>
        <v>1</v>
      </c>
      <c r="AQ58" s="38" t="n">
        <f aca="false">MAX(1,AQ57)</f>
        <v>1</v>
      </c>
      <c r="AR58" s="38" t="n">
        <f aca="false">MAX(1,AR57)</f>
        <v>1</v>
      </c>
      <c r="AS58" s="38" t="n">
        <f aca="false">MAX(1,AS57)</f>
        <v>1</v>
      </c>
      <c r="AT58" s="38" t="n">
        <f aca="false">MAX(1,AT57)</f>
        <v>1</v>
      </c>
      <c r="AU58" s="38" t="n">
        <f aca="false">MAX(1,AU57)</f>
        <v>1</v>
      </c>
      <c r="AV58" s="38" t="n">
        <f aca="false">MAX(1,AV57)</f>
        <v>1</v>
      </c>
      <c r="AW58" s="38" t="n">
        <f aca="false">MAX(1,AW57)</f>
        <v>1</v>
      </c>
      <c r="AX58" s="38" t="n">
        <f aca="false">MAX(1,AX57)</f>
        <v>1</v>
      </c>
      <c r="AY58" s="38" t="n">
        <f aca="false">MAX(1,AY57)</f>
        <v>1</v>
      </c>
      <c r="AZ58" s="38" t="n">
        <f aca="false">MAX(1,AZ57)</f>
        <v>1</v>
      </c>
      <c r="BA58" s="38" t="n">
        <f aca="false">MAX(1,BA57)</f>
        <v>1</v>
      </c>
      <c r="BB58" s="38" t="n">
        <f aca="false">MAX(1,BB57)</f>
        <v>1</v>
      </c>
      <c r="BC58" s="38" t="n">
        <f aca="false">MAX(1,BC57)</f>
        <v>1</v>
      </c>
      <c r="BD58" s="38" t="n">
        <f aca="false">MAX(1,BD57)</f>
        <v>1</v>
      </c>
      <c r="BE58" s="38" t="n">
        <f aca="false">MAX(1,BE57)</f>
        <v>1</v>
      </c>
      <c r="BF58" s="38" t="n">
        <f aca="false">MAX(1,BF57)</f>
        <v>1</v>
      </c>
      <c r="BG58" s="38" t="n">
        <f aca="false">MAX(1,BG57)</f>
        <v>1</v>
      </c>
      <c r="BH58" s="38" t="n">
        <f aca="false">MAX(1,BH57)</f>
        <v>1</v>
      </c>
      <c r="BI58" s="38" t="n">
        <f aca="false">MAX(1,BI57)</f>
        <v>1</v>
      </c>
      <c r="BJ58" s="38" t="n">
        <f aca="false">MAX(1,BJ57)</f>
        <v>1</v>
      </c>
      <c r="BK58" s="38" t="n">
        <f aca="false">MAX(1,BK57)</f>
        <v>1</v>
      </c>
      <c r="BL58" s="38" t="n">
        <f aca="false">MAX(1,BL57)</f>
        <v>1</v>
      </c>
      <c r="BM58" s="38" t="n">
        <f aca="false">MAX(1,BM57)</f>
        <v>1</v>
      </c>
      <c r="BN58" s="38" t="n">
        <f aca="false">MAX(1,BN57)</f>
        <v>1</v>
      </c>
      <c r="BO58" s="38" t="n">
        <f aca="false">MAX(1,BO57)</f>
        <v>1</v>
      </c>
      <c r="BP58" s="38" t="n">
        <f aca="false">MAX(1,BP57)</f>
        <v>1</v>
      </c>
      <c r="BQ58" s="38" t="n">
        <f aca="false">MAX(1,BQ57)</f>
        <v>1</v>
      </c>
      <c r="BR58" s="38" t="n">
        <f aca="false">MAX(1,BR57)</f>
        <v>1</v>
      </c>
      <c r="BS58" s="38" t="n">
        <f aca="false">MAX(1,BS57)</f>
        <v>1</v>
      </c>
      <c r="BT58" s="38" t="n">
        <f aca="false">MAX(1,BT57)</f>
        <v>1</v>
      </c>
      <c r="BU58" s="38" t="n">
        <f aca="false">MAX(1,BU57)</f>
        <v>1</v>
      </c>
      <c r="BV58" s="38" t="n">
        <f aca="false">MAX(1,BV57)</f>
        <v>1</v>
      </c>
      <c r="BW58" s="38" t="n">
        <f aca="false">MAX(1,BW57)</f>
        <v>1</v>
      </c>
      <c r="BX58" s="38" t="n">
        <f aca="false">MAX(1,BX57)</f>
        <v>1</v>
      </c>
      <c r="BY58" s="38" t="n">
        <f aca="false">MAX(1,BY57)</f>
        <v>1</v>
      </c>
      <c r="BZ58" s="38" t="n">
        <f aca="false">MAX(1,BZ57)</f>
        <v>1</v>
      </c>
      <c r="CA58" s="38" t="n">
        <f aca="false">MAX(1,CA57)</f>
        <v>1</v>
      </c>
      <c r="CB58" s="38" t="n">
        <f aca="false">MAX(1,CB57)</f>
        <v>1</v>
      </c>
      <c r="CC58" s="38" t="n">
        <f aca="false">MAX(1,CC57)</f>
        <v>1</v>
      </c>
      <c r="CD58" s="38" t="n">
        <f aca="false">MAX(1,CD57)</f>
        <v>1</v>
      </c>
      <c r="CE58" s="38" t="n">
        <f aca="false">MAX(1,CE57)</f>
        <v>1</v>
      </c>
      <c r="CF58" s="38" t="n">
        <f aca="false">MAX(1,CF57)</f>
        <v>1</v>
      </c>
      <c r="CG58" s="38" t="n">
        <f aca="false">MAX(1,CG57)</f>
        <v>1</v>
      </c>
      <c r="CH58" s="38" t="n">
        <f aca="false">MAX(1,CH57)</f>
        <v>1</v>
      </c>
      <c r="CI58" s="38" t="n">
        <f aca="false">MAX(1,CI57)</f>
        <v>1</v>
      </c>
      <c r="CJ58" s="38" t="n">
        <f aca="false">MAX(1,CJ57)</f>
        <v>1</v>
      </c>
      <c r="CK58" s="38" t="n">
        <f aca="false">MAX(1,CK57)</f>
        <v>1</v>
      </c>
      <c r="CL58" s="38" t="n">
        <f aca="false">MAX(1,CL57)</f>
        <v>1</v>
      </c>
      <c r="CM58" s="38" t="n">
        <f aca="false">MAX(1,CM57)</f>
        <v>1</v>
      </c>
      <c r="CN58" s="38" t="n">
        <f aca="false">MAX(1,CN57)</f>
        <v>1</v>
      </c>
      <c r="CO58" s="38" t="n">
        <f aca="false">MAX(1,CO57)</f>
        <v>1</v>
      </c>
      <c r="CP58" s="38" t="n">
        <f aca="false">MAX(1,CP57)</f>
        <v>1</v>
      </c>
      <c r="CQ58" s="38" t="n">
        <f aca="false">MAX(1,CQ57)</f>
        <v>1</v>
      </c>
      <c r="CR58" s="38" t="n">
        <f aca="false">MAX(1,CR57)</f>
        <v>1</v>
      </c>
      <c r="CS58" s="38" t="n">
        <f aca="false">MAX(1,CS57)</f>
        <v>1</v>
      </c>
      <c r="CT58" s="38" t="n">
        <f aca="false">MAX(1,CT57)</f>
        <v>1</v>
      </c>
      <c r="CU58" s="38" t="n">
        <f aca="false">MAX(1,CU57)</f>
        <v>1</v>
      </c>
      <c r="CV58" s="38" t="n">
        <f aca="false">MAX(1,CV57)</f>
        <v>1</v>
      </c>
      <c r="CW58" s="38" t="n">
        <f aca="false">MAX(1,CW57)</f>
        <v>1</v>
      </c>
      <c r="CX58" s="38" t="n">
        <f aca="false">MAX(1,CX57)</f>
        <v>1</v>
      </c>
      <c r="CY58" s="38" t="n">
        <f aca="false">MAX(1,CY57)</f>
        <v>1</v>
      </c>
      <c r="CZ58" s="38" t="n">
        <f aca="false">MAX(1,CZ57)</f>
        <v>1</v>
      </c>
      <c r="DA58" s="38" t="n">
        <f aca="false">MAX(1,DA57)</f>
        <v>1</v>
      </c>
      <c r="DB58" s="38" t="n">
        <f aca="false">MAX(1,DB57)</f>
        <v>1</v>
      </c>
      <c r="DC58" s="38" t="n">
        <f aca="false">MAX(1,DC57)</f>
        <v>1</v>
      </c>
      <c r="DD58" s="38" t="n">
        <f aca="false">MAX(1,DD57)</f>
        <v>1</v>
      </c>
      <c r="DE58" s="38" t="n">
        <f aca="false">MAX(1,DE57)</f>
        <v>1</v>
      </c>
      <c r="DF58" s="38" t="n">
        <f aca="false">MAX(1,DF57)</f>
        <v>1</v>
      </c>
      <c r="DG58" s="38" t="n">
        <f aca="false">MAX(1,DG57)</f>
        <v>1</v>
      </c>
      <c r="DH58" s="38" t="n">
        <f aca="false">MAX(1,DH57)</f>
        <v>1</v>
      </c>
      <c r="DI58" s="38" t="n">
        <f aca="false">MAX(1,DI57)</f>
        <v>1</v>
      </c>
      <c r="DJ58" s="38" t="n">
        <f aca="false">MAX(1,DJ57)</f>
        <v>1</v>
      </c>
      <c r="DK58" s="38" t="n">
        <f aca="false">MAX(1,DK57)</f>
        <v>1</v>
      </c>
      <c r="DL58" s="38" t="n">
        <f aca="false">MAX(1,DL57)</f>
        <v>1</v>
      </c>
      <c r="DM58" s="38" t="n">
        <f aca="false">MAX(1,DM57)</f>
        <v>1</v>
      </c>
      <c r="DN58" s="38" t="n">
        <f aca="false">MAX(1,DN57)</f>
        <v>1</v>
      </c>
      <c r="DO58" s="38" t="n">
        <f aca="false">MAX(1,DO57)</f>
        <v>1</v>
      </c>
      <c r="DP58" s="38" t="n">
        <f aca="false">MAX(1,DP57)</f>
        <v>1</v>
      </c>
      <c r="DQ58" s="38" t="n">
        <f aca="false">MAX(1,DQ57)</f>
        <v>1</v>
      </c>
      <c r="DR58" s="38" t="n">
        <f aca="false">MAX(1,DR57)</f>
        <v>1</v>
      </c>
      <c r="DS58" s="38" t="n">
        <f aca="false">MAX(1,DS57)</f>
        <v>1</v>
      </c>
      <c r="DT58" s="38" t="n">
        <f aca="false">MAX(1,DT57)</f>
        <v>1</v>
      </c>
      <c r="DU58" s="38" t="n">
        <f aca="false">MAX(1,DU57)</f>
        <v>1</v>
      </c>
      <c r="DV58" s="38" t="n">
        <f aca="false">MAX(1,DV57)</f>
        <v>1</v>
      </c>
      <c r="DW58" s="38" t="n">
        <f aca="false">MAX(1,DW57)</f>
        <v>1</v>
      </c>
      <c r="DX58" s="38" t="n">
        <f aca="false">MAX(1,DX57)</f>
        <v>1</v>
      </c>
      <c r="DY58" s="38" t="n">
        <f aca="false">MAX(1,DY57)</f>
        <v>1</v>
      </c>
      <c r="DZ58" s="38" t="n">
        <f aca="false">MAX(1,DZ57)</f>
        <v>1</v>
      </c>
      <c r="EA58" s="38" t="n">
        <f aca="false">MAX(1,EA57)</f>
        <v>1</v>
      </c>
      <c r="EB58" s="38" t="n">
        <f aca="false">MAX(1,EB57)</f>
        <v>1</v>
      </c>
      <c r="EC58" s="38" t="n">
        <f aca="false">MAX(1,EC57)</f>
        <v>1</v>
      </c>
      <c r="ED58" s="38" t="n">
        <f aca="false">MAX(1,ED57)</f>
        <v>1</v>
      </c>
      <c r="EE58" s="38" t="n">
        <f aca="false">MAX(1,EE57)</f>
        <v>1</v>
      </c>
      <c r="EF58" s="38" t="n">
        <f aca="false">MAX(1,EF57)</f>
        <v>1</v>
      </c>
      <c r="EG58" s="38" t="n">
        <f aca="false">MAX(1,EG57)</f>
        <v>1</v>
      </c>
      <c r="EH58" s="38" t="n">
        <f aca="false">MAX(1,EH57)</f>
        <v>1</v>
      </c>
      <c r="EI58" s="38" t="n">
        <f aca="false">MAX(1,EI57)</f>
        <v>1</v>
      </c>
      <c r="EJ58" s="38" t="n">
        <f aca="false">MAX(1,EJ57)</f>
        <v>1</v>
      </c>
      <c r="EK58" s="38" t="n">
        <f aca="false">MAX(1,EK57)</f>
        <v>1</v>
      </c>
      <c r="EL58" s="38" t="n">
        <f aca="false">MAX(1,EL57)</f>
        <v>1</v>
      </c>
      <c r="EM58" s="38" t="n">
        <f aca="false">MAX(1,EM57)</f>
        <v>1</v>
      </c>
      <c r="EN58" s="38" t="n">
        <f aca="false">MAX(1,EN57)</f>
        <v>1</v>
      </c>
      <c r="EO58" s="38" t="n">
        <f aca="false">MAX(1,EO57)</f>
        <v>1</v>
      </c>
      <c r="EP58" s="38" t="n">
        <f aca="false">MAX(1,EP57)</f>
        <v>1</v>
      </c>
      <c r="EQ58" s="38" t="n">
        <f aca="false">MAX(1,EQ57)</f>
        <v>1</v>
      </c>
      <c r="ER58" s="38" t="n">
        <f aca="false">MAX(1,ER57)</f>
        <v>1</v>
      </c>
      <c r="ES58" s="38" t="n">
        <f aca="false">MAX(1,ES57)</f>
        <v>1</v>
      </c>
      <c r="ET58" s="38" t="n">
        <f aca="false">MAX(1,ET57)</f>
        <v>1</v>
      </c>
      <c r="EU58" s="38" t="n">
        <f aca="false">MAX(1,EU57)</f>
        <v>1</v>
      </c>
      <c r="EV58" s="38" t="n">
        <f aca="false">MAX(1,EV57)</f>
        <v>1</v>
      </c>
      <c r="EW58" s="38" t="n">
        <f aca="false">MAX(1,EW57)</f>
        <v>1</v>
      </c>
      <c r="EX58" s="38" t="n">
        <f aca="false">MAX(1,EX57)</f>
        <v>1</v>
      </c>
      <c r="EY58" s="38" t="n">
        <f aca="false">MAX(1,EY57)</f>
        <v>1</v>
      </c>
      <c r="EZ58" s="38" t="n">
        <f aca="false">MAX(1,EZ57)</f>
        <v>1</v>
      </c>
      <c r="FA58" s="38" t="n">
        <f aca="false">MAX(1,FA57)</f>
        <v>1</v>
      </c>
      <c r="FB58" s="38" t="n">
        <f aca="false">MAX(1,FB57)</f>
        <v>1</v>
      </c>
      <c r="FC58" s="38" t="n">
        <f aca="false">MAX(1,FC57)</f>
        <v>1</v>
      </c>
      <c r="FD58" s="38" t="n">
        <f aca="false">MAX(1,FD57)</f>
        <v>1</v>
      </c>
      <c r="FE58" s="38" t="n">
        <f aca="false">MAX(1,FE57)</f>
        <v>1</v>
      </c>
      <c r="FF58" s="38" t="n">
        <f aca="false">MAX(1,FF57)</f>
        <v>1</v>
      </c>
      <c r="FG58" s="38" t="n">
        <f aca="false">MAX(1,FG57)</f>
        <v>1</v>
      </c>
      <c r="FH58" s="38" t="n">
        <f aca="false">MAX(1,FH57)</f>
        <v>1</v>
      </c>
    </row>
    <row r="59" customFormat="false" ht="15" hidden="false" customHeight="false" outlineLevel="0" collapsed="false">
      <c r="C59" s="0" t="s">
        <v>665</v>
      </c>
      <c r="D59" s="11" t="s">
        <v>27</v>
      </c>
      <c r="J59" s="22" t="n">
        <f aca="false">(J57&gt;0)*SUMPRODUCT((J44&gt;INDEX(EB_LB,J58,0))*(J44-INDEX(EB_LB,J58,0)),INDEX(EB_dR,J58,0))</f>
        <v>0</v>
      </c>
      <c r="K59" s="22" t="n">
        <f aca="false">(K57&gt;0)*SUMPRODUCT((K44&gt;INDEX(EB_LB,K58,0))*(K44-INDEX(EB_LB,K58,0)),INDEX(EB_dR,K58,0))</f>
        <v>0</v>
      </c>
      <c r="L59" s="22" t="n">
        <f aca="false">(L57&gt;0)*SUMPRODUCT((L44&gt;INDEX(EB_LB,L58,0))*(L44-INDEX(EB_LB,L58,0)),INDEX(EB_dR,L58,0))</f>
        <v>0</v>
      </c>
      <c r="M59" s="22" t="n">
        <f aca="false">(M57&gt;0)*SUMPRODUCT((M44&gt;INDEX(EB_LB,M58,0))*(M44-INDEX(EB_LB,M58,0)),INDEX(EB_dR,M58,0))</f>
        <v>0</v>
      </c>
      <c r="N59" s="22" t="n">
        <f aca="false">(N57&gt;0)*SUMPRODUCT((N44&gt;INDEX(EB_LB,N58,0))*(N44-INDEX(EB_LB,N58,0)),INDEX(EB_dR,N58,0))</f>
        <v>0</v>
      </c>
      <c r="O59" s="22" t="n">
        <f aca="false">(O57&gt;0)*SUMPRODUCT((O44&gt;INDEX(EB_LB,O58,0))*(O44-INDEX(EB_LB,O58,0)),INDEX(EB_dR,O58,0))</f>
        <v>0</v>
      </c>
      <c r="P59" s="22" t="n">
        <f aca="false">(P57&gt;0)*SUMPRODUCT((P44&gt;INDEX(EB_LB,P58,0))*(P44-INDEX(EB_LB,P58,0)),INDEX(EB_dR,P58,0))</f>
        <v>0</v>
      </c>
      <c r="Q59" s="22" t="n">
        <f aca="false">(Q57&gt;0)*SUMPRODUCT((Q44&gt;INDEX(EB_LB,Q58,0))*(Q44-INDEX(EB_LB,Q58,0)),INDEX(EB_dR,Q58,0))</f>
        <v>0</v>
      </c>
      <c r="R59" s="22" t="n">
        <f aca="false">(R57&gt;0)*SUMPRODUCT((R44&gt;INDEX(EB_LB,R58,0))*(R44-INDEX(EB_LB,R58,0)),INDEX(EB_dR,R58,0))</f>
        <v>0</v>
      </c>
      <c r="S59" s="22" t="n">
        <f aca="false">(S57&gt;0)*SUMPRODUCT((S44&gt;INDEX(EB_LB,S58,0))*(S44-INDEX(EB_LB,S58,0)),INDEX(EB_dR,S58,0))</f>
        <v>0</v>
      </c>
      <c r="T59" s="22" t="n">
        <f aca="false">(T57&gt;0)*SUMPRODUCT((T44&gt;INDEX(EB_LB,T58,0))*(T44-INDEX(EB_LB,T58,0)),INDEX(EB_dR,T58,0))</f>
        <v>0</v>
      </c>
      <c r="U59" s="22" t="n">
        <f aca="false">(U57&gt;0)*SUMPRODUCT((U44&gt;INDEX(EB_LB,U58,0))*(U44-INDEX(EB_LB,U58,0)),INDEX(EB_dR,U58,0))</f>
        <v>0</v>
      </c>
      <c r="V59" s="22" t="n">
        <f aca="false">(V57&gt;0)*SUMPRODUCT((V44&gt;INDEX(EB_LB,V58,0))*(V44-INDEX(EB_LB,V58,0)),INDEX(EB_dR,V58,0))</f>
        <v>0</v>
      </c>
      <c r="W59" s="22" t="n">
        <f aca="false">(W57&gt;0)*SUMPRODUCT((W44&gt;INDEX(EB_LB,W58,0))*(W44-INDEX(EB_LB,W58,0)),INDEX(EB_dR,W58,0))</f>
        <v>0</v>
      </c>
      <c r="X59" s="22" t="n">
        <f aca="false">(X57&gt;0)*SUMPRODUCT((X44&gt;INDEX(EB_LB,X58,0))*(X44-INDEX(EB_LB,X58,0)),INDEX(EB_dR,X58,0))</f>
        <v>0</v>
      </c>
      <c r="Y59" s="22" t="n">
        <f aca="false">(Y57&gt;0)*SUMPRODUCT((Y44&gt;INDEX(EB_LB,Y58,0))*(Y44-INDEX(EB_LB,Y58,0)),INDEX(EB_dR,Y58,0))</f>
        <v>0</v>
      </c>
      <c r="Z59" s="22" t="n">
        <f aca="false">(Z57&gt;0)*SUMPRODUCT((Z44&gt;INDEX(EB_LB,Z58,0))*(Z44-INDEX(EB_LB,Z58,0)),INDEX(EB_dR,Z58,0))</f>
        <v>0</v>
      </c>
      <c r="AA59" s="22" t="n">
        <f aca="false">(AA57&gt;0)*SUMPRODUCT((AA44&gt;INDEX(EB_LB,AA58,0))*(AA44-INDEX(EB_LB,AA58,0)),INDEX(EB_dR,AA58,0))</f>
        <v>0</v>
      </c>
      <c r="AB59" s="22" t="n">
        <f aca="false">(AB57&gt;0)*SUMPRODUCT((AB44&gt;INDEX(EB_LB,AB58,0))*(AB44-INDEX(EB_LB,AB58,0)),INDEX(EB_dR,AB58,0))</f>
        <v>0</v>
      </c>
      <c r="AC59" s="22" t="n">
        <f aca="false">(AC57&gt;0)*SUMPRODUCT((AC44&gt;INDEX(EB_LB,AC58,0))*(AC44-INDEX(EB_LB,AC58,0)),INDEX(EB_dR,AC58,0))</f>
        <v>0</v>
      </c>
      <c r="AD59" s="22" t="n">
        <f aca="false">(AD57&gt;0)*SUMPRODUCT((AD44&gt;INDEX(EB_LB,AD58,0))*(AD44-INDEX(EB_LB,AD58,0)),INDEX(EB_dR,AD58,0))</f>
        <v>0</v>
      </c>
      <c r="AE59" s="22" t="n">
        <f aca="false">(AE57&gt;0)*SUMPRODUCT((AE44&gt;INDEX(EB_LB,AE58,0))*(AE44-INDEX(EB_LB,AE58,0)),INDEX(EB_dR,AE58,0))</f>
        <v>0</v>
      </c>
      <c r="AF59" s="22" t="n">
        <f aca="false">(AF57&gt;0)*SUMPRODUCT((AF44&gt;INDEX(EB_LB,AF58,0))*(AF44-INDEX(EB_LB,AF58,0)),INDEX(EB_dR,AF58,0))</f>
        <v>0</v>
      </c>
      <c r="AG59" s="22" t="n">
        <f aca="false">(AG57&gt;0)*SUMPRODUCT((AG44&gt;INDEX(EB_LB,AG58,0))*(AG44-INDEX(EB_LB,AG58,0)),INDEX(EB_dR,AG58,0))</f>
        <v>0</v>
      </c>
      <c r="AH59" s="22" t="n">
        <f aca="false">(AH57&gt;0)*SUMPRODUCT((AH44&gt;INDEX(EB_LB,AH58,0))*(AH44-INDEX(EB_LB,AH58,0)),INDEX(EB_dR,AH58,0))</f>
        <v>0</v>
      </c>
      <c r="AI59" s="22" t="n">
        <f aca="false">(AI57&gt;0)*SUMPRODUCT((AI44&gt;INDEX(EB_LB,AI58,0))*(AI44-INDEX(EB_LB,AI58,0)),INDEX(EB_dR,AI58,0))</f>
        <v>0</v>
      </c>
      <c r="AJ59" s="22" t="n">
        <f aca="false">(AJ57&gt;0)*SUMPRODUCT((AJ44&gt;INDEX(EB_LB,AJ58,0))*(AJ44-INDEX(EB_LB,AJ58,0)),INDEX(EB_dR,AJ58,0))</f>
        <v>0</v>
      </c>
      <c r="AK59" s="22" t="n">
        <f aca="false">(AK57&gt;0)*SUMPRODUCT((AK44&gt;INDEX(EB_LB,AK58,0))*(AK44-INDEX(EB_LB,AK58,0)),INDEX(EB_dR,AK58,0))</f>
        <v>0</v>
      </c>
      <c r="AL59" s="22" t="n">
        <f aca="false">(AL57&gt;0)*SUMPRODUCT((AL44&gt;INDEX(EB_LB,AL58,0))*(AL44-INDEX(EB_LB,AL58,0)),INDEX(EB_dR,AL58,0))</f>
        <v>0</v>
      </c>
      <c r="AM59" s="22" t="n">
        <f aca="false">(AM57&gt;0)*SUMPRODUCT((AM44&gt;INDEX(EB_LB,AM58,0))*(AM44-INDEX(EB_LB,AM58,0)),INDEX(EB_dR,AM58,0))</f>
        <v>0</v>
      </c>
      <c r="AN59" s="22" t="n">
        <f aca="false">(AN57&gt;0)*SUMPRODUCT((AN44&gt;INDEX(EB_LB,AN58,0))*(AN44-INDEX(EB_LB,AN58,0)),INDEX(EB_dR,AN58,0))</f>
        <v>0</v>
      </c>
      <c r="AO59" s="22" t="n">
        <f aca="false">(AO57&gt;0)*SUMPRODUCT((AO44&gt;INDEX(EB_LB,AO58,0))*(AO44-INDEX(EB_LB,AO58,0)),INDEX(EB_dR,AO58,0))</f>
        <v>0</v>
      </c>
      <c r="AP59" s="22" t="n">
        <f aca="false">(AP57&gt;0)*SUMPRODUCT((AP44&gt;INDEX(EB_LB,AP58,0))*(AP44-INDEX(EB_LB,AP58,0)),INDEX(EB_dR,AP58,0))</f>
        <v>0</v>
      </c>
      <c r="AQ59" s="22" t="n">
        <f aca="false">(AQ57&gt;0)*SUMPRODUCT((AQ44&gt;INDEX(EB_LB,AQ58,0))*(AQ44-INDEX(EB_LB,AQ58,0)),INDEX(EB_dR,AQ58,0))</f>
        <v>0</v>
      </c>
      <c r="AR59" s="22" t="n">
        <f aca="false">(AR57&gt;0)*SUMPRODUCT((AR44&gt;INDEX(EB_LB,AR58,0))*(AR44-INDEX(EB_LB,AR58,0)),INDEX(EB_dR,AR58,0))</f>
        <v>0</v>
      </c>
      <c r="AS59" s="22" t="n">
        <f aca="false">(AS57&gt;0)*SUMPRODUCT((AS44&gt;INDEX(EB_LB,AS58,0))*(AS44-INDEX(EB_LB,AS58,0)),INDEX(EB_dR,AS58,0))</f>
        <v>0</v>
      </c>
      <c r="AT59" s="22" t="n">
        <f aca="false">(AT57&gt;0)*SUMPRODUCT((AT44&gt;INDEX(EB_LB,AT58,0))*(AT44-INDEX(EB_LB,AT58,0)),INDEX(EB_dR,AT58,0))</f>
        <v>0</v>
      </c>
      <c r="AU59" s="22" t="n">
        <f aca="false">(AU57&gt;0)*SUMPRODUCT((AU44&gt;INDEX(EB_LB,AU58,0))*(AU44-INDEX(EB_LB,AU58,0)),INDEX(EB_dR,AU58,0))</f>
        <v>0</v>
      </c>
      <c r="AV59" s="22" t="n">
        <f aca="false">(AV57&gt;0)*SUMPRODUCT((AV44&gt;INDEX(EB_LB,AV58,0))*(AV44-INDEX(EB_LB,AV58,0)),INDEX(EB_dR,AV58,0))</f>
        <v>0</v>
      </c>
      <c r="AW59" s="22" t="n">
        <f aca="false">(AW57&gt;0)*SUMPRODUCT((AW44&gt;INDEX(EB_LB,AW58,0))*(AW44-INDEX(EB_LB,AW58,0)),INDEX(EB_dR,AW58,0))</f>
        <v>0</v>
      </c>
      <c r="AX59" s="22" t="n">
        <f aca="false">(AX57&gt;0)*SUMPRODUCT((AX44&gt;INDEX(EB_LB,AX58,0))*(AX44-INDEX(EB_LB,AX58,0)),INDEX(EB_dR,AX58,0))</f>
        <v>0</v>
      </c>
      <c r="AY59" s="22" t="n">
        <f aca="false">(AY57&gt;0)*SUMPRODUCT((AY44&gt;INDEX(EB_LB,AY58,0))*(AY44-INDEX(EB_LB,AY58,0)),INDEX(EB_dR,AY58,0))</f>
        <v>0</v>
      </c>
      <c r="AZ59" s="22" t="n">
        <f aca="false">(AZ57&gt;0)*SUMPRODUCT((AZ44&gt;INDEX(EB_LB,AZ58,0))*(AZ44-INDEX(EB_LB,AZ58,0)),INDEX(EB_dR,AZ58,0))</f>
        <v>0</v>
      </c>
      <c r="BA59" s="22" t="n">
        <f aca="false">(BA57&gt;0)*SUMPRODUCT((BA44&gt;INDEX(EB_LB,BA58,0))*(BA44-INDEX(EB_LB,BA58,0)),INDEX(EB_dR,BA58,0))</f>
        <v>0</v>
      </c>
      <c r="BB59" s="22" t="n">
        <f aca="false">(BB57&gt;0)*SUMPRODUCT((BB44&gt;INDEX(EB_LB,BB58,0))*(BB44-INDEX(EB_LB,BB58,0)),INDEX(EB_dR,BB58,0))</f>
        <v>0</v>
      </c>
      <c r="BC59" s="22" t="n">
        <f aca="false">(BC57&gt;0)*SUMPRODUCT((BC44&gt;INDEX(EB_LB,BC58,0))*(BC44-INDEX(EB_LB,BC58,0)),INDEX(EB_dR,BC58,0))</f>
        <v>0</v>
      </c>
      <c r="BD59" s="22" t="n">
        <f aca="false">(BD57&gt;0)*SUMPRODUCT((BD44&gt;INDEX(EB_LB,BD58,0))*(BD44-INDEX(EB_LB,BD58,0)),INDEX(EB_dR,BD58,0))</f>
        <v>0</v>
      </c>
      <c r="BE59" s="22" t="n">
        <f aca="false">(BE57&gt;0)*SUMPRODUCT((BE44&gt;INDEX(EB_LB,BE58,0))*(BE44-INDEX(EB_LB,BE58,0)),INDEX(EB_dR,BE58,0))</f>
        <v>0</v>
      </c>
      <c r="BF59" s="22" t="n">
        <f aca="false">(BF57&gt;0)*SUMPRODUCT((BF44&gt;INDEX(EB_LB,BF58,0))*(BF44-INDEX(EB_LB,BF58,0)),INDEX(EB_dR,BF58,0))</f>
        <v>0</v>
      </c>
      <c r="BG59" s="22" t="n">
        <f aca="false">(BG57&gt;0)*SUMPRODUCT((BG44&gt;INDEX(EB_LB,BG58,0))*(BG44-INDEX(EB_LB,BG58,0)),INDEX(EB_dR,BG58,0))</f>
        <v>0</v>
      </c>
      <c r="BH59" s="22" t="n">
        <f aca="false">(BH57&gt;0)*SUMPRODUCT((BH44&gt;INDEX(EB_LB,BH58,0))*(BH44-INDEX(EB_LB,BH58,0)),INDEX(EB_dR,BH58,0))</f>
        <v>0</v>
      </c>
      <c r="BI59" s="22" t="n">
        <f aca="false">(BI57&gt;0)*SUMPRODUCT((BI44&gt;INDEX(EB_LB,BI58,0))*(BI44-INDEX(EB_LB,BI58,0)),INDEX(EB_dR,BI58,0))</f>
        <v>0</v>
      </c>
      <c r="BJ59" s="22" t="n">
        <f aca="false">(BJ57&gt;0)*SUMPRODUCT((BJ44&gt;INDEX(EB_LB,BJ58,0))*(BJ44-INDEX(EB_LB,BJ58,0)),INDEX(EB_dR,BJ58,0))</f>
        <v>0</v>
      </c>
      <c r="BK59" s="22" t="n">
        <f aca="false">(BK57&gt;0)*SUMPRODUCT((BK44&gt;INDEX(EB_LB,BK58,0))*(BK44-INDEX(EB_LB,BK58,0)),INDEX(EB_dR,BK58,0))</f>
        <v>0</v>
      </c>
      <c r="BL59" s="22" t="n">
        <f aca="false">(BL57&gt;0)*SUMPRODUCT((BL44&gt;INDEX(EB_LB,BL58,0))*(BL44-INDEX(EB_LB,BL58,0)),INDEX(EB_dR,BL58,0))</f>
        <v>0</v>
      </c>
      <c r="BM59" s="22" t="n">
        <f aca="false">(BM57&gt;0)*SUMPRODUCT((BM44&gt;INDEX(EB_LB,BM58,0))*(BM44-INDEX(EB_LB,BM58,0)),INDEX(EB_dR,BM58,0))</f>
        <v>0</v>
      </c>
      <c r="BN59" s="22" t="n">
        <f aca="false">(BN57&gt;0)*SUMPRODUCT((BN44&gt;INDEX(EB_LB,BN58,0))*(BN44-INDEX(EB_LB,BN58,0)),INDEX(EB_dR,BN58,0))</f>
        <v>0</v>
      </c>
      <c r="BO59" s="22" t="n">
        <f aca="false">(BO57&gt;0)*SUMPRODUCT((BO44&gt;INDEX(EB_LB,BO58,0))*(BO44-INDEX(EB_LB,BO58,0)),INDEX(EB_dR,BO58,0))</f>
        <v>0</v>
      </c>
      <c r="BP59" s="22" t="n">
        <f aca="false">(BP57&gt;0)*SUMPRODUCT((BP44&gt;INDEX(EB_LB,BP58,0))*(BP44-INDEX(EB_LB,BP58,0)),INDEX(EB_dR,BP58,0))</f>
        <v>0</v>
      </c>
      <c r="BQ59" s="22" t="n">
        <f aca="false">(BQ57&gt;0)*SUMPRODUCT((BQ44&gt;INDEX(EB_LB,BQ58,0))*(BQ44-INDEX(EB_LB,BQ58,0)),INDEX(EB_dR,BQ58,0))</f>
        <v>0</v>
      </c>
      <c r="BR59" s="22" t="n">
        <f aca="false">(BR57&gt;0)*SUMPRODUCT((BR44&gt;INDEX(EB_LB,BR58,0))*(BR44-INDEX(EB_LB,BR58,0)),INDEX(EB_dR,BR58,0))</f>
        <v>0</v>
      </c>
      <c r="BS59" s="22" t="n">
        <f aca="false">(BS57&gt;0)*SUMPRODUCT((BS44&gt;INDEX(EB_LB,BS58,0))*(BS44-INDEX(EB_LB,BS58,0)),INDEX(EB_dR,BS58,0))</f>
        <v>0</v>
      </c>
      <c r="BT59" s="22" t="n">
        <f aca="false">(BT57&gt;0)*SUMPRODUCT((BT44&gt;INDEX(EB_LB,BT58,0))*(BT44-INDEX(EB_LB,BT58,0)),INDEX(EB_dR,BT58,0))</f>
        <v>0</v>
      </c>
      <c r="BU59" s="22" t="n">
        <f aca="false">(BU57&gt;0)*SUMPRODUCT((BU44&gt;INDEX(EB_LB,BU58,0))*(BU44-INDEX(EB_LB,BU58,0)),INDEX(EB_dR,BU58,0))</f>
        <v>0</v>
      </c>
      <c r="BV59" s="22" t="n">
        <f aca="false">(BV57&gt;0)*SUMPRODUCT((BV44&gt;INDEX(EB_LB,BV58,0))*(BV44-INDEX(EB_LB,BV58,0)),INDEX(EB_dR,BV58,0))</f>
        <v>0</v>
      </c>
      <c r="BW59" s="22" t="n">
        <f aca="false">(BW57&gt;0)*SUMPRODUCT((BW44&gt;INDEX(EB_LB,BW58,0))*(BW44-INDEX(EB_LB,BW58,0)),INDEX(EB_dR,BW58,0))</f>
        <v>0</v>
      </c>
      <c r="BX59" s="22" t="n">
        <f aca="false">(BX57&gt;0)*SUMPRODUCT((BX44&gt;INDEX(EB_LB,BX58,0))*(BX44-INDEX(EB_LB,BX58,0)),INDEX(EB_dR,BX58,0))</f>
        <v>0</v>
      </c>
      <c r="BY59" s="22" t="n">
        <f aca="false">(BY57&gt;0)*SUMPRODUCT((BY44&gt;INDEX(EB_LB,BY58,0))*(BY44-INDEX(EB_LB,BY58,0)),INDEX(EB_dR,BY58,0))</f>
        <v>0</v>
      </c>
      <c r="BZ59" s="22" t="n">
        <f aca="false">(BZ57&gt;0)*SUMPRODUCT((BZ44&gt;INDEX(EB_LB,BZ58,0))*(BZ44-INDEX(EB_LB,BZ58,0)),INDEX(EB_dR,BZ58,0))</f>
        <v>0</v>
      </c>
      <c r="CA59" s="22" t="n">
        <f aca="false">(CA57&gt;0)*SUMPRODUCT((CA44&gt;INDEX(EB_LB,CA58,0))*(CA44-INDEX(EB_LB,CA58,0)),INDEX(EB_dR,CA58,0))</f>
        <v>0</v>
      </c>
      <c r="CB59" s="22" t="n">
        <f aca="false">(CB57&gt;0)*SUMPRODUCT((CB44&gt;INDEX(EB_LB,CB58,0))*(CB44-INDEX(EB_LB,CB58,0)),INDEX(EB_dR,CB58,0))</f>
        <v>0</v>
      </c>
      <c r="CC59" s="22" t="n">
        <f aca="false">(CC57&gt;0)*SUMPRODUCT((CC44&gt;INDEX(EB_LB,CC58,0))*(CC44-INDEX(EB_LB,CC58,0)),INDEX(EB_dR,CC58,0))</f>
        <v>0</v>
      </c>
      <c r="CD59" s="22" t="n">
        <f aca="false">(CD57&gt;0)*SUMPRODUCT((CD44&gt;INDEX(EB_LB,CD58,0))*(CD44-INDEX(EB_LB,CD58,0)),INDEX(EB_dR,CD58,0))</f>
        <v>0</v>
      </c>
      <c r="CE59" s="22" t="n">
        <f aca="false">(CE57&gt;0)*SUMPRODUCT((CE44&gt;INDEX(EB_LB,CE58,0))*(CE44-INDEX(EB_LB,CE58,0)),INDEX(EB_dR,CE58,0))</f>
        <v>0</v>
      </c>
      <c r="CF59" s="22" t="n">
        <f aca="false">(CF57&gt;0)*SUMPRODUCT((CF44&gt;INDEX(EB_LB,CF58,0))*(CF44-INDEX(EB_LB,CF58,0)),INDEX(EB_dR,CF58,0))</f>
        <v>0</v>
      </c>
      <c r="CG59" s="22" t="n">
        <f aca="false">(CG57&gt;0)*SUMPRODUCT((CG44&gt;INDEX(EB_LB,CG58,0))*(CG44-INDEX(EB_LB,CG58,0)),INDEX(EB_dR,CG58,0))</f>
        <v>0</v>
      </c>
      <c r="CH59" s="22" t="n">
        <f aca="false">(CH57&gt;0)*SUMPRODUCT((CH44&gt;INDEX(EB_LB,CH58,0))*(CH44-INDEX(EB_LB,CH58,0)),INDEX(EB_dR,CH58,0))</f>
        <v>0</v>
      </c>
      <c r="CI59" s="22" t="n">
        <f aca="false">(CI57&gt;0)*SUMPRODUCT((CI44&gt;INDEX(EB_LB,CI58,0))*(CI44-INDEX(EB_LB,CI58,0)),INDEX(EB_dR,CI58,0))</f>
        <v>0</v>
      </c>
      <c r="CJ59" s="22" t="n">
        <f aca="false">(CJ57&gt;0)*SUMPRODUCT((CJ44&gt;INDEX(EB_LB,CJ58,0))*(CJ44-INDEX(EB_LB,CJ58,0)),INDEX(EB_dR,CJ58,0))</f>
        <v>0</v>
      </c>
      <c r="CK59" s="22" t="n">
        <f aca="false">(CK57&gt;0)*SUMPRODUCT((CK44&gt;INDEX(EB_LB,CK58,0))*(CK44-INDEX(EB_LB,CK58,0)),INDEX(EB_dR,CK58,0))</f>
        <v>0</v>
      </c>
      <c r="CL59" s="22" t="n">
        <f aca="false">(CL57&gt;0)*SUMPRODUCT((CL44&gt;INDEX(EB_LB,CL58,0))*(CL44-INDEX(EB_LB,CL58,0)),INDEX(EB_dR,CL58,0))</f>
        <v>0</v>
      </c>
      <c r="CM59" s="22" t="n">
        <f aca="false">(CM57&gt;0)*SUMPRODUCT((CM44&gt;INDEX(EB_LB,CM58,0))*(CM44-INDEX(EB_LB,CM58,0)),INDEX(EB_dR,CM58,0))</f>
        <v>0</v>
      </c>
      <c r="CN59" s="22" t="n">
        <f aca="false">(CN57&gt;0)*SUMPRODUCT((CN44&gt;INDEX(EB_LB,CN58,0))*(CN44-INDEX(EB_LB,CN58,0)),INDEX(EB_dR,CN58,0))</f>
        <v>0</v>
      </c>
      <c r="CO59" s="22" t="n">
        <f aca="false">(CO57&gt;0)*SUMPRODUCT((CO44&gt;INDEX(EB_LB,CO58,0))*(CO44-INDEX(EB_LB,CO58,0)),INDEX(EB_dR,CO58,0))</f>
        <v>0</v>
      </c>
      <c r="CP59" s="22" t="n">
        <f aca="false">(CP57&gt;0)*SUMPRODUCT((CP44&gt;INDEX(EB_LB,CP58,0))*(CP44-INDEX(EB_LB,CP58,0)),INDEX(EB_dR,CP58,0))</f>
        <v>0</v>
      </c>
      <c r="CQ59" s="22" t="n">
        <f aca="false">(CQ57&gt;0)*SUMPRODUCT((CQ44&gt;INDEX(EB_LB,CQ58,0))*(CQ44-INDEX(EB_LB,CQ58,0)),INDEX(EB_dR,CQ58,0))</f>
        <v>0</v>
      </c>
      <c r="CR59" s="22" t="n">
        <f aca="false">(CR57&gt;0)*SUMPRODUCT((CR44&gt;INDEX(EB_LB,CR58,0))*(CR44-INDEX(EB_LB,CR58,0)),INDEX(EB_dR,CR58,0))</f>
        <v>0</v>
      </c>
      <c r="CS59" s="22" t="n">
        <f aca="false">(CS57&gt;0)*SUMPRODUCT((CS44&gt;INDEX(EB_LB,CS58,0))*(CS44-INDEX(EB_LB,CS58,0)),INDEX(EB_dR,CS58,0))</f>
        <v>0</v>
      </c>
      <c r="CT59" s="22" t="n">
        <f aca="false">(CT57&gt;0)*SUMPRODUCT((CT44&gt;INDEX(EB_LB,CT58,0))*(CT44-INDEX(EB_LB,CT58,0)),INDEX(EB_dR,CT58,0))</f>
        <v>0</v>
      </c>
      <c r="CU59" s="22" t="n">
        <f aca="false">(CU57&gt;0)*SUMPRODUCT((CU44&gt;INDEX(EB_LB,CU58,0))*(CU44-INDEX(EB_LB,CU58,0)),INDEX(EB_dR,CU58,0))</f>
        <v>0</v>
      </c>
      <c r="CV59" s="22" t="n">
        <f aca="false">(CV57&gt;0)*SUMPRODUCT((CV44&gt;INDEX(EB_LB,CV58,0))*(CV44-INDEX(EB_LB,CV58,0)),INDEX(EB_dR,CV58,0))</f>
        <v>0</v>
      </c>
      <c r="CW59" s="22" t="n">
        <f aca="false">(CW57&gt;0)*SUMPRODUCT((CW44&gt;INDEX(EB_LB,CW58,0))*(CW44-INDEX(EB_LB,CW58,0)),INDEX(EB_dR,CW58,0))</f>
        <v>0</v>
      </c>
      <c r="CX59" s="22" t="n">
        <f aca="false">(CX57&gt;0)*SUMPRODUCT((CX44&gt;INDEX(EB_LB,CX58,0))*(CX44-INDEX(EB_LB,CX58,0)),INDEX(EB_dR,CX58,0))</f>
        <v>0</v>
      </c>
      <c r="CY59" s="22" t="n">
        <f aca="false">(CY57&gt;0)*SUMPRODUCT((CY44&gt;INDEX(EB_LB,CY58,0))*(CY44-INDEX(EB_LB,CY58,0)),INDEX(EB_dR,CY58,0))</f>
        <v>0</v>
      </c>
      <c r="CZ59" s="22" t="n">
        <f aca="false">(CZ57&gt;0)*SUMPRODUCT((CZ44&gt;INDEX(EB_LB,CZ58,0))*(CZ44-INDEX(EB_LB,CZ58,0)),INDEX(EB_dR,CZ58,0))</f>
        <v>0</v>
      </c>
      <c r="DA59" s="22" t="n">
        <f aca="false">(DA57&gt;0)*SUMPRODUCT((DA44&gt;INDEX(EB_LB,DA58,0))*(DA44-INDEX(EB_LB,DA58,0)),INDEX(EB_dR,DA58,0))</f>
        <v>0</v>
      </c>
      <c r="DB59" s="22" t="n">
        <f aca="false">(DB57&gt;0)*SUMPRODUCT((DB44&gt;INDEX(EB_LB,DB58,0))*(DB44-INDEX(EB_LB,DB58,0)),INDEX(EB_dR,DB58,0))</f>
        <v>0</v>
      </c>
      <c r="DC59" s="22" t="n">
        <f aca="false">(DC57&gt;0)*SUMPRODUCT((DC44&gt;INDEX(EB_LB,DC58,0))*(DC44-INDEX(EB_LB,DC58,0)),INDEX(EB_dR,DC58,0))</f>
        <v>0</v>
      </c>
      <c r="DD59" s="22" t="n">
        <f aca="false">(DD57&gt;0)*SUMPRODUCT((DD44&gt;INDEX(EB_LB,DD58,0))*(DD44-INDEX(EB_LB,DD58,0)),INDEX(EB_dR,DD58,0))</f>
        <v>0</v>
      </c>
      <c r="DE59" s="22" t="n">
        <f aca="false">(DE57&gt;0)*SUMPRODUCT((DE44&gt;INDEX(EB_LB,DE58,0))*(DE44-INDEX(EB_LB,DE58,0)),INDEX(EB_dR,DE58,0))</f>
        <v>0</v>
      </c>
      <c r="DF59" s="22" t="n">
        <f aca="false">(DF57&gt;0)*SUMPRODUCT((DF44&gt;INDEX(EB_LB,DF58,0))*(DF44-INDEX(EB_LB,DF58,0)),INDEX(EB_dR,DF58,0))</f>
        <v>0</v>
      </c>
      <c r="DG59" s="22" t="n">
        <f aca="false">(DG57&gt;0)*SUMPRODUCT((DG44&gt;INDEX(EB_LB,DG58,0))*(DG44-INDEX(EB_LB,DG58,0)),INDEX(EB_dR,DG58,0))</f>
        <v>0</v>
      </c>
      <c r="DH59" s="22" t="n">
        <f aca="false">(DH57&gt;0)*SUMPRODUCT((DH44&gt;INDEX(EB_LB,DH58,0))*(DH44-INDEX(EB_LB,DH58,0)),INDEX(EB_dR,DH58,0))</f>
        <v>0</v>
      </c>
      <c r="DI59" s="22" t="n">
        <f aca="false">(DI57&gt;0)*SUMPRODUCT((DI44&gt;INDEX(EB_LB,DI58,0))*(DI44-INDEX(EB_LB,DI58,0)),INDEX(EB_dR,DI58,0))</f>
        <v>0</v>
      </c>
      <c r="DJ59" s="22" t="n">
        <f aca="false">(DJ57&gt;0)*SUMPRODUCT((DJ44&gt;INDEX(EB_LB,DJ58,0))*(DJ44-INDEX(EB_LB,DJ58,0)),INDEX(EB_dR,DJ58,0))</f>
        <v>0</v>
      </c>
      <c r="DK59" s="22" t="n">
        <f aca="false">(DK57&gt;0)*SUMPRODUCT((DK44&gt;INDEX(EB_LB,DK58,0))*(DK44-INDEX(EB_LB,DK58,0)),INDEX(EB_dR,DK58,0))</f>
        <v>0</v>
      </c>
      <c r="DL59" s="22" t="n">
        <f aca="false">(DL57&gt;0)*SUMPRODUCT((DL44&gt;INDEX(EB_LB,DL58,0))*(DL44-INDEX(EB_LB,DL58,0)),INDEX(EB_dR,DL58,0))</f>
        <v>0</v>
      </c>
      <c r="DM59" s="22" t="n">
        <f aca="false">(DM57&gt;0)*SUMPRODUCT((DM44&gt;INDEX(EB_LB,DM58,0))*(DM44-INDEX(EB_LB,DM58,0)),INDEX(EB_dR,DM58,0))</f>
        <v>0</v>
      </c>
      <c r="DN59" s="22" t="n">
        <f aca="false">(DN57&gt;0)*SUMPRODUCT((DN44&gt;INDEX(EB_LB,DN58,0))*(DN44-INDEX(EB_LB,DN58,0)),INDEX(EB_dR,DN58,0))</f>
        <v>0</v>
      </c>
      <c r="DO59" s="22" t="n">
        <f aca="false">(DO57&gt;0)*SUMPRODUCT((DO44&gt;INDEX(EB_LB,DO58,0))*(DO44-INDEX(EB_LB,DO58,0)),INDEX(EB_dR,DO58,0))</f>
        <v>0</v>
      </c>
      <c r="DP59" s="22" t="n">
        <f aca="false">(DP57&gt;0)*SUMPRODUCT((DP44&gt;INDEX(EB_LB,DP58,0))*(DP44-INDEX(EB_LB,DP58,0)),INDEX(EB_dR,DP58,0))</f>
        <v>0</v>
      </c>
      <c r="DQ59" s="22" t="n">
        <f aca="false">(DQ57&gt;0)*SUMPRODUCT((DQ44&gt;INDEX(EB_LB,DQ58,0))*(DQ44-INDEX(EB_LB,DQ58,0)),INDEX(EB_dR,DQ58,0))</f>
        <v>0</v>
      </c>
      <c r="DR59" s="22" t="n">
        <f aca="false">(DR57&gt;0)*SUMPRODUCT((DR44&gt;INDEX(EB_LB,DR58,0))*(DR44-INDEX(EB_LB,DR58,0)),INDEX(EB_dR,DR58,0))</f>
        <v>0</v>
      </c>
      <c r="DS59" s="22" t="n">
        <f aca="false">(DS57&gt;0)*SUMPRODUCT((DS44&gt;INDEX(EB_LB,DS58,0))*(DS44-INDEX(EB_LB,DS58,0)),INDEX(EB_dR,DS58,0))</f>
        <v>0</v>
      </c>
      <c r="DT59" s="22" t="n">
        <f aca="false">(DT57&gt;0)*SUMPRODUCT((DT44&gt;INDEX(EB_LB,DT58,0))*(DT44-INDEX(EB_LB,DT58,0)),INDEX(EB_dR,DT58,0))</f>
        <v>0</v>
      </c>
      <c r="DU59" s="22" t="n">
        <f aca="false">(DU57&gt;0)*SUMPRODUCT((DU44&gt;INDEX(EB_LB,DU58,0))*(DU44-INDEX(EB_LB,DU58,0)),INDEX(EB_dR,DU58,0))</f>
        <v>0</v>
      </c>
      <c r="DV59" s="22" t="n">
        <f aca="false">(DV57&gt;0)*SUMPRODUCT((DV44&gt;INDEX(EB_LB,DV58,0))*(DV44-INDEX(EB_LB,DV58,0)),INDEX(EB_dR,DV58,0))</f>
        <v>0</v>
      </c>
      <c r="DW59" s="22" t="n">
        <f aca="false">(DW57&gt;0)*SUMPRODUCT((DW44&gt;INDEX(EB_LB,DW58,0))*(DW44-INDEX(EB_LB,DW58,0)),INDEX(EB_dR,DW58,0))</f>
        <v>0</v>
      </c>
      <c r="DX59" s="22" t="n">
        <f aca="false">(DX57&gt;0)*SUMPRODUCT((DX44&gt;INDEX(EB_LB,DX58,0))*(DX44-INDEX(EB_LB,DX58,0)),INDEX(EB_dR,DX58,0))</f>
        <v>0</v>
      </c>
      <c r="DY59" s="22" t="n">
        <f aca="false">(DY57&gt;0)*SUMPRODUCT((DY44&gt;INDEX(EB_LB,DY58,0))*(DY44-INDEX(EB_LB,DY58,0)),INDEX(EB_dR,DY58,0))</f>
        <v>0</v>
      </c>
      <c r="DZ59" s="22" t="n">
        <f aca="false">(DZ57&gt;0)*SUMPRODUCT((DZ44&gt;INDEX(EB_LB,DZ58,0))*(DZ44-INDEX(EB_LB,DZ58,0)),INDEX(EB_dR,DZ58,0))</f>
        <v>0</v>
      </c>
      <c r="EA59" s="22" t="n">
        <f aca="false">(EA57&gt;0)*SUMPRODUCT((EA44&gt;INDEX(EB_LB,EA58,0))*(EA44-INDEX(EB_LB,EA58,0)),INDEX(EB_dR,EA58,0))</f>
        <v>0</v>
      </c>
      <c r="EB59" s="22" t="n">
        <f aca="false">(EB57&gt;0)*SUMPRODUCT((EB44&gt;INDEX(EB_LB,EB58,0))*(EB44-INDEX(EB_LB,EB58,0)),INDEX(EB_dR,EB58,0))</f>
        <v>0</v>
      </c>
      <c r="EC59" s="22" t="n">
        <f aca="false">(EC57&gt;0)*SUMPRODUCT((EC44&gt;INDEX(EB_LB,EC58,0))*(EC44-INDEX(EB_LB,EC58,0)),INDEX(EB_dR,EC58,0))</f>
        <v>0</v>
      </c>
      <c r="ED59" s="22" t="n">
        <f aca="false">(ED57&gt;0)*SUMPRODUCT((ED44&gt;INDEX(EB_LB,ED58,0))*(ED44-INDEX(EB_LB,ED58,0)),INDEX(EB_dR,ED58,0))</f>
        <v>0</v>
      </c>
      <c r="EE59" s="22" t="n">
        <f aca="false">(EE57&gt;0)*SUMPRODUCT((EE44&gt;INDEX(EB_LB,EE58,0))*(EE44-INDEX(EB_LB,EE58,0)),INDEX(EB_dR,EE58,0))</f>
        <v>0</v>
      </c>
      <c r="EF59" s="22" t="n">
        <f aca="false">(EF57&gt;0)*SUMPRODUCT((EF44&gt;INDEX(EB_LB,EF58,0))*(EF44-INDEX(EB_LB,EF58,0)),INDEX(EB_dR,EF58,0))</f>
        <v>0</v>
      </c>
      <c r="EG59" s="22" t="n">
        <f aca="false">(EG57&gt;0)*SUMPRODUCT((EG44&gt;INDEX(EB_LB,EG58,0))*(EG44-INDEX(EB_LB,EG58,0)),INDEX(EB_dR,EG58,0))</f>
        <v>0</v>
      </c>
      <c r="EH59" s="22" t="n">
        <f aca="false">(EH57&gt;0)*SUMPRODUCT((EH44&gt;INDEX(EB_LB,EH58,0))*(EH44-INDEX(EB_LB,EH58,0)),INDEX(EB_dR,EH58,0))</f>
        <v>0</v>
      </c>
      <c r="EI59" s="22" t="n">
        <f aca="false">(EI57&gt;0)*SUMPRODUCT((EI44&gt;INDEX(EB_LB,EI58,0))*(EI44-INDEX(EB_LB,EI58,0)),INDEX(EB_dR,EI58,0))</f>
        <v>0</v>
      </c>
      <c r="EJ59" s="22" t="n">
        <f aca="false">(EJ57&gt;0)*SUMPRODUCT((EJ44&gt;INDEX(EB_LB,EJ58,0))*(EJ44-INDEX(EB_LB,EJ58,0)),INDEX(EB_dR,EJ58,0))</f>
        <v>0</v>
      </c>
      <c r="EK59" s="22" t="n">
        <f aca="false">(EK57&gt;0)*SUMPRODUCT((EK44&gt;INDEX(EB_LB,EK58,0))*(EK44-INDEX(EB_LB,EK58,0)),INDEX(EB_dR,EK58,0))</f>
        <v>0</v>
      </c>
      <c r="EL59" s="22" t="n">
        <f aca="false">(EL57&gt;0)*SUMPRODUCT((EL44&gt;INDEX(EB_LB,EL58,0))*(EL44-INDEX(EB_LB,EL58,0)),INDEX(EB_dR,EL58,0))</f>
        <v>0</v>
      </c>
      <c r="EM59" s="22" t="n">
        <f aca="false">(EM57&gt;0)*SUMPRODUCT((EM44&gt;INDEX(EB_LB,EM58,0))*(EM44-INDEX(EB_LB,EM58,0)),INDEX(EB_dR,EM58,0))</f>
        <v>0</v>
      </c>
      <c r="EN59" s="22" t="n">
        <f aca="false">(EN57&gt;0)*SUMPRODUCT((EN44&gt;INDEX(EB_LB,EN58,0))*(EN44-INDEX(EB_LB,EN58,0)),INDEX(EB_dR,EN58,0))</f>
        <v>0</v>
      </c>
      <c r="EO59" s="22" t="n">
        <f aca="false">(EO57&gt;0)*SUMPRODUCT((EO44&gt;INDEX(EB_LB,EO58,0))*(EO44-INDEX(EB_LB,EO58,0)),INDEX(EB_dR,EO58,0))</f>
        <v>0</v>
      </c>
      <c r="EP59" s="22" t="n">
        <f aca="false">(EP57&gt;0)*SUMPRODUCT((EP44&gt;INDEX(EB_LB,EP58,0))*(EP44-INDEX(EB_LB,EP58,0)),INDEX(EB_dR,EP58,0))</f>
        <v>0</v>
      </c>
      <c r="EQ59" s="22" t="n">
        <f aca="false">(EQ57&gt;0)*SUMPRODUCT((EQ44&gt;INDEX(EB_LB,EQ58,0))*(EQ44-INDEX(EB_LB,EQ58,0)),INDEX(EB_dR,EQ58,0))</f>
        <v>0</v>
      </c>
      <c r="ER59" s="22" t="n">
        <f aca="false">(ER57&gt;0)*SUMPRODUCT((ER44&gt;INDEX(EB_LB,ER58,0))*(ER44-INDEX(EB_LB,ER58,0)),INDEX(EB_dR,ER58,0))</f>
        <v>0</v>
      </c>
      <c r="ES59" s="22" t="n">
        <f aca="false">(ES57&gt;0)*SUMPRODUCT((ES44&gt;INDEX(EB_LB,ES58,0))*(ES44-INDEX(EB_LB,ES58,0)),INDEX(EB_dR,ES58,0))</f>
        <v>0</v>
      </c>
      <c r="ET59" s="22" t="n">
        <f aca="false">(ET57&gt;0)*SUMPRODUCT((ET44&gt;INDEX(EB_LB,ET58,0))*(ET44-INDEX(EB_LB,ET58,0)),INDEX(EB_dR,ET58,0))</f>
        <v>0</v>
      </c>
      <c r="EU59" s="22" t="n">
        <f aca="false">(EU57&gt;0)*SUMPRODUCT((EU44&gt;INDEX(EB_LB,EU58,0))*(EU44-INDEX(EB_LB,EU58,0)),INDEX(EB_dR,EU58,0))</f>
        <v>0</v>
      </c>
      <c r="EV59" s="22" t="n">
        <f aca="false">(EV57&gt;0)*SUMPRODUCT((EV44&gt;INDEX(EB_LB,EV58,0))*(EV44-INDEX(EB_LB,EV58,0)),INDEX(EB_dR,EV58,0))</f>
        <v>0</v>
      </c>
      <c r="EW59" s="22" t="n">
        <f aca="false">(EW57&gt;0)*SUMPRODUCT((EW44&gt;INDEX(EB_LB,EW58,0))*(EW44-INDEX(EB_LB,EW58,0)),INDEX(EB_dR,EW58,0))</f>
        <v>0</v>
      </c>
      <c r="EX59" s="22" t="n">
        <f aca="false">(EX57&gt;0)*SUMPRODUCT((EX44&gt;INDEX(EB_LB,EX58,0))*(EX44-INDEX(EB_LB,EX58,0)),INDEX(EB_dR,EX58,0))</f>
        <v>0</v>
      </c>
      <c r="EY59" s="22" t="n">
        <f aca="false">(EY57&gt;0)*SUMPRODUCT((EY44&gt;INDEX(EB_LB,EY58,0))*(EY44-INDEX(EB_LB,EY58,0)),INDEX(EB_dR,EY58,0))</f>
        <v>0</v>
      </c>
      <c r="EZ59" s="22" t="n">
        <f aca="false">(EZ57&gt;0)*SUMPRODUCT((EZ44&gt;INDEX(EB_LB,EZ58,0))*(EZ44-INDEX(EB_LB,EZ58,0)),INDEX(EB_dR,EZ58,0))</f>
        <v>0</v>
      </c>
      <c r="FA59" s="22" t="n">
        <f aca="false">(FA57&gt;0)*SUMPRODUCT((FA44&gt;INDEX(EB_LB,FA58,0))*(FA44-INDEX(EB_LB,FA58,0)),INDEX(EB_dR,FA58,0))</f>
        <v>0</v>
      </c>
      <c r="FB59" s="22" t="n">
        <f aca="false">(FB57&gt;0)*SUMPRODUCT((FB44&gt;INDEX(EB_LB,FB58,0))*(FB44-INDEX(EB_LB,FB58,0)),INDEX(EB_dR,FB58,0))</f>
        <v>0</v>
      </c>
      <c r="FC59" s="22" t="n">
        <f aca="false">(FC57&gt;0)*SUMPRODUCT((FC44&gt;INDEX(EB_LB,FC58,0))*(FC44-INDEX(EB_LB,FC58,0)),INDEX(EB_dR,FC58,0))</f>
        <v>0</v>
      </c>
      <c r="FD59" s="22" t="n">
        <f aca="false">(FD57&gt;0)*SUMPRODUCT((FD44&gt;INDEX(EB_LB,FD58,0))*(FD44-INDEX(EB_LB,FD58,0)),INDEX(EB_dR,FD58,0))</f>
        <v>0</v>
      </c>
      <c r="FE59" s="22" t="n">
        <f aca="false">(FE57&gt;0)*SUMPRODUCT((FE44&gt;INDEX(EB_LB,FE58,0))*(FE44-INDEX(EB_LB,FE58,0)),INDEX(EB_dR,FE58,0))</f>
        <v>0</v>
      </c>
      <c r="FF59" s="22" t="n">
        <f aca="false">(FF57&gt;0)*SUMPRODUCT((FF44&gt;INDEX(EB_LB,FF58,0))*(FF44-INDEX(EB_LB,FF58,0)),INDEX(EB_dR,FF58,0))</f>
        <v>0</v>
      </c>
      <c r="FG59" s="22" t="n">
        <f aca="false">(FG57&gt;0)*SUMPRODUCT((FG44&gt;INDEX(EB_LB,FG58,0))*(FG44-INDEX(EB_LB,FG58,0)),INDEX(EB_dR,FG58,0))</f>
        <v>0</v>
      </c>
      <c r="FH59" s="22" t="n">
        <f aca="false">(FH57&gt;0)*SUMPRODUCT((FH44&gt;INDEX(EB_LB,FH58,0))*(FH44-INDEX(EB_LB,FH58,0)),INDEX(EB_dR,FH58,0))</f>
        <v>0</v>
      </c>
    </row>
    <row r="60" customFormat="false" ht="15" hidden="false" customHeight="false" outlineLevel="0" collapsed="false">
      <c r="C60" s="0" t="s">
        <v>666</v>
      </c>
      <c r="D60" s="11" t="s">
        <v>27</v>
      </c>
      <c r="J60" s="22" t="n">
        <f aca="false">(J57&gt;0)*INDEX(EB_Floor,J58)</f>
        <v>0</v>
      </c>
      <c r="K60" s="22" t="n">
        <f aca="false">(K57&gt;0)*INDEX(EB_Floor,K58)</f>
        <v>0</v>
      </c>
      <c r="L60" s="22" t="n">
        <f aca="false">(L57&gt;0)*INDEX(EB_Floor,L58)</f>
        <v>0</v>
      </c>
      <c r="M60" s="22" t="n">
        <f aca="false">(M57&gt;0)*INDEX(EB_Floor,M58)</f>
        <v>0</v>
      </c>
      <c r="N60" s="22" t="n">
        <f aca="false">(N57&gt;0)*INDEX(EB_Floor,N58)</f>
        <v>0</v>
      </c>
      <c r="O60" s="22" t="n">
        <f aca="false">(O57&gt;0)*INDEX(EB_Floor,O58)</f>
        <v>0</v>
      </c>
      <c r="P60" s="22" t="n">
        <f aca="false">(P57&gt;0)*INDEX(EB_Floor,P58)</f>
        <v>0</v>
      </c>
      <c r="Q60" s="22" t="n">
        <f aca="false">(Q57&gt;0)*INDEX(EB_Floor,Q58)</f>
        <v>0</v>
      </c>
      <c r="R60" s="22" t="n">
        <f aca="false">(R57&gt;0)*INDEX(EB_Floor,R58)</f>
        <v>0</v>
      </c>
      <c r="S60" s="22" t="n">
        <f aca="false">(S57&gt;0)*INDEX(EB_Floor,S58)</f>
        <v>0</v>
      </c>
      <c r="T60" s="22" t="n">
        <f aca="false">(T57&gt;0)*INDEX(EB_Floor,T58)</f>
        <v>0</v>
      </c>
      <c r="U60" s="22" t="n">
        <f aca="false">(U57&gt;0)*INDEX(EB_Floor,U58)</f>
        <v>0</v>
      </c>
      <c r="V60" s="22" t="n">
        <f aca="false">(V57&gt;0)*INDEX(EB_Floor,V58)</f>
        <v>0</v>
      </c>
      <c r="W60" s="22" t="n">
        <f aca="false">(W57&gt;0)*INDEX(EB_Floor,W58)</f>
        <v>0</v>
      </c>
      <c r="X60" s="22" t="n">
        <f aca="false">(X57&gt;0)*INDEX(EB_Floor,X58)</f>
        <v>0</v>
      </c>
      <c r="Y60" s="22" t="n">
        <f aca="false">(Y57&gt;0)*INDEX(EB_Floor,Y58)</f>
        <v>0</v>
      </c>
      <c r="Z60" s="22" t="n">
        <f aca="false">(Z57&gt;0)*INDEX(EB_Floor,Z58)</f>
        <v>0</v>
      </c>
      <c r="AA60" s="22" t="n">
        <f aca="false">(AA57&gt;0)*INDEX(EB_Floor,AA58)</f>
        <v>0</v>
      </c>
      <c r="AB60" s="22" t="n">
        <f aca="false">(AB57&gt;0)*INDEX(EB_Floor,AB58)</f>
        <v>0</v>
      </c>
      <c r="AC60" s="22" t="n">
        <f aca="false">(AC57&gt;0)*INDEX(EB_Floor,AC58)</f>
        <v>0</v>
      </c>
      <c r="AD60" s="22" t="n">
        <f aca="false">(AD57&gt;0)*INDEX(EB_Floor,AD58)</f>
        <v>0</v>
      </c>
      <c r="AE60" s="22" t="n">
        <f aca="false">(AE57&gt;0)*INDEX(EB_Floor,AE58)</f>
        <v>0</v>
      </c>
      <c r="AF60" s="22" t="n">
        <f aca="false">(AF57&gt;0)*INDEX(EB_Floor,AF58)</f>
        <v>0</v>
      </c>
      <c r="AG60" s="22" t="n">
        <f aca="false">(AG57&gt;0)*INDEX(EB_Floor,AG58)</f>
        <v>0</v>
      </c>
      <c r="AH60" s="22" t="n">
        <f aca="false">(AH57&gt;0)*INDEX(EB_Floor,AH58)</f>
        <v>0</v>
      </c>
      <c r="AI60" s="22" t="n">
        <f aca="false">(AI57&gt;0)*INDEX(EB_Floor,AI58)</f>
        <v>0</v>
      </c>
      <c r="AJ60" s="22" t="n">
        <f aca="false">(AJ57&gt;0)*INDEX(EB_Floor,AJ58)</f>
        <v>0</v>
      </c>
      <c r="AK60" s="22" t="n">
        <f aca="false">(AK57&gt;0)*INDEX(EB_Floor,AK58)</f>
        <v>0</v>
      </c>
      <c r="AL60" s="22" t="n">
        <f aca="false">(AL57&gt;0)*INDEX(EB_Floor,AL58)</f>
        <v>0</v>
      </c>
      <c r="AM60" s="22" t="n">
        <f aca="false">(AM57&gt;0)*INDEX(EB_Floor,AM58)</f>
        <v>0</v>
      </c>
      <c r="AN60" s="22" t="n">
        <f aca="false">(AN57&gt;0)*INDEX(EB_Floor,AN58)</f>
        <v>0</v>
      </c>
      <c r="AO60" s="22" t="n">
        <f aca="false">(AO57&gt;0)*INDEX(EB_Floor,AO58)</f>
        <v>0</v>
      </c>
      <c r="AP60" s="22" t="n">
        <f aca="false">(AP57&gt;0)*INDEX(EB_Floor,AP58)</f>
        <v>0</v>
      </c>
      <c r="AQ60" s="22" t="n">
        <f aca="false">(AQ57&gt;0)*INDEX(EB_Floor,AQ58)</f>
        <v>0</v>
      </c>
      <c r="AR60" s="22" t="n">
        <f aca="false">(AR57&gt;0)*INDEX(EB_Floor,AR58)</f>
        <v>0</v>
      </c>
      <c r="AS60" s="22" t="n">
        <f aca="false">(AS57&gt;0)*INDEX(EB_Floor,AS58)</f>
        <v>0</v>
      </c>
      <c r="AT60" s="22" t="n">
        <f aca="false">(AT57&gt;0)*INDEX(EB_Floor,AT58)</f>
        <v>0</v>
      </c>
      <c r="AU60" s="22" t="n">
        <f aca="false">(AU57&gt;0)*INDEX(EB_Floor,AU58)</f>
        <v>0</v>
      </c>
      <c r="AV60" s="22" t="n">
        <f aca="false">(AV57&gt;0)*INDEX(EB_Floor,AV58)</f>
        <v>0</v>
      </c>
      <c r="AW60" s="22" t="n">
        <f aca="false">(AW57&gt;0)*INDEX(EB_Floor,AW58)</f>
        <v>0</v>
      </c>
      <c r="AX60" s="22" t="n">
        <f aca="false">(AX57&gt;0)*INDEX(EB_Floor,AX58)</f>
        <v>0</v>
      </c>
      <c r="AY60" s="22" t="n">
        <f aca="false">(AY57&gt;0)*INDEX(EB_Floor,AY58)</f>
        <v>0</v>
      </c>
      <c r="AZ60" s="22" t="n">
        <f aca="false">(AZ57&gt;0)*INDEX(EB_Floor,AZ58)</f>
        <v>0</v>
      </c>
      <c r="BA60" s="22" t="n">
        <f aca="false">(BA57&gt;0)*INDEX(EB_Floor,BA58)</f>
        <v>0</v>
      </c>
      <c r="BB60" s="22" t="n">
        <f aca="false">(BB57&gt;0)*INDEX(EB_Floor,BB58)</f>
        <v>0</v>
      </c>
      <c r="BC60" s="22" t="n">
        <f aca="false">(BC57&gt;0)*INDEX(EB_Floor,BC58)</f>
        <v>0</v>
      </c>
      <c r="BD60" s="22" t="n">
        <f aca="false">(BD57&gt;0)*INDEX(EB_Floor,BD58)</f>
        <v>0</v>
      </c>
      <c r="BE60" s="22" t="n">
        <f aca="false">(BE57&gt;0)*INDEX(EB_Floor,BE58)</f>
        <v>0</v>
      </c>
      <c r="BF60" s="22" t="n">
        <f aca="false">(BF57&gt;0)*INDEX(EB_Floor,BF58)</f>
        <v>0</v>
      </c>
      <c r="BG60" s="22" t="n">
        <f aca="false">(BG57&gt;0)*INDEX(EB_Floor,BG58)</f>
        <v>0</v>
      </c>
      <c r="BH60" s="22" t="n">
        <f aca="false">(BH57&gt;0)*INDEX(EB_Floor,BH58)</f>
        <v>0</v>
      </c>
      <c r="BI60" s="22" t="n">
        <f aca="false">(BI57&gt;0)*INDEX(EB_Floor,BI58)</f>
        <v>0</v>
      </c>
      <c r="BJ60" s="22" t="n">
        <f aca="false">(BJ57&gt;0)*INDEX(EB_Floor,BJ58)</f>
        <v>0</v>
      </c>
      <c r="BK60" s="22" t="n">
        <f aca="false">(BK57&gt;0)*INDEX(EB_Floor,BK58)</f>
        <v>0</v>
      </c>
      <c r="BL60" s="22" t="n">
        <f aca="false">(BL57&gt;0)*INDEX(EB_Floor,BL58)</f>
        <v>0</v>
      </c>
      <c r="BM60" s="22" t="n">
        <f aca="false">(BM57&gt;0)*INDEX(EB_Floor,BM58)</f>
        <v>0</v>
      </c>
      <c r="BN60" s="22" t="n">
        <f aca="false">(BN57&gt;0)*INDEX(EB_Floor,BN58)</f>
        <v>0</v>
      </c>
      <c r="BO60" s="22" t="n">
        <f aca="false">(BO57&gt;0)*INDEX(EB_Floor,BO58)</f>
        <v>0</v>
      </c>
      <c r="BP60" s="22" t="n">
        <f aca="false">(BP57&gt;0)*INDEX(EB_Floor,BP58)</f>
        <v>0</v>
      </c>
      <c r="BQ60" s="22" t="n">
        <f aca="false">(BQ57&gt;0)*INDEX(EB_Floor,BQ58)</f>
        <v>0</v>
      </c>
      <c r="BR60" s="22" t="n">
        <f aca="false">(BR57&gt;0)*INDEX(EB_Floor,BR58)</f>
        <v>0</v>
      </c>
      <c r="BS60" s="22" t="n">
        <f aca="false">(BS57&gt;0)*INDEX(EB_Floor,BS58)</f>
        <v>0</v>
      </c>
      <c r="BT60" s="22" t="n">
        <f aca="false">(BT57&gt;0)*INDEX(EB_Floor,BT58)</f>
        <v>0</v>
      </c>
      <c r="BU60" s="22" t="n">
        <f aca="false">(BU57&gt;0)*INDEX(EB_Floor,BU58)</f>
        <v>0</v>
      </c>
      <c r="BV60" s="22" t="n">
        <f aca="false">(BV57&gt;0)*INDEX(EB_Floor,BV58)</f>
        <v>0</v>
      </c>
      <c r="BW60" s="22" t="n">
        <f aca="false">(BW57&gt;0)*INDEX(EB_Floor,BW58)</f>
        <v>0</v>
      </c>
      <c r="BX60" s="22" t="n">
        <f aca="false">(BX57&gt;0)*INDEX(EB_Floor,BX58)</f>
        <v>0</v>
      </c>
      <c r="BY60" s="22" t="n">
        <f aca="false">(BY57&gt;0)*INDEX(EB_Floor,BY58)</f>
        <v>0</v>
      </c>
      <c r="BZ60" s="22" t="n">
        <f aca="false">(BZ57&gt;0)*INDEX(EB_Floor,BZ58)</f>
        <v>0</v>
      </c>
      <c r="CA60" s="22" t="n">
        <f aca="false">(CA57&gt;0)*INDEX(EB_Floor,CA58)</f>
        <v>0</v>
      </c>
      <c r="CB60" s="22" t="n">
        <f aca="false">(CB57&gt;0)*INDEX(EB_Floor,CB58)</f>
        <v>0</v>
      </c>
      <c r="CC60" s="22" t="n">
        <f aca="false">(CC57&gt;0)*INDEX(EB_Floor,CC58)</f>
        <v>0</v>
      </c>
      <c r="CD60" s="22" t="n">
        <f aca="false">(CD57&gt;0)*INDEX(EB_Floor,CD58)</f>
        <v>0</v>
      </c>
      <c r="CE60" s="22" t="n">
        <f aca="false">(CE57&gt;0)*INDEX(EB_Floor,CE58)</f>
        <v>0</v>
      </c>
      <c r="CF60" s="22" t="n">
        <f aca="false">(CF57&gt;0)*INDEX(EB_Floor,CF58)</f>
        <v>0</v>
      </c>
      <c r="CG60" s="22" t="n">
        <f aca="false">(CG57&gt;0)*INDEX(EB_Floor,CG58)</f>
        <v>0</v>
      </c>
      <c r="CH60" s="22" t="n">
        <f aca="false">(CH57&gt;0)*INDEX(EB_Floor,CH58)</f>
        <v>0</v>
      </c>
      <c r="CI60" s="22" t="n">
        <f aca="false">(CI57&gt;0)*INDEX(EB_Floor,CI58)</f>
        <v>0</v>
      </c>
      <c r="CJ60" s="22" t="n">
        <f aca="false">(CJ57&gt;0)*INDEX(EB_Floor,CJ58)</f>
        <v>0</v>
      </c>
      <c r="CK60" s="22" t="n">
        <f aca="false">(CK57&gt;0)*INDEX(EB_Floor,CK58)</f>
        <v>0</v>
      </c>
      <c r="CL60" s="22" t="n">
        <f aca="false">(CL57&gt;0)*INDEX(EB_Floor,CL58)</f>
        <v>0</v>
      </c>
      <c r="CM60" s="22" t="n">
        <f aca="false">(CM57&gt;0)*INDEX(EB_Floor,CM58)</f>
        <v>0</v>
      </c>
      <c r="CN60" s="22" t="n">
        <f aca="false">(CN57&gt;0)*INDEX(EB_Floor,CN58)</f>
        <v>0</v>
      </c>
      <c r="CO60" s="22" t="n">
        <f aca="false">(CO57&gt;0)*INDEX(EB_Floor,CO58)</f>
        <v>0</v>
      </c>
      <c r="CP60" s="22" t="n">
        <f aca="false">(CP57&gt;0)*INDEX(EB_Floor,CP58)</f>
        <v>0</v>
      </c>
      <c r="CQ60" s="22" t="n">
        <f aca="false">(CQ57&gt;0)*INDEX(EB_Floor,CQ58)</f>
        <v>0</v>
      </c>
      <c r="CR60" s="22" t="n">
        <f aca="false">(CR57&gt;0)*INDEX(EB_Floor,CR58)</f>
        <v>0</v>
      </c>
      <c r="CS60" s="22" t="n">
        <f aca="false">(CS57&gt;0)*INDEX(EB_Floor,CS58)</f>
        <v>0</v>
      </c>
      <c r="CT60" s="22" t="n">
        <f aca="false">(CT57&gt;0)*INDEX(EB_Floor,CT58)</f>
        <v>0</v>
      </c>
      <c r="CU60" s="22" t="n">
        <f aca="false">(CU57&gt;0)*INDEX(EB_Floor,CU58)</f>
        <v>0</v>
      </c>
      <c r="CV60" s="22" t="n">
        <f aca="false">(CV57&gt;0)*INDEX(EB_Floor,CV58)</f>
        <v>0</v>
      </c>
      <c r="CW60" s="22" t="n">
        <f aca="false">(CW57&gt;0)*INDEX(EB_Floor,CW58)</f>
        <v>0</v>
      </c>
      <c r="CX60" s="22" t="n">
        <f aca="false">(CX57&gt;0)*INDEX(EB_Floor,CX58)</f>
        <v>0</v>
      </c>
      <c r="CY60" s="22" t="n">
        <f aca="false">(CY57&gt;0)*INDEX(EB_Floor,CY58)</f>
        <v>0</v>
      </c>
      <c r="CZ60" s="22" t="n">
        <f aca="false">(CZ57&gt;0)*INDEX(EB_Floor,CZ58)</f>
        <v>0</v>
      </c>
      <c r="DA60" s="22" t="n">
        <f aca="false">(DA57&gt;0)*INDEX(EB_Floor,DA58)</f>
        <v>0</v>
      </c>
      <c r="DB60" s="22" t="n">
        <f aca="false">(DB57&gt;0)*INDEX(EB_Floor,DB58)</f>
        <v>0</v>
      </c>
      <c r="DC60" s="22" t="n">
        <f aca="false">(DC57&gt;0)*INDEX(EB_Floor,DC58)</f>
        <v>0</v>
      </c>
      <c r="DD60" s="22" t="n">
        <f aca="false">(DD57&gt;0)*INDEX(EB_Floor,DD58)</f>
        <v>0</v>
      </c>
      <c r="DE60" s="22" t="n">
        <f aca="false">(DE57&gt;0)*INDEX(EB_Floor,DE58)</f>
        <v>0</v>
      </c>
      <c r="DF60" s="22" t="n">
        <f aca="false">(DF57&gt;0)*INDEX(EB_Floor,DF58)</f>
        <v>0</v>
      </c>
      <c r="DG60" s="22" t="n">
        <f aca="false">(DG57&gt;0)*INDEX(EB_Floor,DG58)</f>
        <v>0</v>
      </c>
      <c r="DH60" s="22" t="n">
        <f aca="false">(DH57&gt;0)*INDEX(EB_Floor,DH58)</f>
        <v>0</v>
      </c>
      <c r="DI60" s="22" t="n">
        <f aca="false">(DI57&gt;0)*INDEX(EB_Floor,DI58)</f>
        <v>0</v>
      </c>
      <c r="DJ60" s="22" t="n">
        <f aca="false">(DJ57&gt;0)*INDEX(EB_Floor,DJ58)</f>
        <v>0</v>
      </c>
      <c r="DK60" s="22" t="n">
        <f aca="false">(DK57&gt;0)*INDEX(EB_Floor,DK58)</f>
        <v>0</v>
      </c>
      <c r="DL60" s="22" t="n">
        <f aca="false">(DL57&gt;0)*INDEX(EB_Floor,DL58)</f>
        <v>0</v>
      </c>
      <c r="DM60" s="22" t="n">
        <f aca="false">(DM57&gt;0)*INDEX(EB_Floor,DM58)</f>
        <v>0</v>
      </c>
      <c r="DN60" s="22" t="n">
        <f aca="false">(DN57&gt;0)*INDEX(EB_Floor,DN58)</f>
        <v>0</v>
      </c>
      <c r="DO60" s="22" t="n">
        <f aca="false">(DO57&gt;0)*INDEX(EB_Floor,DO58)</f>
        <v>0</v>
      </c>
      <c r="DP60" s="22" t="n">
        <f aca="false">(DP57&gt;0)*INDEX(EB_Floor,DP58)</f>
        <v>0</v>
      </c>
      <c r="DQ60" s="22" t="n">
        <f aca="false">(DQ57&gt;0)*INDEX(EB_Floor,DQ58)</f>
        <v>0</v>
      </c>
      <c r="DR60" s="22" t="n">
        <f aca="false">(DR57&gt;0)*INDEX(EB_Floor,DR58)</f>
        <v>0</v>
      </c>
      <c r="DS60" s="22" t="n">
        <f aca="false">(DS57&gt;0)*INDEX(EB_Floor,DS58)</f>
        <v>0</v>
      </c>
      <c r="DT60" s="22" t="n">
        <f aca="false">(DT57&gt;0)*INDEX(EB_Floor,DT58)</f>
        <v>0</v>
      </c>
      <c r="DU60" s="22" t="n">
        <f aca="false">(DU57&gt;0)*INDEX(EB_Floor,DU58)</f>
        <v>0</v>
      </c>
      <c r="DV60" s="22" t="n">
        <f aca="false">(DV57&gt;0)*INDEX(EB_Floor,DV58)</f>
        <v>0</v>
      </c>
      <c r="DW60" s="22" t="n">
        <f aca="false">(DW57&gt;0)*INDEX(EB_Floor,DW58)</f>
        <v>0</v>
      </c>
      <c r="DX60" s="22" t="n">
        <f aca="false">(DX57&gt;0)*INDEX(EB_Floor,DX58)</f>
        <v>0</v>
      </c>
      <c r="DY60" s="22" t="n">
        <f aca="false">(DY57&gt;0)*INDEX(EB_Floor,DY58)</f>
        <v>0</v>
      </c>
      <c r="DZ60" s="22" t="n">
        <f aca="false">(DZ57&gt;0)*INDEX(EB_Floor,DZ58)</f>
        <v>0</v>
      </c>
      <c r="EA60" s="22" t="n">
        <f aca="false">(EA57&gt;0)*INDEX(EB_Floor,EA58)</f>
        <v>0</v>
      </c>
      <c r="EB60" s="22" t="n">
        <f aca="false">(EB57&gt;0)*INDEX(EB_Floor,EB58)</f>
        <v>0</v>
      </c>
      <c r="EC60" s="22" t="n">
        <f aca="false">(EC57&gt;0)*INDEX(EB_Floor,EC58)</f>
        <v>0</v>
      </c>
      <c r="ED60" s="22" t="n">
        <f aca="false">(ED57&gt;0)*INDEX(EB_Floor,ED58)</f>
        <v>0</v>
      </c>
      <c r="EE60" s="22" t="n">
        <f aca="false">(EE57&gt;0)*INDEX(EB_Floor,EE58)</f>
        <v>0</v>
      </c>
      <c r="EF60" s="22" t="n">
        <f aca="false">(EF57&gt;0)*INDEX(EB_Floor,EF58)</f>
        <v>0</v>
      </c>
      <c r="EG60" s="22" t="n">
        <f aca="false">(EG57&gt;0)*INDEX(EB_Floor,EG58)</f>
        <v>0</v>
      </c>
      <c r="EH60" s="22" t="n">
        <f aca="false">(EH57&gt;0)*INDEX(EB_Floor,EH58)</f>
        <v>0</v>
      </c>
      <c r="EI60" s="22" t="n">
        <f aca="false">(EI57&gt;0)*INDEX(EB_Floor,EI58)</f>
        <v>0</v>
      </c>
      <c r="EJ60" s="22" t="n">
        <f aca="false">(EJ57&gt;0)*INDEX(EB_Floor,EJ58)</f>
        <v>0</v>
      </c>
      <c r="EK60" s="22" t="n">
        <f aca="false">(EK57&gt;0)*INDEX(EB_Floor,EK58)</f>
        <v>0</v>
      </c>
      <c r="EL60" s="22" t="n">
        <f aca="false">(EL57&gt;0)*INDEX(EB_Floor,EL58)</f>
        <v>0</v>
      </c>
      <c r="EM60" s="22" t="n">
        <f aca="false">(EM57&gt;0)*INDEX(EB_Floor,EM58)</f>
        <v>0</v>
      </c>
      <c r="EN60" s="22" t="n">
        <f aca="false">(EN57&gt;0)*INDEX(EB_Floor,EN58)</f>
        <v>0</v>
      </c>
      <c r="EO60" s="22" t="n">
        <f aca="false">(EO57&gt;0)*INDEX(EB_Floor,EO58)</f>
        <v>0</v>
      </c>
      <c r="EP60" s="22" t="n">
        <f aca="false">(EP57&gt;0)*INDEX(EB_Floor,EP58)</f>
        <v>0</v>
      </c>
      <c r="EQ60" s="22" t="n">
        <f aca="false">(EQ57&gt;0)*INDEX(EB_Floor,EQ58)</f>
        <v>0</v>
      </c>
      <c r="ER60" s="22" t="n">
        <f aca="false">(ER57&gt;0)*INDEX(EB_Floor,ER58)</f>
        <v>0</v>
      </c>
      <c r="ES60" s="22" t="n">
        <f aca="false">(ES57&gt;0)*INDEX(EB_Floor,ES58)</f>
        <v>0</v>
      </c>
      <c r="ET60" s="22" t="n">
        <f aca="false">(ET57&gt;0)*INDEX(EB_Floor,ET58)</f>
        <v>0</v>
      </c>
      <c r="EU60" s="22" t="n">
        <f aca="false">(EU57&gt;0)*INDEX(EB_Floor,EU58)</f>
        <v>0</v>
      </c>
      <c r="EV60" s="22" t="n">
        <f aca="false">(EV57&gt;0)*INDEX(EB_Floor,EV58)</f>
        <v>0</v>
      </c>
      <c r="EW60" s="22" t="n">
        <f aca="false">(EW57&gt;0)*INDEX(EB_Floor,EW58)</f>
        <v>0</v>
      </c>
      <c r="EX60" s="22" t="n">
        <f aca="false">(EX57&gt;0)*INDEX(EB_Floor,EX58)</f>
        <v>0</v>
      </c>
      <c r="EY60" s="22" t="n">
        <f aca="false">(EY57&gt;0)*INDEX(EB_Floor,EY58)</f>
        <v>0</v>
      </c>
      <c r="EZ60" s="22" t="n">
        <f aca="false">(EZ57&gt;0)*INDEX(EB_Floor,EZ58)</f>
        <v>0</v>
      </c>
      <c r="FA60" s="22" t="n">
        <f aca="false">(FA57&gt;0)*INDEX(EB_Floor,FA58)</f>
        <v>0</v>
      </c>
      <c r="FB60" s="22" t="n">
        <f aca="false">(FB57&gt;0)*INDEX(EB_Floor,FB58)</f>
        <v>0</v>
      </c>
      <c r="FC60" s="22" t="n">
        <f aca="false">(FC57&gt;0)*INDEX(EB_Floor,FC58)</f>
        <v>0</v>
      </c>
      <c r="FD60" s="22" t="n">
        <f aca="false">(FD57&gt;0)*INDEX(EB_Floor,FD58)</f>
        <v>0</v>
      </c>
      <c r="FE60" s="22" t="n">
        <f aca="false">(FE57&gt;0)*INDEX(EB_Floor,FE58)</f>
        <v>0</v>
      </c>
      <c r="FF60" s="22" t="n">
        <f aca="false">(FF57&gt;0)*INDEX(EB_Floor,FF58)</f>
        <v>0</v>
      </c>
      <c r="FG60" s="22" t="n">
        <f aca="false">(FG57&gt;0)*INDEX(EB_Floor,FG58)</f>
        <v>0</v>
      </c>
      <c r="FH60" s="22" t="n">
        <f aca="false">(FH57&gt;0)*INDEX(EB_Floor,FH58)</f>
        <v>0</v>
      </c>
    </row>
    <row r="61" customFormat="false" ht="15" hidden="false" customHeight="false" outlineLevel="0" collapsed="false">
      <c r="C61" s="0" t="s">
        <v>557</v>
      </c>
      <c r="D61" s="11" t="s">
        <v>33</v>
      </c>
      <c r="J61" s="45" t="n">
        <f aca="false">IF(J57&gt;0,1,$E55)</f>
        <v>0</v>
      </c>
      <c r="K61" s="45" t="n">
        <f aca="false">IF(K57&gt;0,1,$E55)</f>
        <v>0</v>
      </c>
      <c r="L61" s="45" t="n">
        <f aca="false">IF(L57&gt;0,1,$E55)</f>
        <v>0</v>
      </c>
      <c r="M61" s="45" t="n">
        <f aca="false">IF(M57&gt;0,1,$E55)</f>
        <v>0</v>
      </c>
      <c r="N61" s="45" t="n">
        <f aca="false">IF(N57&gt;0,1,$E55)</f>
        <v>0</v>
      </c>
      <c r="O61" s="45" t="n">
        <f aca="false">IF(O57&gt;0,1,$E55)</f>
        <v>0</v>
      </c>
      <c r="P61" s="45" t="n">
        <f aca="false">IF(P57&gt;0,1,$E55)</f>
        <v>0</v>
      </c>
      <c r="Q61" s="45" t="n">
        <f aca="false">IF(Q57&gt;0,1,$E55)</f>
        <v>0</v>
      </c>
      <c r="R61" s="45" t="n">
        <f aca="false">IF(R57&gt;0,1,$E55)</f>
        <v>0</v>
      </c>
      <c r="S61" s="45" t="n">
        <f aca="false">IF(S57&gt;0,1,$E55)</f>
        <v>0</v>
      </c>
      <c r="T61" s="45" t="n">
        <f aca="false">IF(T57&gt;0,1,$E55)</f>
        <v>0</v>
      </c>
      <c r="U61" s="45" t="n">
        <f aca="false">IF(U57&gt;0,1,$E55)</f>
        <v>0</v>
      </c>
      <c r="V61" s="45" t="n">
        <f aca="false">IF(V57&gt;0,1,$E55)</f>
        <v>0</v>
      </c>
      <c r="W61" s="45" t="n">
        <f aca="false">IF(W57&gt;0,1,$E55)</f>
        <v>0</v>
      </c>
      <c r="X61" s="45" t="n">
        <f aca="false">IF(X57&gt;0,1,$E55)</f>
        <v>0</v>
      </c>
      <c r="Y61" s="45" t="n">
        <f aca="false">IF(Y57&gt;0,1,$E55)</f>
        <v>0</v>
      </c>
      <c r="Z61" s="45" t="n">
        <f aca="false">IF(Z57&gt;0,1,$E55)</f>
        <v>0</v>
      </c>
      <c r="AA61" s="45" t="n">
        <f aca="false">IF(AA57&gt;0,1,$E55)</f>
        <v>0</v>
      </c>
      <c r="AB61" s="45" t="n">
        <f aca="false">IF(AB57&gt;0,1,$E55)</f>
        <v>0</v>
      </c>
      <c r="AC61" s="45" t="n">
        <f aca="false">IF(AC57&gt;0,1,$E55)</f>
        <v>0</v>
      </c>
      <c r="AD61" s="45" t="n">
        <f aca="false">IF(AD57&gt;0,1,$E55)</f>
        <v>0</v>
      </c>
      <c r="AE61" s="45" t="n">
        <f aca="false">IF(AE57&gt;0,1,$E55)</f>
        <v>0</v>
      </c>
      <c r="AF61" s="45" t="n">
        <f aca="false">IF(AF57&gt;0,1,$E55)</f>
        <v>0</v>
      </c>
      <c r="AG61" s="45" t="n">
        <f aca="false">IF(AG57&gt;0,1,$E55)</f>
        <v>0</v>
      </c>
      <c r="AH61" s="45" t="n">
        <f aca="false">IF(AH57&gt;0,1,$E55)</f>
        <v>0</v>
      </c>
      <c r="AI61" s="45" t="n">
        <f aca="false">IF(AI57&gt;0,1,$E55)</f>
        <v>0</v>
      </c>
      <c r="AJ61" s="45" t="n">
        <f aca="false">IF(AJ57&gt;0,1,$E55)</f>
        <v>0</v>
      </c>
      <c r="AK61" s="45" t="n">
        <f aca="false">IF(AK57&gt;0,1,$E55)</f>
        <v>0</v>
      </c>
      <c r="AL61" s="45" t="n">
        <f aca="false">IF(AL57&gt;0,1,$E55)</f>
        <v>0</v>
      </c>
      <c r="AM61" s="45" t="n">
        <f aca="false">IF(AM57&gt;0,1,$E55)</f>
        <v>0</v>
      </c>
      <c r="AN61" s="45" t="n">
        <f aca="false">IF(AN57&gt;0,1,$E55)</f>
        <v>0</v>
      </c>
      <c r="AO61" s="45" t="n">
        <f aca="false">IF(AO57&gt;0,1,$E55)</f>
        <v>0</v>
      </c>
      <c r="AP61" s="45" t="n">
        <f aca="false">IF(AP57&gt;0,1,$E55)</f>
        <v>0</v>
      </c>
      <c r="AQ61" s="45" t="n">
        <f aca="false">IF(AQ57&gt;0,1,$E55)</f>
        <v>0</v>
      </c>
      <c r="AR61" s="45" t="n">
        <f aca="false">IF(AR57&gt;0,1,$E55)</f>
        <v>0</v>
      </c>
      <c r="AS61" s="45" t="n">
        <f aca="false">IF(AS57&gt;0,1,$E55)</f>
        <v>0</v>
      </c>
      <c r="AT61" s="45" t="n">
        <f aca="false">IF(AT57&gt;0,1,$E55)</f>
        <v>0</v>
      </c>
      <c r="AU61" s="45" t="n">
        <f aca="false">IF(AU57&gt;0,1,$E55)</f>
        <v>0</v>
      </c>
      <c r="AV61" s="45" t="n">
        <f aca="false">IF(AV57&gt;0,1,$E55)</f>
        <v>0</v>
      </c>
      <c r="AW61" s="45" t="n">
        <f aca="false">IF(AW57&gt;0,1,$E55)</f>
        <v>0</v>
      </c>
      <c r="AX61" s="45" t="n">
        <f aca="false">IF(AX57&gt;0,1,$E55)</f>
        <v>0</v>
      </c>
      <c r="AY61" s="45" t="n">
        <f aca="false">IF(AY57&gt;0,1,$E55)</f>
        <v>0</v>
      </c>
      <c r="AZ61" s="45" t="n">
        <f aca="false">IF(AZ57&gt;0,1,$E55)</f>
        <v>0</v>
      </c>
      <c r="BA61" s="45" t="n">
        <f aca="false">IF(BA57&gt;0,1,$E55)</f>
        <v>0</v>
      </c>
      <c r="BB61" s="45" t="n">
        <f aca="false">IF(BB57&gt;0,1,$E55)</f>
        <v>0</v>
      </c>
      <c r="BC61" s="45" t="n">
        <f aca="false">IF(BC57&gt;0,1,$E55)</f>
        <v>0</v>
      </c>
      <c r="BD61" s="45" t="n">
        <f aca="false">IF(BD57&gt;0,1,$E55)</f>
        <v>0</v>
      </c>
      <c r="BE61" s="45" t="n">
        <f aca="false">IF(BE57&gt;0,1,$E55)</f>
        <v>0</v>
      </c>
      <c r="BF61" s="45" t="n">
        <f aca="false">IF(BF57&gt;0,1,$E55)</f>
        <v>0</v>
      </c>
      <c r="BG61" s="45" t="n">
        <f aca="false">IF(BG57&gt;0,1,$E55)</f>
        <v>0</v>
      </c>
      <c r="BH61" s="45" t="n">
        <f aca="false">IF(BH57&gt;0,1,$E55)</f>
        <v>0</v>
      </c>
      <c r="BI61" s="45" t="n">
        <f aca="false">IF(BI57&gt;0,1,$E55)</f>
        <v>0</v>
      </c>
      <c r="BJ61" s="45" t="n">
        <f aca="false">IF(BJ57&gt;0,1,$E55)</f>
        <v>0</v>
      </c>
      <c r="BK61" s="45" t="n">
        <f aca="false">IF(BK57&gt;0,1,$E55)</f>
        <v>0</v>
      </c>
      <c r="BL61" s="45" t="n">
        <f aca="false">IF(BL57&gt;0,1,$E55)</f>
        <v>0</v>
      </c>
      <c r="BM61" s="45" t="n">
        <f aca="false">IF(BM57&gt;0,1,$E55)</f>
        <v>0</v>
      </c>
      <c r="BN61" s="45" t="n">
        <f aca="false">IF(BN57&gt;0,1,$E55)</f>
        <v>0</v>
      </c>
      <c r="BO61" s="45" t="n">
        <f aca="false">IF(BO57&gt;0,1,$E55)</f>
        <v>0</v>
      </c>
      <c r="BP61" s="45" t="n">
        <f aca="false">IF(BP57&gt;0,1,$E55)</f>
        <v>0</v>
      </c>
      <c r="BQ61" s="45" t="n">
        <f aca="false">IF(BQ57&gt;0,1,$E55)</f>
        <v>0</v>
      </c>
      <c r="BR61" s="45" t="n">
        <f aca="false">IF(BR57&gt;0,1,$E55)</f>
        <v>0</v>
      </c>
      <c r="BS61" s="45" t="n">
        <f aca="false">IF(BS57&gt;0,1,$E55)</f>
        <v>0</v>
      </c>
      <c r="BT61" s="45" t="n">
        <f aca="false">IF(BT57&gt;0,1,$E55)</f>
        <v>0</v>
      </c>
      <c r="BU61" s="45" t="n">
        <f aca="false">IF(BU57&gt;0,1,$E55)</f>
        <v>0</v>
      </c>
      <c r="BV61" s="45" t="n">
        <f aca="false">IF(BV57&gt;0,1,$E55)</f>
        <v>0</v>
      </c>
      <c r="BW61" s="45" t="n">
        <f aca="false">IF(BW57&gt;0,1,$E55)</f>
        <v>0</v>
      </c>
      <c r="BX61" s="45" t="n">
        <f aca="false">IF(BX57&gt;0,1,$E55)</f>
        <v>0</v>
      </c>
      <c r="BY61" s="45" t="n">
        <f aca="false">IF(BY57&gt;0,1,$E55)</f>
        <v>0</v>
      </c>
      <c r="BZ61" s="45" t="n">
        <f aca="false">IF(BZ57&gt;0,1,$E55)</f>
        <v>0</v>
      </c>
      <c r="CA61" s="45" t="n">
        <f aca="false">IF(CA57&gt;0,1,$E55)</f>
        <v>0</v>
      </c>
      <c r="CB61" s="45" t="n">
        <f aca="false">IF(CB57&gt;0,1,$E55)</f>
        <v>0</v>
      </c>
      <c r="CC61" s="45" t="n">
        <f aca="false">IF(CC57&gt;0,1,$E55)</f>
        <v>0</v>
      </c>
      <c r="CD61" s="45" t="n">
        <f aca="false">IF(CD57&gt;0,1,$E55)</f>
        <v>0</v>
      </c>
      <c r="CE61" s="45" t="n">
        <f aca="false">IF(CE57&gt;0,1,$E55)</f>
        <v>0</v>
      </c>
      <c r="CF61" s="45" t="n">
        <f aca="false">IF(CF57&gt;0,1,$E55)</f>
        <v>0</v>
      </c>
      <c r="CG61" s="45" t="n">
        <f aca="false">IF(CG57&gt;0,1,$E55)</f>
        <v>0</v>
      </c>
      <c r="CH61" s="45" t="n">
        <f aca="false">IF(CH57&gt;0,1,$E55)</f>
        <v>0</v>
      </c>
      <c r="CI61" s="45" t="n">
        <f aca="false">IF(CI57&gt;0,1,$E55)</f>
        <v>0</v>
      </c>
      <c r="CJ61" s="45" t="n">
        <f aca="false">IF(CJ57&gt;0,1,$E55)</f>
        <v>0</v>
      </c>
      <c r="CK61" s="45" t="n">
        <f aca="false">IF(CK57&gt;0,1,$E55)</f>
        <v>0</v>
      </c>
      <c r="CL61" s="45" t="n">
        <f aca="false">IF(CL57&gt;0,1,$E55)</f>
        <v>0</v>
      </c>
      <c r="CM61" s="45" t="n">
        <f aca="false">IF(CM57&gt;0,1,$E55)</f>
        <v>0</v>
      </c>
      <c r="CN61" s="45" t="n">
        <f aca="false">IF(CN57&gt;0,1,$E55)</f>
        <v>0</v>
      </c>
      <c r="CO61" s="45" t="n">
        <f aca="false">IF(CO57&gt;0,1,$E55)</f>
        <v>0</v>
      </c>
      <c r="CP61" s="45" t="n">
        <f aca="false">IF(CP57&gt;0,1,$E55)</f>
        <v>0</v>
      </c>
      <c r="CQ61" s="45" t="n">
        <f aca="false">IF(CQ57&gt;0,1,$E55)</f>
        <v>0</v>
      </c>
      <c r="CR61" s="45" t="n">
        <f aca="false">IF(CR57&gt;0,1,$E55)</f>
        <v>0</v>
      </c>
      <c r="CS61" s="45" t="n">
        <f aca="false">IF(CS57&gt;0,1,$E55)</f>
        <v>0</v>
      </c>
      <c r="CT61" s="45" t="n">
        <f aca="false">IF(CT57&gt;0,1,$E55)</f>
        <v>0</v>
      </c>
      <c r="CU61" s="45" t="n">
        <f aca="false">IF(CU57&gt;0,1,$E55)</f>
        <v>0</v>
      </c>
      <c r="CV61" s="45" t="n">
        <f aca="false">IF(CV57&gt;0,1,$E55)</f>
        <v>0</v>
      </c>
      <c r="CW61" s="45" t="n">
        <f aca="false">IF(CW57&gt;0,1,$E55)</f>
        <v>0</v>
      </c>
      <c r="CX61" s="45" t="n">
        <f aca="false">IF(CX57&gt;0,1,$E55)</f>
        <v>0</v>
      </c>
      <c r="CY61" s="45" t="n">
        <f aca="false">IF(CY57&gt;0,1,$E55)</f>
        <v>0</v>
      </c>
      <c r="CZ61" s="45" t="n">
        <f aca="false">IF(CZ57&gt;0,1,$E55)</f>
        <v>0</v>
      </c>
      <c r="DA61" s="45" t="n">
        <f aca="false">IF(DA57&gt;0,1,$E55)</f>
        <v>0</v>
      </c>
      <c r="DB61" s="45" t="n">
        <f aca="false">IF(DB57&gt;0,1,$E55)</f>
        <v>0</v>
      </c>
      <c r="DC61" s="45" t="n">
        <f aca="false">IF(DC57&gt;0,1,$E55)</f>
        <v>0</v>
      </c>
      <c r="DD61" s="45" t="n">
        <f aca="false">IF(DD57&gt;0,1,$E55)</f>
        <v>0</v>
      </c>
      <c r="DE61" s="45" t="n">
        <f aca="false">IF(DE57&gt;0,1,$E55)</f>
        <v>0</v>
      </c>
      <c r="DF61" s="45" t="n">
        <f aca="false">IF(DF57&gt;0,1,$E55)</f>
        <v>0</v>
      </c>
      <c r="DG61" s="45" t="n">
        <f aca="false">IF(DG57&gt;0,1,$E55)</f>
        <v>0</v>
      </c>
      <c r="DH61" s="45" t="n">
        <f aca="false">IF(DH57&gt;0,1,$E55)</f>
        <v>0</v>
      </c>
      <c r="DI61" s="45" t="n">
        <f aca="false">IF(DI57&gt;0,1,$E55)</f>
        <v>0</v>
      </c>
      <c r="DJ61" s="45" t="n">
        <f aca="false">IF(DJ57&gt;0,1,$E55)</f>
        <v>0</v>
      </c>
      <c r="DK61" s="45" t="n">
        <f aca="false">IF(DK57&gt;0,1,$E55)</f>
        <v>0</v>
      </c>
      <c r="DL61" s="45" t="n">
        <f aca="false">IF(DL57&gt;0,1,$E55)</f>
        <v>0</v>
      </c>
      <c r="DM61" s="45" t="n">
        <f aca="false">IF(DM57&gt;0,1,$E55)</f>
        <v>0</v>
      </c>
      <c r="DN61" s="45" t="n">
        <f aca="false">IF(DN57&gt;0,1,$E55)</f>
        <v>0</v>
      </c>
      <c r="DO61" s="45" t="n">
        <f aca="false">IF(DO57&gt;0,1,$E55)</f>
        <v>0</v>
      </c>
      <c r="DP61" s="45" t="n">
        <f aca="false">IF(DP57&gt;0,1,$E55)</f>
        <v>0</v>
      </c>
      <c r="DQ61" s="45" t="n">
        <f aca="false">IF(DQ57&gt;0,1,$E55)</f>
        <v>0</v>
      </c>
      <c r="DR61" s="45" t="n">
        <f aca="false">IF(DR57&gt;0,1,$E55)</f>
        <v>0</v>
      </c>
      <c r="DS61" s="45" t="n">
        <f aca="false">IF(DS57&gt;0,1,$E55)</f>
        <v>0</v>
      </c>
      <c r="DT61" s="45" t="n">
        <f aca="false">IF(DT57&gt;0,1,$E55)</f>
        <v>0</v>
      </c>
      <c r="DU61" s="45" t="n">
        <f aca="false">IF(DU57&gt;0,1,$E55)</f>
        <v>0</v>
      </c>
      <c r="DV61" s="45" t="n">
        <f aca="false">IF(DV57&gt;0,1,$E55)</f>
        <v>0</v>
      </c>
      <c r="DW61" s="45" t="n">
        <f aca="false">IF(DW57&gt;0,1,$E55)</f>
        <v>0</v>
      </c>
      <c r="DX61" s="45" t="n">
        <f aca="false">IF(DX57&gt;0,1,$E55)</f>
        <v>0</v>
      </c>
      <c r="DY61" s="45" t="n">
        <f aca="false">IF(DY57&gt;0,1,$E55)</f>
        <v>0</v>
      </c>
      <c r="DZ61" s="45" t="n">
        <f aca="false">IF(DZ57&gt;0,1,$E55)</f>
        <v>0</v>
      </c>
      <c r="EA61" s="45" t="n">
        <f aca="false">IF(EA57&gt;0,1,$E55)</f>
        <v>0</v>
      </c>
      <c r="EB61" s="45" t="n">
        <f aca="false">IF(EB57&gt;0,1,$E55)</f>
        <v>0</v>
      </c>
      <c r="EC61" s="45" t="n">
        <f aca="false">IF(EC57&gt;0,1,$E55)</f>
        <v>0</v>
      </c>
      <c r="ED61" s="45" t="n">
        <f aca="false">IF(ED57&gt;0,1,$E55)</f>
        <v>0</v>
      </c>
      <c r="EE61" s="45" t="n">
        <f aca="false">IF(EE57&gt;0,1,$E55)</f>
        <v>0</v>
      </c>
      <c r="EF61" s="45" t="n">
        <f aca="false">IF(EF57&gt;0,1,$E55)</f>
        <v>0</v>
      </c>
      <c r="EG61" s="45" t="n">
        <f aca="false">IF(EG57&gt;0,1,$E55)</f>
        <v>0</v>
      </c>
      <c r="EH61" s="45" t="n">
        <f aca="false">IF(EH57&gt;0,1,$E55)</f>
        <v>0</v>
      </c>
      <c r="EI61" s="45" t="n">
        <f aca="false">IF(EI57&gt;0,1,$E55)</f>
        <v>0</v>
      </c>
      <c r="EJ61" s="45" t="n">
        <f aca="false">IF(EJ57&gt;0,1,$E55)</f>
        <v>0</v>
      </c>
      <c r="EK61" s="45" t="n">
        <f aca="false">IF(EK57&gt;0,1,$E55)</f>
        <v>0</v>
      </c>
      <c r="EL61" s="45" t="n">
        <f aca="false">IF(EL57&gt;0,1,$E55)</f>
        <v>0</v>
      </c>
      <c r="EM61" s="45" t="n">
        <f aca="false">IF(EM57&gt;0,1,$E55)</f>
        <v>0</v>
      </c>
      <c r="EN61" s="45" t="n">
        <f aca="false">IF(EN57&gt;0,1,$E55)</f>
        <v>0</v>
      </c>
      <c r="EO61" s="45" t="n">
        <f aca="false">IF(EO57&gt;0,1,$E55)</f>
        <v>0</v>
      </c>
      <c r="EP61" s="45" t="n">
        <f aca="false">IF(EP57&gt;0,1,$E55)</f>
        <v>0</v>
      </c>
      <c r="EQ61" s="45" t="n">
        <f aca="false">IF(EQ57&gt;0,1,$E55)</f>
        <v>0</v>
      </c>
      <c r="ER61" s="45" t="n">
        <f aca="false">IF(ER57&gt;0,1,$E55)</f>
        <v>0</v>
      </c>
      <c r="ES61" s="45" t="n">
        <f aca="false">IF(ES57&gt;0,1,$E55)</f>
        <v>0</v>
      </c>
      <c r="ET61" s="45" t="n">
        <f aca="false">IF(ET57&gt;0,1,$E55)</f>
        <v>0</v>
      </c>
      <c r="EU61" s="45" t="n">
        <f aca="false">IF(EU57&gt;0,1,$E55)</f>
        <v>0</v>
      </c>
      <c r="EV61" s="45" t="n">
        <f aca="false">IF(EV57&gt;0,1,$E55)</f>
        <v>0</v>
      </c>
      <c r="EW61" s="45" t="n">
        <f aca="false">IF(EW57&gt;0,1,$E55)</f>
        <v>0</v>
      </c>
      <c r="EX61" s="45" t="n">
        <f aca="false">IF(EX57&gt;0,1,$E55)</f>
        <v>0</v>
      </c>
      <c r="EY61" s="45" t="n">
        <f aca="false">IF(EY57&gt;0,1,$E55)</f>
        <v>0</v>
      </c>
      <c r="EZ61" s="45" t="n">
        <f aca="false">IF(EZ57&gt;0,1,$E55)</f>
        <v>0</v>
      </c>
      <c r="FA61" s="45" t="n">
        <f aca="false">IF(FA57&gt;0,1,$E55)</f>
        <v>0</v>
      </c>
      <c r="FB61" s="45" t="n">
        <f aca="false">IF(FB57&gt;0,1,$E55)</f>
        <v>0</v>
      </c>
      <c r="FC61" s="45" t="n">
        <f aca="false">IF(FC57&gt;0,1,$E55)</f>
        <v>0</v>
      </c>
      <c r="FD61" s="45" t="n">
        <f aca="false">IF(FD57&gt;0,1,$E55)</f>
        <v>0</v>
      </c>
      <c r="FE61" s="45" t="n">
        <f aca="false">IF(FE57&gt;0,1,$E55)</f>
        <v>0</v>
      </c>
      <c r="FF61" s="45" t="n">
        <f aca="false">IF(FF57&gt;0,1,$E55)</f>
        <v>0</v>
      </c>
      <c r="FG61" s="45" t="n">
        <f aca="false">IF(FG57&gt;0,1,$E55)</f>
        <v>0</v>
      </c>
      <c r="FH61" s="45" t="n">
        <f aca="false">IF(FH57&gt;0,1,$E55)</f>
        <v>0</v>
      </c>
    </row>
    <row r="62" customFormat="false" ht="15" hidden="false" customHeight="false" outlineLevel="0" collapsed="false">
      <c r="C62" s="0" t="s">
        <v>667</v>
      </c>
      <c r="D62" s="11" t="s">
        <v>27</v>
      </c>
      <c r="J62" s="22" t="n">
        <f aca="false">MAX(J60,$F54+J61*MAX(0,J44-$F55-$F54)-J59)</f>
        <v>110.444444444444</v>
      </c>
      <c r="K62" s="22" t="n">
        <f aca="false">MAX(K60,$F54+K61*MAX(0,K44-$F55-$F54)-K59)</f>
        <v>110.444444444444</v>
      </c>
      <c r="L62" s="22" t="n">
        <f aca="false">MAX(L60,$F54+L61*MAX(0,L44-$F55-$F54)-L59)</f>
        <v>110.444444444444</v>
      </c>
      <c r="M62" s="22" t="n">
        <f aca="false">MAX(M60,$F54+M61*MAX(0,M44-$F55-$F54)-M59)</f>
        <v>110.444444444444</v>
      </c>
      <c r="N62" s="22" t="n">
        <f aca="false">MAX(N60,$F54+N61*MAX(0,N44-$F55-$F54)-N59)</f>
        <v>110.444444444444</v>
      </c>
      <c r="O62" s="22" t="n">
        <f aca="false">MAX(O60,$F54+O61*MAX(0,O44-$F55-$F54)-O59)</f>
        <v>110.444444444444</v>
      </c>
      <c r="P62" s="22" t="n">
        <f aca="false">MAX(P60,$F54+P61*MAX(0,P44-$F55-$F54)-P59)</f>
        <v>110.444444444444</v>
      </c>
      <c r="Q62" s="22" t="n">
        <f aca="false">MAX(Q60,$F54+Q61*MAX(0,Q44-$F55-$F54)-Q59)</f>
        <v>110.444444444444</v>
      </c>
      <c r="R62" s="22" t="n">
        <f aca="false">MAX(R60,$F54+R61*MAX(0,R44-$F55-$F54)-R59)</f>
        <v>110.444444444444</v>
      </c>
      <c r="S62" s="22" t="n">
        <f aca="false">MAX(S60,$F54+S61*MAX(0,S44-$F55-$F54)-S59)</f>
        <v>110.444444444444</v>
      </c>
      <c r="T62" s="22" t="n">
        <f aca="false">MAX(T60,$F54+T61*MAX(0,T44-$F55-$F54)-T59)</f>
        <v>110.444444444444</v>
      </c>
      <c r="U62" s="22" t="n">
        <f aca="false">MAX(U60,$F54+U61*MAX(0,U44-$F55-$F54)-U59)</f>
        <v>110.444444444444</v>
      </c>
      <c r="V62" s="22" t="n">
        <f aca="false">MAX(V60,$F54+V61*MAX(0,V44-$F55-$F54)-V59)</f>
        <v>110.444444444444</v>
      </c>
      <c r="W62" s="22" t="n">
        <f aca="false">MAX(W60,$F54+W61*MAX(0,W44-$F55-$F54)-W59)</f>
        <v>110.444444444444</v>
      </c>
      <c r="X62" s="22" t="n">
        <f aca="false">MAX(X60,$F54+X61*MAX(0,X44-$F55-$F54)-X59)</f>
        <v>110.444444444444</v>
      </c>
      <c r="Y62" s="22" t="n">
        <f aca="false">MAX(Y60,$F54+Y61*MAX(0,Y44-$F55-$F54)-Y59)</f>
        <v>110.444444444444</v>
      </c>
      <c r="Z62" s="22" t="n">
        <f aca="false">MAX(Z60,$F54+Z61*MAX(0,Z44-$F55-$F54)-Z59)</f>
        <v>110.444444444444</v>
      </c>
      <c r="AA62" s="22" t="n">
        <f aca="false">MAX(AA60,$F54+AA61*MAX(0,AA44-$F55-$F54)-AA59)</f>
        <v>110.444444444444</v>
      </c>
      <c r="AB62" s="22" t="n">
        <f aca="false">MAX(AB60,$F54+AB61*MAX(0,AB44-$F55-$F54)-AB59)</f>
        <v>110.444444444444</v>
      </c>
      <c r="AC62" s="22" t="n">
        <f aca="false">MAX(AC60,$F54+AC61*MAX(0,AC44-$F55-$F54)-AC59)</f>
        <v>110.444444444444</v>
      </c>
      <c r="AD62" s="22" t="n">
        <f aca="false">MAX(AD60,$F54+AD61*MAX(0,AD44-$F55-$F54)-AD59)</f>
        <v>110.444444444444</v>
      </c>
      <c r="AE62" s="22" t="n">
        <f aca="false">MAX(AE60,$F54+AE61*MAX(0,AE44-$F55-$F54)-AE59)</f>
        <v>110.444444444444</v>
      </c>
      <c r="AF62" s="22" t="n">
        <f aca="false">MAX(AF60,$F54+AF61*MAX(0,AF44-$F55-$F54)-AF59)</f>
        <v>110.444444444444</v>
      </c>
      <c r="AG62" s="22" t="n">
        <f aca="false">MAX(AG60,$F54+AG61*MAX(0,AG44-$F55-$F54)-AG59)</f>
        <v>110.444444444444</v>
      </c>
      <c r="AH62" s="22" t="n">
        <f aca="false">MAX(AH60,$F54+AH61*MAX(0,AH44-$F55-$F54)-AH59)</f>
        <v>110.444444444444</v>
      </c>
      <c r="AI62" s="22" t="n">
        <f aca="false">MAX(AI60,$F54+AI61*MAX(0,AI44-$F55-$F54)-AI59)</f>
        <v>110.444444444444</v>
      </c>
      <c r="AJ62" s="22" t="n">
        <f aca="false">MAX(AJ60,$F54+AJ61*MAX(0,AJ44-$F55-$F54)-AJ59)</f>
        <v>110.444444444444</v>
      </c>
      <c r="AK62" s="22" t="n">
        <f aca="false">MAX(AK60,$F54+AK61*MAX(0,AK44-$F55-$F54)-AK59)</f>
        <v>110.444444444444</v>
      </c>
      <c r="AL62" s="22" t="n">
        <f aca="false">MAX(AL60,$F54+AL61*MAX(0,AL44-$F55-$F54)-AL59)</f>
        <v>110.444444444444</v>
      </c>
      <c r="AM62" s="22" t="n">
        <f aca="false">MAX(AM60,$F54+AM61*MAX(0,AM44-$F55-$F54)-AM59)</f>
        <v>110.444444444444</v>
      </c>
      <c r="AN62" s="22" t="n">
        <f aca="false">MAX(AN60,$F54+AN61*MAX(0,AN44-$F55-$F54)-AN59)</f>
        <v>110.444444444444</v>
      </c>
      <c r="AO62" s="22" t="n">
        <f aca="false">MAX(AO60,$F54+AO61*MAX(0,AO44-$F55-$F54)-AO59)</f>
        <v>110.444444444444</v>
      </c>
      <c r="AP62" s="22" t="n">
        <f aca="false">MAX(AP60,$F54+AP61*MAX(0,AP44-$F55-$F54)-AP59)</f>
        <v>110.444444444444</v>
      </c>
      <c r="AQ62" s="22" t="n">
        <f aca="false">MAX(AQ60,$F54+AQ61*MAX(0,AQ44-$F55-$F54)-AQ59)</f>
        <v>110.444444444444</v>
      </c>
      <c r="AR62" s="22" t="n">
        <f aca="false">MAX(AR60,$F54+AR61*MAX(0,AR44-$F55-$F54)-AR59)</f>
        <v>110.444444444444</v>
      </c>
      <c r="AS62" s="22" t="n">
        <f aca="false">MAX(AS60,$F54+AS61*MAX(0,AS44-$F55-$F54)-AS59)</f>
        <v>110.444444444444</v>
      </c>
      <c r="AT62" s="22" t="n">
        <f aca="false">MAX(AT60,$F54+AT61*MAX(0,AT44-$F55-$F54)-AT59)</f>
        <v>110.444444444444</v>
      </c>
      <c r="AU62" s="22" t="n">
        <f aca="false">MAX(AU60,$F54+AU61*MAX(0,AU44-$F55-$F54)-AU59)</f>
        <v>110.444444444444</v>
      </c>
      <c r="AV62" s="22" t="n">
        <f aca="false">MAX(AV60,$F54+AV61*MAX(0,AV44-$F55-$F54)-AV59)</f>
        <v>110.444444444444</v>
      </c>
      <c r="AW62" s="22" t="n">
        <f aca="false">MAX(AW60,$F54+AW61*MAX(0,AW44-$F55-$F54)-AW59)</f>
        <v>110.444444444444</v>
      </c>
      <c r="AX62" s="22" t="n">
        <f aca="false">MAX(AX60,$F54+AX61*MAX(0,AX44-$F55-$F54)-AX59)</f>
        <v>110.444444444444</v>
      </c>
      <c r="AY62" s="22" t="n">
        <f aca="false">MAX(AY60,$F54+AY61*MAX(0,AY44-$F55-$F54)-AY59)</f>
        <v>110.444444444444</v>
      </c>
      <c r="AZ62" s="22" t="n">
        <f aca="false">MAX(AZ60,$F54+AZ61*MAX(0,AZ44-$F55-$F54)-AZ59)</f>
        <v>110.444444444444</v>
      </c>
      <c r="BA62" s="22" t="n">
        <f aca="false">MAX(BA60,$F54+BA61*MAX(0,BA44-$F55-$F54)-BA59)</f>
        <v>110.444444444444</v>
      </c>
      <c r="BB62" s="22" t="n">
        <f aca="false">MAX(BB60,$F54+BB61*MAX(0,BB44-$F55-$F54)-BB59)</f>
        <v>110.444444444444</v>
      </c>
      <c r="BC62" s="22" t="n">
        <f aca="false">MAX(BC60,$F54+BC61*MAX(0,BC44-$F55-$F54)-BC59)</f>
        <v>110.444444444444</v>
      </c>
      <c r="BD62" s="22" t="n">
        <f aca="false">MAX(BD60,$F54+BD61*MAX(0,BD44-$F55-$F54)-BD59)</f>
        <v>110.444444444444</v>
      </c>
      <c r="BE62" s="22" t="n">
        <f aca="false">MAX(BE60,$F54+BE61*MAX(0,BE44-$F55-$F54)-BE59)</f>
        <v>110.444444444444</v>
      </c>
      <c r="BF62" s="22" t="n">
        <f aca="false">MAX(BF60,$F54+BF61*MAX(0,BF44-$F55-$F54)-BF59)</f>
        <v>110.444444444444</v>
      </c>
      <c r="BG62" s="22" t="n">
        <f aca="false">MAX(BG60,$F54+BG61*MAX(0,BG44-$F55-$F54)-BG59)</f>
        <v>110.444444444444</v>
      </c>
      <c r="BH62" s="22" t="n">
        <f aca="false">MAX(BH60,$F54+BH61*MAX(0,BH44-$F55-$F54)-BH59)</f>
        <v>110.444444444444</v>
      </c>
      <c r="BI62" s="22" t="n">
        <f aca="false">MAX(BI60,$F54+BI61*MAX(0,BI44-$F55-$F54)-BI59)</f>
        <v>110.444444444444</v>
      </c>
      <c r="BJ62" s="22" t="n">
        <f aca="false">MAX(BJ60,$F54+BJ61*MAX(0,BJ44-$F55-$F54)-BJ59)</f>
        <v>110.444444444444</v>
      </c>
      <c r="BK62" s="22" t="n">
        <f aca="false">MAX(BK60,$F54+BK61*MAX(0,BK44-$F55-$F54)-BK59)</f>
        <v>110.444444444444</v>
      </c>
      <c r="BL62" s="22" t="n">
        <f aca="false">MAX(BL60,$F54+BL61*MAX(0,BL44-$F55-$F54)-BL59)</f>
        <v>110.444444444444</v>
      </c>
      <c r="BM62" s="22" t="n">
        <f aca="false">MAX(BM60,$F54+BM61*MAX(0,BM44-$F55-$F54)-BM59)</f>
        <v>110.444444444444</v>
      </c>
      <c r="BN62" s="22" t="n">
        <f aca="false">MAX(BN60,$F54+BN61*MAX(0,BN44-$F55-$F54)-BN59)</f>
        <v>110.444444444444</v>
      </c>
      <c r="BO62" s="22" t="n">
        <f aca="false">MAX(BO60,$F54+BO61*MAX(0,BO44-$F55-$F54)-BO59)</f>
        <v>110.444444444444</v>
      </c>
      <c r="BP62" s="22" t="n">
        <f aca="false">MAX(BP60,$F54+BP61*MAX(0,BP44-$F55-$F54)-BP59)</f>
        <v>110.444444444444</v>
      </c>
      <c r="BQ62" s="22" t="n">
        <f aca="false">MAX(BQ60,$F54+BQ61*MAX(0,BQ44-$F55-$F54)-BQ59)</f>
        <v>110.444444444444</v>
      </c>
      <c r="BR62" s="22" t="n">
        <f aca="false">MAX(BR60,$F54+BR61*MAX(0,BR44-$F55-$F54)-BR59)</f>
        <v>110.444444444444</v>
      </c>
      <c r="BS62" s="22" t="n">
        <f aca="false">MAX(BS60,$F54+BS61*MAX(0,BS44-$F55-$F54)-BS59)</f>
        <v>110.444444444444</v>
      </c>
      <c r="BT62" s="22" t="n">
        <f aca="false">MAX(BT60,$F54+BT61*MAX(0,BT44-$F55-$F54)-BT59)</f>
        <v>110.444444444444</v>
      </c>
      <c r="BU62" s="22" t="n">
        <f aca="false">MAX(BU60,$F54+BU61*MAX(0,BU44-$F55-$F54)-BU59)</f>
        <v>110.444444444444</v>
      </c>
      <c r="BV62" s="22" t="n">
        <f aca="false">MAX(BV60,$F54+BV61*MAX(0,BV44-$F55-$F54)-BV59)</f>
        <v>110.444444444444</v>
      </c>
      <c r="BW62" s="22" t="n">
        <f aca="false">MAX(BW60,$F54+BW61*MAX(0,BW44-$F55-$F54)-BW59)</f>
        <v>110.444444444444</v>
      </c>
      <c r="BX62" s="22" t="n">
        <f aca="false">MAX(BX60,$F54+BX61*MAX(0,BX44-$F55-$F54)-BX59)</f>
        <v>110.444444444444</v>
      </c>
      <c r="BY62" s="22" t="n">
        <f aca="false">MAX(BY60,$F54+BY61*MAX(0,BY44-$F55-$F54)-BY59)</f>
        <v>110.444444444444</v>
      </c>
      <c r="BZ62" s="22" t="n">
        <f aca="false">MAX(BZ60,$F54+BZ61*MAX(0,BZ44-$F55-$F54)-BZ59)</f>
        <v>110.444444444444</v>
      </c>
      <c r="CA62" s="22" t="n">
        <f aca="false">MAX(CA60,$F54+CA61*MAX(0,CA44-$F55-$F54)-CA59)</f>
        <v>110.444444444444</v>
      </c>
      <c r="CB62" s="22" t="n">
        <f aca="false">MAX(CB60,$F54+CB61*MAX(0,CB44-$F55-$F54)-CB59)</f>
        <v>110.444444444444</v>
      </c>
      <c r="CC62" s="22" t="n">
        <f aca="false">MAX(CC60,$F54+CC61*MAX(0,CC44-$F55-$F54)-CC59)</f>
        <v>110.444444444444</v>
      </c>
      <c r="CD62" s="22" t="n">
        <f aca="false">MAX(CD60,$F54+CD61*MAX(0,CD44-$F55-$F54)-CD59)</f>
        <v>110.444444444444</v>
      </c>
      <c r="CE62" s="22" t="n">
        <f aca="false">MAX(CE60,$F54+CE61*MAX(0,CE44-$F55-$F54)-CE59)</f>
        <v>110.444444444444</v>
      </c>
      <c r="CF62" s="22" t="n">
        <f aca="false">MAX(CF60,$F54+CF61*MAX(0,CF44-$F55-$F54)-CF59)</f>
        <v>110.444444444444</v>
      </c>
      <c r="CG62" s="22" t="n">
        <f aca="false">MAX(CG60,$F54+CG61*MAX(0,CG44-$F55-$F54)-CG59)</f>
        <v>110.444444444444</v>
      </c>
      <c r="CH62" s="22" t="n">
        <f aca="false">MAX(CH60,$F54+CH61*MAX(0,CH44-$F55-$F54)-CH59)</f>
        <v>110.444444444444</v>
      </c>
      <c r="CI62" s="22" t="n">
        <f aca="false">MAX(CI60,$F54+CI61*MAX(0,CI44-$F55-$F54)-CI59)</f>
        <v>110.444444444444</v>
      </c>
      <c r="CJ62" s="22" t="n">
        <f aca="false">MAX(CJ60,$F54+CJ61*MAX(0,CJ44-$F55-$F54)-CJ59)</f>
        <v>110.444444444444</v>
      </c>
      <c r="CK62" s="22" t="n">
        <f aca="false">MAX(CK60,$F54+CK61*MAX(0,CK44-$F55-$F54)-CK59)</f>
        <v>110.444444444444</v>
      </c>
      <c r="CL62" s="22" t="n">
        <f aca="false">MAX(CL60,$F54+CL61*MAX(0,CL44-$F55-$F54)-CL59)</f>
        <v>110.444444444444</v>
      </c>
      <c r="CM62" s="22" t="n">
        <f aca="false">MAX(CM60,$F54+CM61*MAX(0,CM44-$F55-$F54)-CM59)</f>
        <v>110.444444444444</v>
      </c>
      <c r="CN62" s="22" t="n">
        <f aca="false">MAX(CN60,$F54+CN61*MAX(0,CN44-$F55-$F54)-CN59)</f>
        <v>110.444444444444</v>
      </c>
      <c r="CO62" s="22" t="n">
        <f aca="false">MAX(CO60,$F54+CO61*MAX(0,CO44-$F55-$F54)-CO59)</f>
        <v>110.444444444444</v>
      </c>
      <c r="CP62" s="22" t="n">
        <f aca="false">MAX(CP60,$F54+CP61*MAX(0,CP44-$F55-$F54)-CP59)</f>
        <v>110.444444444444</v>
      </c>
      <c r="CQ62" s="22" t="n">
        <f aca="false">MAX(CQ60,$F54+CQ61*MAX(0,CQ44-$F55-$F54)-CQ59)</f>
        <v>110.444444444444</v>
      </c>
      <c r="CR62" s="22" t="n">
        <f aca="false">MAX(CR60,$F54+CR61*MAX(0,CR44-$F55-$F54)-CR59)</f>
        <v>110.444444444444</v>
      </c>
      <c r="CS62" s="22" t="n">
        <f aca="false">MAX(CS60,$F54+CS61*MAX(0,CS44-$F55-$F54)-CS59)</f>
        <v>110.444444444444</v>
      </c>
      <c r="CT62" s="22" t="n">
        <f aca="false">MAX(CT60,$F54+CT61*MAX(0,CT44-$F55-$F54)-CT59)</f>
        <v>110.444444444444</v>
      </c>
      <c r="CU62" s="22" t="n">
        <f aca="false">MAX(CU60,$F54+CU61*MAX(0,CU44-$F55-$F54)-CU59)</f>
        <v>110.444444444444</v>
      </c>
      <c r="CV62" s="22" t="n">
        <f aca="false">MAX(CV60,$F54+CV61*MAX(0,CV44-$F55-$F54)-CV59)</f>
        <v>110.444444444444</v>
      </c>
      <c r="CW62" s="22" t="n">
        <f aca="false">MAX(CW60,$F54+CW61*MAX(0,CW44-$F55-$F54)-CW59)</f>
        <v>110.444444444444</v>
      </c>
      <c r="CX62" s="22" t="n">
        <f aca="false">MAX(CX60,$F54+CX61*MAX(0,CX44-$F55-$F54)-CX59)</f>
        <v>110.444444444444</v>
      </c>
      <c r="CY62" s="22" t="n">
        <f aca="false">MAX(CY60,$F54+CY61*MAX(0,CY44-$F55-$F54)-CY59)</f>
        <v>110.444444444444</v>
      </c>
      <c r="CZ62" s="22" t="n">
        <f aca="false">MAX(CZ60,$F54+CZ61*MAX(0,CZ44-$F55-$F54)-CZ59)</f>
        <v>110.444444444444</v>
      </c>
      <c r="DA62" s="22" t="n">
        <f aca="false">MAX(DA60,$F54+DA61*MAX(0,DA44-$F55-$F54)-DA59)</f>
        <v>110.444444444444</v>
      </c>
      <c r="DB62" s="22" t="n">
        <f aca="false">MAX(DB60,$F54+DB61*MAX(0,DB44-$F55-$F54)-DB59)</f>
        <v>110.444444444444</v>
      </c>
      <c r="DC62" s="22" t="n">
        <f aca="false">MAX(DC60,$F54+DC61*MAX(0,DC44-$F55-$F54)-DC59)</f>
        <v>110.444444444444</v>
      </c>
      <c r="DD62" s="22" t="n">
        <f aca="false">MAX(DD60,$F54+DD61*MAX(0,DD44-$F55-$F54)-DD59)</f>
        <v>110.444444444444</v>
      </c>
      <c r="DE62" s="22" t="n">
        <f aca="false">MAX(DE60,$F54+DE61*MAX(0,DE44-$F55-$F54)-DE59)</f>
        <v>110.444444444444</v>
      </c>
      <c r="DF62" s="22" t="n">
        <f aca="false">MAX(DF60,$F54+DF61*MAX(0,DF44-$F55-$F54)-DF59)</f>
        <v>110.444444444444</v>
      </c>
      <c r="DG62" s="22" t="n">
        <f aca="false">MAX(DG60,$F54+DG61*MAX(0,DG44-$F55-$F54)-DG59)</f>
        <v>110.444444444444</v>
      </c>
      <c r="DH62" s="22" t="n">
        <f aca="false">MAX(DH60,$F54+DH61*MAX(0,DH44-$F55-$F54)-DH59)</f>
        <v>110.444444444444</v>
      </c>
      <c r="DI62" s="22" t="n">
        <f aca="false">MAX(DI60,$F54+DI61*MAX(0,DI44-$F55-$F54)-DI59)</f>
        <v>110.444444444444</v>
      </c>
      <c r="DJ62" s="22" t="n">
        <f aca="false">MAX(DJ60,$F54+DJ61*MAX(0,DJ44-$F55-$F54)-DJ59)</f>
        <v>110.444444444444</v>
      </c>
      <c r="DK62" s="22" t="n">
        <f aca="false">MAX(DK60,$F54+DK61*MAX(0,DK44-$F55-$F54)-DK59)</f>
        <v>110.444444444444</v>
      </c>
      <c r="DL62" s="22" t="n">
        <f aca="false">MAX(DL60,$F54+DL61*MAX(0,DL44-$F55-$F54)-DL59)</f>
        <v>110.444444444444</v>
      </c>
      <c r="DM62" s="22" t="n">
        <f aca="false">MAX(DM60,$F54+DM61*MAX(0,DM44-$F55-$F54)-DM59)</f>
        <v>110.444444444444</v>
      </c>
      <c r="DN62" s="22" t="n">
        <f aca="false">MAX(DN60,$F54+DN61*MAX(0,DN44-$F55-$F54)-DN59)</f>
        <v>110.444444444444</v>
      </c>
      <c r="DO62" s="22" t="n">
        <f aca="false">MAX(DO60,$F54+DO61*MAX(0,DO44-$F55-$F54)-DO59)</f>
        <v>110.444444444444</v>
      </c>
      <c r="DP62" s="22" t="n">
        <f aca="false">MAX(DP60,$F54+DP61*MAX(0,DP44-$F55-$F54)-DP59)</f>
        <v>110.444444444444</v>
      </c>
      <c r="DQ62" s="22" t="n">
        <f aca="false">MAX(DQ60,$F54+DQ61*MAX(0,DQ44-$F55-$F54)-DQ59)</f>
        <v>110.444444444444</v>
      </c>
      <c r="DR62" s="22" t="n">
        <f aca="false">MAX(DR60,$F54+DR61*MAX(0,DR44-$F55-$F54)-DR59)</f>
        <v>110.444444444444</v>
      </c>
      <c r="DS62" s="22" t="n">
        <f aca="false">MAX(DS60,$F54+DS61*MAX(0,DS44-$F55-$F54)-DS59)</f>
        <v>110.444444444444</v>
      </c>
      <c r="DT62" s="22" t="n">
        <f aca="false">MAX(DT60,$F54+DT61*MAX(0,DT44-$F55-$F54)-DT59)</f>
        <v>110.444444444444</v>
      </c>
      <c r="DU62" s="22" t="n">
        <f aca="false">MAX(DU60,$F54+DU61*MAX(0,DU44-$F55-$F54)-DU59)</f>
        <v>110.444444444444</v>
      </c>
      <c r="DV62" s="22" t="n">
        <f aca="false">MAX(DV60,$F54+DV61*MAX(0,DV44-$F55-$F54)-DV59)</f>
        <v>110.444444444444</v>
      </c>
      <c r="DW62" s="22" t="n">
        <f aca="false">MAX(DW60,$F54+DW61*MAX(0,DW44-$F55-$F54)-DW59)</f>
        <v>110.444444444444</v>
      </c>
      <c r="DX62" s="22" t="n">
        <f aca="false">MAX(DX60,$F54+DX61*MAX(0,DX44-$F55-$F54)-DX59)</f>
        <v>110.444444444444</v>
      </c>
      <c r="DY62" s="22" t="n">
        <f aca="false">MAX(DY60,$F54+DY61*MAX(0,DY44-$F55-$F54)-DY59)</f>
        <v>110.444444444444</v>
      </c>
      <c r="DZ62" s="22" t="n">
        <f aca="false">MAX(DZ60,$F54+DZ61*MAX(0,DZ44-$F55-$F54)-DZ59)</f>
        <v>110.444444444444</v>
      </c>
      <c r="EA62" s="22" t="n">
        <f aca="false">MAX(EA60,$F54+EA61*MAX(0,EA44-$F55-$F54)-EA59)</f>
        <v>110.444444444444</v>
      </c>
      <c r="EB62" s="22" t="n">
        <f aca="false">MAX(EB60,$F54+EB61*MAX(0,EB44-$F55-$F54)-EB59)</f>
        <v>110.444444444444</v>
      </c>
      <c r="EC62" s="22" t="n">
        <f aca="false">MAX(EC60,$F54+EC61*MAX(0,EC44-$F55-$F54)-EC59)</f>
        <v>110.444444444444</v>
      </c>
      <c r="ED62" s="22" t="n">
        <f aca="false">MAX(ED60,$F54+ED61*MAX(0,ED44-$F55-$F54)-ED59)</f>
        <v>110.444444444444</v>
      </c>
      <c r="EE62" s="22" t="n">
        <f aca="false">MAX(EE60,$F54+EE61*MAX(0,EE44-$F55-$F54)-EE59)</f>
        <v>110.444444444444</v>
      </c>
      <c r="EF62" s="22" t="n">
        <f aca="false">MAX(EF60,$F54+EF61*MAX(0,EF44-$F55-$F54)-EF59)</f>
        <v>110.444444444444</v>
      </c>
      <c r="EG62" s="22" t="n">
        <f aca="false">MAX(EG60,$F54+EG61*MAX(0,EG44-$F55-$F54)-EG59)</f>
        <v>110.444444444444</v>
      </c>
      <c r="EH62" s="22" t="n">
        <f aca="false">MAX(EH60,$F54+EH61*MAX(0,EH44-$F55-$F54)-EH59)</f>
        <v>110.444444444444</v>
      </c>
      <c r="EI62" s="22" t="n">
        <f aca="false">MAX(EI60,$F54+EI61*MAX(0,EI44-$F55-$F54)-EI59)</f>
        <v>110.444444444444</v>
      </c>
      <c r="EJ62" s="22" t="n">
        <f aca="false">MAX(EJ60,$F54+EJ61*MAX(0,EJ44-$F55-$F54)-EJ59)</f>
        <v>110.444444444444</v>
      </c>
      <c r="EK62" s="22" t="n">
        <f aca="false">MAX(EK60,$F54+EK61*MAX(0,EK44-$F55-$F54)-EK59)</f>
        <v>110.444444444444</v>
      </c>
      <c r="EL62" s="22" t="n">
        <f aca="false">MAX(EL60,$F54+EL61*MAX(0,EL44-$F55-$F54)-EL59)</f>
        <v>110.444444444444</v>
      </c>
      <c r="EM62" s="22" t="n">
        <f aca="false">MAX(EM60,$F54+EM61*MAX(0,EM44-$F55-$F54)-EM59)</f>
        <v>110.444444444444</v>
      </c>
      <c r="EN62" s="22" t="n">
        <f aca="false">MAX(EN60,$F54+EN61*MAX(0,EN44-$F55-$F54)-EN59)</f>
        <v>110.444444444444</v>
      </c>
      <c r="EO62" s="22" t="n">
        <f aca="false">MAX(EO60,$F54+EO61*MAX(0,EO44-$F55-$F54)-EO59)</f>
        <v>110.444444444444</v>
      </c>
      <c r="EP62" s="22" t="n">
        <f aca="false">MAX(EP60,$F54+EP61*MAX(0,EP44-$F55-$F54)-EP59)</f>
        <v>110.444444444444</v>
      </c>
      <c r="EQ62" s="22" t="n">
        <f aca="false">MAX(EQ60,$F54+EQ61*MAX(0,EQ44-$F55-$F54)-EQ59)</f>
        <v>110.444444444444</v>
      </c>
      <c r="ER62" s="22" t="n">
        <f aca="false">MAX(ER60,$F54+ER61*MAX(0,ER44-$F55-$F54)-ER59)</f>
        <v>110.444444444444</v>
      </c>
      <c r="ES62" s="22" t="n">
        <f aca="false">MAX(ES60,$F54+ES61*MAX(0,ES44-$F55-$F54)-ES59)</f>
        <v>110.444444444444</v>
      </c>
      <c r="ET62" s="22" t="n">
        <f aca="false">MAX(ET60,$F54+ET61*MAX(0,ET44-$F55-$F54)-ET59)</f>
        <v>110.444444444444</v>
      </c>
      <c r="EU62" s="22" t="n">
        <f aca="false">MAX(EU60,$F54+EU61*MAX(0,EU44-$F55-$F54)-EU59)</f>
        <v>110.444444444444</v>
      </c>
      <c r="EV62" s="22" t="n">
        <f aca="false">MAX(EV60,$F54+EV61*MAX(0,EV44-$F55-$F54)-EV59)</f>
        <v>110.444444444444</v>
      </c>
      <c r="EW62" s="22" t="n">
        <f aca="false">MAX(EW60,$F54+EW61*MAX(0,EW44-$F55-$F54)-EW59)</f>
        <v>110.444444444444</v>
      </c>
      <c r="EX62" s="22" t="n">
        <f aca="false">MAX(EX60,$F54+EX61*MAX(0,EX44-$F55-$F54)-EX59)</f>
        <v>110.444444444444</v>
      </c>
      <c r="EY62" s="22" t="n">
        <f aca="false">MAX(EY60,$F54+EY61*MAX(0,EY44-$F55-$F54)-EY59)</f>
        <v>110.444444444444</v>
      </c>
      <c r="EZ62" s="22" t="n">
        <f aca="false">MAX(EZ60,$F54+EZ61*MAX(0,EZ44-$F55-$F54)-EZ59)</f>
        <v>110.444444444444</v>
      </c>
      <c r="FA62" s="22" t="n">
        <f aca="false">MAX(FA60,$F54+FA61*MAX(0,FA44-$F55-$F54)-FA59)</f>
        <v>110.444444444444</v>
      </c>
      <c r="FB62" s="22" t="n">
        <f aca="false">MAX(FB60,$F54+FB61*MAX(0,FB44-$F55-$F54)-FB59)</f>
        <v>110.444444444444</v>
      </c>
      <c r="FC62" s="22" t="n">
        <f aca="false">MAX(FC60,$F54+FC61*MAX(0,FC44-$F55-$F54)-FC59)</f>
        <v>110.444444444444</v>
      </c>
      <c r="FD62" s="22" t="n">
        <f aca="false">MAX(FD60,$F54+FD61*MAX(0,FD44-$F55-$F54)-FD59)</f>
        <v>110.444444444444</v>
      </c>
      <c r="FE62" s="22" t="n">
        <f aca="false">MAX(FE60,$F54+FE61*MAX(0,FE44-$F55-$F54)-FE59)</f>
        <v>110.444444444444</v>
      </c>
      <c r="FF62" s="22" t="n">
        <f aca="false">MAX(FF60,$F54+FF61*MAX(0,FF44-$F55-$F54)-FF59)</f>
        <v>110.444444444444</v>
      </c>
      <c r="FG62" s="22" t="n">
        <f aca="false">MAX(FG60,$F54+FG61*MAX(0,FG44-$F55-$F54)-FG59)</f>
        <v>110.444444444444</v>
      </c>
      <c r="FH62" s="22" t="n">
        <f aca="false">MAX(FH60,$F54+FH61*MAX(0,FH44-$F55-$F54)-FH59)</f>
        <v>110.444444444444</v>
      </c>
    </row>
    <row r="63" customFormat="false" ht="15" hidden="false" customHeight="false" outlineLevel="0" collapsed="false">
      <c r="C63" s="0" t="s">
        <v>668</v>
      </c>
      <c r="D63" s="11" t="s">
        <v>27</v>
      </c>
      <c r="J63" s="22" t="n">
        <f aca="false">J44+J56*(J62-J44)</f>
        <v>0</v>
      </c>
      <c r="K63" s="22" t="n">
        <f aca="false">K44+K56*(K62-K44)</f>
        <v>0</v>
      </c>
      <c r="L63" s="22" t="n">
        <f aca="false">L44+L56*(L62-L44)</f>
        <v>0</v>
      </c>
      <c r="M63" s="22" t="n">
        <f aca="false">M44+M56*(M62-M44)</f>
        <v>0</v>
      </c>
      <c r="N63" s="22" t="n">
        <f aca="false">N44+N56*(N62-N44)</f>
        <v>0</v>
      </c>
      <c r="O63" s="22" t="n">
        <f aca="false">O44+O56*(O62-O44)</f>
        <v>194.528683448388</v>
      </c>
      <c r="P63" s="22" t="n">
        <f aca="false">P44+P56*(P62-P44)</f>
        <v>194.528683448388</v>
      </c>
      <c r="Q63" s="22" t="n">
        <f aca="false">Q44+Q56*(Q62-Q44)</f>
        <v>194.528683448388</v>
      </c>
      <c r="R63" s="22" t="n">
        <f aca="false">R44+R56*(R62-R44)</f>
        <v>194.528683448388</v>
      </c>
      <c r="S63" s="22" t="n">
        <f aca="false">S44+S56*(S62-S44)</f>
        <v>110.444444444444</v>
      </c>
      <c r="T63" s="22" t="n">
        <f aca="false">T44+T56*(T62-T44)</f>
        <v>110.444444444444</v>
      </c>
      <c r="U63" s="22" t="n">
        <f aca="false">U44+U56*(U62-U44)</f>
        <v>110.444444444444</v>
      </c>
      <c r="V63" s="22" t="n">
        <f aca="false">V44+V56*(V62-V44)</f>
        <v>110.444444444444</v>
      </c>
      <c r="W63" s="22" t="n">
        <f aca="false">W44+W56*(W62-W44)</f>
        <v>110.444444444444</v>
      </c>
      <c r="X63" s="22" t="n">
        <f aca="false">X44+X56*(X62-X44)</f>
        <v>110.444444444444</v>
      </c>
      <c r="Y63" s="22" t="n">
        <f aca="false">Y44+Y56*(Y62-Y44)</f>
        <v>110.444444444444</v>
      </c>
      <c r="Z63" s="22" t="n">
        <f aca="false">Z44+Z56*(Z62-Z44)</f>
        <v>110.444444444444</v>
      </c>
      <c r="AA63" s="22" t="n">
        <f aca="false">AA44+AA56*(AA62-AA44)</f>
        <v>110.444444444444</v>
      </c>
      <c r="AB63" s="22" t="n">
        <f aca="false">AB44+AB56*(AB62-AB44)</f>
        <v>110.444444444444</v>
      </c>
      <c r="AC63" s="22" t="n">
        <f aca="false">AC44+AC56*(AC62-AC44)</f>
        <v>110.444444444444</v>
      </c>
      <c r="AD63" s="22" t="n">
        <f aca="false">AD44+AD56*(AD62-AD44)</f>
        <v>110.444444444444</v>
      </c>
      <c r="AE63" s="22" t="n">
        <f aca="false">AE44+AE56*(AE62-AE44)</f>
        <v>123.735652335479</v>
      </c>
      <c r="AF63" s="22" t="n">
        <f aca="false">AF44+AF56*(AF62-AF44)</f>
        <v>123.735652335479</v>
      </c>
      <c r="AG63" s="22" t="n">
        <f aca="false">AG44+AG56*(AG62-AG44)</f>
        <v>123.735652335479</v>
      </c>
      <c r="AH63" s="22" t="n">
        <f aca="false">AH44+AH56*(AH62-AH44)</f>
        <v>123.735652335479</v>
      </c>
      <c r="AI63" s="22" t="n">
        <f aca="false">AI44+AI56*(AI62-AI44)</f>
        <v>134.416064436234</v>
      </c>
      <c r="AJ63" s="22" t="n">
        <f aca="false">AJ44+AJ56*(AJ62-AJ44)</f>
        <v>134.416064436234</v>
      </c>
      <c r="AK63" s="22" t="n">
        <f aca="false">AK44+AK56*(AK62-AK44)</f>
        <v>134.416064436234</v>
      </c>
      <c r="AL63" s="22" t="n">
        <f aca="false">AL44+AL56*(AL62-AL44)</f>
        <v>134.416064436234</v>
      </c>
      <c r="AM63" s="22" t="n">
        <f aca="false">AM44+AM56*(AM62-AM44)</f>
        <v>122.626271848128</v>
      </c>
      <c r="AN63" s="22" t="n">
        <f aca="false">AN44+AN56*(AN62-AN44)</f>
        <v>122.626271848128</v>
      </c>
      <c r="AO63" s="22" t="n">
        <f aca="false">AO44+AO56*(AO62-AO44)</f>
        <v>122.626271848128</v>
      </c>
      <c r="AP63" s="22" t="n">
        <f aca="false">AP44+AP56*(AP62-AP44)</f>
        <v>122.626271848128</v>
      </c>
      <c r="AQ63" s="22" t="n">
        <f aca="false">AQ44+AQ56*(AQ62-AQ44)</f>
        <v>119.9935677571</v>
      </c>
      <c r="AR63" s="22" t="n">
        <f aca="false">AR44+AR56*(AR62-AR44)</f>
        <v>119.9935677571</v>
      </c>
      <c r="AS63" s="22" t="n">
        <f aca="false">AS44+AS56*(AS62-AS44)</f>
        <v>119.9935677571</v>
      </c>
      <c r="AT63" s="22" t="n">
        <f aca="false">AT44+AT56*(AT62-AT44)</f>
        <v>119.9935677571</v>
      </c>
      <c r="AU63" s="22" t="n">
        <f aca="false">AU44+AU56*(AU62-AU44)</f>
        <v>124.077582423528</v>
      </c>
      <c r="AV63" s="22" t="n">
        <f aca="false">AV44+AV56*(AV62-AV44)</f>
        <v>124.077582423528</v>
      </c>
      <c r="AW63" s="22" t="n">
        <f aca="false">AW44+AW56*(AW62-AW44)</f>
        <v>124.077582423528</v>
      </c>
      <c r="AX63" s="22" t="n">
        <f aca="false">AX44+AX56*(AX62-AX44)</f>
        <v>124.077582423528</v>
      </c>
      <c r="AY63" s="22" t="n">
        <f aca="false">AY44+AY56*(AY62-AY44)</f>
        <v>115.99507652112</v>
      </c>
      <c r="AZ63" s="22" t="n">
        <f aca="false">AZ44+AZ56*(AZ62-AZ44)</f>
        <v>115.99507652112</v>
      </c>
      <c r="BA63" s="22" t="n">
        <f aca="false">BA44+BA56*(BA62-BA44)</f>
        <v>115.99507652112</v>
      </c>
      <c r="BB63" s="22" t="n">
        <f aca="false">BB44+BB56*(BB62-BB44)</f>
        <v>115.99507652112</v>
      </c>
      <c r="BC63" s="22" t="n">
        <f aca="false">BC44+BC56*(BC62-BC44)</f>
        <v>114.434357169752</v>
      </c>
      <c r="BD63" s="22" t="n">
        <f aca="false">BD44+BD56*(BD62-BD44)</f>
        <v>114.434357169752</v>
      </c>
      <c r="BE63" s="22" t="n">
        <f aca="false">BE44+BE56*(BE62-BE44)</f>
        <v>114.434357169752</v>
      </c>
      <c r="BF63" s="22" t="n">
        <f aca="false">BF44+BF56*(BF62-BF44)</f>
        <v>114.434357169752</v>
      </c>
      <c r="BG63" s="22" t="n">
        <f aca="false">BG44+BG56*(BG62-BG44)</f>
        <v>113.277652886866</v>
      </c>
      <c r="BH63" s="22" t="n">
        <f aca="false">BH44+BH56*(BH62-BH44)</f>
        <v>113.277652886866</v>
      </c>
      <c r="BI63" s="22" t="n">
        <f aca="false">BI44+BI56*(BI62-BI44)</f>
        <v>113.277652886866</v>
      </c>
      <c r="BJ63" s="22" t="n">
        <f aca="false">BJ44+BJ56*(BJ62-BJ44)</f>
        <v>113.277652886866</v>
      </c>
      <c r="BK63" s="22" t="n">
        <f aca="false">BK44+BK56*(BK62-BK44)</f>
        <v>114.815769810122</v>
      </c>
      <c r="BL63" s="22" t="n">
        <f aca="false">BL44+BL56*(BL62-BL44)</f>
        <v>114.815769810122</v>
      </c>
      <c r="BM63" s="22" t="n">
        <f aca="false">BM44+BM56*(BM62-BM44)</f>
        <v>114.815769810122</v>
      </c>
      <c r="BN63" s="22" t="n">
        <f aca="false">BN44+BN56*(BN62-BN44)</f>
        <v>114.815769810122</v>
      </c>
      <c r="BO63" s="22" t="n">
        <f aca="false">BO44+BO56*(BO62-BO44)</f>
        <v>120.037508841763</v>
      </c>
      <c r="BP63" s="22" t="n">
        <f aca="false">BP44+BP56*(BP62-BP44)</f>
        <v>120.037508841763</v>
      </c>
      <c r="BQ63" s="22" t="n">
        <f aca="false">BQ44+BQ56*(BQ62-BQ44)</f>
        <v>120.037508841763</v>
      </c>
      <c r="BR63" s="22" t="n">
        <f aca="false">BR44+BR56*(BR62-BR44)</f>
        <v>120.037508841763</v>
      </c>
      <c r="BS63" s="22" t="n">
        <f aca="false">BS44+BS56*(BS62-BS44)</f>
        <v>120.19819942748</v>
      </c>
      <c r="BT63" s="22" t="n">
        <f aca="false">BT44+BT56*(BT62-BT44)</f>
        <v>120.19819942748</v>
      </c>
      <c r="BU63" s="22" t="n">
        <f aca="false">BU44+BU56*(BU62-BU44)</f>
        <v>120.19819942748</v>
      </c>
      <c r="BV63" s="22" t="n">
        <f aca="false">BV44+BV56*(BV62-BV44)</f>
        <v>120.19819942748</v>
      </c>
      <c r="BW63" s="22" t="n">
        <f aca="false">BW44+BW56*(BW62-BW44)</f>
        <v>121.514243189796</v>
      </c>
      <c r="BX63" s="22" t="n">
        <f aca="false">BX44+BX56*(BX62-BX44)</f>
        <v>121.514243189796</v>
      </c>
      <c r="BY63" s="22" t="n">
        <f aca="false">BY44+BY56*(BY62-BY44)</f>
        <v>121.514243189796</v>
      </c>
      <c r="BZ63" s="22" t="n">
        <f aca="false">BZ44+BZ56*(BZ62-BZ44)</f>
        <v>121.514243189796</v>
      </c>
      <c r="CA63" s="22" t="n">
        <f aca="false">CA44+CA56*(CA62-CA44)</f>
        <v>118.884993373909</v>
      </c>
      <c r="CB63" s="22" t="n">
        <f aca="false">CB44+CB56*(CB62-CB44)</f>
        <v>118.884993373909</v>
      </c>
      <c r="CC63" s="22" t="n">
        <f aca="false">CC44+CC56*(CC62-CC44)</f>
        <v>118.884993373909</v>
      </c>
      <c r="CD63" s="22" t="n">
        <f aca="false">CD44+CD56*(CD62-CD44)</f>
        <v>118.884993373909</v>
      </c>
      <c r="CE63" s="22" t="n">
        <f aca="false">CE44+CE56*(CE62-CE44)</f>
        <v>117.910128030345</v>
      </c>
      <c r="CF63" s="22" t="n">
        <f aca="false">CF44+CF56*(CF62-CF44)</f>
        <v>117.910128030345</v>
      </c>
      <c r="CG63" s="22" t="n">
        <f aca="false">CG44+CG56*(CG62-CG44)</f>
        <v>117.910128030345</v>
      </c>
      <c r="CH63" s="22" t="n">
        <f aca="false">CH44+CH56*(CH62-CH44)</f>
        <v>117.910128030345</v>
      </c>
      <c r="CI63" s="22" t="n">
        <f aca="false">CI44+CI56*(CI62-CI44)</f>
        <v>119.367805037274</v>
      </c>
      <c r="CJ63" s="22" t="n">
        <f aca="false">CJ44+CJ56*(CJ62-CJ44)</f>
        <v>119.367805037274</v>
      </c>
      <c r="CK63" s="22" t="n">
        <f aca="false">CK44+CK56*(CK62-CK44)</f>
        <v>119.367805037274</v>
      </c>
      <c r="CL63" s="22" t="n">
        <f aca="false">CL44+CL56*(CL62-CL44)</f>
        <v>119.367805037274</v>
      </c>
      <c r="CM63" s="22" t="n">
        <f aca="false">CM44+CM56*(CM62-CM44)</f>
        <v>125.310823289507</v>
      </c>
      <c r="CN63" s="22" t="n">
        <f aca="false">CN44+CN56*(CN62-CN44)</f>
        <v>125.310823289507</v>
      </c>
      <c r="CO63" s="22" t="n">
        <f aca="false">CO44+CO56*(CO62-CO44)</f>
        <v>125.310823289507</v>
      </c>
      <c r="CP63" s="22" t="n">
        <f aca="false">CP44+CP56*(CP62-CP44)</f>
        <v>125.310823289507</v>
      </c>
      <c r="CQ63" s="22" t="n">
        <f aca="false">CQ44+CQ56*(CQ62-CQ44)</f>
        <v>124.561655937935</v>
      </c>
      <c r="CR63" s="22" t="n">
        <f aca="false">CR44+CR56*(CR62-CR44)</f>
        <v>124.561655937935</v>
      </c>
      <c r="CS63" s="22" t="n">
        <f aca="false">CS44+CS56*(CS62-CS44)</f>
        <v>124.561655937935</v>
      </c>
      <c r="CT63" s="22" t="n">
        <f aca="false">CT44+CT56*(CT62-CT44)</f>
        <v>124.561655937935</v>
      </c>
      <c r="CU63" s="22" t="n">
        <f aca="false">CU44+CU56*(CU62-CU44)</f>
        <v>129.362587739894</v>
      </c>
      <c r="CV63" s="22" t="n">
        <f aca="false">CV44+CV56*(CV62-CV44)</f>
        <v>129.362587739894</v>
      </c>
      <c r="CW63" s="22" t="n">
        <f aca="false">CW44+CW56*(CW62-CW44)</f>
        <v>129.362587739894</v>
      </c>
      <c r="CX63" s="22" t="n">
        <f aca="false">CX44+CX56*(CX62-CX44)</f>
        <v>129.362587739894</v>
      </c>
      <c r="CY63" s="22" t="n">
        <f aca="false">CY44+CY56*(CY62-CY44)</f>
        <v>165.606845294871</v>
      </c>
      <c r="CZ63" s="22" t="n">
        <f aca="false">CZ44+CZ56*(CZ62-CZ44)</f>
        <v>165.606845294871</v>
      </c>
      <c r="DA63" s="22" t="n">
        <f aca="false">DA44+DA56*(DA62-DA44)</f>
        <v>165.606845294871</v>
      </c>
      <c r="DB63" s="22" t="n">
        <f aca="false">DB44+DB56*(DB62-DB44)</f>
        <v>165.606845294871</v>
      </c>
      <c r="DC63" s="22" t="n">
        <f aca="false">DC44+DC56*(DC62-DC44)</f>
        <v>167.236250491969</v>
      </c>
      <c r="DD63" s="22" t="n">
        <f aca="false">DD44+DD56*(DD62-DD44)</f>
        <v>167.236250491969</v>
      </c>
      <c r="DE63" s="22" t="n">
        <f aca="false">DE44+DE56*(DE62-DE44)</f>
        <v>167.236250491969</v>
      </c>
      <c r="DF63" s="22" t="n">
        <f aca="false">DF44+DF56*(DF62-DF44)</f>
        <v>167.236250491969</v>
      </c>
      <c r="DG63" s="22" t="n">
        <f aca="false">DG44+DG56*(DG62-DG44)</f>
        <v>168.439493182942</v>
      </c>
      <c r="DH63" s="22" t="n">
        <f aca="false">DH44+DH56*(DH62-DH44)</f>
        <v>168.439493182942</v>
      </c>
      <c r="DI63" s="22" t="n">
        <f aca="false">DI44+DI56*(DI62-DI44)</f>
        <v>168.439493182942</v>
      </c>
      <c r="DJ63" s="22" t="n">
        <f aca="false">DJ44+DJ56*(DJ62-DJ44)</f>
        <v>168.439493182942</v>
      </c>
      <c r="DK63" s="22" t="n">
        <f aca="false">DK44+DK56*(DK62-DK44)</f>
        <v>168.541929930744</v>
      </c>
      <c r="DL63" s="22" t="n">
        <f aca="false">DL44+DL56*(DL62-DL44)</f>
        <v>168.541929930744</v>
      </c>
      <c r="DM63" s="22" t="n">
        <f aca="false">DM44+DM56*(DM62-DM44)</f>
        <v>168.541929930744</v>
      </c>
      <c r="DN63" s="22" t="n">
        <f aca="false">DN44+DN56*(DN62-DN44)</f>
        <v>168.541929930744</v>
      </c>
      <c r="DO63" s="22" t="n">
        <f aca="false">DO44+DO56*(DO62-DO44)</f>
        <v>172.381857220145</v>
      </c>
      <c r="DP63" s="22" t="n">
        <f aca="false">DP44+DP56*(DP62-DP44)</f>
        <v>172.381857220145</v>
      </c>
      <c r="DQ63" s="22" t="n">
        <f aca="false">DQ44+DQ56*(DQ62-DQ44)</f>
        <v>172.381857220145</v>
      </c>
      <c r="DR63" s="22" t="n">
        <f aca="false">DR44+DR56*(DR62-DR44)</f>
        <v>172.381857220145</v>
      </c>
      <c r="DS63" s="22" t="n">
        <f aca="false">DS44+DS56*(DS62-DS44)</f>
        <v>171.725621922278</v>
      </c>
      <c r="DT63" s="22" t="n">
        <f aca="false">DT44+DT56*(DT62-DT44)</f>
        <v>171.725621922278</v>
      </c>
      <c r="DU63" s="22" t="n">
        <f aca="false">DU44+DU56*(DU62-DU44)</f>
        <v>171.725621922278</v>
      </c>
      <c r="DV63" s="22" t="n">
        <f aca="false">DV44+DV56*(DV62-DV44)</f>
        <v>171.725621922278</v>
      </c>
      <c r="DW63" s="22" t="n">
        <f aca="false">DW44+DW56*(DW62-DW44)</f>
        <v>175.141739982154</v>
      </c>
      <c r="DX63" s="22" t="n">
        <f aca="false">DX44+DX56*(DX62-DX44)</f>
        <v>175.141739982154</v>
      </c>
      <c r="DY63" s="22" t="n">
        <f aca="false">DY44+DY56*(DY62-DY44)</f>
        <v>175.141739982154</v>
      </c>
      <c r="DZ63" s="22" t="n">
        <f aca="false">DZ44+DZ56*(DZ62-DZ44)</f>
        <v>175.141739982154</v>
      </c>
      <c r="EA63" s="22" t="n">
        <f aca="false">EA44+EA56*(EA62-EA44)</f>
        <v>179.170842866952</v>
      </c>
      <c r="EB63" s="22" t="n">
        <f aca="false">EB44+EB56*(EB62-EB44)</f>
        <v>179.170842866952</v>
      </c>
      <c r="EC63" s="22" t="n">
        <f aca="false">EC44+EC56*(EC62-EC44)</f>
        <v>179.170842866952</v>
      </c>
      <c r="ED63" s="22" t="n">
        <f aca="false">ED44+ED56*(ED62-ED44)</f>
        <v>179.170842866952</v>
      </c>
      <c r="EE63" s="22" t="n">
        <f aca="false">EE44+EE56*(EE62-EE44)</f>
        <v>175.241993060013</v>
      </c>
      <c r="EF63" s="22" t="n">
        <f aca="false">EF44+EF56*(EF62-EF44)</f>
        <v>175.241993060013</v>
      </c>
      <c r="EG63" s="22" t="n">
        <f aca="false">EG44+EG56*(EG62-EG44)</f>
        <v>175.241993060013</v>
      </c>
      <c r="EH63" s="22" t="n">
        <f aca="false">EH44+EH56*(EH62-EH44)</f>
        <v>175.241993060013</v>
      </c>
      <c r="EI63" s="22" t="n">
        <f aca="false">EI44+EI56*(EI62-EI44)</f>
        <v>181.033027934511</v>
      </c>
      <c r="EJ63" s="22" t="n">
        <f aca="false">EJ44+EJ56*(EJ62-EJ44)</f>
        <v>181.033027934511</v>
      </c>
      <c r="EK63" s="22" t="n">
        <f aca="false">EK44+EK56*(EK62-EK44)</f>
        <v>181.033027934511</v>
      </c>
      <c r="EL63" s="22" t="n">
        <f aca="false">EL44+EL56*(EL62-EL44)</f>
        <v>181.033027934511</v>
      </c>
      <c r="EM63" s="22" t="n">
        <f aca="false">EM44+EM56*(EM62-EM44)</f>
        <v>185.060072939738</v>
      </c>
      <c r="EN63" s="22" t="n">
        <f aca="false">EN44+EN56*(EN62-EN44)</f>
        <v>185.060072939738</v>
      </c>
      <c r="EO63" s="22" t="n">
        <f aca="false">EO44+EO56*(EO62-EO44)</f>
        <v>185.060072939738</v>
      </c>
      <c r="EP63" s="22" t="n">
        <f aca="false">EP44+EP56*(EP62-EP44)</f>
        <v>185.060072939738</v>
      </c>
      <c r="EQ63" s="22" t="n">
        <f aca="false">EQ44+EQ56*(EQ62-EQ44)</f>
        <v>182.468179396365</v>
      </c>
      <c r="ER63" s="22" t="n">
        <f aca="false">ER44+ER56*(ER62-ER44)</f>
        <v>182.468179396365</v>
      </c>
      <c r="ES63" s="22" t="n">
        <f aca="false">ES44+ES56*(ES62-ES44)</f>
        <v>182.468179396365</v>
      </c>
      <c r="ET63" s="22" t="n">
        <f aca="false">ET44+ET56*(ET62-ET44)</f>
        <v>182.468179396365</v>
      </c>
      <c r="EU63" s="22" t="n">
        <f aca="false">EU44+EU56*(EU62-EU44)</f>
        <v>186.117542984292</v>
      </c>
      <c r="EV63" s="22" t="n">
        <f aca="false">EV44+EV56*(EV62-EV44)</f>
        <v>186.117542984292</v>
      </c>
      <c r="EW63" s="22" t="n">
        <f aca="false">EW44+EW56*(EW62-EW44)</f>
        <v>186.117542984292</v>
      </c>
      <c r="EX63" s="22" t="n">
        <f aca="false">EX44+EX56*(EX62-EX44)</f>
        <v>186.117542984292</v>
      </c>
      <c r="EY63" s="22" t="n">
        <f aca="false">EY44+EY56*(EY62-EY44)</f>
        <v>189.839893843978</v>
      </c>
      <c r="EZ63" s="22" t="n">
        <f aca="false">EZ44+EZ56*(EZ62-EZ44)</f>
        <v>189.839893843978</v>
      </c>
      <c r="FA63" s="22" t="n">
        <f aca="false">FA44+FA56*(FA62-FA44)</f>
        <v>189.839893843978</v>
      </c>
      <c r="FB63" s="22" t="n">
        <f aca="false">FB44+FB56*(FB62-FB44)</f>
        <v>189.839893843978</v>
      </c>
      <c r="FC63" s="22" t="n">
        <f aca="false">FC44+FC56*(FC62-FC44)</f>
        <v>193.636691720857</v>
      </c>
      <c r="FD63" s="22" t="n">
        <f aca="false">FD44+FD56*(FD62-FD44)</f>
        <v>193.636691720857</v>
      </c>
      <c r="FE63" s="22" t="n">
        <f aca="false">FE44+FE56*(FE62-FE44)</f>
        <v>193.636691720857</v>
      </c>
      <c r="FF63" s="22" t="n">
        <f aca="false">FF44+FF56*(FF62-FF44)</f>
        <v>193.636691720857</v>
      </c>
      <c r="FG63" s="22" t="n">
        <f aca="false">FG44+FG56*(FG62-FG44)</f>
        <v>197.509425555274</v>
      </c>
      <c r="FH63" s="22" t="n">
        <f aca="false">FH44+FH56*(FH62-FH44)</f>
        <v>197.509425555274</v>
      </c>
    </row>
    <row r="65" customFormat="false" ht="15" hidden="false" customHeight="false" outlineLevel="0" collapsed="false">
      <c r="A65" s="9" t="s">
        <v>14</v>
      </c>
      <c r="B65" s="9"/>
      <c r="C65" s="9" t="s">
        <v>96</v>
      </c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</row>
    <row r="66" customFormat="false" ht="15" hidden="false" customHeight="false" outlineLevel="0" collapsed="false">
      <c r="C66" s="0" t="s">
        <v>669</v>
      </c>
      <c r="D66" s="11" t="s">
        <v>31</v>
      </c>
      <c r="E66" s="29" t="n">
        <f aca="false">In_BESS_MW*In_BESS_On</f>
        <v>50</v>
      </c>
      <c r="F66" s="29" t="n">
        <f aca="false">$E66*In_BESS_Hours</f>
        <v>200</v>
      </c>
    </row>
    <row r="67" customFormat="false" ht="15" hidden="false" customHeight="false" outlineLevel="0" collapsed="false">
      <c r="C67" s="0" t="s">
        <v>670</v>
      </c>
      <c r="D67" s="11" t="s">
        <v>35</v>
      </c>
      <c r="E67" s="43" t="n">
        <f aca="false">SUMIF($J$7:$FH$7,YEAR($F16)+1,$J67:$FH67)</f>
        <v>79028.1663990854</v>
      </c>
      <c r="I67" s="43" t="n">
        <f aca="false">SUM(J67:FH67)</f>
        <v>2636990.69070475</v>
      </c>
      <c r="J67" s="43" t="n">
        <f aca="false">$E13*$F14*In_PV_Avail*(1-In_Degradation)^J27*J26*J$6</f>
        <v>0</v>
      </c>
      <c r="K67" s="43" t="n">
        <f aca="false">$E13*$F14*In_PV_Avail*(1-In_Degradation)^K27*K26*K$6</f>
        <v>0</v>
      </c>
      <c r="L67" s="43" t="n">
        <f aca="false">$E13*$F14*In_PV_Avail*(1-In_Degradation)^L27*L26*L$6</f>
        <v>0</v>
      </c>
      <c r="M67" s="43" t="n">
        <f aca="false">$E13*$F14*In_PV_Avail*(1-In_Degradation)^M27*M26*M$6</f>
        <v>0</v>
      </c>
      <c r="N67" s="43" t="n">
        <f aca="false">$E13*$F14*In_PV_Avail*(1-In_Degradation)^N27*N26*N$6</f>
        <v>0</v>
      </c>
      <c r="O67" s="43" t="n">
        <f aca="false">$E13*$F14*In_PV_Avail*(1-In_Degradation)^O27*O26*O$6</f>
        <v>0</v>
      </c>
      <c r="P67" s="43" t="n">
        <f aca="false">$E13*$F14*In_PV_Avail*(1-In_Degradation)^P27*P26*P$6</f>
        <v>0</v>
      </c>
      <c r="Q67" s="43" t="n">
        <f aca="false">$E13*$F14*In_PV_Avail*(1-In_Degradation)^Q27*Q26*Q$6</f>
        <v>0</v>
      </c>
      <c r="R67" s="43" t="n">
        <f aca="false">$E13*$F14*In_PV_Avail*(1-In_Degradation)^R27*R26*R$6</f>
        <v>0</v>
      </c>
      <c r="S67" s="43" t="n">
        <f aca="false">$E13*$F14*In_PV_Avail*(1-In_Degradation)^S27*S26*S$6</f>
        <v>0</v>
      </c>
      <c r="T67" s="43" t="n">
        <f aca="false">$E13*$F14*In_PV_Avail*(1-In_Degradation)^T27*T26*T$6</f>
        <v>19769.8185616438</v>
      </c>
      <c r="U67" s="43" t="n">
        <f aca="false">$E13*$F14*In_PV_Avail*(1-In_Degradation)^U27*U26*U$6</f>
        <v>19972.1032196265</v>
      </c>
      <c r="V67" s="43" t="n">
        <f aca="false">$E13*$F14*In_PV_Avail*(1-In_Degradation)^V27*V26*V$6</f>
        <v>19956.9840534103</v>
      </c>
      <c r="W67" s="43" t="n">
        <f aca="false">$E13*$F14*In_PV_Avail*(1-In_Degradation)^W27*W26*W$6</f>
        <v>19508.3572819088</v>
      </c>
      <c r="X67" s="43" t="n">
        <f aca="false">$E13*$F14*In_PV_Avail*(1-In_Degradation)^X27*X26*X$6</f>
        <v>19710.5091059589</v>
      </c>
      <c r="Y67" s="43" t="n">
        <f aca="false">$E13*$F14*In_PV_Avail*(1-In_Degradation)^Y27*Y26*Y$6</f>
        <v>19912.1869099676</v>
      </c>
      <c r="Z67" s="43" t="n">
        <f aca="false">$E13*$F14*In_PV_Avail*(1-In_Degradation)^Z27*Z26*Z$6</f>
        <v>19897.11310125</v>
      </c>
      <c r="AA67" s="43" t="n">
        <f aca="false">$E13*$F14*In_PV_Avail*(1-In_Degradation)^AA27*AA26*AA$6</f>
        <v>19449.8322100631</v>
      </c>
      <c r="AB67" s="43" t="n">
        <f aca="false">$E13*$F14*In_PV_Avail*(1-In_Degradation)^AB27*AB26*AB$6</f>
        <v>19651.377578641</v>
      </c>
      <c r="AC67" s="43" t="n">
        <f aca="false">$E13*$F14*In_PV_Avail*(1-In_Degradation)^AC27*AC26*AC$6</f>
        <v>19852.4503492377</v>
      </c>
      <c r="AD67" s="43" t="n">
        <f aca="false">$E13*$F14*In_PV_Avail*(1-In_Degradation)^AD27*AD26*AD$6</f>
        <v>19837.4217619463</v>
      </c>
      <c r="AE67" s="43" t="n">
        <f aca="false">$E13*$F14*In_PV_Avail*(1-In_Degradation)^AE27*AE26*AE$6</f>
        <v>19391.4827134329</v>
      </c>
      <c r="AF67" s="43" t="n">
        <f aca="false">$E13*$F14*In_PV_Avail*(1-In_Degradation)^AF27*AF26*AF$6</f>
        <v>19592.4234459051</v>
      </c>
      <c r="AG67" s="43" t="n">
        <f aca="false">$E13*$F14*In_PV_Avail*(1-In_Degradation)^AG27*AG26*AG$6</f>
        <v>19792.89299819</v>
      </c>
      <c r="AH67" s="43" t="n">
        <f aca="false">$E13*$F14*In_PV_Avail*(1-In_Degradation)^AH27*AH26*AH$6</f>
        <v>19777.9094966604</v>
      </c>
      <c r="AI67" s="43" t="n">
        <f aca="false">$E13*$F14*In_PV_Avail*(1-In_Degradation)^AI27*AI26*AI$6</f>
        <v>19548.1228015736</v>
      </c>
      <c r="AJ67" s="43" t="n">
        <f aca="false">$E13*$F14*In_PV_Avail*(1-In_Degradation)^AJ27*AJ26*AJ$6</f>
        <v>19533.4853844041</v>
      </c>
      <c r="AK67" s="43" t="n">
        <f aca="false">$E13*$F14*In_PV_Avail*(1-In_Degradation)^AK27*AK26*AK$6</f>
        <v>19733.351882818</v>
      </c>
      <c r="AL67" s="43" t="n">
        <f aca="false">$E13*$F14*In_PV_Avail*(1-In_Degradation)^AL27*AL26*AL$6</f>
        <v>19718.4134547597</v>
      </c>
      <c r="AM67" s="43" t="n">
        <f aca="false">$E13*$F14*In_PV_Avail*(1-In_Degradation)^AM27*AM26*AM$6</f>
        <v>19275.1496758408</v>
      </c>
      <c r="AN67" s="43" t="n">
        <f aca="false">$E13*$F14*In_PV_Avail*(1-In_Degradation)^AN27*AN26*AN$6</f>
        <v>19474.8849282509</v>
      </c>
      <c r="AO67" s="43" t="n">
        <f aca="false">$E13*$F14*In_PV_Avail*(1-In_Degradation)^AO27*AO26*AO$6</f>
        <v>19674.1518271696</v>
      </c>
      <c r="AP67" s="43" t="n">
        <f aca="false">$E13*$F14*In_PV_Avail*(1-In_Degradation)^AP27*AP26*AP$6</f>
        <v>19659.2582143954</v>
      </c>
      <c r="AQ67" s="43" t="n">
        <f aca="false">$E13*$F14*In_PV_Avail*(1-In_Degradation)^AQ27*AQ26*AQ$6</f>
        <v>19217.3242268132</v>
      </c>
      <c r="AR67" s="43" t="n">
        <f aca="false">$E13*$F14*In_PV_Avail*(1-In_Degradation)^AR27*AR26*AR$6</f>
        <v>19416.4602734662</v>
      </c>
      <c r="AS67" s="43" t="n">
        <f aca="false">$E13*$F14*In_PV_Avail*(1-In_Degradation)^AS27*AS26*AS$6</f>
        <v>19615.1293716881</v>
      </c>
      <c r="AT67" s="43" t="n">
        <f aca="false">$E13*$F14*In_PV_Avail*(1-In_Degradation)^AT27*AT26*AT$6</f>
        <v>19600.2804397522</v>
      </c>
      <c r="AU67" s="43" t="n">
        <f aca="false">$E13*$F14*In_PV_Avail*(1-In_Degradation)^AU27*AU26*AU$6</f>
        <v>19159.6722541328</v>
      </c>
      <c r="AV67" s="43" t="n">
        <f aca="false">$E13*$F14*In_PV_Avail*(1-In_Degradation)^AV27*AV26*AV$6</f>
        <v>19358.2108926458</v>
      </c>
      <c r="AW67" s="43" t="n">
        <f aca="false">$E13*$F14*In_PV_Avail*(1-In_Degradation)^AW27*AW26*AW$6</f>
        <v>19556.283983573</v>
      </c>
      <c r="AX67" s="43" t="n">
        <f aca="false">$E13*$F14*In_PV_Avail*(1-In_Degradation)^AX27*AX26*AX$6</f>
        <v>19541.479598433</v>
      </c>
      <c r="AY67" s="43" t="n">
        <f aca="false">$E13*$F14*In_PV_Avail*(1-In_Degradation)^AY27*AY26*AY$6</f>
        <v>19314.4398288967</v>
      </c>
      <c r="AZ67" s="43" t="n">
        <f aca="false">$E13*$F14*In_PV_Avail*(1-In_Degradation)^AZ27*AZ26*AZ$6</f>
        <v>19299.9773909409</v>
      </c>
      <c r="BA67" s="43" t="n">
        <f aca="false">$E13*$F14*In_PV_Avail*(1-In_Degradation)^BA27*BA26*BA$6</f>
        <v>19497.4546370485</v>
      </c>
      <c r="BB67" s="43" t="n">
        <f aca="false">$E13*$F14*In_PV_Avail*(1-In_Degradation)^BB27*BB26*BB$6</f>
        <v>19482.6947865606</v>
      </c>
      <c r="BC67" s="43" t="n">
        <f aca="false">$E13*$F14*In_PV_Avail*(1-In_Degradation)^BC27*BC26*BC$6</f>
        <v>19044.7298897179</v>
      </c>
      <c r="BD67" s="43" t="n">
        <f aca="false">$E13*$F14*In_PV_Avail*(1-In_Degradation)^BD27*BD26*BD$6</f>
        <v>19242.0774587681</v>
      </c>
      <c r="BE67" s="43" t="n">
        <f aca="false">$E13*$F14*In_PV_Avail*(1-In_Degradation)^BE27*BE26*BE$6</f>
        <v>19438.9622731374</v>
      </c>
      <c r="BF67" s="43" t="n">
        <f aca="false">$E13*$F14*In_PV_Avail*(1-In_Degradation)^BF27*BF26*BF$6</f>
        <v>19424.2467022009</v>
      </c>
      <c r="BG67" s="43" t="n">
        <f aca="false">$E13*$F14*In_PV_Avail*(1-In_Degradation)^BG27*BG26*BG$6</f>
        <v>18987.5957000487</v>
      </c>
      <c r="BH67" s="43" t="n">
        <f aca="false">$E13*$F14*In_PV_Avail*(1-In_Degradation)^BH27*BH26*BH$6</f>
        <v>19184.3512263918</v>
      </c>
      <c r="BI67" s="43" t="n">
        <f aca="false">$E13*$F14*In_PV_Avail*(1-In_Degradation)^BI27*BI26*BI$6</f>
        <v>19380.645386318</v>
      </c>
      <c r="BJ67" s="43" t="n">
        <f aca="false">$E13*$F14*In_PV_Avail*(1-In_Degradation)^BJ27*BJ26*BJ$6</f>
        <v>19365.9739620943</v>
      </c>
      <c r="BK67" s="43" t="n">
        <f aca="false">$E13*$F14*In_PV_Avail*(1-In_Degradation)^BK27*BK26*BK$6</f>
        <v>18930.6329129486</v>
      </c>
      <c r="BL67" s="43" t="n">
        <f aca="false">$E13*$F14*In_PV_Avail*(1-In_Degradation)^BL27*BL26*BL$6</f>
        <v>19126.7981727126</v>
      </c>
      <c r="BM67" s="43" t="n">
        <f aca="false">$E13*$F14*In_PV_Avail*(1-In_Degradation)^BM27*BM26*BM$6</f>
        <v>19322.503450159</v>
      </c>
      <c r="BN67" s="43" t="n">
        <f aca="false">$E13*$F14*In_PV_Avail*(1-In_Degradation)^BN27*BN26*BN$6</f>
        <v>19307.876040208</v>
      </c>
      <c r="BO67" s="43" t="n">
        <f aca="false">$E13*$F14*In_PV_Avail*(1-In_Degradation)^BO27*BO26*BO$6</f>
        <v>19083.5503588121</v>
      </c>
      <c r="BP67" s="43" t="n">
        <f aca="false">$E13*$F14*In_PV_Avail*(1-In_Degradation)^BP27*BP26*BP$6</f>
        <v>19069.2608083262</v>
      </c>
      <c r="BQ67" s="43" t="n">
        <f aca="false">$E13*$F14*In_PV_Avail*(1-In_Degradation)^BQ27*BQ26*BQ$6</f>
        <v>19264.3773638256</v>
      </c>
      <c r="BR67" s="43" t="n">
        <f aca="false">$E13*$F14*In_PV_Avail*(1-In_Degradation)^BR27*BR26*BR$6</f>
        <v>19249.7939561487</v>
      </c>
      <c r="BS67" s="43" t="n">
        <f aca="false">$E13*$F14*In_PV_Avail*(1-In_Degradation)^BS27*BS26*BS$6</f>
        <v>18817.0645972685</v>
      </c>
      <c r="BT67" s="43" t="n">
        <f aca="false">$E13*$F14*In_PV_Avail*(1-In_Degradation)^BT27*BT26*BT$6</f>
        <v>19012.0530259012</v>
      </c>
      <c r="BU67" s="43" t="n">
        <f aca="false">$E13*$F14*In_PV_Avail*(1-In_Degradation)^BU27*BU26*BU$6</f>
        <v>19206.5842317341</v>
      </c>
      <c r="BV67" s="43" t="n">
        <f aca="false">$E13*$F14*In_PV_Avail*(1-In_Degradation)^BV27*BV26*BV$6</f>
        <v>19192.0445742802</v>
      </c>
      <c r="BW67" s="43" t="n">
        <f aca="false">$E13*$F14*In_PV_Avail*(1-In_Degradation)^BW27*BW26*BW$6</f>
        <v>18760.6134034767</v>
      </c>
      <c r="BX67" s="43" t="n">
        <f aca="false">$E13*$F14*In_PV_Avail*(1-In_Degradation)^BX27*BX26*BX$6</f>
        <v>18955.0168668235</v>
      </c>
      <c r="BY67" s="43" t="n">
        <f aca="false">$E13*$F14*In_PV_Avail*(1-In_Degradation)^BY27*BY26*BY$6</f>
        <v>19148.9644790389</v>
      </c>
      <c r="BZ67" s="43" t="n">
        <f aca="false">$E13*$F14*In_PV_Avail*(1-In_Degradation)^BZ27*BZ26*BZ$6</f>
        <v>19134.4684405574</v>
      </c>
      <c r="CA67" s="43" t="n">
        <f aca="false">$E13*$F14*In_PV_Avail*(1-In_Degradation)^CA27*CA26*CA$6</f>
        <v>18704.3315632662</v>
      </c>
      <c r="CB67" s="43" t="n">
        <f aca="false">$E13*$F14*In_PV_Avail*(1-In_Degradation)^CB27*CB26*CB$6</f>
        <v>18898.1518162231</v>
      </c>
      <c r="CC67" s="43" t="n">
        <f aca="false">$E13*$F14*In_PV_Avail*(1-In_Degradation)^CC27*CC26*CC$6</f>
        <v>19091.5175856018</v>
      </c>
      <c r="CD67" s="43" t="n">
        <f aca="false">$E13*$F14*In_PV_Avail*(1-In_Degradation)^CD27*CD26*CD$6</f>
        <v>19077.0650352357</v>
      </c>
      <c r="CE67" s="43" t="n">
        <f aca="false">$E13*$F14*In_PV_Avail*(1-In_Degradation)^CE27*CE26*CE$6</f>
        <v>18855.4209971162</v>
      </c>
      <c r="CF67" s="43" t="n">
        <f aca="false">$E13*$F14*In_PV_Avail*(1-In_Degradation)^CF27*CF26*CF$6</f>
        <v>18841.3022673618</v>
      </c>
      <c r="CG67" s="43" t="n">
        <f aca="false">$E13*$F14*In_PV_Avail*(1-In_Degradation)^CG27*CG26*CG$6</f>
        <v>19034.0863525175</v>
      </c>
      <c r="CH67" s="43" t="n">
        <f aca="false">$E13*$F14*In_PV_Avail*(1-In_Degradation)^CH27*CH26*CH$6</f>
        <v>19019.6772784118</v>
      </c>
      <c r="CI67" s="43" t="n">
        <f aca="false">$E13*$F14*In_PV_Avail*(1-In_Degradation)^CI27*CI26*CI$6</f>
        <v>18592.1208706111</v>
      </c>
      <c r="CJ67" s="43" t="n">
        <f aca="false">$E13*$F14*In_PV_Avail*(1-In_Degradation)^CJ27*CJ26*CJ$6</f>
        <v>18784.7783605597</v>
      </c>
      <c r="CK67" s="43" t="n">
        <f aca="false">$E13*$F14*In_PV_Avail*(1-In_Degradation)^CK27*CK26*CK$6</f>
        <v>18976.98409346</v>
      </c>
      <c r="CL67" s="43" t="n">
        <f aca="false">$E13*$F14*In_PV_Avail*(1-In_Degradation)^CL27*CL26*CL$6</f>
        <v>18962.6182465766</v>
      </c>
      <c r="CM67" s="43" t="n">
        <f aca="false">$E13*$F14*In_PV_Avail*(1-In_Degradation)^CM27*CM26*CM$6</f>
        <v>18536.3445079992</v>
      </c>
      <c r="CN67" s="43" t="n">
        <f aca="false">$E13*$F14*In_PV_Avail*(1-In_Degradation)^CN27*CN26*CN$6</f>
        <v>18728.424025478</v>
      </c>
      <c r="CO67" s="43" t="n">
        <f aca="false">$E13*$F14*In_PV_Avail*(1-In_Degradation)^CO27*CO26*CO$6</f>
        <v>18920.0531411796</v>
      </c>
      <c r="CP67" s="43" t="n">
        <f aca="false">$E13*$F14*In_PV_Avail*(1-In_Degradation)^CP27*CP26*CP$6</f>
        <v>18905.7303918369</v>
      </c>
      <c r="CQ67" s="43" t="n">
        <f aca="false">$E13*$F14*In_PV_Avail*(1-In_Degradation)^CQ27*CQ26*CQ$6</f>
        <v>18480.7354744752</v>
      </c>
      <c r="CR67" s="43" t="n">
        <f aca="false">$E13*$F14*In_PV_Avail*(1-In_Degradation)^CR27*CR26*CR$6</f>
        <v>18672.2387534016</v>
      </c>
      <c r="CS67" s="43" t="n">
        <f aca="false">$E13*$F14*In_PV_Avail*(1-In_Degradation)^CS27*CS26*CS$6</f>
        <v>18863.292981756</v>
      </c>
      <c r="CT67" s="43" t="n">
        <f aca="false">$E13*$F14*In_PV_Avail*(1-In_Degradation)^CT27*CT26*CT$6</f>
        <v>18849.0132006614</v>
      </c>
      <c r="CU67" s="43" t="n">
        <f aca="false">$E13*$F14*In_PV_Avail*(1-In_Degradation)^CU27*CU26*CU$6</f>
        <v>18630.0187488079</v>
      </c>
      <c r="CV67" s="43" t="n">
        <f aca="false">$E13*$F14*In_PV_Avail*(1-In_Degradation)^CV27*CV26*CV$6</f>
        <v>18616.0687977528</v>
      </c>
      <c r="CW67" s="43" t="n">
        <f aca="false">$E13*$F14*In_PV_Avail*(1-In_Degradation)^CW27*CW26*CW$6</f>
        <v>18806.5482954778</v>
      </c>
      <c r="CX67" s="43" t="n">
        <f aca="false">$E13*$F14*In_PV_Avail*(1-In_Degradation)^CX27*CX26*CX$6</f>
        <v>18792.3114709177</v>
      </c>
      <c r="CY67" s="43" t="n">
        <f aca="false">$E13*$F14*In_PV_Avail*(1-In_Degradation)^CY27*CY26*CY$6</f>
        <v>18369.8661754921</v>
      </c>
      <c r="CZ67" s="43" t="n">
        <f aca="false">$E13*$F14*In_PV_Avail*(1-In_Degradation)^CZ27*CZ26*CZ$6</f>
        <v>18560.2205913595</v>
      </c>
      <c r="DA67" s="43" t="n">
        <f aca="false">$E13*$F14*In_PV_Avail*(1-In_Degradation)^DA27*DA26*DA$6</f>
        <v>18750.1286505913</v>
      </c>
      <c r="DB67" s="43" t="n">
        <f aca="false">$E13*$F14*In_PV_Avail*(1-In_Degradation)^DB27*DB26*DB$6</f>
        <v>18735.9345365049</v>
      </c>
      <c r="DC67" s="43" t="n">
        <f aca="false">$E13*$F14*In_PV_Avail*(1-In_Degradation)^DC27*DC26*DC$6</f>
        <v>18314.7565769656</v>
      </c>
      <c r="DD67" s="43" t="n">
        <f aca="false">$E13*$F14*In_PV_Avail*(1-In_Degradation)^DD27*DD26*DD$6</f>
        <v>18504.5399295855</v>
      </c>
      <c r="DE67" s="43" t="n">
        <f aca="false">$E13*$F14*In_PV_Avail*(1-In_Degradation)^DE27*DE26*DE$6</f>
        <v>18693.8782646395</v>
      </c>
      <c r="DF67" s="43" t="n">
        <f aca="false">$E13*$F14*In_PV_Avail*(1-In_Degradation)^DF27*DF26*DF$6</f>
        <v>18679.7267328954</v>
      </c>
      <c r="DG67" s="43" t="n">
        <f aca="false">$E13*$F14*In_PV_Avail*(1-In_Degradation)^DG27*DG26*DG$6</f>
        <v>18259.8123072347</v>
      </c>
      <c r="DH67" s="43" t="n">
        <f aca="false">$E13*$F14*In_PV_Avail*(1-In_Degradation)^DH27*DH26*DH$6</f>
        <v>18449.0263097967</v>
      </c>
      <c r="DI67" s="43" t="n">
        <f aca="false">$E13*$F14*In_PV_Avail*(1-In_Degradation)^DI27*DI26*DI$6</f>
        <v>18637.7966298456</v>
      </c>
      <c r="DJ67" s="43" t="n">
        <f aca="false">$E13*$F14*In_PV_Avail*(1-In_Degradation)^DJ27*DJ26*DJ$6</f>
        <v>18623.6875526967</v>
      </c>
      <c r="DK67" s="43" t="n">
        <f aca="false">$E13*$F14*In_PV_Avail*(1-In_Degradation)^DK27*DK26*DK$6</f>
        <v>18407.3110133165</v>
      </c>
      <c r="DL67" s="43" t="n">
        <f aca="false">$E13*$F14*In_PV_Avail*(1-In_Degradation)^DL27*DL26*DL$6</f>
        <v>18393.5278233393</v>
      </c>
      <c r="DM67" s="43" t="n">
        <f aca="false">$E13*$F14*In_PV_Avail*(1-In_Degradation)^DM27*DM26*DM$6</f>
        <v>18581.7302832272</v>
      </c>
      <c r="DN67" s="43" t="n">
        <f aca="false">$E13*$F14*In_PV_Avail*(1-In_Degradation)^DN27*DN26*DN$6</f>
        <v>18567.6636491002</v>
      </c>
      <c r="DO67" s="43" t="n">
        <f aca="false">$E13*$F14*In_PV_Avail*(1-In_Degradation)^DO27*DO26*DO$6</f>
        <v>18150.2683665802</v>
      </c>
      <c r="DP67" s="43" t="n">
        <f aca="false">$E13*$F14*In_PV_Avail*(1-In_Degradation)^DP27*DP26*DP$6</f>
        <v>18338.3472398693</v>
      </c>
      <c r="DQ67" s="43" t="n">
        <f aca="false">$E13*$F14*In_PV_Avail*(1-In_Degradation)^DQ27*DQ26*DQ$6</f>
        <v>18525.9850923776</v>
      </c>
      <c r="DR67" s="43" t="n">
        <f aca="false">$E13*$F14*In_PV_Avail*(1-In_Degradation)^DR27*DR26*DR$6</f>
        <v>18511.9606581529</v>
      </c>
      <c r="DS67" s="43" t="n">
        <f aca="false">$E13*$F14*In_PV_Avail*(1-In_Degradation)^DS27*DS26*DS$6</f>
        <v>18095.8175614805</v>
      </c>
      <c r="DT67" s="43" t="n">
        <f aca="false">$E13*$F14*In_PV_Avail*(1-In_Degradation)^DT27*DT26*DT$6</f>
        <v>18283.3321981497</v>
      </c>
      <c r="DU67" s="43" t="n">
        <f aca="false">$E13*$F14*In_PV_Avail*(1-In_Degradation)^DU27*DU26*DU$6</f>
        <v>18470.4071371004</v>
      </c>
      <c r="DV67" s="43" t="n">
        <f aca="false">$E13*$F14*In_PV_Avail*(1-In_Degradation)^DV27*DV26*DV$6</f>
        <v>18456.4247761785</v>
      </c>
      <c r="DW67" s="43" t="n">
        <f aca="false">$E13*$F14*In_PV_Avail*(1-In_Degradation)^DW27*DW26*DW$6</f>
        <v>18041.530108796</v>
      </c>
      <c r="DX67" s="43" t="n">
        <f aca="false">$E13*$F14*In_PV_Avail*(1-In_Degradation)^DX27*DX26*DX$6</f>
        <v>18228.4822015553</v>
      </c>
      <c r="DY67" s="43" t="n">
        <f aca="false">$E13*$F14*In_PV_Avail*(1-In_Degradation)^DY27*DY26*DY$6</f>
        <v>18414.9959156891</v>
      </c>
      <c r="DZ67" s="43" t="n">
        <f aca="false">$E13*$F14*In_PV_Avail*(1-In_Degradation)^DZ27*DZ26*DZ$6</f>
        <v>18401.0555018499</v>
      </c>
      <c r="EA67" s="43" t="n">
        <f aca="false">$E13*$F14*In_PV_Avail*(1-In_Degradation)^EA27*EA26*EA$6</f>
        <v>18187.265579786</v>
      </c>
      <c r="EB67" s="43" t="n">
        <f aca="false">$E13*$F14*In_PV_Avail*(1-In_Degradation)^EB27*EB26*EB$6</f>
        <v>18173.6471573847</v>
      </c>
      <c r="EC67" s="43" t="n">
        <f aca="false">$E13*$F14*In_PV_Avail*(1-In_Degradation)^EC27*EC26*EC$6</f>
        <v>18359.5997996948</v>
      </c>
      <c r="ED67" s="43" t="n">
        <f aca="false">$E13*$F14*In_PV_Avail*(1-In_Degradation)^ED27*ED26*ED$6</f>
        <v>18345.7013215034</v>
      </c>
      <c r="EE67" s="43" t="n">
        <f aca="false">$E13*$F14*In_PV_Avail*(1-In_Degradation)^EE27*EE26*EE$6</f>
        <v>17933.2956828172</v>
      </c>
      <c r="EF67" s="43" t="n">
        <f aca="false">$E13*$F14*In_PV_Avail*(1-In_Degradation)^EF27*EF26*EF$6</f>
        <v>18119.1262159126</v>
      </c>
      <c r="EG67" s="43" t="n">
        <f aca="false">$E13*$F14*In_PV_Avail*(1-In_Degradation)^EG27*EG26*EG$6</f>
        <v>18304.5210002957</v>
      </c>
      <c r="EH67" s="43" t="n">
        <f aca="false">$E13*$F14*In_PV_Avail*(1-In_Degradation)^EH27*EH26*EH$6</f>
        <v>18290.6642175389</v>
      </c>
      <c r="EI67" s="43" t="n">
        <f aca="false">$E13*$F14*In_PV_Avail*(1-In_Degradation)^EI27*EI26*EI$6</f>
        <v>17879.4957957688</v>
      </c>
      <c r="EJ67" s="43" t="n">
        <f aca="false">$E13*$F14*In_PV_Avail*(1-In_Degradation)^EJ27*EJ26*EJ$6</f>
        <v>18064.7688372648</v>
      </c>
      <c r="EK67" s="43" t="n">
        <f aca="false">$E13*$F14*In_PV_Avail*(1-In_Degradation)^EK27*EK26*EK$6</f>
        <v>18249.6074372949</v>
      </c>
      <c r="EL67" s="43" t="n">
        <f aca="false">$E13*$F14*In_PV_Avail*(1-In_Degradation)^EL27*EL26*EL$6</f>
        <v>18235.7922248863</v>
      </c>
      <c r="EM67" s="43" t="n">
        <f aca="false">$E13*$F14*In_PV_Avail*(1-In_Degradation)^EM27*EM26*EM$6</f>
        <v>17825.8573083815</v>
      </c>
      <c r="EN67" s="43" t="n">
        <f aca="false">$E13*$F14*In_PV_Avail*(1-In_Degradation)^EN27*EN26*EN$6</f>
        <v>18010.574530753</v>
      </c>
      <c r="EO67" s="43" t="n">
        <f aca="false">$E13*$F14*In_PV_Avail*(1-In_Degradation)^EO27*EO26*EO$6</f>
        <v>18194.858614983</v>
      </c>
      <c r="EP67" s="43" t="n">
        <f aca="false">$E13*$F14*In_PV_Avail*(1-In_Degradation)^EP27*EP26*EP$6</f>
        <v>18181.0848482116</v>
      </c>
      <c r="EQ67" s="43" t="n">
        <f aca="false">$E13*$F14*In_PV_Avail*(1-In_Degradation)^EQ27*EQ26*EQ$6</f>
        <v>17969.850622417</v>
      </c>
      <c r="ER67" s="43" t="n">
        <f aca="false">$E13*$F14*In_PV_Avail*(1-In_Degradation)^ER27*ER26*ER$6</f>
        <v>17956.3949979202</v>
      </c>
      <c r="ES67" s="43" t="n">
        <f aca="false">$E13*$F14*In_PV_Avail*(1-In_Degradation)^ES27*ES26*ES$6</f>
        <v>18140.1247175143</v>
      </c>
      <c r="ET67" s="43" t="n">
        <f aca="false">$E13*$F14*In_PV_Avail*(1-In_Degradation)^ET27*ET26*ET$6</f>
        <v>18126.3923850818</v>
      </c>
      <c r="EU67" s="43" t="n">
        <f aca="false">$E13*$F14*In_PV_Avail*(1-In_Degradation)^EU27*EU26*EU$6</f>
        <v>17718.9167428242</v>
      </c>
      <c r="EV67" s="43" t="n">
        <f aca="false">$E13*$F14*In_PV_Avail*(1-In_Degradation)^EV27*EV26*EV$6</f>
        <v>17902.5258129265</v>
      </c>
      <c r="EW67" s="43" t="n">
        <f aca="false">$E13*$F14*In_PV_Avail*(1-In_Degradation)^EW27*EW26*EW$6</f>
        <v>18085.7043433618</v>
      </c>
      <c r="EX67" s="43" t="n">
        <f aca="false">$E13*$F14*In_PV_Avail*(1-In_Degradation)^EX27*EX26*EX$6</f>
        <v>18072.0132079266</v>
      </c>
      <c r="EY67" s="43" t="n">
        <f aca="false">$E13*$F14*In_PV_Avail*(1-In_Degradation)^EY27*EY26*EY$6</f>
        <v>17665.7599925958</v>
      </c>
      <c r="EZ67" s="43" t="n">
        <f aca="false">$E13*$F14*In_PV_Avail*(1-In_Degradation)^EZ27*EZ26*EZ$6</f>
        <v>17848.8182354877</v>
      </c>
      <c r="FA67" s="43" t="n">
        <f aca="false">$E13*$F14*In_PV_Avail*(1-In_Degradation)^FA27*FA26*FA$6</f>
        <v>18031.4472303317</v>
      </c>
      <c r="FB67" s="43" t="n">
        <f aca="false">$E13*$F14*In_PV_Avail*(1-In_Degradation)^FB27*FB26*FB$6</f>
        <v>18017.7971683028</v>
      </c>
      <c r="FC67" s="43" t="n">
        <f aca="false">$E13*$F14*In_PV_Avail*(1-In_Degradation)^FC27*FC26*FC$6</f>
        <v>17612.762712618</v>
      </c>
      <c r="FD67" s="43" t="n">
        <f aca="false">$E13*$F14*In_PV_Avail*(1-In_Degradation)^FD27*FD26*FD$6</f>
        <v>0</v>
      </c>
      <c r="FE67" s="43" t="n">
        <f aca="false">$E13*$F14*In_PV_Avail*(1-In_Degradation)^FE27*FE26*FE$6</f>
        <v>0</v>
      </c>
      <c r="FF67" s="43" t="n">
        <f aca="false">$E13*$F14*In_PV_Avail*(1-In_Degradation)^FF27*FF26*FF$6</f>
        <v>0</v>
      </c>
      <c r="FG67" s="43" t="n">
        <f aca="false">$E13*$F14*In_PV_Avail*(1-In_Degradation)^FG27*FG26*FG$6</f>
        <v>0</v>
      </c>
      <c r="FH67" s="43" t="n">
        <f aca="false">$E13*$F14*In_PV_Avail*(1-In_Degradation)^FH27*FH26*FH$6</f>
        <v>0</v>
      </c>
    </row>
    <row r="68" customFormat="false" ht="15" hidden="false" customHeight="false" outlineLevel="0" collapsed="false">
      <c r="C68" s="0" t="s">
        <v>671</v>
      </c>
      <c r="D68" s="11" t="s">
        <v>35</v>
      </c>
      <c r="I68" s="43" t="n">
        <f aca="false">SUM(J68:FH68)</f>
        <v>-52739.8138140949</v>
      </c>
      <c r="J68" s="43" t="n">
        <f aca="false">-J67*In_Clip_Loss*In_Fix_Clip</f>
        <v>-0</v>
      </c>
      <c r="K68" s="43" t="n">
        <f aca="false">-K67*In_Clip_Loss*In_Fix_Clip</f>
        <v>-0</v>
      </c>
      <c r="L68" s="43" t="n">
        <f aca="false">-L67*In_Clip_Loss*In_Fix_Clip</f>
        <v>-0</v>
      </c>
      <c r="M68" s="43" t="n">
        <f aca="false">-M67*In_Clip_Loss*In_Fix_Clip</f>
        <v>-0</v>
      </c>
      <c r="N68" s="43" t="n">
        <f aca="false">-N67*In_Clip_Loss*In_Fix_Clip</f>
        <v>-0</v>
      </c>
      <c r="O68" s="43" t="n">
        <f aca="false">-O67*In_Clip_Loss*In_Fix_Clip</f>
        <v>-0</v>
      </c>
      <c r="P68" s="43" t="n">
        <f aca="false">-P67*In_Clip_Loss*In_Fix_Clip</f>
        <v>-0</v>
      </c>
      <c r="Q68" s="43" t="n">
        <f aca="false">-Q67*In_Clip_Loss*In_Fix_Clip</f>
        <v>-0</v>
      </c>
      <c r="R68" s="43" t="n">
        <f aca="false">-R67*In_Clip_Loss*In_Fix_Clip</f>
        <v>-0</v>
      </c>
      <c r="S68" s="43" t="n">
        <f aca="false">-S67*In_Clip_Loss*In_Fix_Clip</f>
        <v>-0</v>
      </c>
      <c r="T68" s="43" t="n">
        <f aca="false">-T67*In_Clip_Loss*In_Fix_Clip</f>
        <v>-395.396371232877</v>
      </c>
      <c r="U68" s="43" t="n">
        <f aca="false">-U67*In_Clip_Loss*In_Fix_Clip</f>
        <v>-399.44206439253</v>
      </c>
      <c r="V68" s="43" t="n">
        <f aca="false">-V67*In_Clip_Loss*In_Fix_Clip</f>
        <v>-399.139681068205</v>
      </c>
      <c r="W68" s="43" t="n">
        <f aca="false">-W67*In_Clip_Loss*In_Fix_Clip</f>
        <v>-390.167145638176</v>
      </c>
      <c r="X68" s="43" t="n">
        <f aca="false">-X67*In_Clip_Loss*In_Fix_Clip</f>
        <v>-394.210182119178</v>
      </c>
      <c r="Y68" s="43" t="n">
        <f aca="false">-Y67*In_Clip_Loss*In_Fix_Clip</f>
        <v>-398.243738199353</v>
      </c>
      <c r="Z68" s="43" t="n">
        <f aca="false">-Z67*In_Clip_Loss*In_Fix_Clip</f>
        <v>-397.942262025001</v>
      </c>
      <c r="AA68" s="43" t="n">
        <f aca="false">-AA67*In_Clip_Loss*In_Fix_Clip</f>
        <v>-388.996644201262</v>
      </c>
      <c r="AB68" s="43" t="n">
        <f aca="false">-AB67*In_Clip_Loss*In_Fix_Clip</f>
        <v>-393.027551572821</v>
      </c>
      <c r="AC68" s="43" t="n">
        <f aca="false">-AC67*In_Clip_Loss*In_Fix_Clip</f>
        <v>-397.049006984755</v>
      </c>
      <c r="AD68" s="43" t="n">
        <f aca="false">-AD67*In_Clip_Loss*In_Fix_Clip</f>
        <v>-396.748435238926</v>
      </c>
      <c r="AE68" s="43" t="n">
        <f aca="false">-AE67*In_Clip_Loss*In_Fix_Clip</f>
        <v>-387.829654268658</v>
      </c>
      <c r="AF68" s="43" t="n">
        <f aca="false">-AF67*In_Clip_Loss*In_Fix_Clip</f>
        <v>-391.848468918102</v>
      </c>
      <c r="AG68" s="43" t="n">
        <f aca="false">-AG67*In_Clip_Loss*In_Fix_Clip</f>
        <v>-395.8578599638</v>
      </c>
      <c r="AH68" s="43" t="n">
        <f aca="false">-AH67*In_Clip_Loss*In_Fix_Clip</f>
        <v>-395.558189933209</v>
      </c>
      <c r="AI68" s="43" t="n">
        <f aca="false">-AI67*In_Clip_Loss*In_Fix_Clip</f>
        <v>-390.962456031472</v>
      </c>
      <c r="AJ68" s="43" t="n">
        <f aca="false">-AJ67*In_Clip_Loss*In_Fix_Clip</f>
        <v>-390.669707688083</v>
      </c>
      <c r="AK68" s="43" t="n">
        <f aca="false">-AK67*In_Clip_Loss*In_Fix_Clip</f>
        <v>-394.667037656361</v>
      </c>
      <c r="AL68" s="43" t="n">
        <f aca="false">-AL67*In_Clip_Loss*In_Fix_Clip</f>
        <v>-394.368269095194</v>
      </c>
      <c r="AM68" s="43" t="n">
        <f aca="false">-AM67*In_Clip_Loss*In_Fix_Clip</f>
        <v>-385.502993516815</v>
      </c>
      <c r="AN68" s="43" t="n">
        <f aca="false">-AN67*In_Clip_Loss*In_Fix_Clip</f>
        <v>-389.497698565019</v>
      </c>
      <c r="AO68" s="43" t="n">
        <f aca="false">-AO67*In_Clip_Loss*In_Fix_Clip</f>
        <v>-393.483036543392</v>
      </c>
      <c r="AP68" s="43" t="n">
        <f aca="false">-AP67*In_Clip_Loss*In_Fix_Clip</f>
        <v>-393.185164287909</v>
      </c>
      <c r="AQ68" s="43" t="n">
        <f aca="false">-AQ67*In_Clip_Loss*In_Fix_Clip</f>
        <v>-384.346484536265</v>
      </c>
      <c r="AR68" s="43" t="n">
        <f aca="false">-AR67*In_Clip_Loss*In_Fix_Clip</f>
        <v>-388.329205469324</v>
      </c>
      <c r="AS68" s="43" t="n">
        <f aca="false">-AS67*In_Clip_Loss*In_Fix_Clip</f>
        <v>-392.302587433762</v>
      </c>
      <c r="AT68" s="43" t="n">
        <f aca="false">-AT67*In_Clip_Loss*In_Fix_Clip</f>
        <v>-392.005608795045</v>
      </c>
      <c r="AU68" s="43" t="n">
        <f aca="false">-AU67*In_Clip_Loss*In_Fix_Clip</f>
        <v>-383.193445082656</v>
      </c>
      <c r="AV68" s="43" t="n">
        <f aca="false">-AV67*In_Clip_Loss*In_Fix_Clip</f>
        <v>-387.164217852916</v>
      </c>
      <c r="AW68" s="43" t="n">
        <f aca="false">-AW67*In_Clip_Loss*In_Fix_Clip</f>
        <v>-391.12567967146</v>
      </c>
      <c r="AX68" s="43" t="n">
        <f aca="false">-AX67*In_Clip_Loss*In_Fix_Clip</f>
        <v>-390.82959196866</v>
      </c>
      <c r="AY68" s="43" t="n">
        <f aca="false">-AY67*In_Clip_Loss*In_Fix_Clip</f>
        <v>-386.288796577935</v>
      </c>
      <c r="AZ68" s="43" t="n">
        <f aca="false">-AZ67*In_Clip_Loss*In_Fix_Clip</f>
        <v>-385.999547818819</v>
      </c>
      <c r="BA68" s="43" t="n">
        <f aca="false">-BA67*In_Clip_Loss*In_Fix_Clip</f>
        <v>-389.94909274097</v>
      </c>
      <c r="BB68" s="43" t="n">
        <f aca="false">-BB67*In_Clip_Loss*In_Fix_Clip</f>
        <v>-389.653895731211</v>
      </c>
      <c r="BC68" s="43" t="n">
        <f aca="false">-BC67*In_Clip_Loss*In_Fix_Clip</f>
        <v>-380.894597794358</v>
      </c>
      <c r="BD68" s="43" t="n">
        <f aca="false">-BD67*In_Clip_Loss*In_Fix_Clip</f>
        <v>-384.841549175362</v>
      </c>
      <c r="BE68" s="43" t="n">
        <f aca="false">-BE67*In_Clip_Loss*In_Fix_Clip</f>
        <v>-388.779245462747</v>
      </c>
      <c r="BF68" s="43" t="n">
        <f aca="false">-BF67*In_Clip_Loss*In_Fix_Clip</f>
        <v>-388.484934044018</v>
      </c>
      <c r="BG68" s="43" t="n">
        <f aca="false">-BG67*In_Clip_Loss*In_Fix_Clip</f>
        <v>-379.751914000975</v>
      </c>
      <c r="BH68" s="43" t="n">
        <f aca="false">-BH67*In_Clip_Loss*In_Fix_Clip</f>
        <v>-383.687024527836</v>
      </c>
      <c r="BI68" s="43" t="n">
        <f aca="false">-BI67*In_Clip_Loss*In_Fix_Clip</f>
        <v>-387.612907726359</v>
      </c>
      <c r="BJ68" s="43" t="n">
        <f aca="false">-BJ67*In_Clip_Loss*In_Fix_Clip</f>
        <v>-387.319479241886</v>
      </c>
      <c r="BK68" s="43" t="n">
        <f aca="false">-BK67*In_Clip_Loss*In_Fix_Clip</f>
        <v>-378.612658258972</v>
      </c>
      <c r="BL68" s="43" t="n">
        <f aca="false">-BL67*In_Clip_Loss*In_Fix_Clip</f>
        <v>-382.535963454253</v>
      </c>
      <c r="BM68" s="43" t="n">
        <f aca="false">-BM67*In_Clip_Loss*In_Fix_Clip</f>
        <v>-386.45006900318</v>
      </c>
      <c r="BN68" s="43" t="n">
        <f aca="false">-BN67*In_Clip_Loss*In_Fix_Clip</f>
        <v>-386.15752080416</v>
      </c>
      <c r="BO68" s="43" t="n">
        <f aca="false">-BO67*In_Clip_Loss*In_Fix_Clip</f>
        <v>-381.671007176241</v>
      </c>
      <c r="BP68" s="43" t="n">
        <f aca="false">-BP67*In_Clip_Loss*In_Fix_Clip</f>
        <v>-381.385216166524</v>
      </c>
      <c r="BQ68" s="43" t="n">
        <f aca="false">-BQ67*In_Clip_Loss*In_Fix_Clip</f>
        <v>-385.287547276511</v>
      </c>
      <c r="BR68" s="43" t="n">
        <f aca="false">-BR67*In_Clip_Loss*In_Fix_Clip</f>
        <v>-384.995879122974</v>
      </c>
      <c r="BS68" s="43" t="n">
        <f aca="false">-BS67*In_Clip_Loss*In_Fix_Clip</f>
        <v>-376.341291945369</v>
      </c>
      <c r="BT68" s="43" t="n">
        <f aca="false">-BT67*In_Clip_Loss*In_Fix_Clip</f>
        <v>-380.241060518025</v>
      </c>
      <c r="BU68" s="43" t="n">
        <f aca="false">-BU67*In_Clip_Loss*In_Fix_Clip</f>
        <v>-384.131684634682</v>
      </c>
      <c r="BV68" s="43" t="n">
        <f aca="false">-BV67*In_Clip_Loss*In_Fix_Clip</f>
        <v>-383.840891485605</v>
      </c>
      <c r="BW68" s="43" t="n">
        <f aca="false">-BW67*In_Clip_Loss*In_Fix_Clip</f>
        <v>-375.212268069533</v>
      </c>
      <c r="BX68" s="43" t="n">
        <f aca="false">-BX67*In_Clip_Loss*In_Fix_Clip</f>
        <v>-379.100337336471</v>
      </c>
      <c r="BY68" s="43" t="n">
        <f aca="false">-BY67*In_Clip_Loss*In_Fix_Clip</f>
        <v>-382.979289580777</v>
      </c>
      <c r="BZ68" s="43" t="n">
        <f aca="false">-BZ67*In_Clip_Loss*In_Fix_Clip</f>
        <v>-382.689368811148</v>
      </c>
      <c r="CA68" s="43" t="n">
        <f aca="false">-CA67*In_Clip_Loss*In_Fix_Clip</f>
        <v>-374.086631265324</v>
      </c>
      <c r="CB68" s="43" t="n">
        <f aca="false">-CB67*In_Clip_Loss*In_Fix_Clip</f>
        <v>-377.963036324461</v>
      </c>
      <c r="CC68" s="43" t="n">
        <f aca="false">-CC67*In_Clip_Loss*In_Fix_Clip</f>
        <v>-381.830351712035</v>
      </c>
      <c r="CD68" s="43" t="n">
        <f aca="false">-CD67*In_Clip_Loss*In_Fix_Clip</f>
        <v>-381.541300704715</v>
      </c>
      <c r="CE68" s="43" t="n">
        <f aca="false">-CE67*In_Clip_Loss*In_Fix_Clip</f>
        <v>-377.108419942323</v>
      </c>
      <c r="CF68" s="43" t="n">
        <f aca="false">-CF67*In_Clip_Loss*In_Fix_Clip</f>
        <v>-376.826045347236</v>
      </c>
      <c r="CG68" s="43" t="n">
        <f aca="false">-CG67*In_Clip_Loss*In_Fix_Clip</f>
        <v>-380.68172705035</v>
      </c>
      <c r="CH68" s="43" t="n">
        <f aca="false">-CH67*In_Clip_Loss*In_Fix_Clip</f>
        <v>-380.393545568237</v>
      </c>
      <c r="CI68" s="43" t="n">
        <f aca="false">-CI67*In_Clip_Loss*In_Fix_Clip</f>
        <v>-371.842417412221</v>
      </c>
      <c r="CJ68" s="43" t="n">
        <f aca="false">-CJ67*In_Clip_Loss*In_Fix_Clip</f>
        <v>-375.695567211194</v>
      </c>
      <c r="CK68" s="43" t="n">
        <f aca="false">-CK67*In_Clip_Loss*In_Fix_Clip</f>
        <v>-379.539681869199</v>
      </c>
      <c r="CL68" s="43" t="n">
        <f aca="false">-CL67*In_Clip_Loss*In_Fix_Clip</f>
        <v>-379.252364931532</v>
      </c>
      <c r="CM68" s="43" t="n">
        <f aca="false">-CM67*In_Clip_Loss*In_Fix_Clip</f>
        <v>-370.726890159984</v>
      </c>
      <c r="CN68" s="43" t="n">
        <f aca="false">-CN67*In_Clip_Loss*In_Fix_Clip</f>
        <v>-374.56848050956</v>
      </c>
      <c r="CO68" s="43" t="n">
        <f aca="false">-CO67*In_Clip_Loss*In_Fix_Clip</f>
        <v>-378.401062823592</v>
      </c>
      <c r="CP68" s="43" t="n">
        <f aca="false">-CP67*In_Clip_Loss*In_Fix_Clip</f>
        <v>-378.114607836737</v>
      </c>
      <c r="CQ68" s="43" t="n">
        <f aca="false">-CQ67*In_Clip_Loss*In_Fix_Clip</f>
        <v>-369.614709489504</v>
      </c>
      <c r="CR68" s="43" t="n">
        <f aca="false">-CR67*In_Clip_Loss*In_Fix_Clip</f>
        <v>-373.444775068032</v>
      </c>
      <c r="CS68" s="43" t="n">
        <f aca="false">-CS67*In_Clip_Loss*In_Fix_Clip</f>
        <v>-377.265859635121</v>
      </c>
      <c r="CT68" s="43" t="n">
        <f aca="false">-CT67*In_Clip_Loss*In_Fix_Clip</f>
        <v>-376.980264013227</v>
      </c>
      <c r="CU68" s="43" t="n">
        <f aca="false">-CU67*In_Clip_Loss*In_Fix_Clip</f>
        <v>-372.600374976159</v>
      </c>
      <c r="CV68" s="43" t="n">
        <f aca="false">-CV67*In_Clip_Loss*In_Fix_Clip</f>
        <v>-372.321375955056</v>
      </c>
      <c r="CW68" s="43" t="n">
        <f aca="false">-CW67*In_Clip_Loss*In_Fix_Clip</f>
        <v>-376.130965909555</v>
      </c>
      <c r="CX68" s="43" t="n">
        <f aca="false">-CX67*In_Clip_Loss*In_Fix_Clip</f>
        <v>-375.846229418354</v>
      </c>
      <c r="CY68" s="43" t="n">
        <f aca="false">-CY67*In_Clip_Loss*In_Fix_Clip</f>
        <v>-367.397323509841</v>
      </c>
      <c r="CZ68" s="43" t="n">
        <f aca="false">-CZ67*In_Clip_Loss*In_Fix_Clip</f>
        <v>-371.204411827191</v>
      </c>
      <c r="DA68" s="43" t="n">
        <f aca="false">-DA67*In_Clip_Loss*In_Fix_Clip</f>
        <v>-375.002573011826</v>
      </c>
      <c r="DB68" s="43" t="n">
        <f aca="false">-DB67*In_Clip_Loss*In_Fix_Clip</f>
        <v>-374.718690730099</v>
      </c>
      <c r="DC68" s="43" t="n">
        <f aca="false">-DC67*In_Clip_Loss*In_Fix_Clip</f>
        <v>-366.295131539312</v>
      </c>
      <c r="DD68" s="43" t="n">
        <f aca="false">-DD67*In_Clip_Loss*In_Fix_Clip</f>
        <v>-370.090798591709</v>
      </c>
      <c r="DE68" s="43" t="n">
        <f aca="false">-DE67*In_Clip_Loss*In_Fix_Clip</f>
        <v>-373.877565292791</v>
      </c>
      <c r="DF68" s="43" t="n">
        <f aca="false">-DF67*In_Clip_Loss*In_Fix_Clip</f>
        <v>-373.594534657909</v>
      </c>
      <c r="DG68" s="43" t="n">
        <f aca="false">-DG67*In_Clip_Loss*In_Fix_Clip</f>
        <v>-365.196246144694</v>
      </c>
      <c r="DH68" s="43" t="n">
        <f aca="false">-DH67*In_Clip_Loss*In_Fix_Clip</f>
        <v>-368.980526195934</v>
      </c>
      <c r="DI68" s="43" t="n">
        <f aca="false">-DI67*In_Clip_Loss*In_Fix_Clip</f>
        <v>-372.755932596913</v>
      </c>
      <c r="DJ68" s="43" t="n">
        <f aca="false">-DJ67*In_Clip_Loss*In_Fix_Clip</f>
        <v>-372.473751053935</v>
      </c>
      <c r="DK68" s="43" t="n">
        <f aca="false">-DK67*In_Clip_Loss*In_Fix_Clip</f>
        <v>-368.146220266329</v>
      </c>
      <c r="DL68" s="43" t="n">
        <f aca="false">-DL67*In_Clip_Loss*In_Fix_Clip</f>
        <v>-367.870556466787</v>
      </c>
      <c r="DM68" s="43" t="n">
        <f aca="false">-DM67*In_Clip_Loss*In_Fix_Clip</f>
        <v>-371.634605664545</v>
      </c>
      <c r="DN68" s="43" t="n">
        <f aca="false">-DN67*In_Clip_Loss*In_Fix_Clip</f>
        <v>-371.353272982005</v>
      </c>
      <c r="DO68" s="43" t="n">
        <f aca="false">-DO67*In_Clip_Loss*In_Fix_Clip</f>
        <v>-363.005367331604</v>
      </c>
      <c r="DP68" s="43" t="n">
        <f aca="false">-DP67*In_Clip_Loss*In_Fix_Clip</f>
        <v>-366.766944797386</v>
      </c>
      <c r="DQ68" s="43" t="n">
        <f aca="false">-DQ67*In_Clip_Loss*In_Fix_Clip</f>
        <v>-370.519701847551</v>
      </c>
      <c r="DR68" s="43" t="n">
        <f aca="false">-DR67*In_Clip_Loss*In_Fix_Clip</f>
        <v>-370.239213163059</v>
      </c>
      <c r="DS68" s="43" t="n">
        <f aca="false">-DS67*In_Clip_Loss*In_Fix_Clip</f>
        <v>-361.916351229609</v>
      </c>
      <c r="DT68" s="43" t="n">
        <f aca="false">-DT67*In_Clip_Loss*In_Fix_Clip</f>
        <v>-365.666643962994</v>
      </c>
      <c r="DU68" s="43" t="n">
        <f aca="false">-DU67*In_Clip_Loss*In_Fix_Clip</f>
        <v>-369.408142742009</v>
      </c>
      <c r="DV68" s="43" t="n">
        <f aca="false">-DV67*In_Clip_Loss*In_Fix_Clip</f>
        <v>-369.128495523569</v>
      </c>
      <c r="DW68" s="43" t="n">
        <f aca="false">-DW67*In_Clip_Loss*In_Fix_Clip</f>
        <v>-360.83060217592</v>
      </c>
      <c r="DX68" s="43" t="n">
        <f aca="false">-DX67*In_Clip_Loss*In_Fix_Clip</f>
        <v>-364.569644031105</v>
      </c>
      <c r="DY68" s="43" t="n">
        <f aca="false">-DY67*In_Clip_Loss*In_Fix_Clip</f>
        <v>-368.299918313783</v>
      </c>
      <c r="DZ68" s="43" t="n">
        <f aca="false">-DZ67*In_Clip_Loss*In_Fix_Clip</f>
        <v>-368.021110036999</v>
      </c>
      <c r="EA68" s="43" t="n">
        <f aca="false">-EA67*In_Clip_Loss*In_Fix_Clip</f>
        <v>-363.745311595719</v>
      </c>
      <c r="EB68" s="43" t="n">
        <f aca="false">-EB67*In_Clip_Loss*In_Fix_Clip</f>
        <v>-363.472943147694</v>
      </c>
      <c r="EC68" s="43" t="n">
        <f aca="false">-EC67*In_Clip_Loss*In_Fix_Clip</f>
        <v>-367.191995993897</v>
      </c>
      <c r="ED68" s="43" t="n">
        <f aca="false">-ED67*In_Clip_Loss*In_Fix_Clip</f>
        <v>-366.914026430068</v>
      </c>
      <c r="EE68" s="43" t="n">
        <f aca="false">-EE67*In_Clip_Loss*In_Fix_Clip</f>
        <v>-358.665913656345</v>
      </c>
      <c r="EF68" s="43" t="n">
        <f aca="false">-EF67*In_Clip_Loss*In_Fix_Clip</f>
        <v>-362.382524318251</v>
      </c>
      <c r="EG68" s="43" t="n">
        <f aca="false">-EG67*In_Clip_Loss*In_Fix_Clip</f>
        <v>-366.090420005915</v>
      </c>
      <c r="EH68" s="43" t="n">
        <f aca="false">-EH67*In_Clip_Loss*In_Fix_Clip</f>
        <v>-365.813284350777</v>
      </c>
      <c r="EI68" s="43" t="n">
        <f aca="false">-EI67*In_Clip_Loss*In_Fix_Clip</f>
        <v>-357.589915915375</v>
      </c>
      <c r="EJ68" s="43" t="n">
        <f aca="false">-EJ67*In_Clip_Loss*In_Fix_Clip</f>
        <v>-361.295376745296</v>
      </c>
      <c r="EK68" s="43" t="n">
        <f aca="false">-EK67*In_Clip_Loss*In_Fix_Clip</f>
        <v>-364.992148745897</v>
      </c>
      <c r="EL68" s="43" t="n">
        <f aca="false">-EL67*In_Clip_Loss*In_Fix_Clip</f>
        <v>-364.715844497725</v>
      </c>
      <c r="EM68" s="43" t="n">
        <f aca="false">-EM67*In_Clip_Loss*In_Fix_Clip</f>
        <v>-356.517146167629</v>
      </c>
      <c r="EN68" s="43" t="n">
        <f aca="false">-EN67*In_Clip_Loss*In_Fix_Clip</f>
        <v>-360.21149061506</v>
      </c>
      <c r="EO68" s="43" t="n">
        <f aca="false">-EO67*In_Clip_Loss*In_Fix_Clip</f>
        <v>-363.89717229966</v>
      </c>
      <c r="EP68" s="43" t="n">
        <f aca="false">-EP67*In_Clip_Loss*In_Fix_Clip</f>
        <v>-363.621696964232</v>
      </c>
      <c r="EQ68" s="43" t="n">
        <f aca="false">-EQ67*In_Clip_Loss*In_Fix_Clip</f>
        <v>-359.397012448339</v>
      </c>
      <c r="ER68" s="43" t="n">
        <f aca="false">-ER67*In_Clip_Loss*In_Fix_Clip</f>
        <v>-359.127899958405</v>
      </c>
      <c r="ES68" s="43" t="n">
        <f aca="false">-ES67*In_Clip_Loss*In_Fix_Clip</f>
        <v>-362.802494350286</v>
      </c>
      <c r="ET68" s="43" t="n">
        <f aca="false">-ET67*In_Clip_Loss*In_Fix_Clip</f>
        <v>-362.527847701636</v>
      </c>
      <c r="EU68" s="43" t="n">
        <f aca="false">-EU67*In_Clip_Loss*In_Fix_Clip</f>
        <v>-354.378334856485</v>
      </c>
      <c r="EV68" s="43" t="n">
        <f aca="false">-EV67*In_Clip_Loss*In_Fix_Clip</f>
        <v>-358.05051625853</v>
      </c>
      <c r="EW68" s="43" t="n">
        <f aca="false">-EW67*In_Clip_Loss*In_Fix_Clip</f>
        <v>-361.714086867235</v>
      </c>
      <c r="EX68" s="43" t="n">
        <f aca="false">-EX67*In_Clip_Loss*In_Fix_Clip</f>
        <v>-361.440264158532</v>
      </c>
      <c r="EY68" s="43" t="n">
        <f aca="false">-EY67*In_Clip_Loss*In_Fix_Clip</f>
        <v>-353.315199851915</v>
      </c>
      <c r="EZ68" s="43" t="n">
        <f aca="false">-EZ67*In_Clip_Loss*In_Fix_Clip</f>
        <v>-356.976364709754</v>
      </c>
      <c r="FA68" s="43" t="n">
        <f aca="false">-FA67*In_Clip_Loss*In_Fix_Clip</f>
        <v>-360.628944606633</v>
      </c>
      <c r="FB68" s="43" t="n">
        <f aca="false">-FB67*In_Clip_Loss*In_Fix_Clip</f>
        <v>-360.355943366056</v>
      </c>
      <c r="FC68" s="43" t="n">
        <f aca="false">-FC67*In_Clip_Loss*In_Fix_Clip</f>
        <v>-352.255254252359</v>
      </c>
      <c r="FD68" s="43" t="n">
        <f aca="false">-FD67*In_Clip_Loss*In_Fix_Clip</f>
        <v>-0</v>
      </c>
      <c r="FE68" s="43" t="n">
        <f aca="false">-FE67*In_Clip_Loss*In_Fix_Clip</f>
        <v>-0</v>
      </c>
      <c r="FF68" s="43" t="n">
        <f aca="false">-FF67*In_Clip_Loss*In_Fix_Clip</f>
        <v>-0</v>
      </c>
      <c r="FG68" s="43" t="n">
        <f aca="false">-FG67*In_Clip_Loss*In_Fix_Clip</f>
        <v>-0</v>
      </c>
      <c r="FH68" s="43" t="n">
        <f aca="false">-FH67*In_Clip_Loss*In_Fix_Clip</f>
        <v>-0</v>
      </c>
    </row>
    <row r="69" customFormat="false" ht="15" hidden="false" customHeight="false" outlineLevel="0" collapsed="false">
      <c r="C69" s="0" t="s">
        <v>672</v>
      </c>
      <c r="D69" s="11" t="s">
        <v>35</v>
      </c>
      <c r="E69" s="14" t="str">
        <f aca="false">$E43</f>
        <v>2027 solar DC 1.0cy 4h</v>
      </c>
      <c r="J69" s="43" t="n">
        <f aca="false">INDEX(ChargeRES_Data,MATCH($E69,ChargeRES_Labels,0),MATCH(J$7,ChargeRES_Years,0))</f>
        <v>0</v>
      </c>
      <c r="K69" s="43" t="n">
        <f aca="false">INDEX(ChargeRES_Data,MATCH($E69,ChargeRES_Labels,0),MATCH(K$7,ChargeRES_Years,0))</f>
        <v>0</v>
      </c>
      <c r="L69" s="43" t="n">
        <f aca="false">INDEX(ChargeRES_Data,MATCH($E69,ChargeRES_Labels,0),MATCH(L$7,ChargeRES_Years,0))</f>
        <v>0</v>
      </c>
      <c r="M69" s="43" t="n">
        <f aca="false">INDEX(ChargeRES_Data,MATCH($E69,ChargeRES_Labels,0),MATCH(M$7,ChargeRES_Years,0))</f>
        <v>0</v>
      </c>
      <c r="N69" s="43" t="n">
        <f aca="false">INDEX(ChargeRES_Data,MATCH($E69,ChargeRES_Labels,0),MATCH(N$7,ChargeRES_Years,0))</f>
        <v>0</v>
      </c>
      <c r="O69" s="43" t="n">
        <f aca="false">INDEX(ChargeRES_Data,MATCH($E69,ChargeRES_Labels,0),MATCH(O$7,ChargeRES_Years,0))</f>
        <v>-992.69296</v>
      </c>
      <c r="P69" s="43" t="n">
        <f aca="false">INDEX(ChargeRES_Data,MATCH($E69,ChargeRES_Labels,0),MATCH(P$7,ChargeRES_Years,0))</f>
        <v>-992.69296</v>
      </c>
      <c r="Q69" s="43" t="n">
        <f aca="false">INDEX(ChargeRES_Data,MATCH($E69,ChargeRES_Labels,0),MATCH(Q$7,ChargeRES_Years,0))</f>
        <v>-992.69296</v>
      </c>
      <c r="R69" s="43" t="n">
        <f aca="false">INDEX(ChargeRES_Data,MATCH($E69,ChargeRES_Labels,0),MATCH(R$7,ChargeRES_Years,0))</f>
        <v>-992.69296</v>
      </c>
      <c r="S69" s="43" t="n">
        <f aca="false">INDEX(ChargeRES_Data,MATCH($E69,ChargeRES_Labels,0),MATCH(S$7,ChargeRES_Years,0))</f>
        <v>-1020.71599</v>
      </c>
      <c r="T69" s="43" t="n">
        <f aca="false">INDEX(ChargeRES_Data,MATCH($E69,ChargeRES_Labels,0),MATCH(T$7,ChargeRES_Years,0))</f>
        <v>-1020.71599</v>
      </c>
      <c r="U69" s="43" t="n">
        <f aca="false">INDEX(ChargeRES_Data,MATCH($E69,ChargeRES_Labels,0),MATCH(U$7,ChargeRES_Years,0))</f>
        <v>-1020.71599</v>
      </c>
      <c r="V69" s="43" t="n">
        <f aca="false">INDEX(ChargeRES_Data,MATCH($E69,ChargeRES_Labels,0),MATCH(V$7,ChargeRES_Years,0))</f>
        <v>-1020.71599</v>
      </c>
      <c r="W69" s="43" t="n">
        <f aca="false">INDEX(ChargeRES_Data,MATCH($E69,ChargeRES_Labels,0),MATCH(W$7,ChargeRES_Years,0))</f>
        <v>-1012.63813</v>
      </c>
      <c r="X69" s="43" t="n">
        <f aca="false">INDEX(ChargeRES_Data,MATCH($E69,ChargeRES_Labels,0),MATCH(X$7,ChargeRES_Years,0))</f>
        <v>-1012.63813</v>
      </c>
      <c r="Y69" s="43" t="n">
        <f aca="false">INDEX(ChargeRES_Data,MATCH($E69,ChargeRES_Labels,0),MATCH(Y$7,ChargeRES_Years,0))</f>
        <v>-1012.63813</v>
      </c>
      <c r="Z69" s="43" t="n">
        <f aca="false">INDEX(ChargeRES_Data,MATCH($E69,ChargeRES_Labels,0),MATCH(Z$7,ChargeRES_Years,0))</f>
        <v>-1012.63813</v>
      </c>
      <c r="AA69" s="43" t="n">
        <f aca="false">INDEX(ChargeRES_Data,MATCH($E69,ChargeRES_Labels,0),MATCH(AA$7,ChargeRES_Years,0))</f>
        <v>-1008.4149</v>
      </c>
      <c r="AB69" s="43" t="n">
        <f aca="false">INDEX(ChargeRES_Data,MATCH($E69,ChargeRES_Labels,0),MATCH(AB$7,ChargeRES_Years,0))</f>
        <v>-1008.4149</v>
      </c>
      <c r="AC69" s="43" t="n">
        <f aca="false">INDEX(ChargeRES_Data,MATCH($E69,ChargeRES_Labels,0),MATCH(AC$7,ChargeRES_Years,0))</f>
        <v>-1008.4149</v>
      </c>
      <c r="AD69" s="43" t="n">
        <f aca="false">INDEX(ChargeRES_Data,MATCH($E69,ChargeRES_Labels,0),MATCH(AD$7,ChargeRES_Years,0))</f>
        <v>-1008.4149</v>
      </c>
      <c r="AE69" s="43" t="n">
        <f aca="false">INDEX(ChargeRES_Data,MATCH($E69,ChargeRES_Labels,0),MATCH(AE$7,ChargeRES_Years,0))</f>
        <v>-990.22906</v>
      </c>
      <c r="AF69" s="43" t="n">
        <f aca="false">INDEX(ChargeRES_Data,MATCH($E69,ChargeRES_Labels,0),MATCH(AF$7,ChargeRES_Years,0))</f>
        <v>-990.22906</v>
      </c>
      <c r="AG69" s="43" t="n">
        <f aca="false">INDEX(ChargeRES_Data,MATCH($E69,ChargeRES_Labels,0),MATCH(AG$7,ChargeRES_Years,0))</f>
        <v>-990.22906</v>
      </c>
      <c r="AH69" s="43" t="n">
        <f aca="false">INDEX(ChargeRES_Data,MATCH($E69,ChargeRES_Labels,0),MATCH(AH$7,ChargeRES_Years,0))</f>
        <v>-990.22906</v>
      </c>
      <c r="AI69" s="43" t="n">
        <f aca="false">INDEX(ChargeRES_Data,MATCH($E69,ChargeRES_Labels,0),MATCH(AI$7,ChargeRES_Years,0))</f>
        <v>-965.72765</v>
      </c>
      <c r="AJ69" s="43" t="n">
        <f aca="false">INDEX(ChargeRES_Data,MATCH($E69,ChargeRES_Labels,0),MATCH(AJ$7,ChargeRES_Years,0))</f>
        <v>-965.72765</v>
      </c>
      <c r="AK69" s="43" t="n">
        <f aca="false">INDEX(ChargeRES_Data,MATCH($E69,ChargeRES_Labels,0),MATCH(AK$7,ChargeRES_Years,0))</f>
        <v>-965.72765</v>
      </c>
      <c r="AL69" s="43" t="n">
        <f aca="false">INDEX(ChargeRES_Data,MATCH($E69,ChargeRES_Labels,0),MATCH(AL$7,ChargeRES_Years,0))</f>
        <v>-965.72765</v>
      </c>
      <c r="AM69" s="43" t="n">
        <f aca="false">INDEX(ChargeRES_Data,MATCH($E69,ChargeRES_Labels,0),MATCH(AM$7,ChargeRES_Years,0))</f>
        <v>-971.9878</v>
      </c>
      <c r="AN69" s="43" t="n">
        <f aca="false">INDEX(ChargeRES_Data,MATCH($E69,ChargeRES_Labels,0),MATCH(AN$7,ChargeRES_Years,0))</f>
        <v>-971.9878</v>
      </c>
      <c r="AO69" s="43" t="n">
        <f aca="false">INDEX(ChargeRES_Data,MATCH($E69,ChargeRES_Labels,0),MATCH(AO$7,ChargeRES_Years,0))</f>
        <v>-971.9878</v>
      </c>
      <c r="AP69" s="43" t="n">
        <f aca="false">INDEX(ChargeRES_Data,MATCH($E69,ChargeRES_Labels,0),MATCH(AP$7,ChargeRES_Years,0))</f>
        <v>-971.9878</v>
      </c>
      <c r="AQ69" s="43" t="n">
        <f aca="false">INDEX(ChargeRES_Data,MATCH($E69,ChargeRES_Labels,0),MATCH(AQ$7,ChargeRES_Years,0))</f>
        <v>-972.86154</v>
      </c>
      <c r="AR69" s="43" t="n">
        <f aca="false">INDEX(ChargeRES_Data,MATCH($E69,ChargeRES_Labels,0),MATCH(AR$7,ChargeRES_Years,0))</f>
        <v>-972.86154</v>
      </c>
      <c r="AS69" s="43" t="n">
        <f aca="false">INDEX(ChargeRES_Data,MATCH($E69,ChargeRES_Labels,0),MATCH(AS$7,ChargeRES_Years,0))</f>
        <v>-972.86154</v>
      </c>
      <c r="AT69" s="43" t="n">
        <f aca="false">INDEX(ChargeRES_Data,MATCH($E69,ChargeRES_Labels,0),MATCH(AT$7,ChargeRES_Years,0))</f>
        <v>-972.86154</v>
      </c>
      <c r="AU69" s="43" t="n">
        <f aca="false">INDEX(ChargeRES_Data,MATCH($E69,ChargeRES_Labels,0),MATCH(AU$7,ChargeRES_Years,0))</f>
        <v>-967.99641</v>
      </c>
      <c r="AV69" s="43" t="n">
        <f aca="false">INDEX(ChargeRES_Data,MATCH($E69,ChargeRES_Labels,0),MATCH(AV$7,ChargeRES_Years,0))</f>
        <v>-967.99641</v>
      </c>
      <c r="AW69" s="43" t="n">
        <f aca="false">INDEX(ChargeRES_Data,MATCH($E69,ChargeRES_Labels,0),MATCH(AW$7,ChargeRES_Years,0))</f>
        <v>-967.99641</v>
      </c>
      <c r="AX69" s="43" t="n">
        <f aca="false">INDEX(ChargeRES_Data,MATCH($E69,ChargeRES_Labels,0),MATCH(AX$7,ChargeRES_Years,0))</f>
        <v>-967.99641</v>
      </c>
      <c r="AY69" s="43" t="n">
        <f aca="false">INDEX(ChargeRES_Data,MATCH($E69,ChargeRES_Labels,0),MATCH(AY$7,ChargeRES_Years,0))</f>
        <v>-946.54846</v>
      </c>
      <c r="AZ69" s="43" t="n">
        <f aca="false">INDEX(ChargeRES_Data,MATCH($E69,ChargeRES_Labels,0),MATCH(AZ$7,ChargeRES_Years,0))</f>
        <v>-946.54846</v>
      </c>
      <c r="BA69" s="43" t="n">
        <f aca="false">INDEX(ChargeRES_Data,MATCH($E69,ChargeRES_Labels,0),MATCH(BA$7,ChargeRES_Years,0))</f>
        <v>-946.54846</v>
      </c>
      <c r="BB69" s="43" t="n">
        <f aca="false">INDEX(ChargeRES_Data,MATCH($E69,ChargeRES_Labels,0),MATCH(BB$7,ChargeRES_Years,0))</f>
        <v>-946.54846</v>
      </c>
      <c r="BC69" s="43" t="n">
        <f aca="false">INDEX(ChargeRES_Data,MATCH($E69,ChargeRES_Labels,0),MATCH(BC$7,ChargeRES_Years,0))</f>
        <v>-903.12287</v>
      </c>
      <c r="BD69" s="43" t="n">
        <f aca="false">INDEX(ChargeRES_Data,MATCH($E69,ChargeRES_Labels,0),MATCH(BD$7,ChargeRES_Years,0))</f>
        <v>-903.12287</v>
      </c>
      <c r="BE69" s="43" t="n">
        <f aca="false">INDEX(ChargeRES_Data,MATCH($E69,ChargeRES_Labels,0),MATCH(BE$7,ChargeRES_Years,0))</f>
        <v>-903.12287</v>
      </c>
      <c r="BF69" s="43" t="n">
        <f aca="false">INDEX(ChargeRES_Data,MATCH($E69,ChargeRES_Labels,0),MATCH(BF$7,ChargeRES_Years,0))</f>
        <v>-903.12287</v>
      </c>
      <c r="BG69" s="43" t="n">
        <f aca="false">INDEX(ChargeRES_Data,MATCH($E69,ChargeRES_Labels,0),MATCH(BG$7,ChargeRES_Years,0))</f>
        <v>-915.28429</v>
      </c>
      <c r="BH69" s="43" t="n">
        <f aca="false">INDEX(ChargeRES_Data,MATCH($E69,ChargeRES_Labels,0),MATCH(BH$7,ChargeRES_Years,0))</f>
        <v>-915.28429</v>
      </c>
      <c r="BI69" s="43" t="n">
        <f aca="false">INDEX(ChargeRES_Data,MATCH($E69,ChargeRES_Labels,0),MATCH(BI$7,ChargeRES_Years,0))</f>
        <v>-915.28429</v>
      </c>
      <c r="BJ69" s="43" t="n">
        <f aca="false">INDEX(ChargeRES_Data,MATCH($E69,ChargeRES_Labels,0),MATCH(BJ$7,ChargeRES_Years,0))</f>
        <v>-915.28429</v>
      </c>
      <c r="BK69" s="43" t="n">
        <f aca="false">INDEX(ChargeRES_Data,MATCH($E69,ChargeRES_Labels,0),MATCH(BK$7,ChargeRES_Years,0))</f>
        <v>-884.89008</v>
      </c>
      <c r="BL69" s="43" t="n">
        <f aca="false">INDEX(ChargeRES_Data,MATCH($E69,ChargeRES_Labels,0),MATCH(BL$7,ChargeRES_Years,0))</f>
        <v>-884.89008</v>
      </c>
      <c r="BM69" s="43" t="n">
        <f aca="false">INDEX(ChargeRES_Data,MATCH($E69,ChargeRES_Labels,0),MATCH(BM$7,ChargeRES_Years,0))</f>
        <v>-884.89008</v>
      </c>
      <c r="BN69" s="43" t="n">
        <f aca="false">INDEX(ChargeRES_Data,MATCH($E69,ChargeRES_Labels,0),MATCH(BN$7,ChargeRES_Years,0))</f>
        <v>-884.89008</v>
      </c>
      <c r="BO69" s="43" t="n">
        <f aca="false">INDEX(ChargeRES_Data,MATCH($E69,ChargeRES_Labels,0),MATCH(BO$7,ChargeRES_Years,0))</f>
        <v>-884.94627</v>
      </c>
      <c r="BP69" s="43" t="n">
        <f aca="false">INDEX(ChargeRES_Data,MATCH($E69,ChargeRES_Labels,0),MATCH(BP$7,ChargeRES_Years,0))</f>
        <v>-884.94627</v>
      </c>
      <c r="BQ69" s="43" t="n">
        <f aca="false">INDEX(ChargeRES_Data,MATCH($E69,ChargeRES_Labels,0),MATCH(BQ$7,ChargeRES_Years,0))</f>
        <v>-884.94627</v>
      </c>
      <c r="BR69" s="43" t="n">
        <f aca="false">INDEX(ChargeRES_Data,MATCH($E69,ChargeRES_Labels,0),MATCH(BR$7,ChargeRES_Years,0))</f>
        <v>-884.94627</v>
      </c>
      <c r="BS69" s="43" t="n">
        <f aca="false">INDEX(ChargeRES_Data,MATCH($E69,ChargeRES_Labels,0),MATCH(BS$7,ChargeRES_Years,0))</f>
        <v>-864.12541</v>
      </c>
      <c r="BT69" s="43" t="n">
        <f aca="false">INDEX(ChargeRES_Data,MATCH($E69,ChargeRES_Labels,0),MATCH(BT$7,ChargeRES_Years,0))</f>
        <v>-864.12541</v>
      </c>
      <c r="BU69" s="43" t="n">
        <f aca="false">INDEX(ChargeRES_Data,MATCH($E69,ChargeRES_Labels,0),MATCH(BU$7,ChargeRES_Years,0))</f>
        <v>-864.12541</v>
      </c>
      <c r="BV69" s="43" t="n">
        <f aca="false">INDEX(ChargeRES_Data,MATCH($E69,ChargeRES_Labels,0),MATCH(BV$7,ChargeRES_Years,0))</f>
        <v>-864.12541</v>
      </c>
      <c r="BW69" s="43" t="n">
        <f aca="false">INDEX(ChargeRES_Data,MATCH($E69,ChargeRES_Labels,0),MATCH(BW$7,ChargeRES_Years,0))</f>
        <v>-842.22332</v>
      </c>
      <c r="BX69" s="43" t="n">
        <f aca="false">INDEX(ChargeRES_Data,MATCH($E69,ChargeRES_Labels,0),MATCH(BX$7,ChargeRES_Years,0))</f>
        <v>-842.22332</v>
      </c>
      <c r="BY69" s="43" t="n">
        <f aca="false">INDEX(ChargeRES_Data,MATCH($E69,ChargeRES_Labels,0),MATCH(BY$7,ChargeRES_Years,0))</f>
        <v>-842.22332</v>
      </c>
      <c r="BZ69" s="43" t="n">
        <f aca="false">INDEX(ChargeRES_Data,MATCH($E69,ChargeRES_Labels,0),MATCH(BZ$7,ChargeRES_Years,0))</f>
        <v>-842.22332</v>
      </c>
      <c r="CA69" s="43" t="n">
        <f aca="false">INDEX(ChargeRES_Data,MATCH($E69,ChargeRES_Labels,0),MATCH(CA$7,ChargeRES_Years,0))</f>
        <v>-840.9919</v>
      </c>
      <c r="CB69" s="43" t="n">
        <f aca="false">INDEX(ChargeRES_Data,MATCH($E69,ChargeRES_Labels,0),MATCH(CB$7,ChargeRES_Years,0))</f>
        <v>-840.9919</v>
      </c>
      <c r="CC69" s="43" t="n">
        <f aca="false">INDEX(ChargeRES_Data,MATCH($E69,ChargeRES_Labels,0),MATCH(CC$7,ChargeRES_Years,0))</f>
        <v>-840.9919</v>
      </c>
      <c r="CD69" s="43" t="n">
        <f aca="false">INDEX(ChargeRES_Data,MATCH($E69,ChargeRES_Labels,0),MATCH(CD$7,ChargeRES_Years,0))</f>
        <v>-840.9919</v>
      </c>
      <c r="CE69" s="43" t="n">
        <f aca="false">INDEX(ChargeRES_Data,MATCH($E69,ChargeRES_Labels,0),MATCH(CE$7,ChargeRES_Years,0))</f>
        <v>-817.1254</v>
      </c>
      <c r="CF69" s="43" t="n">
        <f aca="false">INDEX(ChargeRES_Data,MATCH($E69,ChargeRES_Labels,0),MATCH(CF$7,ChargeRES_Years,0))</f>
        <v>-817.1254</v>
      </c>
      <c r="CG69" s="43" t="n">
        <f aca="false">INDEX(ChargeRES_Data,MATCH($E69,ChargeRES_Labels,0),MATCH(CG$7,ChargeRES_Years,0))</f>
        <v>-817.1254</v>
      </c>
      <c r="CH69" s="43" t="n">
        <f aca="false">INDEX(ChargeRES_Data,MATCH($E69,ChargeRES_Labels,0),MATCH(CH$7,ChargeRES_Years,0))</f>
        <v>-817.1254</v>
      </c>
      <c r="CI69" s="43" t="n">
        <f aca="false">INDEX(ChargeRES_Data,MATCH($E69,ChargeRES_Labels,0),MATCH(CI$7,ChargeRES_Years,0))</f>
        <v>-792.76727</v>
      </c>
      <c r="CJ69" s="43" t="n">
        <f aca="false">INDEX(ChargeRES_Data,MATCH($E69,ChargeRES_Labels,0),MATCH(CJ$7,ChargeRES_Years,0))</f>
        <v>-792.76727</v>
      </c>
      <c r="CK69" s="43" t="n">
        <f aca="false">INDEX(ChargeRES_Data,MATCH($E69,ChargeRES_Labels,0),MATCH(CK$7,ChargeRES_Years,0))</f>
        <v>-792.76727</v>
      </c>
      <c r="CL69" s="43" t="n">
        <f aca="false">INDEX(ChargeRES_Data,MATCH($E69,ChargeRES_Labels,0),MATCH(CL$7,ChargeRES_Years,0))</f>
        <v>-792.76727</v>
      </c>
      <c r="CM69" s="43" t="n">
        <f aca="false">INDEX(ChargeRES_Data,MATCH($E69,ChargeRES_Labels,0),MATCH(CM$7,ChargeRES_Years,0))</f>
        <v>-779.27492</v>
      </c>
      <c r="CN69" s="43" t="n">
        <f aca="false">INDEX(ChargeRES_Data,MATCH($E69,ChargeRES_Labels,0),MATCH(CN$7,ChargeRES_Years,0))</f>
        <v>-779.27492</v>
      </c>
      <c r="CO69" s="43" t="n">
        <f aca="false">INDEX(ChargeRES_Data,MATCH($E69,ChargeRES_Labels,0),MATCH(CO$7,ChargeRES_Years,0))</f>
        <v>-779.27492</v>
      </c>
      <c r="CP69" s="43" t="n">
        <f aca="false">INDEX(ChargeRES_Data,MATCH($E69,ChargeRES_Labels,0),MATCH(CP$7,ChargeRES_Years,0))</f>
        <v>-779.27492</v>
      </c>
      <c r="CQ69" s="43" t="n">
        <f aca="false">INDEX(ChargeRES_Data,MATCH($E69,ChargeRES_Labels,0),MATCH(CQ$7,ChargeRES_Years,0))</f>
        <v>-745.06588</v>
      </c>
      <c r="CR69" s="43" t="n">
        <f aca="false">INDEX(ChargeRES_Data,MATCH($E69,ChargeRES_Labels,0),MATCH(CR$7,ChargeRES_Years,0))</f>
        <v>-745.06588</v>
      </c>
      <c r="CS69" s="43" t="n">
        <f aca="false">INDEX(ChargeRES_Data,MATCH($E69,ChargeRES_Labels,0),MATCH(CS$7,ChargeRES_Years,0))</f>
        <v>-745.06588</v>
      </c>
      <c r="CT69" s="43" t="n">
        <f aca="false">INDEX(ChargeRES_Data,MATCH($E69,ChargeRES_Labels,0),MATCH(CT$7,ChargeRES_Years,0))</f>
        <v>-745.06588</v>
      </c>
      <c r="CU69" s="43" t="n">
        <f aca="false">INDEX(ChargeRES_Data,MATCH($E69,ChargeRES_Labels,0),MATCH(CU$7,ChargeRES_Years,0))</f>
        <v>-713.83809</v>
      </c>
      <c r="CV69" s="43" t="n">
        <f aca="false">INDEX(ChargeRES_Data,MATCH($E69,ChargeRES_Labels,0),MATCH(CV$7,ChargeRES_Years,0))</f>
        <v>-713.83809</v>
      </c>
      <c r="CW69" s="43" t="n">
        <f aca="false">INDEX(ChargeRES_Data,MATCH($E69,ChargeRES_Labels,0),MATCH(CW$7,ChargeRES_Years,0))</f>
        <v>-713.83809</v>
      </c>
      <c r="CX69" s="43" t="n">
        <f aca="false">INDEX(ChargeRES_Data,MATCH($E69,ChargeRES_Labels,0),MATCH(CX$7,ChargeRES_Years,0))</f>
        <v>-713.83809</v>
      </c>
      <c r="CY69" s="43" t="n">
        <f aca="false">INDEX(ChargeRES_Data,MATCH($E69,ChargeRES_Labels,0),MATCH(CY$7,ChargeRES_Years,0))</f>
        <v>-1040.09275</v>
      </c>
      <c r="CZ69" s="43" t="n">
        <f aca="false">INDEX(ChargeRES_Data,MATCH($E69,ChargeRES_Labels,0),MATCH(CZ$7,ChargeRES_Years,0))</f>
        <v>-1040.09275</v>
      </c>
      <c r="DA69" s="43" t="n">
        <f aca="false">INDEX(ChargeRES_Data,MATCH($E69,ChargeRES_Labels,0),MATCH(DA$7,ChargeRES_Years,0))</f>
        <v>-1040.09275</v>
      </c>
      <c r="DB69" s="43" t="n">
        <f aca="false">INDEX(ChargeRES_Data,MATCH($E69,ChargeRES_Labels,0),MATCH(DB$7,ChargeRES_Years,0))</f>
        <v>-1040.09275</v>
      </c>
      <c r="DC69" s="43" t="n">
        <f aca="false">INDEX(ChargeRES_Data,MATCH($E69,ChargeRES_Labels,0),MATCH(DC$7,ChargeRES_Years,0))</f>
        <v>-993.65772</v>
      </c>
      <c r="DD69" s="43" t="n">
        <f aca="false">INDEX(ChargeRES_Data,MATCH($E69,ChargeRES_Labels,0),MATCH(DD$7,ChargeRES_Years,0))</f>
        <v>-993.65772</v>
      </c>
      <c r="DE69" s="43" t="n">
        <f aca="false">INDEX(ChargeRES_Data,MATCH($E69,ChargeRES_Labels,0),MATCH(DE$7,ChargeRES_Years,0))</f>
        <v>-993.65772</v>
      </c>
      <c r="DF69" s="43" t="n">
        <f aca="false">INDEX(ChargeRES_Data,MATCH($E69,ChargeRES_Labels,0),MATCH(DF$7,ChargeRES_Years,0))</f>
        <v>-993.65772</v>
      </c>
      <c r="DG69" s="43" t="n">
        <f aca="false">INDEX(ChargeRES_Data,MATCH($E69,ChargeRES_Labels,0),MATCH(DG$7,ChargeRES_Years,0))</f>
        <v>-961.99609</v>
      </c>
      <c r="DH69" s="43" t="n">
        <f aca="false">INDEX(ChargeRES_Data,MATCH($E69,ChargeRES_Labels,0),MATCH(DH$7,ChargeRES_Years,0))</f>
        <v>-961.99609</v>
      </c>
      <c r="DI69" s="43" t="n">
        <f aca="false">INDEX(ChargeRES_Data,MATCH($E69,ChargeRES_Labels,0),MATCH(DI$7,ChargeRES_Years,0))</f>
        <v>-961.99609</v>
      </c>
      <c r="DJ69" s="43" t="n">
        <f aca="false">INDEX(ChargeRES_Data,MATCH($E69,ChargeRES_Labels,0),MATCH(DJ$7,ChargeRES_Years,0))</f>
        <v>-961.99609</v>
      </c>
      <c r="DK69" s="43" t="n">
        <f aca="false">INDEX(ChargeRES_Data,MATCH($E69,ChargeRES_Labels,0),MATCH(DK$7,ChargeRES_Years,0))</f>
        <v>-930.5436</v>
      </c>
      <c r="DL69" s="43" t="n">
        <f aca="false">INDEX(ChargeRES_Data,MATCH($E69,ChargeRES_Labels,0),MATCH(DL$7,ChargeRES_Years,0))</f>
        <v>-930.5436</v>
      </c>
      <c r="DM69" s="43" t="n">
        <f aca="false">INDEX(ChargeRES_Data,MATCH($E69,ChargeRES_Labels,0),MATCH(DM$7,ChargeRES_Years,0))</f>
        <v>-930.5436</v>
      </c>
      <c r="DN69" s="43" t="n">
        <f aca="false">INDEX(ChargeRES_Data,MATCH($E69,ChargeRES_Labels,0),MATCH(DN$7,ChargeRES_Years,0))</f>
        <v>-930.5436</v>
      </c>
      <c r="DO69" s="43" t="n">
        <f aca="false">INDEX(ChargeRES_Data,MATCH($E69,ChargeRES_Labels,0),MATCH(DO$7,ChargeRES_Years,0))</f>
        <v>-926.40611</v>
      </c>
      <c r="DP69" s="43" t="n">
        <f aca="false">INDEX(ChargeRES_Data,MATCH($E69,ChargeRES_Labels,0),MATCH(DP$7,ChargeRES_Years,0))</f>
        <v>-926.40611</v>
      </c>
      <c r="DQ69" s="43" t="n">
        <f aca="false">INDEX(ChargeRES_Data,MATCH($E69,ChargeRES_Labels,0),MATCH(DQ$7,ChargeRES_Years,0))</f>
        <v>-926.40611</v>
      </c>
      <c r="DR69" s="43" t="n">
        <f aca="false">INDEX(ChargeRES_Data,MATCH($E69,ChargeRES_Labels,0),MATCH(DR$7,ChargeRES_Years,0))</f>
        <v>-926.40611</v>
      </c>
      <c r="DS69" s="43" t="n">
        <f aca="false">INDEX(ChargeRES_Data,MATCH($E69,ChargeRES_Labels,0),MATCH(DS$7,ChargeRES_Years,0))</f>
        <v>-914.09784</v>
      </c>
      <c r="DT69" s="43" t="n">
        <f aca="false">INDEX(ChargeRES_Data,MATCH($E69,ChargeRES_Labels,0),MATCH(DT$7,ChargeRES_Years,0))</f>
        <v>-914.09784</v>
      </c>
      <c r="DU69" s="43" t="n">
        <f aca="false">INDEX(ChargeRES_Data,MATCH($E69,ChargeRES_Labels,0),MATCH(DU$7,ChargeRES_Years,0))</f>
        <v>-914.09784</v>
      </c>
      <c r="DV69" s="43" t="n">
        <f aca="false">INDEX(ChargeRES_Data,MATCH($E69,ChargeRES_Labels,0),MATCH(DV$7,ChargeRES_Years,0))</f>
        <v>-914.09784</v>
      </c>
      <c r="DW69" s="43" t="n">
        <f aca="false">INDEX(ChargeRES_Data,MATCH($E69,ChargeRES_Labels,0),MATCH(DW$7,ChargeRES_Years,0))</f>
        <v>-891.80399</v>
      </c>
      <c r="DX69" s="43" t="n">
        <f aca="false">INDEX(ChargeRES_Data,MATCH($E69,ChargeRES_Labels,0),MATCH(DX$7,ChargeRES_Years,0))</f>
        <v>-891.80399</v>
      </c>
      <c r="DY69" s="43" t="n">
        <f aca="false">INDEX(ChargeRES_Data,MATCH($E69,ChargeRES_Labels,0),MATCH(DY$7,ChargeRES_Years,0))</f>
        <v>-891.80399</v>
      </c>
      <c r="DZ69" s="43" t="n">
        <f aca="false">INDEX(ChargeRES_Data,MATCH($E69,ChargeRES_Labels,0),MATCH(DZ$7,ChargeRES_Years,0))</f>
        <v>-891.80399</v>
      </c>
      <c r="EA69" s="43" t="n">
        <f aca="false">INDEX(ChargeRES_Data,MATCH($E69,ChargeRES_Labels,0),MATCH(EA$7,ChargeRES_Years,0))</f>
        <v>-870.13693</v>
      </c>
      <c r="EB69" s="43" t="n">
        <f aca="false">INDEX(ChargeRES_Data,MATCH($E69,ChargeRES_Labels,0),MATCH(EB$7,ChargeRES_Years,0))</f>
        <v>-870.13693</v>
      </c>
      <c r="EC69" s="43" t="n">
        <f aca="false">INDEX(ChargeRES_Data,MATCH($E69,ChargeRES_Labels,0),MATCH(EC$7,ChargeRES_Years,0))</f>
        <v>-870.13693</v>
      </c>
      <c r="ED69" s="43" t="n">
        <f aca="false">INDEX(ChargeRES_Data,MATCH($E69,ChargeRES_Labels,0),MATCH(ED$7,ChargeRES_Years,0))</f>
        <v>-870.13693</v>
      </c>
      <c r="EE69" s="43" t="n">
        <f aca="false">INDEX(ChargeRES_Data,MATCH($E69,ChargeRES_Labels,0),MATCH(EE$7,ChargeRES_Years,0))</f>
        <v>-864.3226</v>
      </c>
      <c r="EF69" s="43" t="n">
        <f aca="false">INDEX(ChargeRES_Data,MATCH($E69,ChargeRES_Labels,0),MATCH(EF$7,ChargeRES_Years,0))</f>
        <v>-864.3226</v>
      </c>
      <c r="EG69" s="43" t="n">
        <f aca="false">INDEX(ChargeRES_Data,MATCH($E69,ChargeRES_Labels,0),MATCH(EG$7,ChargeRES_Years,0))</f>
        <v>-864.3226</v>
      </c>
      <c r="EH69" s="43" t="n">
        <f aca="false">INDEX(ChargeRES_Data,MATCH($E69,ChargeRES_Labels,0),MATCH(EH$7,ChargeRES_Years,0))</f>
        <v>-864.3226</v>
      </c>
      <c r="EI69" s="43" t="n">
        <f aca="false">INDEX(ChargeRES_Data,MATCH($E69,ChargeRES_Labels,0),MATCH(EI$7,ChargeRES_Years,0))</f>
        <v>-866.71026</v>
      </c>
      <c r="EJ69" s="43" t="n">
        <f aca="false">INDEX(ChargeRES_Data,MATCH($E69,ChargeRES_Labels,0),MATCH(EJ$7,ChargeRES_Years,0))</f>
        <v>-866.71026</v>
      </c>
      <c r="EK69" s="43" t="n">
        <f aca="false">INDEX(ChargeRES_Data,MATCH($E69,ChargeRES_Labels,0),MATCH(EK$7,ChargeRES_Years,0))</f>
        <v>-866.71026</v>
      </c>
      <c r="EL69" s="43" t="n">
        <f aca="false">INDEX(ChargeRES_Data,MATCH($E69,ChargeRES_Labels,0),MATCH(EL$7,ChargeRES_Years,0))</f>
        <v>-866.71026</v>
      </c>
      <c r="EM69" s="43" t="n">
        <f aca="false">INDEX(ChargeRES_Data,MATCH($E69,ChargeRES_Labels,0),MATCH(EM$7,ChargeRES_Years,0))</f>
        <v>-855.4343</v>
      </c>
      <c r="EN69" s="43" t="n">
        <f aca="false">INDEX(ChargeRES_Data,MATCH($E69,ChargeRES_Labels,0),MATCH(EN$7,ChargeRES_Years,0))</f>
        <v>-855.4343</v>
      </c>
      <c r="EO69" s="43" t="n">
        <f aca="false">INDEX(ChargeRES_Data,MATCH($E69,ChargeRES_Labels,0),MATCH(EO$7,ChargeRES_Years,0))</f>
        <v>-855.4343</v>
      </c>
      <c r="EP69" s="43" t="n">
        <f aca="false">INDEX(ChargeRES_Data,MATCH($E69,ChargeRES_Labels,0),MATCH(EP$7,ChargeRES_Years,0))</f>
        <v>-855.4343</v>
      </c>
      <c r="EQ69" s="43" t="n">
        <f aca="false">INDEX(ChargeRES_Data,MATCH($E69,ChargeRES_Labels,0),MATCH(EQ$7,ChargeRES_Years,0))</f>
        <v>-841.29448</v>
      </c>
      <c r="ER69" s="43" t="n">
        <f aca="false">INDEX(ChargeRES_Data,MATCH($E69,ChargeRES_Labels,0),MATCH(ER$7,ChargeRES_Years,0))</f>
        <v>-841.29448</v>
      </c>
      <c r="ES69" s="43" t="n">
        <f aca="false">INDEX(ChargeRES_Data,MATCH($E69,ChargeRES_Labels,0),MATCH(ES$7,ChargeRES_Years,0))</f>
        <v>-841.29448</v>
      </c>
      <c r="ET69" s="43" t="n">
        <f aca="false">INDEX(ChargeRES_Data,MATCH($E69,ChargeRES_Labels,0),MATCH(ET$7,ChargeRES_Years,0))</f>
        <v>-841.29448</v>
      </c>
      <c r="EU69" s="43" t="n">
        <f aca="false">INDEX(ChargeRES_Data,MATCH($E69,ChargeRES_Labels,0),MATCH(EU$7,ChargeRES_Years,0))</f>
        <v>-841.29448</v>
      </c>
      <c r="EV69" s="43" t="n">
        <f aca="false">INDEX(ChargeRES_Data,MATCH($E69,ChargeRES_Labels,0),MATCH(EV$7,ChargeRES_Years,0))</f>
        <v>-841.29448</v>
      </c>
      <c r="EW69" s="43" t="n">
        <f aca="false">INDEX(ChargeRES_Data,MATCH($E69,ChargeRES_Labels,0),MATCH(EW$7,ChargeRES_Years,0))</f>
        <v>-841.29448</v>
      </c>
      <c r="EX69" s="43" t="n">
        <f aca="false">INDEX(ChargeRES_Data,MATCH($E69,ChargeRES_Labels,0),MATCH(EX$7,ChargeRES_Years,0))</f>
        <v>-841.29448</v>
      </c>
      <c r="EY69" s="43" t="n">
        <f aca="false">INDEX(ChargeRES_Data,MATCH($E69,ChargeRES_Labels,0),MATCH(EY$7,ChargeRES_Years,0))</f>
        <v>-841.29448</v>
      </c>
      <c r="EZ69" s="43" t="n">
        <f aca="false">INDEX(ChargeRES_Data,MATCH($E69,ChargeRES_Labels,0),MATCH(EZ$7,ChargeRES_Years,0))</f>
        <v>-841.29448</v>
      </c>
      <c r="FA69" s="43" t="n">
        <f aca="false">INDEX(ChargeRES_Data,MATCH($E69,ChargeRES_Labels,0),MATCH(FA$7,ChargeRES_Years,0))</f>
        <v>-841.29448</v>
      </c>
      <c r="FB69" s="43" t="n">
        <f aca="false">INDEX(ChargeRES_Data,MATCH($E69,ChargeRES_Labels,0),MATCH(FB$7,ChargeRES_Years,0))</f>
        <v>-841.29448</v>
      </c>
      <c r="FC69" s="43" t="n">
        <f aca="false">INDEX(ChargeRES_Data,MATCH($E69,ChargeRES_Labels,0),MATCH(FC$7,ChargeRES_Years,0))</f>
        <v>-841.29448</v>
      </c>
      <c r="FD69" s="43" t="n">
        <f aca="false">INDEX(ChargeRES_Data,MATCH($E69,ChargeRES_Labels,0),MATCH(FD$7,ChargeRES_Years,0))</f>
        <v>-841.29448</v>
      </c>
      <c r="FE69" s="43" t="n">
        <f aca="false">INDEX(ChargeRES_Data,MATCH($E69,ChargeRES_Labels,0),MATCH(FE$7,ChargeRES_Years,0))</f>
        <v>-841.29448</v>
      </c>
      <c r="FF69" s="43" t="n">
        <f aca="false">INDEX(ChargeRES_Data,MATCH($E69,ChargeRES_Labels,0),MATCH(FF$7,ChargeRES_Years,0))</f>
        <v>-841.29448</v>
      </c>
      <c r="FG69" s="43" t="n">
        <f aca="false">INDEX(ChargeRES_Data,MATCH($E69,ChargeRES_Labels,0),MATCH(FG$7,ChargeRES_Years,0))</f>
        <v>-841.29448</v>
      </c>
      <c r="FH69" s="43" t="n">
        <f aca="false">INDEX(ChargeRES_Data,MATCH($E69,ChargeRES_Labels,0),MATCH(FH$7,ChargeRES_Years,0))</f>
        <v>-841.29448</v>
      </c>
    </row>
    <row r="70" customFormat="false" ht="15" hidden="false" customHeight="false" outlineLevel="0" collapsed="false">
      <c r="C70" s="0" t="s">
        <v>673</v>
      </c>
      <c r="D70" s="11" t="s">
        <v>35</v>
      </c>
      <c r="E70" s="14" t="str">
        <f aca="false">$E43</f>
        <v>2027 solar DC 1.0cy 4h</v>
      </c>
      <c r="J70" s="43" t="n">
        <f aca="false">INDEX(ChargeGrid_Data,MATCH($E70,ChargeGrid_Labels,0),MATCH(J$7,ChargeGrid_Years,0))</f>
        <v>0</v>
      </c>
      <c r="K70" s="43" t="n">
        <f aca="false">INDEX(ChargeGrid_Data,MATCH($E70,ChargeGrid_Labels,0),MATCH(K$7,ChargeGrid_Years,0))</f>
        <v>0</v>
      </c>
      <c r="L70" s="43" t="n">
        <f aca="false">INDEX(ChargeGrid_Data,MATCH($E70,ChargeGrid_Labels,0),MATCH(L$7,ChargeGrid_Years,0))</f>
        <v>0</v>
      </c>
      <c r="M70" s="43" t="n">
        <f aca="false">INDEX(ChargeGrid_Data,MATCH($E70,ChargeGrid_Labels,0),MATCH(M$7,ChargeGrid_Years,0))</f>
        <v>0</v>
      </c>
      <c r="N70" s="43" t="n">
        <f aca="false">INDEX(ChargeGrid_Data,MATCH($E70,ChargeGrid_Labels,0),MATCH(N$7,ChargeGrid_Years,0))</f>
        <v>0</v>
      </c>
      <c r="O70" s="43" t="n">
        <f aca="false">INDEX(ChargeGrid_Data,MATCH($E70,ChargeGrid_Labels,0),MATCH(O$7,ChargeGrid_Years,0))</f>
        <v>-751.2864</v>
      </c>
      <c r="P70" s="43" t="n">
        <f aca="false">INDEX(ChargeGrid_Data,MATCH($E70,ChargeGrid_Labels,0),MATCH(P$7,ChargeGrid_Years,0))</f>
        <v>-751.2864</v>
      </c>
      <c r="Q70" s="43" t="n">
        <f aca="false">INDEX(ChargeGrid_Data,MATCH($E70,ChargeGrid_Labels,0),MATCH(Q$7,ChargeGrid_Years,0))</f>
        <v>-751.2864</v>
      </c>
      <c r="R70" s="43" t="n">
        <f aca="false">INDEX(ChargeGrid_Data,MATCH($E70,ChargeGrid_Labels,0),MATCH(R$7,ChargeGrid_Years,0))</f>
        <v>-751.2864</v>
      </c>
      <c r="S70" s="43" t="n">
        <f aca="false">INDEX(ChargeGrid_Data,MATCH($E70,ChargeGrid_Labels,0),MATCH(S$7,ChargeGrid_Years,0))</f>
        <v>-663.46514</v>
      </c>
      <c r="T70" s="43" t="n">
        <f aca="false">INDEX(ChargeGrid_Data,MATCH($E70,ChargeGrid_Labels,0),MATCH(T$7,ChargeGrid_Years,0))</f>
        <v>-663.46514</v>
      </c>
      <c r="U70" s="43" t="n">
        <f aca="false">INDEX(ChargeGrid_Data,MATCH($E70,ChargeGrid_Labels,0),MATCH(U$7,ChargeGrid_Years,0))</f>
        <v>-663.46514</v>
      </c>
      <c r="V70" s="43" t="n">
        <f aca="false">INDEX(ChargeGrid_Data,MATCH($E70,ChargeGrid_Labels,0),MATCH(V$7,ChargeGrid_Years,0))</f>
        <v>-663.46514</v>
      </c>
      <c r="W70" s="43" t="n">
        <f aca="false">INDEX(ChargeGrid_Data,MATCH($E70,ChargeGrid_Labels,0),MATCH(W$7,ChargeGrid_Years,0))</f>
        <v>-620.42262</v>
      </c>
      <c r="X70" s="43" t="n">
        <f aca="false">INDEX(ChargeGrid_Data,MATCH($E70,ChargeGrid_Labels,0),MATCH(X$7,ChargeGrid_Years,0))</f>
        <v>-620.42262</v>
      </c>
      <c r="Y70" s="43" t="n">
        <f aca="false">INDEX(ChargeGrid_Data,MATCH($E70,ChargeGrid_Labels,0),MATCH(Y$7,ChargeGrid_Years,0))</f>
        <v>-620.42262</v>
      </c>
      <c r="Z70" s="43" t="n">
        <f aca="false">INDEX(ChargeGrid_Data,MATCH($E70,ChargeGrid_Labels,0),MATCH(Z$7,ChargeGrid_Years,0))</f>
        <v>-620.42262</v>
      </c>
      <c r="AA70" s="43" t="n">
        <f aca="false">INDEX(ChargeGrid_Data,MATCH($E70,ChargeGrid_Labels,0),MATCH(AA$7,ChargeGrid_Years,0))</f>
        <v>-590.15109</v>
      </c>
      <c r="AB70" s="43" t="n">
        <f aca="false">INDEX(ChargeGrid_Data,MATCH($E70,ChargeGrid_Labels,0),MATCH(AB$7,ChargeGrid_Years,0))</f>
        <v>-590.15109</v>
      </c>
      <c r="AC70" s="43" t="n">
        <f aca="false">INDEX(ChargeGrid_Data,MATCH($E70,ChargeGrid_Labels,0),MATCH(AC$7,ChargeGrid_Years,0))</f>
        <v>-590.15109</v>
      </c>
      <c r="AD70" s="43" t="n">
        <f aca="false">INDEX(ChargeGrid_Data,MATCH($E70,ChargeGrid_Labels,0),MATCH(AD$7,ChargeGrid_Years,0))</f>
        <v>-590.15109</v>
      </c>
      <c r="AE70" s="43" t="n">
        <f aca="false">INDEX(ChargeGrid_Data,MATCH($E70,ChargeGrid_Labels,0),MATCH(AE$7,ChargeGrid_Years,0))</f>
        <v>-581.20382</v>
      </c>
      <c r="AF70" s="43" t="n">
        <f aca="false">INDEX(ChargeGrid_Data,MATCH($E70,ChargeGrid_Labels,0),MATCH(AF$7,ChargeGrid_Years,0))</f>
        <v>-581.20382</v>
      </c>
      <c r="AG70" s="43" t="n">
        <f aca="false">INDEX(ChargeGrid_Data,MATCH($E70,ChargeGrid_Labels,0),MATCH(AG$7,ChargeGrid_Years,0))</f>
        <v>-581.20382</v>
      </c>
      <c r="AH70" s="43" t="n">
        <f aca="false">INDEX(ChargeGrid_Data,MATCH($E70,ChargeGrid_Labels,0),MATCH(AH$7,ChargeGrid_Years,0))</f>
        <v>-581.20382</v>
      </c>
      <c r="AI70" s="43" t="n">
        <f aca="false">INDEX(ChargeGrid_Data,MATCH($E70,ChargeGrid_Labels,0),MATCH(AI$7,ChargeGrid_Years,0))</f>
        <v>-575.76335</v>
      </c>
      <c r="AJ70" s="43" t="n">
        <f aca="false">INDEX(ChargeGrid_Data,MATCH($E70,ChargeGrid_Labels,0),MATCH(AJ$7,ChargeGrid_Years,0))</f>
        <v>-575.76335</v>
      </c>
      <c r="AK70" s="43" t="n">
        <f aca="false">INDEX(ChargeGrid_Data,MATCH($E70,ChargeGrid_Labels,0),MATCH(AK$7,ChargeGrid_Years,0))</f>
        <v>-575.76335</v>
      </c>
      <c r="AL70" s="43" t="n">
        <f aca="false">INDEX(ChargeGrid_Data,MATCH($E70,ChargeGrid_Labels,0),MATCH(AL$7,ChargeGrid_Years,0))</f>
        <v>-575.76335</v>
      </c>
      <c r="AM70" s="43" t="n">
        <f aca="false">INDEX(ChargeGrid_Data,MATCH($E70,ChargeGrid_Labels,0),MATCH(AM$7,ChargeGrid_Years,0))</f>
        <v>-541.56006</v>
      </c>
      <c r="AN70" s="43" t="n">
        <f aca="false">INDEX(ChargeGrid_Data,MATCH($E70,ChargeGrid_Labels,0),MATCH(AN$7,ChargeGrid_Years,0))</f>
        <v>-541.56006</v>
      </c>
      <c r="AO70" s="43" t="n">
        <f aca="false">INDEX(ChargeGrid_Data,MATCH($E70,ChargeGrid_Labels,0),MATCH(AO$7,ChargeGrid_Years,0))</f>
        <v>-541.56006</v>
      </c>
      <c r="AP70" s="43" t="n">
        <f aca="false">INDEX(ChargeGrid_Data,MATCH($E70,ChargeGrid_Labels,0),MATCH(AP$7,ChargeGrid_Years,0))</f>
        <v>-541.56006</v>
      </c>
      <c r="AQ70" s="43" t="n">
        <f aca="false">INDEX(ChargeGrid_Data,MATCH($E70,ChargeGrid_Labels,0),MATCH(AQ$7,ChargeGrid_Years,0))</f>
        <v>-528.87975</v>
      </c>
      <c r="AR70" s="43" t="n">
        <f aca="false">INDEX(ChargeGrid_Data,MATCH($E70,ChargeGrid_Labels,0),MATCH(AR$7,ChargeGrid_Years,0))</f>
        <v>-528.87975</v>
      </c>
      <c r="AS70" s="43" t="n">
        <f aca="false">INDEX(ChargeGrid_Data,MATCH($E70,ChargeGrid_Labels,0),MATCH(AS$7,ChargeGrid_Years,0))</f>
        <v>-528.87975</v>
      </c>
      <c r="AT70" s="43" t="n">
        <f aca="false">INDEX(ChargeGrid_Data,MATCH($E70,ChargeGrid_Labels,0),MATCH(AT$7,ChargeGrid_Years,0))</f>
        <v>-528.87975</v>
      </c>
      <c r="AU70" s="43" t="n">
        <f aca="false">INDEX(ChargeGrid_Data,MATCH($E70,ChargeGrid_Labels,0),MATCH(AU$7,ChargeGrid_Years,0))</f>
        <v>-511.53463</v>
      </c>
      <c r="AV70" s="43" t="n">
        <f aca="false">INDEX(ChargeGrid_Data,MATCH($E70,ChargeGrid_Labels,0),MATCH(AV$7,ChargeGrid_Years,0))</f>
        <v>-511.53463</v>
      </c>
      <c r="AW70" s="43" t="n">
        <f aca="false">INDEX(ChargeGrid_Data,MATCH($E70,ChargeGrid_Labels,0),MATCH(AW$7,ChargeGrid_Years,0))</f>
        <v>-511.53463</v>
      </c>
      <c r="AX70" s="43" t="n">
        <f aca="false">INDEX(ChargeGrid_Data,MATCH($E70,ChargeGrid_Labels,0),MATCH(AX$7,ChargeGrid_Years,0))</f>
        <v>-511.53463</v>
      </c>
      <c r="AY70" s="43" t="n">
        <f aca="false">INDEX(ChargeGrid_Data,MATCH($E70,ChargeGrid_Labels,0),MATCH(AY$7,ChargeGrid_Years,0))</f>
        <v>-508.93701</v>
      </c>
      <c r="AZ70" s="43" t="n">
        <f aca="false">INDEX(ChargeGrid_Data,MATCH($E70,ChargeGrid_Labels,0),MATCH(AZ$7,ChargeGrid_Years,0))</f>
        <v>-508.93701</v>
      </c>
      <c r="BA70" s="43" t="n">
        <f aca="false">INDEX(ChargeGrid_Data,MATCH($E70,ChargeGrid_Labels,0),MATCH(BA$7,ChargeGrid_Years,0))</f>
        <v>-508.93701</v>
      </c>
      <c r="BB70" s="43" t="n">
        <f aca="false">INDEX(ChargeGrid_Data,MATCH($E70,ChargeGrid_Labels,0),MATCH(BB$7,ChargeGrid_Years,0))</f>
        <v>-508.93701</v>
      </c>
      <c r="BC70" s="43" t="n">
        <f aca="false">INDEX(ChargeGrid_Data,MATCH($E70,ChargeGrid_Labels,0),MATCH(BC$7,ChargeGrid_Years,0))</f>
        <v>-526.89342</v>
      </c>
      <c r="BD70" s="43" t="n">
        <f aca="false">INDEX(ChargeGrid_Data,MATCH($E70,ChargeGrid_Labels,0),MATCH(BD$7,ChargeGrid_Years,0))</f>
        <v>-526.89342</v>
      </c>
      <c r="BE70" s="43" t="n">
        <f aca="false">INDEX(ChargeGrid_Data,MATCH($E70,ChargeGrid_Labels,0),MATCH(BE$7,ChargeGrid_Years,0))</f>
        <v>-526.89342</v>
      </c>
      <c r="BF70" s="43" t="n">
        <f aca="false">INDEX(ChargeGrid_Data,MATCH($E70,ChargeGrid_Labels,0),MATCH(BF$7,ChargeGrid_Years,0))</f>
        <v>-526.89342</v>
      </c>
      <c r="BG70" s="43" t="n">
        <f aca="false">INDEX(ChargeGrid_Data,MATCH($E70,ChargeGrid_Labels,0),MATCH(BG$7,ChargeGrid_Years,0))</f>
        <v>-498.38111</v>
      </c>
      <c r="BH70" s="43" t="n">
        <f aca="false">INDEX(ChargeGrid_Data,MATCH($E70,ChargeGrid_Labels,0),MATCH(BH$7,ChargeGrid_Years,0))</f>
        <v>-498.38111</v>
      </c>
      <c r="BI70" s="43" t="n">
        <f aca="false">INDEX(ChargeGrid_Data,MATCH($E70,ChargeGrid_Labels,0),MATCH(BI$7,ChargeGrid_Years,0))</f>
        <v>-498.38111</v>
      </c>
      <c r="BJ70" s="43" t="n">
        <f aca="false">INDEX(ChargeGrid_Data,MATCH($E70,ChargeGrid_Labels,0),MATCH(BJ$7,ChargeGrid_Years,0))</f>
        <v>-498.38111</v>
      </c>
      <c r="BK70" s="43" t="n">
        <f aca="false">INDEX(ChargeGrid_Data,MATCH($E70,ChargeGrid_Labels,0),MATCH(BK$7,ChargeGrid_Years,0))</f>
        <v>-514.22704</v>
      </c>
      <c r="BL70" s="43" t="n">
        <f aca="false">INDEX(ChargeGrid_Data,MATCH($E70,ChargeGrid_Labels,0),MATCH(BL$7,ChargeGrid_Years,0))</f>
        <v>-514.22704</v>
      </c>
      <c r="BM70" s="43" t="n">
        <f aca="false">INDEX(ChargeGrid_Data,MATCH($E70,ChargeGrid_Labels,0),MATCH(BM$7,ChargeGrid_Years,0))</f>
        <v>-514.22704</v>
      </c>
      <c r="BN70" s="43" t="n">
        <f aca="false">INDEX(ChargeGrid_Data,MATCH($E70,ChargeGrid_Labels,0),MATCH(BN$7,ChargeGrid_Years,0))</f>
        <v>-514.22704</v>
      </c>
      <c r="BO70" s="43" t="n">
        <f aca="false">INDEX(ChargeGrid_Data,MATCH($E70,ChargeGrid_Labels,0),MATCH(BO$7,ChargeGrid_Years,0))</f>
        <v>-503.78846</v>
      </c>
      <c r="BP70" s="43" t="n">
        <f aca="false">INDEX(ChargeGrid_Data,MATCH($E70,ChargeGrid_Labels,0),MATCH(BP$7,ChargeGrid_Years,0))</f>
        <v>-503.78846</v>
      </c>
      <c r="BQ70" s="43" t="n">
        <f aca="false">INDEX(ChargeGrid_Data,MATCH($E70,ChargeGrid_Labels,0),MATCH(BQ$7,ChargeGrid_Years,0))</f>
        <v>-503.78846</v>
      </c>
      <c r="BR70" s="43" t="n">
        <f aca="false">INDEX(ChargeGrid_Data,MATCH($E70,ChargeGrid_Labels,0),MATCH(BR$7,ChargeGrid_Years,0))</f>
        <v>-503.78846</v>
      </c>
      <c r="BS70" s="43" t="n">
        <f aca="false">INDEX(ChargeGrid_Data,MATCH($E70,ChargeGrid_Labels,0),MATCH(BS$7,ChargeGrid_Years,0))</f>
        <v>-488.23638</v>
      </c>
      <c r="BT70" s="43" t="n">
        <f aca="false">INDEX(ChargeGrid_Data,MATCH($E70,ChargeGrid_Labels,0),MATCH(BT$7,ChargeGrid_Years,0))</f>
        <v>-488.23638</v>
      </c>
      <c r="BU70" s="43" t="n">
        <f aca="false">INDEX(ChargeGrid_Data,MATCH($E70,ChargeGrid_Labels,0),MATCH(BU$7,ChargeGrid_Years,0))</f>
        <v>-488.23638</v>
      </c>
      <c r="BV70" s="43" t="n">
        <f aca="false">INDEX(ChargeGrid_Data,MATCH($E70,ChargeGrid_Labels,0),MATCH(BV$7,ChargeGrid_Years,0))</f>
        <v>-488.23638</v>
      </c>
      <c r="BW70" s="43" t="n">
        <f aca="false">INDEX(ChargeGrid_Data,MATCH($E70,ChargeGrid_Labels,0),MATCH(BW$7,ChargeGrid_Years,0))</f>
        <v>-508.20078</v>
      </c>
      <c r="BX70" s="43" t="n">
        <f aca="false">INDEX(ChargeGrid_Data,MATCH($E70,ChargeGrid_Labels,0),MATCH(BX$7,ChargeGrid_Years,0))</f>
        <v>-508.20078</v>
      </c>
      <c r="BY70" s="43" t="n">
        <f aca="false">INDEX(ChargeGrid_Data,MATCH($E70,ChargeGrid_Labels,0),MATCH(BY$7,ChargeGrid_Years,0))</f>
        <v>-508.20078</v>
      </c>
      <c r="BZ70" s="43" t="n">
        <f aca="false">INDEX(ChargeGrid_Data,MATCH($E70,ChargeGrid_Labels,0),MATCH(BZ$7,ChargeGrid_Years,0))</f>
        <v>-508.20078</v>
      </c>
      <c r="CA70" s="43" t="n">
        <f aca="false">INDEX(ChargeGrid_Data,MATCH($E70,ChargeGrid_Labels,0),MATCH(CA$7,ChargeGrid_Years,0))</f>
        <v>-499.94889</v>
      </c>
      <c r="CB70" s="43" t="n">
        <f aca="false">INDEX(ChargeGrid_Data,MATCH($E70,ChargeGrid_Labels,0),MATCH(CB$7,ChargeGrid_Years,0))</f>
        <v>-499.94889</v>
      </c>
      <c r="CC70" s="43" t="n">
        <f aca="false">INDEX(ChargeGrid_Data,MATCH($E70,ChargeGrid_Labels,0),MATCH(CC$7,ChargeGrid_Years,0))</f>
        <v>-499.94889</v>
      </c>
      <c r="CD70" s="43" t="n">
        <f aca="false">INDEX(ChargeGrid_Data,MATCH($E70,ChargeGrid_Labels,0),MATCH(CD$7,ChargeGrid_Years,0))</f>
        <v>-499.94889</v>
      </c>
      <c r="CE70" s="43" t="n">
        <f aca="false">INDEX(ChargeGrid_Data,MATCH($E70,ChargeGrid_Labels,0),MATCH(CE$7,ChargeGrid_Years,0))</f>
        <v>-500.04075</v>
      </c>
      <c r="CF70" s="43" t="n">
        <f aca="false">INDEX(ChargeGrid_Data,MATCH($E70,ChargeGrid_Labels,0),MATCH(CF$7,ChargeGrid_Years,0))</f>
        <v>-500.04075</v>
      </c>
      <c r="CG70" s="43" t="n">
        <f aca="false">INDEX(ChargeGrid_Data,MATCH($E70,ChargeGrid_Labels,0),MATCH(CG$7,ChargeGrid_Years,0))</f>
        <v>-500.04075</v>
      </c>
      <c r="CH70" s="43" t="n">
        <f aca="false">INDEX(ChargeGrid_Data,MATCH($E70,ChargeGrid_Labels,0),MATCH(CH$7,ChargeGrid_Years,0))</f>
        <v>-500.04075</v>
      </c>
      <c r="CI70" s="43" t="n">
        <f aca="false">INDEX(ChargeGrid_Data,MATCH($E70,ChargeGrid_Labels,0),MATCH(CI$7,ChargeGrid_Years,0))</f>
        <v>-503.09869</v>
      </c>
      <c r="CJ70" s="43" t="n">
        <f aca="false">INDEX(ChargeGrid_Data,MATCH($E70,ChargeGrid_Labels,0),MATCH(CJ$7,ChargeGrid_Years,0))</f>
        <v>-503.09869</v>
      </c>
      <c r="CK70" s="43" t="n">
        <f aca="false">INDEX(ChargeGrid_Data,MATCH($E70,ChargeGrid_Labels,0),MATCH(CK$7,ChargeGrid_Years,0))</f>
        <v>-503.09869</v>
      </c>
      <c r="CL70" s="43" t="n">
        <f aca="false">INDEX(ChargeGrid_Data,MATCH($E70,ChargeGrid_Labels,0),MATCH(CL$7,ChargeGrid_Years,0))</f>
        <v>-503.09869</v>
      </c>
      <c r="CM70" s="43" t="n">
        <f aca="false">INDEX(ChargeGrid_Data,MATCH($E70,ChargeGrid_Labels,0),MATCH(CM$7,ChargeGrid_Years,0))</f>
        <v>-497.34921</v>
      </c>
      <c r="CN70" s="43" t="n">
        <f aca="false">INDEX(ChargeGrid_Data,MATCH($E70,ChargeGrid_Labels,0),MATCH(CN$7,ChargeGrid_Years,0))</f>
        <v>-497.34921</v>
      </c>
      <c r="CO70" s="43" t="n">
        <f aca="false">INDEX(ChargeGrid_Data,MATCH($E70,ChargeGrid_Labels,0),MATCH(CO$7,ChargeGrid_Years,0))</f>
        <v>-497.34921</v>
      </c>
      <c r="CP70" s="43" t="n">
        <f aca="false">INDEX(ChargeGrid_Data,MATCH($E70,ChargeGrid_Labels,0),MATCH(CP$7,ChargeGrid_Years,0))</f>
        <v>-497.34921</v>
      </c>
      <c r="CQ70" s="43" t="n">
        <f aca="false">INDEX(ChargeGrid_Data,MATCH($E70,ChargeGrid_Labels,0),MATCH(CQ$7,ChargeGrid_Years,0))</f>
        <v>-514.43421</v>
      </c>
      <c r="CR70" s="43" t="n">
        <f aca="false">INDEX(ChargeGrid_Data,MATCH($E70,ChargeGrid_Labels,0),MATCH(CR$7,ChargeGrid_Years,0))</f>
        <v>-514.43421</v>
      </c>
      <c r="CS70" s="43" t="n">
        <f aca="false">INDEX(ChargeGrid_Data,MATCH($E70,ChargeGrid_Labels,0),MATCH(CS$7,ChargeGrid_Years,0))</f>
        <v>-514.43421</v>
      </c>
      <c r="CT70" s="43" t="n">
        <f aca="false">INDEX(ChargeGrid_Data,MATCH($E70,ChargeGrid_Labels,0),MATCH(CT$7,ChargeGrid_Years,0))</f>
        <v>-514.43421</v>
      </c>
      <c r="CU70" s="43" t="n">
        <f aca="false">INDEX(ChargeGrid_Data,MATCH($E70,ChargeGrid_Labels,0),MATCH(CU$7,ChargeGrid_Years,0))</f>
        <v>-548.94787</v>
      </c>
      <c r="CV70" s="43" t="n">
        <f aca="false">INDEX(ChargeGrid_Data,MATCH($E70,ChargeGrid_Labels,0),MATCH(CV$7,ChargeGrid_Years,0))</f>
        <v>-548.94787</v>
      </c>
      <c r="CW70" s="43" t="n">
        <f aca="false">INDEX(ChargeGrid_Data,MATCH($E70,ChargeGrid_Labels,0),MATCH(CW$7,ChargeGrid_Years,0))</f>
        <v>-548.94787</v>
      </c>
      <c r="CX70" s="43" t="n">
        <f aca="false">INDEX(ChargeGrid_Data,MATCH($E70,ChargeGrid_Labels,0),MATCH(CX$7,ChargeGrid_Years,0))</f>
        <v>-548.94787</v>
      </c>
      <c r="CY70" s="43" t="n">
        <f aca="false">INDEX(ChargeGrid_Data,MATCH($E70,ChargeGrid_Labels,0),MATCH(CY$7,ChargeGrid_Years,0))</f>
        <v>-707.19545</v>
      </c>
      <c r="CZ70" s="43" t="n">
        <f aca="false">INDEX(ChargeGrid_Data,MATCH($E70,ChargeGrid_Labels,0),MATCH(CZ$7,ChargeGrid_Years,0))</f>
        <v>-707.19545</v>
      </c>
      <c r="DA70" s="43" t="n">
        <f aca="false">INDEX(ChargeGrid_Data,MATCH($E70,ChargeGrid_Labels,0),MATCH(DA$7,ChargeGrid_Years,0))</f>
        <v>-707.19545</v>
      </c>
      <c r="DB70" s="43" t="n">
        <f aca="false">INDEX(ChargeGrid_Data,MATCH($E70,ChargeGrid_Labels,0),MATCH(DB$7,ChargeGrid_Years,0))</f>
        <v>-707.19545</v>
      </c>
      <c r="DC70" s="43" t="n">
        <f aca="false">INDEX(ChargeGrid_Data,MATCH($E70,ChargeGrid_Labels,0),MATCH(DC$7,ChargeGrid_Years,0))</f>
        <v>-688.10432</v>
      </c>
      <c r="DD70" s="43" t="n">
        <f aca="false">INDEX(ChargeGrid_Data,MATCH($E70,ChargeGrid_Labels,0),MATCH(DD$7,ChargeGrid_Years,0))</f>
        <v>-688.10432</v>
      </c>
      <c r="DE70" s="43" t="n">
        <f aca="false">INDEX(ChargeGrid_Data,MATCH($E70,ChargeGrid_Labels,0),MATCH(DE$7,ChargeGrid_Years,0))</f>
        <v>-688.10432</v>
      </c>
      <c r="DF70" s="43" t="n">
        <f aca="false">INDEX(ChargeGrid_Data,MATCH($E70,ChargeGrid_Labels,0),MATCH(DF$7,ChargeGrid_Years,0))</f>
        <v>-688.10432</v>
      </c>
      <c r="DG70" s="43" t="n">
        <f aca="false">INDEX(ChargeGrid_Data,MATCH($E70,ChargeGrid_Labels,0),MATCH(DG$7,ChargeGrid_Years,0))</f>
        <v>-668.95651</v>
      </c>
      <c r="DH70" s="43" t="n">
        <f aca="false">INDEX(ChargeGrid_Data,MATCH($E70,ChargeGrid_Labels,0),MATCH(DH$7,ChargeGrid_Years,0))</f>
        <v>-668.95651</v>
      </c>
      <c r="DI70" s="43" t="n">
        <f aca="false">INDEX(ChargeGrid_Data,MATCH($E70,ChargeGrid_Labels,0),MATCH(DI$7,ChargeGrid_Years,0))</f>
        <v>-668.95651</v>
      </c>
      <c r="DJ70" s="43" t="n">
        <f aca="false">INDEX(ChargeGrid_Data,MATCH($E70,ChargeGrid_Labels,0),MATCH(DJ$7,ChargeGrid_Years,0))</f>
        <v>-668.95651</v>
      </c>
      <c r="DK70" s="43" t="n">
        <f aca="false">INDEX(ChargeGrid_Data,MATCH($E70,ChargeGrid_Labels,0),MATCH(DK$7,ChargeGrid_Years,0))</f>
        <v>-681.69469</v>
      </c>
      <c r="DL70" s="43" t="n">
        <f aca="false">INDEX(ChargeGrid_Data,MATCH($E70,ChargeGrid_Labels,0),MATCH(DL$7,ChargeGrid_Years,0))</f>
        <v>-681.69469</v>
      </c>
      <c r="DM70" s="43" t="n">
        <f aca="false">INDEX(ChargeGrid_Data,MATCH($E70,ChargeGrid_Labels,0),MATCH(DM$7,ChargeGrid_Years,0))</f>
        <v>-681.69469</v>
      </c>
      <c r="DN70" s="43" t="n">
        <f aca="false">INDEX(ChargeGrid_Data,MATCH($E70,ChargeGrid_Labels,0),MATCH(DN$7,ChargeGrid_Years,0))</f>
        <v>-681.69469</v>
      </c>
      <c r="DO70" s="43" t="n">
        <f aca="false">INDEX(ChargeGrid_Data,MATCH($E70,ChargeGrid_Labels,0),MATCH(DO$7,ChargeGrid_Years,0))</f>
        <v>-644.57209</v>
      </c>
      <c r="DP70" s="43" t="n">
        <f aca="false">INDEX(ChargeGrid_Data,MATCH($E70,ChargeGrid_Labels,0),MATCH(DP$7,ChargeGrid_Years,0))</f>
        <v>-644.57209</v>
      </c>
      <c r="DQ70" s="43" t="n">
        <f aca="false">INDEX(ChargeGrid_Data,MATCH($E70,ChargeGrid_Labels,0),MATCH(DQ$7,ChargeGrid_Years,0))</f>
        <v>-644.57209</v>
      </c>
      <c r="DR70" s="43" t="n">
        <f aca="false">INDEX(ChargeGrid_Data,MATCH($E70,ChargeGrid_Labels,0),MATCH(DR$7,ChargeGrid_Years,0))</f>
        <v>-644.57209</v>
      </c>
      <c r="DS70" s="43" t="n">
        <f aca="false">INDEX(ChargeGrid_Data,MATCH($E70,ChargeGrid_Labels,0),MATCH(DS$7,ChargeGrid_Years,0))</f>
        <v>-635.13038</v>
      </c>
      <c r="DT70" s="43" t="n">
        <f aca="false">INDEX(ChargeGrid_Data,MATCH($E70,ChargeGrid_Labels,0),MATCH(DT$7,ChargeGrid_Years,0))</f>
        <v>-635.13038</v>
      </c>
      <c r="DU70" s="43" t="n">
        <f aca="false">INDEX(ChargeGrid_Data,MATCH($E70,ChargeGrid_Labels,0),MATCH(DU$7,ChargeGrid_Years,0))</f>
        <v>-635.13038</v>
      </c>
      <c r="DV70" s="43" t="n">
        <f aca="false">INDEX(ChargeGrid_Data,MATCH($E70,ChargeGrid_Labels,0),MATCH(DV$7,ChargeGrid_Years,0))</f>
        <v>-635.13038</v>
      </c>
      <c r="DW70" s="43" t="n">
        <f aca="false">INDEX(ChargeGrid_Data,MATCH($E70,ChargeGrid_Labels,0),MATCH(DW$7,ChargeGrid_Years,0))</f>
        <v>-635.28835</v>
      </c>
      <c r="DX70" s="43" t="n">
        <f aca="false">INDEX(ChargeGrid_Data,MATCH($E70,ChargeGrid_Labels,0),MATCH(DX$7,ChargeGrid_Years,0))</f>
        <v>-635.28835</v>
      </c>
      <c r="DY70" s="43" t="n">
        <f aca="false">INDEX(ChargeGrid_Data,MATCH($E70,ChargeGrid_Labels,0),MATCH(DY$7,ChargeGrid_Years,0))</f>
        <v>-635.28835</v>
      </c>
      <c r="DZ70" s="43" t="n">
        <f aca="false">INDEX(ChargeGrid_Data,MATCH($E70,ChargeGrid_Labels,0),MATCH(DZ$7,ChargeGrid_Years,0))</f>
        <v>-635.28835</v>
      </c>
      <c r="EA70" s="43" t="n">
        <f aca="false">INDEX(ChargeGrid_Data,MATCH($E70,ChargeGrid_Labels,0),MATCH(EA$7,ChargeGrid_Years,0))</f>
        <v>-632.34774</v>
      </c>
      <c r="EB70" s="43" t="n">
        <f aca="false">INDEX(ChargeGrid_Data,MATCH($E70,ChargeGrid_Labels,0),MATCH(EB$7,ChargeGrid_Years,0))</f>
        <v>-632.34774</v>
      </c>
      <c r="EC70" s="43" t="n">
        <f aca="false">INDEX(ChargeGrid_Data,MATCH($E70,ChargeGrid_Labels,0),MATCH(EC$7,ChargeGrid_Years,0))</f>
        <v>-632.34774</v>
      </c>
      <c r="ED70" s="43" t="n">
        <f aca="false">INDEX(ChargeGrid_Data,MATCH($E70,ChargeGrid_Labels,0),MATCH(ED$7,ChargeGrid_Years,0))</f>
        <v>-632.34774</v>
      </c>
      <c r="EE70" s="43" t="n">
        <f aca="false">INDEX(ChargeGrid_Data,MATCH($E70,ChargeGrid_Labels,0),MATCH(EE$7,ChargeGrid_Years,0))</f>
        <v>-615.02274</v>
      </c>
      <c r="EF70" s="43" t="n">
        <f aca="false">INDEX(ChargeGrid_Data,MATCH($E70,ChargeGrid_Labels,0),MATCH(EF$7,ChargeGrid_Years,0))</f>
        <v>-615.02274</v>
      </c>
      <c r="EG70" s="43" t="n">
        <f aca="false">INDEX(ChargeGrid_Data,MATCH($E70,ChargeGrid_Labels,0),MATCH(EG$7,ChargeGrid_Years,0))</f>
        <v>-615.02274</v>
      </c>
      <c r="EH70" s="43" t="n">
        <f aca="false">INDEX(ChargeGrid_Data,MATCH($E70,ChargeGrid_Labels,0),MATCH(EH$7,ChargeGrid_Years,0))</f>
        <v>-615.02274</v>
      </c>
      <c r="EI70" s="43" t="n">
        <f aca="false">INDEX(ChargeGrid_Data,MATCH($E70,ChargeGrid_Labels,0),MATCH(EI$7,ChargeGrid_Years,0))</f>
        <v>-586.07772</v>
      </c>
      <c r="EJ70" s="43" t="n">
        <f aca="false">INDEX(ChargeGrid_Data,MATCH($E70,ChargeGrid_Labels,0),MATCH(EJ$7,ChargeGrid_Years,0))</f>
        <v>-586.07772</v>
      </c>
      <c r="EK70" s="43" t="n">
        <f aca="false">INDEX(ChargeGrid_Data,MATCH($E70,ChargeGrid_Labels,0),MATCH(EK$7,ChargeGrid_Years,0))</f>
        <v>-586.07772</v>
      </c>
      <c r="EL70" s="43" t="n">
        <f aca="false">INDEX(ChargeGrid_Data,MATCH($E70,ChargeGrid_Labels,0),MATCH(EL$7,ChargeGrid_Years,0))</f>
        <v>-586.07772</v>
      </c>
      <c r="EM70" s="43" t="n">
        <f aca="false">INDEX(ChargeGrid_Data,MATCH($E70,ChargeGrid_Labels,0),MATCH(EM$7,ChargeGrid_Years,0))</f>
        <v>-576.86721</v>
      </c>
      <c r="EN70" s="43" t="n">
        <f aca="false">INDEX(ChargeGrid_Data,MATCH($E70,ChargeGrid_Labels,0),MATCH(EN$7,ChargeGrid_Years,0))</f>
        <v>-576.86721</v>
      </c>
      <c r="EO70" s="43" t="n">
        <f aca="false">INDEX(ChargeGrid_Data,MATCH($E70,ChargeGrid_Labels,0),MATCH(EO$7,ChargeGrid_Years,0))</f>
        <v>-576.86721</v>
      </c>
      <c r="EP70" s="43" t="n">
        <f aca="false">INDEX(ChargeGrid_Data,MATCH($E70,ChargeGrid_Labels,0),MATCH(EP$7,ChargeGrid_Years,0))</f>
        <v>-576.86721</v>
      </c>
      <c r="EQ70" s="43" t="n">
        <f aca="false">INDEX(ChargeGrid_Data,MATCH($E70,ChargeGrid_Labels,0),MATCH(EQ$7,ChargeGrid_Years,0))</f>
        <v>-579.51105</v>
      </c>
      <c r="ER70" s="43" t="n">
        <f aca="false">INDEX(ChargeGrid_Data,MATCH($E70,ChargeGrid_Labels,0),MATCH(ER$7,ChargeGrid_Years,0))</f>
        <v>-579.51105</v>
      </c>
      <c r="ES70" s="43" t="n">
        <f aca="false">INDEX(ChargeGrid_Data,MATCH($E70,ChargeGrid_Labels,0),MATCH(ES$7,ChargeGrid_Years,0))</f>
        <v>-579.51105</v>
      </c>
      <c r="ET70" s="43" t="n">
        <f aca="false">INDEX(ChargeGrid_Data,MATCH($E70,ChargeGrid_Labels,0),MATCH(ET$7,ChargeGrid_Years,0))</f>
        <v>-579.51105</v>
      </c>
      <c r="EU70" s="43" t="n">
        <f aca="false">INDEX(ChargeGrid_Data,MATCH($E70,ChargeGrid_Labels,0),MATCH(EU$7,ChargeGrid_Years,0))</f>
        <v>-579.51105</v>
      </c>
      <c r="EV70" s="43" t="n">
        <f aca="false">INDEX(ChargeGrid_Data,MATCH($E70,ChargeGrid_Labels,0),MATCH(EV$7,ChargeGrid_Years,0))</f>
        <v>-579.51105</v>
      </c>
      <c r="EW70" s="43" t="n">
        <f aca="false">INDEX(ChargeGrid_Data,MATCH($E70,ChargeGrid_Labels,0),MATCH(EW$7,ChargeGrid_Years,0))</f>
        <v>-579.51105</v>
      </c>
      <c r="EX70" s="43" t="n">
        <f aca="false">INDEX(ChargeGrid_Data,MATCH($E70,ChargeGrid_Labels,0),MATCH(EX$7,ChargeGrid_Years,0))</f>
        <v>-579.51105</v>
      </c>
      <c r="EY70" s="43" t="n">
        <f aca="false">INDEX(ChargeGrid_Data,MATCH($E70,ChargeGrid_Labels,0),MATCH(EY$7,ChargeGrid_Years,0))</f>
        <v>-579.51105</v>
      </c>
      <c r="EZ70" s="43" t="n">
        <f aca="false">INDEX(ChargeGrid_Data,MATCH($E70,ChargeGrid_Labels,0),MATCH(EZ$7,ChargeGrid_Years,0))</f>
        <v>-579.51105</v>
      </c>
      <c r="FA70" s="43" t="n">
        <f aca="false">INDEX(ChargeGrid_Data,MATCH($E70,ChargeGrid_Labels,0),MATCH(FA$7,ChargeGrid_Years,0))</f>
        <v>-579.51105</v>
      </c>
      <c r="FB70" s="43" t="n">
        <f aca="false">INDEX(ChargeGrid_Data,MATCH($E70,ChargeGrid_Labels,0),MATCH(FB$7,ChargeGrid_Years,0))</f>
        <v>-579.51105</v>
      </c>
      <c r="FC70" s="43" t="n">
        <f aca="false">INDEX(ChargeGrid_Data,MATCH($E70,ChargeGrid_Labels,0),MATCH(FC$7,ChargeGrid_Years,0))</f>
        <v>-579.51105</v>
      </c>
      <c r="FD70" s="43" t="n">
        <f aca="false">INDEX(ChargeGrid_Data,MATCH($E70,ChargeGrid_Labels,0),MATCH(FD$7,ChargeGrid_Years,0))</f>
        <v>-579.51105</v>
      </c>
      <c r="FE70" s="43" t="n">
        <f aca="false">INDEX(ChargeGrid_Data,MATCH($E70,ChargeGrid_Labels,0),MATCH(FE$7,ChargeGrid_Years,0))</f>
        <v>-579.51105</v>
      </c>
      <c r="FF70" s="43" t="n">
        <f aca="false">INDEX(ChargeGrid_Data,MATCH($E70,ChargeGrid_Labels,0),MATCH(FF$7,ChargeGrid_Years,0))</f>
        <v>-579.51105</v>
      </c>
      <c r="FG70" s="43" t="n">
        <f aca="false">INDEX(ChargeGrid_Data,MATCH($E70,ChargeGrid_Labels,0),MATCH(FG$7,ChargeGrid_Years,0))</f>
        <v>-579.51105</v>
      </c>
      <c r="FH70" s="43" t="n">
        <f aca="false">INDEX(ChargeGrid_Data,MATCH($E70,ChargeGrid_Labels,0),MATCH(FH$7,ChargeGrid_Years,0))</f>
        <v>-579.51105</v>
      </c>
    </row>
    <row r="71" customFormat="false" ht="15" hidden="false" customHeight="false" outlineLevel="0" collapsed="false">
      <c r="C71" s="0" t="s">
        <v>674</v>
      </c>
      <c r="D71" s="11" t="s">
        <v>35</v>
      </c>
      <c r="E71" s="14" t="str">
        <f aca="false">$E43</f>
        <v>2027 solar DC 1.0cy 4h</v>
      </c>
      <c r="J71" s="43" t="n">
        <f aca="false">INDEX(Discharge_Data,MATCH($E71,Discharge_Labels,0),MATCH(J$7,Discharge_Years,0))</f>
        <v>0</v>
      </c>
      <c r="K71" s="43" t="n">
        <f aca="false">INDEX(Discharge_Data,MATCH($E71,Discharge_Labels,0),MATCH(K$7,Discharge_Years,0))</f>
        <v>0</v>
      </c>
      <c r="L71" s="43" t="n">
        <f aca="false">INDEX(Discharge_Data,MATCH($E71,Discharge_Labels,0),MATCH(L$7,Discharge_Years,0))</f>
        <v>0</v>
      </c>
      <c r="M71" s="43" t="n">
        <f aca="false">INDEX(Discharge_Data,MATCH($E71,Discharge_Labels,0),MATCH(M$7,Discharge_Years,0))</f>
        <v>0</v>
      </c>
      <c r="N71" s="43" t="n">
        <f aca="false">INDEX(Discharge_Data,MATCH($E71,Discharge_Labels,0),MATCH(N$7,Discharge_Years,0))</f>
        <v>0</v>
      </c>
      <c r="O71" s="43" t="n">
        <f aca="false">INDEX(Discharge_Data,MATCH($E71,Discharge_Labels,0),MATCH(O$7,Discharge_Years,0))</f>
        <v>1434.78479</v>
      </c>
      <c r="P71" s="43" t="n">
        <f aca="false">INDEX(Discharge_Data,MATCH($E71,Discharge_Labels,0),MATCH(P$7,Discharge_Years,0))</f>
        <v>1434.78479</v>
      </c>
      <c r="Q71" s="43" t="n">
        <f aca="false">INDEX(Discharge_Data,MATCH($E71,Discharge_Labels,0),MATCH(Q$7,Discharge_Years,0))</f>
        <v>1434.78479</v>
      </c>
      <c r="R71" s="43" t="n">
        <f aca="false">INDEX(Discharge_Data,MATCH($E71,Discharge_Labels,0),MATCH(R$7,Discharge_Years,0))</f>
        <v>1434.78479</v>
      </c>
      <c r="S71" s="43" t="n">
        <f aca="false">INDEX(Discharge_Data,MATCH($E71,Discharge_Labels,0),MATCH(S$7,Discharge_Years,0))</f>
        <v>1384.80033</v>
      </c>
      <c r="T71" s="43" t="n">
        <f aca="false">INDEX(Discharge_Data,MATCH($E71,Discharge_Labels,0),MATCH(T$7,Discharge_Years,0))</f>
        <v>1384.80033</v>
      </c>
      <c r="U71" s="43" t="n">
        <f aca="false">INDEX(Discharge_Data,MATCH($E71,Discharge_Labels,0),MATCH(U$7,Discharge_Years,0))</f>
        <v>1384.80033</v>
      </c>
      <c r="V71" s="43" t="n">
        <f aca="false">INDEX(Discharge_Data,MATCH($E71,Discharge_Labels,0),MATCH(V$7,Discharge_Years,0))</f>
        <v>1384.80033</v>
      </c>
      <c r="W71" s="43" t="n">
        <f aca="false">INDEX(Discharge_Data,MATCH($E71,Discharge_Labels,0),MATCH(W$7,Discharge_Years,0))</f>
        <v>1340.55608</v>
      </c>
      <c r="X71" s="43" t="n">
        <f aca="false">INDEX(Discharge_Data,MATCH($E71,Discharge_Labels,0),MATCH(X$7,Discharge_Years,0))</f>
        <v>1340.55608</v>
      </c>
      <c r="Y71" s="43" t="n">
        <f aca="false">INDEX(Discharge_Data,MATCH($E71,Discharge_Labels,0),MATCH(Y$7,Discharge_Years,0))</f>
        <v>1340.55608</v>
      </c>
      <c r="Z71" s="43" t="n">
        <f aca="false">INDEX(Discharge_Data,MATCH($E71,Discharge_Labels,0),MATCH(Z$7,Discharge_Years,0))</f>
        <v>1340.55608</v>
      </c>
      <c r="AA71" s="43" t="n">
        <f aca="false">INDEX(Discharge_Data,MATCH($E71,Discharge_Labels,0),MATCH(AA$7,Discharge_Years,0))</f>
        <v>1312.77664</v>
      </c>
      <c r="AB71" s="43" t="n">
        <f aca="false">INDEX(Discharge_Data,MATCH($E71,Discharge_Labels,0),MATCH(AB$7,Discharge_Years,0))</f>
        <v>1312.77664</v>
      </c>
      <c r="AC71" s="43" t="n">
        <f aca="false">INDEX(Discharge_Data,MATCH($E71,Discharge_Labels,0),MATCH(AC$7,Discharge_Years,0))</f>
        <v>1312.77664</v>
      </c>
      <c r="AD71" s="43" t="n">
        <f aca="false">INDEX(Discharge_Data,MATCH($E71,Discharge_Labels,0),MATCH(AD$7,Discharge_Years,0))</f>
        <v>1312.77664</v>
      </c>
      <c r="AE71" s="43" t="n">
        <f aca="false">INDEX(Discharge_Data,MATCH($E71,Discharge_Labels,0),MATCH(AE$7,Discharge_Years,0))</f>
        <v>1288.58149</v>
      </c>
      <c r="AF71" s="43" t="n">
        <f aca="false">INDEX(Discharge_Data,MATCH($E71,Discharge_Labels,0),MATCH(AF$7,Discharge_Years,0))</f>
        <v>1288.58149</v>
      </c>
      <c r="AG71" s="43" t="n">
        <f aca="false">INDEX(Discharge_Data,MATCH($E71,Discharge_Labels,0),MATCH(AG$7,Discharge_Years,0))</f>
        <v>1288.58149</v>
      </c>
      <c r="AH71" s="43" t="n">
        <f aca="false">INDEX(Discharge_Data,MATCH($E71,Discharge_Labels,0),MATCH(AH$7,Discharge_Years,0))</f>
        <v>1288.58149</v>
      </c>
      <c r="AI71" s="43" t="n">
        <f aca="false">INDEX(Discharge_Data,MATCH($E71,Discharge_Labels,0),MATCH(AI$7,Discharge_Years,0))</f>
        <v>1262.31184</v>
      </c>
      <c r="AJ71" s="43" t="n">
        <f aca="false">INDEX(Discharge_Data,MATCH($E71,Discharge_Labels,0),MATCH(AJ$7,Discharge_Years,0))</f>
        <v>1262.31184</v>
      </c>
      <c r="AK71" s="43" t="n">
        <f aca="false">INDEX(Discharge_Data,MATCH($E71,Discharge_Labels,0),MATCH(AK$7,Discharge_Years,0))</f>
        <v>1262.31184</v>
      </c>
      <c r="AL71" s="43" t="n">
        <f aca="false">INDEX(Discharge_Data,MATCH($E71,Discharge_Labels,0),MATCH(AL$7,Discharge_Years,0))</f>
        <v>1262.31184</v>
      </c>
      <c r="AM71" s="43" t="n">
        <f aca="false">INDEX(Discharge_Data,MATCH($E71,Discharge_Labels,0),MATCH(AM$7,Discharge_Years,0))</f>
        <v>1237.82234</v>
      </c>
      <c r="AN71" s="43" t="n">
        <f aca="false">INDEX(Discharge_Data,MATCH($E71,Discharge_Labels,0),MATCH(AN$7,Discharge_Years,0))</f>
        <v>1237.82234</v>
      </c>
      <c r="AO71" s="43" t="n">
        <f aca="false">INDEX(Discharge_Data,MATCH($E71,Discharge_Labels,0),MATCH(AO$7,Discharge_Years,0))</f>
        <v>1237.82234</v>
      </c>
      <c r="AP71" s="43" t="n">
        <f aca="false">INDEX(Discharge_Data,MATCH($E71,Discharge_Labels,0),MATCH(AP$7,Discharge_Years,0))</f>
        <v>1237.82234</v>
      </c>
      <c r="AQ71" s="43" t="n">
        <f aca="false">INDEX(Discharge_Data,MATCH($E71,Discharge_Labels,0),MATCH(AQ$7,Discharge_Years,0))</f>
        <v>1225.82421</v>
      </c>
      <c r="AR71" s="43" t="n">
        <f aca="false">INDEX(Discharge_Data,MATCH($E71,Discharge_Labels,0),MATCH(AR$7,Discharge_Years,0))</f>
        <v>1225.82421</v>
      </c>
      <c r="AS71" s="43" t="n">
        <f aca="false">INDEX(Discharge_Data,MATCH($E71,Discharge_Labels,0),MATCH(AS$7,Discharge_Years,0))</f>
        <v>1225.82421</v>
      </c>
      <c r="AT71" s="43" t="n">
        <f aca="false">INDEX(Discharge_Data,MATCH($E71,Discharge_Labels,0),MATCH(AT$7,Discharge_Years,0))</f>
        <v>1225.82421</v>
      </c>
      <c r="AU71" s="43" t="n">
        <f aca="false">INDEX(Discharge_Data,MATCH($E71,Discharge_Labels,0),MATCH(AU$7,Discharge_Years,0))</f>
        <v>1206.30208</v>
      </c>
      <c r="AV71" s="43" t="n">
        <f aca="false">INDEX(Discharge_Data,MATCH($E71,Discharge_Labels,0),MATCH(AV$7,Discharge_Years,0))</f>
        <v>1206.30208</v>
      </c>
      <c r="AW71" s="43" t="n">
        <f aca="false">INDEX(Discharge_Data,MATCH($E71,Discharge_Labels,0),MATCH(AW$7,Discharge_Years,0))</f>
        <v>1206.30208</v>
      </c>
      <c r="AX71" s="43" t="n">
        <f aca="false">INDEX(Discharge_Data,MATCH($E71,Discharge_Labels,0),MATCH(AX$7,Discharge_Years,0))</f>
        <v>1206.30208</v>
      </c>
      <c r="AY71" s="43" t="n">
        <f aca="false">INDEX(Discharge_Data,MATCH($E71,Discharge_Labels,0),MATCH(AY$7,Discharge_Years,0))</f>
        <v>1185.80301</v>
      </c>
      <c r="AZ71" s="43" t="n">
        <f aca="false">INDEX(Discharge_Data,MATCH($E71,Discharge_Labels,0),MATCH(AZ$7,Discharge_Years,0))</f>
        <v>1185.80301</v>
      </c>
      <c r="BA71" s="43" t="n">
        <f aca="false">INDEX(Discharge_Data,MATCH($E71,Discharge_Labels,0),MATCH(BA$7,Discharge_Years,0))</f>
        <v>1185.80301</v>
      </c>
      <c r="BB71" s="43" t="n">
        <f aca="false">INDEX(Discharge_Data,MATCH($E71,Discharge_Labels,0),MATCH(BB$7,Discharge_Years,0))</f>
        <v>1185.80301</v>
      </c>
      <c r="BC71" s="43" t="n">
        <f aca="false">INDEX(Discharge_Data,MATCH($E71,Discharge_Labels,0),MATCH(BC$7,Discharge_Years,0))</f>
        <v>1161.95549</v>
      </c>
      <c r="BD71" s="43" t="n">
        <f aca="false">INDEX(Discharge_Data,MATCH($E71,Discharge_Labels,0),MATCH(BD$7,Discharge_Years,0))</f>
        <v>1161.95549</v>
      </c>
      <c r="BE71" s="43" t="n">
        <f aca="false">INDEX(Discharge_Data,MATCH($E71,Discharge_Labels,0),MATCH(BE$7,Discharge_Years,0))</f>
        <v>1161.95549</v>
      </c>
      <c r="BF71" s="43" t="n">
        <f aca="false">INDEX(Discharge_Data,MATCH($E71,Discharge_Labels,0),MATCH(BF$7,Discharge_Years,0))</f>
        <v>1161.95549</v>
      </c>
      <c r="BG71" s="43" t="n">
        <f aca="false">INDEX(Discharge_Data,MATCH($E71,Discharge_Labels,0),MATCH(BG$7,Discharge_Years,0))</f>
        <v>1147.45978</v>
      </c>
      <c r="BH71" s="43" t="n">
        <f aca="false">INDEX(Discharge_Data,MATCH($E71,Discharge_Labels,0),MATCH(BH$7,Discharge_Years,0))</f>
        <v>1147.45978</v>
      </c>
      <c r="BI71" s="43" t="n">
        <f aca="false">INDEX(Discharge_Data,MATCH($E71,Discharge_Labels,0),MATCH(BI$7,Discharge_Years,0))</f>
        <v>1147.45978</v>
      </c>
      <c r="BJ71" s="43" t="n">
        <f aca="false">INDEX(Discharge_Data,MATCH($E71,Discharge_Labels,0),MATCH(BJ$7,Discharge_Years,0))</f>
        <v>1147.45978</v>
      </c>
      <c r="BK71" s="43" t="n">
        <f aca="false">INDEX(Discharge_Data,MATCH($E71,Discharge_Labels,0),MATCH(BK$7,Discharge_Years,0))</f>
        <v>1133.40002</v>
      </c>
      <c r="BL71" s="43" t="n">
        <f aca="false">INDEX(Discharge_Data,MATCH($E71,Discharge_Labels,0),MATCH(BL$7,Discharge_Years,0))</f>
        <v>1133.40002</v>
      </c>
      <c r="BM71" s="43" t="n">
        <f aca="false">INDEX(Discharge_Data,MATCH($E71,Discharge_Labels,0),MATCH(BM$7,Discharge_Years,0))</f>
        <v>1133.40002</v>
      </c>
      <c r="BN71" s="43" t="n">
        <f aca="false">INDEX(Discharge_Data,MATCH($E71,Discharge_Labels,0),MATCH(BN$7,Discharge_Years,0))</f>
        <v>1133.40002</v>
      </c>
      <c r="BO71" s="43" t="n">
        <f aca="false">INDEX(Discharge_Data,MATCH($E71,Discharge_Labels,0),MATCH(BO$7,Discharge_Years,0))</f>
        <v>1123.9041</v>
      </c>
      <c r="BP71" s="43" t="n">
        <f aca="false">INDEX(Discharge_Data,MATCH($E71,Discharge_Labels,0),MATCH(BP$7,Discharge_Years,0))</f>
        <v>1123.9041</v>
      </c>
      <c r="BQ71" s="43" t="n">
        <f aca="false">INDEX(Discharge_Data,MATCH($E71,Discharge_Labels,0),MATCH(BQ$7,Discharge_Years,0))</f>
        <v>1123.9041</v>
      </c>
      <c r="BR71" s="43" t="n">
        <f aca="false">INDEX(Discharge_Data,MATCH($E71,Discharge_Labels,0),MATCH(BR$7,Discharge_Years,0))</f>
        <v>1123.9041</v>
      </c>
      <c r="BS71" s="43" t="n">
        <f aca="false">INDEX(Discharge_Data,MATCH($E71,Discharge_Labels,0),MATCH(BS$7,Discharge_Years,0))</f>
        <v>1092.38912</v>
      </c>
      <c r="BT71" s="43" t="n">
        <f aca="false">INDEX(Discharge_Data,MATCH($E71,Discharge_Labels,0),MATCH(BT$7,Discharge_Years,0))</f>
        <v>1092.38912</v>
      </c>
      <c r="BU71" s="43" t="n">
        <f aca="false">INDEX(Discharge_Data,MATCH($E71,Discharge_Labels,0),MATCH(BU$7,Discharge_Years,0))</f>
        <v>1092.38912</v>
      </c>
      <c r="BV71" s="43" t="n">
        <f aca="false">INDEX(Discharge_Data,MATCH($E71,Discharge_Labels,0),MATCH(BV$7,Discharge_Years,0))</f>
        <v>1092.38912</v>
      </c>
      <c r="BW71" s="43" t="n">
        <f aca="false">INDEX(Discharge_Data,MATCH($E71,Discharge_Labels,0),MATCH(BW$7,Discharge_Years,0))</f>
        <v>1086.89211</v>
      </c>
      <c r="BX71" s="43" t="n">
        <f aca="false">INDEX(Discharge_Data,MATCH($E71,Discharge_Labels,0),MATCH(BX$7,Discharge_Years,0))</f>
        <v>1086.89211</v>
      </c>
      <c r="BY71" s="43" t="n">
        <f aca="false">INDEX(Discharge_Data,MATCH($E71,Discharge_Labels,0),MATCH(BY$7,Discharge_Years,0))</f>
        <v>1086.89211</v>
      </c>
      <c r="BZ71" s="43" t="n">
        <f aca="false">INDEX(Discharge_Data,MATCH($E71,Discharge_Labels,0),MATCH(BZ$7,Discharge_Years,0))</f>
        <v>1086.89211</v>
      </c>
      <c r="CA71" s="43" t="n">
        <f aca="false">INDEX(Discharge_Data,MATCH($E71,Discharge_Labels,0),MATCH(CA$7,Discharge_Years,0))</f>
        <v>1078.26699</v>
      </c>
      <c r="CB71" s="43" t="n">
        <f aca="false">INDEX(Discharge_Data,MATCH($E71,Discharge_Labels,0),MATCH(CB$7,Discharge_Years,0))</f>
        <v>1078.26699</v>
      </c>
      <c r="CC71" s="43" t="n">
        <f aca="false">INDEX(Discharge_Data,MATCH($E71,Discharge_Labels,0),MATCH(CC$7,Discharge_Years,0))</f>
        <v>1078.26699</v>
      </c>
      <c r="CD71" s="43" t="n">
        <f aca="false">INDEX(Discharge_Data,MATCH($E71,Discharge_Labels,0),MATCH(CD$7,Discharge_Years,0))</f>
        <v>1078.26699</v>
      </c>
      <c r="CE71" s="43" t="n">
        <f aca="false">INDEX(Discharge_Data,MATCH($E71,Discharge_Labels,0),MATCH(CE$7,Discharge_Years,0))</f>
        <v>1057.45224</v>
      </c>
      <c r="CF71" s="43" t="n">
        <f aca="false">INDEX(Discharge_Data,MATCH($E71,Discharge_Labels,0),MATCH(CF$7,Discharge_Years,0))</f>
        <v>1057.45224</v>
      </c>
      <c r="CG71" s="43" t="n">
        <f aca="false">INDEX(Discharge_Data,MATCH($E71,Discharge_Labels,0),MATCH(CG$7,Discharge_Years,0))</f>
        <v>1057.45224</v>
      </c>
      <c r="CH71" s="43" t="n">
        <f aca="false">INDEX(Discharge_Data,MATCH($E71,Discharge_Labels,0),MATCH(CH$7,Discharge_Years,0))</f>
        <v>1057.45224</v>
      </c>
      <c r="CI71" s="43" t="n">
        <f aca="false">INDEX(Discharge_Data,MATCH($E71,Discharge_Labels,0),MATCH(CI$7,Discharge_Years,0))</f>
        <v>1037.64581</v>
      </c>
      <c r="CJ71" s="43" t="n">
        <f aca="false">INDEX(Discharge_Data,MATCH($E71,Discharge_Labels,0),MATCH(CJ$7,Discharge_Years,0))</f>
        <v>1037.64581</v>
      </c>
      <c r="CK71" s="43" t="n">
        <f aca="false">INDEX(Discharge_Data,MATCH($E71,Discharge_Labels,0),MATCH(CK$7,Discharge_Years,0))</f>
        <v>1037.64581</v>
      </c>
      <c r="CL71" s="43" t="n">
        <f aca="false">INDEX(Discharge_Data,MATCH($E71,Discharge_Labels,0),MATCH(CL$7,Discharge_Years,0))</f>
        <v>1037.64581</v>
      </c>
      <c r="CM71" s="43" t="n">
        <f aca="false">INDEX(Discharge_Data,MATCH($E71,Discharge_Labels,0),MATCH(CM$7,Discharge_Years,0))</f>
        <v>1022.42413</v>
      </c>
      <c r="CN71" s="43" t="n">
        <f aca="false">INDEX(Discharge_Data,MATCH($E71,Discharge_Labels,0),MATCH(CN$7,Discharge_Years,0))</f>
        <v>1022.42413</v>
      </c>
      <c r="CO71" s="43" t="n">
        <f aca="false">INDEX(Discharge_Data,MATCH($E71,Discharge_Labels,0),MATCH(CO$7,Discharge_Years,0))</f>
        <v>1022.42413</v>
      </c>
      <c r="CP71" s="43" t="n">
        <f aca="false">INDEX(Discharge_Data,MATCH($E71,Discharge_Labels,0),MATCH(CP$7,Discharge_Years,0))</f>
        <v>1022.42413</v>
      </c>
      <c r="CQ71" s="43" t="n">
        <f aca="false">INDEX(Discharge_Data,MATCH($E71,Discharge_Labels,0),MATCH(CQ$7,Discharge_Years,0))</f>
        <v>1005.03355</v>
      </c>
      <c r="CR71" s="43" t="n">
        <f aca="false">INDEX(Discharge_Data,MATCH($E71,Discharge_Labels,0),MATCH(CR$7,Discharge_Years,0))</f>
        <v>1005.03355</v>
      </c>
      <c r="CS71" s="43" t="n">
        <f aca="false">INDEX(Discharge_Data,MATCH($E71,Discharge_Labels,0),MATCH(CS$7,Discharge_Years,0))</f>
        <v>1005.03355</v>
      </c>
      <c r="CT71" s="43" t="n">
        <f aca="false">INDEX(Discharge_Data,MATCH($E71,Discharge_Labels,0),MATCH(CT$7,Discharge_Years,0))</f>
        <v>1005.03355</v>
      </c>
      <c r="CU71" s="43" t="n">
        <f aca="false">INDEX(Discharge_Data,MATCH($E71,Discharge_Labels,0),MATCH(CU$7,Discharge_Years,0))</f>
        <v>1005.28497</v>
      </c>
      <c r="CV71" s="43" t="n">
        <f aca="false">INDEX(Discharge_Data,MATCH($E71,Discharge_Labels,0),MATCH(CV$7,Discharge_Years,0))</f>
        <v>1005.28497</v>
      </c>
      <c r="CW71" s="43" t="n">
        <f aca="false">INDEX(Discharge_Data,MATCH($E71,Discharge_Labels,0),MATCH(CW$7,Discharge_Years,0))</f>
        <v>1005.28497</v>
      </c>
      <c r="CX71" s="43" t="n">
        <f aca="false">INDEX(Discharge_Data,MATCH($E71,Discharge_Labels,0),MATCH(CX$7,Discharge_Years,0))</f>
        <v>1005.28497</v>
      </c>
      <c r="CY71" s="43" t="n">
        <f aca="false">INDEX(Discharge_Data,MATCH($E71,Discharge_Labels,0),MATCH(CY$7,Discharge_Years,0))</f>
        <v>1438.86736</v>
      </c>
      <c r="CZ71" s="43" t="n">
        <f aca="false">INDEX(Discharge_Data,MATCH($E71,Discharge_Labels,0),MATCH(CZ$7,Discharge_Years,0))</f>
        <v>1438.86736</v>
      </c>
      <c r="DA71" s="43" t="n">
        <f aca="false">INDEX(Discharge_Data,MATCH($E71,Discharge_Labels,0),MATCH(DA$7,Discharge_Years,0))</f>
        <v>1438.86736</v>
      </c>
      <c r="DB71" s="43" t="n">
        <f aca="false">INDEX(Discharge_Data,MATCH($E71,Discharge_Labels,0),MATCH(DB$7,Discharge_Years,0))</f>
        <v>1438.86736</v>
      </c>
      <c r="DC71" s="43" t="n">
        <f aca="false">INDEX(Discharge_Data,MATCH($E71,Discharge_Labels,0),MATCH(DC$7,Discharge_Years,0))</f>
        <v>1383.03214</v>
      </c>
      <c r="DD71" s="43" t="n">
        <f aca="false">INDEX(Discharge_Data,MATCH($E71,Discharge_Labels,0),MATCH(DD$7,Discharge_Years,0))</f>
        <v>1383.03214</v>
      </c>
      <c r="DE71" s="43" t="n">
        <f aca="false">INDEX(Discharge_Data,MATCH($E71,Discharge_Labels,0),MATCH(DE$7,Discharge_Years,0))</f>
        <v>1383.03214</v>
      </c>
      <c r="DF71" s="43" t="n">
        <f aca="false">INDEX(Discharge_Data,MATCH($E71,Discharge_Labels,0),MATCH(DF$7,Discharge_Years,0))</f>
        <v>1383.03214</v>
      </c>
      <c r="DG71" s="43" t="n">
        <f aca="false">INDEX(Discharge_Data,MATCH($E71,Discharge_Labels,0),MATCH(DG$7,Discharge_Years,0))</f>
        <v>1339.1729</v>
      </c>
      <c r="DH71" s="43" t="n">
        <f aca="false">INDEX(Discharge_Data,MATCH($E71,Discharge_Labels,0),MATCH(DH$7,Discharge_Years,0))</f>
        <v>1339.1729</v>
      </c>
      <c r="DI71" s="43" t="n">
        <f aca="false">INDEX(Discharge_Data,MATCH($E71,Discharge_Labels,0),MATCH(DI$7,Discharge_Years,0))</f>
        <v>1339.1729</v>
      </c>
      <c r="DJ71" s="43" t="n">
        <f aca="false">INDEX(Discharge_Data,MATCH($E71,Discharge_Labels,0),MATCH(DJ$7,Discharge_Years,0))</f>
        <v>1339.1729</v>
      </c>
      <c r="DK71" s="43" t="n">
        <f aca="false">INDEX(Discharge_Data,MATCH($E71,Discharge_Labels,0),MATCH(DK$7,Discharge_Years,0))</f>
        <v>1321.0198</v>
      </c>
      <c r="DL71" s="43" t="n">
        <f aca="false">INDEX(Discharge_Data,MATCH($E71,Discharge_Labels,0),MATCH(DL$7,Discharge_Years,0))</f>
        <v>1321.0198</v>
      </c>
      <c r="DM71" s="43" t="n">
        <f aca="false">INDEX(Discharge_Data,MATCH($E71,Discharge_Labels,0),MATCH(DM$7,Discharge_Years,0))</f>
        <v>1321.0198</v>
      </c>
      <c r="DN71" s="43" t="n">
        <f aca="false">INDEX(Discharge_Data,MATCH($E71,Discharge_Labels,0),MATCH(DN$7,Discharge_Years,0))</f>
        <v>1321.0198</v>
      </c>
      <c r="DO71" s="43" t="n">
        <f aca="false">INDEX(Discharge_Data,MATCH($E71,Discharge_Labels,0),MATCH(DO$7,Discharge_Years,0))</f>
        <v>1286.6306</v>
      </c>
      <c r="DP71" s="43" t="n">
        <f aca="false">INDEX(Discharge_Data,MATCH($E71,Discharge_Labels,0),MATCH(DP$7,Discharge_Years,0))</f>
        <v>1286.6306</v>
      </c>
      <c r="DQ71" s="43" t="n">
        <f aca="false">INDEX(Discharge_Data,MATCH($E71,Discharge_Labels,0),MATCH(DQ$7,Discharge_Years,0))</f>
        <v>1286.6306</v>
      </c>
      <c r="DR71" s="43" t="n">
        <f aca="false">INDEX(Discharge_Data,MATCH($E71,Discharge_Labels,0),MATCH(DR$7,Discharge_Years,0))</f>
        <v>1286.6306</v>
      </c>
      <c r="DS71" s="43" t="n">
        <f aca="false">INDEX(Discharge_Data,MATCH($E71,Discharge_Labels,0),MATCH(DS$7,Discharge_Years,0))</f>
        <v>1266.27295</v>
      </c>
      <c r="DT71" s="43" t="n">
        <f aca="false">INDEX(Discharge_Data,MATCH($E71,Discharge_Labels,0),MATCH(DT$7,Discharge_Years,0))</f>
        <v>1266.27295</v>
      </c>
      <c r="DU71" s="43" t="n">
        <f aca="false">INDEX(Discharge_Data,MATCH($E71,Discharge_Labels,0),MATCH(DU$7,Discharge_Years,0))</f>
        <v>1266.27295</v>
      </c>
      <c r="DV71" s="43" t="n">
        <f aca="false">INDEX(Discharge_Data,MATCH($E71,Discharge_Labels,0),MATCH(DV$7,Discharge_Years,0))</f>
        <v>1266.27295</v>
      </c>
      <c r="DW71" s="43" t="n">
        <f aca="false">INDEX(Discharge_Data,MATCH($E71,Discharge_Labels,0),MATCH(DW$7,Discharge_Years,0))</f>
        <v>1246.28182</v>
      </c>
      <c r="DX71" s="43" t="n">
        <f aca="false">INDEX(Discharge_Data,MATCH($E71,Discharge_Labels,0),MATCH(DX$7,Discharge_Years,0))</f>
        <v>1246.28182</v>
      </c>
      <c r="DY71" s="43" t="n">
        <f aca="false">INDEX(Discharge_Data,MATCH($E71,Discharge_Labels,0),MATCH(DY$7,Discharge_Years,0))</f>
        <v>1246.28182</v>
      </c>
      <c r="DZ71" s="43" t="n">
        <f aca="false">INDEX(Discharge_Data,MATCH($E71,Discharge_Labels,0),MATCH(DZ$7,Discharge_Years,0))</f>
        <v>1246.28182</v>
      </c>
      <c r="EA71" s="43" t="n">
        <f aca="false">INDEX(Discharge_Data,MATCH($E71,Discharge_Labels,0),MATCH(EA$7,Discharge_Years,0))</f>
        <v>1224.91212</v>
      </c>
      <c r="EB71" s="43" t="n">
        <f aca="false">INDEX(Discharge_Data,MATCH($E71,Discharge_Labels,0),MATCH(EB$7,Discharge_Years,0))</f>
        <v>1224.91212</v>
      </c>
      <c r="EC71" s="43" t="n">
        <f aca="false">INDEX(Discharge_Data,MATCH($E71,Discharge_Labels,0),MATCH(EC$7,Discharge_Years,0))</f>
        <v>1224.91212</v>
      </c>
      <c r="ED71" s="43" t="n">
        <f aca="false">INDEX(Discharge_Data,MATCH($E71,Discharge_Labels,0),MATCH(ED$7,Discharge_Years,0))</f>
        <v>1224.91212</v>
      </c>
      <c r="EE71" s="43" t="n">
        <f aca="false">INDEX(Discharge_Data,MATCH($E71,Discharge_Labels,0),MATCH(EE$7,Discharge_Years,0))</f>
        <v>1203.40419</v>
      </c>
      <c r="EF71" s="43" t="n">
        <f aca="false">INDEX(Discharge_Data,MATCH($E71,Discharge_Labels,0),MATCH(EF$7,Discharge_Years,0))</f>
        <v>1203.40419</v>
      </c>
      <c r="EG71" s="43" t="n">
        <f aca="false">INDEX(Discharge_Data,MATCH($E71,Discharge_Labels,0),MATCH(EG$7,Discharge_Years,0))</f>
        <v>1203.40419</v>
      </c>
      <c r="EH71" s="43" t="n">
        <f aca="false">INDEX(Discharge_Data,MATCH($E71,Discharge_Labels,0),MATCH(EH$7,Discharge_Years,0))</f>
        <v>1203.40419</v>
      </c>
      <c r="EI71" s="43" t="n">
        <f aca="false">INDEX(Discharge_Data,MATCH($E71,Discharge_Labels,0),MATCH(EI$7,Discharge_Years,0))</f>
        <v>1180.65732</v>
      </c>
      <c r="EJ71" s="43" t="n">
        <f aca="false">INDEX(Discharge_Data,MATCH($E71,Discharge_Labels,0),MATCH(EJ$7,Discharge_Years,0))</f>
        <v>1180.65732</v>
      </c>
      <c r="EK71" s="43" t="n">
        <f aca="false">INDEX(Discharge_Data,MATCH($E71,Discharge_Labels,0),MATCH(EK$7,Discharge_Years,0))</f>
        <v>1180.65732</v>
      </c>
      <c r="EL71" s="43" t="n">
        <f aca="false">INDEX(Discharge_Data,MATCH($E71,Discharge_Labels,0),MATCH(EL$7,Discharge_Years,0))</f>
        <v>1180.65732</v>
      </c>
      <c r="EM71" s="43" t="n">
        <f aca="false">INDEX(Discharge_Data,MATCH($E71,Discharge_Labels,0),MATCH(EM$7,Discharge_Years,0))</f>
        <v>1163.48953</v>
      </c>
      <c r="EN71" s="43" t="n">
        <f aca="false">INDEX(Discharge_Data,MATCH($E71,Discharge_Labels,0),MATCH(EN$7,Discharge_Years,0))</f>
        <v>1163.48953</v>
      </c>
      <c r="EO71" s="43" t="n">
        <f aca="false">INDEX(Discharge_Data,MATCH($E71,Discharge_Labels,0),MATCH(EO$7,Discharge_Years,0))</f>
        <v>1163.48953</v>
      </c>
      <c r="EP71" s="43" t="n">
        <f aca="false">INDEX(Discharge_Data,MATCH($E71,Discharge_Labels,0),MATCH(EP$7,Discharge_Years,0))</f>
        <v>1163.48953</v>
      </c>
      <c r="EQ71" s="43" t="n">
        <f aca="false">INDEX(Discharge_Data,MATCH($E71,Discharge_Labels,0),MATCH(EQ$7,Discharge_Years,0))</f>
        <v>1151.96742</v>
      </c>
      <c r="ER71" s="43" t="n">
        <f aca="false">INDEX(Discharge_Data,MATCH($E71,Discharge_Labels,0),MATCH(ER$7,Discharge_Years,0))</f>
        <v>1151.96742</v>
      </c>
      <c r="ES71" s="43" t="n">
        <f aca="false">INDEX(Discharge_Data,MATCH($E71,Discharge_Labels,0),MATCH(ES$7,Discharge_Years,0))</f>
        <v>1151.96742</v>
      </c>
      <c r="ET71" s="43" t="n">
        <f aca="false">INDEX(Discharge_Data,MATCH($E71,Discharge_Labels,0),MATCH(ET$7,Discharge_Years,0))</f>
        <v>1151.96742</v>
      </c>
      <c r="EU71" s="43" t="n">
        <f aca="false">INDEX(Discharge_Data,MATCH($E71,Discharge_Labels,0),MATCH(EU$7,Discharge_Years,0))</f>
        <v>1151.96742</v>
      </c>
      <c r="EV71" s="43" t="n">
        <f aca="false">INDEX(Discharge_Data,MATCH($E71,Discharge_Labels,0),MATCH(EV$7,Discharge_Years,0))</f>
        <v>1151.96742</v>
      </c>
      <c r="EW71" s="43" t="n">
        <f aca="false">INDEX(Discharge_Data,MATCH($E71,Discharge_Labels,0),MATCH(EW$7,Discharge_Years,0))</f>
        <v>1151.96742</v>
      </c>
      <c r="EX71" s="43" t="n">
        <f aca="false">INDEX(Discharge_Data,MATCH($E71,Discharge_Labels,0),MATCH(EX$7,Discharge_Years,0))</f>
        <v>1151.96742</v>
      </c>
      <c r="EY71" s="43" t="n">
        <f aca="false">INDEX(Discharge_Data,MATCH($E71,Discharge_Labels,0),MATCH(EY$7,Discharge_Years,0))</f>
        <v>1151.96742</v>
      </c>
      <c r="EZ71" s="43" t="n">
        <f aca="false">INDEX(Discharge_Data,MATCH($E71,Discharge_Labels,0),MATCH(EZ$7,Discharge_Years,0))</f>
        <v>1151.96742</v>
      </c>
      <c r="FA71" s="43" t="n">
        <f aca="false">INDEX(Discharge_Data,MATCH($E71,Discharge_Labels,0),MATCH(FA$7,Discharge_Years,0))</f>
        <v>1151.96742</v>
      </c>
      <c r="FB71" s="43" t="n">
        <f aca="false">INDEX(Discharge_Data,MATCH($E71,Discharge_Labels,0),MATCH(FB$7,Discharge_Years,0))</f>
        <v>1151.96742</v>
      </c>
      <c r="FC71" s="43" t="n">
        <f aca="false">INDEX(Discharge_Data,MATCH($E71,Discharge_Labels,0),MATCH(FC$7,Discharge_Years,0))</f>
        <v>1151.96742</v>
      </c>
      <c r="FD71" s="43" t="n">
        <f aca="false">INDEX(Discharge_Data,MATCH($E71,Discharge_Labels,0),MATCH(FD$7,Discharge_Years,0))</f>
        <v>1151.96742</v>
      </c>
      <c r="FE71" s="43" t="n">
        <f aca="false">INDEX(Discharge_Data,MATCH($E71,Discharge_Labels,0),MATCH(FE$7,Discharge_Years,0))</f>
        <v>1151.96742</v>
      </c>
      <c r="FF71" s="43" t="n">
        <f aca="false">INDEX(Discharge_Data,MATCH($E71,Discharge_Labels,0),MATCH(FF$7,Discharge_Years,0))</f>
        <v>1151.96742</v>
      </c>
      <c r="FG71" s="43" t="n">
        <f aca="false">INDEX(Discharge_Data,MATCH($E71,Discharge_Labels,0),MATCH(FG$7,Discharge_Years,0))</f>
        <v>1151.96742</v>
      </c>
      <c r="FH71" s="43" t="n">
        <f aca="false">INDEX(Discharge_Data,MATCH($E71,Discharge_Labels,0),MATCH(FH$7,Discharge_Years,0))</f>
        <v>1151.96742</v>
      </c>
    </row>
    <row r="72" customFormat="false" ht="15" hidden="false" customHeight="false" outlineLevel="0" collapsed="false">
      <c r="C72" s="0" t="s">
        <v>675</v>
      </c>
      <c r="D72" s="11" t="s">
        <v>35</v>
      </c>
      <c r="I72" s="43" t="n">
        <f aca="false">SUM(J72:FH72)</f>
        <v>1572735.83404521</v>
      </c>
      <c r="J72" s="43" t="n">
        <f aca="false">MIN(J67+J68,-J69*$E66*J26*J$6)</f>
        <v>-0</v>
      </c>
      <c r="K72" s="43" t="n">
        <f aca="false">MIN(K67+K68,-K69*$E66*K26*K$6)</f>
        <v>-0</v>
      </c>
      <c r="L72" s="43" t="n">
        <f aca="false">MIN(L67+L68,-L69*$E66*L26*L$6)</f>
        <v>-0</v>
      </c>
      <c r="M72" s="43" t="n">
        <f aca="false">MIN(M67+M68,-M69*$E66*M26*M$6)</f>
        <v>-0</v>
      </c>
      <c r="N72" s="43" t="n">
        <f aca="false">MIN(N67+N68,-N69*$E66*N26*N$6)</f>
        <v>-0</v>
      </c>
      <c r="O72" s="43" t="n">
        <f aca="false">MIN(O67+O68,-O69*$E66*O26*O$6)</f>
        <v>0</v>
      </c>
      <c r="P72" s="43" t="n">
        <f aca="false">MIN(P67+P68,-P69*$E66*P26*P$6)</f>
        <v>0</v>
      </c>
      <c r="Q72" s="43" t="n">
        <f aca="false">MIN(Q67+Q68,-Q69*$E66*Q26*Q$6)</f>
        <v>0</v>
      </c>
      <c r="R72" s="43" t="n">
        <f aca="false">MIN(R67+R68,-R69*$E66*R26*R$6)</f>
        <v>0</v>
      </c>
      <c r="S72" s="43" t="n">
        <f aca="false">MIN(S67+S68,-S69*$E66*S26*S$6)</f>
        <v>0</v>
      </c>
      <c r="T72" s="43" t="n">
        <f aca="false">MIN(T67+T68,-T69*$E66*T26*T$6)</f>
        <v>12723.9938479452</v>
      </c>
      <c r="U72" s="43" t="n">
        <f aca="false">MIN(U67+U68,-U69*$E66*U26*U$6)</f>
        <v>12863.8179561644</v>
      </c>
      <c r="V72" s="43" t="n">
        <f aca="false">MIN(V67+V68,-V69*$E66*V26*V$6)</f>
        <v>12863.8179561644</v>
      </c>
      <c r="W72" s="43" t="n">
        <f aca="false">MIN(W67+W68,-W69*$E66*W26*W$6)</f>
        <v>12484.5796849315</v>
      </c>
      <c r="X72" s="43" t="n">
        <f aca="false">MIN(X67+X68,-X69*$E66*X26*X$6)</f>
        <v>12623.2972369863</v>
      </c>
      <c r="Y72" s="43" t="n">
        <f aca="false">MIN(Y67+Y68,-Y69*$E66*Y26*Y$6)</f>
        <v>12762.0147890411</v>
      </c>
      <c r="Z72" s="43" t="n">
        <f aca="false">MIN(Z67+Z68,-Z69*$E66*Z26*Z$6)</f>
        <v>12762.0147890411</v>
      </c>
      <c r="AA72" s="43" t="n">
        <f aca="false">MIN(AA67+AA68,-AA69*$E66*AA26*AA$6)</f>
        <v>12432.5124657534</v>
      </c>
      <c r="AB72" s="43" t="n">
        <f aca="false">MIN(AB67+AB68,-AB69*$E66*AB26*AB$6)</f>
        <v>12570.6514931507</v>
      </c>
      <c r="AC72" s="43" t="n">
        <f aca="false">MIN(AC67+AC68,-AC69*$E66*AC26*AC$6)</f>
        <v>12708.7905205479</v>
      </c>
      <c r="AD72" s="43" t="n">
        <f aca="false">MIN(AD67+AD68,-AD69*$E66*AD26*AD$6)</f>
        <v>12708.7905205479</v>
      </c>
      <c r="AE72" s="43" t="n">
        <f aca="false">MIN(AE67+AE68,-AE69*$E66*AE26*AE$6)</f>
        <v>12208.3034794521</v>
      </c>
      <c r="AF72" s="43" t="n">
        <f aca="false">MIN(AF67+AF68,-AF69*$E66*AF26*AF$6)</f>
        <v>12343.9512958904</v>
      </c>
      <c r="AG72" s="43" t="n">
        <f aca="false">MIN(AG67+AG68,-AG69*$E66*AG26*AG$6)</f>
        <v>12479.5991123288</v>
      </c>
      <c r="AH72" s="43" t="n">
        <f aca="false">MIN(AH67+AH68,-AH69*$E66*AH26*AH$6)</f>
        <v>12479.5991123288</v>
      </c>
      <c r="AI72" s="43" t="n">
        <f aca="false">MIN(AI67+AI68,-AI69*$E66*AI26*AI$6)</f>
        <v>12038.522760274</v>
      </c>
      <c r="AJ72" s="43" t="n">
        <f aca="false">MIN(AJ67+AJ68,-AJ69*$E66*AJ26*AJ$6)</f>
        <v>12038.522760274</v>
      </c>
      <c r="AK72" s="43" t="n">
        <f aca="false">MIN(AK67+AK68,-AK69*$E66*AK26*AK$6)</f>
        <v>12170.8142191781</v>
      </c>
      <c r="AL72" s="43" t="n">
        <f aca="false">MIN(AL67+AL68,-AL69*$E66*AL26*AL$6)</f>
        <v>12170.8142191781</v>
      </c>
      <c r="AM72" s="43" t="n">
        <f aca="false">MIN(AM67+AM68,-AM69*$E66*AM26*AM$6)</f>
        <v>11983.4112328767</v>
      </c>
      <c r="AN72" s="43" t="n">
        <f aca="false">MIN(AN67+AN68,-AN69*$E66*AN26*AN$6)</f>
        <v>12116.5602465753</v>
      </c>
      <c r="AO72" s="43" t="n">
        <f aca="false">MIN(AO67+AO68,-AO69*$E66*AO26*AO$6)</f>
        <v>12249.709260274</v>
      </c>
      <c r="AP72" s="43" t="n">
        <f aca="false">MIN(AP67+AP68,-AP69*$E66*AP26*AP$6)</f>
        <v>12249.709260274</v>
      </c>
      <c r="AQ72" s="43" t="n">
        <f aca="false">MIN(AQ67+AQ68,-AQ69*$E66*AQ26*AQ$6)</f>
        <v>11994.183369863</v>
      </c>
      <c r="AR72" s="43" t="n">
        <f aca="false">MIN(AR67+AR68,-AR69*$E66*AR26*AR$6)</f>
        <v>12127.4520739726</v>
      </c>
      <c r="AS72" s="43" t="n">
        <f aca="false">MIN(AS67+AS68,-AS69*$E66*AS26*AS$6)</f>
        <v>12260.7207780822</v>
      </c>
      <c r="AT72" s="43" t="n">
        <f aca="false">MIN(AT67+AT68,-AT69*$E66*AT26*AT$6)</f>
        <v>12260.7207780822</v>
      </c>
      <c r="AU72" s="43" t="n">
        <f aca="false">MIN(AU67+AU68,-AU69*$E66*AU26*AU$6)</f>
        <v>11934.2023150685</v>
      </c>
      <c r="AV72" s="43" t="n">
        <f aca="false">MIN(AV67+AV68,-AV69*$E66*AV26*AV$6)</f>
        <v>12066.8045630137</v>
      </c>
      <c r="AW72" s="43" t="n">
        <f aca="false">MIN(AW67+AW68,-AW69*$E66*AW26*AW$6)</f>
        <v>12199.4068109589</v>
      </c>
      <c r="AX72" s="43" t="n">
        <f aca="false">MIN(AX67+AX68,-AX69*$E66*AX26*AX$6)</f>
        <v>12199.4068109589</v>
      </c>
      <c r="AY72" s="43" t="n">
        <f aca="false">MIN(AY67+AY68,-AY69*$E66*AY26*AY$6)</f>
        <v>11799.4397068493</v>
      </c>
      <c r="AZ72" s="43" t="n">
        <f aca="false">MIN(AZ67+AZ68,-AZ69*$E66*AZ26*AZ$6)</f>
        <v>11799.4397068493</v>
      </c>
      <c r="BA72" s="43" t="n">
        <f aca="false">MIN(BA67+BA68,-BA69*$E66*BA26*BA$6)</f>
        <v>11929.1038794521</v>
      </c>
      <c r="BB72" s="43" t="n">
        <f aca="false">MIN(BB67+BB68,-BB69*$E66*BB26*BB$6)</f>
        <v>11929.1038794521</v>
      </c>
      <c r="BC72" s="43" t="n">
        <f aca="false">MIN(BC67+BC68,-BC69*$E66*BC26*BC$6)</f>
        <v>11134.3915479452</v>
      </c>
      <c r="BD72" s="43" t="n">
        <f aca="false">MIN(BD67+BD68,-BD69*$E66*BD26*BD$6)</f>
        <v>11258.107009589</v>
      </c>
      <c r="BE72" s="43" t="n">
        <f aca="false">MIN(BE67+BE68,-BE69*$E66*BE26*BE$6)</f>
        <v>11381.8224712329</v>
      </c>
      <c r="BF72" s="43" t="n">
        <f aca="false">MIN(BF67+BF68,-BF69*$E66*BF26*BF$6)</f>
        <v>11381.8224712329</v>
      </c>
      <c r="BG72" s="43" t="n">
        <f aca="false">MIN(BG67+BG68,-BG69*$E66*BG26*BG$6)</f>
        <v>11284.3268630137</v>
      </c>
      <c r="BH72" s="43" t="n">
        <f aca="false">MIN(BH67+BH68,-BH69*$E66*BH26*BH$6)</f>
        <v>11409.7082726027</v>
      </c>
      <c r="BI72" s="43" t="n">
        <f aca="false">MIN(BI67+BI68,-BI69*$E66*BI26*BI$6)</f>
        <v>11535.0896821918</v>
      </c>
      <c r="BJ72" s="43" t="n">
        <f aca="false">MIN(BJ67+BJ68,-BJ69*$E66*BJ26*BJ$6)</f>
        <v>11535.0896821918</v>
      </c>
      <c r="BK72" s="43" t="n">
        <f aca="false">MIN(BK67+BK68,-BK69*$E66*BK26*BK$6)</f>
        <v>10909.6037260274</v>
      </c>
      <c r="BL72" s="43" t="n">
        <f aca="false">MIN(BL67+BL68,-BL69*$E66*BL26*BL$6)</f>
        <v>11030.8215452055</v>
      </c>
      <c r="BM72" s="43" t="n">
        <f aca="false">MIN(BM67+BM68,-BM69*$E66*BM26*BM$6)</f>
        <v>11152.0393643836</v>
      </c>
      <c r="BN72" s="43" t="n">
        <f aca="false">MIN(BN67+BN68,-BN69*$E66*BN26*BN$6)</f>
        <v>11152.0393643836</v>
      </c>
      <c r="BO72" s="43" t="n">
        <f aca="false">MIN(BO67+BO68,-BO69*$E66*BO26*BO$6)</f>
        <v>11031.5219958904</v>
      </c>
      <c r="BP72" s="43" t="n">
        <f aca="false">MIN(BP67+BP68,-BP69*$E66*BP26*BP$6)</f>
        <v>11031.5219958904</v>
      </c>
      <c r="BQ72" s="43" t="n">
        <f aca="false">MIN(BQ67+BQ68,-BQ69*$E66*BQ26*BQ$6)</f>
        <v>11152.7475123288</v>
      </c>
      <c r="BR72" s="43" t="n">
        <f aca="false">MIN(BR67+BR68,-BR69*$E66*BR26*BR$6)</f>
        <v>11152.7475123288</v>
      </c>
      <c r="BS72" s="43" t="n">
        <f aca="false">MIN(BS67+BS68,-BS69*$E66*BS26*BS$6)</f>
        <v>10653.6009452055</v>
      </c>
      <c r="BT72" s="43" t="n">
        <f aca="false">MIN(BT67+BT68,-BT69*$E66*BT26*BT$6)</f>
        <v>10771.9742890411</v>
      </c>
      <c r="BU72" s="43" t="n">
        <f aca="false">MIN(BU67+BU68,-BU69*$E66*BU26*BU$6)</f>
        <v>10890.3476328767</v>
      </c>
      <c r="BV72" s="43" t="n">
        <f aca="false">MIN(BV67+BV68,-BV69*$E66*BV26*BV$6)</f>
        <v>10890.3476328767</v>
      </c>
      <c r="BW72" s="43" t="n">
        <f aca="false">MIN(BW67+BW68,-BW69*$E66*BW26*BW$6)</f>
        <v>10383.5751780822</v>
      </c>
      <c r="BX72" s="43" t="n">
        <f aca="false">MIN(BX67+BX68,-BX69*$E66*BX26*BX$6)</f>
        <v>10498.9482356164</v>
      </c>
      <c r="BY72" s="43" t="n">
        <f aca="false">MIN(BY67+BY68,-BY69*$E66*BY26*BY$6)</f>
        <v>10614.3212931507</v>
      </c>
      <c r="BZ72" s="43" t="n">
        <f aca="false">MIN(BZ67+BZ68,-BZ69*$E66*BZ26*BZ$6)</f>
        <v>10614.3212931507</v>
      </c>
      <c r="CA72" s="43" t="n">
        <f aca="false">MIN(CA67+CA68,-CA69*$E66*CA26*CA$6)</f>
        <v>10368.3932876712</v>
      </c>
      <c r="CB72" s="43" t="n">
        <f aca="false">MIN(CB67+CB68,-CB69*$E66*CB26*CB$6)</f>
        <v>10483.5976575342</v>
      </c>
      <c r="CC72" s="43" t="n">
        <f aca="false">MIN(CC67+CC68,-CC69*$E66*CC26*CC$6)</f>
        <v>10598.8020273973</v>
      </c>
      <c r="CD72" s="43" t="n">
        <f aca="false">MIN(CD67+CD68,-CD69*$E66*CD26*CD$6)</f>
        <v>10598.8020273973</v>
      </c>
      <c r="CE72" s="43" t="n">
        <f aca="false">MIN(CE67+CE68,-CE69*$E66*CE26*CE$6)</f>
        <v>10186.0837534247</v>
      </c>
      <c r="CF72" s="43" t="n">
        <f aca="false">MIN(CF67+CF68,-CF69*$E66*CF26*CF$6)</f>
        <v>10186.0837534247</v>
      </c>
      <c r="CG72" s="43" t="n">
        <f aca="false">MIN(CG67+CG68,-CG69*$E66*CG26*CG$6)</f>
        <v>10298.018739726</v>
      </c>
      <c r="CH72" s="43" t="n">
        <f aca="false">MIN(CH67+CH68,-CH69*$E66*CH26*CH$6)</f>
        <v>10298.018739726</v>
      </c>
      <c r="CI72" s="43" t="n">
        <f aca="false">MIN(CI67+CI68,-CI69*$E66*CI26*CI$6)</f>
        <v>9773.84305479452</v>
      </c>
      <c r="CJ72" s="43" t="n">
        <f aca="false">MIN(CJ67+CJ68,-CJ69*$E66*CJ26*CJ$6)</f>
        <v>9882.4413109589</v>
      </c>
      <c r="CK72" s="43" t="n">
        <f aca="false">MIN(CK67+CK68,-CK69*$E66*CK26*CK$6)</f>
        <v>9991.03956712329</v>
      </c>
      <c r="CL72" s="43" t="n">
        <f aca="false">MIN(CL67+CL68,-CL69*$E66*CL26*CL$6)</f>
        <v>9991.03956712329</v>
      </c>
      <c r="CM72" s="43" t="n">
        <f aca="false">MIN(CM67+CM68,-CM69*$E66*CM26*CM$6)</f>
        <v>9607.49901369863</v>
      </c>
      <c r="CN72" s="43" t="n">
        <f aca="false">MIN(CN67+CN68,-CN69*$E66*CN26*CN$6)</f>
        <v>9714.24900273973</v>
      </c>
      <c r="CO72" s="43" t="n">
        <f aca="false">MIN(CO67+CO68,-CO69*$E66*CO26*CO$6)</f>
        <v>9820.99899178082</v>
      </c>
      <c r="CP72" s="43" t="n">
        <f aca="false">MIN(CP67+CP68,-CP69*$E66*CP26*CP$6)</f>
        <v>9820.99899178082</v>
      </c>
      <c r="CQ72" s="43" t="n">
        <f aca="false">MIN(CQ67+CQ68,-CQ69*$E66*CQ26*CQ$6)</f>
        <v>9185.7437260274</v>
      </c>
      <c r="CR72" s="43" t="n">
        <f aca="false">MIN(CR67+CR68,-CR69*$E66*CR26*CR$6)</f>
        <v>9287.80754520548</v>
      </c>
      <c r="CS72" s="43" t="n">
        <f aca="false">MIN(CS67+CS68,-CS69*$E66*CS26*CS$6)</f>
        <v>9389.87136438356</v>
      </c>
      <c r="CT72" s="43" t="n">
        <f aca="false">MIN(CT67+CT68,-CT69*$E66*CT26*CT$6)</f>
        <v>9389.87136438356</v>
      </c>
      <c r="CU72" s="43" t="n">
        <f aca="false">MIN(CU67+CU68,-CU69*$E66*CU26*CU$6)</f>
        <v>8898.52961506849</v>
      </c>
      <c r="CV72" s="43" t="n">
        <f aca="false">MIN(CV67+CV68,-CV69*$E66*CV26*CV$6)</f>
        <v>8898.52961506849</v>
      </c>
      <c r="CW72" s="43" t="n">
        <f aca="false">MIN(CW67+CW68,-CW69*$E66*CW26*CW$6)</f>
        <v>8996.31565479452</v>
      </c>
      <c r="CX72" s="43" t="n">
        <f aca="false">MIN(CX67+CX68,-CX69*$E66*CX26*CX$6)</f>
        <v>8996.31565479452</v>
      </c>
      <c r="CY72" s="43" t="n">
        <f aca="false">MIN(CY67+CY68,-CY69*$E66*CY26*CY$6)</f>
        <v>12823.0613013699</v>
      </c>
      <c r="CZ72" s="43" t="n">
        <f aca="false">MIN(CZ67+CZ68,-CZ69*$E66*CZ26*CZ$6)</f>
        <v>12965.539760274</v>
      </c>
      <c r="DA72" s="43" t="n">
        <f aca="false">MIN(DA67+DA68,-DA69*$E66*DA26*DA$6)</f>
        <v>13108.0182191781</v>
      </c>
      <c r="DB72" s="43" t="n">
        <f aca="false">MIN(DB67+DB68,-DB69*$E66*DB26*DB$6)</f>
        <v>13108.0182191781</v>
      </c>
      <c r="DC72" s="43" t="n">
        <f aca="false">MIN(DC67+DC68,-DC69*$E66*DC26*DC$6)</f>
        <v>12250.574630137</v>
      </c>
      <c r="DD72" s="43" t="n">
        <f aca="false">MIN(DD67+DD68,-DD69*$E66*DD26*DD$6)</f>
        <v>12386.6921260274</v>
      </c>
      <c r="DE72" s="43" t="n">
        <f aca="false">MIN(DE67+DE68,-DE69*$E66*DE26*DE$6)</f>
        <v>12522.8096219178</v>
      </c>
      <c r="DF72" s="43" t="n">
        <f aca="false">MIN(DF67+DF68,-DF69*$E66*DF26*DF$6)</f>
        <v>12522.8096219178</v>
      </c>
      <c r="DG72" s="43" t="n">
        <f aca="false">MIN(DG67+DG68,-DG69*$E66*DG26*DG$6)</f>
        <v>11860.2257671233</v>
      </c>
      <c r="DH72" s="43" t="n">
        <f aca="false">MIN(DH67+DH68,-DH69*$E66*DH26*DH$6)</f>
        <v>11992.0060534247</v>
      </c>
      <c r="DI72" s="43" t="n">
        <f aca="false">MIN(DI67+DI68,-DI69*$E66*DI26*DI$6)</f>
        <v>12123.786339726</v>
      </c>
      <c r="DJ72" s="43" t="n">
        <f aca="false">MIN(DJ67+DJ68,-DJ69*$E66*DJ26*DJ$6)</f>
        <v>12123.786339726</v>
      </c>
      <c r="DK72" s="43" t="n">
        <f aca="false">MIN(DK67+DK68,-DK69*$E66*DK26*DK$6)</f>
        <v>11599.9270684932</v>
      </c>
      <c r="DL72" s="43" t="n">
        <f aca="false">MIN(DL67+DL68,-DL69*$E66*DL26*DL$6)</f>
        <v>11599.9270684932</v>
      </c>
      <c r="DM72" s="43" t="n">
        <f aca="false">MIN(DM67+DM68,-DM69*$E66*DM26*DM$6)</f>
        <v>11727.3987945205</v>
      </c>
      <c r="DN72" s="43" t="n">
        <f aca="false">MIN(DN67+DN68,-DN69*$E66*DN26*DN$6)</f>
        <v>11727.3987945205</v>
      </c>
      <c r="DO72" s="43" t="n">
        <f aca="false">MIN(DO67+DO68,-DO69*$E66*DO26*DO$6)</f>
        <v>11421.4451917808</v>
      </c>
      <c r="DP72" s="43" t="n">
        <f aca="false">MIN(DP67+DP68,-DP69*$E66*DP26*DP$6)</f>
        <v>11548.3501383562</v>
      </c>
      <c r="DQ72" s="43" t="n">
        <f aca="false">MIN(DQ67+DQ68,-DQ69*$E66*DQ26*DQ$6)</f>
        <v>11675.2550849315</v>
      </c>
      <c r="DR72" s="43" t="n">
        <f aca="false">MIN(DR67+DR68,-DR69*$E66*DR26*DR$6)</f>
        <v>11675.2550849315</v>
      </c>
      <c r="DS72" s="43" t="n">
        <f aca="false">MIN(DS67+DS68,-DS69*$E66*DS26*DS$6)</f>
        <v>11269.6993972603</v>
      </c>
      <c r="DT72" s="43" t="n">
        <f aca="false">MIN(DT67+DT68,-DT69*$E66*DT26*DT$6)</f>
        <v>11394.9182794521</v>
      </c>
      <c r="DU72" s="43" t="n">
        <f aca="false">MIN(DU67+DU68,-DU69*$E66*DU26*DU$6)</f>
        <v>11520.1371616438</v>
      </c>
      <c r="DV72" s="43" t="n">
        <f aca="false">MIN(DV67+DV68,-DV69*$E66*DV26*DV$6)</f>
        <v>11520.1371616438</v>
      </c>
      <c r="DW72" s="43" t="n">
        <f aca="false">MIN(DW67+DW68,-DW69*$E66*DW26*DW$6)</f>
        <v>10994.8437123288</v>
      </c>
      <c r="DX72" s="43" t="n">
        <f aca="false">MIN(DX67+DX68,-DX69*$E66*DX26*DX$6)</f>
        <v>11117.0086424658</v>
      </c>
      <c r="DY72" s="43" t="n">
        <f aca="false">MIN(DY67+DY68,-DY69*$E66*DY26*DY$6)</f>
        <v>11239.1735726027</v>
      </c>
      <c r="DZ72" s="43" t="n">
        <f aca="false">MIN(DZ67+DZ68,-DZ69*$E66*DZ26*DZ$6)</f>
        <v>11239.1735726027</v>
      </c>
      <c r="EA72" s="43" t="n">
        <f aca="false">MIN(EA67+EA68,-EA69*$E66*EA26*EA$6)</f>
        <v>10846.9124150685</v>
      </c>
      <c r="EB72" s="43" t="n">
        <f aca="false">MIN(EB67+EB68,-EB69*$E66*EB26*EB$6)</f>
        <v>10846.9124150685</v>
      </c>
      <c r="EC72" s="43" t="n">
        <f aca="false">MIN(EC67+EC68,-EC69*$E66*EC26*EC$6)</f>
        <v>10966.1092547945</v>
      </c>
      <c r="ED72" s="43" t="n">
        <f aca="false">MIN(ED67+ED68,-ED69*$E66*ED26*ED$6)</f>
        <v>10966.1092547945</v>
      </c>
      <c r="EE72" s="43" t="n">
        <f aca="false">MIN(EE67+EE68,-EE69*$E66*EE26*EE$6)</f>
        <v>10656.0320547945</v>
      </c>
      <c r="EF72" s="43" t="n">
        <f aca="false">MIN(EF67+EF68,-EF69*$E66*EF26*EF$6)</f>
        <v>10774.4324109589</v>
      </c>
      <c r="EG72" s="43" t="n">
        <f aca="false">MIN(EG67+EG68,-EG69*$E66*EG26*EG$6)</f>
        <v>10892.8327671233</v>
      </c>
      <c r="EH72" s="43" t="n">
        <f aca="false">MIN(EH67+EH68,-EH69*$E66*EH26*EH$6)</f>
        <v>10892.8327671233</v>
      </c>
      <c r="EI72" s="43" t="n">
        <f aca="false">MIN(EI67+EI68,-EI69*$E66*EI26*EI$6)</f>
        <v>10685.4689589041</v>
      </c>
      <c r="EJ72" s="43" t="n">
        <f aca="false">MIN(EJ67+EJ68,-EJ69*$E66*EJ26*EJ$6)</f>
        <v>10804.1963917808</v>
      </c>
      <c r="EK72" s="43" t="n">
        <f aca="false">MIN(EK67+EK68,-EK69*$E66*EK26*EK$6)</f>
        <v>10922.9238246575</v>
      </c>
      <c r="EL72" s="43" t="n">
        <f aca="false">MIN(EL67+EL68,-EL69*$E66*EL26*EL$6)</f>
        <v>10922.9238246575</v>
      </c>
      <c r="EM72" s="43" t="n">
        <f aca="false">MIN(EM67+EM68,-EM69*$E66*EM26*EM$6)</f>
        <v>10546.4502739726</v>
      </c>
      <c r="EN72" s="43" t="n">
        <f aca="false">MIN(EN67+EN68,-EN69*$E66*EN26*EN$6)</f>
        <v>10663.6330547945</v>
      </c>
      <c r="EO72" s="43" t="n">
        <f aca="false">MIN(EO67+EO68,-EO69*$E66*EO26*EO$6)</f>
        <v>10780.8158356164</v>
      </c>
      <c r="EP72" s="43" t="n">
        <f aca="false">MIN(EP67+EP68,-EP69*$E66*EP26*EP$6)</f>
        <v>10780.8158356164</v>
      </c>
      <c r="EQ72" s="43" t="n">
        <f aca="false">MIN(EQ67+EQ68,-EQ69*$E66*EQ26*EQ$6)</f>
        <v>10487.3695452055</v>
      </c>
      <c r="ER72" s="43" t="n">
        <f aca="false">MIN(ER67+ER68,-ER69*$E66*ER26*ER$6)</f>
        <v>10487.3695452055</v>
      </c>
      <c r="ES72" s="43" t="n">
        <f aca="false">MIN(ES67+ES68,-ES69*$E66*ES26*ES$6)</f>
        <v>10602.6153643836</v>
      </c>
      <c r="ET72" s="43" t="n">
        <f aca="false">MIN(ET67+ET68,-ET69*$E66*ET26*ET$6)</f>
        <v>10602.6153643836</v>
      </c>
      <c r="EU72" s="43" t="n">
        <f aca="false">MIN(EU67+EU68,-EU69*$E66*EU26*EU$6)</f>
        <v>10372.1237260274</v>
      </c>
      <c r="EV72" s="43" t="n">
        <f aca="false">MIN(EV67+EV68,-EV69*$E66*EV26*EV$6)</f>
        <v>10487.3695452055</v>
      </c>
      <c r="EW72" s="43" t="n">
        <f aca="false">MIN(EW67+EW68,-EW69*$E66*EW26*EW$6)</f>
        <v>10602.6153643836</v>
      </c>
      <c r="EX72" s="43" t="n">
        <f aca="false">MIN(EX67+EX68,-EX69*$E66*EX26*EX$6)</f>
        <v>10602.6153643836</v>
      </c>
      <c r="EY72" s="43" t="n">
        <f aca="false">MIN(EY67+EY68,-EY69*$E66*EY26*EY$6)</f>
        <v>10372.1237260274</v>
      </c>
      <c r="EZ72" s="43" t="n">
        <f aca="false">MIN(EZ67+EZ68,-EZ69*$E66*EZ26*EZ$6)</f>
        <v>10487.3695452055</v>
      </c>
      <c r="FA72" s="43" t="n">
        <f aca="false">MIN(FA67+FA68,-FA69*$E66*FA26*FA$6)</f>
        <v>10602.6153643836</v>
      </c>
      <c r="FB72" s="43" t="n">
        <f aca="false">MIN(FB67+FB68,-FB69*$E66*FB26*FB$6)</f>
        <v>10602.6153643836</v>
      </c>
      <c r="FC72" s="43" t="n">
        <f aca="false">MIN(FC67+FC68,-FC69*$E66*FC26*FC$6)</f>
        <v>10372.1237260274</v>
      </c>
      <c r="FD72" s="43" t="n">
        <f aca="false">MIN(FD67+FD68,-FD69*$E66*FD26*FD$6)</f>
        <v>0</v>
      </c>
      <c r="FE72" s="43" t="n">
        <f aca="false">MIN(FE67+FE68,-FE69*$E66*FE26*FE$6)</f>
        <v>0</v>
      </c>
      <c r="FF72" s="43" t="n">
        <f aca="false">MIN(FF67+FF68,-FF69*$E66*FF26*FF$6)</f>
        <v>0</v>
      </c>
      <c r="FG72" s="43" t="n">
        <f aca="false">MIN(FG67+FG68,-FG69*$E66*FG26*FG$6)</f>
        <v>0</v>
      </c>
      <c r="FH72" s="43" t="n">
        <f aca="false">MIN(FH67+FH68,-FH69*$E66*FH26*FH$6)</f>
        <v>0</v>
      </c>
    </row>
    <row r="73" customFormat="false" ht="15" hidden="false" customHeight="false" outlineLevel="0" collapsed="false">
      <c r="C73" s="0" t="s">
        <v>676</v>
      </c>
      <c r="D73" s="11" t="s">
        <v>35</v>
      </c>
      <c r="I73" s="43" t="n">
        <f aca="false">SUM(J73:FH73)</f>
        <v>1011515.04284544</v>
      </c>
      <c r="J73" s="43" t="n">
        <f aca="false">J67+J68-J72</f>
        <v>0</v>
      </c>
      <c r="K73" s="43" t="n">
        <f aca="false">K67+K68-K72</f>
        <v>0</v>
      </c>
      <c r="L73" s="43" t="n">
        <f aca="false">L67+L68-L72</f>
        <v>0</v>
      </c>
      <c r="M73" s="43" t="n">
        <f aca="false">M67+M68-M72</f>
        <v>0</v>
      </c>
      <c r="N73" s="43" t="n">
        <f aca="false">N67+N68-N72</f>
        <v>0</v>
      </c>
      <c r="O73" s="43" t="n">
        <f aca="false">O67+O68-O72</f>
        <v>0</v>
      </c>
      <c r="P73" s="43" t="n">
        <f aca="false">P67+P68-P72</f>
        <v>0</v>
      </c>
      <c r="Q73" s="43" t="n">
        <f aca="false">Q67+Q68-Q72</f>
        <v>0</v>
      </c>
      <c r="R73" s="43" t="n">
        <f aca="false">R67+R68-R72</f>
        <v>0</v>
      </c>
      <c r="S73" s="43" t="n">
        <f aca="false">S67+S68-S72</f>
        <v>0</v>
      </c>
      <c r="T73" s="43" t="n">
        <f aca="false">T67+T68-T72</f>
        <v>6650.42834246575</v>
      </c>
      <c r="U73" s="43" t="n">
        <f aca="false">U67+U68-U72</f>
        <v>6708.8431990696</v>
      </c>
      <c r="V73" s="43" t="n">
        <f aca="false">V67+V68-V72</f>
        <v>6694.02641617767</v>
      </c>
      <c r="W73" s="43" t="n">
        <f aca="false">W67+W68-W72</f>
        <v>6633.61045133912</v>
      </c>
      <c r="X73" s="43" t="n">
        <f aca="false">X67+X68-X72</f>
        <v>6693.00168685342</v>
      </c>
      <c r="Y73" s="43" t="n">
        <f aca="false">Y67+Y68-Y72</f>
        <v>6751.92838272719</v>
      </c>
      <c r="Z73" s="43" t="n">
        <f aca="false">Z67+Z68-Z72</f>
        <v>6737.15605018394</v>
      </c>
      <c r="AA73" s="43" t="n">
        <f aca="false">AA67+AA68-AA72</f>
        <v>6628.32310010839</v>
      </c>
      <c r="AB73" s="43" t="n">
        <f aca="false">AB67+AB68-AB72</f>
        <v>6687.69853391752</v>
      </c>
      <c r="AC73" s="43" t="n">
        <f aca="false">AC67+AC68-AC72</f>
        <v>6746.61082170502</v>
      </c>
      <c r="AD73" s="43" t="n">
        <f aca="false">AD67+AD68-AD72</f>
        <v>6731.88280615941</v>
      </c>
      <c r="AE73" s="43" t="n">
        <f aca="false">AE67+AE68-AE72</f>
        <v>6795.34957971218</v>
      </c>
      <c r="AF73" s="43" t="n">
        <f aca="false">AF67+AF68-AF72</f>
        <v>6856.62368109659</v>
      </c>
      <c r="AG73" s="43" t="n">
        <f aca="false">AG67+AG68-AG72</f>
        <v>6917.43602589745</v>
      </c>
      <c r="AH73" s="43" t="n">
        <f aca="false">AH67+AH68-AH72</f>
        <v>6902.75219439847</v>
      </c>
      <c r="AI73" s="43" t="n">
        <f aca="false">AI67+AI68-AI72</f>
        <v>7118.63758526818</v>
      </c>
      <c r="AJ73" s="43" t="n">
        <f aca="false">AJ67+AJ68-AJ72</f>
        <v>7104.29291644209</v>
      </c>
      <c r="AK73" s="43" t="n">
        <f aca="false">AK67+AK68-AK72</f>
        <v>7167.8706259836</v>
      </c>
      <c r="AL73" s="43" t="n">
        <f aca="false">AL67+AL68-AL72</f>
        <v>7153.23096648643</v>
      </c>
      <c r="AM73" s="43" t="n">
        <f aca="false">AM67+AM68-AM72</f>
        <v>6906.23544944724</v>
      </c>
      <c r="AN73" s="43" t="n">
        <f aca="false">AN67+AN68-AN72</f>
        <v>6968.82698311057</v>
      </c>
      <c r="AO73" s="43" t="n">
        <f aca="false">AO67+AO68-AO72</f>
        <v>7030.95953035222</v>
      </c>
      <c r="AP73" s="43" t="n">
        <f aca="false">AP67+AP68-AP72</f>
        <v>7016.36378983354</v>
      </c>
      <c r="AQ73" s="43" t="n">
        <f aca="false">AQ67+AQ68-AQ72</f>
        <v>6838.79437241396</v>
      </c>
      <c r="AR73" s="43" t="n">
        <f aca="false">AR67+AR68-AR72</f>
        <v>6900.67899402425</v>
      </c>
      <c r="AS73" s="43" t="n">
        <f aca="false">AS67+AS68-AS72</f>
        <v>6962.10600617212</v>
      </c>
      <c r="AT73" s="43" t="n">
        <f aca="false">AT67+AT68-AT72</f>
        <v>6947.554052875</v>
      </c>
      <c r="AU73" s="43" t="n">
        <f aca="false">AU67+AU68-AU72</f>
        <v>6842.27649398165</v>
      </c>
      <c r="AV73" s="43" t="n">
        <f aca="false">AV67+AV68-AV72</f>
        <v>6904.24211177917</v>
      </c>
      <c r="AW73" s="43" t="n">
        <f aca="false">AW67+AW68-AW72</f>
        <v>6965.75149294264</v>
      </c>
      <c r="AX73" s="43" t="n">
        <f aca="false">AX67+AX68-AX72</f>
        <v>6951.24319550542</v>
      </c>
      <c r="AY73" s="43" t="n">
        <f aca="false">AY67+AY68-AY72</f>
        <v>7128.71132546949</v>
      </c>
      <c r="AZ73" s="43" t="n">
        <f aca="false">AZ67+AZ68-AZ72</f>
        <v>7114.53813627279</v>
      </c>
      <c r="BA73" s="43" t="n">
        <f aca="false">BA67+BA68-BA72</f>
        <v>7178.40166485548</v>
      </c>
      <c r="BB73" s="43" t="n">
        <f aca="false">BB67+BB68-BB72</f>
        <v>7163.9370113773</v>
      </c>
      <c r="BC73" s="43" t="n">
        <f aca="false">BC67+BC68-BC72</f>
        <v>7529.44374397833</v>
      </c>
      <c r="BD73" s="43" t="n">
        <f aca="false">BD67+BD68-BD72</f>
        <v>7599.1289000037</v>
      </c>
      <c r="BE73" s="43" t="n">
        <f aca="false">BE67+BE68-BE72</f>
        <v>7668.36055644173</v>
      </c>
      <c r="BF73" s="43" t="n">
        <f aca="false">BF67+BF68-BF72</f>
        <v>7653.93929692399</v>
      </c>
      <c r="BG73" s="43" t="n">
        <f aca="false">BG67+BG68-BG72</f>
        <v>7323.51692303405</v>
      </c>
      <c r="BH73" s="43" t="n">
        <f aca="false">BH67+BH68-BH72</f>
        <v>7390.95592926123</v>
      </c>
      <c r="BI73" s="43" t="n">
        <f aca="false">BI67+BI68-BI72</f>
        <v>7457.94279639981</v>
      </c>
      <c r="BJ73" s="43" t="n">
        <f aca="false">BJ67+BJ68-BJ72</f>
        <v>7443.56480066061</v>
      </c>
      <c r="BK73" s="43" t="n">
        <f aca="false">BK67+BK68-BK72</f>
        <v>7642.41652866222</v>
      </c>
      <c r="BL73" s="43" t="n">
        <f aca="false">BL67+BL68-BL72</f>
        <v>7713.4406640529</v>
      </c>
      <c r="BM73" s="43" t="n">
        <f aca="false">BM67+BM68-BM72</f>
        <v>7784.01401677225</v>
      </c>
      <c r="BN73" s="43" t="n">
        <f aca="false">BN67+BN68-BN72</f>
        <v>7769.67915502028</v>
      </c>
      <c r="BO73" s="43" t="n">
        <f aca="false">BO67+BO68-BO72</f>
        <v>7670.35735574542</v>
      </c>
      <c r="BP73" s="43" t="n">
        <f aca="false">BP67+BP68-BP72</f>
        <v>7656.35359626928</v>
      </c>
      <c r="BQ73" s="43" t="n">
        <f aca="false">BQ67+BQ68-BQ72</f>
        <v>7726.34230422027</v>
      </c>
      <c r="BR73" s="43" t="n">
        <f aca="false">BR67+BR68-BR72</f>
        <v>7712.05056469695</v>
      </c>
      <c r="BS73" s="43" t="n">
        <f aca="false">BS67+BS68-BS72</f>
        <v>7787.12236011761</v>
      </c>
      <c r="BT73" s="43" t="n">
        <f aca="false">BT67+BT68-BT72</f>
        <v>7859.83767634212</v>
      </c>
      <c r="BU73" s="43" t="n">
        <f aca="false">BU67+BU68-BU72</f>
        <v>7932.10491422268</v>
      </c>
      <c r="BV73" s="43" t="n">
        <f aca="false">BV67+BV68-BV72</f>
        <v>7917.85604991792</v>
      </c>
      <c r="BW73" s="43" t="n">
        <f aca="false">BW67+BW68-BW72</f>
        <v>8001.82595732493</v>
      </c>
      <c r="BX73" s="43" t="n">
        <f aca="false">BX67+BX68-BX72</f>
        <v>8076.96829387063</v>
      </c>
      <c r="BY73" s="43" t="n">
        <f aca="false">BY67+BY68-BY72</f>
        <v>8151.66389630741</v>
      </c>
      <c r="BZ73" s="43" t="n">
        <f aca="false">BZ67+BZ68-BZ72</f>
        <v>8137.45777859557</v>
      </c>
      <c r="CA73" s="43" t="n">
        <f aca="false">CA67+CA68-CA72</f>
        <v>7961.85164432967</v>
      </c>
      <c r="CB73" s="43" t="n">
        <f aca="false">CB67+CB68-CB72</f>
        <v>8036.59112236436</v>
      </c>
      <c r="CC73" s="43" t="n">
        <f aca="false">CC67+CC68-CC72</f>
        <v>8110.88520649245</v>
      </c>
      <c r="CD73" s="43" t="n">
        <f aca="false">CD67+CD68-CD72</f>
        <v>8096.72170713375</v>
      </c>
      <c r="CE73" s="43" t="n">
        <f aca="false">CE67+CE68-CE72</f>
        <v>8292.22882374918</v>
      </c>
      <c r="CF73" s="43" t="n">
        <f aca="false">CF67+CF68-CF72</f>
        <v>8278.39246858988</v>
      </c>
      <c r="CG73" s="43" t="n">
        <f aca="false">CG67+CG68-CG72</f>
        <v>8355.38588574114</v>
      </c>
      <c r="CH73" s="43" t="n">
        <f aca="false">CH67+CH68-CH72</f>
        <v>8341.26499311756</v>
      </c>
      <c r="CI73" s="43" t="n">
        <f aca="false">CI67+CI68-CI72</f>
        <v>8446.43539840431</v>
      </c>
      <c r="CJ73" s="43" t="n">
        <f aca="false">CJ67+CJ68-CJ72</f>
        <v>8526.64148238959</v>
      </c>
      <c r="CK73" s="43" t="n">
        <f aca="false">CK67+CK68-CK72</f>
        <v>8606.40484446748</v>
      </c>
      <c r="CL73" s="43" t="n">
        <f aca="false">CL67+CL68-CL72</f>
        <v>8592.32631452177</v>
      </c>
      <c r="CM73" s="43" t="n">
        <f aca="false">CM67+CM68-CM72</f>
        <v>8558.1186041406</v>
      </c>
      <c r="CN73" s="43" t="n">
        <f aca="false">CN67+CN68-CN72</f>
        <v>8639.60654222873</v>
      </c>
      <c r="CO73" s="43" t="n">
        <f aca="false">CO67+CO68-CO72</f>
        <v>8720.65308657517</v>
      </c>
      <c r="CP73" s="43" t="n">
        <f aca="false">CP67+CP68-CP72</f>
        <v>8706.6167922193</v>
      </c>
      <c r="CQ73" s="43" t="n">
        <f aca="false">CQ67+CQ68-CQ72</f>
        <v>8925.37703895832</v>
      </c>
      <c r="CR73" s="43" t="n">
        <f aca="false">CR67+CR68-CR72</f>
        <v>9010.98643312807</v>
      </c>
      <c r="CS73" s="43" t="n">
        <f aca="false">CS67+CS68-CS72</f>
        <v>9096.15575773736</v>
      </c>
      <c r="CT73" s="43" t="n">
        <f aca="false">CT67+CT68-CT72</f>
        <v>9082.16157226456</v>
      </c>
      <c r="CU73" s="43" t="n">
        <f aca="false">CU67+CU68-CU72</f>
        <v>9358.88875876327</v>
      </c>
      <c r="CV73" s="43" t="n">
        <f aca="false">CV67+CV68-CV72</f>
        <v>9345.21780672925</v>
      </c>
      <c r="CW73" s="43" t="n">
        <f aca="false">CW67+CW68-CW72</f>
        <v>9434.10167477368</v>
      </c>
      <c r="CX73" s="43" t="n">
        <f aca="false">CX67+CX68-CX72</f>
        <v>9420.14958670482</v>
      </c>
      <c r="CY73" s="43" t="n">
        <f aca="false">CY67+CY68-CY72</f>
        <v>5179.40755061235</v>
      </c>
      <c r="CZ73" s="43" t="n">
        <f aca="false">CZ67+CZ68-CZ72</f>
        <v>5223.47641925838</v>
      </c>
      <c r="DA73" s="43" t="n">
        <f aca="false">DA67+DA68-DA72</f>
        <v>5267.10785840141</v>
      </c>
      <c r="DB73" s="43" t="n">
        <f aca="false">DB67+DB68-DB72</f>
        <v>5253.19762659676</v>
      </c>
      <c r="DC73" s="43" t="n">
        <f aca="false">DC67+DC68-DC72</f>
        <v>5697.88681528929</v>
      </c>
      <c r="DD73" s="43" t="n">
        <f aca="false">DD67+DD68-DD72</f>
        <v>5747.75700496635</v>
      </c>
      <c r="DE73" s="43" t="n">
        <f aca="false">DE67+DE68-DE72</f>
        <v>5797.19107742894</v>
      </c>
      <c r="DF73" s="43" t="n">
        <f aca="false">DF67+DF68-DF72</f>
        <v>5783.32257631971</v>
      </c>
      <c r="DG73" s="43" t="n">
        <f aca="false">DG67+DG68-DG72</f>
        <v>6034.39029396671</v>
      </c>
      <c r="DH73" s="43" t="n">
        <f aca="false">DH67+DH68-DH72</f>
        <v>6088.03973017612</v>
      </c>
      <c r="DI73" s="43" t="n">
        <f aca="false">DI67+DI68-DI72</f>
        <v>6141.25435752269</v>
      </c>
      <c r="DJ73" s="43" t="n">
        <f aca="false">DJ67+DJ68-DJ72</f>
        <v>6127.42746191678</v>
      </c>
      <c r="DK73" s="43" t="n">
        <f aca="false">DK67+DK68-DK72</f>
        <v>6439.23772455698</v>
      </c>
      <c r="DL73" s="43" t="n">
        <f aca="false">DL67+DL68-DL72</f>
        <v>6425.7301983794</v>
      </c>
      <c r="DM73" s="43" t="n">
        <f aca="false">DM67+DM68-DM72</f>
        <v>6482.69688304215</v>
      </c>
      <c r="DN73" s="43" t="n">
        <f aca="false">DN67+DN68-DN72</f>
        <v>6468.91158159767</v>
      </c>
      <c r="DO73" s="43" t="n">
        <f aca="false">DO67+DO68-DO72</f>
        <v>6365.81780746778</v>
      </c>
      <c r="DP73" s="43" t="n">
        <f aca="false">DP67+DP68-DP72</f>
        <v>6423.23015671577</v>
      </c>
      <c r="DQ73" s="43" t="n">
        <f aca="false">DQ67+DQ68-DQ72</f>
        <v>6480.2103055985</v>
      </c>
      <c r="DR73" s="43" t="n">
        <f aca="false">DR67+DR68-DR72</f>
        <v>6466.46636005836</v>
      </c>
      <c r="DS73" s="43" t="n">
        <f aca="false">DS67+DS68-DS72</f>
        <v>6464.20181299058</v>
      </c>
      <c r="DT73" s="43" t="n">
        <f aca="false">DT67+DT68-DT72</f>
        <v>6522.74727473466</v>
      </c>
      <c r="DU73" s="43" t="n">
        <f aca="false">DU67+DU68-DU72</f>
        <v>6580.86183271459</v>
      </c>
      <c r="DV73" s="43" t="n">
        <f aca="false">DV67+DV68-DV72</f>
        <v>6567.15911901106</v>
      </c>
      <c r="DW73" s="43" t="n">
        <f aca="false">DW67+DW68-DW72</f>
        <v>6685.85579429133</v>
      </c>
      <c r="DX73" s="43" t="n">
        <f aca="false">DX67+DX68-DX72</f>
        <v>6746.9039150584</v>
      </c>
      <c r="DY73" s="43" t="n">
        <f aca="false">DY67+DY68-DY72</f>
        <v>6807.52242477261</v>
      </c>
      <c r="DZ73" s="43" t="n">
        <f aca="false">DZ67+DZ68-DZ72</f>
        <v>6793.86081921019</v>
      </c>
      <c r="EA73" s="43" t="n">
        <f aca="false">EA67+EA68-EA72</f>
        <v>6976.60785312175</v>
      </c>
      <c r="EB73" s="43" t="n">
        <f aca="false">EB67+EB68-EB72</f>
        <v>6963.26179916852</v>
      </c>
      <c r="EC73" s="43" t="n">
        <f aca="false">EC67+EC68-EC72</f>
        <v>7026.29854890641</v>
      </c>
      <c r="ED73" s="43" t="n">
        <f aca="false">ED67+ED68-ED72</f>
        <v>7012.67804027879</v>
      </c>
      <c r="EE73" s="43" t="n">
        <f aca="false">EE67+EE68-EE72</f>
        <v>6918.59771436637</v>
      </c>
      <c r="EF73" s="43" t="n">
        <f aca="false">EF67+EF68-EF72</f>
        <v>6982.3112806354</v>
      </c>
      <c r="EG73" s="43" t="n">
        <f aca="false">EG67+EG68-EG72</f>
        <v>7045.59781316654</v>
      </c>
      <c r="EH73" s="43" t="n">
        <f aca="false">EH67+EH68-EH72</f>
        <v>7032.01816606481</v>
      </c>
      <c r="EI73" s="43" t="n">
        <f aca="false">EI67+EI68-EI72</f>
        <v>6836.43692094929</v>
      </c>
      <c r="EJ73" s="43" t="n">
        <f aca="false">EJ67+EJ68-EJ72</f>
        <v>6899.2770687387</v>
      </c>
      <c r="EK73" s="43" t="n">
        <f aca="false">EK67+EK68-EK72</f>
        <v>6961.69146389143</v>
      </c>
      <c r="EL73" s="43" t="n">
        <f aca="false">EL67+EL68-EL72</f>
        <v>6948.152555731</v>
      </c>
      <c r="EM73" s="43" t="n">
        <f aca="false">EM67+EM68-EM72</f>
        <v>6922.88988824124</v>
      </c>
      <c r="EN73" s="43" t="n">
        <f aca="false">EN67+EN68-EN72</f>
        <v>6986.72998534344</v>
      </c>
      <c r="EO73" s="43" t="n">
        <f aca="false">EO67+EO68-EO72</f>
        <v>7050.14560706687</v>
      </c>
      <c r="EP73" s="43" t="n">
        <f aca="false">EP67+EP68-EP72</f>
        <v>7036.64731563092</v>
      </c>
      <c r="EQ73" s="43" t="n">
        <f aca="false">EQ67+EQ68-EQ72</f>
        <v>7123.08406476314</v>
      </c>
      <c r="ER73" s="43" t="n">
        <f aca="false">ER67+ER68-ER72</f>
        <v>7109.89755275635</v>
      </c>
      <c r="ES73" s="43" t="n">
        <f aca="false">ES67+ES68-ES72</f>
        <v>7174.70685878045</v>
      </c>
      <c r="ET73" s="43" t="n">
        <f aca="false">ET67+ET68-ET72</f>
        <v>7161.24917299662</v>
      </c>
      <c r="EU73" s="43" t="n">
        <f aca="false">EU67+EU68-EU72</f>
        <v>6992.41468194035</v>
      </c>
      <c r="EV73" s="43" t="n">
        <f aca="false">EV67+EV68-EV72</f>
        <v>7057.10575146247</v>
      </c>
      <c r="EW73" s="43" t="n">
        <f aca="false">EW67+EW68-EW72</f>
        <v>7121.37489211095</v>
      </c>
      <c r="EX73" s="43" t="n">
        <f aca="false">EX67+EX68-EX72</f>
        <v>7107.95757938448</v>
      </c>
      <c r="EY73" s="43" t="n">
        <f aca="false">EY67+EY68-EY72</f>
        <v>6940.32106671645</v>
      </c>
      <c r="EZ73" s="43" t="n">
        <f aca="false">EZ67+EZ68-EZ72</f>
        <v>7004.47232557247</v>
      </c>
      <c r="FA73" s="43" t="n">
        <f aca="false">FA67+FA68-FA72</f>
        <v>7068.20292134147</v>
      </c>
      <c r="FB73" s="43" t="n">
        <f aca="false">FB67+FB68-FB72</f>
        <v>7054.82586055318</v>
      </c>
      <c r="FC73" s="43" t="n">
        <f aca="false">FC67+FC68-FC72</f>
        <v>6888.38373233822</v>
      </c>
      <c r="FD73" s="43" t="n">
        <f aca="false">FD67+FD68-FD72</f>
        <v>0</v>
      </c>
      <c r="FE73" s="43" t="n">
        <f aca="false">FE67+FE68-FE72</f>
        <v>0</v>
      </c>
      <c r="FF73" s="43" t="n">
        <f aca="false">FF67+FF68-FF72</f>
        <v>0</v>
      </c>
      <c r="FG73" s="43" t="n">
        <f aca="false">FG67+FG68-FG72</f>
        <v>0</v>
      </c>
      <c r="FH73" s="43" t="n">
        <f aca="false">FH67+FH68-FH72</f>
        <v>0</v>
      </c>
    </row>
    <row r="74" customFormat="false" ht="15" hidden="false" customHeight="false" outlineLevel="0" collapsed="false">
      <c r="C74" s="0" t="s">
        <v>677</v>
      </c>
      <c r="D74" s="11" t="s">
        <v>35</v>
      </c>
      <c r="I74" s="43" t="n">
        <f aca="false">SUM(J74:FH74)</f>
        <v>2093734.36923288</v>
      </c>
      <c r="J74" s="43" t="n">
        <f aca="false">J71*$E66*J26*J$6</f>
        <v>0</v>
      </c>
      <c r="K74" s="43" t="n">
        <f aca="false">K71*$E66*K26*K$6</f>
        <v>0</v>
      </c>
      <c r="L74" s="43" t="n">
        <f aca="false">L71*$E66*L26*L$6</f>
        <v>0</v>
      </c>
      <c r="M74" s="43" t="n">
        <f aca="false">M71*$E66*M26*M$6</f>
        <v>0</v>
      </c>
      <c r="N74" s="43" t="n">
        <f aca="false">N71*$E66*N26*N$6</f>
        <v>0</v>
      </c>
      <c r="O74" s="43" t="n">
        <f aca="false">O71*$E66*O26*O$6</f>
        <v>0</v>
      </c>
      <c r="P74" s="43" t="n">
        <f aca="false">P71*$E66*P26*P$6</f>
        <v>0</v>
      </c>
      <c r="Q74" s="43" t="n">
        <f aca="false">Q71*$E66*Q26*Q$6</f>
        <v>0</v>
      </c>
      <c r="R74" s="43" t="n">
        <f aca="false">R71*$E66*R26*R$6</f>
        <v>0</v>
      </c>
      <c r="S74" s="43" t="n">
        <f aca="false">S71*$E66*S26*S$6</f>
        <v>0</v>
      </c>
      <c r="T74" s="43" t="n">
        <f aca="false">T71*$E66*T26*T$6</f>
        <v>17262.5794561644</v>
      </c>
      <c r="U74" s="43" t="n">
        <f aca="false">U71*$E66*U26*U$6</f>
        <v>17452.2781315069</v>
      </c>
      <c r="V74" s="43" t="n">
        <f aca="false">V71*$E66*V26*V$6</f>
        <v>17452.2781315069</v>
      </c>
      <c r="W74" s="43" t="n">
        <f aca="false">W71*$E66*W26*W$6</f>
        <v>16527.4037260274</v>
      </c>
      <c r="X74" s="43" t="n">
        <f aca="false">X71*$E66*X26*X$6</f>
        <v>16711.0415452055</v>
      </c>
      <c r="Y74" s="43" t="n">
        <f aca="false">Y71*$E66*Y26*Y$6</f>
        <v>16894.6793643836</v>
      </c>
      <c r="Z74" s="43" t="n">
        <f aca="false">Z71*$E66*Z26*Z$6</f>
        <v>16894.6793643836</v>
      </c>
      <c r="AA74" s="43" t="n">
        <f aca="false">AA71*$E66*AA26*AA$6</f>
        <v>16184.9174794521</v>
      </c>
      <c r="AB74" s="43" t="n">
        <f aca="false">AB71*$E66*AB26*AB$6</f>
        <v>16364.7498958904</v>
      </c>
      <c r="AC74" s="43" t="n">
        <f aca="false">AC71*$E66*AC26*AC$6</f>
        <v>16544.5823123288</v>
      </c>
      <c r="AD74" s="43" t="n">
        <f aca="false">AD71*$E66*AD26*AD$6</f>
        <v>16544.5823123288</v>
      </c>
      <c r="AE74" s="43" t="n">
        <f aca="false">AE71*$E66*AE26*AE$6</f>
        <v>15886.621109589</v>
      </c>
      <c r="AF74" s="43" t="n">
        <f aca="false">AF71*$E66*AF26*AF$6</f>
        <v>16063.1391219178</v>
      </c>
      <c r="AG74" s="43" t="n">
        <f aca="false">AG71*$E66*AG26*AG$6</f>
        <v>16239.6571342466</v>
      </c>
      <c r="AH74" s="43" t="n">
        <f aca="false">AH71*$E66*AH26*AH$6</f>
        <v>16239.6571342466</v>
      </c>
      <c r="AI74" s="43" t="n">
        <f aca="false">AI71*$E66*AI26*AI$6</f>
        <v>15735.6681424658</v>
      </c>
      <c r="AJ74" s="43" t="n">
        <f aca="false">AJ71*$E66*AJ26*AJ$6</f>
        <v>15735.6681424658</v>
      </c>
      <c r="AK74" s="43" t="n">
        <f aca="false">AK71*$E66*AK26*AK$6</f>
        <v>15908.5875726027</v>
      </c>
      <c r="AL74" s="43" t="n">
        <f aca="false">AL71*$E66*AL26*AL$6</f>
        <v>15908.5875726027</v>
      </c>
      <c r="AM74" s="43" t="n">
        <f aca="false">AM71*$E66*AM26*AM$6</f>
        <v>15260.823369863</v>
      </c>
      <c r="AN74" s="43" t="n">
        <f aca="false">AN71*$E66*AN26*AN$6</f>
        <v>15430.3880739726</v>
      </c>
      <c r="AO74" s="43" t="n">
        <f aca="false">AO71*$E66*AO26*AO$6</f>
        <v>15599.9527780822</v>
      </c>
      <c r="AP74" s="43" t="n">
        <f aca="false">AP71*$E66*AP26*AP$6</f>
        <v>15599.9527780822</v>
      </c>
      <c r="AQ74" s="43" t="n">
        <f aca="false">AQ71*$E66*AQ26*AQ$6</f>
        <v>15112.9012191781</v>
      </c>
      <c r="AR74" s="43" t="n">
        <f aca="false">AR71*$E66*AR26*AR$6</f>
        <v>15280.8223438356</v>
      </c>
      <c r="AS74" s="43" t="n">
        <f aca="false">AS71*$E66*AS26*AS$6</f>
        <v>15448.7434684932</v>
      </c>
      <c r="AT74" s="43" t="n">
        <f aca="false">AT71*$E66*AT26*AT$6</f>
        <v>15448.7434684932</v>
      </c>
      <c r="AU74" s="43" t="n">
        <f aca="false">AU71*$E66*AU26*AU$6</f>
        <v>14872.2174246575</v>
      </c>
      <c r="AV74" s="43" t="n">
        <f aca="false">AV71*$E66*AV26*AV$6</f>
        <v>15037.4642849315</v>
      </c>
      <c r="AW74" s="43" t="n">
        <f aca="false">AW71*$E66*AW26*AW$6</f>
        <v>15202.7111452055</v>
      </c>
      <c r="AX74" s="43" t="n">
        <f aca="false">AX71*$E66*AX26*AX$6</f>
        <v>15202.7111452055</v>
      </c>
      <c r="AY74" s="43" t="n">
        <f aca="false">AY71*$E66*AY26*AY$6</f>
        <v>14781.9279328767</v>
      </c>
      <c r="AZ74" s="43" t="n">
        <f aca="false">AZ71*$E66*AZ26*AZ$6</f>
        <v>14781.9279328767</v>
      </c>
      <c r="BA74" s="43" t="n">
        <f aca="false">BA71*$E66*BA26*BA$6</f>
        <v>14944.3667013699</v>
      </c>
      <c r="BB74" s="43" t="n">
        <f aca="false">BB71*$E66*BB26*BB$6</f>
        <v>14944.3667013699</v>
      </c>
      <c r="BC74" s="43" t="n">
        <f aca="false">BC71*$E66*BC26*BC$6</f>
        <v>14325.4786438356</v>
      </c>
      <c r="BD74" s="43" t="n">
        <f aca="false">BD71*$E66*BD26*BD$6</f>
        <v>14484.6506287671</v>
      </c>
      <c r="BE74" s="43" t="n">
        <f aca="false">BE71*$E66*BE26*BE$6</f>
        <v>14643.8226136986</v>
      </c>
      <c r="BF74" s="43" t="n">
        <f aca="false">BF71*$E66*BF26*BF$6</f>
        <v>14643.8226136986</v>
      </c>
      <c r="BG74" s="43" t="n">
        <f aca="false">BG71*$E66*BG26*BG$6</f>
        <v>14146.7644109589</v>
      </c>
      <c r="BH74" s="43" t="n">
        <f aca="false">BH71*$E66*BH26*BH$6</f>
        <v>14303.9506821918</v>
      </c>
      <c r="BI74" s="43" t="n">
        <f aca="false">BI71*$E66*BI26*BI$6</f>
        <v>14461.1369534247</v>
      </c>
      <c r="BJ74" s="43" t="n">
        <f aca="false">BJ71*$E66*BJ26*BJ$6</f>
        <v>14461.1369534247</v>
      </c>
      <c r="BK74" s="43" t="n">
        <f aca="false">BK71*$E66*BK26*BK$6</f>
        <v>13973.4249041096</v>
      </c>
      <c r="BL74" s="43" t="n">
        <f aca="false">BL71*$E66*BL26*BL$6</f>
        <v>14128.6851808219</v>
      </c>
      <c r="BM74" s="43" t="n">
        <f aca="false">BM71*$E66*BM26*BM$6</f>
        <v>14283.9454575342</v>
      </c>
      <c r="BN74" s="43" t="n">
        <f aca="false">BN71*$E66*BN26*BN$6</f>
        <v>14283.9454575342</v>
      </c>
      <c r="BO74" s="43" t="n">
        <f aca="false">BO71*$E66*BO26*BO$6</f>
        <v>14010.3113835616</v>
      </c>
      <c r="BP74" s="43" t="n">
        <f aca="false">BP71*$E66*BP26*BP$6</f>
        <v>14010.3113835616</v>
      </c>
      <c r="BQ74" s="43" t="n">
        <f aca="false">BQ71*$E66*BQ26*BQ$6</f>
        <v>14164.2708493151</v>
      </c>
      <c r="BR74" s="43" t="n">
        <f aca="false">BR71*$E66*BR26*BR$6</f>
        <v>14164.2708493151</v>
      </c>
      <c r="BS74" s="43" t="n">
        <f aca="false">BS71*$E66*BS26*BS$6</f>
        <v>13467.8110684932</v>
      </c>
      <c r="BT74" s="43" t="n">
        <f aca="false">BT71*$E66*BT26*BT$6</f>
        <v>13617.4534136986</v>
      </c>
      <c r="BU74" s="43" t="n">
        <f aca="false">BU71*$E66*BU26*BU$6</f>
        <v>13767.0957589041</v>
      </c>
      <c r="BV74" s="43" t="n">
        <f aca="false">BV71*$E66*BV26*BV$6</f>
        <v>13767.0957589041</v>
      </c>
      <c r="BW74" s="43" t="n">
        <f aca="false">BW71*$E66*BW26*BW$6</f>
        <v>13400.0397123288</v>
      </c>
      <c r="BX74" s="43" t="n">
        <f aca="false">BX71*$E66*BX26*BX$6</f>
        <v>13548.9290424658</v>
      </c>
      <c r="BY74" s="43" t="n">
        <f aca="false">BY71*$E66*BY26*BY$6</f>
        <v>13697.8183726027</v>
      </c>
      <c r="BZ74" s="43" t="n">
        <f aca="false">BZ71*$E66*BZ26*BZ$6</f>
        <v>13697.8183726027</v>
      </c>
      <c r="CA74" s="43" t="n">
        <f aca="false">CA71*$E66*CA26*CA$6</f>
        <v>13293.7026164384</v>
      </c>
      <c r="CB74" s="43" t="n">
        <f aca="false">CB71*$E66*CB26*CB$6</f>
        <v>13441.4104232877</v>
      </c>
      <c r="CC74" s="43" t="n">
        <f aca="false">CC71*$E66*CC26*CC$6</f>
        <v>13589.118230137</v>
      </c>
      <c r="CD74" s="43" t="n">
        <f aca="false">CD71*$E66*CD26*CD$6</f>
        <v>13589.118230137</v>
      </c>
      <c r="CE74" s="43" t="n">
        <f aca="false">CE71*$E66*CE26*CE$6</f>
        <v>13181.9388821918</v>
      </c>
      <c r="CF74" s="43" t="n">
        <f aca="false">CF71*$E66*CF26*CF$6</f>
        <v>13181.9388821918</v>
      </c>
      <c r="CG74" s="43" t="n">
        <f aca="false">CG71*$E66*CG26*CG$6</f>
        <v>13326.7953534247</v>
      </c>
      <c r="CH74" s="43" t="n">
        <f aca="false">CH71*$E66*CH26*CH$6</f>
        <v>13326.7953534247</v>
      </c>
      <c r="CI74" s="43" t="n">
        <f aca="false">CI71*$E66*CI26*CI$6</f>
        <v>12792.8935479452</v>
      </c>
      <c r="CJ74" s="43" t="n">
        <f aca="false">CJ71*$E66*CJ26*CJ$6</f>
        <v>12935.036809589</v>
      </c>
      <c r="CK74" s="43" t="n">
        <f aca="false">CK71*$E66*CK26*CK$6</f>
        <v>13077.1800712329</v>
      </c>
      <c r="CL74" s="43" t="n">
        <f aca="false">CL71*$E66*CL26*CL$6</f>
        <v>13077.1800712329</v>
      </c>
      <c r="CM74" s="43" t="n">
        <f aca="false">CM71*$E66*CM26*CM$6</f>
        <v>12605.229</v>
      </c>
      <c r="CN74" s="43" t="n">
        <f aca="false">CN71*$E66*CN26*CN$6</f>
        <v>12745.2871</v>
      </c>
      <c r="CO74" s="43" t="n">
        <f aca="false">CO71*$E66*CO26*CO$6</f>
        <v>12885.3452</v>
      </c>
      <c r="CP74" s="43" t="n">
        <f aca="false">CP71*$E66*CP26*CP$6</f>
        <v>12885.3452</v>
      </c>
      <c r="CQ74" s="43" t="n">
        <f aca="false">CQ71*$E66*CQ26*CQ$6</f>
        <v>12390.8245890411</v>
      </c>
      <c r="CR74" s="43" t="n">
        <f aca="false">CR71*$E66*CR26*CR$6</f>
        <v>12528.5004178082</v>
      </c>
      <c r="CS74" s="43" t="n">
        <f aca="false">CS71*$E66*CS26*CS$6</f>
        <v>12666.1762465753</v>
      </c>
      <c r="CT74" s="43" t="n">
        <f aca="false">CT71*$E66*CT26*CT$6</f>
        <v>12666.1762465753</v>
      </c>
      <c r="CU74" s="43" t="n">
        <f aca="false">CU71*$E66*CU26*CU$6</f>
        <v>12531.6345575342</v>
      </c>
      <c r="CV74" s="43" t="n">
        <f aca="false">CV71*$E66*CV26*CV$6</f>
        <v>12531.6345575342</v>
      </c>
      <c r="CW74" s="43" t="n">
        <f aca="false">CW71*$E66*CW26*CW$6</f>
        <v>12669.3448273973</v>
      </c>
      <c r="CX74" s="43" t="n">
        <f aca="false">CX71*$E66*CX26*CX$6</f>
        <v>12669.3448273973</v>
      </c>
      <c r="CY74" s="43" t="n">
        <f aca="false">CY71*$E66*CY26*CY$6</f>
        <v>17739.4606027397</v>
      </c>
      <c r="CZ74" s="43" t="n">
        <f aca="false">CZ71*$E66*CZ26*CZ$6</f>
        <v>17936.5657205479</v>
      </c>
      <c r="DA74" s="43" t="n">
        <f aca="false">DA71*$E66*DA26*DA$6</f>
        <v>18133.6708383562</v>
      </c>
      <c r="DB74" s="43" t="n">
        <f aca="false">DB71*$E66*DB26*DB$6</f>
        <v>18133.6708383562</v>
      </c>
      <c r="DC74" s="43" t="n">
        <f aca="false">DC71*$E66*DC26*DC$6</f>
        <v>17051.0811780822</v>
      </c>
      <c r="DD74" s="43" t="n">
        <f aca="false">DD71*$E66*DD26*DD$6</f>
        <v>17240.5376356164</v>
      </c>
      <c r="DE74" s="43" t="n">
        <f aca="false">DE71*$E66*DE26*DE$6</f>
        <v>17429.9940931507</v>
      </c>
      <c r="DF74" s="43" t="n">
        <f aca="false">DF71*$E66*DF26*DF$6</f>
        <v>17429.9940931507</v>
      </c>
      <c r="DG74" s="43" t="n">
        <f aca="false">DG71*$E66*DG26*DG$6</f>
        <v>16510.3508219178</v>
      </c>
      <c r="DH74" s="43" t="n">
        <f aca="false">DH71*$E66*DH26*DH$6</f>
        <v>16693.7991643836</v>
      </c>
      <c r="DI74" s="43" t="n">
        <f aca="false">DI71*$E66*DI26*DI$6</f>
        <v>16877.2475068493</v>
      </c>
      <c r="DJ74" s="43" t="n">
        <f aca="false">DJ71*$E66*DJ26*DJ$6</f>
        <v>16877.2475068493</v>
      </c>
      <c r="DK74" s="43" t="n">
        <f aca="false">DK71*$E66*DK26*DK$6</f>
        <v>16467.5070958904</v>
      </c>
      <c r="DL74" s="43" t="n">
        <f aca="false">DL71*$E66*DL26*DL$6</f>
        <v>16467.5070958904</v>
      </c>
      <c r="DM74" s="43" t="n">
        <f aca="false">DM71*$E66*DM26*DM$6</f>
        <v>16648.4687123288</v>
      </c>
      <c r="DN74" s="43" t="n">
        <f aca="false">DN71*$E66*DN26*DN$6</f>
        <v>16648.4687123288</v>
      </c>
      <c r="DO74" s="43" t="n">
        <f aca="false">DO71*$E66*DO26*DO$6</f>
        <v>15862.5690410959</v>
      </c>
      <c r="DP74" s="43" t="n">
        <f aca="false">DP71*$E66*DP26*DP$6</f>
        <v>16038.8198082192</v>
      </c>
      <c r="DQ74" s="43" t="n">
        <f aca="false">DQ71*$E66*DQ26*DQ$6</f>
        <v>16215.0705753425</v>
      </c>
      <c r="DR74" s="43" t="n">
        <f aca="false">DR71*$E66*DR26*DR$6</f>
        <v>16215.0705753425</v>
      </c>
      <c r="DS74" s="43" t="n">
        <f aca="false">DS71*$E66*DS26*DS$6</f>
        <v>15611.5843150685</v>
      </c>
      <c r="DT74" s="43" t="n">
        <f aca="false">DT71*$E66*DT26*DT$6</f>
        <v>15785.0463630137</v>
      </c>
      <c r="DU74" s="43" t="n">
        <f aca="false">DU71*$E66*DU26*DU$6</f>
        <v>15958.5084109589</v>
      </c>
      <c r="DV74" s="43" t="n">
        <f aca="false">DV71*$E66*DV26*DV$6</f>
        <v>15958.5084109589</v>
      </c>
      <c r="DW74" s="43" t="n">
        <f aca="false">DW71*$E66*DW26*DW$6</f>
        <v>15365.1183287671</v>
      </c>
      <c r="DX74" s="43" t="n">
        <f aca="false">DX71*$E66*DX26*DX$6</f>
        <v>15535.8418657534</v>
      </c>
      <c r="DY74" s="43" t="n">
        <f aca="false">DY71*$E66*DY26*DY$6</f>
        <v>15706.5654027397</v>
      </c>
      <c r="DZ74" s="43" t="n">
        <f aca="false">DZ71*$E66*DZ26*DZ$6</f>
        <v>15706.5654027397</v>
      </c>
      <c r="EA74" s="43" t="n">
        <f aca="false">EA71*$E66*EA26*EA$6</f>
        <v>15269.4524547945</v>
      </c>
      <c r="EB74" s="43" t="n">
        <f aca="false">EB71*$E66*EB26*EB$6</f>
        <v>15269.4524547945</v>
      </c>
      <c r="EC74" s="43" t="n">
        <f aca="false">EC71*$E66*EC26*EC$6</f>
        <v>15437.2486356164</v>
      </c>
      <c r="ED74" s="43" t="n">
        <f aca="false">ED71*$E66*ED26*ED$6</f>
        <v>15437.2486356164</v>
      </c>
      <c r="EE74" s="43" t="n">
        <f aca="false">EE71*$E66*EE26*EE$6</f>
        <v>14836.4900136986</v>
      </c>
      <c r="EF74" s="43" t="n">
        <f aca="false">EF71*$E66*EF26*EF$6</f>
        <v>15001.3399027397</v>
      </c>
      <c r="EG74" s="43" t="n">
        <f aca="false">EG71*$E66*EG26*EG$6</f>
        <v>15166.1897917808</v>
      </c>
      <c r="EH74" s="43" t="n">
        <f aca="false">EH71*$E66*EH26*EH$6</f>
        <v>15166.1897917808</v>
      </c>
      <c r="EI74" s="43" t="n">
        <f aca="false">EI71*$E66*EI26*EI$6</f>
        <v>14556.0491506849</v>
      </c>
      <c r="EJ74" s="43" t="n">
        <f aca="false">EJ71*$E66*EJ26*EJ$6</f>
        <v>14717.783030137</v>
      </c>
      <c r="EK74" s="43" t="n">
        <f aca="false">EK71*$E66*EK26*EK$6</f>
        <v>14879.516909589</v>
      </c>
      <c r="EL74" s="43" t="n">
        <f aca="false">EL71*$E66*EL26*EL$6</f>
        <v>14879.516909589</v>
      </c>
      <c r="EM74" s="43" t="n">
        <f aca="false">EM71*$E66*EM26*EM$6</f>
        <v>14344.3914657534</v>
      </c>
      <c r="EN74" s="43" t="n">
        <f aca="false">EN71*$E66*EN26*EN$6</f>
        <v>14503.7735931507</v>
      </c>
      <c r="EO74" s="43" t="n">
        <f aca="false">EO71*$E66*EO26*EO$6</f>
        <v>14663.1557205479</v>
      </c>
      <c r="EP74" s="43" t="n">
        <f aca="false">EP71*$E66*EP26*EP$6</f>
        <v>14663.1557205479</v>
      </c>
      <c r="EQ74" s="43" t="n">
        <f aca="false">EQ71*$E66*EQ26*EQ$6</f>
        <v>14360.1418109589</v>
      </c>
      <c r="ER74" s="43" t="n">
        <f aca="false">ER71*$E66*ER26*ER$6</f>
        <v>14360.1418109589</v>
      </c>
      <c r="ES74" s="43" t="n">
        <f aca="false">ES71*$E66*ES26*ES$6</f>
        <v>14517.9455671233</v>
      </c>
      <c r="ET74" s="43" t="n">
        <f aca="false">ET71*$E66*ET26*ET$6</f>
        <v>14517.9455671233</v>
      </c>
      <c r="EU74" s="43" t="n">
        <f aca="false">EU71*$E66*EU26*EU$6</f>
        <v>14202.3380547945</v>
      </c>
      <c r="EV74" s="43" t="n">
        <f aca="false">EV71*$E66*EV26*EV$6</f>
        <v>14360.1418109589</v>
      </c>
      <c r="EW74" s="43" t="n">
        <f aca="false">EW71*$E66*EW26*EW$6</f>
        <v>14517.9455671233</v>
      </c>
      <c r="EX74" s="43" t="n">
        <f aca="false">EX71*$E66*EX26*EX$6</f>
        <v>14517.9455671233</v>
      </c>
      <c r="EY74" s="43" t="n">
        <f aca="false">EY71*$E66*EY26*EY$6</f>
        <v>14202.3380547945</v>
      </c>
      <c r="EZ74" s="43" t="n">
        <f aca="false">EZ71*$E66*EZ26*EZ$6</f>
        <v>14360.1418109589</v>
      </c>
      <c r="FA74" s="43" t="n">
        <f aca="false">FA71*$E66*FA26*FA$6</f>
        <v>14517.9455671233</v>
      </c>
      <c r="FB74" s="43" t="n">
        <f aca="false">FB71*$E66*FB26*FB$6</f>
        <v>14517.9455671233</v>
      </c>
      <c r="FC74" s="43" t="n">
        <f aca="false">FC71*$E66*FC26*FC$6</f>
        <v>14202.3380547945</v>
      </c>
      <c r="FD74" s="43" t="n">
        <f aca="false">FD71*$E66*FD26*FD$6</f>
        <v>0</v>
      </c>
      <c r="FE74" s="43" t="n">
        <f aca="false">FE71*$E66*FE26*FE$6</f>
        <v>0</v>
      </c>
      <c r="FF74" s="43" t="n">
        <f aca="false">FF71*$E66*FF26*FF$6</f>
        <v>0</v>
      </c>
      <c r="FG74" s="43" t="n">
        <f aca="false">FG71*$E66*FG26*FG$6</f>
        <v>0</v>
      </c>
      <c r="FH74" s="43" t="n">
        <f aca="false">FH71*$E66*FH26*FH$6</f>
        <v>0</v>
      </c>
    </row>
    <row r="75" customFormat="false" ht="15" hidden="false" customHeight="false" outlineLevel="0" collapsed="false">
      <c r="C75" s="0" t="s">
        <v>678</v>
      </c>
      <c r="D75" s="11" t="s">
        <v>35</v>
      </c>
      <c r="I75" s="43" t="n">
        <f aca="false">SUM(J75:FH75)</f>
        <v>1001348.37024247</v>
      </c>
      <c r="J75" s="43" t="n">
        <f aca="false">-J70*$E66*J26*J$6</f>
        <v>-0</v>
      </c>
      <c r="K75" s="43" t="n">
        <f aca="false">-K70*$E66*K26*K$6</f>
        <v>-0</v>
      </c>
      <c r="L75" s="43" t="n">
        <f aca="false">-L70*$E66*L26*L$6</f>
        <v>-0</v>
      </c>
      <c r="M75" s="43" t="n">
        <f aca="false">-M70*$E66*M26*M$6</f>
        <v>-0</v>
      </c>
      <c r="N75" s="43" t="n">
        <f aca="false">-N70*$E66*N26*N$6</f>
        <v>-0</v>
      </c>
      <c r="O75" s="43" t="n">
        <f aca="false">-O70*$E66*O26*O$6</f>
        <v>0</v>
      </c>
      <c r="P75" s="43" t="n">
        <f aca="false">-P70*$E66*P26*P$6</f>
        <v>0</v>
      </c>
      <c r="Q75" s="43" t="n">
        <f aca="false">-Q70*$E66*Q26*Q$6</f>
        <v>0</v>
      </c>
      <c r="R75" s="43" t="n">
        <f aca="false">-R70*$E66*R26*R$6</f>
        <v>0</v>
      </c>
      <c r="S75" s="43" t="n">
        <f aca="false">-S70*$E66*S26*S$6</f>
        <v>0</v>
      </c>
      <c r="T75" s="43" t="n">
        <f aca="false">-T70*$E66*T26*T$6</f>
        <v>8270.59284109589</v>
      </c>
      <c r="U75" s="43" t="n">
        <f aca="false">-U70*$E66*U26*U$6</f>
        <v>8361.47847671233</v>
      </c>
      <c r="V75" s="43" t="n">
        <f aca="false">-V70*$E66*V26*V$6</f>
        <v>8361.47847671233</v>
      </c>
      <c r="W75" s="43" t="n">
        <f aca="false">-W70*$E66*W26*W$6</f>
        <v>7649.046</v>
      </c>
      <c r="X75" s="43" t="n">
        <f aca="false">-X70*$E66*X26*X$6</f>
        <v>7734.0354</v>
      </c>
      <c r="Y75" s="43" t="n">
        <f aca="false">-Y70*$E66*Y26*Y$6</f>
        <v>7819.0248</v>
      </c>
      <c r="Z75" s="43" t="n">
        <f aca="false">-Z70*$E66*Z26*Z$6</f>
        <v>7819.0248</v>
      </c>
      <c r="AA75" s="43" t="n">
        <f aca="false">-AA70*$E66*AA26*AA$6</f>
        <v>7275.83535616438</v>
      </c>
      <c r="AB75" s="43" t="n">
        <f aca="false">-AB70*$E66*AB26*AB$6</f>
        <v>7356.67797123288</v>
      </c>
      <c r="AC75" s="43" t="n">
        <f aca="false">-AC70*$E66*AC26*AC$6</f>
        <v>7437.52058630137</v>
      </c>
      <c r="AD75" s="43" t="n">
        <f aca="false">-AD70*$E66*AD26*AD$6</f>
        <v>7437.52058630137</v>
      </c>
      <c r="AE75" s="43" t="n">
        <f aca="false">-AE70*$E66*AE26*AE$6</f>
        <v>7165.52654794521</v>
      </c>
      <c r="AF75" s="43" t="n">
        <f aca="false">-AF70*$E66*AF26*AF$6</f>
        <v>7245.14350958904</v>
      </c>
      <c r="AG75" s="43" t="n">
        <f aca="false">-AG70*$E66*AG26*AG$6</f>
        <v>7324.76047123288</v>
      </c>
      <c r="AH75" s="43" t="n">
        <f aca="false">-AH70*$E66*AH26*AH$6</f>
        <v>7324.76047123288</v>
      </c>
      <c r="AI75" s="43" t="n">
        <f aca="false">-AI70*$E66*AI26*AI$6</f>
        <v>7177.32395205479</v>
      </c>
      <c r="AJ75" s="43" t="n">
        <f aca="false">-AJ70*$E66*AJ26*AJ$6</f>
        <v>7177.32395205479</v>
      </c>
      <c r="AK75" s="43" t="n">
        <f aca="false">-AK70*$E66*AK26*AK$6</f>
        <v>7256.19564383562</v>
      </c>
      <c r="AL75" s="43" t="n">
        <f aca="false">-AL70*$E66*AL26*AL$6</f>
        <v>7256.19564383562</v>
      </c>
      <c r="AM75" s="43" t="n">
        <f aca="false">-AM70*$E66*AM26*AM$6</f>
        <v>6676.7678630137</v>
      </c>
      <c r="AN75" s="43" t="n">
        <f aca="false">-AN70*$E66*AN26*AN$6</f>
        <v>6750.95417260274</v>
      </c>
      <c r="AO75" s="43" t="n">
        <f aca="false">-AO70*$E66*AO26*AO$6</f>
        <v>6825.14048219178</v>
      </c>
      <c r="AP75" s="43" t="n">
        <f aca="false">-AP70*$E66*AP26*AP$6</f>
        <v>6825.14048219178</v>
      </c>
      <c r="AQ75" s="43" t="n">
        <f aca="false">-AQ70*$E66*AQ26*AQ$6</f>
        <v>6520.4352739726</v>
      </c>
      <c r="AR75" s="43" t="n">
        <f aca="false">-AR70*$E66*AR26*AR$6</f>
        <v>6592.88455479452</v>
      </c>
      <c r="AS75" s="43" t="n">
        <f aca="false">-AS70*$E66*AS26*AS$6</f>
        <v>6665.33383561644</v>
      </c>
      <c r="AT75" s="43" t="n">
        <f aca="false">-AT70*$E66*AT26*AT$6</f>
        <v>6665.33383561644</v>
      </c>
      <c r="AU75" s="43" t="n">
        <f aca="false">-AU70*$E66*AU26*AU$6</f>
        <v>6306.59132876712</v>
      </c>
      <c r="AV75" s="43" t="n">
        <f aca="false">-AV70*$E66*AV26*AV$6</f>
        <v>6376.66456575342</v>
      </c>
      <c r="AW75" s="43" t="n">
        <f aca="false">-AW70*$E66*AW26*AW$6</f>
        <v>6446.73780273973</v>
      </c>
      <c r="AX75" s="43" t="n">
        <f aca="false">-AX70*$E66*AX26*AX$6</f>
        <v>6446.73780273973</v>
      </c>
      <c r="AY75" s="43" t="n">
        <f aca="false">-AY70*$E66*AY26*AY$6</f>
        <v>6344.28327534247</v>
      </c>
      <c r="AZ75" s="43" t="n">
        <f aca="false">-AZ70*$E66*AZ26*AZ$6</f>
        <v>6344.28327534247</v>
      </c>
      <c r="BA75" s="43" t="n">
        <f aca="false">-BA70*$E66*BA26*BA$6</f>
        <v>6414.0006739726</v>
      </c>
      <c r="BB75" s="43" t="n">
        <f aca="false">-BB70*$E66*BB26*BB$6</f>
        <v>6414.0006739726</v>
      </c>
      <c r="BC75" s="43" t="n">
        <f aca="false">-BC70*$E66*BC26*BC$6</f>
        <v>6495.9462739726</v>
      </c>
      <c r="BD75" s="43" t="n">
        <f aca="false">-BD70*$E66*BD26*BD$6</f>
        <v>6568.12345479452</v>
      </c>
      <c r="BE75" s="43" t="n">
        <f aca="false">-BE70*$E66*BE26*BE$6</f>
        <v>6640.30063561644</v>
      </c>
      <c r="BF75" s="43" t="n">
        <f aca="false">-BF70*$E66*BF26*BF$6</f>
        <v>6640.30063561644</v>
      </c>
      <c r="BG75" s="43" t="n">
        <f aca="false">-BG70*$E66*BG26*BG$6</f>
        <v>6144.42464383562</v>
      </c>
      <c r="BH75" s="43" t="n">
        <f aca="false">-BH70*$E66*BH26*BH$6</f>
        <v>6212.69602876712</v>
      </c>
      <c r="BI75" s="43" t="n">
        <f aca="false">-BI70*$E66*BI26*BI$6</f>
        <v>6280.96741369863</v>
      </c>
      <c r="BJ75" s="43" t="n">
        <f aca="false">-BJ70*$E66*BJ26*BJ$6</f>
        <v>6280.96741369863</v>
      </c>
      <c r="BK75" s="43" t="n">
        <f aca="false">-BK70*$E66*BK26*BK$6</f>
        <v>6339.78542465753</v>
      </c>
      <c r="BL75" s="43" t="n">
        <f aca="false">-BL70*$E66*BL26*BL$6</f>
        <v>6410.22748493151</v>
      </c>
      <c r="BM75" s="43" t="n">
        <f aca="false">-BM70*$E66*BM26*BM$6</f>
        <v>6480.66954520548</v>
      </c>
      <c r="BN75" s="43" t="n">
        <f aca="false">-BN70*$E66*BN26*BN$6</f>
        <v>6480.66954520548</v>
      </c>
      <c r="BO75" s="43" t="n">
        <f aca="false">-BO70*$E66*BO26*BO$6</f>
        <v>6280.10272054795</v>
      </c>
      <c r="BP75" s="43" t="n">
        <f aca="false">-BP70*$E66*BP26*BP$6</f>
        <v>6280.10272054795</v>
      </c>
      <c r="BQ75" s="43" t="n">
        <f aca="false">-BQ70*$E66*BQ26*BQ$6</f>
        <v>6349.11483835617</v>
      </c>
      <c r="BR75" s="43" t="n">
        <f aca="false">-BR70*$E66*BR26*BR$6</f>
        <v>6349.11483835617</v>
      </c>
      <c r="BS75" s="43" t="n">
        <f aca="false">-BS70*$E66*BS26*BS$6</f>
        <v>6019.35263013699</v>
      </c>
      <c r="BT75" s="43" t="n">
        <f aca="false">-BT70*$E66*BT26*BT$6</f>
        <v>6086.2343260274</v>
      </c>
      <c r="BU75" s="43" t="n">
        <f aca="false">-BU70*$E66*BU26*BU$6</f>
        <v>6153.11602191781</v>
      </c>
      <c r="BV75" s="43" t="n">
        <f aca="false">-BV70*$E66*BV26*BV$6</f>
        <v>6153.11602191781</v>
      </c>
      <c r="BW75" s="43" t="n">
        <f aca="false">-BW70*$E66*BW26*BW$6</f>
        <v>6265.48906849315</v>
      </c>
      <c r="BX75" s="43" t="n">
        <f aca="false">-BX70*$E66*BX26*BX$6</f>
        <v>6335.10561369863</v>
      </c>
      <c r="BY75" s="43" t="n">
        <f aca="false">-BY70*$E66*BY26*BY$6</f>
        <v>6404.72215890411</v>
      </c>
      <c r="BZ75" s="43" t="n">
        <f aca="false">-BZ70*$E66*BZ26*BZ$6</f>
        <v>6404.72215890411</v>
      </c>
      <c r="CA75" s="43" t="n">
        <f aca="false">-CA70*$E66*CA26*CA$6</f>
        <v>6163.75343835616</v>
      </c>
      <c r="CB75" s="43" t="n">
        <f aca="false">-CB70*$E66*CB26*CB$6</f>
        <v>6232.23958767123</v>
      </c>
      <c r="CC75" s="43" t="n">
        <f aca="false">-CC70*$E66*CC26*CC$6</f>
        <v>6300.7257369863</v>
      </c>
      <c r="CD75" s="43" t="n">
        <f aca="false">-CD70*$E66*CD26*CD$6</f>
        <v>6300.7257369863</v>
      </c>
      <c r="CE75" s="43" t="n">
        <f aca="false">-CE70*$E66*CE26*CE$6</f>
        <v>6233.38469178082</v>
      </c>
      <c r="CF75" s="43" t="n">
        <f aca="false">-CF70*$E66*CF26*CF$6</f>
        <v>6233.38469178082</v>
      </c>
      <c r="CG75" s="43" t="n">
        <f aca="false">-CG70*$E66*CG26*CG$6</f>
        <v>6301.88342465753</v>
      </c>
      <c r="CH75" s="43" t="n">
        <f aca="false">-CH70*$E66*CH26*CH$6</f>
        <v>6301.88342465753</v>
      </c>
      <c r="CI75" s="43" t="n">
        <f aca="false">-CI70*$E66*CI26*CI$6</f>
        <v>6202.5865890411</v>
      </c>
      <c r="CJ75" s="43" t="n">
        <f aca="false">-CJ70*$E66*CJ26*CJ$6</f>
        <v>6271.50421780822</v>
      </c>
      <c r="CK75" s="43" t="n">
        <f aca="false">-CK70*$E66*CK26*CK$6</f>
        <v>6340.42184657534</v>
      </c>
      <c r="CL75" s="43" t="n">
        <f aca="false">-CL70*$E66*CL26*CL$6</f>
        <v>6340.42184657534</v>
      </c>
      <c r="CM75" s="43" t="n">
        <f aca="false">-CM70*$E66*CM26*CM$6</f>
        <v>6131.7025890411</v>
      </c>
      <c r="CN75" s="43" t="n">
        <f aca="false">-CN70*$E66*CN26*CN$6</f>
        <v>6199.83261780822</v>
      </c>
      <c r="CO75" s="43" t="n">
        <f aca="false">-CO70*$E66*CO26*CO$6</f>
        <v>6267.96264657534</v>
      </c>
      <c r="CP75" s="43" t="n">
        <f aca="false">-CP70*$E66*CP26*CP$6</f>
        <v>6267.96264657534</v>
      </c>
      <c r="CQ75" s="43" t="n">
        <f aca="false">-CQ70*$E66*CQ26*CQ$6</f>
        <v>6342.33957534247</v>
      </c>
      <c r="CR75" s="43" t="n">
        <f aca="false">-CR70*$E66*CR26*CR$6</f>
        <v>6412.81001506849</v>
      </c>
      <c r="CS75" s="43" t="n">
        <f aca="false">-CS70*$E66*CS26*CS$6</f>
        <v>6483.28045479452</v>
      </c>
      <c r="CT75" s="43" t="n">
        <f aca="false">-CT70*$E66*CT26*CT$6</f>
        <v>6483.28045479452</v>
      </c>
      <c r="CU75" s="43" t="n">
        <f aca="false">-CU70*$E66*CU26*CU$6</f>
        <v>6843.04879041096</v>
      </c>
      <c r="CV75" s="43" t="n">
        <f aca="false">-CV70*$E66*CV26*CV$6</f>
        <v>6843.04879041096</v>
      </c>
      <c r="CW75" s="43" t="n">
        <f aca="false">-CW70*$E66*CW26*CW$6</f>
        <v>6918.24712876712</v>
      </c>
      <c r="CX75" s="43" t="n">
        <f aca="false">-CX70*$E66*CX26*CX$6</f>
        <v>6918.24712876712</v>
      </c>
      <c r="CY75" s="43" t="n">
        <f aca="false">-CY70*$E66*CY26*CY$6</f>
        <v>8718.84801369863</v>
      </c>
      <c r="CZ75" s="43" t="n">
        <f aca="false">-CZ70*$E66*CZ26*CZ$6</f>
        <v>8815.72410273973</v>
      </c>
      <c r="DA75" s="43" t="n">
        <f aca="false">-DA70*$E66*DA26*DA$6</f>
        <v>8912.60019178082</v>
      </c>
      <c r="DB75" s="43" t="n">
        <f aca="false">-DB70*$E66*DB26*DB$6</f>
        <v>8912.60019178082</v>
      </c>
      <c r="DC75" s="43" t="n">
        <f aca="false">-DC70*$E66*DC26*DC$6</f>
        <v>8483.47791780822</v>
      </c>
      <c r="DD75" s="43" t="n">
        <f aca="false">-DD70*$E66*DD26*DD$6</f>
        <v>8577.73878356165</v>
      </c>
      <c r="DE75" s="43" t="n">
        <f aca="false">-DE70*$E66*DE26*DE$6</f>
        <v>8671.99964931507</v>
      </c>
      <c r="DF75" s="43" t="n">
        <f aca="false">-DF70*$E66*DF26*DF$6</f>
        <v>8671.99964931507</v>
      </c>
      <c r="DG75" s="43" t="n">
        <f aca="false">-DG70*$E66*DG26*DG$6</f>
        <v>8247.40902739726</v>
      </c>
      <c r="DH75" s="43" t="n">
        <f aca="false">-DH70*$E66*DH26*DH$6</f>
        <v>8339.04690547945</v>
      </c>
      <c r="DI75" s="43" t="n">
        <f aca="false">-DI70*$E66*DI26*DI$6</f>
        <v>8430.68478356165</v>
      </c>
      <c r="DJ75" s="43" t="n">
        <f aca="false">-DJ70*$E66*DJ26*DJ$6</f>
        <v>8430.68478356165</v>
      </c>
      <c r="DK75" s="43" t="n">
        <f aca="false">-DK70*$E66*DK26*DK$6</f>
        <v>8497.83791643836</v>
      </c>
      <c r="DL75" s="43" t="n">
        <f aca="false">-DL70*$E66*DL26*DL$6</f>
        <v>8497.83791643836</v>
      </c>
      <c r="DM75" s="43" t="n">
        <f aca="false">-DM70*$E66*DM26*DM$6</f>
        <v>8591.22075068493</v>
      </c>
      <c r="DN75" s="43" t="n">
        <f aca="false">-DN70*$E66*DN26*DN$6</f>
        <v>8591.22075068493</v>
      </c>
      <c r="DO75" s="43" t="n">
        <f aca="false">-DO70*$E66*DO26*DO$6</f>
        <v>7946.77919178082</v>
      </c>
      <c r="DP75" s="43" t="n">
        <f aca="false">-DP70*$E66*DP26*DP$6</f>
        <v>8035.07673835617</v>
      </c>
      <c r="DQ75" s="43" t="n">
        <f aca="false">-DQ70*$E66*DQ26*DQ$6</f>
        <v>8123.37428493151</v>
      </c>
      <c r="DR75" s="43" t="n">
        <f aca="false">-DR70*$E66*DR26*DR$6</f>
        <v>8123.37428493151</v>
      </c>
      <c r="DS75" s="43" t="n">
        <f aca="false">-DS70*$E66*DS26*DS$6</f>
        <v>7830.3745479452</v>
      </c>
      <c r="DT75" s="43" t="n">
        <f aca="false">-DT70*$E66*DT26*DT$6</f>
        <v>7917.37870958904</v>
      </c>
      <c r="DU75" s="43" t="n">
        <f aca="false">-DU70*$E66*DU26*DU$6</f>
        <v>8004.38287123288</v>
      </c>
      <c r="DV75" s="43" t="n">
        <f aca="false">-DV70*$E66*DV26*DV$6</f>
        <v>8004.38287123288</v>
      </c>
      <c r="DW75" s="43" t="n">
        <f aca="false">-DW70*$E66*DW26*DW$6</f>
        <v>7832.32212328767</v>
      </c>
      <c r="DX75" s="43" t="n">
        <f aca="false">-DX70*$E66*DX26*DX$6</f>
        <v>7919.34792465754</v>
      </c>
      <c r="DY75" s="43" t="n">
        <f aca="false">-DY70*$E66*DY26*DY$6</f>
        <v>8006.3737260274</v>
      </c>
      <c r="DZ75" s="43" t="n">
        <f aca="false">-DZ70*$E66*DZ26*DZ$6</f>
        <v>8006.3737260274</v>
      </c>
      <c r="EA75" s="43" t="n">
        <f aca="false">-EA70*$E66*EA26*EA$6</f>
        <v>7882.69100547945</v>
      </c>
      <c r="EB75" s="43" t="n">
        <f aca="false">-EB70*$E66*EB26*EB$6</f>
        <v>7882.69100547945</v>
      </c>
      <c r="EC75" s="43" t="n">
        <f aca="false">-EC70*$E66*EC26*EC$6</f>
        <v>7969.31398356165</v>
      </c>
      <c r="ED75" s="43" t="n">
        <f aca="false">-ED70*$E66*ED26*ED$6</f>
        <v>7969.31398356165</v>
      </c>
      <c r="EE75" s="43" t="n">
        <f aca="false">-EE70*$E66*EE26*EE$6</f>
        <v>7582.4721369863</v>
      </c>
      <c r="EF75" s="43" t="n">
        <f aca="false">-EF70*$E66*EF26*EF$6</f>
        <v>7666.72182739726</v>
      </c>
      <c r="EG75" s="43" t="n">
        <f aca="false">-EG70*$E66*EG26*EG$6</f>
        <v>7750.97151780822</v>
      </c>
      <c r="EH75" s="43" t="n">
        <f aca="false">-EH70*$E66*EH26*EH$6</f>
        <v>7750.97151780822</v>
      </c>
      <c r="EI75" s="43" t="n">
        <f aca="false">-EI70*$E66*EI26*EI$6</f>
        <v>7225.6157260274</v>
      </c>
      <c r="EJ75" s="43" t="n">
        <f aca="false">-EJ70*$E66*EJ26*EJ$6</f>
        <v>7305.90034520548</v>
      </c>
      <c r="EK75" s="43" t="n">
        <f aca="false">-EK70*$E66*EK26*EK$6</f>
        <v>7386.18496438356</v>
      </c>
      <c r="EL75" s="43" t="n">
        <f aca="false">-EL70*$E66*EL26*EL$6</f>
        <v>7386.18496438356</v>
      </c>
      <c r="EM75" s="43" t="n">
        <f aca="false">-EM70*$E66*EM26*EM$6</f>
        <v>7112.06149315068</v>
      </c>
      <c r="EN75" s="43" t="n">
        <f aca="false">-EN70*$E66*EN26*EN$6</f>
        <v>7191.08439863014</v>
      </c>
      <c r="EO75" s="43" t="n">
        <f aca="false">-EO70*$E66*EO26*EO$6</f>
        <v>7270.10730410959</v>
      </c>
      <c r="EP75" s="43" t="n">
        <f aca="false">-EP70*$E66*EP26*EP$6</f>
        <v>7270.10730410959</v>
      </c>
      <c r="EQ75" s="43" t="n">
        <f aca="false">-EQ70*$E66*EQ26*EQ$6</f>
        <v>7224.04185616438</v>
      </c>
      <c r="ER75" s="43" t="n">
        <f aca="false">-ER70*$E66*ER26*ER$6</f>
        <v>7224.04185616438</v>
      </c>
      <c r="ES75" s="43" t="n">
        <f aca="false">-ES70*$E66*ES26*ES$6</f>
        <v>7303.42693150685</v>
      </c>
      <c r="ET75" s="43" t="n">
        <f aca="false">-ET70*$E66*ET26*ET$6</f>
        <v>7303.42693150685</v>
      </c>
      <c r="EU75" s="43" t="n">
        <f aca="false">-EU70*$E66*EU26*EU$6</f>
        <v>7144.65678082192</v>
      </c>
      <c r="EV75" s="43" t="n">
        <f aca="false">-EV70*$E66*EV26*EV$6</f>
        <v>7224.04185616438</v>
      </c>
      <c r="EW75" s="43" t="n">
        <f aca="false">-EW70*$E66*EW26*EW$6</f>
        <v>7303.42693150685</v>
      </c>
      <c r="EX75" s="43" t="n">
        <f aca="false">-EX70*$E66*EX26*EX$6</f>
        <v>7303.42693150685</v>
      </c>
      <c r="EY75" s="43" t="n">
        <f aca="false">-EY70*$E66*EY26*EY$6</f>
        <v>7144.65678082192</v>
      </c>
      <c r="EZ75" s="43" t="n">
        <f aca="false">-EZ70*$E66*EZ26*EZ$6</f>
        <v>7224.04185616438</v>
      </c>
      <c r="FA75" s="43" t="n">
        <f aca="false">-FA70*$E66*FA26*FA$6</f>
        <v>7303.42693150685</v>
      </c>
      <c r="FB75" s="43" t="n">
        <f aca="false">-FB70*$E66*FB26*FB$6</f>
        <v>7303.42693150685</v>
      </c>
      <c r="FC75" s="43" t="n">
        <f aca="false">-FC70*$E66*FC26*FC$6</f>
        <v>7144.65678082192</v>
      </c>
      <c r="FD75" s="43" t="n">
        <f aca="false">-FD70*$E66*FD26*FD$6</f>
        <v>0</v>
      </c>
      <c r="FE75" s="43" t="n">
        <f aca="false">-FE70*$E66*FE26*FE$6</f>
        <v>0</v>
      </c>
      <c r="FF75" s="43" t="n">
        <f aca="false">-FF70*$E66*FF26*FF$6</f>
        <v>0</v>
      </c>
      <c r="FG75" s="43" t="n">
        <f aca="false">-FG70*$E66*FG26*FG$6</f>
        <v>0</v>
      </c>
      <c r="FH75" s="43" t="n">
        <f aca="false">-FH70*$E66*FH26*FH$6</f>
        <v>0</v>
      </c>
    </row>
    <row r="76" customFormat="false" ht="15" hidden="false" customHeight="false" outlineLevel="0" collapsed="false">
      <c r="C76" s="0" t="s">
        <v>679</v>
      </c>
      <c r="D76" s="11" t="s">
        <v>35</v>
      </c>
      <c r="E76" s="43" t="n">
        <f aca="false">SUMIF($J$7:$FH$7,YEAR($F16)+1,$J76:$FH76)</f>
        <v>93843.5005711037</v>
      </c>
      <c r="I76" s="43" t="n">
        <f aca="false">SUM(J76:FH76)</f>
        <v>3105249.41207832</v>
      </c>
      <c r="J76" s="43" t="n">
        <f aca="false">J73+J74</f>
        <v>0</v>
      </c>
      <c r="K76" s="43" t="n">
        <f aca="false">K73+K74</f>
        <v>0</v>
      </c>
      <c r="L76" s="43" t="n">
        <f aca="false">L73+L74</f>
        <v>0</v>
      </c>
      <c r="M76" s="43" t="n">
        <f aca="false">M73+M74</f>
        <v>0</v>
      </c>
      <c r="N76" s="43" t="n">
        <f aca="false">N73+N74</f>
        <v>0</v>
      </c>
      <c r="O76" s="43" t="n">
        <f aca="false">O73+O74</f>
        <v>0</v>
      </c>
      <c r="P76" s="43" t="n">
        <f aca="false">P73+P74</f>
        <v>0</v>
      </c>
      <c r="Q76" s="43" t="n">
        <f aca="false">Q73+Q74</f>
        <v>0</v>
      </c>
      <c r="R76" s="43" t="n">
        <f aca="false">R73+R74</f>
        <v>0</v>
      </c>
      <c r="S76" s="43" t="n">
        <f aca="false">S73+S74</f>
        <v>0</v>
      </c>
      <c r="T76" s="43" t="n">
        <f aca="false">T73+T74</f>
        <v>23913.0077986301</v>
      </c>
      <c r="U76" s="43" t="n">
        <f aca="false">U73+U74</f>
        <v>24161.1213305764</v>
      </c>
      <c r="V76" s="43" t="n">
        <f aca="false">V73+V74</f>
        <v>24146.3045476845</v>
      </c>
      <c r="W76" s="43" t="n">
        <f aca="false">W73+W74</f>
        <v>23161.0141773665</v>
      </c>
      <c r="X76" s="43" t="n">
        <f aca="false">X73+X74</f>
        <v>23404.0432320589</v>
      </c>
      <c r="Y76" s="43" t="n">
        <f aca="false">Y73+Y74</f>
        <v>23646.6077471108</v>
      </c>
      <c r="Z76" s="43" t="n">
        <f aca="false">Z73+Z74</f>
        <v>23631.8354145675</v>
      </c>
      <c r="AA76" s="43" t="n">
        <f aca="false">AA73+AA74</f>
        <v>22813.2405795604</v>
      </c>
      <c r="AB76" s="43" t="n">
        <f aca="false">AB73+AB74</f>
        <v>23052.4484298079</v>
      </c>
      <c r="AC76" s="43" t="n">
        <f aca="false">AC73+AC74</f>
        <v>23291.1931340338</v>
      </c>
      <c r="AD76" s="43" t="n">
        <f aca="false">AD73+AD74</f>
        <v>23276.4651184882</v>
      </c>
      <c r="AE76" s="43" t="n">
        <f aca="false">AE73+AE74</f>
        <v>22681.9706893012</v>
      </c>
      <c r="AF76" s="43" t="n">
        <f aca="false">AF73+AF74</f>
        <v>22919.7628030144</v>
      </c>
      <c r="AG76" s="43" t="n">
        <f aca="false">AG73+AG74</f>
        <v>23157.093160144</v>
      </c>
      <c r="AH76" s="43" t="n">
        <f aca="false">AH73+AH74</f>
        <v>23142.409328645</v>
      </c>
      <c r="AI76" s="43" t="n">
        <f aca="false">AI73+AI74</f>
        <v>22854.3057277339</v>
      </c>
      <c r="AJ76" s="43" t="n">
        <f aca="false">AJ73+AJ74</f>
        <v>22839.9610589078</v>
      </c>
      <c r="AK76" s="43" t="n">
        <f aca="false">AK73+AK74</f>
        <v>23076.4581985863</v>
      </c>
      <c r="AL76" s="43" t="n">
        <f aca="false">AL73+AL74</f>
        <v>23061.8185390892</v>
      </c>
      <c r="AM76" s="43" t="n">
        <f aca="false">AM73+AM74</f>
        <v>22167.0588193102</v>
      </c>
      <c r="AN76" s="43" t="n">
        <f aca="false">AN73+AN74</f>
        <v>22399.2150570832</v>
      </c>
      <c r="AO76" s="43" t="n">
        <f aca="false">AO73+AO74</f>
        <v>22630.9123084344</v>
      </c>
      <c r="AP76" s="43" t="n">
        <f aca="false">AP73+AP74</f>
        <v>22616.3165679157</v>
      </c>
      <c r="AQ76" s="43" t="n">
        <f aca="false">AQ73+AQ74</f>
        <v>21951.695591592</v>
      </c>
      <c r="AR76" s="43" t="n">
        <f aca="false">AR73+AR74</f>
        <v>22181.5013378599</v>
      </c>
      <c r="AS76" s="43" t="n">
        <f aca="false">AS73+AS74</f>
        <v>22410.8494746653</v>
      </c>
      <c r="AT76" s="43" t="n">
        <f aca="false">AT73+AT74</f>
        <v>22396.2975213682</v>
      </c>
      <c r="AU76" s="43" t="n">
        <f aca="false">AU73+AU74</f>
        <v>21714.4939186392</v>
      </c>
      <c r="AV76" s="43" t="n">
        <f aca="false">AV73+AV74</f>
        <v>21941.7063967107</v>
      </c>
      <c r="AW76" s="43" t="n">
        <f aca="false">AW73+AW74</f>
        <v>22168.4626381481</v>
      </c>
      <c r="AX76" s="43" t="n">
        <f aca="false">AX73+AX74</f>
        <v>22153.9543407109</v>
      </c>
      <c r="AY76" s="43" t="n">
        <f aca="false">AY73+AY74</f>
        <v>21910.6392583462</v>
      </c>
      <c r="AZ76" s="43" t="n">
        <f aca="false">AZ73+AZ74</f>
        <v>21896.4660691495</v>
      </c>
      <c r="BA76" s="43" t="n">
        <f aca="false">BA73+BA74</f>
        <v>22122.7683662253</v>
      </c>
      <c r="BB76" s="43" t="n">
        <f aca="false">BB73+BB74</f>
        <v>22108.3037127472</v>
      </c>
      <c r="BC76" s="43" t="n">
        <f aca="false">BC73+BC74</f>
        <v>21854.9223878139</v>
      </c>
      <c r="BD76" s="43" t="n">
        <f aca="false">BD73+BD74</f>
        <v>22083.7795287708</v>
      </c>
      <c r="BE76" s="43" t="n">
        <f aca="false">BE73+BE74</f>
        <v>22312.1831701404</v>
      </c>
      <c r="BF76" s="43" t="n">
        <f aca="false">BF73+BF74</f>
        <v>22297.7619106226</v>
      </c>
      <c r="BG76" s="43" t="n">
        <f aca="false">BG73+BG74</f>
        <v>21470.281333993</v>
      </c>
      <c r="BH76" s="43" t="n">
        <f aca="false">BH73+BH74</f>
        <v>21694.906611453</v>
      </c>
      <c r="BI76" s="43" t="n">
        <f aca="false">BI73+BI74</f>
        <v>21919.0797498245</v>
      </c>
      <c r="BJ76" s="43" t="n">
        <f aca="false">BJ73+BJ74</f>
        <v>21904.7017540853</v>
      </c>
      <c r="BK76" s="43" t="n">
        <f aca="false">BK73+BK74</f>
        <v>21615.8414327718</v>
      </c>
      <c r="BL76" s="43" t="n">
        <f aca="false">BL73+BL74</f>
        <v>21842.1258448748</v>
      </c>
      <c r="BM76" s="43" t="n">
        <f aca="false">BM73+BM74</f>
        <v>22067.9594743065</v>
      </c>
      <c r="BN76" s="43" t="n">
        <f aca="false">BN73+BN74</f>
        <v>22053.6246125545</v>
      </c>
      <c r="BO76" s="43" t="n">
        <f aca="false">BO73+BO74</f>
        <v>21680.6687393071</v>
      </c>
      <c r="BP76" s="43" t="n">
        <f aca="false">BP73+BP74</f>
        <v>21666.6649798309</v>
      </c>
      <c r="BQ76" s="43" t="n">
        <f aca="false">BQ73+BQ74</f>
        <v>21890.6131535353</v>
      </c>
      <c r="BR76" s="43" t="n">
        <f aca="false">BR73+BR74</f>
        <v>21876.321414012</v>
      </c>
      <c r="BS76" s="43" t="n">
        <f aca="false">BS73+BS74</f>
        <v>21254.9334286108</v>
      </c>
      <c r="BT76" s="43" t="n">
        <f aca="false">BT73+BT74</f>
        <v>21477.2910900408</v>
      </c>
      <c r="BU76" s="43" t="n">
        <f aca="false">BU73+BU74</f>
        <v>21699.2006731268</v>
      </c>
      <c r="BV76" s="43" t="n">
        <f aca="false">BV73+BV74</f>
        <v>21684.951808822</v>
      </c>
      <c r="BW76" s="43" t="n">
        <f aca="false">BW73+BW74</f>
        <v>21401.8656696537</v>
      </c>
      <c r="BX76" s="43" t="n">
        <f aca="false">BX73+BX74</f>
        <v>21625.8973363364</v>
      </c>
      <c r="BY76" s="43" t="n">
        <f aca="false">BY73+BY74</f>
        <v>21849.4822689102</v>
      </c>
      <c r="BZ76" s="43" t="n">
        <f aca="false">BZ73+BZ74</f>
        <v>21835.2761511983</v>
      </c>
      <c r="CA76" s="43" t="n">
        <f aca="false">CA73+CA74</f>
        <v>21255.554260768</v>
      </c>
      <c r="CB76" s="43" t="n">
        <f aca="false">CB73+CB74</f>
        <v>21478.001545652</v>
      </c>
      <c r="CC76" s="43" t="n">
        <f aca="false">CC73+CC74</f>
        <v>21700.0034366294</v>
      </c>
      <c r="CD76" s="43" t="n">
        <f aca="false">CD73+CD74</f>
        <v>21685.8399372707</v>
      </c>
      <c r="CE76" s="43" t="n">
        <f aca="false">CE73+CE74</f>
        <v>21474.167705941</v>
      </c>
      <c r="CF76" s="43" t="n">
        <f aca="false">CF73+CF74</f>
        <v>21460.3313507817</v>
      </c>
      <c r="CG76" s="43" t="n">
        <f aca="false">CG73+CG74</f>
        <v>21682.1812391658</v>
      </c>
      <c r="CH76" s="43" t="n">
        <f aca="false">CH73+CH74</f>
        <v>21668.0603465422</v>
      </c>
      <c r="CI76" s="43" t="n">
        <f aca="false">CI73+CI74</f>
        <v>21239.3289463495</v>
      </c>
      <c r="CJ76" s="43" t="n">
        <f aca="false">CJ73+CJ74</f>
        <v>21461.6782919786</v>
      </c>
      <c r="CK76" s="43" t="n">
        <f aca="false">CK73+CK74</f>
        <v>21683.5849157004</v>
      </c>
      <c r="CL76" s="43" t="n">
        <f aca="false">CL73+CL74</f>
        <v>21669.5063857547</v>
      </c>
      <c r="CM76" s="43" t="n">
        <f aca="false">CM73+CM74</f>
        <v>21163.3476041406</v>
      </c>
      <c r="CN76" s="43" t="n">
        <f aca="false">CN73+CN74</f>
        <v>21384.8936422287</v>
      </c>
      <c r="CO76" s="43" t="n">
        <f aca="false">CO73+CO74</f>
        <v>21605.9982865752</v>
      </c>
      <c r="CP76" s="43" t="n">
        <f aca="false">CP73+CP74</f>
        <v>21591.9619922193</v>
      </c>
      <c r="CQ76" s="43" t="n">
        <f aca="false">CQ73+CQ74</f>
        <v>21316.2016279994</v>
      </c>
      <c r="CR76" s="43" t="n">
        <f aca="false">CR73+CR74</f>
        <v>21539.4868509363</v>
      </c>
      <c r="CS76" s="43" t="n">
        <f aca="false">CS73+CS74</f>
        <v>21762.3320043127</v>
      </c>
      <c r="CT76" s="43" t="n">
        <f aca="false">CT73+CT74</f>
        <v>21748.3378188399</v>
      </c>
      <c r="CU76" s="43" t="n">
        <f aca="false">CU73+CU74</f>
        <v>21890.5233162975</v>
      </c>
      <c r="CV76" s="43" t="n">
        <f aca="false">CV73+CV74</f>
        <v>21876.8523642635</v>
      </c>
      <c r="CW76" s="43" t="n">
        <f aca="false">CW73+CW74</f>
        <v>22103.4465021709</v>
      </c>
      <c r="CX76" s="43" t="n">
        <f aca="false">CX73+CX74</f>
        <v>22089.4944141021</v>
      </c>
      <c r="CY76" s="43" t="n">
        <f aca="false">CY73+CY74</f>
        <v>22918.8681533521</v>
      </c>
      <c r="CZ76" s="43" t="n">
        <f aca="false">CZ73+CZ74</f>
        <v>23160.0421398063</v>
      </c>
      <c r="DA76" s="43" t="n">
        <f aca="false">DA73+DA74</f>
        <v>23400.7786967576</v>
      </c>
      <c r="DB76" s="43" t="n">
        <f aca="false">DB73+DB74</f>
        <v>23386.8684649529</v>
      </c>
      <c r="DC76" s="43" t="n">
        <f aca="false">DC73+DC74</f>
        <v>22748.9679933715</v>
      </c>
      <c r="DD76" s="43" t="n">
        <f aca="false">DD73+DD74</f>
        <v>22988.2946405828</v>
      </c>
      <c r="DE76" s="43" t="n">
        <f aca="false">DE73+DE74</f>
        <v>23227.1851705796</v>
      </c>
      <c r="DF76" s="43" t="n">
        <f aca="false">DF73+DF74</f>
        <v>23213.3166694704</v>
      </c>
      <c r="DG76" s="43" t="n">
        <f aca="false">DG73+DG74</f>
        <v>22544.7411158845</v>
      </c>
      <c r="DH76" s="43" t="n">
        <f aca="false">DH73+DH74</f>
        <v>22781.8388945597</v>
      </c>
      <c r="DI76" s="43" t="n">
        <f aca="false">DI73+DI74</f>
        <v>23018.501864372</v>
      </c>
      <c r="DJ76" s="43" t="n">
        <f aca="false">DJ73+DJ74</f>
        <v>23004.6749687661</v>
      </c>
      <c r="DK76" s="43" t="n">
        <f aca="false">DK73+DK74</f>
        <v>22906.7448204474</v>
      </c>
      <c r="DL76" s="43" t="n">
        <f aca="false">DL73+DL74</f>
        <v>22893.2372942698</v>
      </c>
      <c r="DM76" s="43" t="n">
        <f aca="false">DM73+DM74</f>
        <v>23131.1655953709</v>
      </c>
      <c r="DN76" s="43" t="n">
        <f aca="false">DN73+DN74</f>
        <v>23117.3802939264</v>
      </c>
      <c r="DO76" s="43" t="n">
        <f aca="false">DO73+DO74</f>
        <v>22228.3868485637</v>
      </c>
      <c r="DP76" s="43" t="n">
        <f aca="false">DP73+DP74</f>
        <v>22462.0499649349</v>
      </c>
      <c r="DQ76" s="43" t="n">
        <f aca="false">DQ73+DQ74</f>
        <v>22695.280880941</v>
      </c>
      <c r="DR76" s="43" t="n">
        <f aca="false">DR73+DR74</f>
        <v>22681.5369354008</v>
      </c>
      <c r="DS76" s="43" t="n">
        <f aca="false">DS73+DS74</f>
        <v>22075.7861280591</v>
      </c>
      <c r="DT76" s="43" t="n">
        <f aca="false">DT73+DT74</f>
        <v>22307.7936377484</v>
      </c>
      <c r="DU76" s="43" t="n">
        <f aca="false">DU73+DU74</f>
        <v>22539.3702436735</v>
      </c>
      <c r="DV76" s="43" t="n">
        <f aca="false">DV73+DV74</f>
        <v>22525.66752997</v>
      </c>
      <c r="DW76" s="43" t="n">
        <f aca="false">DW73+DW74</f>
        <v>22050.9741230585</v>
      </c>
      <c r="DX76" s="43" t="n">
        <f aca="false">DX73+DX74</f>
        <v>22282.7457808118</v>
      </c>
      <c r="DY76" s="43" t="n">
        <f aca="false">DY73+DY74</f>
        <v>22514.0878275123</v>
      </c>
      <c r="DZ76" s="43" t="n">
        <f aca="false">DZ73+DZ74</f>
        <v>22500.4262219499</v>
      </c>
      <c r="EA76" s="43" t="n">
        <f aca="false">EA73+EA74</f>
        <v>22246.0603079163</v>
      </c>
      <c r="EB76" s="43" t="n">
        <f aca="false">EB73+EB74</f>
        <v>22232.714253963</v>
      </c>
      <c r="EC76" s="43" t="n">
        <f aca="false">EC73+EC74</f>
        <v>22463.5471845229</v>
      </c>
      <c r="ED76" s="43" t="n">
        <f aca="false">ED73+ED74</f>
        <v>22449.9266758952</v>
      </c>
      <c r="EE76" s="43" t="n">
        <f aca="false">EE73+EE74</f>
        <v>21755.087728065</v>
      </c>
      <c r="EF76" s="43" t="n">
        <f aca="false">EF73+EF74</f>
        <v>21983.6511833751</v>
      </c>
      <c r="EG76" s="43" t="n">
        <f aca="false">EG73+EG74</f>
        <v>22211.7876049474</v>
      </c>
      <c r="EH76" s="43" t="n">
        <f aca="false">EH73+EH74</f>
        <v>22198.2079578456</v>
      </c>
      <c r="EI76" s="43" t="n">
        <f aca="false">EI73+EI74</f>
        <v>21392.4860716342</v>
      </c>
      <c r="EJ76" s="43" t="n">
        <f aca="false">EJ73+EJ74</f>
        <v>21617.0600988757</v>
      </c>
      <c r="EK76" s="43" t="n">
        <f aca="false">EK73+EK74</f>
        <v>21841.2083734805</v>
      </c>
      <c r="EL76" s="43" t="n">
        <f aca="false">EL73+EL74</f>
        <v>21827.66946532</v>
      </c>
      <c r="EM76" s="43" t="n">
        <f aca="false">EM73+EM74</f>
        <v>21267.2813539947</v>
      </c>
      <c r="EN76" s="43" t="n">
        <f aca="false">EN73+EN74</f>
        <v>21490.5035784941</v>
      </c>
      <c r="EO76" s="43" t="n">
        <f aca="false">EO73+EO74</f>
        <v>21713.3013276148</v>
      </c>
      <c r="EP76" s="43" t="n">
        <f aca="false">EP73+EP74</f>
        <v>21699.8030361789</v>
      </c>
      <c r="EQ76" s="43" t="n">
        <f aca="false">EQ73+EQ74</f>
        <v>21483.225875722</v>
      </c>
      <c r="ER76" s="43" t="n">
        <f aca="false">ER73+ER74</f>
        <v>21470.0393637153</v>
      </c>
      <c r="ES76" s="43" t="n">
        <f aca="false">ES73+ES74</f>
        <v>21692.6524259037</v>
      </c>
      <c r="ET76" s="43" t="n">
        <f aca="false">ET73+ET74</f>
        <v>21679.1947401199</v>
      </c>
      <c r="EU76" s="43" t="n">
        <f aca="false">EU73+EU74</f>
        <v>21194.7527367349</v>
      </c>
      <c r="EV76" s="43" t="n">
        <f aca="false">EV73+EV74</f>
        <v>21417.2475624214</v>
      </c>
      <c r="EW76" s="43" t="n">
        <f aca="false">EW73+EW74</f>
        <v>21639.3204592342</v>
      </c>
      <c r="EX76" s="43" t="n">
        <f aca="false">EX73+EX74</f>
        <v>21625.9031465078</v>
      </c>
      <c r="EY76" s="43" t="n">
        <f aca="false">EY73+EY74</f>
        <v>21142.659121511</v>
      </c>
      <c r="EZ76" s="43" t="n">
        <f aca="false">EZ73+EZ74</f>
        <v>21364.6141365314</v>
      </c>
      <c r="FA76" s="43" t="n">
        <f aca="false">FA73+FA74</f>
        <v>21586.1484884648</v>
      </c>
      <c r="FB76" s="43" t="n">
        <f aca="false">FB73+FB74</f>
        <v>21572.7714276765</v>
      </c>
      <c r="FC76" s="43" t="n">
        <f aca="false">FC73+FC74</f>
        <v>21090.7217871327</v>
      </c>
      <c r="FD76" s="43" t="n">
        <f aca="false">FD73+FD74</f>
        <v>0</v>
      </c>
      <c r="FE76" s="43" t="n">
        <f aca="false">FE73+FE74</f>
        <v>0</v>
      </c>
      <c r="FF76" s="43" t="n">
        <f aca="false">FF73+FF74</f>
        <v>0</v>
      </c>
      <c r="FG76" s="43" t="n">
        <f aca="false">FG73+FG74</f>
        <v>0</v>
      </c>
      <c r="FH76" s="43" t="n">
        <f aca="false">FH73+FH74</f>
        <v>0</v>
      </c>
    </row>
    <row r="77" customFormat="false" ht="15" hidden="false" customHeight="false" outlineLevel="0" collapsed="false">
      <c r="C77" s="0" t="s">
        <v>680</v>
      </c>
      <c r="D77" s="11" t="s">
        <v>35</v>
      </c>
      <c r="I77" s="43" t="n">
        <f aca="false">SUM(J77:FH77)</f>
        <v>15308920.8</v>
      </c>
      <c r="J77" s="43" t="n">
        <f aca="false">$F13*Hours_In_Day*J$5*J26</f>
        <v>0</v>
      </c>
      <c r="K77" s="43" t="n">
        <f aca="false">$F13*Hours_In_Day*K$5*K26</f>
        <v>0</v>
      </c>
      <c r="L77" s="43" t="n">
        <f aca="false">$F13*Hours_In_Day*L$5*L26</f>
        <v>0</v>
      </c>
      <c r="M77" s="43" t="n">
        <f aca="false">$F13*Hours_In_Day*M$5*M26</f>
        <v>0</v>
      </c>
      <c r="N77" s="43" t="n">
        <f aca="false">$F13*Hours_In_Day*N$5*N26</f>
        <v>0</v>
      </c>
      <c r="O77" s="43" t="n">
        <f aca="false">$F13*Hours_In_Day*O$5*O26</f>
        <v>0</v>
      </c>
      <c r="P77" s="43" t="n">
        <f aca="false">$F13*Hours_In_Day*P$5*P26</f>
        <v>0</v>
      </c>
      <c r="Q77" s="43" t="n">
        <f aca="false">$F13*Hours_In_Day*Q$5*Q26</f>
        <v>0</v>
      </c>
      <c r="R77" s="43" t="n">
        <f aca="false">$F13*Hours_In_Day*R$5*R26</f>
        <v>0</v>
      </c>
      <c r="S77" s="43" t="n">
        <f aca="false">$F13*Hours_In_Day*S$5*S26</f>
        <v>0</v>
      </c>
      <c r="T77" s="43" t="n">
        <f aca="false">$F13*Hours_In_Day*T$5*T26</f>
        <v>108981.6</v>
      </c>
      <c r="U77" s="43" t="n">
        <f aca="false">$F13*Hours_In_Day*U$5*U26</f>
        <v>110179.2</v>
      </c>
      <c r="V77" s="43" t="n">
        <f aca="false">$F13*Hours_In_Day*V$5*V26</f>
        <v>110179.2</v>
      </c>
      <c r="W77" s="43" t="n">
        <f aca="false">$F13*Hours_In_Day*W$5*W26</f>
        <v>107784</v>
      </c>
      <c r="X77" s="43" t="n">
        <f aca="false">$F13*Hours_In_Day*X$5*X26</f>
        <v>108981.6</v>
      </c>
      <c r="Y77" s="43" t="n">
        <f aca="false">$F13*Hours_In_Day*Y$5*Y26</f>
        <v>110179.2</v>
      </c>
      <c r="Z77" s="43" t="n">
        <f aca="false">$F13*Hours_In_Day*Z$5*Z26</f>
        <v>110179.2</v>
      </c>
      <c r="AA77" s="43" t="n">
        <f aca="false">$F13*Hours_In_Day*AA$5*AA26</f>
        <v>107784</v>
      </c>
      <c r="AB77" s="43" t="n">
        <f aca="false">$F13*Hours_In_Day*AB$5*AB26</f>
        <v>108981.6</v>
      </c>
      <c r="AC77" s="43" t="n">
        <f aca="false">$F13*Hours_In_Day*AC$5*AC26</f>
        <v>110179.2</v>
      </c>
      <c r="AD77" s="43" t="n">
        <f aca="false">$F13*Hours_In_Day*AD$5*AD26</f>
        <v>110179.2</v>
      </c>
      <c r="AE77" s="43" t="n">
        <f aca="false">$F13*Hours_In_Day*AE$5*AE26</f>
        <v>107784</v>
      </c>
      <c r="AF77" s="43" t="n">
        <f aca="false">$F13*Hours_In_Day*AF$5*AF26</f>
        <v>108981.6</v>
      </c>
      <c r="AG77" s="43" t="n">
        <f aca="false">$F13*Hours_In_Day*AG$5*AG26</f>
        <v>110179.2</v>
      </c>
      <c r="AH77" s="43" t="n">
        <f aca="false">$F13*Hours_In_Day*AH$5*AH26</f>
        <v>110179.2</v>
      </c>
      <c r="AI77" s="43" t="n">
        <f aca="false">$F13*Hours_In_Day*AI$5*AI26</f>
        <v>108981.6</v>
      </c>
      <c r="AJ77" s="43" t="n">
        <f aca="false">$F13*Hours_In_Day*AJ$5*AJ26</f>
        <v>108981.6</v>
      </c>
      <c r="AK77" s="43" t="n">
        <f aca="false">$F13*Hours_In_Day*AK$5*AK26</f>
        <v>110179.2</v>
      </c>
      <c r="AL77" s="43" t="n">
        <f aca="false">$F13*Hours_In_Day*AL$5*AL26</f>
        <v>110179.2</v>
      </c>
      <c r="AM77" s="43" t="n">
        <f aca="false">$F13*Hours_In_Day*AM$5*AM26</f>
        <v>107784</v>
      </c>
      <c r="AN77" s="43" t="n">
        <f aca="false">$F13*Hours_In_Day*AN$5*AN26</f>
        <v>108981.6</v>
      </c>
      <c r="AO77" s="43" t="n">
        <f aca="false">$F13*Hours_In_Day*AO$5*AO26</f>
        <v>110179.2</v>
      </c>
      <c r="AP77" s="43" t="n">
        <f aca="false">$F13*Hours_In_Day*AP$5*AP26</f>
        <v>110179.2</v>
      </c>
      <c r="AQ77" s="43" t="n">
        <f aca="false">$F13*Hours_In_Day*AQ$5*AQ26</f>
        <v>107784</v>
      </c>
      <c r="AR77" s="43" t="n">
        <f aca="false">$F13*Hours_In_Day*AR$5*AR26</f>
        <v>108981.6</v>
      </c>
      <c r="AS77" s="43" t="n">
        <f aca="false">$F13*Hours_In_Day*AS$5*AS26</f>
        <v>110179.2</v>
      </c>
      <c r="AT77" s="43" t="n">
        <f aca="false">$F13*Hours_In_Day*AT$5*AT26</f>
        <v>110179.2</v>
      </c>
      <c r="AU77" s="43" t="n">
        <f aca="false">$F13*Hours_In_Day*AU$5*AU26</f>
        <v>107784</v>
      </c>
      <c r="AV77" s="43" t="n">
        <f aca="false">$F13*Hours_In_Day*AV$5*AV26</f>
        <v>108981.6</v>
      </c>
      <c r="AW77" s="43" t="n">
        <f aca="false">$F13*Hours_In_Day*AW$5*AW26</f>
        <v>110179.2</v>
      </c>
      <c r="AX77" s="43" t="n">
        <f aca="false">$F13*Hours_In_Day*AX$5*AX26</f>
        <v>110179.2</v>
      </c>
      <c r="AY77" s="43" t="n">
        <f aca="false">$F13*Hours_In_Day*AY$5*AY26</f>
        <v>108981.6</v>
      </c>
      <c r="AZ77" s="43" t="n">
        <f aca="false">$F13*Hours_In_Day*AZ$5*AZ26</f>
        <v>108981.6</v>
      </c>
      <c r="BA77" s="43" t="n">
        <f aca="false">$F13*Hours_In_Day*BA$5*BA26</f>
        <v>110179.2</v>
      </c>
      <c r="BB77" s="43" t="n">
        <f aca="false">$F13*Hours_In_Day*BB$5*BB26</f>
        <v>110179.2</v>
      </c>
      <c r="BC77" s="43" t="n">
        <f aca="false">$F13*Hours_In_Day*BC$5*BC26</f>
        <v>107784</v>
      </c>
      <c r="BD77" s="43" t="n">
        <f aca="false">$F13*Hours_In_Day*BD$5*BD26</f>
        <v>108981.6</v>
      </c>
      <c r="BE77" s="43" t="n">
        <f aca="false">$F13*Hours_In_Day*BE$5*BE26</f>
        <v>110179.2</v>
      </c>
      <c r="BF77" s="43" t="n">
        <f aca="false">$F13*Hours_In_Day*BF$5*BF26</f>
        <v>110179.2</v>
      </c>
      <c r="BG77" s="43" t="n">
        <f aca="false">$F13*Hours_In_Day*BG$5*BG26</f>
        <v>107784</v>
      </c>
      <c r="BH77" s="43" t="n">
        <f aca="false">$F13*Hours_In_Day*BH$5*BH26</f>
        <v>108981.6</v>
      </c>
      <c r="BI77" s="43" t="n">
        <f aca="false">$F13*Hours_In_Day*BI$5*BI26</f>
        <v>110179.2</v>
      </c>
      <c r="BJ77" s="43" t="n">
        <f aca="false">$F13*Hours_In_Day*BJ$5*BJ26</f>
        <v>110179.2</v>
      </c>
      <c r="BK77" s="43" t="n">
        <f aca="false">$F13*Hours_In_Day*BK$5*BK26</f>
        <v>107784</v>
      </c>
      <c r="BL77" s="43" t="n">
        <f aca="false">$F13*Hours_In_Day*BL$5*BL26</f>
        <v>108981.6</v>
      </c>
      <c r="BM77" s="43" t="n">
        <f aca="false">$F13*Hours_In_Day*BM$5*BM26</f>
        <v>110179.2</v>
      </c>
      <c r="BN77" s="43" t="n">
        <f aca="false">$F13*Hours_In_Day*BN$5*BN26</f>
        <v>110179.2</v>
      </c>
      <c r="BO77" s="43" t="n">
        <f aca="false">$F13*Hours_In_Day*BO$5*BO26</f>
        <v>108981.6</v>
      </c>
      <c r="BP77" s="43" t="n">
        <f aca="false">$F13*Hours_In_Day*BP$5*BP26</f>
        <v>108981.6</v>
      </c>
      <c r="BQ77" s="43" t="n">
        <f aca="false">$F13*Hours_In_Day*BQ$5*BQ26</f>
        <v>110179.2</v>
      </c>
      <c r="BR77" s="43" t="n">
        <f aca="false">$F13*Hours_In_Day*BR$5*BR26</f>
        <v>110179.2</v>
      </c>
      <c r="BS77" s="43" t="n">
        <f aca="false">$F13*Hours_In_Day*BS$5*BS26</f>
        <v>107784</v>
      </c>
      <c r="BT77" s="43" t="n">
        <f aca="false">$F13*Hours_In_Day*BT$5*BT26</f>
        <v>108981.6</v>
      </c>
      <c r="BU77" s="43" t="n">
        <f aca="false">$F13*Hours_In_Day*BU$5*BU26</f>
        <v>110179.2</v>
      </c>
      <c r="BV77" s="43" t="n">
        <f aca="false">$F13*Hours_In_Day*BV$5*BV26</f>
        <v>110179.2</v>
      </c>
      <c r="BW77" s="43" t="n">
        <f aca="false">$F13*Hours_In_Day*BW$5*BW26</f>
        <v>107784</v>
      </c>
      <c r="BX77" s="43" t="n">
        <f aca="false">$F13*Hours_In_Day*BX$5*BX26</f>
        <v>108981.6</v>
      </c>
      <c r="BY77" s="43" t="n">
        <f aca="false">$F13*Hours_In_Day*BY$5*BY26</f>
        <v>110179.2</v>
      </c>
      <c r="BZ77" s="43" t="n">
        <f aca="false">$F13*Hours_In_Day*BZ$5*BZ26</f>
        <v>110179.2</v>
      </c>
      <c r="CA77" s="43" t="n">
        <f aca="false">$F13*Hours_In_Day*CA$5*CA26</f>
        <v>107784</v>
      </c>
      <c r="CB77" s="43" t="n">
        <f aca="false">$F13*Hours_In_Day*CB$5*CB26</f>
        <v>108981.6</v>
      </c>
      <c r="CC77" s="43" t="n">
        <f aca="false">$F13*Hours_In_Day*CC$5*CC26</f>
        <v>110179.2</v>
      </c>
      <c r="CD77" s="43" t="n">
        <f aca="false">$F13*Hours_In_Day*CD$5*CD26</f>
        <v>110179.2</v>
      </c>
      <c r="CE77" s="43" t="n">
        <f aca="false">$F13*Hours_In_Day*CE$5*CE26</f>
        <v>108981.6</v>
      </c>
      <c r="CF77" s="43" t="n">
        <f aca="false">$F13*Hours_In_Day*CF$5*CF26</f>
        <v>108981.6</v>
      </c>
      <c r="CG77" s="43" t="n">
        <f aca="false">$F13*Hours_In_Day*CG$5*CG26</f>
        <v>110179.2</v>
      </c>
      <c r="CH77" s="43" t="n">
        <f aca="false">$F13*Hours_In_Day*CH$5*CH26</f>
        <v>110179.2</v>
      </c>
      <c r="CI77" s="43" t="n">
        <f aca="false">$F13*Hours_In_Day*CI$5*CI26</f>
        <v>107784</v>
      </c>
      <c r="CJ77" s="43" t="n">
        <f aca="false">$F13*Hours_In_Day*CJ$5*CJ26</f>
        <v>108981.6</v>
      </c>
      <c r="CK77" s="43" t="n">
        <f aca="false">$F13*Hours_In_Day*CK$5*CK26</f>
        <v>110179.2</v>
      </c>
      <c r="CL77" s="43" t="n">
        <f aca="false">$F13*Hours_In_Day*CL$5*CL26</f>
        <v>110179.2</v>
      </c>
      <c r="CM77" s="43" t="n">
        <f aca="false">$F13*Hours_In_Day*CM$5*CM26</f>
        <v>107784</v>
      </c>
      <c r="CN77" s="43" t="n">
        <f aca="false">$F13*Hours_In_Day*CN$5*CN26</f>
        <v>108981.6</v>
      </c>
      <c r="CO77" s="43" t="n">
        <f aca="false">$F13*Hours_In_Day*CO$5*CO26</f>
        <v>110179.2</v>
      </c>
      <c r="CP77" s="43" t="n">
        <f aca="false">$F13*Hours_In_Day*CP$5*CP26</f>
        <v>110179.2</v>
      </c>
      <c r="CQ77" s="43" t="n">
        <f aca="false">$F13*Hours_In_Day*CQ$5*CQ26</f>
        <v>107784</v>
      </c>
      <c r="CR77" s="43" t="n">
        <f aca="false">$F13*Hours_In_Day*CR$5*CR26</f>
        <v>108981.6</v>
      </c>
      <c r="CS77" s="43" t="n">
        <f aca="false">$F13*Hours_In_Day*CS$5*CS26</f>
        <v>110179.2</v>
      </c>
      <c r="CT77" s="43" t="n">
        <f aca="false">$F13*Hours_In_Day*CT$5*CT26</f>
        <v>110179.2</v>
      </c>
      <c r="CU77" s="43" t="n">
        <f aca="false">$F13*Hours_In_Day*CU$5*CU26</f>
        <v>108981.6</v>
      </c>
      <c r="CV77" s="43" t="n">
        <f aca="false">$F13*Hours_In_Day*CV$5*CV26</f>
        <v>108981.6</v>
      </c>
      <c r="CW77" s="43" t="n">
        <f aca="false">$F13*Hours_In_Day*CW$5*CW26</f>
        <v>110179.2</v>
      </c>
      <c r="CX77" s="43" t="n">
        <f aca="false">$F13*Hours_In_Day*CX$5*CX26</f>
        <v>110179.2</v>
      </c>
      <c r="CY77" s="43" t="n">
        <f aca="false">$F13*Hours_In_Day*CY$5*CY26</f>
        <v>107784</v>
      </c>
      <c r="CZ77" s="43" t="n">
        <f aca="false">$F13*Hours_In_Day*CZ$5*CZ26</f>
        <v>108981.6</v>
      </c>
      <c r="DA77" s="43" t="n">
        <f aca="false">$F13*Hours_In_Day*DA$5*DA26</f>
        <v>110179.2</v>
      </c>
      <c r="DB77" s="43" t="n">
        <f aca="false">$F13*Hours_In_Day*DB$5*DB26</f>
        <v>110179.2</v>
      </c>
      <c r="DC77" s="43" t="n">
        <f aca="false">$F13*Hours_In_Day*DC$5*DC26</f>
        <v>107784</v>
      </c>
      <c r="DD77" s="43" t="n">
        <f aca="false">$F13*Hours_In_Day*DD$5*DD26</f>
        <v>108981.6</v>
      </c>
      <c r="DE77" s="43" t="n">
        <f aca="false">$F13*Hours_In_Day*DE$5*DE26</f>
        <v>110179.2</v>
      </c>
      <c r="DF77" s="43" t="n">
        <f aca="false">$F13*Hours_In_Day*DF$5*DF26</f>
        <v>110179.2</v>
      </c>
      <c r="DG77" s="43" t="n">
        <f aca="false">$F13*Hours_In_Day*DG$5*DG26</f>
        <v>107784</v>
      </c>
      <c r="DH77" s="43" t="n">
        <f aca="false">$F13*Hours_In_Day*DH$5*DH26</f>
        <v>108981.6</v>
      </c>
      <c r="DI77" s="43" t="n">
        <f aca="false">$F13*Hours_In_Day*DI$5*DI26</f>
        <v>110179.2</v>
      </c>
      <c r="DJ77" s="43" t="n">
        <f aca="false">$F13*Hours_In_Day*DJ$5*DJ26</f>
        <v>110179.2</v>
      </c>
      <c r="DK77" s="43" t="n">
        <f aca="false">$F13*Hours_In_Day*DK$5*DK26</f>
        <v>108981.6</v>
      </c>
      <c r="DL77" s="43" t="n">
        <f aca="false">$F13*Hours_In_Day*DL$5*DL26</f>
        <v>108981.6</v>
      </c>
      <c r="DM77" s="43" t="n">
        <f aca="false">$F13*Hours_In_Day*DM$5*DM26</f>
        <v>110179.2</v>
      </c>
      <c r="DN77" s="43" t="n">
        <f aca="false">$F13*Hours_In_Day*DN$5*DN26</f>
        <v>110179.2</v>
      </c>
      <c r="DO77" s="43" t="n">
        <f aca="false">$F13*Hours_In_Day*DO$5*DO26</f>
        <v>107784</v>
      </c>
      <c r="DP77" s="43" t="n">
        <f aca="false">$F13*Hours_In_Day*DP$5*DP26</f>
        <v>108981.6</v>
      </c>
      <c r="DQ77" s="43" t="n">
        <f aca="false">$F13*Hours_In_Day*DQ$5*DQ26</f>
        <v>110179.2</v>
      </c>
      <c r="DR77" s="43" t="n">
        <f aca="false">$F13*Hours_In_Day*DR$5*DR26</f>
        <v>110179.2</v>
      </c>
      <c r="DS77" s="43" t="n">
        <f aca="false">$F13*Hours_In_Day*DS$5*DS26</f>
        <v>107784</v>
      </c>
      <c r="DT77" s="43" t="n">
        <f aca="false">$F13*Hours_In_Day*DT$5*DT26</f>
        <v>108981.6</v>
      </c>
      <c r="DU77" s="43" t="n">
        <f aca="false">$F13*Hours_In_Day*DU$5*DU26</f>
        <v>110179.2</v>
      </c>
      <c r="DV77" s="43" t="n">
        <f aca="false">$F13*Hours_In_Day*DV$5*DV26</f>
        <v>110179.2</v>
      </c>
      <c r="DW77" s="43" t="n">
        <f aca="false">$F13*Hours_In_Day*DW$5*DW26</f>
        <v>107784</v>
      </c>
      <c r="DX77" s="43" t="n">
        <f aca="false">$F13*Hours_In_Day*DX$5*DX26</f>
        <v>108981.6</v>
      </c>
      <c r="DY77" s="43" t="n">
        <f aca="false">$F13*Hours_In_Day*DY$5*DY26</f>
        <v>110179.2</v>
      </c>
      <c r="DZ77" s="43" t="n">
        <f aca="false">$F13*Hours_In_Day*DZ$5*DZ26</f>
        <v>110179.2</v>
      </c>
      <c r="EA77" s="43" t="n">
        <f aca="false">$F13*Hours_In_Day*EA$5*EA26</f>
        <v>108981.6</v>
      </c>
      <c r="EB77" s="43" t="n">
        <f aca="false">$F13*Hours_In_Day*EB$5*EB26</f>
        <v>108981.6</v>
      </c>
      <c r="EC77" s="43" t="n">
        <f aca="false">$F13*Hours_In_Day*EC$5*EC26</f>
        <v>110179.2</v>
      </c>
      <c r="ED77" s="43" t="n">
        <f aca="false">$F13*Hours_In_Day*ED$5*ED26</f>
        <v>110179.2</v>
      </c>
      <c r="EE77" s="43" t="n">
        <f aca="false">$F13*Hours_In_Day*EE$5*EE26</f>
        <v>107784</v>
      </c>
      <c r="EF77" s="43" t="n">
        <f aca="false">$F13*Hours_In_Day*EF$5*EF26</f>
        <v>108981.6</v>
      </c>
      <c r="EG77" s="43" t="n">
        <f aca="false">$F13*Hours_In_Day*EG$5*EG26</f>
        <v>110179.2</v>
      </c>
      <c r="EH77" s="43" t="n">
        <f aca="false">$F13*Hours_In_Day*EH$5*EH26</f>
        <v>110179.2</v>
      </c>
      <c r="EI77" s="43" t="n">
        <f aca="false">$F13*Hours_In_Day*EI$5*EI26</f>
        <v>107784</v>
      </c>
      <c r="EJ77" s="43" t="n">
        <f aca="false">$F13*Hours_In_Day*EJ$5*EJ26</f>
        <v>108981.6</v>
      </c>
      <c r="EK77" s="43" t="n">
        <f aca="false">$F13*Hours_In_Day*EK$5*EK26</f>
        <v>110179.2</v>
      </c>
      <c r="EL77" s="43" t="n">
        <f aca="false">$F13*Hours_In_Day*EL$5*EL26</f>
        <v>110179.2</v>
      </c>
      <c r="EM77" s="43" t="n">
        <f aca="false">$F13*Hours_In_Day*EM$5*EM26</f>
        <v>107784</v>
      </c>
      <c r="EN77" s="43" t="n">
        <f aca="false">$F13*Hours_In_Day*EN$5*EN26</f>
        <v>108981.6</v>
      </c>
      <c r="EO77" s="43" t="n">
        <f aca="false">$F13*Hours_In_Day*EO$5*EO26</f>
        <v>110179.2</v>
      </c>
      <c r="EP77" s="43" t="n">
        <f aca="false">$F13*Hours_In_Day*EP$5*EP26</f>
        <v>110179.2</v>
      </c>
      <c r="EQ77" s="43" t="n">
        <f aca="false">$F13*Hours_In_Day*EQ$5*EQ26</f>
        <v>108981.6</v>
      </c>
      <c r="ER77" s="43" t="n">
        <f aca="false">$F13*Hours_In_Day*ER$5*ER26</f>
        <v>108981.6</v>
      </c>
      <c r="ES77" s="43" t="n">
        <f aca="false">$F13*Hours_In_Day*ES$5*ES26</f>
        <v>110179.2</v>
      </c>
      <c r="ET77" s="43" t="n">
        <f aca="false">$F13*Hours_In_Day*ET$5*ET26</f>
        <v>110179.2</v>
      </c>
      <c r="EU77" s="43" t="n">
        <f aca="false">$F13*Hours_In_Day*EU$5*EU26</f>
        <v>107784</v>
      </c>
      <c r="EV77" s="43" t="n">
        <f aca="false">$F13*Hours_In_Day*EV$5*EV26</f>
        <v>108981.6</v>
      </c>
      <c r="EW77" s="43" t="n">
        <f aca="false">$F13*Hours_In_Day*EW$5*EW26</f>
        <v>110179.2</v>
      </c>
      <c r="EX77" s="43" t="n">
        <f aca="false">$F13*Hours_In_Day*EX$5*EX26</f>
        <v>110179.2</v>
      </c>
      <c r="EY77" s="43" t="n">
        <f aca="false">$F13*Hours_In_Day*EY$5*EY26</f>
        <v>107784</v>
      </c>
      <c r="EZ77" s="43" t="n">
        <f aca="false">$F13*Hours_In_Day*EZ$5*EZ26</f>
        <v>108981.6</v>
      </c>
      <c r="FA77" s="43" t="n">
        <f aca="false">$F13*Hours_In_Day*FA$5*FA26</f>
        <v>110179.2</v>
      </c>
      <c r="FB77" s="43" t="n">
        <f aca="false">$F13*Hours_In_Day*FB$5*FB26</f>
        <v>110179.2</v>
      </c>
      <c r="FC77" s="43" t="n">
        <f aca="false">$F13*Hours_In_Day*FC$5*FC26</f>
        <v>107784</v>
      </c>
      <c r="FD77" s="43" t="n">
        <f aca="false">$F13*Hours_In_Day*FD$5*FD26</f>
        <v>0</v>
      </c>
      <c r="FE77" s="43" t="n">
        <f aca="false">$F13*Hours_In_Day*FE$5*FE26</f>
        <v>0</v>
      </c>
      <c r="FF77" s="43" t="n">
        <f aca="false">$F13*Hours_In_Day*FF$5*FF26</f>
        <v>0</v>
      </c>
      <c r="FG77" s="43" t="n">
        <f aca="false">$F13*Hours_In_Day*FG$5*FG26</f>
        <v>0</v>
      </c>
      <c r="FH77" s="43" t="n">
        <f aca="false">$F13*Hours_In_Day*FH$5*FH26</f>
        <v>0</v>
      </c>
    </row>
    <row r="79" customFormat="false" ht="15" hidden="false" customHeight="false" outlineLevel="0" collapsed="false">
      <c r="A79" s="9" t="s">
        <v>14</v>
      </c>
      <c r="B79" s="9"/>
      <c r="C79" s="9" t="s">
        <v>681</v>
      </c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</row>
    <row r="80" customFormat="false" ht="15" hidden="false" customHeight="false" outlineLevel="0" collapsed="false">
      <c r="C80" s="0" t="s">
        <v>682</v>
      </c>
      <c r="D80" s="11" t="s">
        <v>319</v>
      </c>
      <c r="E80" s="43" t="n">
        <f aca="false">SUMIF($J$7:$FH$7,YEAR($F16)+1,$J80:$FH80)</f>
        <v>3404.59663100572</v>
      </c>
      <c r="I80" s="43" t="n">
        <f aca="false">SUM(J80:FH80)</f>
        <v>170645.081433472</v>
      </c>
      <c r="J80" s="43" t="n">
        <f aca="false">(J67+J68)*J53/Thousand</f>
        <v>0</v>
      </c>
      <c r="K80" s="43" t="n">
        <f aca="false">(K67+K68)*K53/Thousand</f>
        <v>0</v>
      </c>
      <c r="L80" s="43" t="n">
        <f aca="false">(L67+L68)*L53/Thousand</f>
        <v>0</v>
      </c>
      <c r="M80" s="43" t="n">
        <f aca="false">(M67+M68)*M53/Thousand</f>
        <v>0</v>
      </c>
      <c r="N80" s="43" t="n">
        <f aca="false">(N67+N68)*N53/Thousand</f>
        <v>0</v>
      </c>
      <c r="O80" s="43" t="n">
        <f aca="false">(O67+O68)*O53/Thousand</f>
        <v>0</v>
      </c>
      <c r="P80" s="43" t="n">
        <f aca="false">(P67+P68)*P53/Thousand</f>
        <v>0</v>
      </c>
      <c r="Q80" s="43" t="n">
        <f aca="false">(Q67+Q68)*Q53/Thousand</f>
        <v>0</v>
      </c>
      <c r="R80" s="43" t="n">
        <f aca="false">(R67+R68)*R53/Thousand</f>
        <v>0</v>
      </c>
      <c r="S80" s="43" t="n">
        <f aca="false">(S67+S68)*S53/Thousand</f>
        <v>0</v>
      </c>
      <c r="T80" s="43" t="n">
        <f aca="false">(T67+T68)*T53/Thousand</f>
        <v>851.699599490466</v>
      </c>
      <c r="U80" s="43" t="n">
        <f aca="false">(U67+U68)*U53/Thousand</f>
        <v>860.414184384086</v>
      </c>
      <c r="V80" s="43" t="n">
        <f aca="false">(V67+V68)*V53/Thousand</f>
        <v>859.762838608157</v>
      </c>
      <c r="W80" s="43" t="n">
        <f aca="false">(W67+W68)*W53/Thousand</f>
        <v>840.435638390457</v>
      </c>
      <c r="X80" s="43" t="n">
        <f aca="false">(X67+X68)*X53/Thousand</f>
        <v>849.144500691994</v>
      </c>
      <c r="Y80" s="43" t="n">
        <f aca="false">(Y67+Y68)*Y53/Thousand</f>
        <v>857.832941830934</v>
      </c>
      <c r="Z80" s="43" t="n">
        <f aca="false">(Z67+Z68)*Z53/Thousand</f>
        <v>857.183550092332</v>
      </c>
      <c r="AA80" s="43" t="n">
        <f aca="false">(AA67+AA68)*AA53/Thousand</f>
        <v>837.914331475286</v>
      </c>
      <c r="AB80" s="43" t="n">
        <f aca="false">(AB67+AB68)*AB53/Thousand</f>
        <v>846.597067189918</v>
      </c>
      <c r="AC80" s="43" t="n">
        <f aca="false">(AC67+AC68)*AC53/Thousand</f>
        <v>855.259443005441</v>
      </c>
      <c r="AD80" s="43" t="n">
        <f aca="false">(AD67+AD68)*AD53/Thousand</f>
        <v>854.611999442055</v>
      </c>
      <c r="AE80" s="43" t="n">
        <f aca="false">(AE67+AE68)*AE53/Thousand</f>
        <v>1178.57890321649</v>
      </c>
      <c r="AF80" s="43" t="n">
        <f aca="false">(AF67+AF68)*AF53/Thousand</f>
        <v>1190.79171394316</v>
      </c>
      <c r="AG80" s="43" t="n">
        <f aca="false">(AG67+AG68)*AG53/Thousand</f>
        <v>1202.9758871986</v>
      </c>
      <c r="AH80" s="43" t="n">
        <f aca="false">(AH67+AH68)*AH53/Thousand</f>
        <v>1202.06521734111</v>
      </c>
      <c r="AI80" s="43" t="n">
        <f aca="false">(AI67+AI68)*AI53/Thousand</f>
        <v>1118.2343043459</v>
      </c>
      <c r="AJ80" s="43" t="n">
        <f aca="false">(AJ67+AJ68)*AJ53/Thousand</f>
        <v>1117.39698292266</v>
      </c>
      <c r="AK80" s="43" t="n">
        <f aca="false">(AK67+AK68)*AK53/Thousand</f>
        <v>1128.83018175635</v>
      </c>
      <c r="AL80" s="43" t="n">
        <f aca="false">(AL67+AL68)*AL53/Thousand</f>
        <v>1127.97564125252</v>
      </c>
      <c r="AM80" s="43" t="n">
        <f aca="false">(AM67+AM68)*AM53/Thousand</f>
        <v>1143.96221341679</v>
      </c>
      <c r="AN80" s="43" t="n">
        <f aca="false">(AN67+AN68)*AN53/Thousand</f>
        <v>1155.81631495619</v>
      </c>
      <c r="AO80" s="43" t="n">
        <f aca="false">(AO67+AO68)*AO53/Thousand</f>
        <v>1167.64262015129</v>
      </c>
      <c r="AP80" s="43" t="n">
        <f aca="false">(AP67+AP68)*AP53/Thousand</f>
        <v>1166.75869807953</v>
      </c>
      <c r="AQ80" s="43" t="n">
        <f aca="false">(AQ67+AQ68)*AQ53/Thousand</f>
        <v>1067.92600160685</v>
      </c>
      <c r="AR80" s="43" t="n">
        <f aca="false">(AR67+AR68)*AR53/Thousand</f>
        <v>1078.99219165328</v>
      </c>
      <c r="AS80" s="43" t="n">
        <f aca="false">(AS67+AS68)*AS53/Thousand</f>
        <v>1090.03243290658</v>
      </c>
      <c r="AT80" s="43" t="n">
        <f aca="false">(AT67+AT68)*AT53/Thousand</f>
        <v>1089.20726285048</v>
      </c>
      <c r="AU80" s="43" t="n">
        <f aca="false">(AU67+AU68)*AU53/Thousand</f>
        <v>1067.93953600505</v>
      </c>
      <c r="AV80" s="43" t="n">
        <f aca="false">(AV67+AV68)*AV53/Thousand</f>
        <v>1079.00586629924</v>
      </c>
      <c r="AW80" s="43" t="n">
        <f aca="false">(AW67+AW68)*AW53/Thousand</f>
        <v>1090.04624747143</v>
      </c>
      <c r="AX80" s="43" t="n">
        <f aca="false">(AX67+AX68)*AX53/Thousand</f>
        <v>1089.2210669575</v>
      </c>
      <c r="AY80" s="43" t="n">
        <f aca="false">(AY67+AY68)*AY53/Thousand</f>
        <v>1094.73825181073</v>
      </c>
      <c r="AZ80" s="43" t="n">
        <f aca="false">(AZ67+AZ68)*AZ53/Thousand</f>
        <v>1093.91852397058</v>
      </c>
      <c r="BA80" s="43" t="n">
        <f aca="false">(BA67+BA68)*BA53/Thousand</f>
        <v>1105.11149136137</v>
      </c>
      <c r="BB80" s="43" t="n">
        <f aca="false">(BB67+BB68)*BB53/Thousand</f>
        <v>1104.27490624353</v>
      </c>
      <c r="BC80" s="43" t="n">
        <f aca="false">(BC67+BC68)*BC53/Thousand</f>
        <v>1169.79073150454</v>
      </c>
      <c r="BD80" s="43" t="n">
        <f aca="false">(BD67+BD68)*BD53/Thousand</f>
        <v>1181.91247639127</v>
      </c>
      <c r="BE80" s="43" t="n">
        <f aca="false">(BE67+BE68)*BE53/Thousand</f>
        <v>1194.00579734446</v>
      </c>
      <c r="BF80" s="43" t="n">
        <f aca="false">(BF67+BF68)*BF53/Thousand</f>
        <v>1193.10191797259</v>
      </c>
      <c r="BG80" s="43" t="n">
        <f aca="false">(BG67+BG68)*BG53/Thousand</f>
        <v>1192.80594070594</v>
      </c>
      <c r="BH80" s="43" t="n">
        <f aca="false">(BH67+BH68)*BH53/Thousand</f>
        <v>1205.16617653548</v>
      </c>
      <c r="BI80" s="43" t="n">
        <f aca="false">(BI67+BI68)*BI53/Thousand</f>
        <v>1217.49742920089</v>
      </c>
      <c r="BJ80" s="43" t="n">
        <f aca="false">(BJ67+BJ68)*BJ53/Thousand</f>
        <v>1216.57576632955</v>
      </c>
      <c r="BK80" s="43" t="n">
        <f aca="false">(BK67+BK68)*BK53/Thousand</f>
        <v>1190.39025850074</v>
      </c>
      <c r="BL80" s="43" t="n">
        <f aca="false">(BL67+BL68)*BL53/Thousand</f>
        <v>1202.72546226034</v>
      </c>
      <c r="BM80" s="43" t="n">
        <f aca="false">(BM67+BM68)*BM53/Thousand</f>
        <v>1215.03174155278</v>
      </c>
      <c r="BN80" s="43" t="n">
        <f aca="false">(BN67+BN68)*BN53/Thousand</f>
        <v>1214.11194524207</v>
      </c>
      <c r="BO80" s="43" t="n">
        <f aca="false">(BO67+BO68)*BO53/Thousand</f>
        <v>1176.9987138572</v>
      </c>
      <c r="BP80" s="43" t="n">
        <f aca="false">(BP67+BP68)*BP53/Thousand</f>
        <v>1176.117390297</v>
      </c>
      <c r="BQ80" s="43" t="n">
        <f aca="false">(BQ67+BQ68)*BQ53/Thousand</f>
        <v>1188.15141596607</v>
      </c>
      <c r="BR80" s="43" t="n">
        <f aca="false">(BR67+BR68)*BR53/Thousand</f>
        <v>1187.25196844417</v>
      </c>
      <c r="BS80" s="43" t="n">
        <f aca="false">(BS67+BS68)*BS53/Thousand</f>
        <v>1132.14374449743</v>
      </c>
      <c r="BT80" s="43" t="n">
        <f aca="false">(BT67+BT68)*BT53/Thousand</f>
        <v>1143.87537929014</v>
      </c>
      <c r="BU80" s="43" t="n">
        <f aca="false">(BU67+BU68)*BU53/Thousand</f>
        <v>1155.57950490733</v>
      </c>
      <c r="BV80" s="43" t="n">
        <f aca="false">(BV67+BV68)*BV53/Thousand</f>
        <v>1154.70471478539</v>
      </c>
      <c r="BW80" s="43" t="n">
        <f aca="false">(BW67+BW68)*BW53/Thousand</f>
        <v>1155.07519541629</v>
      </c>
      <c r="BX80" s="43" t="n">
        <f aca="false">(BX67+BX68)*BX53/Thousand</f>
        <v>1167.04445322176</v>
      </c>
      <c r="BY80" s="43" t="n">
        <f aca="false">(BY67+BY68)*BY53/Thousand</f>
        <v>1178.98564465629</v>
      </c>
      <c r="BZ80" s="43" t="n">
        <f aca="false">(BZ67+BZ68)*BZ53/Thousand</f>
        <v>1178.09313575365</v>
      </c>
      <c r="CA80" s="43" t="n">
        <f aca="false">(CA67+CA68)*CA53/Thousand</f>
        <v>1170.58745925477</v>
      </c>
      <c r="CB80" s="43" t="n">
        <f aca="false">(CB67+CB68)*CB53/Thousand</f>
        <v>1182.71746008872</v>
      </c>
      <c r="CC80" s="43" t="n">
        <f aca="false">(CC67+CC68)*CC53/Thousand</f>
        <v>1194.81901762999</v>
      </c>
      <c r="CD80" s="43" t="n">
        <f aca="false">(CD67+CD68)*CD53/Thousand</f>
        <v>1193.91452263879</v>
      </c>
      <c r="CE80" s="43" t="n">
        <f aca="false">(CE67+CE68)*CE53/Thousand</f>
        <v>1179.52509367349</v>
      </c>
      <c r="CF80" s="43" t="n">
        <f aca="false">(CF67+CF68)*CF53/Thousand</f>
        <v>1178.64187838816</v>
      </c>
      <c r="CG80" s="43" t="n">
        <f aca="false">(CG67+CG68)*CG53/Thousand</f>
        <v>1190.70173460335</v>
      </c>
      <c r="CH80" s="43" t="n">
        <f aca="false">(CH67+CH68)*CH53/Thousand</f>
        <v>1189.80035645396</v>
      </c>
      <c r="CI80" s="43" t="n">
        <f aca="false">(CI67+CI68)*CI53/Thousand</f>
        <v>1232.88739912905</v>
      </c>
      <c r="CJ80" s="43" t="n">
        <f aca="false">(CJ67+CJ68)*CJ53/Thousand</f>
        <v>1245.66297182237</v>
      </c>
      <c r="CK80" s="43" t="n">
        <f aca="false">(CK67+CK68)*CK53/Thousand</f>
        <v>1258.40858743999</v>
      </c>
      <c r="CL80" s="43" t="n">
        <f aca="false">(CL67+CL68)*CL53/Thousand</f>
        <v>1257.45595423996</v>
      </c>
      <c r="CM80" s="43" t="n">
        <f aca="false">(CM67+CM68)*CM53/Thousand</f>
        <v>1270.86271118833</v>
      </c>
      <c r="CN80" s="43" t="n">
        <f aca="false">(CN67+CN68)*CN53/Thousand</f>
        <v>1284.03179618464</v>
      </c>
      <c r="CO80" s="43" t="n">
        <f aca="false">(CO67+CO68)*CO53/Thousand</f>
        <v>1297.17000136949</v>
      </c>
      <c r="CP80" s="43" t="n">
        <f aca="false">(CP67+CP68)*CP53/Thousand</f>
        <v>1296.18802522778</v>
      </c>
      <c r="CQ80" s="43" t="n">
        <f aca="false">(CQ67+CQ68)*CQ53/Thousand</f>
        <v>1285.59551549573</v>
      </c>
      <c r="CR80" s="43" t="n">
        <f aca="false">(CR67+CR68)*CR53/Thousand</f>
        <v>1298.91726651211</v>
      </c>
      <c r="CS80" s="43" t="n">
        <f aca="false">(CS67+CS68)*CS53/Thousand</f>
        <v>1312.20777973482</v>
      </c>
      <c r="CT80" s="43" t="n">
        <f aca="false">(CT67+CT68)*CT53/Thousand</f>
        <v>1311.214419781</v>
      </c>
      <c r="CU80" s="43" t="n">
        <f aca="false">(CU67+CU68)*CU53/Thousand</f>
        <v>1250.95249229977</v>
      </c>
      <c r="CV80" s="43" t="n">
        <f aca="false">(CV67+CV68)*CV53/Thousand</f>
        <v>1250.01579297192</v>
      </c>
      <c r="CW80" s="43" t="n">
        <f aca="false">(CW67+CW68)*CW53/Thousand</f>
        <v>1262.8059466279</v>
      </c>
      <c r="CX80" s="43" t="n">
        <f aca="false">(CX67+CX68)*CX53/Thousand</f>
        <v>1261.84998456442</v>
      </c>
      <c r="CY80" s="43" t="n">
        <f aca="false">(CY67+CY68)*CY53/Thousand</f>
        <v>1253.26882962965</v>
      </c>
      <c r="CZ80" s="43" t="n">
        <f aca="false">(CZ67+CZ68)*CZ53/Thousand</f>
        <v>1266.25560121034</v>
      </c>
      <c r="DA80" s="43" t="n">
        <f aca="false">(DA67+DA68)*DA53/Thousand</f>
        <v>1279.21192048109</v>
      </c>
      <c r="DB80" s="43" t="n">
        <f aca="false">(DB67+DB68)*DB53/Thousand</f>
        <v>1278.24353886205</v>
      </c>
      <c r="DC80" s="43" t="n">
        <f aca="false">(DC67+DC68)*DC53/Thousand</f>
        <v>1250.21378870713</v>
      </c>
      <c r="DD80" s="43" t="n">
        <f aca="false">(DD67+DD68)*DD53/Thousand</f>
        <v>1263.1689029788</v>
      </c>
      <c r="DE80" s="43" t="n">
        <f aca="false">(DE67+DE68)*DE53/Thousand</f>
        <v>1276.09363917285</v>
      </c>
      <c r="DF80" s="43" t="n">
        <f aca="false">(DF67+DF68)*DF53/Thousand</f>
        <v>1275.12761813711</v>
      </c>
      <c r="DG80" s="43" t="n">
        <f aca="false">(DG67+DG68)*DG53/Thousand</f>
        <v>1263.74705598964</v>
      </c>
      <c r="DH80" s="43" t="n">
        <f aca="false">(DH67+DH68)*DH53/Thousand</f>
        <v>1276.84240629589</v>
      </c>
      <c r="DI80" s="43" t="n">
        <f aca="false">(DI67+DI68)*DI53/Thousand</f>
        <v>1289.90704968905</v>
      </c>
      <c r="DJ80" s="43" t="n">
        <f aca="false">(DJ67+DJ68)*DJ53/Thousand</f>
        <v>1288.93057170507</v>
      </c>
      <c r="DK80" s="43" t="n">
        <f aca="false">(DK67+DK68)*DK53/Thousand</f>
        <v>1270.03751913448</v>
      </c>
      <c r="DL80" s="43" t="n">
        <f aca="false">(DL67+DL68)*DL53/Thousand</f>
        <v>1269.08652915057</v>
      </c>
      <c r="DM80" s="43" t="n">
        <f aca="false">(DM67+DM68)*DM53/Thousand</f>
        <v>1282.07181445803</v>
      </c>
      <c r="DN80" s="43" t="n">
        <f aca="false">(DN67+DN68)*DN53/Thousand</f>
        <v>1281.10126785857</v>
      </c>
      <c r="DO80" s="43" t="n">
        <f aca="false">(DO67+DO68)*DO53/Thousand</f>
        <v>1275.32812064333</v>
      </c>
      <c r="DP80" s="43" t="n">
        <f aca="false">(DP67+DP68)*DP53/Thousand</f>
        <v>1288.54347763751</v>
      </c>
      <c r="DQ80" s="43" t="n">
        <f aca="false">(DQ67+DQ68)*DQ53/Thousand</f>
        <v>1301.72784631833</v>
      </c>
      <c r="DR80" s="43" t="n">
        <f aca="false">(DR67+DR68)*DR53/Thousand</f>
        <v>1300.74241982317</v>
      </c>
      <c r="DS80" s="43" t="n">
        <f aca="false">(DS67+DS68)*DS53/Thousand</f>
        <v>1277.99185912296</v>
      </c>
      <c r="DT80" s="43" t="n">
        <f aca="false">(DT67+DT68)*DT53/Thousand</f>
        <v>1291.23481862538</v>
      </c>
      <c r="DU80" s="43" t="n">
        <f aca="false">(DU67+DU68)*DU53/Thousand</f>
        <v>1304.4467250901</v>
      </c>
      <c r="DV80" s="43" t="n">
        <f aca="false">(DV67+DV68)*DV53/Thousand</f>
        <v>1303.45924036503</v>
      </c>
      <c r="DW80" s="43" t="n">
        <f aca="false">(DW67+DW68)*DW53/Thousand</f>
        <v>1289.20684558282</v>
      </c>
      <c r="DX80" s="43" t="n">
        <f aca="false">(DX67+DX68)*DX53/Thousand</f>
        <v>1302.56601835408</v>
      </c>
      <c r="DY80" s="43" t="n">
        <f aca="false">(DY67+DY68)*DY53/Thousand</f>
        <v>1315.89386558247</v>
      </c>
      <c r="DZ80" s="43" t="n">
        <f aca="false">(DZ67+DZ68)*DZ53/Thousand</f>
        <v>1314.89771520922</v>
      </c>
      <c r="EA80" s="43" t="n">
        <f aca="false">(EA67+EA68)*EA53/Thousand</f>
        <v>1295.9449722346</v>
      </c>
      <c r="EB80" s="43" t="n">
        <f aca="false">(EB67+EB68)*EB53/Thousand</f>
        <v>1294.97458303765</v>
      </c>
      <c r="EC80" s="43" t="n">
        <f aca="false">(EC67+EC68)*EC53/Thousand</f>
        <v>1308.22475474809</v>
      </c>
      <c r="ED80" s="43" t="n">
        <f aca="false">(ED67+ED68)*ED53/Thousand</f>
        <v>1307.23441000084</v>
      </c>
      <c r="EE80" s="43" t="n">
        <f aca="false">(EE67+EE68)*EE53/Thousand</f>
        <v>1311.58813711423</v>
      </c>
      <c r="EF80" s="43" t="n">
        <f aca="false">(EF67+EF68)*EF53/Thousand</f>
        <v>1325.1792319711</v>
      </c>
      <c r="EG80" s="43" t="n">
        <f aca="false">(EG67+EG68)*EG53/Thousand</f>
        <v>1338.73845745762</v>
      </c>
      <c r="EH80" s="43" t="n">
        <f aca="false">(EH67+EH68)*EH53/Thousand</f>
        <v>1337.72501340339</v>
      </c>
      <c r="EI80" s="43" t="n">
        <f aca="false">(EI67+EI68)*EI53/Thousand</f>
        <v>1333.64282419706</v>
      </c>
      <c r="EJ80" s="43" t="n">
        <f aca="false">(EJ67+EJ68)*EJ53/Thousand</f>
        <v>1347.46245676001</v>
      </c>
      <c r="EK80" s="43" t="n">
        <f aca="false">(EK67+EK68)*EK53/Thousand</f>
        <v>1361.24968406108</v>
      </c>
      <c r="EL80" s="43" t="n">
        <f aca="false">(EL67+EL68)*EL53/Thousand</f>
        <v>1360.21919868812</v>
      </c>
      <c r="EM80" s="43" t="n">
        <f aca="false">(EM67+EM68)*EM53/Thousand</f>
        <v>1382.27828836353</v>
      </c>
      <c r="EN80" s="43" t="n">
        <f aca="false">(EN67+EN68)*EN53/Thousand</f>
        <v>1396.60189712769</v>
      </c>
      <c r="EO80" s="43" t="n">
        <f aca="false">(EO67+EO68)*EO53/Thousand</f>
        <v>1410.89191887055</v>
      </c>
      <c r="EP80" s="43" t="n">
        <f aca="false">(EP67+EP68)*EP53/Thousand</f>
        <v>1409.82385361974</v>
      </c>
      <c r="EQ80" s="43" t="n">
        <f aca="false">(EQ67+EQ68)*EQ53/Thousand</f>
        <v>1403.18706786421</v>
      </c>
      <c r="ER80" s="43" t="n">
        <f aca="false">(ER67+ER68)*ER53/Thousand</f>
        <v>1402.13637697753</v>
      </c>
      <c r="ES80" s="43" t="n">
        <f aca="false">(ES67+ES68)*ES53/Thousand</f>
        <v>1416.48302748308</v>
      </c>
      <c r="ET80" s="43" t="n">
        <f aca="false">(ET67+ET68)*ET53/Thousand</f>
        <v>1415.41072968352</v>
      </c>
      <c r="EU80" s="43" t="n">
        <f aca="false">(EU67+EU68)*EU53/Thousand</f>
        <v>1411.26459309902</v>
      </c>
      <c r="EV80" s="43" t="n">
        <f aca="false">(EV67+EV68)*EV53/Thousand</f>
        <v>1425.88856720353</v>
      </c>
      <c r="EW80" s="43" t="n">
        <f aca="false">(EW67+EW68)*EW53/Thousand</f>
        <v>1440.47824996864</v>
      </c>
      <c r="EX80" s="43" t="n">
        <f aca="false">(EX67+EX68)*EX53/Thousand</f>
        <v>1439.38778744436</v>
      </c>
      <c r="EY80" s="43" t="n">
        <f aca="false">(EY67+EY68)*EY53/Thousand</f>
        <v>1435.17141530612</v>
      </c>
      <c r="EZ80" s="43" t="n">
        <f aca="false">(EZ67+EZ68)*EZ53/Thousand</f>
        <v>1450.04311953196</v>
      </c>
      <c r="FA80" s="43" t="n">
        <f aca="false">(FA67+FA68)*FA53/Thousand</f>
        <v>1464.87995152311</v>
      </c>
      <c r="FB80" s="43" t="n">
        <f aca="false">(FB67+FB68)*FB53/Thousand</f>
        <v>1463.77101656367</v>
      </c>
      <c r="FC80" s="43" t="n">
        <f aca="false">(FC67+FC68)*FC53/Thousand</f>
        <v>1459.4832190814</v>
      </c>
      <c r="FD80" s="43" t="n">
        <f aca="false">(FD67+FD68)*FD53/Thousand</f>
        <v>0</v>
      </c>
      <c r="FE80" s="43" t="n">
        <f aca="false">(FE67+FE68)*FE53/Thousand</f>
        <v>0</v>
      </c>
      <c r="FF80" s="43" t="n">
        <f aca="false">(FF67+FF68)*FF53/Thousand</f>
        <v>0</v>
      </c>
      <c r="FG80" s="43" t="n">
        <f aca="false">(FG67+FG68)*FG53/Thousand</f>
        <v>0</v>
      </c>
      <c r="FH80" s="43" t="n">
        <f aca="false">(FH67+FH68)*FH53/Thousand</f>
        <v>0</v>
      </c>
    </row>
    <row r="81" customFormat="false" ht="15" hidden="false" customHeight="false" outlineLevel="0" collapsed="false">
      <c r="C81" s="0" t="s">
        <v>683</v>
      </c>
      <c r="D81" s="11" t="s">
        <v>319</v>
      </c>
      <c r="I81" s="43" t="n">
        <f aca="false">SUM(J81:FH81)</f>
        <v>6854.30456101364</v>
      </c>
      <c r="J81" s="43" t="n">
        <f aca="false">(J67+J68)*J42/Thousand</f>
        <v>0</v>
      </c>
      <c r="K81" s="43" t="n">
        <f aca="false">(K67+K68)*K42/Thousand</f>
        <v>0</v>
      </c>
      <c r="L81" s="43" t="n">
        <f aca="false">(L67+L68)*L42/Thousand</f>
        <v>0</v>
      </c>
      <c r="M81" s="43" t="n">
        <f aca="false">(M67+M68)*M42/Thousand</f>
        <v>0</v>
      </c>
      <c r="N81" s="43" t="n">
        <f aca="false">(N67+N68)*N42/Thousand</f>
        <v>0</v>
      </c>
      <c r="O81" s="43" t="n">
        <f aca="false">(O67+O68)*O42/Thousand</f>
        <v>0</v>
      </c>
      <c r="P81" s="43" t="n">
        <f aca="false">(P67+P68)*P42/Thousand</f>
        <v>0</v>
      </c>
      <c r="Q81" s="43" t="n">
        <f aca="false">(Q67+Q68)*Q42/Thousand</f>
        <v>0</v>
      </c>
      <c r="R81" s="43" t="n">
        <f aca="false">(R67+R68)*R42/Thousand</f>
        <v>0</v>
      </c>
      <c r="S81" s="43" t="n">
        <f aca="false">(S67+S68)*S42/Thousand</f>
        <v>0</v>
      </c>
      <c r="T81" s="43" t="n">
        <f aca="false">(T67+T68)*T42/Thousand</f>
        <v>35.985766003742</v>
      </c>
      <c r="U81" s="43" t="n">
        <f aca="false">(U67+U68)*U42/Thousand</f>
        <v>36.3539721329796</v>
      </c>
      <c r="V81" s="43" t="n">
        <f aca="false">(V67+V68)*V42/Thousand</f>
        <v>36.3264516589837</v>
      </c>
      <c r="W81" s="43" t="n">
        <f aca="false">(W67+W68)*W42/Thousand</f>
        <v>36.2346197334181</v>
      </c>
      <c r="X81" s="43" t="n">
        <f aca="false">(X67+X68)*X42/Thousand</f>
        <v>36.6100944270083</v>
      </c>
      <c r="Y81" s="43" t="n">
        <f aca="false">(Y67+Y68)*Y42/Thousand</f>
        <v>36.9846886807082</v>
      </c>
      <c r="Z81" s="43" t="n">
        <f aca="false">(Z67+Z68)*Z42/Thousand</f>
        <v>36.9566907453144</v>
      </c>
      <c r="AA81" s="43" t="n">
        <f aca="false">(AA67+AA68)*AA42/Thousand</f>
        <v>36.8646614434529</v>
      </c>
      <c r="AB81" s="43" t="n">
        <f aca="false">(AB67+AB68)*AB42/Thousand</f>
        <v>37.2466648303138</v>
      </c>
      <c r="AC81" s="43" t="n">
        <f aca="false">(AC67+AC68)*AC42/Thousand</f>
        <v>37.6277724683381</v>
      </c>
      <c r="AD81" s="43" t="n">
        <f aca="false">(AD67+AD68)*AD42/Thousand</f>
        <v>37.59928770937</v>
      </c>
      <c r="AE81" s="43" t="n">
        <f aca="false">(AE67+AE68)*AE42/Thousand</f>
        <v>37.4891335103642</v>
      </c>
      <c r="AF81" s="43" t="n">
        <f aca="false">(AF67+AF68)*AF42/Thousand</f>
        <v>37.8776078760765</v>
      </c>
      <c r="AG81" s="43" t="n">
        <f aca="false">(AG67+AG68)*AG42/Thousand</f>
        <v>38.2651713193384</v>
      </c>
      <c r="AH81" s="43" t="n">
        <f aca="false">(AH67+AH68)*AH42/Thousand</f>
        <v>38.2362040403739</v>
      </c>
      <c r="AI81" s="43" t="n">
        <f aca="false">(AI67+AI68)*AI42/Thousand</f>
        <v>38.5478177399559</v>
      </c>
      <c r="AJ81" s="43" t="n">
        <f aca="false">(AJ67+AJ68)*AJ42/Thousand</f>
        <v>38.5189535623078</v>
      </c>
      <c r="AK81" s="43" t="n">
        <f aca="false">(AK67+AK68)*AK42/Thousand</f>
        <v>38.9130792505586</v>
      </c>
      <c r="AL81" s="43" t="n">
        <f aca="false">(AL67+AL68)*AL42/Thousand</f>
        <v>38.8836214960745</v>
      </c>
      <c r="AM81" s="43" t="n">
        <f aca="false">(AM67+AM68)*AM42/Thousand</f>
        <v>38.7697058746722</v>
      </c>
      <c r="AN81" s="43" t="n">
        <f aca="false">(AN67+AN68)*AN42/Thousand</f>
        <v>39.1714499399051</v>
      </c>
      <c r="AO81" s="43" t="n">
        <f aca="false">(AO67+AO68)*AO42/Thousand</f>
        <v>39.5722519669481</v>
      </c>
      <c r="AP81" s="43" t="n">
        <f aca="false">(AP67+AP68)*AP42/Thousand</f>
        <v>39.5422952093417</v>
      </c>
      <c r="AQ81" s="43" t="n">
        <f aca="false">(AQ67+AQ68)*AQ42/Thousand</f>
        <v>39.4264857851242</v>
      </c>
      <c r="AR81" s="43" t="n">
        <f aca="false">(AR67+AR68)*AR42/Thousand</f>
        <v>39.8350356133939</v>
      </c>
      <c r="AS81" s="43" t="n">
        <f aca="false">(AS67+AS68)*AS42/Thousand</f>
        <v>40.2426274448342</v>
      </c>
      <c r="AT81" s="43" t="n">
        <f aca="false">(AT67+AT68)*AT42/Thousand</f>
        <v>40.2121632034558</v>
      </c>
      <c r="AU81" s="43" t="n">
        <f aca="false">(AU67+AU68)*AU42/Thousand</f>
        <v>40.0943540249052</v>
      </c>
      <c r="AV81" s="43" t="n">
        <f aca="false">(AV67+AV68)*AV42/Thousand</f>
        <v>40.5098245170189</v>
      </c>
      <c r="AW81" s="43" t="n">
        <f aca="false">(AW67+AW68)*AW42/Thousand</f>
        <v>40.9243207842362</v>
      </c>
      <c r="AX81" s="43" t="n">
        <f aca="false">(AX67+AX68)*AX42/Thousand</f>
        <v>40.8933404913036</v>
      </c>
      <c r="AY81" s="43" t="n">
        <f aca="false">(AY67+AY68)*AY42/Thousand</f>
        <v>41.2265918529992</v>
      </c>
      <c r="AZ81" s="43" t="n">
        <f aca="false">(AZ67+AZ68)*AZ42/Thousand</f>
        <v>41.195721839057</v>
      </c>
      <c r="BA81" s="43" t="n">
        <f aca="false">(BA67+BA68)*BA42/Thousand</f>
        <v>41.6172362033178</v>
      </c>
      <c r="BB81" s="43" t="n">
        <f aca="false">(BB67+BB68)*BB42/Thousand</f>
        <v>41.5857313635571</v>
      </c>
      <c r="BC81" s="43" t="n">
        <f aca="false">(BC67+BC68)*BC42/Thousand</f>
        <v>41.4639124335726</v>
      </c>
      <c r="BD81" s="43" t="n">
        <f aca="false">(BD67+BD68)*BD42/Thousand</f>
        <v>41.8935747269976</v>
      </c>
      <c r="BE81" s="43" t="n">
        <f aca="false">(BE67+BE68)*BE42/Thousand</f>
        <v>42.3222295175764</v>
      </c>
      <c r="BF81" s="43" t="n">
        <f aca="false">(BF67+BF68)*BF42/Thousand</f>
        <v>42.2901909878491</v>
      </c>
      <c r="BG81" s="43" t="n">
        <f aca="false">(BG67+BG68)*BG42/Thousand</f>
        <v>42.1663137152954</v>
      </c>
      <c r="BH81" s="43" t="n">
        <f aca="false">(BH67+BH68)*BH42/Thousand</f>
        <v>42.6032545149659</v>
      </c>
      <c r="BI81" s="43" t="n">
        <f aca="false">(BI67+BI68)*BI42/Thousand</f>
        <v>43.0391707446287</v>
      </c>
      <c r="BJ81" s="43" t="n">
        <f aca="false">(BJ67+BJ68)*BJ42/Thousand</f>
        <v>43.0065894801949</v>
      </c>
      <c r="BK81" s="43" t="n">
        <f aca="false">(BK67+BK68)*BK42/Thousand</f>
        <v>42.8806201601225</v>
      </c>
      <c r="BL81" s="43" t="n">
        <f aca="false">(BL67+BL68)*BL42/Thousand</f>
        <v>43.324962831138</v>
      </c>
      <c r="BM81" s="43" t="n">
        <f aca="false">(BM67+BM68)*BM42/Thousand</f>
        <v>43.7682635757089</v>
      </c>
      <c r="BN81" s="43" t="n">
        <f aca="false">(BN67+BN68)*BN42/Thousand</f>
        <v>43.7351303776315</v>
      </c>
      <c r="BO81" s="43" t="n">
        <f aca="false">(BO67+BO68)*BO42/Thousand</f>
        <v>44.0915507594166</v>
      </c>
      <c r="BP81" s="43" t="n">
        <f aca="false">(BP67+BP68)*BP42/Thousand</f>
        <v>44.0585354960757</v>
      </c>
      <c r="BQ81" s="43" t="n">
        <f aca="false">(BQ67+BQ68)*BQ42/Thousand</f>
        <v>44.509342151496</v>
      </c>
      <c r="BR81" s="43" t="n">
        <f aca="false">(BR67+BR68)*BR42/Thousand</f>
        <v>44.4756479463958</v>
      </c>
      <c r="BS81" s="43" t="n">
        <f aca="false">(BS67+BS68)*BS42/Thousand</f>
        <v>44.3453662499223</v>
      </c>
      <c r="BT81" s="43" t="n">
        <f aca="false">(BT67+BT68)*BT42/Thousand</f>
        <v>44.8048870873792</v>
      </c>
      <c r="BU81" s="43" t="n">
        <f aca="false">(BU67+BU68)*BU42/Thousand</f>
        <v>45.2633304075424</v>
      </c>
      <c r="BV81" s="43" t="n">
        <f aca="false">(BV67+BV68)*BV42/Thousand</f>
        <v>45.2290654226078</v>
      </c>
      <c r="BW81" s="43" t="n">
        <f aca="false">(BW67+BW68)*BW42/Thousand</f>
        <v>45.0965806151302</v>
      </c>
      <c r="BX81" s="43" t="n">
        <f aca="false">(BX67+BX68)*BX42/Thousand</f>
        <v>45.5638857755819</v>
      </c>
      <c r="BY81" s="43" t="n">
        <f aca="false">(BY67+BY68)*BY42/Thousand</f>
        <v>46.030095165503</v>
      </c>
      <c r="BZ81" s="43" t="n">
        <f aca="false">(BZ67+BZ68)*BZ42/Thousand</f>
        <v>45.9952497287404</v>
      </c>
      <c r="CA81" s="43" t="n">
        <f aca="false">(CA67+CA68)*CA42/Thousand</f>
        <v>45.8604993686691</v>
      </c>
      <c r="CB81" s="43" t="n">
        <f aca="false">(CB67+CB68)*CB42/Thousand</f>
        <v>46.3357204990419</v>
      </c>
      <c r="CC81" s="43" t="n">
        <f aca="false">(CC67+CC68)*CC42/Thousand</f>
        <v>46.8098272969522</v>
      </c>
      <c r="CD81" s="43" t="n">
        <f aca="false">(CD67+CD68)*CD42/Thousand</f>
        <v>46.7743915918753</v>
      </c>
      <c r="CE81" s="43" t="n">
        <f aca="false">(CE67+CE68)*CE42/Thousand</f>
        <v>47.1555634765056</v>
      </c>
      <c r="CF81" s="43" t="n">
        <f aca="false">(CF67+CF68)*CF42/Thousand</f>
        <v>47.120253914484</v>
      </c>
      <c r="CG81" s="43" t="n">
        <f aca="false">(CG67+CG68)*CG42/Thousand</f>
        <v>47.6023880533193</v>
      </c>
      <c r="CH81" s="43" t="n">
        <f aca="false">(CH67+CH68)*CH42/Thousand</f>
        <v>47.5663523684766</v>
      </c>
      <c r="CI81" s="43" t="n">
        <f aca="false">(CI67+CI68)*CI42/Thousand</f>
        <v>47.4270158530379</v>
      </c>
      <c r="CJ81" s="43" t="n">
        <f aca="false">(CJ67+CJ68)*CJ42/Thousand</f>
        <v>47.9184697271596</v>
      </c>
      <c r="CK81" s="43" t="n">
        <f aca="false">(CK67+CK68)*CK42/Thousand</f>
        <v>48.4087712051214</v>
      </c>
      <c r="CL81" s="43" t="n">
        <f aca="false">(CL67+CL68)*CL42/Thousand</f>
        <v>48.372125076763</v>
      </c>
      <c r="CM81" s="43" t="n">
        <f aca="false">(CM67+CM68)*CM42/Thousand</f>
        <v>48.2304504828767</v>
      </c>
      <c r="CN81" s="43" t="n">
        <f aca="false">(CN67+CN68)*CN42/Thousand</f>
        <v>48.7302298030408</v>
      </c>
      <c r="CO81" s="43" t="n">
        <f aca="false">(CO67+CO68)*CO42/Thousand</f>
        <v>49.2288372049443</v>
      </c>
      <c r="CP81" s="43" t="n">
        <f aca="false">(CP67+CP68)*CP42/Thousand</f>
        <v>49.1915702749596</v>
      </c>
      <c r="CQ81" s="43" t="n">
        <f aca="false">(CQ67+CQ68)*CQ42/Thousand</f>
        <v>49.047464171829</v>
      </c>
      <c r="CR81" s="43" t="n">
        <f aca="false">(CR67+CR68)*CR42/Thousand</f>
        <v>49.5557096485797</v>
      </c>
      <c r="CS81" s="43" t="n">
        <f aca="false">(CS67+CS68)*CS42/Thousand</f>
        <v>50.0627633550209</v>
      </c>
      <c r="CT81" s="43" t="n">
        <f aca="false">(CT67+CT68)*CT42/Thousand</f>
        <v>50.024865131079</v>
      </c>
      <c r="CU81" s="43" t="n">
        <f aca="false">(CU67+CU68)*CU42/Thousand</f>
        <v>50.4325261106452</v>
      </c>
      <c r="CV81" s="43" t="n">
        <f aca="false">(CV67+CV68)*CV42/Thousand</f>
        <v>50.394762795411</v>
      </c>
      <c r="CW81" s="43" t="n">
        <f aca="false">(CW67+CW68)*CW42/Thousand</f>
        <v>50.9104016883226</v>
      </c>
      <c r="CX81" s="43" t="n">
        <f aca="false">(CX67+CX68)*CX42/Thousand</f>
        <v>50.8718617901057</v>
      </c>
      <c r="CY81" s="43" t="n">
        <f aca="false">(CY67+CY68)*CY42/Thousand</f>
        <v>50.7228381114336</v>
      </c>
      <c r="CZ81" s="43" t="n">
        <f aca="false">(CZ67+CZ68)*CZ42/Thousand</f>
        <v>51.2484443476252</v>
      </c>
      <c r="DA81" s="43" t="n">
        <f aca="false">(DA67+DA68)*DA42/Thousand</f>
        <v>51.772818104758</v>
      </c>
      <c r="DB81" s="43" t="n">
        <f aca="false">(DB67+DB68)*DB42/Thousand</f>
        <v>51.7336253450471</v>
      </c>
      <c r="DC81" s="43" t="n">
        <f aca="false">(DC67+DC68)*DC42/Thousand</f>
        <v>51.5820968093567</v>
      </c>
      <c r="DD81" s="43" t="n">
        <f aca="false">(DD67+DD68)*DD42/Thousand</f>
        <v>52.1166069583998</v>
      </c>
      <c r="DE81" s="43" t="n">
        <f aca="false">(DE67+DE68)*DE42/Thousand</f>
        <v>52.6498637498532</v>
      </c>
      <c r="DF81" s="43" t="n">
        <f aca="false">(DF67+DF68)*DF42/Thousand</f>
        <v>52.6100070541139</v>
      </c>
      <c r="DG81" s="43" t="n">
        <f aca="false">(DG67+DG68)*DG42/Thousand</f>
        <v>52.45591068185</v>
      </c>
      <c r="DH81" s="43" t="n">
        <f aca="false">(DH67+DH68)*DH42/Thousand</f>
        <v>52.9994755691087</v>
      </c>
      <c r="DI81" s="43" t="n">
        <f aca="false">(DI67+DI68)*DI42/Thousand</f>
        <v>53.5417658665806</v>
      </c>
      <c r="DJ81" s="43" t="n">
        <f aca="false">(DJ67+DJ68)*DJ42/Thousand</f>
        <v>53.5012339882528</v>
      </c>
      <c r="DK81" s="43" t="n">
        <f aca="false">(DK67+DK68)*DK42/Thousand</f>
        <v>53.9372154759999</v>
      </c>
      <c r="DL81" s="43" t="n">
        <f aca="false">(DL67+DL68)*DL42/Thousand</f>
        <v>53.8968278883068</v>
      </c>
      <c r="DM81" s="43" t="n">
        <f aca="false">(DM67+DM68)*DM42/Thousand</f>
        <v>54.4482998890105</v>
      </c>
      <c r="DN81" s="43" t="n">
        <f aca="false">(DN67+DN68)*DN42/Thousand</f>
        <v>54.4070817515333</v>
      </c>
      <c r="DO81" s="43" t="n">
        <f aca="false">(DO67+DO68)*DO42/Thousand</f>
        <v>54.2476925250549</v>
      </c>
      <c r="DP81" s="43" t="n">
        <f aca="false">(DP67+DP68)*DP42/Thousand</f>
        <v>54.809824427602</v>
      </c>
      <c r="DQ81" s="43" t="n">
        <f aca="false">(DQ67+DQ68)*DQ42/Thousand</f>
        <v>55.3706382030981</v>
      </c>
      <c r="DR81" s="43" t="n">
        <f aca="false">(DR67+DR68)*DR42/Thousand</f>
        <v>55.328721842398</v>
      </c>
      <c r="DS81" s="43" t="n">
        <f aca="false">(DS67+DS68)*DS42/Thousand</f>
        <v>55.1666509191755</v>
      </c>
      <c r="DT81" s="43" t="n">
        <f aca="false">(DT67+DT68)*DT42/Thousand</f>
        <v>55.7383053618788</v>
      </c>
      <c r="DU81" s="43" t="n">
        <f aca="false">(DU67+DU68)*DU42/Thousand</f>
        <v>56.3086193483984</v>
      </c>
      <c r="DV81" s="43" t="n">
        <f aca="false">(DV67+DV68)*DV42/Thousand</f>
        <v>56.2659929226297</v>
      </c>
      <c r="DW81" s="43" t="n">
        <f aca="false">(DW67+DW68)*DW42/Thousand</f>
        <v>56.1011733669218</v>
      </c>
      <c r="DX81" s="43" t="n">
        <f aca="false">(DX67+DX68)*DX42/Thousand</f>
        <v>56.682511629472</v>
      </c>
      <c r="DY81" s="43" t="n">
        <f aca="false">(DY67+DY68)*DY42/Thousand</f>
        <v>57.2624867285259</v>
      </c>
      <c r="DZ81" s="43" t="n">
        <f aca="false">(DZ67+DZ68)*DZ42/Thousand</f>
        <v>57.2191382115829</v>
      </c>
      <c r="EA81" s="43" t="n">
        <f aca="false">(EA67+EA68)*EA42/Thousand</f>
        <v>57.6854624217123</v>
      </c>
      <c r="EB81" s="43" t="n">
        <f aca="false">(EB67+EB68)*EB42/Thousand</f>
        <v>57.6422681883503</v>
      </c>
      <c r="EC81" s="43" t="n">
        <f aca="false">(EC67+EC68)*EC42/Thousand</f>
        <v>58.2320635104201</v>
      </c>
      <c r="ED81" s="43" t="n">
        <f aca="false">(ED67+ED68)*ED42/Thousand</f>
        <v>58.1879810100621</v>
      </c>
      <c r="EE81" s="43" t="n">
        <f aca="false">(EE67+EE68)*EE42/Thousand</f>
        <v>58.0175215719644</v>
      </c>
      <c r="EF81" s="43" t="n">
        <f aca="false">(EF67+EF68)*EF42/Thousand</f>
        <v>58.6187176461984</v>
      </c>
      <c r="EG81" s="43" t="n">
        <f aca="false">(EG67+EG68)*EG42/Thousand</f>
        <v>59.2185039929204</v>
      </c>
      <c r="EH81" s="43" t="n">
        <f aca="false">(EH67+EH68)*EH42/Thousand</f>
        <v>59.1736747430862</v>
      </c>
      <c r="EI81" s="43" t="n">
        <f aca="false">(EI67+EI68)*EI42/Thousand</f>
        <v>59.0003353210599</v>
      </c>
      <c r="EJ81" s="43" t="n">
        <f aca="false">(EJ67+EJ68)*EJ42/Thousand</f>
        <v>59.6117156250172</v>
      </c>
      <c r="EK81" s="43" t="n">
        <f aca="false">(EK67+EK68)*EK42/Thousand</f>
        <v>60.2216623207528</v>
      </c>
      <c r="EL81" s="43" t="n">
        <f aca="false">(EL67+EL68)*EL42/Thousand</f>
        <v>60.1760736657957</v>
      </c>
      <c r="EM81" s="43" t="n">
        <f aca="false">(EM67+EM68)*EM42/Thousand</f>
        <v>59.9998113956561</v>
      </c>
      <c r="EN81" s="43" t="n">
        <f aca="false">(EN67+EN68)*EN42/Thousand</f>
        <v>60.621548589671</v>
      </c>
      <c r="EO81" s="43" t="n">
        <f aca="false">(EO67+EO68)*EO42/Thousand</f>
        <v>61.2418278898884</v>
      </c>
      <c r="EP81" s="43" t="n">
        <f aca="false">(EP67+EP68)*EP42/Thousand</f>
        <v>61.1954669550849</v>
      </c>
      <c r="EQ81" s="43" t="n">
        <f aca="false">(EQ67+EQ68)*EQ42/Thousand</f>
        <v>61.6941562077411</v>
      </c>
      <c r="ER81" s="43" t="n">
        <f aca="false">(ER67+ER68)*ER42/Thousand</f>
        <v>61.6479603090097</v>
      </c>
      <c r="ES81" s="43" t="n">
        <f aca="false">(ES67+ES68)*ES42/Thousand</f>
        <v>62.2787418474216</v>
      </c>
      <c r="ET81" s="43" t="n">
        <f aca="false">(ET67+ET68)*ET42/Thousand</f>
        <v>62.2315959540033</v>
      </c>
      <c r="EU81" s="43" t="n">
        <f aca="false">(EU67+EU68)*EU42/Thousand</f>
        <v>62.0493020860216</v>
      </c>
      <c r="EV81" s="43" t="n">
        <f aca="false">(EV67+EV68)*EV42/Thousand</f>
        <v>62.6922767566443</v>
      </c>
      <c r="EW81" s="43" t="n">
        <f aca="false">(EW67+EW68)*EW42/Thousand</f>
        <v>63.3337437343169</v>
      </c>
      <c r="EX81" s="43" t="n">
        <f aca="false">(EX67+EX68)*EX42/Thousand</f>
        <v>63.2857991894642</v>
      </c>
      <c r="EY81" s="43" t="n">
        <f aca="false">(EY67+EY68)*EY42/Thousand</f>
        <v>63.1004172633588</v>
      </c>
      <c r="EZ81" s="43" t="n">
        <f aca="false">(EZ67+EZ68)*EZ42/Thousand</f>
        <v>63.7542839249018</v>
      </c>
      <c r="FA81" s="43" t="n">
        <f aca="false">(FA67+FA68)*FA42/Thousand</f>
        <v>64.4066173531762</v>
      </c>
      <c r="FB81" s="43" t="n">
        <f aca="false">(FB67+FB68)*FB42/Thousand</f>
        <v>64.3578606277337</v>
      </c>
      <c r="FC81" s="43" t="n">
        <f aca="false">(FC67+FC68)*FC42/Thousand</f>
        <v>64.1693383318001</v>
      </c>
      <c r="FD81" s="43" t="n">
        <f aca="false">(FD67+FD68)*FD42/Thousand</f>
        <v>0</v>
      </c>
      <c r="FE81" s="43" t="n">
        <f aca="false">(FE67+FE68)*FE42/Thousand</f>
        <v>0</v>
      </c>
      <c r="FF81" s="43" t="n">
        <f aca="false">(FF67+FF68)*FF42/Thousand</f>
        <v>0</v>
      </c>
      <c r="FG81" s="43" t="n">
        <f aca="false">(FG67+FG68)*FG42/Thousand</f>
        <v>0</v>
      </c>
      <c r="FH81" s="43" t="n">
        <f aca="false">(FH67+FH68)*FH42/Thousand</f>
        <v>0</v>
      </c>
    </row>
    <row r="82" customFormat="false" ht="15" hidden="false" customHeight="false" outlineLevel="0" collapsed="false">
      <c r="C82" s="0" t="s">
        <v>684</v>
      </c>
      <c r="D82" s="11" t="s">
        <v>319</v>
      </c>
      <c r="E82" s="43" t="n">
        <f aca="false">SUMIF($J$7:$FH$7,YEAR($F16)+1,$J82:$FH82)</f>
        <v>5522.22222222222</v>
      </c>
      <c r="I82" s="43" t="n">
        <f aca="false">SUM(J82:FH82)</f>
        <v>250175.832958004</v>
      </c>
      <c r="J82" s="43" t="n">
        <f aca="false">J63*$E66*J26*J$6</f>
        <v>0</v>
      </c>
      <c r="K82" s="43" t="n">
        <f aca="false">K63*$E66*K26*K$6</f>
        <v>0</v>
      </c>
      <c r="L82" s="43" t="n">
        <f aca="false">L63*$E66*L26*L$6</f>
        <v>0</v>
      </c>
      <c r="M82" s="43" t="n">
        <f aca="false">M63*$E66*M26*M$6</f>
        <v>0</v>
      </c>
      <c r="N82" s="43" t="n">
        <f aca="false">N63*$E66*N26*N$6</f>
        <v>0</v>
      </c>
      <c r="O82" s="43" t="n">
        <f aca="false">O63*$E66*O26*O$6</f>
        <v>0</v>
      </c>
      <c r="P82" s="43" t="n">
        <f aca="false">P63*$E66*P26*P$6</f>
        <v>0</v>
      </c>
      <c r="Q82" s="43" t="n">
        <f aca="false">Q63*$E66*Q26*Q$6</f>
        <v>0</v>
      </c>
      <c r="R82" s="43" t="n">
        <f aca="false">R63*$E66*R26*R$6</f>
        <v>0</v>
      </c>
      <c r="S82" s="43" t="n">
        <f aca="false">S63*$E66*S26*S$6</f>
        <v>0</v>
      </c>
      <c r="T82" s="43" t="n">
        <f aca="false">T63*$E66*T26*T$6</f>
        <v>1376.77321156773</v>
      </c>
      <c r="U82" s="43" t="n">
        <f aca="false">U63*$E66*U26*U$6</f>
        <v>1391.90258751903</v>
      </c>
      <c r="V82" s="43" t="n">
        <f aca="false">V63*$E66*V26*V$6</f>
        <v>1391.90258751903</v>
      </c>
      <c r="W82" s="43" t="n">
        <f aca="false">W63*$E66*W26*W$6</f>
        <v>1361.64383561644</v>
      </c>
      <c r="X82" s="43" t="n">
        <f aca="false">X63*$E66*X26*X$6</f>
        <v>1376.77321156773</v>
      </c>
      <c r="Y82" s="43" t="n">
        <f aca="false">Y63*$E66*Y26*Y$6</f>
        <v>1391.90258751903</v>
      </c>
      <c r="Z82" s="43" t="n">
        <f aca="false">Z63*$E66*Z26*Z$6</f>
        <v>1391.90258751903</v>
      </c>
      <c r="AA82" s="43" t="n">
        <f aca="false">AA63*$E66*AA26*AA$6</f>
        <v>1361.64383561644</v>
      </c>
      <c r="AB82" s="43" t="n">
        <f aca="false">AB63*$E66*AB26*AB$6</f>
        <v>1376.77321156773</v>
      </c>
      <c r="AC82" s="43" t="n">
        <f aca="false">AC63*$E66*AC26*AC$6</f>
        <v>1391.90258751903</v>
      </c>
      <c r="AD82" s="43" t="n">
        <f aca="false">AD63*$E66*AD26*AD$6</f>
        <v>1391.90258751903</v>
      </c>
      <c r="AE82" s="43" t="n">
        <f aca="false">AE63*$E66*AE26*AE$6</f>
        <v>1525.5080424922</v>
      </c>
      <c r="AF82" s="43" t="n">
        <f aca="false">AF63*$E66*AF26*AF$6</f>
        <v>1542.45813185323</v>
      </c>
      <c r="AG82" s="43" t="n">
        <f aca="false">AG63*$E66*AG26*AG$6</f>
        <v>1559.40822121425</v>
      </c>
      <c r="AH82" s="43" t="n">
        <f aca="false">AH63*$E66*AH26*AH$6</f>
        <v>1559.40822121425</v>
      </c>
      <c r="AI82" s="43" t="n">
        <f aca="false">AI63*$E66*AI26*AI$6</f>
        <v>1675.59751557498</v>
      </c>
      <c r="AJ82" s="43" t="n">
        <f aca="false">AJ63*$E66*AJ26*AJ$6</f>
        <v>1675.59751557498</v>
      </c>
      <c r="AK82" s="43" t="n">
        <f aca="false">AK63*$E66*AK26*AK$6</f>
        <v>1694.01067508679</v>
      </c>
      <c r="AL82" s="43" t="n">
        <f aca="false">AL63*$E66*AL26*AL$6</f>
        <v>1694.01067508679</v>
      </c>
      <c r="AM82" s="43" t="n">
        <f aca="false">AM63*$E66*AM26*AM$6</f>
        <v>1511.83074881254</v>
      </c>
      <c r="AN82" s="43" t="n">
        <f aca="false">AN63*$E66*AN26*AN$6</f>
        <v>1528.62886824379</v>
      </c>
      <c r="AO82" s="43" t="n">
        <f aca="false">AO63*$E66*AO26*AO$6</f>
        <v>1545.42698767504</v>
      </c>
      <c r="AP82" s="43" t="n">
        <f aca="false">AP63*$E66*AP26*AP$6</f>
        <v>1545.42698767504</v>
      </c>
      <c r="AQ82" s="43" t="n">
        <f aca="false">AQ63*$E66*AQ26*AQ$6</f>
        <v>1479.37275316972</v>
      </c>
      <c r="AR82" s="43" t="n">
        <f aca="false">AR63*$E66*AR26*AR$6</f>
        <v>1495.81022820494</v>
      </c>
      <c r="AS82" s="43" t="n">
        <f aca="false">AS63*$E66*AS26*AS$6</f>
        <v>1512.24770324016</v>
      </c>
      <c r="AT82" s="43" t="n">
        <f aca="false">AT63*$E66*AT26*AT$6</f>
        <v>1512.24770324016</v>
      </c>
      <c r="AU82" s="43" t="n">
        <f aca="false">AU63*$E66*AU26*AU$6</f>
        <v>1529.7236189202</v>
      </c>
      <c r="AV82" s="43" t="n">
        <f aca="false">AV63*$E66*AV26*AV$6</f>
        <v>1546.72054801932</v>
      </c>
      <c r="AW82" s="43" t="n">
        <f aca="false">AW63*$E66*AW26*AW$6</f>
        <v>1563.71747711843</v>
      </c>
      <c r="AX82" s="43" t="n">
        <f aca="false">AX63*$E66*AX26*AX$6</f>
        <v>1563.71747711843</v>
      </c>
      <c r="AY82" s="43" t="n">
        <f aca="false">AY63*$E66*AY26*AY$6</f>
        <v>1445.96602238656</v>
      </c>
      <c r="AZ82" s="43" t="n">
        <f aca="false">AZ63*$E66*AZ26*AZ$6</f>
        <v>1445.96602238656</v>
      </c>
      <c r="BA82" s="43" t="n">
        <f aca="false">BA63*$E66*BA26*BA$6</f>
        <v>1461.8557588963</v>
      </c>
      <c r="BB82" s="43" t="n">
        <f aca="false">BB63*$E66*BB26*BB$6</f>
        <v>1461.8557588963</v>
      </c>
      <c r="BC82" s="43" t="n">
        <f aca="false">BC63*$E66*BC26*BC$6</f>
        <v>1410.83454044899</v>
      </c>
      <c r="BD82" s="43" t="n">
        <f aca="false">BD63*$E66*BD26*BD$6</f>
        <v>1426.51047978731</v>
      </c>
      <c r="BE82" s="43" t="n">
        <f aca="false">BE63*$E66*BE26*BE$6</f>
        <v>1442.18641912564</v>
      </c>
      <c r="BF82" s="43" t="n">
        <f aca="false">BF63*$E66*BF26*BF$6</f>
        <v>1442.18641912564</v>
      </c>
      <c r="BG82" s="43" t="n">
        <f aca="false">BG63*$E66*BG26*BG$6</f>
        <v>1396.57380271478</v>
      </c>
      <c r="BH82" s="43" t="n">
        <f aca="false">BH63*$E66*BH26*BH$6</f>
        <v>1412.09128941162</v>
      </c>
      <c r="BI82" s="43" t="n">
        <f aca="false">BI63*$E66*BI26*BI$6</f>
        <v>1427.60877610845</v>
      </c>
      <c r="BJ82" s="43" t="n">
        <f aca="false">BJ63*$E66*BJ26*BJ$6</f>
        <v>1427.60877610845</v>
      </c>
      <c r="BK82" s="43" t="n">
        <f aca="false">BK63*$E66*BK26*BK$6</f>
        <v>1415.53688806999</v>
      </c>
      <c r="BL82" s="43" t="n">
        <f aca="false">BL63*$E66*BL26*BL$6</f>
        <v>1431.26507571521</v>
      </c>
      <c r="BM82" s="43" t="n">
        <f aca="false">BM63*$E66*BM26*BM$6</f>
        <v>1446.99326336044</v>
      </c>
      <c r="BN82" s="43" t="n">
        <f aca="false">BN63*$E66*BN26*BN$6</f>
        <v>1446.99326336044</v>
      </c>
      <c r="BO82" s="43" t="n">
        <f aca="false">BO63*$E66*BO26*BO$6</f>
        <v>1496.35798693156</v>
      </c>
      <c r="BP82" s="43" t="n">
        <f aca="false">BP63*$E66*BP26*BP$6</f>
        <v>1496.35798693156</v>
      </c>
      <c r="BQ82" s="43" t="n">
        <f aca="false">BQ63*$E66*BQ26*BQ$6</f>
        <v>1512.80148129345</v>
      </c>
      <c r="BR82" s="43" t="n">
        <f aca="false">BR63*$E66*BR26*BR$6</f>
        <v>1512.80148129345</v>
      </c>
      <c r="BS82" s="43" t="n">
        <f aca="false">BS63*$E66*BS26*BS$6</f>
        <v>1481.89560937989</v>
      </c>
      <c r="BT82" s="43" t="n">
        <f aca="false">BT63*$E66*BT26*BT$6</f>
        <v>1498.36111615077</v>
      </c>
      <c r="BU82" s="43" t="n">
        <f aca="false">BU63*$E66*BU26*BU$6</f>
        <v>1514.82662292166</v>
      </c>
      <c r="BV82" s="43" t="n">
        <f aca="false">BV63*$E66*BV26*BV$6</f>
        <v>1514.82662292166</v>
      </c>
      <c r="BW82" s="43" t="n">
        <f aca="false">BW63*$E66*BW26*BW$6</f>
        <v>1498.12080644954</v>
      </c>
      <c r="BX82" s="43" t="n">
        <f aca="false">BX63*$E66*BX26*BX$6</f>
        <v>1514.76659318787</v>
      </c>
      <c r="BY82" s="43" t="n">
        <f aca="false">BY63*$E66*BY26*BY$6</f>
        <v>1531.4123799262</v>
      </c>
      <c r="BZ82" s="43" t="n">
        <f aca="false">BZ63*$E66*BZ26*BZ$6</f>
        <v>1531.4123799262</v>
      </c>
      <c r="CA82" s="43" t="n">
        <f aca="false">CA63*$E66*CA26*CA$6</f>
        <v>1465.70539776052</v>
      </c>
      <c r="CB82" s="43" t="n">
        <f aca="false">CB63*$E66*CB26*CB$6</f>
        <v>1481.99101329119</v>
      </c>
      <c r="CC82" s="43" t="n">
        <f aca="false">CC63*$E66*CC26*CC$6</f>
        <v>1498.27662882187</v>
      </c>
      <c r="CD82" s="43" t="n">
        <f aca="false">CD63*$E66*CD26*CD$6</f>
        <v>1498.27662882187</v>
      </c>
      <c r="CE82" s="43" t="n">
        <f aca="false">CE63*$E66*CE26*CE$6</f>
        <v>1469.83858229608</v>
      </c>
      <c r="CF82" s="43" t="n">
        <f aca="false">CF63*$E66*CF26*CF$6</f>
        <v>1469.83858229608</v>
      </c>
      <c r="CG82" s="43" t="n">
        <f aca="false">CG63*$E66*CG26*CG$6</f>
        <v>1485.990654629</v>
      </c>
      <c r="CH82" s="43" t="n">
        <f aca="false">CH63*$E66*CH26*CH$6</f>
        <v>1485.990654629</v>
      </c>
      <c r="CI82" s="43" t="n">
        <f aca="false">CI63*$E66*CI26*CI$6</f>
        <v>1471.65787032256</v>
      </c>
      <c r="CJ82" s="43" t="n">
        <f aca="false">CJ63*$E66*CJ26*CJ$6</f>
        <v>1488.00962443726</v>
      </c>
      <c r="CK82" s="43" t="n">
        <f aca="false">CK63*$E66*CK26*CK$6</f>
        <v>1504.36137855195</v>
      </c>
      <c r="CL82" s="43" t="n">
        <f aca="false">CL63*$E66*CL26*CL$6</f>
        <v>1504.36137855195</v>
      </c>
      <c r="CM82" s="43" t="n">
        <f aca="false">CM63*$E66*CM26*CM$6</f>
        <v>1544.92795836379</v>
      </c>
      <c r="CN82" s="43" t="n">
        <f aca="false">CN63*$E66*CN26*CN$6</f>
        <v>1562.09382456783</v>
      </c>
      <c r="CO82" s="43" t="n">
        <f aca="false">CO63*$E66*CO26*CO$6</f>
        <v>1579.25969077187</v>
      </c>
      <c r="CP82" s="43" t="n">
        <f aca="false">CP63*$E66*CP26*CP$6</f>
        <v>1579.25969077187</v>
      </c>
      <c r="CQ82" s="43" t="n">
        <f aca="false">CQ63*$E66*CQ26*CQ$6</f>
        <v>1535.69164854989</v>
      </c>
      <c r="CR82" s="43" t="n">
        <f aca="false">CR63*$E66*CR26*CR$6</f>
        <v>1552.75488908933</v>
      </c>
      <c r="CS82" s="43" t="n">
        <f aca="false">CS63*$E66*CS26*CS$6</f>
        <v>1569.81812962877</v>
      </c>
      <c r="CT82" s="43" t="n">
        <f aca="false">CT63*$E66*CT26*CT$6</f>
        <v>1569.81812962877</v>
      </c>
      <c r="CU82" s="43" t="n">
        <f aca="false">CU63*$E66*CU26*CU$6</f>
        <v>1612.60212114114</v>
      </c>
      <c r="CV82" s="43" t="n">
        <f aca="false">CV63*$E66*CV26*CV$6</f>
        <v>1612.60212114114</v>
      </c>
      <c r="CW82" s="43" t="n">
        <f aca="false">CW63*$E66*CW26*CW$6</f>
        <v>1630.32302357126</v>
      </c>
      <c r="CX82" s="43" t="n">
        <f aca="false">CX63*$E66*CX26*CX$6</f>
        <v>1630.32302357126</v>
      </c>
      <c r="CY82" s="43" t="n">
        <f aca="false">CY63*$E66*CY26*CY$6</f>
        <v>2041.72822966279</v>
      </c>
      <c r="CZ82" s="43" t="n">
        <f aca="false">CZ63*$E66*CZ26*CZ$6</f>
        <v>2064.41409888126</v>
      </c>
      <c r="DA82" s="43" t="n">
        <f aca="false">DA63*$E66*DA26*DA$6</f>
        <v>2087.09996809974</v>
      </c>
      <c r="DB82" s="43" t="n">
        <f aca="false">DB63*$E66*DB26*DB$6</f>
        <v>2087.09996809974</v>
      </c>
      <c r="DC82" s="43" t="n">
        <f aca="false">DC63*$E66*DC26*DC$6</f>
        <v>2061.81678688729</v>
      </c>
      <c r="DD82" s="43" t="n">
        <f aca="false">DD63*$E66*DD26*DD$6</f>
        <v>2084.72586229715</v>
      </c>
      <c r="DE82" s="43" t="n">
        <f aca="false">DE63*$E66*DE26*DE$6</f>
        <v>2107.63493770701</v>
      </c>
      <c r="DF82" s="43" t="n">
        <f aca="false">DF63*$E66*DF26*DF$6</f>
        <v>2107.63493770701</v>
      </c>
      <c r="DG82" s="43" t="n">
        <f aca="false">DG63*$E66*DG26*DG$6</f>
        <v>2076.65128581709</v>
      </c>
      <c r="DH82" s="43" t="n">
        <f aca="false">DH63*$E66*DH26*DH$6</f>
        <v>2099.72518899283</v>
      </c>
      <c r="DI82" s="43" t="n">
        <f aca="false">DI63*$E66*DI26*DI$6</f>
        <v>2122.79909216858</v>
      </c>
      <c r="DJ82" s="43" t="n">
        <f aca="false">DJ63*$E66*DJ26*DJ$6</f>
        <v>2122.79909216858</v>
      </c>
      <c r="DK82" s="43" t="n">
        <f aca="false">DK63*$E66*DK26*DK$6</f>
        <v>2101.00214023256</v>
      </c>
      <c r="DL82" s="43" t="n">
        <f aca="false">DL63*$E66*DL26*DL$6</f>
        <v>2101.00214023256</v>
      </c>
      <c r="DM82" s="43" t="n">
        <f aca="false">DM63*$E66*DM26*DM$6</f>
        <v>2124.09007583951</v>
      </c>
      <c r="DN82" s="43" t="n">
        <f aca="false">DN63*$E66*DN26*DN$6</f>
        <v>2124.09007583951</v>
      </c>
      <c r="DO82" s="43" t="n">
        <f aca="false">DO63*$E66*DO26*DO$6</f>
        <v>2125.255773947</v>
      </c>
      <c r="DP82" s="43" t="n">
        <f aca="false">DP63*$E66*DP26*DP$6</f>
        <v>2148.86972699085</v>
      </c>
      <c r="DQ82" s="43" t="n">
        <f aca="false">DQ63*$E66*DQ26*DQ$6</f>
        <v>2172.48368003471</v>
      </c>
      <c r="DR82" s="43" t="n">
        <f aca="false">DR63*$E66*DR26*DR$6</f>
        <v>2172.48368003471</v>
      </c>
      <c r="DS82" s="43" t="n">
        <f aca="false">DS63*$E66*DS26*DS$6</f>
        <v>2117.16520178151</v>
      </c>
      <c r="DT82" s="43" t="n">
        <f aca="false">DT63*$E66*DT26*DT$6</f>
        <v>2140.68925957909</v>
      </c>
      <c r="DU82" s="43" t="n">
        <f aca="false">DU63*$E66*DU26*DU$6</f>
        <v>2164.21331737666</v>
      </c>
      <c r="DV82" s="43" t="n">
        <f aca="false">DV63*$E66*DV26*DV$6</f>
        <v>2164.21331737666</v>
      </c>
      <c r="DW82" s="43" t="n">
        <f aca="false">DW63*$E66*DW26*DW$6</f>
        <v>2159.28172580737</v>
      </c>
      <c r="DX82" s="43" t="n">
        <f aca="false">DX63*$E66*DX26*DX$6</f>
        <v>2183.27374498301</v>
      </c>
      <c r="DY82" s="43" t="n">
        <f aca="false">DY63*$E66*DY26*DY$6</f>
        <v>2207.26576415865</v>
      </c>
      <c r="DZ82" s="43" t="n">
        <f aca="false">DZ63*$E66*DZ26*DZ$6</f>
        <v>2207.26576415865</v>
      </c>
      <c r="EA82" s="43" t="n">
        <f aca="false">EA63*$E66*EA26*EA$6</f>
        <v>2233.49954806748</v>
      </c>
      <c r="EB82" s="43" t="n">
        <f aca="false">EB63*$E66*EB26*EB$6</f>
        <v>2233.49954806748</v>
      </c>
      <c r="EC82" s="43" t="n">
        <f aca="false">EC63*$E66*EC26*EC$6</f>
        <v>2258.04349914515</v>
      </c>
      <c r="ED82" s="43" t="n">
        <f aca="false">ED63*$E66*ED26*ED$6</f>
        <v>2258.04349914515</v>
      </c>
      <c r="EE82" s="43" t="n">
        <f aca="false">EE63*$E66*EE26*EE$6</f>
        <v>2160.5177226577</v>
      </c>
      <c r="EF82" s="43" t="n">
        <f aca="false">EF63*$E66*EF26*EF$6</f>
        <v>2184.52347513167</v>
      </c>
      <c r="EG82" s="43" t="n">
        <f aca="false">EG63*$E66*EG26*EG$6</f>
        <v>2208.52922760565</v>
      </c>
      <c r="EH82" s="43" t="n">
        <f aca="false">EH63*$E66*EH26*EH$6</f>
        <v>2208.52922760565</v>
      </c>
      <c r="EI82" s="43" t="n">
        <f aca="false">EI63*$E66*EI26*EI$6</f>
        <v>2231.91404302821</v>
      </c>
      <c r="EJ82" s="43" t="n">
        <f aca="false">EJ63*$E66*EJ26*EJ$6</f>
        <v>2256.71308795075</v>
      </c>
      <c r="EK82" s="43" t="n">
        <f aca="false">EK63*$E66*EK26*EK$6</f>
        <v>2281.51213287328</v>
      </c>
      <c r="EL82" s="43" t="n">
        <f aca="false">EL63*$E66*EL26*EL$6</f>
        <v>2281.51213287328</v>
      </c>
      <c r="EM82" s="43" t="n">
        <f aca="false">EM63*$E66*EM26*EM$6</f>
        <v>2281.56254309266</v>
      </c>
      <c r="EN82" s="43" t="n">
        <f aca="false">EN63*$E66*EN26*EN$6</f>
        <v>2306.91323801592</v>
      </c>
      <c r="EO82" s="43" t="n">
        <f aca="false">EO63*$E66*EO26*EO$6</f>
        <v>2332.26393293917</v>
      </c>
      <c r="EP82" s="43" t="n">
        <f aca="false">EP63*$E66*EP26*EP$6</f>
        <v>2332.26393293917</v>
      </c>
      <c r="EQ82" s="43" t="n">
        <f aca="false">EQ63*$E66*EQ26*EQ$6</f>
        <v>2274.60333220126</v>
      </c>
      <c r="ER82" s="43" t="n">
        <f aca="false">ER63*$E66*ER26*ER$6</f>
        <v>2274.60333220126</v>
      </c>
      <c r="ES82" s="43" t="n">
        <f aca="false">ES63*$E66*ES26*ES$6</f>
        <v>2299.59897321446</v>
      </c>
      <c r="ET82" s="43" t="n">
        <f aca="false">ET63*$E66*ET26*ET$6</f>
        <v>2299.59897321446</v>
      </c>
      <c r="EU82" s="43" t="n">
        <f aca="false">EU63*$E66*EU26*EU$6</f>
        <v>2294.59984501182</v>
      </c>
      <c r="EV82" s="43" t="n">
        <f aca="false">EV63*$E66*EV26*EV$6</f>
        <v>2320.09539884528</v>
      </c>
      <c r="EW82" s="43" t="n">
        <f aca="false">EW63*$E66*EW26*EW$6</f>
        <v>2345.59095267875</v>
      </c>
      <c r="EX82" s="43" t="n">
        <f aca="false">EX63*$E66*EX26*EX$6</f>
        <v>2345.59095267875</v>
      </c>
      <c r="EY82" s="43" t="n">
        <f aca="false">EY63*$E66*EY26*EY$6</f>
        <v>2340.49184191205</v>
      </c>
      <c r="EZ82" s="43" t="n">
        <f aca="false">EZ63*$E66*EZ26*EZ$6</f>
        <v>2366.49730682219</v>
      </c>
      <c r="FA82" s="43" t="n">
        <f aca="false">FA63*$E66*FA26*FA$6</f>
        <v>2392.50277173232</v>
      </c>
      <c r="FB82" s="43" t="n">
        <f aca="false">FB63*$E66*FB26*FB$6</f>
        <v>2392.50277173232</v>
      </c>
      <c r="FC82" s="43" t="n">
        <f aca="false">FC63*$E66*FC26*FC$6</f>
        <v>2387.30167875029</v>
      </c>
      <c r="FD82" s="43" t="n">
        <f aca="false">FD63*$E66*FD26*FD$6</f>
        <v>0</v>
      </c>
      <c r="FE82" s="43" t="n">
        <f aca="false">FE63*$E66*FE26*FE$6</f>
        <v>0</v>
      </c>
      <c r="FF82" s="43" t="n">
        <f aca="false">FF63*$E66*FF26*FF$6</f>
        <v>0</v>
      </c>
      <c r="FG82" s="43" t="n">
        <f aca="false">FG63*$E66*FG26*FG$6</f>
        <v>0</v>
      </c>
      <c r="FH82" s="43" t="n">
        <f aca="false">FH63*$E66*FH26*FH$6</f>
        <v>0</v>
      </c>
    </row>
    <row r="83" customFormat="false" ht="15" hidden="false" customHeight="false" outlineLevel="0" collapsed="false">
      <c r="C83" s="23" t="s">
        <v>685</v>
      </c>
      <c r="D83" s="11" t="s">
        <v>319</v>
      </c>
      <c r="E83" s="62" t="n">
        <f aca="false">SUMIF($J$7:$FH$7,YEAR($F16)+1,$J83:$FH83)</f>
        <v>9073.60494681439</v>
      </c>
      <c r="I83" s="62" t="n">
        <f aca="false">SUM(J83:FH83)</f>
        <v>427675.21895249</v>
      </c>
      <c r="J83" s="62" t="n">
        <f aca="false">J80+J81+J82</f>
        <v>0</v>
      </c>
      <c r="K83" s="62" t="n">
        <f aca="false">K80+K81+K82</f>
        <v>0</v>
      </c>
      <c r="L83" s="62" t="n">
        <f aca="false">L80+L81+L82</f>
        <v>0</v>
      </c>
      <c r="M83" s="62" t="n">
        <f aca="false">M80+M81+M82</f>
        <v>0</v>
      </c>
      <c r="N83" s="62" t="n">
        <f aca="false">N80+N81+N82</f>
        <v>0</v>
      </c>
      <c r="O83" s="62" t="n">
        <f aca="false">O80+O81+O82</f>
        <v>0</v>
      </c>
      <c r="P83" s="62" t="n">
        <f aca="false">P80+P81+P82</f>
        <v>0</v>
      </c>
      <c r="Q83" s="62" t="n">
        <f aca="false">Q80+Q81+Q82</f>
        <v>0</v>
      </c>
      <c r="R83" s="62" t="n">
        <f aca="false">R80+R81+R82</f>
        <v>0</v>
      </c>
      <c r="S83" s="62" t="n">
        <f aca="false">S80+S81+S82</f>
        <v>0</v>
      </c>
      <c r="T83" s="62" t="n">
        <f aca="false">T80+T81+T82</f>
        <v>2264.45857706194</v>
      </c>
      <c r="U83" s="62" t="n">
        <f aca="false">U80+U81+U82</f>
        <v>2288.67074403609</v>
      </c>
      <c r="V83" s="62" t="n">
        <f aca="false">V80+V81+V82</f>
        <v>2287.99187778617</v>
      </c>
      <c r="W83" s="62" t="n">
        <f aca="false">W80+W81+W82</f>
        <v>2238.31409374031</v>
      </c>
      <c r="X83" s="62" t="n">
        <f aca="false">X80+X81+X82</f>
        <v>2262.52780668673</v>
      </c>
      <c r="Y83" s="62" t="n">
        <f aca="false">Y80+Y81+Y82</f>
        <v>2286.72021803067</v>
      </c>
      <c r="Z83" s="62" t="n">
        <f aca="false">Z80+Z81+Z82</f>
        <v>2286.04282835667</v>
      </c>
      <c r="AA83" s="62" t="n">
        <f aca="false">AA80+AA81+AA82</f>
        <v>2236.42282853518</v>
      </c>
      <c r="AB83" s="62" t="n">
        <f aca="false">AB80+AB81+AB82</f>
        <v>2260.61694358796</v>
      </c>
      <c r="AC83" s="62" t="n">
        <f aca="false">AC80+AC81+AC82</f>
        <v>2284.7898029928</v>
      </c>
      <c r="AD83" s="62" t="n">
        <f aca="false">AD80+AD81+AD82</f>
        <v>2284.11387467045</v>
      </c>
      <c r="AE83" s="62" t="n">
        <f aca="false">AE80+AE81+AE82</f>
        <v>2741.57607921906</v>
      </c>
      <c r="AF83" s="62" t="n">
        <f aca="false">AF80+AF81+AF82</f>
        <v>2771.12745367246</v>
      </c>
      <c r="AG83" s="62" t="n">
        <f aca="false">AG80+AG81+AG82</f>
        <v>2800.64927973219</v>
      </c>
      <c r="AH83" s="62" t="n">
        <f aca="false">AH80+AH81+AH82</f>
        <v>2799.70964259574</v>
      </c>
      <c r="AI83" s="62" t="n">
        <f aca="false">AI80+AI81+AI82</f>
        <v>2832.37963766083</v>
      </c>
      <c r="AJ83" s="62" t="n">
        <f aca="false">AJ80+AJ81+AJ82</f>
        <v>2831.51345205994</v>
      </c>
      <c r="AK83" s="62" t="n">
        <f aca="false">AK80+AK81+AK82</f>
        <v>2861.7539360937</v>
      </c>
      <c r="AL83" s="62" t="n">
        <f aca="false">AL80+AL81+AL82</f>
        <v>2860.86993783539</v>
      </c>
      <c r="AM83" s="62" t="n">
        <f aca="false">AM80+AM81+AM82</f>
        <v>2694.562668104</v>
      </c>
      <c r="AN83" s="62" t="n">
        <f aca="false">AN80+AN81+AN82</f>
        <v>2723.61663313988</v>
      </c>
      <c r="AO83" s="62" t="n">
        <f aca="false">AO80+AO81+AO82</f>
        <v>2752.64185979327</v>
      </c>
      <c r="AP83" s="62" t="n">
        <f aca="false">AP80+AP81+AP82</f>
        <v>2751.72798096391</v>
      </c>
      <c r="AQ83" s="62" t="n">
        <f aca="false">AQ80+AQ81+AQ82</f>
        <v>2586.72524056169</v>
      </c>
      <c r="AR83" s="62" t="n">
        <f aca="false">AR80+AR81+AR82</f>
        <v>2614.63745547162</v>
      </c>
      <c r="AS83" s="62" t="n">
        <f aca="false">AS80+AS81+AS82</f>
        <v>2642.52276359158</v>
      </c>
      <c r="AT83" s="62" t="n">
        <f aca="false">AT80+AT81+AT82</f>
        <v>2641.6671292941</v>
      </c>
      <c r="AU83" s="62" t="n">
        <f aca="false">AU80+AU81+AU82</f>
        <v>2637.75750895015</v>
      </c>
      <c r="AV83" s="62" t="n">
        <f aca="false">AV80+AV81+AV82</f>
        <v>2666.23623883557</v>
      </c>
      <c r="AW83" s="62" t="n">
        <f aca="false">AW80+AW81+AW82</f>
        <v>2694.68804537409</v>
      </c>
      <c r="AX83" s="62" t="n">
        <f aca="false">AX80+AX81+AX82</f>
        <v>2693.83188456724</v>
      </c>
      <c r="AY83" s="62" t="n">
        <f aca="false">AY80+AY81+AY82</f>
        <v>2581.93086605029</v>
      </c>
      <c r="AZ83" s="62" t="n">
        <f aca="false">AZ80+AZ81+AZ82</f>
        <v>2581.08026819619</v>
      </c>
      <c r="BA83" s="62" t="n">
        <f aca="false">BA80+BA81+BA82</f>
        <v>2608.58448646099</v>
      </c>
      <c r="BB83" s="62" t="n">
        <f aca="false">BB80+BB81+BB82</f>
        <v>2607.71639650339</v>
      </c>
      <c r="BC83" s="62" t="n">
        <f aca="false">BC80+BC81+BC82</f>
        <v>2622.08918438711</v>
      </c>
      <c r="BD83" s="62" t="n">
        <f aca="false">BD80+BD81+BD82</f>
        <v>2650.31653090559</v>
      </c>
      <c r="BE83" s="62" t="n">
        <f aca="false">BE80+BE81+BE82</f>
        <v>2678.51444598768</v>
      </c>
      <c r="BF83" s="62" t="n">
        <f aca="false">BF80+BF81+BF82</f>
        <v>2677.57852808607</v>
      </c>
      <c r="BG83" s="62" t="n">
        <f aca="false">BG80+BG81+BG82</f>
        <v>2631.54605713601</v>
      </c>
      <c r="BH83" s="62" t="n">
        <f aca="false">BH80+BH81+BH82</f>
        <v>2659.86072046207</v>
      </c>
      <c r="BI83" s="62" t="n">
        <f aca="false">BI80+BI81+BI82</f>
        <v>2688.14537605396</v>
      </c>
      <c r="BJ83" s="62" t="n">
        <f aca="false">BJ80+BJ81+BJ82</f>
        <v>2687.19113191819</v>
      </c>
      <c r="BK83" s="62" t="n">
        <f aca="false">BK80+BK81+BK82</f>
        <v>2648.80776673086</v>
      </c>
      <c r="BL83" s="62" t="n">
        <f aca="false">BL80+BL81+BL82</f>
        <v>2677.3155008067</v>
      </c>
      <c r="BM83" s="62" t="n">
        <f aca="false">BM80+BM81+BM82</f>
        <v>2705.79326848892</v>
      </c>
      <c r="BN83" s="62" t="n">
        <f aca="false">BN80+BN81+BN82</f>
        <v>2704.84033898014</v>
      </c>
      <c r="BO83" s="62" t="n">
        <f aca="false">BO80+BO81+BO82</f>
        <v>2717.44825154817</v>
      </c>
      <c r="BP83" s="62" t="n">
        <f aca="false">BP80+BP81+BP82</f>
        <v>2716.53391272464</v>
      </c>
      <c r="BQ83" s="62" t="n">
        <f aca="false">BQ80+BQ81+BQ82</f>
        <v>2745.46223941101</v>
      </c>
      <c r="BR83" s="62" t="n">
        <f aca="false">BR80+BR81+BR82</f>
        <v>2744.52909768401</v>
      </c>
      <c r="BS83" s="62" t="n">
        <f aca="false">BS80+BS81+BS82</f>
        <v>2658.38472012723</v>
      </c>
      <c r="BT83" s="62" t="n">
        <f aca="false">BT80+BT81+BT82</f>
        <v>2687.04138252829</v>
      </c>
      <c r="BU83" s="62" t="n">
        <f aca="false">BU80+BU81+BU82</f>
        <v>2715.66945823653</v>
      </c>
      <c r="BV83" s="62" t="n">
        <f aca="false">BV80+BV81+BV82</f>
        <v>2714.76040312966</v>
      </c>
      <c r="BW83" s="62" t="n">
        <f aca="false">BW80+BW81+BW82</f>
        <v>2698.29258248097</v>
      </c>
      <c r="BX83" s="62" t="n">
        <f aca="false">BX80+BX81+BX82</f>
        <v>2727.37493218522</v>
      </c>
      <c r="BY83" s="62" t="n">
        <f aca="false">BY80+BY81+BY82</f>
        <v>2756.428119748</v>
      </c>
      <c r="BZ83" s="62" t="n">
        <f aca="false">BZ80+BZ81+BZ82</f>
        <v>2755.50076540859</v>
      </c>
      <c r="CA83" s="62" t="n">
        <f aca="false">CA80+CA81+CA82</f>
        <v>2682.15335638396</v>
      </c>
      <c r="CB83" s="62" t="n">
        <f aca="false">CB80+CB81+CB82</f>
        <v>2711.04419387896</v>
      </c>
      <c r="CC83" s="62" t="n">
        <f aca="false">CC80+CC81+CC82</f>
        <v>2739.90547374881</v>
      </c>
      <c r="CD83" s="62" t="n">
        <f aca="false">CD80+CD81+CD82</f>
        <v>2738.96554305253</v>
      </c>
      <c r="CE83" s="62" t="n">
        <f aca="false">CE80+CE81+CE82</f>
        <v>2696.51923944608</v>
      </c>
      <c r="CF83" s="62" t="n">
        <f aca="false">CF80+CF81+CF82</f>
        <v>2695.60071459872</v>
      </c>
      <c r="CG83" s="62" t="n">
        <f aca="false">CG80+CG81+CG82</f>
        <v>2724.29477728567</v>
      </c>
      <c r="CH83" s="62" t="n">
        <f aca="false">CH80+CH81+CH82</f>
        <v>2723.35736345144</v>
      </c>
      <c r="CI83" s="62" t="n">
        <f aca="false">CI80+CI81+CI82</f>
        <v>2751.97228530465</v>
      </c>
      <c r="CJ83" s="62" t="n">
        <f aca="false">CJ80+CJ81+CJ82</f>
        <v>2781.59106598679</v>
      </c>
      <c r="CK83" s="62" t="n">
        <f aca="false">CK80+CK81+CK82</f>
        <v>2811.17873719706</v>
      </c>
      <c r="CL83" s="62" t="n">
        <f aca="false">CL80+CL81+CL82</f>
        <v>2810.18945786867</v>
      </c>
      <c r="CM83" s="62" t="n">
        <f aca="false">CM80+CM81+CM82</f>
        <v>2864.02112003499</v>
      </c>
      <c r="CN83" s="62" t="n">
        <f aca="false">CN80+CN81+CN82</f>
        <v>2894.85585055551</v>
      </c>
      <c r="CO83" s="62" t="n">
        <f aca="false">CO80+CO81+CO82</f>
        <v>2925.65852934631</v>
      </c>
      <c r="CP83" s="62" t="n">
        <f aca="false">CP80+CP81+CP82</f>
        <v>2924.63928627461</v>
      </c>
      <c r="CQ83" s="62" t="n">
        <f aca="false">CQ80+CQ81+CQ82</f>
        <v>2870.33462821745</v>
      </c>
      <c r="CR83" s="62" t="n">
        <f aca="false">CR80+CR81+CR82</f>
        <v>2901.22786525002</v>
      </c>
      <c r="CS83" s="62" t="n">
        <f aca="false">CS80+CS81+CS82</f>
        <v>2932.08867271861</v>
      </c>
      <c r="CT83" s="62" t="n">
        <f aca="false">CT80+CT81+CT82</f>
        <v>2931.05741454085</v>
      </c>
      <c r="CU83" s="62" t="n">
        <f aca="false">CU80+CU81+CU82</f>
        <v>2913.98713955156</v>
      </c>
      <c r="CV83" s="62" t="n">
        <f aca="false">CV80+CV81+CV82</f>
        <v>2913.01267690847</v>
      </c>
      <c r="CW83" s="62" t="n">
        <f aca="false">CW80+CW81+CW82</f>
        <v>2944.03937188748</v>
      </c>
      <c r="CX83" s="62" t="n">
        <f aca="false">CX80+CX81+CX82</f>
        <v>2943.04486992578</v>
      </c>
      <c r="CY83" s="62" t="n">
        <f aca="false">CY80+CY81+CY82</f>
        <v>3345.71989740387</v>
      </c>
      <c r="CZ83" s="62" t="n">
        <f aca="false">CZ80+CZ81+CZ82</f>
        <v>3381.91814443923</v>
      </c>
      <c r="DA83" s="62" t="n">
        <f aca="false">DA80+DA81+DA82</f>
        <v>3418.08470668559</v>
      </c>
      <c r="DB83" s="62" t="n">
        <f aca="false">DB80+DB81+DB82</f>
        <v>3417.07713230683</v>
      </c>
      <c r="DC83" s="62" t="n">
        <f aca="false">DC80+DC81+DC82</f>
        <v>3363.61267240378</v>
      </c>
      <c r="DD83" s="62" t="n">
        <f aca="false">DD80+DD81+DD82</f>
        <v>3400.01137223435</v>
      </c>
      <c r="DE83" s="62" t="n">
        <f aca="false">DE80+DE81+DE82</f>
        <v>3436.37844062971</v>
      </c>
      <c r="DF83" s="62" t="n">
        <f aca="false">DF80+DF81+DF82</f>
        <v>3435.37256289823</v>
      </c>
      <c r="DG83" s="62" t="n">
        <f aca="false">DG80+DG81+DG82</f>
        <v>3392.85425248857</v>
      </c>
      <c r="DH83" s="62" t="n">
        <f aca="false">DH80+DH81+DH82</f>
        <v>3429.56707085784</v>
      </c>
      <c r="DI83" s="62" t="n">
        <f aca="false">DI80+DI81+DI82</f>
        <v>3466.24790772421</v>
      </c>
      <c r="DJ83" s="62" t="n">
        <f aca="false">DJ80+DJ81+DJ82</f>
        <v>3465.23089786191</v>
      </c>
      <c r="DK83" s="62" t="n">
        <f aca="false">DK80+DK81+DK82</f>
        <v>3424.97687484304</v>
      </c>
      <c r="DL83" s="62" t="n">
        <f aca="false">DL80+DL81+DL82</f>
        <v>3423.98549727144</v>
      </c>
      <c r="DM83" s="62" t="n">
        <f aca="false">DM80+DM81+DM82</f>
        <v>3460.61019018655</v>
      </c>
      <c r="DN83" s="62" t="n">
        <f aca="false">DN80+DN81+DN82</f>
        <v>3459.59842544961</v>
      </c>
      <c r="DO83" s="62" t="n">
        <f aca="false">DO80+DO81+DO82</f>
        <v>3454.83158711538</v>
      </c>
      <c r="DP83" s="62" t="n">
        <f aca="false">DP80+DP81+DP82</f>
        <v>3492.22302905596</v>
      </c>
      <c r="DQ83" s="62" t="n">
        <f aca="false">DQ80+DQ81+DQ82</f>
        <v>3529.58216455614</v>
      </c>
      <c r="DR83" s="62" t="n">
        <f aca="false">DR80+DR81+DR82</f>
        <v>3528.55482170027</v>
      </c>
      <c r="DS83" s="62" t="n">
        <f aca="false">DS80+DS81+DS82</f>
        <v>3450.32371182365</v>
      </c>
      <c r="DT83" s="62" t="n">
        <f aca="false">DT80+DT81+DT82</f>
        <v>3487.66238356634</v>
      </c>
      <c r="DU83" s="62" t="n">
        <f aca="false">DU80+DU81+DU82</f>
        <v>3524.96866181515</v>
      </c>
      <c r="DV83" s="62" t="n">
        <f aca="false">DV80+DV81+DV82</f>
        <v>3523.93855066432</v>
      </c>
      <c r="DW83" s="62" t="n">
        <f aca="false">DW80+DW81+DW82</f>
        <v>3504.58974475711</v>
      </c>
      <c r="DX83" s="62" t="n">
        <f aca="false">DX80+DX81+DX82</f>
        <v>3542.52227496656</v>
      </c>
      <c r="DY83" s="62" t="n">
        <f aca="false">DY80+DY81+DY82</f>
        <v>3580.42211646964</v>
      </c>
      <c r="DZ83" s="62" t="n">
        <f aca="false">DZ80+DZ81+DZ82</f>
        <v>3579.38261757945</v>
      </c>
      <c r="EA83" s="62" t="n">
        <f aca="false">EA80+EA81+EA82</f>
        <v>3587.1299827238</v>
      </c>
      <c r="EB83" s="62" t="n">
        <f aca="false">EB80+EB81+EB82</f>
        <v>3586.11639929349</v>
      </c>
      <c r="EC83" s="62" t="n">
        <f aca="false">EC80+EC81+EC82</f>
        <v>3624.50031740366</v>
      </c>
      <c r="ED83" s="62" t="n">
        <f aca="false">ED80+ED81+ED82</f>
        <v>3623.46589015605</v>
      </c>
      <c r="EE83" s="62" t="n">
        <f aca="false">EE80+EE81+EE82</f>
        <v>3530.12338134389</v>
      </c>
      <c r="EF83" s="62" t="n">
        <f aca="false">EF80+EF81+EF82</f>
        <v>3568.32142474897</v>
      </c>
      <c r="EG83" s="62" t="n">
        <f aca="false">EG80+EG81+EG82</f>
        <v>3606.48618905619</v>
      </c>
      <c r="EH83" s="62" t="n">
        <f aca="false">EH80+EH81+EH82</f>
        <v>3605.42791575213</v>
      </c>
      <c r="EI83" s="62" t="n">
        <f aca="false">EI80+EI81+EI82</f>
        <v>3624.55720254633</v>
      </c>
      <c r="EJ83" s="62" t="n">
        <f aca="false">EJ80+EJ81+EJ82</f>
        <v>3663.78726033578</v>
      </c>
      <c r="EK83" s="62" t="n">
        <f aca="false">EK80+EK81+EK82</f>
        <v>3702.98347925511</v>
      </c>
      <c r="EL83" s="62" t="n">
        <f aca="false">EL80+EL81+EL82</f>
        <v>3701.9074052272</v>
      </c>
      <c r="EM83" s="62" t="n">
        <f aca="false">EM80+EM81+EM82</f>
        <v>3723.84064285185</v>
      </c>
      <c r="EN83" s="62" t="n">
        <f aca="false">EN80+EN81+EN82</f>
        <v>3764.13668373327</v>
      </c>
      <c r="EO83" s="62" t="n">
        <f aca="false">EO80+EO81+EO82</f>
        <v>3804.39767969961</v>
      </c>
      <c r="EP83" s="62" t="n">
        <f aca="false">EP80+EP81+EP82</f>
        <v>3803.28325351399</v>
      </c>
      <c r="EQ83" s="62" t="n">
        <f aca="false">EQ80+EQ81+EQ82</f>
        <v>3739.4845562732</v>
      </c>
      <c r="ER83" s="62" t="n">
        <f aca="false">ER80+ER81+ER82</f>
        <v>3738.3876694878</v>
      </c>
      <c r="ES83" s="62" t="n">
        <f aca="false">ES80+ES81+ES82</f>
        <v>3778.36074254496</v>
      </c>
      <c r="ET83" s="62" t="n">
        <f aca="false">ET80+ET81+ET82</f>
        <v>3777.24129885198</v>
      </c>
      <c r="EU83" s="62" t="n">
        <f aca="false">EU80+EU81+EU82</f>
        <v>3767.91374019686</v>
      </c>
      <c r="EV83" s="62" t="n">
        <f aca="false">EV80+EV81+EV82</f>
        <v>3808.67624280546</v>
      </c>
      <c r="EW83" s="62" t="n">
        <f aca="false">EW80+EW81+EW82</f>
        <v>3849.40294638171</v>
      </c>
      <c r="EX83" s="62" t="n">
        <f aca="false">EX80+EX81+EX82</f>
        <v>3848.26453931257</v>
      </c>
      <c r="EY83" s="62" t="n">
        <f aca="false">EY80+EY81+EY82</f>
        <v>3838.76367448153</v>
      </c>
      <c r="EZ83" s="62" t="n">
        <f aca="false">EZ80+EZ81+EZ82</f>
        <v>3880.29471027905</v>
      </c>
      <c r="FA83" s="62" t="n">
        <f aca="false">FA80+FA81+FA82</f>
        <v>3921.78934060861</v>
      </c>
      <c r="FB83" s="62" t="n">
        <f aca="false">FB80+FB81+FB82</f>
        <v>3920.63164892372</v>
      </c>
      <c r="FC83" s="62" t="n">
        <f aca="false">FC80+FC81+FC82</f>
        <v>3910.9542361635</v>
      </c>
      <c r="FD83" s="62" t="n">
        <f aca="false">FD80+FD81+FD82</f>
        <v>0</v>
      </c>
      <c r="FE83" s="62" t="n">
        <f aca="false">FE80+FE81+FE82</f>
        <v>0</v>
      </c>
      <c r="FF83" s="62" t="n">
        <f aca="false">FF80+FF81+FF82</f>
        <v>0</v>
      </c>
      <c r="FG83" s="62" t="n">
        <f aca="false">FG80+FG81+FG82</f>
        <v>0</v>
      </c>
      <c r="FH83" s="62" t="n">
        <f aca="false">FH80+FH81+FH82</f>
        <v>0</v>
      </c>
    </row>
    <row r="84" customFormat="false" ht="15" hidden="false" customHeight="false" outlineLevel="0" collapsed="false">
      <c r="C84" s="0" t="s">
        <v>686</v>
      </c>
      <c r="D84" s="11" t="s">
        <v>319</v>
      </c>
      <c r="I84" s="43" t="n">
        <f aca="false">SUM(J84:FH84)</f>
        <v>24575.8789256514</v>
      </c>
      <c r="J84" s="43" t="n">
        <f aca="false">J51*$F48*J80+J56*$F54*$E66*J26*J$6</f>
        <v>0</v>
      </c>
      <c r="K84" s="43" t="n">
        <f aca="false">K51*$F48*K80+K56*$F54*$E66*K26*K$6</f>
        <v>0</v>
      </c>
      <c r="L84" s="43" t="n">
        <f aca="false">L51*$F48*L80+L56*$F54*$E66*L26*L$6</f>
        <v>0</v>
      </c>
      <c r="M84" s="43" t="n">
        <f aca="false">M51*$F48*M80+M56*$F54*$E66*M26*M$6</f>
        <v>0</v>
      </c>
      <c r="N84" s="43" t="n">
        <f aca="false">N51*$F48*N80+N56*$F54*$E66*N26*N$6</f>
        <v>0</v>
      </c>
      <c r="O84" s="43" t="n">
        <f aca="false">O51*$F48*O80+O56*$F54*$E66*O26*O$6</f>
        <v>0</v>
      </c>
      <c r="P84" s="43" t="n">
        <f aca="false">P51*$F48*P80+P56*$F54*$E66*P26*P$6</f>
        <v>0</v>
      </c>
      <c r="Q84" s="43" t="n">
        <f aca="false">Q51*$F48*Q80+Q56*$F54*$E66*Q26*Q$6</f>
        <v>0</v>
      </c>
      <c r="R84" s="43" t="n">
        <f aca="false">R51*$F48*R80+R56*$F54*$E66*R26*R$6</f>
        <v>0</v>
      </c>
      <c r="S84" s="43" t="n">
        <f aca="false">S51*$F48*S80+S56*$F54*$E66*S26*S$6</f>
        <v>0</v>
      </c>
      <c r="T84" s="43" t="n">
        <f aca="false">T51*$F48*T80+T56*$F54*$E66*T26*T$6</f>
        <v>2228.4728110582</v>
      </c>
      <c r="U84" s="43" t="n">
        <f aca="false">U51*$F48*U80+U56*$F54*$E66*U26*U$6</f>
        <v>2252.31677190311</v>
      </c>
      <c r="V84" s="43" t="n">
        <f aca="false">V51*$F48*V80+V56*$F54*$E66*V26*V$6</f>
        <v>2251.66542612718</v>
      </c>
      <c r="W84" s="43" t="n">
        <f aca="false">W51*$F48*W80+W56*$F54*$E66*W26*W$6</f>
        <v>2202.0794740069</v>
      </c>
      <c r="X84" s="43" t="n">
        <f aca="false">X51*$F48*X80+X56*$F54*$E66*X26*X$6</f>
        <v>2225.91771225973</v>
      </c>
      <c r="Y84" s="43" t="n">
        <f aca="false">Y51*$F48*Y80+Y56*$F54*$E66*Y26*Y$6</f>
        <v>2249.73552934996</v>
      </c>
      <c r="Z84" s="43" t="n">
        <f aca="false">Z51*$F48*Z80+Z56*$F54*$E66*Z26*Z$6</f>
        <v>2249.08613761136</v>
      </c>
      <c r="AA84" s="43" t="n">
        <f aca="false">AA51*$F48*AA80+AA56*$F54*$E66*AA26*AA$6</f>
        <v>2199.55816709172</v>
      </c>
      <c r="AB84" s="43" t="n">
        <f aca="false">AB51*$F48*AB80+AB56*$F54*$E66*AB26*AB$6</f>
        <v>2223.37027875765</v>
      </c>
      <c r="AC84" s="43" t="n">
        <f aca="false">AC51*$F48*AC80+AC56*$F54*$E66*AC26*AC$6</f>
        <v>2247.16203052447</v>
      </c>
      <c r="AD84" s="43" t="n">
        <f aca="false">AD51*$F48*AD80+AD56*$F54*$E66*AD26*AD$6</f>
        <v>2246.51458696108</v>
      </c>
      <c r="AE84" s="43" t="n">
        <f aca="false">AE51*$F48*AE80+AE56*$F54*$E66*AE26*AE$6</f>
        <v>0</v>
      </c>
      <c r="AF84" s="43" t="n">
        <f aca="false">AF51*$F48*AF80+AF56*$F54*$E66*AF26*AF$6</f>
        <v>0</v>
      </c>
      <c r="AG84" s="43" t="n">
        <f aca="false">AG51*$F48*AG80+AG56*$F54*$E66*AG26*AG$6</f>
        <v>0</v>
      </c>
      <c r="AH84" s="43" t="n">
        <f aca="false">AH51*$F48*AH80+AH56*$F54*$E66*AH26*AH$6</f>
        <v>0</v>
      </c>
      <c r="AI84" s="43" t="n">
        <f aca="false">AI51*$F48*AI80+AI56*$F54*$E66*AI26*AI$6</f>
        <v>0</v>
      </c>
      <c r="AJ84" s="43" t="n">
        <f aca="false">AJ51*$F48*AJ80+AJ56*$F54*$E66*AJ26*AJ$6</f>
        <v>0</v>
      </c>
      <c r="AK84" s="43" t="n">
        <f aca="false">AK51*$F48*AK80+AK56*$F54*$E66*AK26*AK$6</f>
        <v>0</v>
      </c>
      <c r="AL84" s="43" t="n">
        <f aca="false">AL51*$F48*AL80+AL56*$F54*$E66*AL26*AL$6</f>
        <v>0</v>
      </c>
      <c r="AM84" s="43" t="n">
        <f aca="false">AM51*$F48*AM80+AM56*$F54*$E66*AM26*AM$6</f>
        <v>0</v>
      </c>
      <c r="AN84" s="43" t="n">
        <f aca="false">AN51*$F48*AN80+AN56*$F54*$E66*AN26*AN$6</f>
        <v>0</v>
      </c>
      <c r="AO84" s="43" t="n">
        <f aca="false">AO51*$F48*AO80+AO56*$F54*$E66*AO26*AO$6</f>
        <v>0</v>
      </c>
      <c r="AP84" s="43" t="n">
        <f aca="false">AP51*$F48*AP80+AP56*$F54*$E66*AP26*AP$6</f>
        <v>0</v>
      </c>
      <c r="AQ84" s="43" t="n">
        <f aca="false">AQ51*$F48*AQ80+AQ56*$F54*$E66*AQ26*AQ$6</f>
        <v>0</v>
      </c>
      <c r="AR84" s="43" t="n">
        <f aca="false">AR51*$F48*AR80+AR56*$F54*$E66*AR26*AR$6</f>
        <v>0</v>
      </c>
      <c r="AS84" s="43" t="n">
        <f aca="false">AS51*$F48*AS80+AS56*$F54*$E66*AS26*AS$6</f>
        <v>0</v>
      </c>
      <c r="AT84" s="43" t="n">
        <f aca="false">AT51*$F48*AT80+AT56*$F54*$E66*AT26*AT$6</f>
        <v>0</v>
      </c>
      <c r="AU84" s="43" t="n">
        <f aca="false">AU51*$F48*AU80+AU56*$F54*$E66*AU26*AU$6</f>
        <v>0</v>
      </c>
      <c r="AV84" s="43" t="n">
        <f aca="false">AV51*$F48*AV80+AV56*$F54*$E66*AV26*AV$6</f>
        <v>0</v>
      </c>
      <c r="AW84" s="43" t="n">
        <f aca="false">AW51*$F48*AW80+AW56*$F54*$E66*AW26*AW$6</f>
        <v>0</v>
      </c>
      <c r="AX84" s="43" t="n">
        <f aca="false">AX51*$F48*AX80+AX56*$F54*$E66*AX26*AX$6</f>
        <v>0</v>
      </c>
      <c r="AY84" s="43" t="n">
        <f aca="false">AY51*$F48*AY80+AY56*$F54*$E66*AY26*AY$6</f>
        <v>0</v>
      </c>
      <c r="AZ84" s="43" t="n">
        <f aca="false">AZ51*$F48*AZ80+AZ56*$F54*$E66*AZ26*AZ$6</f>
        <v>0</v>
      </c>
      <c r="BA84" s="43" t="n">
        <f aca="false">BA51*$F48*BA80+BA56*$F54*$E66*BA26*BA$6</f>
        <v>0</v>
      </c>
      <c r="BB84" s="43" t="n">
        <f aca="false">BB51*$F48*BB80+BB56*$F54*$E66*BB26*BB$6</f>
        <v>0</v>
      </c>
      <c r="BC84" s="43" t="n">
        <f aca="false">BC51*$F48*BC80+BC56*$F54*$E66*BC26*BC$6</f>
        <v>0</v>
      </c>
      <c r="BD84" s="43" t="n">
        <f aca="false">BD51*$F48*BD80+BD56*$F54*$E66*BD26*BD$6</f>
        <v>0</v>
      </c>
      <c r="BE84" s="43" t="n">
        <f aca="false">BE51*$F48*BE80+BE56*$F54*$E66*BE26*BE$6</f>
        <v>0</v>
      </c>
      <c r="BF84" s="43" t="n">
        <f aca="false">BF51*$F48*BF80+BF56*$F54*$E66*BF26*BF$6</f>
        <v>0</v>
      </c>
      <c r="BG84" s="43" t="n">
        <f aca="false">BG51*$F48*BG80+BG56*$F54*$E66*BG26*BG$6</f>
        <v>0</v>
      </c>
      <c r="BH84" s="43" t="n">
        <f aca="false">BH51*$F48*BH80+BH56*$F54*$E66*BH26*BH$6</f>
        <v>0</v>
      </c>
      <c r="BI84" s="43" t="n">
        <f aca="false">BI51*$F48*BI80+BI56*$F54*$E66*BI26*BI$6</f>
        <v>0</v>
      </c>
      <c r="BJ84" s="43" t="n">
        <f aca="false">BJ51*$F48*BJ80+BJ56*$F54*$E66*BJ26*BJ$6</f>
        <v>0</v>
      </c>
      <c r="BK84" s="43" t="n">
        <f aca="false">BK51*$F48*BK80+BK56*$F54*$E66*BK26*BK$6</f>
        <v>0</v>
      </c>
      <c r="BL84" s="43" t="n">
        <f aca="false">BL51*$F48*BL80+BL56*$F54*$E66*BL26*BL$6</f>
        <v>0</v>
      </c>
      <c r="BM84" s="43" t="n">
        <f aca="false">BM51*$F48*BM80+BM56*$F54*$E66*BM26*BM$6</f>
        <v>0</v>
      </c>
      <c r="BN84" s="43" t="n">
        <f aca="false">BN51*$F48*BN80+BN56*$F54*$E66*BN26*BN$6</f>
        <v>0</v>
      </c>
      <c r="BO84" s="43" t="n">
        <f aca="false">BO51*$F48*BO80+BO56*$F54*$E66*BO26*BO$6</f>
        <v>0</v>
      </c>
      <c r="BP84" s="43" t="n">
        <f aca="false">BP51*$F48*BP80+BP56*$F54*$E66*BP26*BP$6</f>
        <v>0</v>
      </c>
      <c r="BQ84" s="43" t="n">
        <f aca="false">BQ51*$F48*BQ80+BQ56*$F54*$E66*BQ26*BQ$6</f>
        <v>0</v>
      </c>
      <c r="BR84" s="43" t="n">
        <f aca="false">BR51*$F48*BR80+BR56*$F54*$E66*BR26*BR$6</f>
        <v>0</v>
      </c>
      <c r="BS84" s="43" t="n">
        <f aca="false">BS51*$F48*BS80+BS56*$F54*$E66*BS26*BS$6</f>
        <v>0</v>
      </c>
      <c r="BT84" s="43" t="n">
        <f aca="false">BT51*$F48*BT80+BT56*$F54*$E66*BT26*BT$6</f>
        <v>0</v>
      </c>
      <c r="BU84" s="43" t="n">
        <f aca="false">BU51*$F48*BU80+BU56*$F54*$E66*BU26*BU$6</f>
        <v>0</v>
      </c>
      <c r="BV84" s="43" t="n">
        <f aca="false">BV51*$F48*BV80+BV56*$F54*$E66*BV26*BV$6</f>
        <v>0</v>
      </c>
      <c r="BW84" s="43" t="n">
        <f aca="false">BW51*$F48*BW80+BW56*$F54*$E66*BW26*BW$6</f>
        <v>0</v>
      </c>
      <c r="BX84" s="43" t="n">
        <f aca="false">BX51*$F48*BX80+BX56*$F54*$E66*BX26*BX$6</f>
        <v>0</v>
      </c>
      <c r="BY84" s="43" t="n">
        <f aca="false">BY51*$F48*BY80+BY56*$F54*$E66*BY26*BY$6</f>
        <v>0</v>
      </c>
      <c r="BZ84" s="43" t="n">
        <f aca="false">BZ51*$F48*BZ80+BZ56*$F54*$E66*BZ26*BZ$6</f>
        <v>0</v>
      </c>
      <c r="CA84" s="43" t="n">
        <f aca="false">CA51*$F48*CA80+CA56*$F54*$E66*CA26*CA$6</f>
        <v>0</v>
      </c>
      <c r="CB84" s="43" t="n">
        <f aca="false">CB51*$F48*CB80+CB56*$F54*$E66*CB26*CB$6</f>
        <v>0</v>
      </c>
      <c r="CC84" s="43" t="n">
        <f aca="false">CC51*$F48*CC80+CC56*$F54*$E66*CC26*CC$6</f>
        <v>0</v>
      </c>
      <c r="CD84" s="43" t="n">
        <f aca="false">CD51*$F48*CD80+CD56*$F54*$E66*CD26*CD$6</f>
        <v>0</v>
      </c>
      <c r="CE84" s="43" t="n">
        <f aca="false">CE51*$F48*CE80+CE56*$F54*$E66*CE26*CE$6</f>
        <v>0</v>
      </c>
      <c r="CF84" s="43" t="n">
        <f aca="false">CF51*$F48*CF80+CF56*$F54*$E66*CF26*CF$6</f>
        <v>0</v>
      </c>
      <c r="CG84" s="43" t="n">
        <f aca="false">CG51*$F48*CG80+CG56*$F54*$E66*CG26*CG$6</f>
        <v>0</v>
      </c>
      <c r="CH84" s="43" t="n">
        <f aca="false">CH51*$F48*CH80+CH56*$F54*$E66*CH26*CH$6</f>
        <v>0</v>
      </c>
      <c r="CI84" s="43" t="n">
        <f aca="false">CI51*$F48*CI80+CI56*$F54*$E66*CI26*CI$6</f>
        <v>0</v>
      </c>
      <c r="CJ84" s="43" t="n">
        <f aca="false">CJ51*$F48*CJ80+CJ56*$F54*$E66*CJ26*CJ$6</f>
        <v>0</v>
      </c>
      <c r="CK84" s="43" t="n">
        <f aca="false">CK51*$F48*CK80+CK56*$F54*$E66*CK26*CK$6</f>
        <v>0</v>
      </c>
      <c r="CL84" s="43" t="n">
        <f aca="false">CL51*$F48*CL80+CL56*$F54*$E66*CL26*CL$6</f>
        <v>0</v>
      </c>
      <c r="CM84" s="43" t="n">
        <f aca="false">CM51*$F48*CM80+CM56*$F54*$E66*CM26*CM$6</f>
        <v>0</v>
      </c>
      <c r="CN84" s="43" t="n">
        <f aca="false">CN51*$F48*CN80+CN56*$F54*$E66*CN26*CN$6</f>
        <v>0</v>
      </c>
      <c r="CO84" s="43" t="n">
        <f aca="false">CO51*$F48*CO80+CO56*$F54*$E66*CO26*CO$6</f>
        <v>0</v>
      </c>
      <c r="CP84" s="43" t="n">
        <f aca="false">CP51*$F48*CP80+CP56*$F54*$E66*CP26*CP$6</f>
        <v>0</v>
      </c>
      <c r="CQ84" s="43" t="n">
        <f aca="false">CQ51*$F48*CQ80+CQ56*$F54*$E66*CQ26*CQ$6</f>
        <v>0</v>
      </c>
      <c r="CR84" s="43" t="n">
        <f aca="false">CR51*$F48*CR80+CR56*$F54*$E66*CR26*CR$6</f>
        <v>0</v>
      </c>
      <c r="CS84" s="43" t="n">
        <f aca="false">CS51*$F48*CS80+CS56*$F54*$E66*CS26*CS$6</f>
        <v>0</v>
      </c>
      <c r="CT84" s="43" t="n">
        <f aca="false">CT51*$F48*CT80+CT56*$F54*$E66*CT26*CT$6</f>
        <v>0</v>
      </c>
      <c r="CU84" s="43" t="n">
        <f aca="false">CU51*$F48*CU80+CU56*$F54*$E66*CU26*CU$6</f>
        <v>0</v>
      </c>
      <c r="CV84" s="43" t="n">
        <f aca="false">CV51*$F48*CV80+CV56*$F54*$E66*CV26*CV$6</f>
        <v>0</v>
      </c>
      <c r="CW84" s="43" t="n">
        <f aca="false">CW51*$F48*CW80+CW56*$F54*$E66*CW26*CW$6</f>
        <v>0</v>
      </c>
      <c r="CX84" s="43" t="n">
        <f aca="false">CX51*$F48*CX80+CX56*$F54*$E66*CX26*CX$6</f>
        <v>0</v>
      </c>
      <c r="CY84" s="43" t="n">
        <f aca="false">CY51*$F48*CY80+CY56*$F54*$E66*CY26*CY$6</f>
        <v>0</v>
      </c>
      <c r="CZ84" s="43" t="n">
        <f aca="false">CZ51*$F48*CZ80+CZ56*$F54*$E66*CZ26*CZ$6</f>
        <v>0</v>
      </c>
      <c r="DA84" s="43" t="n">
        <f aca="false">DA51*$F48*DA80+DA56*$F54*$E66*DA26*DA$6</f>
        <v>0</v>
      </c>
      <c r="DB84" s="43" t="n">
        <f aca="false">DB51*$F48*DB80+DB56*$F54*$E66*DB26*DB$6</f>
        <v>0</v>
      </c>
      <c r="DC84" s="43" t="n">
        <f aca="false">DC51*$F48*DC80+DC56*$F54*$E66*DC26*DC$6</f>
        <v>0</v>
      </c>
      <c r="DD84" s="43" t="n">
        <f aca="false">DD51*$F48*DD80+DD56*$F54*$E66*DD26*DD$6</f>
        <v>0</v>
      </c>
      <c r="DE84" s="43" t="n">
        <f aca="false">DE51*$F48*DE80+DE56*$F54*$E66*DE26*DE$6</f>
        <v>0</v>
      </c>
      <c r="DF84" s="43" t="n">
        <f aca="false">DF51*$F48*DF80+DF56*$F54*$E66*DF26*DF$6</f>
        <v>0</v>
      </c>
      <c r="DG84" s="43" t="n">
        <f aca="false">DG51*$F48*DG80+DG56*$F54*$E66*DG26*DG$6</f>
        <v>0</v>
      </c>
      <c r="DH84" s="43" t="n">
        <f aca="false">DH51*$F48*DH80+DH56*$F54*$E66*DH26*DH$6</f>
        <v>0</v>
      </c>
      <c r="DI84" s="43" t="n">
        <f aca="false">DI51*$F48*DI80+DI56*$F54*$E66*DI26*DI$6</f>
        <v>0</v>
      </c>
      <c r="DJ84" s="43" t="n">
        <f aca="false">DJ51*$F48*DJ80+DJ56*$F54*$E66*DJ26*DJ$6</f>
        <v>0</v>
      </c>
      <c r="DK84" s="43" t="n">
        <f aca="false">DK51*$F48*DK80+DK56*$F54*$E66*DK26*DK$6</f>
        <v>0</v>
      </c>
      <c r="DL84" s="43" t="n">
        <f aca="false">DL51*$F48*DL80+DL56*$F54*$E66*DL26*DL$6</f>
        <v>0</v>
      </c>
      <c r="DM84" s="43" t="n">
        <f aca="false">DM51*$F48*DM80+DM56*$F54*$E66*DM26*DM$6</f>
        <v>0</v>
      </c>
      <c r="DN84" s="43" t="n">
        <f aca="false">DN51*$F48*DN80+DN56*$F54*$E66*DN26*DN$6</f>
        <v>0</v>
      </c>
      <c r="DO84" s="43" t="n">
        <f aca="false">DO51*$F48*DO80+DO56*$F54*$E66*DO26*DO$6</f>
        <v>0</v>
      </c>
      <c r="DP84" s="43" t="n">
        <f aca="false">DP51*$F48*DP80+DP56*$F54*$E66*DP26*DP$6</f>
        <v>0</v>
      </c>
      <c r="DQ84" s="43" t="n">
        <f aca="false">DQ51*$F48*DQ80+DQ56*$F54*$E66*DQ26*DQ$6</f>
        <v>0</v>
      </c>
      <c r="DR84" s="43" t="n">
        <f aca="false">DR51*$F48*DR80+DR56*$F54*$E66*DR26*DR$6</f>
        <v>0</v>
      </c>
      <c r="DS84" s="43" t="n">
        <f aca="false">DS51*$F48*DS80+DS56*$F54*$E66*DS26*DS$6</f>
        <v>0</v>
      </c>
      <c r="DT84" s="43" t="n">
        <f aca="false">DT51*$F48*DT80+DT56*$F54*$E66*DT26*DT$6</f>
        <v>0</v>
      </c>
      <c r="DU84" s="43" t="n">
        <f aca="false">DU51*$F48*DU80+DU56*$F54*$E66*DU26*DU$6</f>
        <v>0</v>
      </c>
      <c r="DV84" s="43" t="n">
        <f aca="false">DV51*$F48*DV80+DV56*$F54*$E66*DV26*DV$6</f>
        <v>0</v>
      </c>
      <c r="DW84" s="43" t="n">
        <f aca="false">DW51*$F48*DW80+DW56*$F54*$E66*DW26*DW$6</f>
        <v>0</v>
      </c>
      <c r="DX84" s="43" t="n">
        <f aca="false">DX51*$F48*DX80+DX56*$F54*$E66*DX26*DX$6</f>
        <v>0</v>
      </c>
      <c r="DY84" s="43" t="n">
        <f aca="false">DY51*$F48*DY80+DY56*$F54*$E66*DY26*DY$6</f>
        <v>0</v>
      </c>
      <c r="DZ84" s="43" t="n">
        <f aca="false">DZ51*$F48*DZ80+DZ56*$F54*$E66*DZ26*DZ$6</f>
        <v>0</v>
      </c>
      <c r="EA84" s="43" t="n">
        <f aca="false">EA51*$F48*EA80+EA56*$F54*$E66*EA26*EA$6</f>
        <v>0</v>
      </c>
      <c r="EB84" s="43" t="n">
        <f aca="false">EB51*$F48*EB80+EB56*$F54*$E66*EB26*EB$6</f>
        <v>0</v>
      </c>
      <c r="EC84" s="43" t="n">
        <f aca="false">EC51*$F48*EC80+EC56*$F54*$E66*EC26*EC$6</f>
        <v>0</v>
      </c>
      <c r="ED84" s="43" t="n">
        <f aca="false">ED51*$F48*ED80+ED56*$F54*$E66*ED26*ED$6</f>
        <v>0</v>
      </c>
      <c r="EE84" s="43" t="n">
        <f aca="false">EE51*$F48*EE80+EE56*$F54*$E66*EE26*EE$6</f>
        <v>0</v>
      </c>
      <c r="EF84" s="43" t="n">
        <f aca="false">EF51*$F48*EF80+EF56*$F54*$E66*EF26*EF$6</f>
        <v>0</v>
      </c>
      <c r="EG84" s="43" t="n">
        <f aca="false">EG51*$F48*EG80+EG56*$F54*$E66*EG26*EG$6</f>
        <v>0</v>
      </c>
      <c r="EH84" s="43" t="n">
        <f aca="false">EH51*$F48*EH80+EH56*$F54*$E66*EH26*EH$6</f>
        <v>0</v>
      </c>
      <c r="EI84" s="43" t="n">
        <f aca="false">EI51*$F48*EI80+EI56*$F54*$E66*EI26*EI$6</f>
        <v>0</v>
      </c>
      <c r="EJ84" s="43" t="n">
        <f aca="false">EJ51*$F48*EJ80+EJ56*$F54*$E66*EJ26*EJ$6</f>
        <v>0</v>
      </c>
      <c r="EK84" s="43" t="n">
        <f aca="false">EK51*$F48*EK80+EK56*$F54*$E66*EK26*EK$6</f>
        <v>0</v>
      </c>
      <c r="EL84" s="43" t="n">
        <f aca="false">EL51*$F48*EL80+EL56*$F54*$E66*EL26*EL$6</f>
        <v>0</v>
      </c>
      <c r="EM84" s="43" t="n">
        <f aca="false">EM51*$F48*EM80+EM56*$F54*$E66*EM26*EM$6</f>
        <v>0</v>
      </c>
      <c r="EN84" s="43" t="n">
        <f aca="false">EN51*$F48*EN80+EN56*$F54*$E66*EN26*EN$6</f>
        <v>0</v>
      </c>
      <c r="EO84" s="43" t="n">
        <f aca="false">EO51*$F48*EO80+EO56*$F54*$E66*EO26*EO$6</f>
        <v>0</v>
      </c>
      <c r="EP84" s="43" t="n">
        <f aca="false">EP51*$F48*EP80+EP56*$F54*$E66*EP26*EP$6</f>
        <v>0</v>
      </c>
      <c r="EQ84" s="43" t="n">
        <f aca="false">EQ51*$F48*EQ80+EQ56*$F54*$E66*EQ26*EQ$6</f>
        <v>0</v>
      </c>
      <c r="ER84" s="43" t="n">
        <f aca="false">ER51*$F48*ER80+ER56*$F54*$E66*ER26*ER$6</f>
        <v>0</v>
      </c>
      <c r="ES84" s="43" t="n">
        <f aca="false">ES51*$F48*ES80+ES56*$F54*$E66*ES26*ES$6</f>
        <v>0</v>
      </c>
      <c r="ET84" s="43" t="n">
        <f aca="false">ET51*$F48*ET80+ET56*$F54*$E66*ET26*ET$6</f>
        <v>0</v>
      </c>
      <c r="EU84" s="43" t="n">
        <f aca="false">EU51*$F48*EU80+EU56*$F54*$E66*EU26*EU$6</f>
        <v>0</v>
      </c>
      <c r="EV84" s="43" t="n">
        <f aca="false">EV51*$F48*EV80+EV56*$F54*$E66*EV26*EV$6</f>
        <v>0</v>
      </c>
      <c r="EW84" s="43" t="n">
        <f aca="false">EW51*$F48*EW80+EW56*$F54*$E66*EW26*EW$6</f>
        <v>0</v>
      </c>
      <c r="EX84" s="43" t="n">
        <f aca="false">EX51*$F48*EX80+EX56*$F54*$E66*EX26*EX$6</f>
        <v>0</v>
      </c>
      <c r="EY84" s="43" t="n">
        <f aca="false">EY51*$F48*EY80+EY56*$F54*$E66*EY26*EY$6</f>
        <v>0</v>
      </c>
      <c r="EZ84" s="43" t="n">
        <f aca="false">EZ51*$F48*EZ80+EZ56*$F54*$E66*EZ26*EZ$6</f>
        <v>0</v>
      </c>
      <c r="FA84" s="43" t="n">
        <f aca="false">FA51*$F48*FA80+FA56*$F54*$E66*FA26*FA$6</f>
        <v>0</v>
      </c>
      <c r="FB84" s="43" t="n">
        <f aca="false">FB51*$F48*FB80+FB56*$F54*$E66*FB26*FB$6</f>
        <v>0</v>
      </c>
      <c r="FC84" s="43" t="n">
        <f aca="false">FC51*$F48*FC80+FC56*$F54*$E66*FC26*FC$6</f>
        <v>0</v>
      </c>
      <c r="FD84" s="43" t="n">
        <f aca="false">FD51*$F48*FD80+FD56*$F54*$E66*FD26*FD$6</f>
        <v>0</v>
      </c>
      <c r="FE84" s="43" t="n">
        <f aca="false">FE51*$F48*FE80+FE56*$F54*$E66*FE26*FE$6</f>
        <v>0</v>
      </c>
      <c r="FF84" s="43" t="n">
        <f aca="false">FF51*$F48*FF80+FF56*$F54*$E66*FF26*FF$6</f>
        <v>0</v>
      </c>
      <c r="FG84" s="43" t="n">
        <f aca="false">FG51*$F48*FG80+FG56*$F54*$E66*FG26*FG$6</f>
        <v>0</v>
      </c>
      <c r="FH84" s="43" t="n">
        <f aca="false">FH51*$F48*FH80+FH56*$F54*$E66*FH26*FH$6</f>
        <v>0</v>
      </c>
    </row>
    <row r="85" customFormat="false" ht="15" hidden="false" customHeight="false" outlineLevel="0" collapsed="false">
      <c r="C85" s="0" t="s">
        <v>687</v>
      </c>
      <c r="D85" s="11" t="s">
        <v>319</v>
      </c>
      <c r="I85" s="43" t="n">
        <f aca="false">SUM(J85:FH85)</f>
        <v>-67151.4080151549</v>
      </c>
      <c r="J85" s="43" t="n">
        <f aca="false">-(In_OM+In_Cable_OM)*$E13*J39*(1+In_Opex_Adj)*J26*J$6</f>
        <v>-0</v>
      </c>
      <c r="K85" s="43" t="n">
        <f aca="false">-(In_OM+In_Cable_OM)*$E13*K39*(1+In_Opex_Adj)*K26*K$6</f>
        <v>-0</v>
      </c>
      <c r="L85" s="43" t="n">
        <f aca="false">-(In_OM+In_Cable_OM)*$E13*L39*(1+In_Opex_Adj)*L26*L$6</f>
        <v>-0</v>
      </c>
      <c r="M85" s="43" t="n">
        <f aca="false">-(In_OM+In_Cable_OM)*$E13*M39*(1+In_Opex_Adj)*M26*M$6</f>
        <v>-0</v>
      </c>
      <c r="N85" s="43" t="n">
        <f aca="false">-(In_OM+In_Cable_OM)*$E13*N39*(1+In_Opex_Adj)*N26*N$6</f>
        <v>-0</v>
      </c>
      <c r="O85" s="43" t="n">
        <f aca="false">-(In_OM+In_Cable_OM)*$E13*O39*(1+In_Opex_Adj)*O26*O$6</f>
        <v>-0</v>
      </c>
      <c r="P85" s="43" t="n">
        <f aca="false">-(In_OM+In_Cable_OM)*$E13*P39*(1+In_Opex_Adj)*P26*P$6</f>
        <v>-0</v>
      </c>
      <c r="Q85" s="43" t="n">
        <f aca="false">-(In_OM+In_Cable_OM)*$E13*Q39*(1+In_Opex_Adj)*Q26*Q$6</f>
        <v>-0</v>
      </c>
      <c r="R85" s="43" t="n">
        <f aca="false">-(In_OM+In_Cable_OM)*$E13*R39*(1+In_Opex_Adj)*R26*R$6</f>
        <v>-0</v>
      </c>
      <c r="S85" s="43" t="n">
        <f aca="false">-(In_OM+In_Cable_OM)*$E13*S39*(1+In_Opex_Adj)*S26*S$6</f>
        <v>-0</v>
      </c>
      <c r="T85" s="43" t="n">
        <f aca="false">-(In_OM+In_Cable_OM)*$E13*T39*(1+In_Opex_Adj)*T26*T$6</f>
        <v>-332.746547443397</v>
      </c>
      <c r="U85" s="43" t="n">
        <f aca="false">-(In_OM+In_Cable_OM)*$E13*U39*(1+In_Opex_Adj)*U26*U$6</f>
        <v>-336.403102909808</v>
      </c>
      <c r="V85" s="43" t="n">
        <f aca="false">-(In_OM+In_Cable_OM)*$E13*V39*(1+In_Opex_Adj)*V26*V$6</f>
        <v>-336.403102909808</v>
      </c>
      <c r="W85" s="43" t="n">
        <f aca="false">-(In_OM+In_Cable_OM)*$E13*W39*(1+In_Opex_Adj)*W26*W$6</f>
        <v>-335.806898912877</v>
      </c>
      <c r="X85" s="43" t="n">
        <f aca="false">-(In_OM+In_Cable_OM)*$E13*X39*(1+In_Opex_Adj)*X26*X$6</f>
        <v>-339.538086678575</v>
      </c>
      <c r="Y85" s="43" t="n">
        <f aca="false">-(In_OM+In_Cable_OM)*$E13*Y39*(1+In_Opex_Adj)*Y26*Y$6</f>
        <v>-343.269274444274</v>
      </c>
      <c r="Z85" s="43" t="n">
        <f aca="false">-(In_OM+In_Cable_OM)*$E13*Z39*(1+In_Opex_Adj)*Z26*Z$6</f>
        <v>-343.269274444274</v>
      </c>
      <c r="AA85" s="43" t="n">
        <f aca="false">-(In_OM+In_Cable_OM)*$E13*AA39*(1+In_Opex_Adj)*AA26*AA$6</f>
        <v>-342.673876612603</v>
      </c>
      <c r="AB85" s="43" t="n">
        <f aca="false">-(In_OM+In_Cable_OM)*$E13*AB39*(1+In_Opex_Adj)*AB26*AB$6</f>
        <v>-346.481364130521</v>
      </c>
      <c r="AC85" s="43" t="n">
        <f aca="false">-(In_OM+In_Cable_OM)*$E13*AC39*(1+In_Opex_Adj)*AC26*AC$6</f>
        <v>-350.288851648438</v>
      </c>
      <c r="AD85" s="43" t="n">
        <f aca="false">-(In_OM+In_Cable_OM)*$E13*AD39*(1+In_Opex_Adj)*AD26*AD$6</f>
        <v>-350.288851648438</v>
      </c>
      <c r="AE85" s="43" t="n">
        <f aca="false">-(In_OM+In_Cable_OM)*$E13*AE39*(1+In_Opex_Adj)*AE26*AE$6</f>
        <v>-349.527211515616</v>
      </c>
      <c r="AF85" s="43" t="n">
        <f aca="false">-(In_OM+In_Cable_OM)*$E13*AF39*(1+In_Opex_Adj)*AF26*AF$6</f>
        <v>-353.410847199123</v>
      </c>
      <c r="AG85" s="43" t="n">
        <f aca="false">-(In_OM+In_Cable_OM)*$E13*AG39*(1+In_Opex_Adj)*AG26*AG$6</f>
        <v>-357.29448288263</v>
      </c>
      <c r="AH85" s="43" t="n">
        <f aca="false">-(In_OM+In_Cable_OM)*$E13*AH39*(1+In_Opex_Adj)*AH26*AH$6</f>
        <v>-357.29448288263</v>
      </c>
      <c r="AI85" s="43" t="n">
        <f aca="false">-(In_OM+In_Cable_OM)*$E13*AI39*(1+In_Opex_Adj)*AI26*AI$6</f>
        <v>-360.479214627288</v>
      </c>
      <c r="AJ85" s="43" t="n">
        <f aca="false">-(In_OM+In_Cable_OM)*$E13*AJ39*(1+In_Opex_Adj)*AJ26*AJ$6</f>
        <v>-360.479214627288</v>
      </c>
      <c r="AK85" s="43" t="n">
        <f aca="false">-(In_OM+In_Cable_OM)*$E13*AK39*(1+In_Opex_Adj)*AK26*AK$6</f>
        <v>-364.440524678137</v>
      </c>
      <c r="AL85" s="43" t="n">
        <f aca="false">-(In_OM+In_Cable_OM)*$E13*AL39*(1+In_Opex_Adj)*AL26*AL$6</f>
        <v>-364.440524678137</v>
      </c>
      <c r="AM85" s="43" t="n">
        <f aca="false">-(In_OM+In_Cable_OM)*$E13*AM39*(1+In_Opex_Adj)*AM26*AM$6</f>
        <v>-363.64812624</v>
      </c>
      <c r="AN85" s="43" t="n">
        <f aca="false">-(In_OM+In_Cable_OM)*$E13*AN39*(1+In_Opex_Adj)*AN26*AN$6</f>
        <v>-367.688660976</v>
      </c>
      <c r="AO85" s="43" t="n">
        <f aca="false">-(In_OM+In_Cable_OM)*$E13*AO39*(1+In_Opex_Adj)*AO26*AO$6</f>
        <v>-371.729195712</v>
      </c>
      <c r="AP85" s="43" t="n">
        <f aca="false">-(In_OM+In_Cable_OM)*$E13*AP39*(1+In_Opex_Adj)*AP26*AP$6</f>
        <v>-371.729195712</v>
      </c>
      <c r="AQ85" s="43" t="n">
        <f aca="false">-(In_OM+In_Cable_OM)*$E13*AQ39*(1+In_Opex_Adj)*AQ26*AQ$6</f>
        <v>-370.92128720548</v>
      </c>
      <c r="AR85" s="43" t="n">
        <f aca="false">-(In_OM+In_Cable_OM)*$E13*AR39*(1+In_Opex_Adj)*AR26*AR$6</f>
        <v>-375.042634841096</v>
      </c>
      <c r="AS85" s="43" t="n">
        <f aca="false">-(In_OM+In_Cable_OM)*$E13*AS39*(1+In_Opex_Adj)*AS26*AS$6</f>
        <v>-379.163982476712</v>
      </c>
      <c r="AT85" s="43" t="n">
        <f aca="false">-(In_OM+In_Cable_OM)*$E13*AT39*(1+In_Opex_Adj)*AT26*AT$6</f>
        <v>-379.163982476712</v>
      </c>
      <c r="AU85" s="43" t="n">
        <f aca="false">-(In_OM+In_Cable_OM)*$E13*AU39*(1+In_Opex_Adj)*AU26*AU$6</f>
        <v>-378.339557917808</v>
      </c>
      <c r="AV85" s="43" t="n">
        <f aca="false">-(In_OM+In_Cable_OM)*$E13*AV39*(1+In_Opex_Adj)*AV26*AV$6</f>
        <v>-382.543330783562</v>
      </c>
      <c r="AW85" s="43" t="n">
        <f aca="false">-(In_OM+In_Cable_OM)*$E13*AW39*(1+In_Opex_Adj)*AW26*AW$6</f>
        <v>-386.747103649315</v>
      </c>
      <c r="AX85" s="43" t="n">
        <f aca="false">-(In_OM+In_Cable_OM)*$E13*AX39*(1+In_Opex_Adj)*AX26*AX$6</f>
        <v>-386.747103649315</v>
      </c>
      <c r="AY85" s="43" t="n">
        <f aca="false">-(In_OM+In_Cable_OM)*$E13*AY39*(1+In_Opex_Adj)*AY26*AY$6</f>
        <v>-390.194197399233</v>
      </c>
      <c r="AZ85" s="43" t="n">
        <f aca="false">-(In_OM+In_Cable_OM)*$E13*AZ39*(1+In_Opex_Adj)*AZ26*AZ$6</f>
        <v>-390.194197399233</v>
      </c>
      <c r="BA85" s="43" t="n">
        <f aca="false">-(In_OM+In_Cable_OM)*$E13*BA39*(1+In_Opex_Adj)*BA26*BA$6</f>
        <v>-394.482045722301</v>
      </c>
      <c r="BB85" s="43" t="n">
        <f aca="false">-(In_OM+In_Cable_OM)*$E13*BB39*(1+In_Opex_Adj)*BB26*BB$6</f>
        <v>-394.482045722301</v>
      </c>
      <c r="BC85" s="43" t="n">
        <f aca="false">-(In_OM+In_Cable_OM)*$E13*BC39*(1+In_Opex_Adj)*BC26*BC$6</f>
        <v>-393.624451252603</v>
      </c>
      <c r="BD85" s="43" t="n">
        <f aca="false">-(In_OM+In_Cable_OM)*$E13*BD39*(1+In_Opex_Adj)*BD26*BD$6</f>
        <v>-397.998056266521</v>
      </c>
      <c r="BE85" s="43" t="n">
        <f aca="false">-(In_OM+In_Cable_OM)*$E13*BE39*(1+In_Opex_Adj)*BE26*BE$6</f>
        <v>-402.371661280438</v>
      </c>
      <c r="BF85" s="43" t="n">
        <f aca="false">-(In_OM+In_Cable_OM)*$E13*BF39*(1+In_Opex_Adj)*BF26*BF$6</f>
        <v>-402.371661280438</v>
      </c>
      <c r="BG85" s="43" t="n">
        <f aca="false">-(In_OM+In_Cable_OM)*$E13*BG39*(1+In_Opex_Adj)*BG26*BG$6</f>
        <v>-401.49696508274</v>
      </c>
      <c r="BH85" s="43" t="n">
        <f aca="false">-(In_OM+In_Cable_OM)*$E13*BH39*(1+In_Opex_Adj)*BH26*BH$6</f>
        <v>-405.958042472548</v>
      </c>
      <c r="BI85" s="43" t="n">
        <f aca="false">-(In_OM+In_Cable_OM)*$E13*BI39*(1+In_Opex_Adj)*BI26*BI$6</f>
        <v>-410.419119862356</v>
      </c>
      <c r="BJ85" s="43" t="n">
        <f aca="false">-(In_OM+In_Cable_OM)*$E13*BJ39*(1+In_Opex_Adj)*BJ26*BJ$6</f>
        <v>-410.419119862356</v>
      </c>
      <c r="BK85" s="43" t="n">
        <f aca="false">-(In_OM+In_Cable_OM)*$E13*BK39*(1+In_Opex_Adj)*BK26*BK$6</f>
        <v>-409.526991202192</v>
      </c>
      <c r="BL85" s="43" t="n">
        <f aca="false">-(In_OM+In_Cable_OM)*$E13*BL39*(1+In_Opex_Adj)*BL26*BL$6</f>
        <v>-414.077291104438</v>
      </c>
      <c r="BM85" s="43" t="n">
        <f aca="false">-(In_OM+In_Cable_OM)*$E13*BM39*(1+In_Opex_Adj)*BM26*BM$6</f>
        <v>-418.627591006685</v>
      </c>
      <c r="BN85" s="43" t="n">
        <f aca="false">-(In_OM+In_Cable_OM)*$E13*BN39*(1+In_Opex_Adj)*BN26*BN$6</f>
        <v>-418.627591006685</v>
      </c>
      <c r="BO85" s="43" t="n">
        <f aca="false">-(In_OM+In_Cable_OM)*$E13*BO39*(1+In_Opex_Adj)*BO26*BO$6</f>
        <v>-422.358937249315</v>
      </c>
      <c r="BP85" s="43" t="n">
        <f aca="false">-(In_OM+In_Cable_OM)*$E13*BP39*(1+In_Opex_Adj)*BP26*BP$6</f>
        <v>-422.358937249315</v>
      </c>
      <c r="BQ85" s="43" t="n">
        <f aca="false">-(In_OM+In_Cable_OM)*$E13*BQ39*(1+In_Opex_Adj)*BQ26*BQ$6</f>
        <v>-427.000244252055</v>
      </c>
      <c r="BR85" s="43" t="n">
        <f aca="false">-(In_OM+In_Cable_OM)*$E13*BR39*(1+In_Opex_Adj)*BR26*BR$6</f>
        <v>-427.000244252055</v>
      </c>
      <c r="BS85" s="43" t="n">
        <f aca="false">-(In_OM+In_Cable_OM)*$E13*BS39*(1+In_Opex_Adj)*BS26*BS$6</f>
        <v>-426.071982851507</v>
      </c>
      <c r="BT85" s="43" t="n">
        <f aca="false">-(In_OM+In_Cable_OM)*$E13*BT39*(1+In_Opex_Adj)*BT26*BT$6</f>
        <v>-430.806115994301</v>
      </c>
      <c r="BU85" s="43" t="n">
        <f aca="false">-(In_OM+In_Cable_OM)*$E13*BU39*(1+In_Opex_Adj)*BU26*BU$6</f>
        <v>-435.540249137096</v>
      </c>
      <c r="BV85" s="43" t="n">
        <f aca="false">-(In_OM+In_Cable_OM)*$E13*BV39*(1+In_Opex_Adj)*BV26*BV$6</f>
        <v>-435.540249137096</v>
      </c>
      <c r="BW85" s="43" t="n">
        <f aca="false">-(In_OM+In_Cable_OM)*$E13*BW39*(1+In_Opex_Adj)*BW26*BW$6</f>
        <v>-434.593459716164</v>
      </c>
      <c r="BX85" s="43" t="n">
        <f aca="false">-(In_OM+In_Cable_OM)*$E13*BX39*(1+In_Opex_Adj)*BX26*BX$6</f>
        <v>-439.422275935233</v>
      </c>
      <c r="BY85" s="43" t="n">
        <f aca="false">-(In_OM+In_Cable_OM)*$E13*BY39*(1+In_Opex_Adj)*BY26*BY$6</f>
        <v>-444.251092154301</v>
      </c>
      <c r="BZ85" s="43" t="n">
        <f aca="false">-(In_OM+In_Cable_OM)*$E13*BZ39*(1+In_Opex_Adj)*BZ26*BZ$6</f>
        <v>-444.251092154301</v>
      </c>
      <c r="CA85" s="43" t="n">
        <f aca="false">-(In_OM+In_Cable_OM)*$E13*CA39*(1+In_Opex_Adj)*CA26*CA$6</f>
        <v>-443.285161476164</v>
      </c>
      <c r="CB85" s="43" t="n">
        <f aca="false">-(In_OM+In_Cable_OM)*$E13*CB39*(1+In_Opex_Adj)*CB26*CB$6</f>
        <v>-448.210552159233</v>
      </c>
      <c r="CC85" s="43" t="n">
        <f aca="false">-(In_OM+In_Cable_OM)*$E13*CC39*(1+In_Opex_Adj)*CC26*CC$6</f>
        <v>-453.135942842301</v>
      </c>
      <c r="CD85" s="43" t="n">
        <f aca="false">-(In_OM+In_Cable_OM)*$E13*CD39*(1+In_Opex_Adj)*CD26*CD$6</f>
        <v>-453.135942842301</v>
      </c>
      <c r="CE85" s="43" t="n">
        <f aca="false">-(In_OM+In_Cable_OM)*$E13*CE39*(1+In_Opex_Adj)*CE26*CE$6</f>
        <v>-457.174706770849</v>
      </c>
      <c r="CF85" s="43" t="n">
        <f aca="false">-(In_OM+In_Cable_OM)*$E13*CF39*(1+In_Opex_Adj)*CF26*CF$6</f>
        <v>-457.174706770849</v>
      </c>
      <c r="CG85" s="43" t="n">
        <f aca="false">-(In_OM+In_Cable_OM)*$E13*CG39*(1+In_Opex_Adj)*CG26*CG$6</f>
        <v>-462.198604647452</v>
      </c>
      <c r="CH85" s="43" t="n">
        <f aca="false">-(In_OM+In_Cable_OM)*$E13*CH39*(1+In_Opex_Adj)*CH26*CH$6</f>
        <v>-462.198604647452</v>
      </c>
      <c r="CI85" s="43" t="n">
        <f aca="false">-(In_OM+In_Cable_OM)*$E13*CI39*(1+In_Opex_Adj)*CI26*CI$6</f>
        <v>-461.193812669589</v>
      </c>
      <c r="CJ85" s="43" t="n">
        <f aca="false">-(In_OM+In_Cable_OM)*$E13*CJ39*(1+In_Opex_Adj)*CJ26*CJ$6</f>
        <v>-466.318188365918</v>
      </c>
      <c r="CK85" s="43" t="n">
        <f aca="false">-(In_OM+In_Cable_OM)*$E13*CK39*(1+In_Opex_Adj)*CK26*CK$6</f>
        <v>-471.442564062247</v>
      </c>
      <c r="CL85" s="43" t="n">
        <f aca="false">-(In_OM+In_Cable_OM)*$E13*CL39*(1+In_Opex_Adj)*CL26*CL$6</f>
        <v>-471.442564062247</v>
      </c>
      <c r="CM85" s="43" t="n">
        <f aca="false">-(In_OM+In_Cable_OM)*$E13*CM39*(1+In_Opex_Adj)*CM26*CM$6</f>
        <v>-470.417893564932</v>
      </c>
      <c r="CN85" s="43" t="n">
        <f aca="false">-(In_OM+In_Cable_OM)*$E13*CN39*(1+In_Opex_Adj)*CN26*CN$6</f>
        <v>-475.644759048986</v>
      </c>
      <c r="CO85" s="43" t="n">
        <f aca="false">-(In_OM+In_Cable_OM)*$E13*CO39*(1+In_Opex_Adj)*CO26*CO$6</f>
        <v>-480.871624533041</v>
      </c>
      <c r="CP85" s="43" t="n">
        <f aca="false">-(In_OM+In_Cable_OM)*$E13*CP39*(1+In_Opex_Adj)*CP26*CP$6</f>
        <v>-480.871624533041</v>
      </c>
      <c r="CQ85" s="43" t="n">
        <f aca="false">-(In_OM+In_Cable_OM)*$E13*CQ39*(1+In_Opex_Adj)*CQ26*CQ$6</f>
        <v>-479.82615221589</v>
      </c>
      <c r="CR85" s="43" t="n">
        <f aca="false">-(In_OM+In_Cable_OM)*$E13*CR39*(1+In_Opex_Adj)*CR26*CR$6</f>
        <v>-485.157553907178</v>
      </c>
      <c r="CS85" s="43" t="n">
        <f aca="false">-(In_OM+In_Cable_OM)*$E13*CS39*(1+In_Opex_Adj)*CS26*CS$6</f>
        <v>-490.488955598466</v>
      </c>
      <c r="CT85" s="43" t="n">
        <f aca="false">-(In_OM+In_Cable_OM)*$E13*CT39*(1+In_Opex_Adj)*CT26*CT$6</f>
        <v>-490.488955598466</v>
      </c>
      <c r="CU85" s="43" t="n">
        <f aca="false">-(In_OM+In_Cable_OM)*$E13*CU39*(1+In_Opex_Adj)*CU26*CU$6</f>
        <v>-494.860648553753</v>
      </c>
      <c r="CV85" s="43" t="n">
        <f aca="false">-(In_OM+In_Cable_OM)*$E13*CV39*(1+In_Opex_Adj)*CV26*CV$6</f>
        <v>-494.860648553753</v>
      </c>
      <c r="CW85" s="43" t="n">
        <f aca="false">-(In_OM+In_Cable_OM)*$E13*CW39*(1+In_Opex_Adj)*CW26*CW$6</f>
        <v>-500.29867765874</v>
      </c>
      <c r="CX85" s="43" t="n">
        <f aca="false">-(In_OM+In_Cable_OM)*$E13*CX39*(1+In_Opex_Adj)*CX26*CX$6</f>
        <v>-500.29867765874</v>
      </c>
      <c r="CY85" s="43" t="n">
        <f aca="false">-(In_OM+In_Cable_OM)*$E13*CY39*(1+In_Opex_Adj)*CY26*CY$6</f>
        <v>-499.211016026301</v>
      </c>
      <c r="CZ85" s="43" t="n">
        <f aca="false">-(In_OM+In_Cable_OM)*$E13*CZ39*(1+In_Opex_Adj)*CZ26*CZ$6</f>
        <v>-504.75780509326</v>
      </c>
      <c r="DA85" s="43" t="n">
        <f aca="false">-(In_OM+In_Cable_OM)*$E13*DA39*(1+In_Opex_Adj)*DA26*DA$6</f>
        <v>-510.304594160219</v>
      </c>
      <c r="DB85" s="43" t="n">
        <f aca="false">-(In_OM+In_Cable_OM)*$E13*DB39*(1+In_Opex_Adj)*DB26*DB$6</f>
        <v>-510.304594160219</v>
      </c>
      <c r="DC85" s="43" t="n">
        <f aca="false">-(In_OM+In_Cable_OM)*$E13*DC39*(1+In_Opex_Adj)*DC26*DC$6</f>
        <v>-509.195372774794</v>
      </c>
      <c r="DD85" s="43" t="n">
        <f aca="false">-(In_OM+In_Cable_OM)*$E13*DD39*(1+In_Opex_Adj)*DD26*DD$6</f>
        <v>-514.853099138959</v>
      </c>
      <c r="DE85" s="43" t="n">
        <f aca="false">-(In_OM+In_Cable_OM)*$E13*DE39*(1+In_Opex_Adj)*DE26*DE$6</f>
        <v>-520.510825503123</v>
      </c>
      <c r="DF85" s="43" t="n">
        <f aca="false">-(In_OM+In_Cable_OM)*$E13*DF39*(1+In_Opex_Adj)*DF26*DF$6</f>
        <v>-520.510825503123</v>
      </c>
      <c r="DG85" s="43" t="n">
        <f aca="false">-(In_OM+In_Cable_OM)*$E13*DG39*(1+In_Opex_Adj)*DG26*DG$6</f>
        <v>-519.379410456986</v>
      </c>
      <c r="DH85" s="43" t="n">
        <f aca="false">-(In_OM+In_Cable_OM)*$E13*DH39*(1+In_Opex_Adj)*DH26*DH$6</f>
        <v>-525.150292795397</v>
      </c>
      <c r="DI85" s="43" t="n">
        <f aca="false">-(In_OM+In_Cable_OM)*$E13*DI39*(1+In_Opex_Adj)*DI26*DI$6</f>
        <v>-530.921175133808</v>
      </c>
      <c r="DJ85" s="43" t="n">
        <f aca="false">-(In_OM+In_Cable_OM)*$E13*DJ39*(1+In_Opex_Adj)*DJ26*DJ$6</f>
        <v>-530.921175133808</v>
      </c>
      <c r="DK85" s="43" t="n">
        <f aca="false">-(In_OM+In_Cable_OM)*$E13*DK39*(1+In_Opex_Adj)*DK26*DK$6</f>
        <v>-535.653148167123</v>
      </c>
      <c r="DL85" s="43" t="n">
        <f aca="false">-(In_OM+In_Cable_OM)*$E13*DL39*(1+In_Opex_Adj)*DL26*DL$6</f>
        <v>-535.653148167123</v>
      </c>
      <c r="DM85" s="43" t="n">
        <f aca="false">-(In_OM+In_Cable_OM)*$E13*DM39*(1+In_Opex_Adj)*DM26*DM$6</f>
        <v>-541.53944649863</v>
      </c>
      <c r="DN85" s="43" t="n">
        <f aca="false">-(In_OM+In_Cable_OM)*$E13*DN39*(1+In_Opex_Adj)*DN26*DN$6</f>
        <v>-541.53944649863</v>
      </c>
      <c r="DO85" s="43" t="n">
        <f aca="false">-(In_OM+In_Cable_OM)*$E13*DO39*(1+In_Opex_Adj)*DO26*DO$6</f>
        <v>-540.362031800548</v>
      </c>
      <c r="DP85" s="43" t="n">
        <f aca="false">-(In_OM+In_Cable_OM)*$E13*DP39*(1+In_Opex_Adj)*DP26*DP$6</f>
        <v>-546.36605437611</v>
      </c>
      <c r="DQ85" s="43" t="n">
        <f aca="false">-(In_OM+In_Cable_OM)*$E13*DQ39*(1+In_Opex_Adj)*DQ26*DQ$6</f>
        <v>-552.370076951671</v>
      </c>
      <c r="DR85" s="43" t="n">
        <f aca="false">-(In_OM+In_Cable_OM)*$E13*DR39*(1+In_Opex_Adj)*DR26*DR$6</f>
        <v>-552.370076951671</v>
      </c>
      <c r="DS85" s="43" t="n">
        <f aca="false">-(In_OM+In_Cable_OM)*$E13*DS39*(1+In_Opex_Adj)*DS26*DS$6</f>
        <v>-551.169297241644</v>
      </c>
      <c r="DT85" s="43" t="n">
        <f aca="false">-(In_OM+In_Cable_OM)*$E13*DT39*(1+In_Opex_Adj)*DT26*DT$6</f>
        <v>-557.293400544329</v>
      </c>
      <c r="DU85" s="43" t="n">
        <f aca="false">-(In_OM+In_Cable_OM)*$E13*DU39*(1+In_Opex_Adj)*DU26*DU$6</f>
        <v>-563.417503847014</v>
      </c>
      <c r="DV85" s="43" t="n">
        <f aca="false">-(In_OM+In_Cable_OM)*$E13*DV39*(1+In_Opex_Adj)*DV26*DV$6</f>
        <v>-563.417503847014</v>
      </c>
      <c r="DW85" s="43" t="n">
        <f aca="false">-(In_OM+In_Cable_OM)*$E13*DW39*(1+In_Opex_Adj)*DW26*DW$6</f>
        <v>-562.192676985206</v>
      </c>
      <c r="DX85" s="43" t="n">
        <f aca="false">-(In_OM+In_Cable_OM)*$E13*DX39*(1+In_Opex_Adj)*DX26*DX$6</f>
        <v>-568.439262285041</v>
      </c>
      <c r="DY85" s="43" t="n">
        <f aca="false">-(In_OM+In_Cable_OM)*$E13*DY39*(1+In_Opex_Adj)*DY26*DY$6</f>
        <v>-574.685847584877</v>
      </c>
      <c r="DZ85" s="43" t="n">
        <f aca="false">-(In_OM+In_Cable_OM)*$E13*DZ39*(1+In_Opex_Adj)*DZ26*DZ$6</f>
        <v>-574.685847584877</v>
      </c>
      <c r="EA85" s="43" t="n">
        <f aca="false">-(In_OM+In_Cable_OM)*$E13*EA39*(1+In_Opex_Adj)*EA26*EA$6</f>
        <v>-579.808342228932</v>
      </c>
      <c r="EB85" s="43" t="n">
        <f aca="false">-(In_OM+In_Cable_OM)*$E13*EB39*(1+In_Opex_Adj)*EB26*EB$6</f>
        <v>-579.808342228932</v>
      </c>
      <c r="EC85" s="43" t="n">
        <f aca="false">-(In_OM+In_Cable_OM)*$E13*EC39*(1+In_Opex_Adj)*EC26*EC$6</f>
        <v>-586.179862473206</v>
      </c>
      <c r="ED85" s="43" t="n">
        <f aca="false">-(In_OM+In_Cable_OM)*$E13*ED39*(1+In_Opex_Adj)*ED26*ED$6</f>
        <v>-586.179862473206</v>
      </c>
      <c r="EE85" s="43" t="n">
        <f aca="false">-(In_OM+In_Cable_OM)*$E13*EE39*(1+In_Opex_Adj)*EE26*EE$6</f>
        <v>-584.90545300274</v>
      </c>
      <c r="EF85" s="43" t="n">
        <f aca="false">-(In_OM+In_Cable_OM)*$E13*EF39*(1+In_Opex_Adj)*EF26*EF$6</f>
        <v>-591.404402480548</v>
      </c>
      <c r="EG85" s="43" t="n">
        <f aca="false">-(In_OM+In_Cable_OM)*$E13*EG39*(1+In_Opex_Adj)*EG26*EG$6</f>
        <v>-597.903351958356</v>
      </c>
      <c r="EH85" s="43" t="n">
        <f aca="false">-(In_OM+In_Cable_OM)*$E13*EH39*(1+In_Opex_Adj)*EH26*EH$6</f>
        <v>-597.903351958356</v>
      </c>
      <c r="EI85" s="43" t="n">
        <f aca="false">-(In_OM+In_Cable_OM)*$E13*EI39*(1+In_Opex_Adj)*EI26*EI$6</f>
        <v>-596.603531056438</v>
      </c>
      <c r="EJ85" s="43" t="n">
        <f aca="false">-(In_OM+In_Cable_OM)*$E13*EJ39*(1+In_Opex_Adj)*EJ26*EJ$6</f>
        <v>-603.232459179288</v>
      </c>
      <c r="EK85" s="43" t="n">
        <f aca="false">-(In_OM+In_Cable_OM)*$E13*EK39*(1+In_Opex_Adj)*EK26*EK$6</f>
        <v>-609.861387302137</v>
      </c>
      <c r="EL85" s="43" t="n">
        <f aca="false">-(In_OM+In_Cable_OM)*$E13*EL39*(1+In_Opex_Adj)*EL26*EL$6</f>
        <v>-609.861387302137</v>
      </c>
      <c r="EM85" s="43" t="n">
        <f aca="false">-(In_OM+In_Cable_OM)*$E13*EM39*(1+In_Opex_Adj)*EM26*EM$6</f>
        <v>-608.535707099178</v>
      </c>
      <c r="EN85" s="43" t="n">
        <f aca="false">-(In_OM+In_Cable_OM)*$E13*EN39*(1+In_Opex_Adj)*EN26*EN$6</f>
        <v>-615.297214955836</v>
      </c>
      <c r="EO85" s="43" t="n">
        <f aca="false">-(In_OM+In_Cable_OM)*$E13*EO39*(1+In_Opex_Adj)*EO26*EO$6</f>
        <v>-622.058722812493</v>
      </c>
      <c r="EP85" s="43" t="n">
        <f aca="false">-(In_OM+In_Cable_OM)*$E13*EP39*(1+In_Opex_Adj)*EP26*EP$6</f>
        <v>-622.058722812493</v>
      </c>
      <c r="EQ85" s="43" t="n">
        <f aca="false">-(In_OM+In_Cable_OM)*$E13*EQ39*(1+In_Opex_Adj)*EQ26*EQ$6</f>
        <v>-627.603058932164</v>
      </c>
      <c r="ER85" s="43" t="n">
        <f aca="false">-(In_OM+In_Cable_OM)*$E13*ER39*(1+In_Opex_Adj)*ER26*ER$6</f>
        <v>-627.603058932164</v>
      </c>
      <c r="ES85" s="43" t="n">
        <f aca="false">-(In_OM+In_Cable_OM)*$E13*ES39*(1+In_Opex_Adj)*ES26*ES$6</f>
        <v>-634.499795843507</v>
      </c>
      <c r="ET85" s="43" t="n">
        <f aca="false">-(In_OM+In_Cable_OM)*$E13*ET39*(1+In_Opex_Adj)*ET26*ET$6</f>
        <v>-634.499795843507</v>
      </c>
      <c r="EU85" s="43" t="n">
        <f aca="false">-(In_OM+In_Cable_OM)*$E13*EU39*(1+In_Opex_Adj)*EU26*EU$6</f>
        <v>-633.120448461238</v>
      </c>
      <c r="EV85" s="43" t="n">
        <f aca="false">-(In_OM+In_Cable_OM)*$E13*EV39*(1+In_Opex_Adj)*EV26*EV$6</f>
        <v>-640.155120110808</v>
      </c>
      <c r="EW85" s="43" t="n">
        <f aca="false">-(In_OM+In_Cable_OM)*$E13*EW39*(1+In_Opex_Adj)*EW26*EW$6</f>
        <v>-647.189791760377</v>
      </c>
      <c r="EX85" s="43" t="n">
        <f aca="false">-(In_OM+In_Cable_OM)*$E13*EX39*(1+In_Opex_Adj)*EX26*EX$6</f>
        <v>-647.189791760377</v>
      </c>
      <c r="EY85" s="43" t="n">
        <f aca="false">-(In_OM+In_Cable_OM)*$E13*EY39*(1+In_Opex_Adj)*EY26*EY$6</f>
        <v>-645.782857430463</v>
      </c>
      <c r="EZ85" s="43" t="n">
        <f aca="false">-(In_OM+In_Cable_OM)*$E13*EZ39*(1+In_Opex_Adj)*EZ26*EZ$6</f>
        <v>-652.958222513024</v>
      </c>
      <c r="FA85" s="43" t="n">
        <f aca="false">-(In_OM+In_Cable_OM)*$E13*FA39*(1+In_Opex_Adj)*FA26*FA$6</f>
        <v>-660.133587595585</v>
      </c>
      <c r="FB85" s="43" t="n">
        <f aca="false">-(In_OM+In_Cable_OM)*$E13*FB39*(1+In_Opex_Adj)*FB26*FB$6</f>
        <v>-660.133587595585</v>
      </c>
      <c r="FC85" s="43" t="n">
        <f aca="false">-(In_OM+In_Cable_OM)*$E13*FC39*(1+In_Opex_Adj)*FC26*FC$6</f>
        <v>-658.698514579072</v>
      </c>
      <c r="FD85" s="43" t="n">
        <f aca="false">-(In_OM+In_Cable_OM)*$E13*FD39*(1+In_Opex_Adj)*FD26*FD$6</f>
        <v>-0</v>
      </c>
      <c r="FE85" s="43" t="n">
        <f aca="false">-(In_OM+In_Cable_OM)*$E13*FE39*(1+In_Opex_Adj)*FE26*FE$6</f>
        <v>-0</v>
      </c>
      <c r="FF85" s="43" t="n">
        <f aca="false">-(In_OM+In_Cable_OM)*$E13*FF39*(1+In_Opex_Adj)*FF26*FF$6</f>
        <v>-0</v>
      </c>
      <c r="FG85" s="43" t="n">
        <f aca="false">-(In_OM+In_Cable_OM)*$E13*FG39*(1+In_Opex_Adj)*FG26*FG$6</f>
        <v>-0</v>
      </c>
      <c r="FH85" s="43" t="n">
        <f aca="false">-(In_OM+In_Cable_OM)*$E13*FH39*(1+In_Opex_Adj)*FH26*FH$6</f>
        <v>-0</v>
      </c>
    </row>
    <row r="86" customFormat="false" ht="15" hidden="false" customHeight="false" outlineLevel="0" collapsed="false">
      <c r="C86" s="0" t="s">
        <v>688</v>
      </c>
      <c r="D86" s="11" t="s">
        <v>319</v>
      </c>
      <c r="I86" s="43" t="n">
        <f aca="false">SUM(J86:FH86)</f>
        <v>-19583.7273171818</v>
      </c>
      <c r="J86" s="43" t="n">
        <f aca="false">-In_Balancing*(J67+J68)/Thousand*J39*(1+In_Opex_Adj)</f>
        <v>-0</v>
      </c>
      <c r="K86" s="43" t="n">
        <f aca="false">-In_Balancing*(K67+K68)/Thousand*K39*(1+In_Opex_Adj)</f>
        <v>-0</v>
      </c>
      <c r="L86" s="43" t="n">
        <f aca="false">-In_Balancing*(L67+L68)/Thousand*L39*(1+In_Opex_Adj)</f>
        <v>-0</v>
      </c>
      <c r="M86" s="43" t="n">
        <f aca="false">-In_Balancing*(M67+M68)/Thousand*M39*(1+In_Opex_Adj)</f>
        <v>-0</v>
      </c>
      <c r="N86" s="43" t="n">
        <f aca="false">-In_Balancing*(N67+N68)/Thousand*N39*(1+In_Opex_Adj)</f>
        <v>-0</v>
      </c>
      <c r="O86" s="43" t="n">
        <f aca="false">-In_Balancing*(O67+O68)/Thousand*O39*(1+In_Opex_Adj)</f>
        <v>-0</v>
      </c>
      <c r="P86" s="43" t="n">
        <f aca="false">-In_Balancing*(P67+P68)/Thousand*P39*(1+In_Opex_Adj)</f>
        <v>-0</v>
      </c>
      <c r="Q86" s="43" t="n">
        <f aca="false">-In_Balancing*(Q67+Q68)/Thousand*Q39*(1+In_Opex_Adj)</f>
        <v>-0</v>
      </c>
      <c r="R86" s="43" t="n">
        <f aca="false">-In_Balancing*(R67+R68)/Thousand*R39*(1+In_Opex_Adj)</f>
        <v>-0</v>
      </c>
      <c r="S86" s="43" t="n">
        <f aca="false">-In_Balancing*(S67+S68)/Thousand*S39*(1+In_Opex_Adj)</f>
        <v>-0</v>
      </c>
      <c r="T86" s="43" t="n">
        <f aca="false">-In_Balancing*(T67+T68)/Thousand*T39*(1+In_Opex_Adj)</f>
        <v>-102.816474296406</v>
      </c>
      <c r="U86" s="43" t="n">
        <f aca="false">-In_Balancing*(U67+U68)/Thousand*U39*(1+In_Opex_Adj)</f>
        <v>-103.868491808513</v>
      </c>
      <c r="V86" s="43" t="n">
        <f aca="false">-In_Balancing*(V67+V68)/Thousand*V39*(1+In_Opex_Adj)</f>
        <v>-103.78986188281</v>
      </c>
      <c r="W86" s="43" t="n">
        <f aca="false">-In_Balancing*(W67+W68)/Thousand*W39*(1+In_Opex_Adj)</f>
        <v>-103.527484952623</v>
      </c>
      <c r="X86" s="43" t="n">
        <f aca="false">-In_Balancing*(X67+X68)/Thousand*X39*(1+In_Opex_Adj)</f>
        <v>-104.600269791452</v>
      </c>
      <c r="Y86" s="43" t="n">
        <f aca="false">-In_Balancing*(Y67+Y68)/Thousand*Y39*(1+In_Opex_Adj)</f>
        <v>-105.670539087738</v>
      </c>
      <c r="Z86" s="43" t="n">
        <f aca="false">-In_Balancing*(Z67+Z68)/Thousand*Z39*(1+In_Opex_Adj)</f>
        <v>-105.590544986613</v>
      </c>
      <c r="AA86" s="43" t="n">
        <f aca="false">-In_Balancing*(AA67+AA68)/Thousand*AA39*(1+In_Opex_Adj)</f>
        <v>-105.327604124151</v>
      </c>
      <c r="AB86" s="43" t="n">
        <f aca="false">-In_Balancing*(AB67+AB68)/Thousand*AB39*(1+In_Opex_Adj)</f>
        <v>-106.419042372325</v>
      </c>
      <c r="AC86" s="43" t="n">
        <f aca="false">-In_Balancing*(AC67+AC68)/Thousand*AC39*(1+In_Opex_Adj)</f>
        <v>-107.507921338109</v>
      </c>
      <c r="AD86" s="43" t="n">
        <f aca="false">-In_Balancing*(AD67+AD68)/Thousand*AD39*(1+In_Opex_Adj)</f>
        <v>-107.426536312486</v>
      </c>
      <c r="AE86" s="43" t="n">
        <f aca="false">-In_Balancing*(AE67+AE68)/Thousand*AE39*(1+In_Opex_Adj)</f>
        <v>-107.111810029612</v>
      </c>
      <c r="AF86" s="43" t="n">
        <f aca="false">-In_Balancing*(AF67+AF68)/Thousand*AF39*(1+In_Opex_Adj)</f>
        <v>-108.22173678879</v>
      </c>
      <c r="AG86" s="43" t="n">
        <f aca="false">-In_Balancing*(AG67+AG68)/Thousand*AG39*(1+In_Opex_Adj)</f>
        <v>-109.329060912395</v>
      </c>
      <c r="AH86" s="43" t="n">
        <f aca="false">-In_Balancing*(AH67+AH68)/Thousand*AH39*(1+In_Opex_Adj)</f>
        <v>-109.246297258211</v>
      </c>
      <c r="AI86" s="43" t="n">
        <f aca="false">-In_Balancing*(AI67+AI68)/Thousand*AI39*(1+In_Opex_Adj)</f>
        <v>-110.13662211416</v>
      </c>
      <c r="AJ86" s="43" t="n">
        <f aca="false">-In_Balancing*(AJ67+AJ68)/Thousand*AJ39*(1+In_Opex_Adj)</f>
        <v>-110.054153035165</v>
      </c>
      <c r="AK86" s="43" t="n">
        <f aca="false">-In_Balancing*(AK67+AK68)/Thousand*AK39*(1+In_Opex_Adj)</f>
        <v>-111.180226430167</v>
      </c>
      <c r="AL86" s="43" t="n">
        <f aca="false">-In_Balancing*(AL67+AL68)/Thousand*AL39*(1+In_Opex_Adj)</f>
        <v>-111.096061417356</v>
      </c>
      <c r="AM86" s="43" t="n">
        <f aca="false">-In_Balancing*(AM67+AM68)/Thousand*AM39*(1+In_Opex_Adj)</f>
        <v>-110.770588213349</v>
      </c>
      <c r="AN86" s="43" t="n">
        <f aca="false">-In_Balancing*(AN67+AN68)/Thousand*AN39*(1+In_Opex_Adj)</f>
        <v>-111.918428399729</v>
      </c>
      <c r="AO86" s="43" t="n">
        <f aca="false">-In_Balancing*(AO67+AO68)/Thousand*AO39*(1+In_Opex_Adj)</f>
        <v>-113.063577048423</v>
      </c>
      <c r="AP86" s="43" t="n">
        <f aca="false">-In_Balancing*(AP67+AP68)/Thousand*AP39*(1+In_Opex_Adj)</f>
        <v>-112.977986312405</v>
      </c>
      <c r="AQ86" s="43" t="n">
        <f aca="false">-In_Balancing*(AQ67+AQ68)/Thousand*AQ39*(1+In_Opex_Adj)</f>
        <v>-112.647102243212</v>
      </c>
      <c r="AR86" s="43" t="n">
        <f aca="false">-In_Balancing*(AR67+AR68)/Thousand*AR39*(1+In_Opex_Adj)</f>
        <v>-113.81438746684</v>
      </c>
      <c r="AS86" s="43" t="n">
        <f aca="false">-In_Balancing*(AS67+AS68)/Thousand*AS39*(1+In_Opex_Adj)</f>
        <v>-114.978935556669</v>
      </c>
      <c r="AT86" s="43" t="n">
        <f aca="false">-In_Balancing*(AT67+AT68)/Thousand*AT39*(1+In_Opex_Adj)</f>
        <v>-114.891894867017</v>
      </c>
      <c r="AU86" s="43" t="n">
        <f aca="false">-In_Balancing*(AU67+AU68)/Thousand*AU39*(1+In_Opex_Adj)</f>
        <v>-114.555297214015</v>
      </c>
      <c r="AV86" s="43" t="n">
        <f aca="false">-In_Balancing*(AV67+AV68)/Thousand*AV39*(1+In_Opex_Adj)</f>
        <v>-115.742355762911</v>
      </c>
      <c r="AW86" s="43" t="n">
        <f aca="false">-In_Balancing*(AW67+AW68)/Thousand*AW39*(1+In_Opex_Adj)</f>
        <v>-116.926630812103</v>
      </c>
      <c r="AX86" s="43" t="n">
        <f aca="false">-In_Balancing*(AX67+AX68)/Thousand*AX39*(1+In_Opex_Adj)</f>
        <v>-116.838115689439</v>
      </c>
      <c r="AY86" s="43" t="n">
        <f aca="false">-In_Balancing*(AY67+AY68)/Thousand*AY39*(1+In_Opex_Adj)</f>
        <v>-117.790262437141</v>
      </c>
      <c r="AZ86" s="43" t="n">
        <f aca="false">-In_Balancing*(AZ67+AZ68)/Thousand*AZ39*(1+In_Opex_Adj)</f>
        <v>-117.702062397306</v>
      </c>
      <c r="BA86" s="43" t="n">
        <f aca="false">-In_Balancing*(BA67+BA68)/Thousand*BA39*(1+In_Opex_Adj)</f>
        <v>-118.906389152337</v>
      </c>
      <c r="BB86" s="43" t="n">
        <f aca="false">-In_Balancing*(BB67+BB68)/Thousand*BB39*(1+In_Opex_Adj)</f>
        <v>-118.816375324449</v>
      </c>
      <c r="BC86" s="43" t="n">
        <f aca="false">-In_Balancing*(BC67+BC68)/Thousand*BC39*(1+In_Opex_Adj)</f>
        <v>-118.468321238779</v>
      </c>
      <c r="BD86" s="43" t="n">
        <f aca="false">-In_Balancing*(BD67+BD68)/Thousand*BD39*(1+In_Opex_Adj)</f>
        <v>-119.695927791422</v>
      </c>
      <c r="BE86" s="43" t="n">
        <f aca="false">-In_Balancing*(BE67+BE68)/Thousand*BE39*(1+In_Opex_Adj)</f>
        <v>-120.920655764504</v>
      </c>
      <c r="BF86" s="43" t="n">
        <f aca="false">-In_Balancing*(BF67+BF68)/Thousand*BF39*(1+In_Opex_Adj)</f>
        <v>-120.82911710814</v>
      </c>
      <c r="BG86" s="43" t="n">
        <f aca="false">-In_Balancing*(BG67+BG68)/Thousand*BG39*(1+In_Opex_Adj)</f>
        <v>-120.475182043701</v>
      </c>
      <c r="BH86" s="43" t="n">
        <f aca="false">-In_Balancing*(BH67+BH68)/Thousand*BH39*(1+In_Opex_Adj)</f>
        <v>-121.723584328474</v>
      </c>
      <c r="BI86" s="43" t="n">
        <f aca="false">-In_Balancing*(BI67+BI68)/Thousand*BI39*(1+In_Opex_Adj)</f>
        <v>-122.969059270368</v>
      </c>
      <c r="BJ86" s="43" t="n">
        <f aca="false">-In_Balancing*(BJ67+BJ68)/Thousand*BJ39*(1+In_Opex_Adj)</f>
        <v>-122.875969943414</v>
      </c>
      <c r="BK86" s="43" t="n">
        <f aca="false">-In_Balancing*(BK67+BK68)/Thousand*BK39*(1+In_Opex_Adj)</f>
        <v>-122.51605760035</v>
      </c>
      <c r="BL86" s="43" t="n">
        <f aca="false">-In_Balancing*(BL67+BL68)/Thousand*BL39*(1+In_Opex_Adj)</f>
        <v>-123.785608088966</v>
      </c>
      <c r="BM86" s="43" t="n">
        <f aca="false">-In_Balancing*(BM67+BM68)/Thousand*BM39*(1+In_Opex_Adj)</f>
        <v>-125.052181644882</v>
      </c>
      <c r="BN86" s="43" t="n">
        <f aca="false">-In_Balancing*(BN67+BN68)/Thousand*BN39*(1+In_Opex_Adj)</f>
        <v>-124.957515364661</v>
      </c>
      <c r="BO86" s="43" t="n">
        <f aca="false">-In_Balancing*(BO67+BO68)/Thousand*BO39*(1+In_Opex_Adj)</f>
        <v>-125.975859312619</v>
      </c>
      <c r="BP86" s="43" t="n">
        <f aca="false">-In_Balancing*(BP67+BP68)/Thousand*BP39*(1+In_Opex_Adj)</f>
        <v>-125.881529988788</v>
      </c>
      <c r="BQ86" s="43" t="n">
        <f aca="false">-In_Balancing*(BQ67+BQ68)/Thousand*BQ39*(1+In_Opex_Adj)</f>
        <v>-127.169549004274</v>
      </c>
      <c r="BR86" s="43" t="n">
        <f aca="false">-In_Balancing*(BR67+BR68)/Thousand*BR39*(1+In_Opex_Adj)</f>
        <v>-127.073279846845</v>
      </c>
      <c r="BS86" s="43" t="n">
        <f aca="false">-In_Balancing*(BS67+BS68)/Thousand*BS39*(1+In_Opex_Adj)</f>
        <v>-126.701046428349</v>
      </c>
      <c r="BT86" s="43" t="n">
        <f aca="false">-In_Balancing*(BT67+BT68)/Thousand*BT39*(1+In_Opex_Adj)</f>
        <v>-128.013963106798</v>
      </c>
      <c r="BU86" s="43" t="n">
        <f aca="false">-In_Balancing*(BU67+BU68)/Thousand*BU39*(1+In_Opex_Adj)</f>
        <v>-129.323801164407</v>
      </c>
      <c r="BV86" s="43" t="n">
        <f aca="false">-In_Balancing*(BV67+BV68)/Thousand*BV39*(1+In_Opex_Adj)</f>
        <v>-129.225901207451</v>
      </c>
      <c r="BW86" s="43" t="n">
        <f aca="false">-In_Balancing*(BW67+BW68)/Thousand*BW39*(1+In_Opex_Adj)</f>
        <v>-128.847373186086</v>
      </c>
      <c r="BX86" s="43" t="n">
        <f aca="false">-In_Balancing*(BX67+BX68)/Thousand*BX39*(1+In_Opex_Adj)</f>
        <v>-130.182530787377</v>
      </c>
      <c r="BY86" s="43" t="n">
        <f aca="false">-In_Balancing*(BY67+BY68)/Thousand*BY39*(1+In_Opex_Adj)</f>
        <v>-131.514557615723</v>
      </c>
      <c r="BZ86" s="43" t="n">
        <f aca="false">-In_Balancing*(BZ67+BZ68)/Thousand*BZ39*(1+In_Opex_Adj)</f>
        <v>-131.414999224972</v>
      </c>
      <c r="CA86" s="43" t="n">
        <f aca="false">-In_Balancing*(CA67+CA68)/Thousand*CA39*(1+In_Opex_Adj)</f>
        <v>-131.029998196197</v>
      </c>
      <c r="CB86" s="43" t="n">
        <f aca="false">-In_Balancing*(CB67+CB68)/Thousand*CB39*(1+In_Opex_Adj)</f>
        <v>-132.387772854405</v>
      </c>
      <c r="CC86" s="43" t="n">
        <f aca="false">-In_Balancing*(CC67+CC68)/Thousand*CC39*(1+In_Opex_Adj)</f>
        <v>-133.742363705578</v>
      </c>
      <c r="CD86" s="43" t="n">
        <f aca="false">-In_Balancing*(CD67+CD68)/Thousand*CD39*(1+In_Opex_Adj)</f>
        <v>-133.641118833929</v>
      </c>
      <c r="CE86" s="43" t="n">
        <f aca="false">-In_Balancing*(CE67+CE68)/Thousand*CE39*(1+In_Opex_Adj)</f>
        <v>-134.730181361445</v>
      </c>
      <c r="CF86" s="43" t="n">
        <f aca="false">-In_Balancing*(CF67+CF68)/Thousand*CF39*(1+In_Opex_Adj)</f>
        <v>-134.629296898526</v>
      </c>
      <c r="CG86" s="43" t="n">
        <f aca="false">-In_Balancing*(CG67+CG68)/Thousand*CG39*(1+In_Opex_Adj)</f>
        <v>-136.006823009484</v>
      </c>
      <c r="CH86" s="43" t="n">
        <f aca="false">-In_Balancing*(CH67+CH68)/Thousand*CH39*(1+In_Opex_Adj)</f>
        <v>-135.903863909933</v>
      </c>
      <c r="CI86" s="43" t="n">
        <f aca="false">-In_Balancing*(CI67+CI68)/Thousand*CI39*(1+In_Opex_Adj)</f>
        <v>-135.505759580108</v>
      </c>
      <c r="CJ86" s="43" t="n">
        <f aca="false">-In_Balancing*(CJ67+CJ68)/Thousand*CJ39*(1+In_Opex_Adj)</f>
        <v>-136.90991350617</v>
      </c>
      <c r="CK86" s="43" t="n">
        <f aca="false">-In_Balancing*(CK67+CK68)/Thousand*CK39*(1+In_Opex_Adj)</f>
        <v>-138.310774871776</v>
      </c>
      <c r="CL86" s="43" t="n">
        <f aca="false">-In_Balancing*(CL67+CL68)/Thousand*CL39*(1+In_Opex_Adj)</f>
        <v>-138.206071647894</v>
      </c>
      <c r="CM86" s="43" t="n">
        <f aca="false">-In_Balancing*(CM67+CM68)/Thousand*CM39*(1+In_Opex_Adj)</f>
        <v>-137.801287093933</v>
      </c>
      <c r="CN86" s="43" t="n">
        <f aca="false">-In_Balancing*(CN67+CN68)/Thousand*CN39*(1+In_Opex_Adj)</f>
        <v>-139.229228008688</v>
      </c>
      <c r="CO86" s="43" t="n">
        <f aca="false">-In_Balancing*(CO67+CO68)/Thousand*CO39*(1+In_Opex_Adj)</f>
        <v>-140.653820585555</v>
      </c>
      <c r="CP86" s="43" t="n">
        <f aca="false">-In_Balancing*(CP67+CP68)/Thousand*CP39*(1+In_Opex_Adj)</f>
        <v>-140.547343642742</v>
      </c>
      <c r="CQ86" s="43" t="n">
        <f aca="false">-In_Balancing*(CQ67+CQ68)/Thousand*CQ39*(1+In_Opex_Adj)</f>
        <v>-140.135611919511</v>
      </c>
      <c r="CR86" s="43" t="n">
        <f aca="false">-In_Balancing*(CR67+CR68)/Thousand*CR39*(1+In_Opex_Adj)</f>
        <v>-141.587741853085</v>
      </c>
      <c r="CS86" s="43" t="n">
        <f aca="false">-In_Balancing*(CS67+CS68)/Thousand*CS39*(1+In_Opex_Adj)</f>
        <v>-143.036466728631</v>
      </c>
      <c r="CT86" s="43" t="n">
        <f aca="false">-In_Balancing*(CT67+CT68)/Thousand*CT39*(1+In_Opex_Adj)</f>
        <v>-142.928186088797</v>
      </c>
      <c r="CU86" s="43" t="n">
        <f aca="false">-In_Balancing*(CU67+CU68)/Thousand*CU39*(1+In_Opex_Adj)</f>
        <v>-144.092931744701</v>
      </c>
      <c r="CV86" s="43" t="n">
        <f aca="false">-In_Balancing*(CV67+CV68)/Thousand*CV39*(1+In_Opex_Adj)</f>
        <v>-143.985036558317</v>
      </c>
      <c r="CW86" s="43" t="n">
        <f aca="false">-In_Balancing*(CW67+CW68)/Thousand*CW39*(1+In_Opex_Adj)</f>
        <v>-145.458290538064</v>
      </c>
      <c r="CX86" s="43" t="n">
        <f aca="false">-In_Balancing*(CX67+CX68)/Thousand*CX39*(1+In_Opex_Adj)</f>
        <v>-145.348176543159</v>
      </c>
      <c r="CY86" s="43" t="n">
        <f aca="false">-In_Balancing*(CY67+CY68)/Thousand*CY39*(1+In_Opex_Adj)</f>
        <v>-144.922394604096</v>
      </c>
      <c r="CZ86" s="43" t="n">
        <f aca="false">-In_Balancing*(CZ67+CZ68)/Thousand*CZ39*(1+In_Opex_Adj)</f>
        <v>-146.424126707501</v>
      </c>
      <c r="DA86" s="43" t="n">
        <f aca="false">-In_Balancing*(DA67+DA68)/Thousand*DA39*(1+In_Opex_Adj)</f>
        <v>-147.922337442166</v>
      </c>
      <c r="DB86" s="43" t="n">
        <f aca="false">-In_Balancing*(DB67+DB68)/Thousand*DB39*(1+In_Opex_Adj)</f>
        <v>-147.810358128706</v>
      </c>
      <c r="DC86" s="43" t="n">
        <f aca="false">-In_Balancing*(DC67+DC68)/Thousand*DC39*(1+In_Opex_Adj)</f>
        <v>-147.377419455305</v>
      </c>
      <c r="DD86" s="43" t="n">
        <f aca="false">-In_Balancing*(DD67+DD68)/Thousand*DD39*(1+In_Opex_Adj)</f>
        <v>-148.904591309714</v>
      </c>
      <c r="DE86" s="43" t="n">
        <f aca="false">-In_Balancing*(DE67+DE68)/Thousand*DE39*(1+In_Opex_Adj)</f>
        <v>-150.428182142438</v>
      </c>
      <c r="DF86" s="43" t="n">
        <f aca="false">-In_Balancing*(DF67+DF68)/Thousand*DF39*(1+In_Opex_Adj)</f>
        <v>-150.314305868897</v>
      </c>
      <c r="DG86" s="43" t="n">
        <f aca="false">-In_Balancing*(DG67+DG68)/Thousand*DG39*(1+In_Opex_Adj)</f>
        <v>-149.874030519571</v>
      </c>
      <c r="DH86" s="43" t="n">
        <f aca="false">-In_Balancing*(DH67+DH68)/Thousand*DH39*(1+In_Opex_Adj)</f>
        <v>-151.427073054596</v>
      </c>
      <c r="DI86" s="43" t="n">
        <f aca="false">-In_Balancing*(DI67+DI68)/Thousand*DI39*(1+In_Opex_Adj)</f>
        <v>-152.976473904516</v>
      </c>
      <c r="DJ86" s="43" t="n">
        <f aca="false">-In_Balancing*(DJ67+DJ68)/Thousand*DJ39*(1+In_Opex_Adj)</f>
        <v>-152.860668537865</v>
      </c>
      <c r="DK86" s="43" t="n">
        <f aca="false">-In_Balancing*(DK67+DK68)/Thousand*DK39*(1+In_Opex_Adj)</f>
        <v>-154.106329931428</v>
      </c>
      <c r="DL86" s="43" t="n">
        <f aca="false">-In_Balancing*(DL67+DL68)/Thousand*DL39*(1+In_Opex_Adj)</f>
        <v>-153.990936823734</v>
      </c>
      <c r="DM86" s="43" t="n">
        <f aca="false">-In_Balancing*(DM67+DM68)/Thousand*DM39*(1+In_Opex_Adj)</f>
        <v>-155.566571111458</v>
      </c>
      <c r="DN86" s="43" t="n">
        <f aca="false">-In_Balancing*(DN67+DN68)/Thousand*DN39*(1+In_Opex_Adj)</f>
        <v>-155.448805004381</v>
      </c>
      <c r="DO86" s="43" t="n">
        <f aca="false">-In_Balancing*(DO67+DO68)/Thousand*DO39*(1+In_Opex_Adj)</f>
        <v>-154.993407214443</v>
      </c>
      <c r="DP86" s="43" t="n">
        <f aca="false">-In_Balancing*(DP67+DP68)/Thousand*DP39*(1+In_Opex_Adj)</f>
        <v>-156.599498364577</v>
      </c>
      <c r="DQ86" s="43" t="n">
        <f aca="false">-In_Balancing*(DQ67+DQ68)/Thousand*DQ39*(1+In_Opex_Adj)</f>
        <v>-158.201823437423</v>
      </c>
      <c r="DR86" s="43" t="n">
        <f aca="false">-In_Balancing*(DR67+DR68)/Thousand*DR39*(1+In_Opex_Adj)</f>
        <v>-158.082062406852</v>
      </c>
      <c r="DS86" s="43" t="n">
        <f aca="false">-In_Balancing*(DS67+DS68)/Thousand*DS39*(1+In_Opex_Adj)</f>
        <v>-157.619002626216</v>
      </c>
      <c r="DT86" s="43" t="n">
        <f aca="false">-In_Balancing*(DT67+DT68)/Thousand*DT39*(1+In_Opex_Adj)</f>
        <v>-159.252301033939</v>
      </c>
      <c r="DU86" s="43" t="n">
        <f aca="false">-In_Balancing*(DU67+DU68)/Thousand*DU39*(1+In_Opex_Adj)</f>
        <v>-160.881769566853</v>
      </c>
      <c r="DV86" s="43" t="n">
        <f aca="false">-In_Balancing*(DV67+DV68)/Thousand*DV39*(1+In_Opex_Adj)</f>
        <v>-160.759979778942</v>
      </c>
      <c r="DW86" s="43" t="n">
        <f aca="false">-In_Balancing*(DW67+DW68)/Thousand*DW39*(1+In_Opex_Adj)</f>
        <v>-160.289066762634</v>
      </c>
      <c r="DX86" s="43" t="n">
        <f aca="false">-In_Balancing*(DX67+DX68)/Thousand*DX39*(1+In_Opex_Adj)</f>
        <v>-161.950033227063</v>
      </c>
      <c r="DY86" s="43" t="n">
        <f aca="false">-In_Balancing*(DY67+DY68)/Thousand*DY39*(1+In_Opex_Adj)</f>
        <v>-163.607104938646</v>
      </c>
      <c r="DZ86" s="43" t="n">
        <f aca="false">-In_Balancing*(DZ67+DZ68)/Thousand*DZ39*(1+In_Opex_Adj)</f>
        <v>-163.483252033094</v>
      </c>
      <c r="EA86" s="43" t="n">
        <f aca="false">-In_Balancing*(EA67+EA68)/Thousand*EA39*(1+In_Opex_Adj)</f>
        <v>-164.815606919178</v>
      </c>
      <c r="EB86" s="43" t="n">
        <f aca="false">-In_Balancing*(EB67+EB68)/Thousand*EB39*(1+In_Opex_Adj)</f>
        <v>-164.692194823858</v>
      </c>
      <c r="EC86" s="43" t="n">
        <f aca="false">-In_Balancing*(EC67+EC68)/Thousand*EC39*(1+In_Opex_Adj)</f>
        <v>-166.377324315486</v>
      </c>
      <c r="ED86" s="43" t="n">
        <f aca="false">-In_Balancing*(ED67+ED68)/Thousand*ED39*(1+In_Opex_Adj)</f>
        <v>-166.251374314463</v>
      </c>
      <c r="EE86" s="43" t="n">
        <f aca="false">-In_Balancing*(EE67+EE68)/Thousand*EE39*(1+In_Opex_Adj)</f>
        <v>-165.76434734847</v>
      </c>
      <c r="EF86" s="43" t="n">
        <f aca="false">-In_Balancing*(EF67+EF68)/Thousand*EF39*(1+In_Opex_Adj)</f>
        <v>-167.48205041771</v>
      </c>
      <c r="EG86" s="43" t="n">
        <f aca="false">-In_Balancing*(EG67+EG68)/Thousand*EG39*(1+In_Opex_Adj)</f>
        <v>-169.195725694058</v>
      </c>
      <c r="EH86" s="43" t="n">
        <f aca="false">-In_Balancing*(EH67+EH68)/Thousand*EH39*(1+In_Opex_Adj)</f>
        <v>-169.067642123103</v>
      </c>
      <c r="EI86" s="43" t="n">
        <f aca="false">-In_Balancing*(EI67+EI68)/Thousand*EI39*(1+In_Opex_Adj)</f>
        <v>-168.5723866316</v>
      </c>
      <c r="EJ86" s="43" t="n">
        <f aca="false">-In_Balancing*(EJ67+EJ68)/Thousand*EJ39*(1+In_Opex_Adj)</f>
        <v>-170.319187500049</v>
      </c>
      <c r="EK86" s="43" t="n">
        <f aca="false">-In_Balancing*(EK67+EK68)/Thousand*EK39*(1+In_Opex_Adj)</f>
        <v>-172.061892345008</v>
      </c>
      <c r="EL86" s="43" t="n">
        <f aca="false">-In_Balancing*(EL67+EL68)/Thousand*EL39*(1+In_Opex_Adj)</f>
        <v>-171.931639045131</v>
      </c>
      <c r="EM86" s="43" t="n">
        <f aca="false">-In_Balancing*(EM67+EM68)/Thousand*EM39*(1+In_Opex_Adj)</f>
        <v>-171.428032559017</v>
      </c>
      <c r="EN86" s="43" t="n">
        <f aca="false">-In_Balancing*(EN67+EN68)/Thousand*EN39*(1+In_Opex_Adj)</f>
        <v>-173.204424541917</v>
      </c>
      <c r="EO86" s="43" t="n">
        <f aca="false">-In_Balancing*(EO67+EO68)/Thousand*EO39*(1+In_Opex_Adj)</f>
        <v>-174.976651113967</v>
      </c>
      <c r="EP86" s="43" t="n">
        <f aca="false">-In_Balancing*(EP67+EP68)/Thousand*EP39*(1+In_Opex_Adj)</f>
        <v>-174.844191300242</v>
      </c>
      <c r="EQ86" s="43" t="n">
        <f aca="false">-In_Balancing*(EQ67+EQ68)/Thousand*EQ39*(1+In_Opex_Adj)</f>
        <v>-176.269017736403</v>
      </c>
      <c r="ER86" s="43" t="n">
        <f aca="false">-In_Balancing*(ER67+ER68)/Thousand*ER39*(1+In_Opex_Adj)</f>
        <v>-176.137029454313</v>
      </c>
      <c r="ES86" s="43" t="n">
        <f aca="false">-In_Balancing*(ES67+ES68)/Thousand*ES39*(1+In_Opex_Adj)</f>
        <v>-177.939262421204</v>
      </c>
      <c r="ET86" s="43" t="n">
        <f aca="false">-In_Balancing*(ET67+ET68)/Thousand*ET39*(1+In_Opex_Adj)</f>
        <v>-177.804559868581</v>
      </c>
      <c r="EU86" s="43" t="n">
        <f aca="false">-In_Balancing*(EU67+EU68)/Thousand*EU39*(1+In_Opex_Adj)</f>
        <v>-177.283720245776</v>
      </c>
      <c r="EV86" s="43" t="n">
        <f aca="false">-In_Balancing*(EV67+EV68)/Thousand*EV39*(1+In_Opex_Adj)</f>
        <v>-179.120790733269</v>
      </c>
      <c r="EW86" s="43" t="n">
        <f aca="false">-In_Balancing*(EW67+EW68)/Thousand*EW39*(1+In_Opex_Adj)</f>
        <v>-180.95355352662</v>
      </c>
      <c r="EX86" s="43" t="n">
        <f aca="false">-In_Balancing*(EX67+EX68)/Thousand*EX39*(1+In_Opex_Adj)</f>
        <v>-180.816569112755</v>
      </c>
      <c r="EY86" s="43" t="n">
        <f aca="false">-In_Balancing*(EY67+EY68)/Thousand*EY39*(1+In_Opex_Adj)</f>
        <v>-180.286906466739</v>
      </c>
      <c r="EZ86" s="43" t="n">
        <f aca="false">-In_Balancing*(EZ67+EZ68)/Thousand*EZ39*(1+In_Opex_Adj)</f>
        <v>-182.155096928291</v>
      </c>
      <c r="FA86" s="43" t="n">
        <f aca="false">-In_Balancing*(FA67+FA68)/Thousand*FA39*(1+In_Opex_Adj)</f>
        <v>-184.018906723361</v>
      </c>
      <c r="FB86" s="43" t="n">
        <f aca="false">-In_Balancing*(FB67+FB68)/Thousand*FB39*(1+In_Opex_Adj)</f>
        <v>-183.879601793525</v>
      </c>
      <c r="FC86" s="43" t="n">
        <f aca="false">-In_Balancing*(FC67+FC68)/Thousand*FC39*(1+In_Opex_Adj)</f>
        <v>-183.340966662286</v>
      </c>
      <c r="FD86" s="43" t="n">
        <f aca="false">-In_Balancing*(FD67+FD68)/Thousand*FD39*(1+In_Opex_Adj)</f>
        <v>-0</v>
      </c>
      <c r="FE86" s="43" t="n">
        <f aca="false">-In_Balancing*(FE67+FE68)/Thousand*FE39*(1+In_Opex_Adj)</f>
        <v>-0</v>
      </c>
      <c r="FF86" s="43" t="n">
        <f aca="false">-In_Balancing*(FF67+FF68)/Thousand*FF39*(1+In_Opex_Adj)</f>
        <v>-0</v>
      </c>
      <c r="FG86" s="43" t="n">
        <f aca="false">-In_Balancing*(FG67+FG68)/Thousand*FG39*(1+In_Opex_Adj)</f>
        <v>-0</v>
      </c>
      <c r="FH86" s="43" t="n">
        <f aca="false">-In_Balancing*(FH67+FH68)/Thousand*FH39*(1+In_Opex_Adj)</f>
        <v>-0</v>
      </c>
    </row>
    <row r="87" customFormat="false" ht="15" hidden="false" customHeight="false" outlineLevel="0" collapsed="false">
      <c r="C87" s="0" t="s">
        <v>689</v>
      </c>
      <c r="D87" s="11" t="s">
        <v>319</v>
      </c>
      <c r="I87" s="43" t="n">
        <f aca="false">SUM(J87:FH87)</f>
        <v>-5126.5508552461</v>
      </c>
      <c r="J87" s="43" t="n">
        <f aca="false">-In_Lease*J39*(1+In_Opex_Adj)*J26*J$6</f>
        <v>-0</v>
      </c>
      <c r="K87" s="43" t="n">
        <f aca="false">-In_Lease*K39*(1+In_Opex_Adj)*K26*K$6</f>
        <v>-0</v>
      </c>
      <c r="L87" s="43" t="n">
        <f aca="false">-In_Lease*L39*(1+In_Opex_Adj)*L26*L$6</f>
        <v>-0</v>
      </c>
      <c r="M87" s="43" t="n">
        <f aca="false">-In_Lease*M39*(1+In_Opex_Adj)*M26*M$6</f>
        <v>-0</v>
      </c>
      <c r="N87" s="43" t="n">
        <f aca="false">-In_Lease*N39*(1+In_Opex_Adj)*N26*N$6</f>
        <v>-0</v>
      </c>
      <c r="O87" s="43" t="n">
        <f aca="false">-In_Lease*O39*(1+In_Opex_Adj)*O26*O$6</f>
        <v>-0</v>
      </c>
      <c r="P87" s="43" t="n">
        <f aca="false">-In_Lease*P39*(1+In_Opex_Adj)*P26*P$6</f>
        <v>-0</v>
      </c>
      <c r="Q87" s="43" t="n">
        <f aca="false">-In_Lease*Q39*(1+In_Opex_Adj)*Q26*Q$6</f>
        <v>-0</v>
      </c>
      <c r="R87" s="43" t="n">
        <f aca="false">-In_Lease*R39*(1+In_Opex_Adj)*R26*R$6</f>
        <v>-0</v>
      </c>
      <c r="S87" s="43" t="n">
        <f aca="false">-In_Lease*S39*(1+In_Opex_Adj)*S26*S$6</f>
        <v>-0</v>
      </c>
      <c r="T87" s="43" t="n">
        <f aca="false">-In_Lease*T39*(1+In_Opex_Adj)*T26*T$6</f>
        <v>-25.4029237479452</v>
      </c>
      <c r="U87" s="43" t="n">
        <f aca="false">-In_Lease*U39*(1+In_Opex_Adj)*U26*U$6</f>
        <v>-25.6820767561644</v>
      </c>
      <c r="V87" s="43" t="n">
        <f aca="false">-In_Lease*V39*(1+In_Opex_Adj)*V26*V$6</f>
        <v>-25.6820767561644</v>
      </c>
      <c r="W87" s="43" t="n">
        <f aca="false">-In_Lease*W39*(1+In_Opex_Adj)*W26*W$6</f>
        <v>-25.6365606575342</v>
      </c>
      <c r="X87" s="43" t="n">
        <f aca="false">-In_Lease*X39*(1+In_Opex_Adj)*X26*X$6</f>
        <v>-25.9214113315069</v>
      </c>
      <c r="Y87" s="43" t="n">
        <f aca="false">-In_Lease*Y39*(1+In_Opex_Adj)*Y26*Y$6</f>
        <v>-26.2062620054795</v>
      </c>
      <c r="Z87" s="43" t="n">
        <f aca="false">-In_Lease*Z39*(1+In_Opex_Adj)*Z26*Z$6</f>
        <v>-26.2062620054795</v>
      </c>
      <c r="AA87" s="43" t="n">
        <f aca="false">-In_Lease*AA39*(1+In_Opex_Adj)*AA26*AA$6</f>
        <v>-26.1608074520548</v>
      </c>
      <c r="AB87" s="43" t="n">
        <f aca="false">-In_Lease*AB39*(1+In_Opex_Adj)*AB26*AB$6</f>
        <v>-26.451483090411</v>
      </c>
      <c r="AC87" s="43" t="n">
        <f aca="false">-In_Lease*AC39*(1+In_Opex_Adj)*AC26*AC$6</f>
        <v>-26.7421587287671</v>
      </c>
      <c r="AD87" s="43" t="n">
        <f aca="false">-In_Lease*AD39*(1+In_Opex_Adj)*AD26*AD$6</f>
        <v>-26.7421587287671</v>
      </c>
      <c r="AE87" s="43" t="n">
        <f aca="false">-In_Lease*AE39*(1+In_Opex_Adj)*AE26*AE$6</f>
        <v>-26.6840127123288</v>
      </c>
      <c r="AF87" s="43" t="n">
        <f aca="false">-In_Lease*AF39*(1+In_Opex_Adj)*AF26*AF$6</f>
        <v>-26.9805017424658</v>
      </c>
      <c r="AG87" s="43" t="n">
        <f aca="false">-In_Lease*AG39*(1+In_Opex_Adj)*AG26*AG$6</f>
        <v>-27.2769907726027</v>
      </c>
      <c r="AH87" s="43" t="n">
        <f aca="false">-In_Lease*AH39*(1+In_Opex_Adj)*AH26*AH$6</f>
        <v>-27.2769907726027</v>
      </c>
      <c r="AI87" s="43" t="n">
        <f aca="false">-In_Lease*AI39*(1+In_Opex_Adj)*AI26*AI$6</f>
        <v>-27.5201232657534</v>
      </c>
      <c r="AJ87" s="43" t="n">
        <f aca="false">-In_Lease*AJ39*(1+In_Opex_Adj)*AJ26*AJ$6</f>
        <v>-27.5201232657534</v>
      </c>
      <c r="AK87" s="43" t="n">
        <f aca="false">-In_Lease*AK39*(1+In_Opex_Adj)*AK26*AK$6</f>
        <v>-27.8225422027397</v>
      </c>
      <c r="AL87" s="43" t="n">
        <f aca="false">-In_Lease*AL39*(1+In_Opex_Adj)*AL26*AL$6</f>
        <v>-27.8225422027397</v>
      </c>
      <c r="AM87" s="43" t="n">
        <f aca="false">-In_Lease*AM39*(1+In_Opex_Adj)*AM26*AM$6</f>
        <v>-27.762048</v>
      </c>
      <c r="AN87" s="43" t="n">
        <f aca="false">-In_Lease*AN39*(1+In_Opex_Adj)*AN26*AN$6</f>
        <v>-28.0705152</v>
      </c>
      <c r="AO87" s="43" t="n">
        <f aca="false">-In_Lease*AO39*(1+In_Opex_Adj)*AO26*AO$6</f>
        <v>-28.3789824</v>
      </c>
      <c r="AP87" s="43" t="n">
        <f aca="false">-In_Lease*AP39*(1+In_Opex_Adj)*AP26*AP$6</f>
        <v>-28.3789824</v>
      </c>
      <c r="AQ87" s="43" t="n">
        <f aca="false">-In_Lease*AQ39*(1+In_Opex_Adj)*AQ26*AQ$6</f>
        <v>-28.317304109589</v>
      </c>
      <c r="AR87" s="43" t="n">
        <f aca="false">-In_Lease*AR39*(1+In_Opex_Adj)*AR26*AR$6</f>
        <v>-28.6319408219178</v>
      </c>
      <c r="AS87" s="43" t="n">
        <f aca="false">-In_Lease*AS39*(1+In_Opex_Adj)*AS26*AS$6</f>
        <v>-28.9465775342466</v>
      </c>
      <c r="AT87" s="43" t="n">
        <f aca="false">-In_Lease*AT39*(1+In_Opex_Adj)*AT26*AT$6</f>
        <v>-28.9465775342466</v>
      </c>
      <c r="AU87" s="43" t="n">
        <f aca="false">-In_Lease*AU39*(1+In_Opex_Adj)*AU26*AU$6</f>
        <v>-28.8836383561644</v>
      </c>
      <c r="AV87" s="43" t="n">
        <f aca="false">-In_Lease*AV39*(1+In_Opex_Adj)*AV26*AV$6</f>
        <v>-29.2045676712329</v>
      </c>
      <c r="AW87" s="43" t="n">
        <f aca="false">-In_Lease*AW39*(1+In_Opex_Adj)*AW26*AW$6</f>
        <v>-29.5254969863014</v>
      </c>
      <c r="AX87" s="43" t="n">
        <f aca="false">-In_Lease*AX39*(1+In_Opex_Adj)*AX26*AX$6</f>
        <v>-29.5254969863014</v>
      </c>
      <c r="AY87" s="43" t="n">
        <f aca="false">-In_Lease*AY39*(1+In_Opex_Adj)*AY26*AY$6</f>
        <v>-29.7886590246575</v>
      </c>
      <c r="AZ87" s="43" t="n">
        <f aca="false">-In_Lease*AZ39*(1+In_Opex_Adj)*AZ26*AZ$6</f>
        <v>-29.7886590246575</v>
      </c>
      <c r="BA87" s="43" t="n">
        <f aca="false">-In_Lease*BA39*(1+In_Opex_Adj)*BA26*BA$6</f>
        <v>-30.1160069260274</v>
      </c>
      <c r="BB87" s="43" t="n">
        <f aca="false">-In_Lease*BB39*(1+In_Opex_Adj)*BB26*BB$6</f>
        <v>-30.1160069260274</v>
      </c>
      <c r="BC87" s="43" t="n">
        <f aca="false">-In_Lease*BC39*(1+In_Opex_Adj)*BC26*BC$6</f>
        <v>-30.0505354520548</v>
      </c>
      <c r="BD87" s="43" t="n">
        <f aca="false">-In_Lease*BD39*(1+In_Opex_Adj)*BD26*BD$6</f>
        <v>-30.384430290411</v>
      </c>
      <c r="BE87" s="43" t="n">
        <f aca="false">-In_Lease*BE39*(1+In_Opex_Adj)*BE26*BE$6</f>
        <v>-30.7183251287671</v>
      </c>
      <c r="BF87" s="43" t="n">
        <f aca="false">-In_Lease*BF39*(1+In_Opex_Adj)*BF26*BF$6</f>
        <v>-30.7183251287671</v>
      </c>
      <c r="BG87" s="43" t="n">
        <f aca="false">-In_Lease*BG39*(1+In_Opex_Adj)*BG26*BG$6</f>
        <v>-30.6515480547945</v>
      </c>
      <c r="BH87" s="43" t="n">
        <f aca="false">-In_Lease*BH39*(1+In_Opex_Adj)*BH26*BH$6</f>
        <v>-30.9921208109589</v>
      </c>
      <c r="BI87" s="43" t="n">
        <f aca="false">-In_Lease*BI39*(1+In_Opex_Adj)*BI26*BI$6</f>
        <v>-31.3326935671233</v>
      </c>
      <c r="BJ87" s="43" t="n">
        <f aca="false">-In_Lease*BJ39*(1+In_Opex_Adj)*BJ26*BJ$6</f>
        <v>-31.3326935671233</v>
      </c>
      <c r="BK87" s="43" t="n">
        <f aca="false">-In_Lease*BK39*(1+In_Opex_Adj)*BK26*BK$6</f>
        <v>-31.2645856438356</v>
      </c>
      <c r="BL87" s="43" t="n">
        <f aca="false">-In_Lease*BL39*(1+In_Opex_Adj)*BL26*BL$6</f>
        <v>-31.6119699287671</v>
      </c>
      <c r="BM87" s="43" t="n">
        <f aca="false">-In_Lease*BM39*(1+In_Opex_Adj)*BM26*BM$6</f>
        <v>-31.9593542136986</v>
      </c>
      <c r="BN87" s="43" t="n">
        <f aca="false">-In_Lease*BN39*(1+In_Opex_Adj)*BN26*BN$6</f>
        <v>-31.9593542136986</v>
      </c>
      <c r="BO87" s="43" t="n">
        <f aca="false">-In_Lease*BO39*(1+In_Opex_Adj)*BO26*BO$6</f>
        <v>-32.2442169863014</v>
      </c>
      <c r="BP87" s="43" t="n">
        <f aca="false">-In_Lease*BP39*(1+In_Opex_Adj)*BP26*BP$6</f>
        <v>-32.2442169863014</v>
      </c>
      <c r="BQ87" s="43" t="n">
        <f aca="false">-In_Lease*BQ39*(1+In_Opex_Adj)*BQ26*BQ$6</f>
        <v>-32.5985490410959</v>
      </c>
      <c r="BR87" s="43" t="n">
        <f aca="false">-In_Lease*BR39*(1+In_Opex_Adj)*BR26*BR$6</f>
        <v>-32.5985490410959</v>
      </c>
      <c r="BS87" s="43" t="n">
        <f aca="false">-In_Lease*BS39*(1+In_Opex_Adj)*BS26*BS$6</f>
        <v>-32.527682630137</v>
      </c>
      <c r="BT87" s="43" t="n">
        <f aca="false">-In_Lease*BT39*(1+In_Opex_Adj)*BT26*BT$6</f>
        <v>-32.8891013260274</v>
      </c>
      <c r="BU87" s="43" t="n">
        <f aca="false">-In_Lease*BU39*(1+In_Opex_Adj)*BU26*BU$6</f>
        <v>-33.2505200219178</v>
      </c>
      <c r="BV87" s="43" t="n">
        <f aca="false">-In_Lease*BV39*(1+In_Opex_Adj)*BV26*BV$6</f>
        <v>-33.2505200219178</v>
      </c>
      <c r="BW87" s="43" t="n">
        <f aca="false">-In_Lease*BW39*(1+In_Opex_Adj)*BW26*BW$6</f>
        <v>-33.1782391232877</v>
      </c>
      <c r="BX87" s="43" t="n">
        <f aca="false">-In_Lease*BX39*(1+In_Opex_Adj)*BX26*BX$6</f>
        <v>-33.5468862246575</v>
      </c>
      <c r="BY87" s="43" t="n">
        <f aca="false">-In_Lease*BY39*(1+In_Opex_Adj)*BY26*BY$6</f>
        <v>-33.9155333260274</v>
      </c>
      <c r="BZ87" s="43" t="n">
        <f aca="false">-In_Lease*BZ39*(1+In_Opex_Adj)*BZ26*BZ$6</f>
        <v>-33.9155333260274</v>
      </c>
      <c r="CA87" s="43" t="n">
        <f aca="false">-In_Lease*CA39*(1+In_Opex_Adj)*CA26*CA$6</f>
        <v>-33.8417911232877</v>
      </c>
      <c r="CB87" s="43" t="n">
        <f aca="false">-In_Lease*CB39*(1+In_Opex_Adj)*CB26*CB$6</f>
        <v>-34.2178110246575</v>
      </c>
      <c r="CC87" s="43" t="n">
        <f aca="false">-In_Lease*CC39*(1+In_Opex_Adj)*CC26*CC$6</f>
        <v>-34.5938309260274</v>
      </c>
      <c r="CD87" s="43" t="n">
        <f aca="false">-In_Lease*CD39*(1+In_Opex_Adj)*CD26*CD$6</f>
        <v>-34.5938309260274</v>
      </c>
      <c r="CE87" s="43" t="n">
        <f aca="false">-In_Lease*CE39*(1+In_Opex_Adj)*CE26*CE$6</f>
        <v>-34.9021629369863</v>
      </c>
      <c r="CF87" s="43" t="n">
        <f aca="false">-In_Lease*CF39*(1+In_Opex_Adj)*CF26*CF$6</f>
        <v>-34.9021629369863</v>
      </c>
      <c r="CG87" s="43" t="n">
        <f aca="false">-In_Lease*CG39*(1+In_Opex_Adj)*CG26*CG$6</f>
        <v>-35.2857031890411</v>
      </c>
      <c r="CH87" s="43" t="n">
        <f aca="false">-In_Lease*CH39*(1+In_Opex_Adj)*CH26*CH$6</f>
        <v>-35.2857031890411</v>
      </c>
      <c r="CI87" s="43" t="n">
        <f aca="false">-In_Lease*CI39*(1+In_Opex_Adj)*CI26*CI$6</f>
        <v>-35.2089941917808</v>
      </c>
      <c r="CJ87" s="43" t="n">
        <f aca="false">-In_Lease*CJ39*(1+In_Opex_Adj)*CJ26*CJ$6</f>
        <v>-35.6002052383562</v>
      </c>
      <c r="CK87" s="43" t="n">
        <f aca="false">-In_Lease*CK39*(1+In_Opex_Adj)*CK26*CK$6</f>
        <v>-35.9914162849315</v>
      </c>
      <c r="CL87" s="43" t="n">
        <f aca="false">-In_Lease*CL39*(1+In_Opex_Adj)*CL26*CL$6</f>
        <v>-35.9914162849315</v>
      </c>
      <c r="CM87" s="43" t="n">
        <f aca="false">-In_Lease*CM39*(1+In_Opex_Adj)*CM26*CM$6</f>
        <v>-35.9131896986301</v>
      </c>
      <c r="CN87" s="43" t="n">
        <f aca="false">-In_Lease*CN39*(1+In_Opex_Adj)*CN26*CN$6</f>
        <v>-36.312225139726</v>
      </c>
      <c r="CO87" s="43" t="n">
        <f aca="false">-In_Lease*CO39*(1+In_Opex_Adj)*CO26*CO$6</f>
        <v>-36.7112605808219</v>
      </c>
      <c r="CP87" s="43" t="n">
        <f aca="false">-In_Lease*CP39*(1+In_Opex_Adj)*CP26*CP$6</f>
        <v>-36.7112605808219</v>
      </c>
      <c r="CQ87" s="43" t="n">
        <f aca="false">-In_Lease*CQ39*(1+In_Opex_Adj)*CQ26*CQ$6</f>
        <v>-36.6314459178082</v>
      </c>
      <c r="CR87" s="43" t="n">
        <f aca="false">-In_Lease*CR39*(1+In_Opex_Adj)*CR26*CR$6</f>
        <v>-37.0384619835616</v>
      </c>
      <c r="CS87" s="43" t="n">
        <f aca="false">-In_Lease*CS39*(1+In_Opex_Adj)*CS26*CS$6</f>
        <v>-37.4454780493151</v>
      </c>
      <c r="CT87" s="43" t="n">
        <f aca="false">-In_Lease*CT39*(1+In_Opex_Adj)*CT26*CT$6</f>
        <v>-37.4454780493151</v>
      </c>
      <c r="CU87" s="43" t="n">
        <f aca="false">-In_Lease*CU39*(1+In_Opex_Adj)*CU26*CU$6</f>
        <v>-37.7792269150685</v>
      </c>
      <c r="CV87" s="43" t="n">
        <f aca="false">-In_Lease*CV39*(1+In_Opex_Adj)*CV26*CV$6</f>
        <v>-37.7792269150685</v>
      </c>
      <c r="CW87" s="43" t="n">
        <f aca="false">-In_Lease*CW39*(1+In_Opex_Adj)*CW26*CW$6</f>
        <v>-38.1943832547945</v>
      </c>
      <c r="CX87" s="43" t="n">
        <f aca="false">-In_Lease*CX39*(1+In_Opex_Adj)*CX26*CX$6</f>
        <v>-38.1943832547945</v>
      </c>
      <c r="CY87" s="43" t="n">
        <f aca="false">-In_Lease*CY39*(1+In_Opex_Adj)*CY26*CY$6</f>
        <v>-38.1113477260274</v>
      </c>
      <c r="CZ87" s="43" t="n">
        <f aca="false">-In_Lease*CZ39*(1+In_Opex_Adj)*CZ26*CZ$6</f>
        <v>-38.5348071452055</v>
      </c>
      <c r="DA87" s="43" t="n">
        <f aca="false">-In_Lease*DA39*(1+In_Opex_Adj)*DA26*DA$6</f>
        <v>-38.9582665643836</v>
      </c>
      <c r="DB87" s="43" t="n">
        <f aca="false">-In_Lease*DB39*(1+In_Opex_Adj)*DB26*DB$6</f>
        <v>-38.9582665643836</v>
      </c>
      <c r="DC87" s="43" t="n">
        <f aca="false">-In_Lease*DC39*(1+In_Opex_Adj)*DC26*DC$6</f>
        <v>-38.8735850958904</v>
      </c>
      <c r="DD87" s="43" t="n">
        <f aca="false">-In_Lease*DD39*(1+In_Opex_Adj)*DD26*DD$6</f>
        <v>-39.3055138191781</v>
      </c>
      <c r="DE87" s="43" t="n">
        <f aca="false">-In_Lease*DE39*(1+In_Opex_Adj)*DE26*DE$6</f>
        <v>-39.7374425424658</v>
      </c>
      <c r="DF87" s="43" t="n">
        <f aca="false">-In_Lease*DF39*(1+In_Opex_Adj)*DF26*DF$6</f>
        <v>-39.7374425424658</v>
      </c>
      <c r="DG87" s="43" t="n">
        <f aca="false">-In_Lease*DG39*(1+In_Opex_Adj)*DG26*DG$6</f>
        <v>-39.651066739726</v>
      </c>
      <c r="DH87" s="43" t="n">
        <f aca="false">-In_Lease*DH39*(1+In_Opex_Adj)*DH26*DH$6</f>
        <v>-40.0916341479452</v>
      </c>
      <c r="DI87" s="43" t="n">
        <f aca="false">-In_Lease*DI39*(1+In_Opex_Adj)*DI26*DI$6</f>
        <v>-40.5322015561644</v>
      </c>
      <c r="DJ87" s="43" t="n">
        <f aca="false">-In_Lease*DJ39*(1+In_Opex_Adj)*DJ26*DJ$6</f>
        <v>-40.5322015561644</v>
      </c>
      <c r="DK87" s="43" t="n">
        <f aca="false">-In_Lease*DK39*(1+In_Opex_Adj)*DK26*DK$6</f>
        <v>-40.8934553424658</v>
      </c>
      <c r="DL87" s="43" t="n">
        <f aca="false">-In_Lease*DL39*(1+In_Opex_Adj)*DL26*DL$6</f>
        <v>-40.8934553424658</v>
      </c>
      <c r="DM87" s="43" t="n">
        <f aca="false">-In_Lease*DM39*(1+In_Opex_Adj)*DM26*DM$6</f>
        <v>-41.3428339726027</v>
      </c>
      <c r="DN87" s="43" t="n">
        <f aca="false">-In_Lease*DN39*(1+In_Opex_Adj)*DN26*DN$6</f>
        <v>-41.3428339726027</v>
      </c>
      <c r="DO87" s="43" t="n">
        <f aca="false">-In_Lease*DO39*(1+In_Opex_Adj)*DO26*DO$6</f>
        <v>-41.2529464109589</v>
      </c>
      <c r="DP87" s="43" t="n">
        <f aca="false">-In_Lease*DP39*(1+In_Opex_Adj)*DP26*DP$6</f>
        <v>-41.7113124821918</v>
      </c>
      <c r="DQ87" s="43" t="n">
        <f aca="false">-In_Lease*DQ39*(1+In_Opex_Adj)*DQ26*DQ$6</f>
        <v>-42.1696785534247</v>
      </c>
      <c r="DR87" s="43" t="n">
        <f aca="false">-In_Lease*DR39*(1+In_Opex_Adj)*DR26*DR$6</f>
        <v>-42.1696785534247</v>
      </c>
      <c r="DS87" s="43" t="n">
        <f aca="false">-In_Lease*DS39*(1+In_Opex_Adj)*DS26*DS$6</f>
        <v>-42.0780072328767</v>
      </c>
      <c r="DT87" s="43" t="n">
        <f aca="false">-In_Lease*DT39*(1+In_Opex_Adj)*DT26*DT$6</f>
        <v>-42.5455406465754</v>
      </c>
      <c r="DU87" s="43" t="n">
        <f aca="false">-In_Lease*DU39*(1+In_Opex_Adj)*DU26*DU$6</f>
        <v>-43.013074060274</v>
      </c>
      <c r="DV87" s="43" t="n">
        <f aca="false">-In_Lease*DV39*(1+In_Opex_Adj)*DV26*DV$6</f>
        <v>-43.013074060274</v>
      </c>
      <c r="DW87" s="43" t="n">
        <f aca="false">-In_Lease*DW39*(1+In_Opex_Adj)*DW26*DW$6</f>
        <v>-42.9195669041096</v>
      </c>
      <c r="DX87" s="43" t="n">
        <f aca="false">-In_Lease*DX39*(1+In_Opex_Adj)*DX26*DX$6</f>
        <v>-43.3964509808219</v>
      </c>
      <c r="DY87" s="43" t="n">
        <f aca="false">-In_Lease*DY39*(1+In_Opex_Adj)*DY26*DY$6</f>
        <v>-43.8733350575343</v>
      </c>
      <c r="DZ87" s="43" t="n">
        <f aca="false">-In_Lease*DZ39*(1+In_Opex_Adj)*DZ26*DZ$6</f>
        <v>-43.8733350575343</v>
      </c>
      <c r="EA87" s="43" t="n">
        <f aca="false">-In_Lease*EA39*(1+In_Opex_Adj)*EA26*EA$6</f>
        <v>-44.2644024986301</v>
      </c>
      <c r="EB87" s="43" t="n">
        <f aca="false">-In_Lease*EB39*(1+In_Opex_Adj)*EB26*EB$6</f>
        <v>-44.2644024986301</v>
      </c>
      <c r="EC87" s="43" t="n">
        <f aca="false">-In_Lease*EC39*(1+In_Opex_Adj)*EC26*EC$6</f>
        <v>-44.7508245041096</v>
      </c>
      <c r="ED87" s="43" t="n">
        <f aca="false">-In_Lease*ED39*(1+In_Opex_Adj)*ED26*ED$6</f>
        <v>-44.7508245041096</v>
      </c>
      <c r="EE87" s="43" t="n">
        <f aca="false">-In_Lease*EE39*(1+In_Opex_Adj)*EE26*EE$6</f>
        <v>-44.6535320547945</v>
      </c>
      <c r="EF87" s="43" t="n">
        <f aca="false">-In_Lease*EF39*(1+In_Opex_Adj)*EF26*EF$6</f>
        <v>-45.1496824109589</v>
      </c>
      <c r="EG87" s="43" t="n">
        <f aca="false">-In_Lease*EG39*(1+In_Opex_Adj)*EG26*EG$6</f>
        <v>-45.6458327671233</v>
      </c>
      <c r="EH87" s="43" t="n">
        <f aca="false">-In_Lease*EH39*(1+In_Opex_Adj)*EH26*EH$6</f>
        <v>-45.6458327671233</v>
      </c>
      <c r="EI87" s="43" t="n">
        <f aca="false">-In_Lease*EI39*(1+In_Opex_Adj)*EI26*EI$6</f>
        <v>-45.5466003287671</v>
      </c>
      <c r="EJ87" s="43" t="n">
        <f aca="false">-In_Lease*EJ39*(1+In_Opex_Adj)*EJ26*EJ$6</f>
        <v>-46.0526736657534</v>
      </c>
      <c r="EK87" s="43" t="n">
        <f aca="false">-In_Lease*EK39*(1+In_Opex_Adj)*EK26*EK$6</f>
        <v>-46.5587470027397</v>
      </c>
      <c r="EL87" s="43" t="n">
        <f aca="false">-In_Lease*EL39*(1+In_Opex_Adj)*EL26*EL$6</f>
        <v>-46.5587470027397</v>
      </c>
      <c r="EM87" s="43" t="n">
        <f aca="false">-In_Lease*EM39*(1+In_Opex_Adj)*EM26*EM$6</f>
        <v>-46.4575403835616</v>
      </c>
      <c r="EN87" s="43" t="n">
        <f aca="false">-In_Lease*EN39*(1+In_Opex_Adj)*EN26*EN$6</f>
        <v>-46.9737352767123</v>
      </c>
      <c r="EO87" s="43" t="n">
        <f aca="false">-In_Lease*EO39*(1+In_Opex_Adj)*EO26*EO$6</f>
        <v>-47.489930169863</v>
      </c>
      <c r="EP87" s="43" t="n">
        <f aca="false">-In_Lease*EP39*(1+In_Opex_Adj)*EP26*EP$6</f>
        <v>-47.489930169863</v>
      </c>
      <c r="EQ87" s="43" t="n">
        <f aca="false">-In_Lease*EQ39*(1+In_Opex_Adj)*EQ26*EQ$6</f>
        <v>-47.9132023232877</v>
      </c>
      <c r="ER87" s="43" t="n">
        <f aca="false">-In_Lease*ER39*(1+In_Opex_Adj)*ER26*ER$6</f>
        <v>-47.9132023232877</v>
      </c>
      <c r="ES87" s="43" t="n">
        <f aca="false">-In_Lease*ES39*(1+In_Opex_Adj)*ES26*ES$6</f>
        <v>-48.439721030137</v>
      </c>
      <c r="ET87" s="43" t="n">
        <f aca="false">-In_Lease*ET39*(1+In_Opex_Adj)*ET26*ET$6</f>
        <v>-48.439721030137</v>
      </c>
      <c r="EU87" s="43" t="n">
        <f aca="false">-In_Lease*EU39*(1+In_Opex_Adj)*EU26*EU$6</f>
        <v>-48.3344172887671</v>
      </c>
      <c r="EV87" s="43" t="n">
        <f aca="false">-In_Lease*EV39*(1+In_Opex_Adj)*EV26*EV$6</f>
        <v>-48.8714663697534</v>
      </c>
      <c r="EW87" s="43" t="n">
        <f aca="false">-In_Lease*EW39*(1+In_Opex_Adj)*EW26*EW$6</f>
        <v>-49.4085154507397</v>
      </c>
      <c r="EX87" s="43" t="n">
        <f aca="false">-In_Lease*EX39*(1+In_Opex_Adj)*EX26*EX$6</f>
        <v>-49.4085154507397</v>
      </c>
      <c r="EY87" s="43" t="n">
        <f aca="false">-In_Lease*EY39*(1+In_Opex_Adj)*EY26*EY$6</f>
        <v>-49.3011056345425</v>
      </c>
      <c r="EZ87" s="43" t="n">
        <f aca="false">-In_Lease*EZ39*(1+In_Opex_Adj)*EZ26*EZ$6</f>
        <v>-49.8488956971485</v>
      </c>
      <c r="FA87" s="43" t="n">
        <f aca="false">-In_Lease*FA39*(1+In_Opex_Adj)*FA26*FA$6</f>
        <v>-50.3966857597545</v>
      </c>
      <c r="FB87" s="43" t="n">
        <f aca="false">-In_Lease*FB39*(1+In_Opex_Adj)*FB26*FB$6</f>
        <v>-50.3966857597545</v>
      </c>
      <c r="FC87" s="43" t="n">
        <f aca="false">-In_Lease*FC39*(1+In_Opex_Adj)*FC26*FC$6</f>
        <v>-50.2871277472333</v>
      </c>
      <c r="FD87" s="43" t="n">
        <f aca="false">-In_Lease*FD39*(1+In_Opex_Adj)*FD26*FD$6</f>
        <v>-0</v>
      </c>
      <c r="FE87" s="43" t="n">
        <f aca="false">-In_Lease*FE39*(1+In_Opex_Adj)*FE26*FE$6</f>
        <v>-0</v>
      </c>
      <c r="FF87" s="43" t="n">
        <f aca="false">-In_Lease*FF39*(1+In_Opex_Adj)*FF26*FF$6</f>
        <v>-0</v>
      </c>
      <c r="FG87" s="43" t="n">
        <f aca="false">-In_Lease*FG39*(1+In_Opex_Adj)*FG26*FG$6</f>
        <v>-0</v>
      </c>
      <c r="FH87" s="43" t="n">
        <f aca="false">-In_Lease*FH39*(1+In_Opex_Adj)*FH26*FH$6</f>
        <v>-0</v>
      </c>
    </row>
    <row r="88" customFormat="false" ht="15" hidden="false" customHeight="false" outlineLevel="0" collapsed="false">
      <c r="C88" s="0" t="s">
        <v>294</v>
      </c>
      <c r="D88" s="11" t="s">
        <v>319</v>
      </c>
      <c r="I88" s="43" t="n">
        <f aca="false">SUM(J88:FH88)</f>
        <v>-82238.4199695729</v>
      </c>
      <c r="J88" s="43" t="n">
        <f aca="false">-In_BESS_Opex*$E66*J39*(1+In_Opex_Adj)*J26*J$6</f>
        <v>-0</v>
      </c>
      <c r="K88" s="43" t="n">
        <f aca="false">-In_BESS_Opex*$E66*K39*(1+In_Opex_Adj)*K26*K$6</f>
        <v>-0</v>
      </c>
      <c r="L88" s="43" t="n">
        <f aca="false">-In_BESS_Opex*$E66*L39*(1+In_Opex_Adj)*L26*L$6</f>
        <v>-0</v>
      </c>
      <c r="M88" s="43" t="n">
        <f aca="false">-In_BESS_Opex*$E66*M39*(1+In_Opex_Adj)*M26*M$6</f>
        <v>-0</v>
      </c>
      <c r="N88" s="43" t="n">
        <f aca="false">-In_BESS_Opex*$E66*N39*(1+In_Opex_Adj)*N26*N$6</f>
        <v>-0</v>
      </c>
      <c r="O88" s="43" t="n">
        <f aca="false">-In_BESS_Opex*$E66*O39*(1+In_Opex_Adj)*O26*O$6</f>
        <v>-0</v>
      </c>
      <c r="P88" s="43" t="n">
        <f aca="false">-In_BESS_Opex*$E66*P39*(1+In_Opex_Adj)*P26*P$6</f>
        <v>-0</v>
      </c>
      <c r="Q88" s="43" t="n">
        <f aca="false">-In_BESS_Opex*$E66*Q39*(1+In_Opex_Adj)*Q26*Q$6</f>
        <v>-0</v>
      </c>
      <c r="R88" s="43" t="n">
        <f aca="false">-In_BESS_Opex*$E66*R39*(1+In_Opex_Adj)*R26*R$6</f>
        <v>-0</v>
      </c>
      <c r="S88" s="43" t="n">
        <f aca="false">-In_BESS_Opex*$E66*S39*(1+In_Opex_Adj)*S26*S$6</f>
        <v>-0</v>
      </c>
      <c r="T88" s="43" t="n">
        <f aca="false">-In_BESS_Opex*$E66*T39*(1+In_Opex_Adj)*T26*T$6</f>
        <v>-407.505235123288</v>
      </c>
      <c r="U88" s="43" t="n">
        <f aca="false">-In_BESS_Opex*$E66*U39*(1+In_Opex_Adj)*U26*U$6</f>
        <v>-411.983314630137</v>
      </c>
      <c r="V88" s="43" t="n">
        <f aca="false">-In_BESS_Opex*$E66*V39*(1+In_Opex_Adj)*V26*V$6</f>
        <v>-411.983314630137</v>
      </c>
      <c r="W88" s="43" t="n">
        <f aca="false">-In_BESS_Opex*$E66*W39*(1+In_Opex_Adj)*W26*W$6</f>
        <v>-411.253160547945</v>
      </c>
      <c r="X88" s="43" t="n">
        <f aca="false">-In_BESS_Opex*$E66*X39*(1+In_Opex_Adj)*X26*X$6</f>
        <v>-415.822640109589</v>
      </c>
      <c r="Y88" s="43" t="n">
        <f aca="false">-In_BESS_Opex*$E66*Y39*(1+In_Opex_Adj)*Y26*Y$6</f>
        <v>-420.392119671233</v>
      </c>
      <c r="Z88" s="43" t="n">
        <f aca="false">-In_BESS_Opex*$E66*Z39*(1+In_Opex_Adj)*Z26*Z$6</f>
        <v>-420.392119671233</v>
      </c>
      <c r="AA88" s="43" t="n">
        <f aca="false">-In_BESS_Opex*$E66*AA39*(1+In_Opex_Adj)*AA26*AA$6</f>
        <v>-419.662952876712</v>
      </c>
      <c r="AB88" s="43" t="n">
        <f aca="false">-In_BESS_Opex*$E66*AB39*(1+In_Opex_Adj)*AB26*AB$6</f>
        <v>-424.325874575343</v>
      </c>
      <c r="AC88" s="43" t="n">
        <f aca="false">-In_BESS_Opex*$E66*AC39*(1+In_Opex_Adj)*AC26*AC$6</f>
        <v>-428.988796273973</v>
      </c>
      <c r="AD88" s="43" t="n">
        <f aca="false">-In_BESS_Opex*$E66*AD39*(1+In_Opex_Adj)*AD26*AD$6</f>
        <v>-428.988796273973</v>
      </c>
      <c r="AE88" s="43" t="n">
        <f aca="false">-In_BESS_Opex*$E66*AE39*(1+In_Opex_Adj)*AE26*AE$6</f>
        <v>-428.056037260274</v>
      </c>
      <c r="AF88" s="43" t="n">
        <f aca="false">-In_BESS_Opex*$E66*AF39*(1+In_Opex_Adj)*AF26*AF$6</f>
        <v>-432.812215452055</v>
      </c>
      <c r="AG88" s="43" t="n">
        <f aca="false">-In_BESS_Opex*$E66*AG39*(1+In_Opex_Adj)*AG26*AG$6</f>
        <v>-437.568393643836</v>
      </c>
      <c r="AH88" s="43" t="n">
        <f aca="false">-In_BESS_Opex*$E66*AH39*(1+In_Opex_Adj)*AH26*AH$6</f>
        <v>-437.568393643836</v>
      </c>
      <c r="AI88" s="43" t="n">
        <f aca="false">-In_BESS_Opex*$E66*AI39*(1+In_Opex_Adj)*AI26*AI$6</f>
        <v>-441.468644054795</v>
      </c>
      <c r="AJ88" s="43" t="n">
        <f aca="false">-In_BESS_Opex*$E66*AJ39*(1+In_Opex_Adj)*AJ26*AJ$6</f>
        <v>-441.468644054795</v>
      </c>
      <c r="AK88" s="43" t="n">
        <f aca="false">-In_BESS_Opex*$E66*AK39*(1+In_Opex_Adj)*AK26*AK$6</f>
        <v>-446.319947835616</v>
      </c>
      <c r="AL88" s="43" t="n">
        <f aca="false">-In_BESS_Opex*$E66*AL39*(1+In_Opex_Adj)*AL26*AL$6</f>
        <v>-446.319947835616</v>
      </c>
      <c r="AM88" s="43" t="n">
        <f aca="false">-In_BESS_Opex*$E66*AM39*(1+In_Opex_Adj)*AM26*AM$6</f>
        <v>-445.34952</v>
      </c>
      <c r="AN88" s="43" t="n">
        <f aca="false">-In_BESS_Opex*$E66*AN39*(1+In_Opex_Adj)*AN26*AN$6</f>
        <v>-450.297848</v>
      </c>
      <c r="AO88" s="43" t="n">
        <f aca="false">-In_BESS_Opex*$E66*AO39*(1+In_Opex_Adj)*AO26*AO$6</f>
        <v>-455.246176</v>
      </c>
      <c r="AP88" s="43" t="n">
        <f aca="false">-In_BESS_Opex*$E66*AP39*(1+In_Opex_Adj)*AP26*AP$6</f>
        <v>-455.246176</v>
      </c>
      <c r="AQ88" s="43" t="n">
        <f aca="false">-In_BESS_Opex*$E66*AQ39*(1+In_Opex_Adj)*AQ26*AQ$6</f>
        <v>-454.256753424658</v>
      </c>
      <c r="AR88" s="43" t="n">
        <f aca="false">-In_BESS_Opex*$E66*AR39*(1+In_Opex_Adj)*AR26*AR$6</f>
        <v>-459.304050684932</v>
      </c>
      <c r="AS88" s="43" t="n">
        <f aca="false">-In_BESS_Opex*$E66*AS39*(1+In_Opex_Adj)*AS26*AS$6</f>
        <v>-464.351347945206</v>
      </c>
      <c r="AT88" s="43" t="n">
        <f aca="false">-In_BESS_Opex*$E66*AT39*(1+In_Opex_Adj)*AT26*AT$6</f>
        <v>-464.351347945206</v>
      </c>
      <c r="AU88" s="43" t="n">
        <f aca="false">-In_BESS_Opex*$E66*AU39*(1+In_Opex_Adj)*AU26*AU$6</f>
        <v>-463.341698630137</v>
      </c>
      <c r="AV88" s="43" t="n">
        <f aca="false">-In_BESS_Opex*$E66*AV39*(1+In_Opex_Adj)*AV26*AV$6</f>
        <v>-468.489939726027</v>
      </c>
      <c r="AW88" s="43" t="n">
        <f aca="false">-In_BESS_Opex*$E66*AW39*(1+In_Opex_Adj)*AW26*AW$6</f>
        <v>-473.638180821918</v>
      </c>
      <c r="AX88" s="43" t="n">
        <f aca="false">-In_BESS_Opex*$E66*AX39*(1+In_Opex_Adj)*AX26*AX$6</f>
        <v>-473.638180821918</v>
      </c>
      <c r="AY88" s="43" t="n">
        <f aca="false">-In_BESS_Opex*$E66*AY39*(1+In_Opex_Adj)*AY26*AY$6</f>
        <v>-477.859738520548</v>
      </c>
      <c r="AZ88" s="43" t="n">
        <f aca="false">-In_BESS_Opex*$E66*AZ39*(1+In_Opex_Adj)*AZ26*AZ$6</f>
        <v>-477.859738520548</v>
      </c>
      <c r="BA88" s="43" t="n">
        <f aca="false">-In_BESS_Opex*$E66*BA39*(1+In_Opex_Adj)*BA26*BA$6</f>
        <v>-483.110944438356</v>
      </c>
      <c r="BB88" s="43" t="n">
        <f aca="false">-In_BESS_Opex*$E66*BB39*(1+In_Opex_Adj)*BB26*BB$6</f>
        <v>-483.110944438356</v>
      </c>
      <c r="BC88" s="43" t="n">
        <f aca="false">-In_BESS_Opex*$E66*BC39*(1+In_Opex_Adj)*BC26*BC$6</f>
        <v>-482.060672876712</v>
      </c>
      <c r="BD88" s="43" t="n">
        <f aca="false">-In_BESS_Opex*$E66*BD39*(1+In_Opex_Adj)*BD26*BD$6</f>
        <v>-487.416902575342</v>
      </c>
      <c r="BE88" s="43" t="n">
        <f aca="false">-In_BESS_Opex*$E66*BE39*(1+In_Opex_Adj)*BE26*BE$6</f>
        <v>-492.773132273973</v>
      </c>
      <c r="BF88" s="43" t="n">
        <f aca="false">-In_BESS_Opex*$E66*BF39*(1+In_Opex_Adj)*BF26*BF$6</f>
        <v>-492.773132273973</v>
      </c>
      <c r="BG88" s="43" t="n">
        <f aca="false">-In_BESS_Opex*$E66*BG39*(1+In_Opex_Adj)*BG26*BG$6</f>
        <v>-491.701916712329</v>
      </c>
      <c r="BH88" s="43" t="n">
        <f aca="false">-In_BESS_Opex*$E66*BH39*(1+In_Opex_Adj)*BH26*BH$6</f>
        <v>-497.165271342466</v>
      </c>
      <c r="BI88" s="43" t="n">
        <f aca="false">-In_BESS_Opex*$E66*BI39*(1+In_Opex_Adj)*BI26*BI$6</f>
        <v>-502.628625972603</v>
      </c>
      <c r="BJ88" s="43" t="n">
        <f aca="false">-In_BESS_Opex*$E66*BJ39*(1+In_Opex_Adj)*BJ26*BJ$6</f>
        <v>-502.628625972603</v>
      </c>
      <c r="BK88" s="43" t="n">
        <f aca="false">-In_BESS_Opex*$E66*BK39*(1+In_Opex_Adj)*BK26*BK$6</f>
        <v>-501.536061369863</v>
      </c>
      <c r="BL88" s="43" t="n">
        <f aca="false">-In_BESS_Opex*$E66*BL39*(1+In_Opex_Adj)*BL26*BL$6</f>
        <v>-507.108684273973</v>
      </c>
      <c r="BM88" s="43" t="n">
        <f aca="false">-In_BESS_Opex*$E66*BM39*(1+In_Opex_Adj)*BM26*BM$6</f>
        <v>-512.681307178082</v>
      </c>
      <c r="BN88" s="43" t="n">
        <f aca="false">-In_BESS_Opex*$E66*BN39*(1+In_Opex_Adj)*BN26*BN$6</f>
        <v>-512.681307178082</v>
      </c>
      <c r="BO88" s="43" t="n">
        <f aca="false">-In_BESS_Opex*$E66*BO39*(1+In_Opex_Adj)*BO26*BO$6</f>
        <v>-517.250980821918</v>
      </c>
      <c r="BP88" s="43" t="n">
        <f aca="false">-In_BESS_Opex*$E66*BP39*(1+In_Opex_Adj)*BP26*BP$6</f>
        <v>-517.250980821918</v>
      </c>
      <c r="BQ88" s="43" t="n">
        <f aca="false">-In_BESS_Opex*$E66*BQ39*(1+In_Opex_Adj)*BQ26*BQ$6</f>
        <v>-522.935057534247</v>
      </c>
      <c r="BR88" s="43" t="n">
        <f aca="false">-In_BESS_Opex*$E66*BR39*(1+In_Opex_Adj)*BR26*BR$6</f>
        <v>-522.935057534247</v>
      </c>
      <c r="BS88" s="43" t="n">
        <f aca="false">-In_BESS_Opex*$E66*BS39*(1+In_Opex_Adj)*BS26*BS$6</f>
        <v>-521.798242191781</v>
      </c>
      <c r="BT88" s="43" t="n">
        <f aca="false">-In_BESS_Opex*$E66*BT39*(1+In_Opex_Adj)*BT26*BT$6</f>
        <v>-527.596000438356</v>
      </c>
      <c r="BU88" s="43" t="n">
        <f aca="false">-In_BESS_Opex*$E66*BU39*(1+In_Opex_Adj)*BU26*BU$6</f>
        <v>-533.393758684932</v>
      </c>
      <c r="BV88" s="43" t="n">
        <f aca="false">-In_BESS_Opex*$E66*BV39*(1+In_Opex_Adj)*BV26*BV$6</f>
        <v>-533.393758684932</v>
      </c>
      <c r="BW88" s="43" t="n">
        <f aca="false">-In_BESS_Opex*$E66*BW39*(1+In_Opex_Adj)*BW26*BW$6</f>
        <v>-532.23425260274</v>
      </c>
      <c r="BX88" s="43" t="n">
        <f aca="false">-In_BESS_Opex*$E66*BX39*(1+In_Opex_Adj)*BX26*BX$6</f>
        <v>-538.147966520548</v>
      </c>
      <c r="BY88" s="43" t="n">
        <f aca="false">-In_BESS_Opex*$E66*BY39*(1+In_Opex_Adj)*BY26*BY$6</f>
        <v>-544.061680438356</v>
      </c>
      <c r="BZ88" s="43" t="n">
        <f aca="false">-In_BESS_Opex*$E66*BZ39*(1+In_Opex_Adj)*BZ26*BZ$6</f>
        <v>-544.061680438356</v>
      </c>
      <c r="CA88" s="43" t="n">
        <f aca="false">-In_BESS_Opex*$E66*CA39*(1+In_Opex_Adj)*CA26*CA$6</f>
        <v>-542.87873260274</v>
      </c>
      <c r="CB88" s="43" t="n">
        <f aca="false">-In_BESS_Opex*$E66*CB39*(1+In_Opex_Adj)*CB26*CB$6</f>
        <v>-548.910718520548</v>
      </c>
      <c r="CC88" s="43" t="n">
        <f aca="false">-In_BESS_Opex*$E66*CC39*(1+In_Opex_Adj)*CC26*CC$6</f>
        <v>-554.942704438356</v>
      </c>
      <c r="CD88" s="43" t="n">
        <f aca="false">-In_BESS_Opex*$E66*CD39*(1+In_Opex_Adj)*CD26*CD$6</f>
        <v>-554.942704438356</v>
      </c>
      <c r="CE88" s="43" t="n">
        <f aca="false">-In_BESS_Opex*$E66*CE39*(1+In_Opex_Adj)*CE26*CE$6</f>
        <v>-559.888863780822</v>
      </c>
      <c r="CF88" s="43" t="n">
        <f aca="false">-In_BESS_Opex*$E66*CF39*(1+In_Opex_Adj)*CF26*CF$6</f>
        <v>-559.888863780822</v>
      </c>
      <c r="CG88" s="43" t="n">
        <f aca="false">-In_BESS_Opex*$E66*CG39*(1+In_Opex_Adj)*CG26*CG$6</f>
        <v>-566.041488657534</v>
      </c>
      <c r="CH88" s="43" t="n">
        <f aca="false">-In_BESS_Opex*$E66*CH39*(1+In_Opex_Adj)*CH26*CH$6</f>
        <v>-566.041488657534</v>
      </c>
      <c r="CI88" s="43" t="n">
        <f aca="false">-In_BESS_Opex*$E66*CI39*(1+In_Opex_Adj)*CI26*CI$6</f>
        <v>-564.810948493151</v>
      </c>
      <c r="CJ88" s="43" t="n">
        <f aca="false">-In_BESS_Opex*$E66*CJ39*(1+In_Opex_Adj)*CJ26*CJ$6</f>
        <v>-571.08662569863</v>
      </c>
      <c r="CK88" s="43" t="n">
        <f aca="false">-In_BESS_Opex*$E66*CK39*(1+In_Opex_Adj)*CK26*CK$6</f>
        <v>-577.36230290411</v>
      </c>
      <c r="CL88" s="43" t="n">
        <f aca="false">-In_BESS_Opex*$E66*CL39*(1+In_Opex_Adj)*CL26*CL$6</f>
        <v>-577.36230290411</v>
      </c>
      <c r="CM88" s="43" t="n">
        <f aca="false">-In_BESS_Opex*$E66*CM39*(1+In_Opex_Adj)*CM26*CM$6</f>
        <v>-576.107418082192</v>
      </c>
      <c r="CN88" s="43" t="n">
        <f aca="false">-In_BESS_Opex*$E66*CN39*(1+In_Opex_Adj)*CN26*CN$6</f>
        <v>-582.508611616438</v>
      </c>
      <c r="CO88" s="43" t="n">
        <f aca="false">-In_BESS_Opex*$E66*CO39*(1+In_Opex_Adj)*CO26*CO$6</f>
        <v>-588.909805150685</v>
      </c>
      <c r="CP88" s="43" t="n">
        <f aca="false">-In_BESS_Opex*$E66*CP39*(1+In_Opex_Adj)*CP26*CP$6</f>
        <v>-588.909805150685</v>
      </c>
      <c r="CQ88" s="43" t="n">
        <f aca="false">-In_BESS_Opex*$E66*CQ39*(1+In_Opex_Adj)*CQ26*CQ$6</f>
        <v>-587.629444931507</v>
      </c>
      <c r="CR88" s="43" t="n">
        <f aca="false">-In_BESS_Opex*$E66*CR39*(1+In_Opex_Adj)*CR26*CR$6</f>
        <v>-594.158660986301</v>
      </c>
      <c r="CS88" s="43" t="n">
        <f aca="false">-In_BESS_Opex*$E66*CS39*(1+In_Opex_Adj)*CS26*CS$6</f>
        <v>-600.687877041096</v>
      </c>
      <c r="CT88" s="43" t="n">
        <f aca="false">-In_BESS_Opex*$E66*CT39*(1+In_Opex_Adj)*CT26*CT$6</f>
        <v>-600.687877041096</v>
      </c>
      <c r="CU88" s="43" t="n">
        <f aca="false">-In_BESS_Opex*$E66*CU39*(1+In_Opex_Adj)*CU26*CU$6</f>
        <v>-606.041765095891</v>
      </c>
      <c r="CV88" s="43" t="n">
        <f aca="false">-In_BESS_Opex*$E66*CV39*(1+In_Opex_Adj)*CV26*CV$6</f>
        <v>-606.041765095891</v>
      </c>
      <c r="CW88" s="43" t="n">
        <f aca="false">-In_BESS_Opex*$E66*CW39*(1+In_Opex_Adj)*CW26*CW$6</f>
        <v>-612.701564712329</v>
      </c>
      <c r="CX88" s="43" t="n">
        <f aca="false">-In_BESS_Opex*$E66*CX39*(1+In_Opex_Adj)*CX26*CX$6</f>
        <v>-612.701564712329</v>
      </c>
      <c r="CY88" s="43" t="n">
        <f aca="false">-In_BESS_Opex*$E66*CY39*(1+In_Opex_Adj)*CY26*CY$6</f>
        <v>-611.369536438356</v>
      </c>
      <c r="CZ88" s="43" t="n">
        <f aca="false">-In_BESS_Opex*$E66*CZ39*(1+In_Opex_Adj)*CZ26*CZ$6</f>
        <v>-618.162531287671</v>
      </c>
      <c r="DA88" s="43" t="n">
        <f aca="false">-In_BESS_Opex*$E66*DA39*(1+In_Opex_Adj)*DA26*DA$6</f>
        <v>-624.955526136986</v>
      </c>
      <c r="DB88" s="43" t="n">
        <f aca="false">-In_BESS_Opex*$E66*DB39*(1+In_Opex_Adj)*DB26*DB$6</f>
        <v>-624.955526136986</v>
      </c>
      <c r="DC88" s="43" t="n">
        <f aca="false">-In_BESS_Opex*$E66*DC39*(1+In_Opex_Adj)*DC26*DC$6</f>
        <v>-623.597094246575</v>
      </c>
      <c r="DD88" s="43" t="n">
        <f aca="false">-In_BESS_Opex*$E66*DD39*(1+In_Opex_Adj)*DD26*DD$6</f>
        <v>-630.525950849315</v>
      </c>
      <c r="DE88" s="43" t="n">
        <f aca="false">-In_BESS_Opex*$E66*DE39*(1+In_Opex_Adj)*DE26*DE$6</f>
        <v>-637.454807452055</v>
      </c>
      <c r="DF88" s="43" t="n">
        <f aca="false">-In_BESS_Opex*$E66*DF39*(1+In_Opex_Adj)*DF26*DF$6</f>
        <v>-637.454807452055</v>
      </c>
      <c r="DG88" s="43" t="n">
        <f aca="false">-In_BESS_Opex*$E66*DG39*(1+In_Opex_Adj)*DG26*DG$6</f>
        <v>-636.069195616438</v>
      </c>
      <c r="DH88" s="43" t="n">
        <f aca="false">-In_BESS_Opex*$E66*DH39*(1+In_Opex_Adj)*DH26*DH$6</f>
        <v>-643.136631123288</v>
      </c>
      <c r="DI88" s="43" t="n">
        <f aca="false">-In_BESS_Opex*$E66*DI39*(1+In_Opex_Adj)*DI26*DI$6</f>
        <v>-650.204066630137</v>
      </c>
      <c r="DJ88" s="43" t="n">
        <f aca="false">-In_BESS_Opex*$E66*DJ39*(1+In_Opex_Adj)*DJ26*DJ$6</f>
        <v>-650.204066630137</v>
      </c>
      <c r="DK88" s="43" t="n">
        <f aca="false">-In_BESS_Opex*$E66*DK39*(1+In_Opex_Adj)*DK26*DK$6</f>
        <v>-655.999179452055</v>
      </c>
      <c r="DL88" s="43" t="n">
        <f aca="false">-In_BESS_Opex*$E66*DL39*(1+In_Opex_Adj)*DL26*DL$6</f>
        <v>-655.999179452055</v>
      </c>
      <c r="DM88" s="43" t="n">
        <f aca="false">-In_BESS_Opex*$E66*DM39*(1+In_Opex_Adj)*DM26*DM$6</f>
        <v>-663.207961643836</v>
      </c>
      <c r="DN88" s="43" t="n">
        <f aca="false">-In_BESS_Opex*$E66*DN39*(1+In_Opex_Adj)*DN26*DN$6</f>
        <v>-663.207961643836</v>
      </c>
      <c r="DO88" s="43" t="n">
        <f aca="false">-In_BESS_Opex*$E66*DO39*(1+In_Opex_Adj)*DO26*DO$6</f>
        <v>-661.766015342466</v>
      </c>
      <c r="DP88" s="43" t="n">
        <f aca="false">-In_BESS_Opex*$E66*DP39*(1+In_Opex_Adj)*DP26*DP$6</f>
        <v>-669.118971068493</v>
      </c>
      <c r="DQ88" s="43" t="n">
        <f aca="false">-In_BESS_Opex*$E66*DQ39*(1+In_Opex_Adj)*DQ26*DQ$6</f>
        <v>-676.471926794521</v>
      </c>
      <c r="DR88" s="43" t="n">
        <f aca="false">-In_BESS_Opex*$E66*DR39*(1+In_Opex_Adj)*DR26*DR$6</f>
        <v>-676.471926794521</v>
      </c>
      <c r="DS88" s="43" t="n">
        <f aca="false">-In_BESS_Opex*$E66*DS39*(1+In_Opex_Adj)*DS26*DS$6</f>
        <v>-675.001366027397</v>
      </c>
      <c r="DT88" s="43" t="n">
        <f aca="false">-In_BESS_Opex*$E66*DT39*(1+In_Opex_Adj)*DT26*DT$6</f>
        <v>-682.501381205479</v>
      </c>
      <c r="DU88" s="43" t="n">
        <f aca="false">-In_BESS_Opex*$E66*DU39*(1+In_Opex_Adj)*DU26*DU$6</f>
        <v>-690.001396383562</v>
      </c>
      <c r="DV88" s="43" t="n">
        <f aca="false">-In_BESS_Opex*$E66*DV39*(1+In_Opex_Adj)*DV26*DV$6</f>
        <v>-690.001396383562</v>
      </c>
      <c r="DW88" s="43" t="n">
        <f aca="false">-In_BESS_Opex*$E66*DW39*(1+In_Opex_Adj)*DW26*DW$6</f>
        <v>-688.501385753425</v>
      </c>
      <c r="DX88" s="43" t="n">
        <f aca="false">-In_BESS_Opex*$E66*DX39*(1+In_Opex_Adj)*DX26*DX$6</f>
        <v>-696.151401150685</v>
      </c>
      <c r="DY88" s="43" t="n">
        <f aca="false">-In_BESS_Opex*$E66*DY39*(1+In_Opex_Adj)*DY26*DY$6</f>
        <v>-703.801416547945</v>
      </c>
      <c r="DZ88" s="43" t="n">
        <f aca="false">-In_BESS_Opex*$E66*DZ39*(1+In_Opex_Adj)*DZ26*DZ$6</f>
        <v>-703.801416547945</v>
      </c>
      <c r="EA88" s="43" t="n">
        <f aca="false">-In_BESS_Opex*$E66*EA39*(1+In_Opex_Adj)*EA26*EA$6</f>
        <v>-710.074790082192</v>
      </c>
      <c r="EB88" s="43" t="n">
        <f aca="false">-In_BESS_Opex*$E66*EB39*(1+In_Opex_Adj)*EB26*EB$6</f>
        <v>-710.074790082192</v>
      </c>
      <c r="EC88" s="43" t="n">
        <f aca="false">-In_BESS_Opex*$E66*EC39*(1+In_Opex_Adj)*EC26*EC$6</f>
        <v>-717.877809753425</v>
      </c>
      <c r="ED88" s="43" t="n">
        <f aca="false">-In_BESS_Opex*$E66*ED39*(1+In_Opex_Adj)*ED26*ED$6</f>
        <v>-717.877809753425</v>
      </c>
      <c r="EE88" s="43" t="n">
        <f aca="false">-In_BESS_Opex*$E66*EE39*(1+In_Opex_Adj)*EE26*EE$6</f>
        <v>-716.317076712329</v>
      </c>
      <c r="EF88" s="43" t="n">
        <f aca="false">-In_BESS_Opex*$E66*EF39*(1+In_Opex_Adj)*EF26*EF$6</f>
        <v>-724.276155342466</v>
      </c>
      <c r="EG88" s="43" t="n">
        <f aca="false">-In_BESS_Opex*$E66*EG39*(1+In_Opex_Adj)*EG26*EG$6</f>
        <v>-732.235233972603</v>
      </c>
      <c r="EH88" s="43" t="n">
        <f aca="false">-In_BESS_Opex*$E66*EH39*(1+In_Opex_Adj)*EH26*EH$6</f>
        <v>-732.235233972603</v>
      </c>
      <c r="EI88" s="43" t="n">
        <f aca="false">-In_BESS_Opex*$E66*EI39*(1+In_Opex_Adj)*EI26*EI$6</f>
        <v>-730.643380273973</v>
      </c>
      <c r="EJ88" s="43" t="n">
        <f aca="false">-In_BESS_Opex*$E66*EJ39*(1+In_Opex_Adj)*EJ26*EJ$6</f>
        <v>-738.761640054795</v>
      </c>
      <c r="EK88" s="43" t="n">
        <f aca="false">-In_BESS_Opex*$E66*EK39*(1+In_Opex_Adj)*EK26*EK$6</f>
        <v>-746.879899835617</v>
      </c>
      <c r="EL88" s="43" t="n">
        <f aca="false">-In_BESS_Opex*$E66*EL39*(1+In_Opex_Adj)*EL26*EL$6</f>
        <v>-746.879899835617</v>
      </c>
      <c r="EM88" s="43" t="n">
        <f aca="false">-In_BESS_Opex*$E66*EM39*(1+In_Opex_Adj)*EM26*EM$6</f>
        <v>-745.256376986301</v>
      </c>
      <c r="EN88" s="43" t="n">
        <f aca="false">-In_BESS_Opex*$E66*EN39*(1+In_Opex_Adj)*EN26*EN$6</f>
        <v>-753.53700339726</v>
      </c>
      <c r="EO88" s="43" t="n">
        <f aca="false">-In_BESS_Opex*$E66*EO39*(1+In_Opex_Adj)*EO26*EO$6</f>
        <v>-761.817629808219</v>
      </c>
      <c r="EP88" s="43" t="n">
        <f aca="false">-In_BESS_Opex*$E66*EP39*(1+In_Opex_Adj)*EP26*EP$6</f>
        <v>-761.817629808219</v>
      </c>
      <c r="EQ88" s="43" t="n">
        <f aca="false">-In_BESS_Opex*$E66*EQ39*(1+In_Opex_Adj)*EQ26*EQ$6</f>
        <v>-768.60762060274</v>
      </c>
      <c r="ER88" s="43" t="n">
        <f aca="false">-In_BESS_Opex*$E66*ER39*(1+In_Opex_Adj)*ER26*ER$6</f>
        <v>-768.60762060274</v>
      </c>
      <c r="ES88" s="43" t="n">
        <f aca="false">-In_BESS_Opex*$E66*ES39*(1+In_Opex_Adj)*ES26*ES$6</f>
        <v>-777.053858191781</v>
      </c>
      <c r="ET88" s="43" t="n">
        <f aca="false">-In_BESS_Opex*$E66*ET39*(1+In_Opex_Adj)*ET26*ET$6</f>
        <v>-777.053858191781</v>
      </c>
      <c r="EU88" s="43" t="n">
        <f aca="false">-In_BESS_Opex*$E66*EU39*(1+In_Opex_Adj)*EU26*EU$6</f>
        <v>-775.364610673973</v>
      </c>
      <c r="EV88" s="43" t="n">
        <f aca="false">-In_BESS_Opex*$E66*EV39*(1+In_Opex_Adj)*EV26*EV$6</f>
        <v>-783.979773014795</v>
      </c>
      <c r="EW88" s="43" t="n">
        <f aca="false">-In_BESS_Opex*$E66*EW39*(1+In_Opex_Adj)*EW26*EW$6</f>
        <v>-792.594935355617</v>
      </c>
      <c r="EX88" s="43" t="n">
        <f aca="false">-In_BESS_Opex*$E66*EX39*(1+In_Opex_Adj)*EX26*EX$6</f>
        <v>-792.594935355617</v>
      </c>
      <c r="EY88" s="43" t="n">
        <f aca="false">-In_BESS_Opex*$E66*EY39*(1+In_Opex_Adj)*EY26*EY$6</f>
        <v>-790.871902887452</v>
      </c>
      <c r="EZ88" s="43" t="n">
        <f aca="false">-In_BESS_Opex*$E66*EZ39*(1+In_Opex_Adj)*EZ26*EZ$6</f>
        <v>-799.65936847509</v>
      </c>
      <c r="FA88" s="43" t="n">
        <f aca="false">-In_BESS_Opex*$E66*FA39*(1+In_Opex_Adj)*FA26*FA$6</f>
        <v>-808.446834062729</v>
      </c>
      <c r="FB88" s="43" t="n">
        <f aca="false">-In_BESS_Opex*$E66*FB39*(1+In_Opex_Adj)*FB26*FB$6</f>
        <v>-808.446834062729</v>
      </c>
      <c r="FC88" s="43" t="n">
        <f aca="false">-In_BESS_Opex*$E66*FC39*(1+In_Opex_Adj)*FC26*FC$6</f>
        <v>-806.689340945201</v>
      </c>
      <c r="FD88" s="43" t="n">
        <f aca="false">-In_BESS_Opex*$E66*FD39*(1+In_Opex_Adj)*FD26*FD$6</f>
        <v>-0</v>
      </c>
      <c r="FE88" s="43" t="n">
        <f aca="false">-In_BESS_Opex*$E66*FE39*(1+In_Opex_Adj)*FE26*FE$6</f>
        <v>-0</v>
      </c>
      <c r="FF88" s="43" t="n">
        <f aca="false">-In_BESS_Opex*$E66*FF39*(1+In_Opex_Adj)*FF26*FF$6</f>
        <v>-0</v>
      </c>
      <c r="FG88" s="43" t="n">
        <f aca="false">-In_BESS_Opex*$E66*FG39*(1+In_Opex_Adj)*FG26*FG$6</f>
        <v>-0</v>
      </c>
      <c r="FH88" s="43" t="n">
        <f aca="false">-In_BESS_Opex*$E66*FH39*(1+In_Opex_Adj)*FH26*FH$6</f>
        <v>-0</v>
      </c>
    </row>
    <row r="89" customFormat="false" ht="15" hidden="false" customHeight="false" outlineLevel="0" collapsed="false">
      <c r="C89" s="0" t="s">
        <v>690</v>
      </c>
      <c r="D89" s="11" t="s">
        <v>319</v>
      </c>
      <c r="I89" s="43" t="n">
        <f aca="false">SUM(J89:FH89)</f>
        <v>0</v>
      </c>
      <c r="J89" s="43" t="n">
        <f aca="false">-In_RTM*J80-INDEX(OPV_Cost,$E48)*J51*J$6</f>
        <v>-0</v>
      </c>
      <c r="K89" s="43" t="n">
        <f aca="false">-In_RTM*K80-INDEX(OPV_Cost,$E48)*K51*K$6</f>
        <v>-0</v>
      </c>
      <c r="L89" s="43" t="n">
        <f aca="false">-In_RTM*L80-INDEX(OPV_Cost,$E48)*L51*L$6</f>
        <v>-0</v>
      </c>
      <c r="M89" s="43" t="n">
        <f aca="false">-In_RTM*M80-INDEX(OPV_Cost,$E48)*M51*M$6</f>
        <v>-0</v>
      </c>
      <c r="N89" s="43" t="n">
        <f aca="false">-In_RTM*N80-INDEX(OPV_Cost,$E48)*N51*N$6</f>
        <v>-0</v>
      </c>
      <c r="O89" s="43" t="n">
        <f aca="false">-In_RTM*O80-INDEX(OPV_Cost,$E48)*O51*O$6</f>
        <v>-0</v>
      </c>
      <c r="P89" s="43" t="n">
        <f aca="false">-In_RTM*P80-INDEX(OPV_Cost,$E48)*P51*P$6</f>
        <v>-0</v>
      </c>
      <c r="Q89" s="43" t="n">
        <f aca="false">-In_RTM*Q80-INDEX(OPV_Cost,$E48)*Q51*Q$6</f>
        <v>-0</v>
      </c>
      <c r="R89" s="43" t="n">
        <f aca="false">-In_RTM*R80-INDEX(OPV_Cost,$E48)*R51*R$6</f>
        <v>-0</v>
      </c>
      <c r="S89" s="43" t="n">
        <f aca="false">-In_RTM*S80-INDEX(OPV_Cost,$E48)*S51*S$6</f>
        <v>-0</v>
      </c>
      <c r="T89" s="43" t="n">
        <f aca="false">-In_RTM*T80-INDEX(OPV_Cost,$E48)*T51*T$6</f>
        <v>-0</v>
      </c>
      <c r="U89" s="43" t="n">
        <f aca="false">-In_RTM*U80-INDEX(OPV_Cost,$E48)*U51*U$6</f>
        <v>-0</v>
      </c>
      <c r="V89" s="43" t="n">
        <f aca="false">-In_RTM*V80-INDEX(OPV_Cost,$E48)*V51*V$6</f>
        <v>-0</v>
      </c>
      <c r="W89" s="43" t="n">
        <f aca="false">-In_RTM*W80-INDEX(OPV_Cost,$E48)*W51*W$6</f>
        <v>-0</v>
      </c>
      <c r="X89" s="43" t="n">
        <f aca="false">-In_RTM*X80-INDEX(OPV_Cost,$E48)*X51*X$6</f>
        <v>-0</v>
      </c>
      <c r="Y89" s="43" t="n">
        <f aca="false">-In_RTM*Y80-INDEX(OPV_Cost,$E48)*Y51*Y$6</f>
        <v>-0</v>
      </c>
      <c r="Z89" s="43" t="n">
        <f aca="false">-In_RTM*Z80-INDEX(OPV_Cost,$E48)*Z51*Z$6</f>
        <v>-0</v>
      </c>
      <c r="AA89" s="43" t="n">
        <f aca="false">-In_RTM*AA80-INDEX(OPV_Cost,$E48)*AA51*AA$6</f>
        <v>-0</v>
      </c>
      <c r="AB89" s="43" t="n">
        <f aca="false">-In_RTM*AB80-INDEX(OPV_Cost,$E48)*AB51*AB$6</f>
        <v>-0</v>
      </c>
      <c r="AC89" s="43" t="n">
        <f aca="false">-In_RTM*AC80-INDEX(OPV_Cost,$E48)*AC51*AC$6</f>
        <v>-0</v>
      </c>
      <c r="AD89" s="43" t="n">
        <f aca="false">-In_RTM*AD80-INDEX(OPV_Cost,$E48)*AD51*AD$6</f>
        <v>-0</v>
      </c>
      <c r="AE89" s="43" t="n">
        <f aca="false">-In_RTM*AE80-INDEX(OPV_Cost,$E48)*AE51*AE$6</f>
        <v>-0</v>
      </c>
      <c r="AF89" s="43" t="n">
        <f aca="false">-In_RTM*AF80-INDEX(OPV_Cost,$E48)*AF51*AF$6</f>
        <v>-0</v>
      </c>
      <c r="AG89" s="43" t="n">
        <f aca="false">-In_RTM*AG80-INDEX(OPV_Cost,$E48)*AG51*AG$6</f>
        <v>-0</v>
      </c>
      <c r="AH89" s="43" t="n">
        <f aca="false">-In_RTM*AH80-INDEX(OPV_Cost,$E48)*AH51*AH$6</f>
        <v>-0</v>
      </c>
      <c r="AI89" s="43" t="n">
        <f aca="false">-In_RTM*AI80-INDEX(OPV_Cost,$E48)*AI51*AI$6</f>
        <v>-0</v>
      </c>
      <c r="AJ89" s="43" t="n">
        <f aca="false">-In_RTM*AJ80-INDEX(OPV_Cost,$E48)*AJ51*AJ$6</f>
        <v>-0</v>
      </c>
      <c r="AK89" s="43" t="n">
        <f aca="false">-In_RTM*AK80-INDEX(OPV_Cost,$E48)*AK51*AK$6</f>
        <v>-0</v>
      </c>
      <c r="AL89" s="43" t="n">
        <f aca="false">-In_RTM*AL80-INDEX(OPV_Cost,$E48)*AL51*AL$6</f>
        <v>-0</v>
      </c>
      <c r="AM89" s="43" t="n">
        <f aca="false">-In_RTM*AM80-INDEX(OPV_Cost,$E48)*AM51*AM$6</f>
        <v>-0</v>
      </c>
      <c r="AN89" s="43" t="n">
        <f aca="false">-In_RTM*AN80-INDEX(OPV_Cost,$E48)*AN51*AN$6</f>
        <v>-0</v>
      </c>
      <c r="AO89" s="43" t="n">
        <f aca="false">-In_RTM*AO80-INDEX(OPV_Cost,$E48)*AO51*AO$6</f>
        <v>-0</v>
      </c>
      <c r="AP89" s="43" t="n">
        <f aca="false">-In_RTM*AP80-INDEX(OPV_Cost,$E48)*AP51*AP$6</f>
        <v>-0</v>
      </c>
      <c r="AQ89" s="43" t="n">
        <f aca="false">-In_RTM*AQ80-INDEX(OPV_Cost,$E48)*AQ51*AQ$6</f>
        <v>-0</v>
      </c>
      <c r="AR89" s="43" t="n">
        <f aca="false">-In_RTM*AR80-INDEX(OPV_Cost,$E48)*AR51*AR$6</f>
        <v>-0</v>
      </c>
      <c r="AS89" s="43" t="n">
        <f aca="false">-In_RTM*AS80-INDEX(OPV_Cost,$E48)*AS51*AS$6</f>
        <v>-0</v>
      </c>
      <c r="AT89" s="43" t="n">
        <f aca="false">-In_RTM*AT80-INDEX(OPV_Cost,$E48)*AT51*AT$6</f>
        <v>-0</v>
      </c>
      <c r="AU89" s="43" t="n">
        <f aca="false">-In_RTM*AU80-INDEX(OPV_Cost,$E48)*AU51*AU$6</f>
        <v>-0</v>
      </c>
      <c r="AV89" s="43" t="n">
        <f aca="false">-In_RTM*AV80-INDEX(OPV_Cost,$E48)*AV51*AV$6</f>
        <v>-0</v>
      </c>
      <c r="AW89" s="43" t="n">
        <f aca="false">-In_RTM*AW80-INDEX(OPV_Cost,$E48)*AW51*AW$6</f>
        <v>-0</v>
      </c>
      <c r="AX89" s="43" t="n">
        <f aca="false">-In_RTM*AX80-INDEX(OPV_Cost,$E48)*AX51*AX$6</f>
        <v>-0</v>
      </c>
      <c r="AY89" s="43" t="n">
        <f aca="false">-In_RTM*AY80-INDEX(OPV_Cost,$E48)*AY51*AY$6</f>
        <v>-0</v>
      </c>
      <c r="AZ89" s="43" t="n">
        <f aca="false">-In_RTM*AZ80-INDEX(OPV_Cost,$E48)*AZ51*AZ$6</f>
        <v>-0</v>
      </c>
      <c r="BA89" s="43" t="n">
        <f aca="false">-In_RTM*BA80-INDEX(OPV_Cost,$E48)*BA51*BA$6</f>
        <v>-0</v>
      </c>
      <c r="BB89" s="43" t="n">
        <f aca="false">-In_RTM*BB80-INDEX(OPV_Cost,$E48)*BB51*BB$6</f>
        <v>-0</v>
      </c>
      <c r="BC89" s="43" t="n">
        <f aca="false">-In_RTM*BC80-INDEX(OPV_Cost,$E48)*BC51*BC$6</f>
        <v>-0</v>
      </c>
      <c r="BD89" s="43" t="n">
        <f aca="false">-In_RTM*BD80-INDEX(OPV_Cost,$E48)*BD51*BD$6</f>
        <v>-0</v>
      </c>
      <c r="BE89" s="43" t="n">
        <f aca="false">-In_RTM*BE80-INDEX(OPV_Cost,$E48)*BE51*BE$6</f>
        <v>-0</v>
      </c>
      <c r="BF89" s="43" t="n">
        <f aca="false">-In_RTM*BF80-INDEX(OPV_Cost,$E48)*BF51*BF$6</f>
        <v>-0</v>
      </c>
      <c r="BG89" s="43" t="n">
        <f aca="false">-In_RTM*BG80-INDEX(OPV_Cost,$E48)*BG51*BG$6</f>
        <v>-0</v>
      </c>
      <c r="BH89" s="43" t="n">
        <f aca="false">-In_RTM*BH80-INDEX(OPV_Cost,$E48)*BH51*BH$6</f>
        <v>-0</v>
      </c>
      <c r="BI89" s="43" t="n">
        <f aca="false">-In_RTM*BI80-INDEX(OPV_Cost,$E48)*BI51*BI$6</f>
        <v>-0</v>
      </c>
      <c r="BJ89" s="43" t="n">
        <f aca="false">-In_RTM*BJ80-INDEX(OPV_Cost,$E48)*BJ51*BJ$6</f>
        <v>-0</v>
      </c>
      <c r="BK89" s="43" t="n">
        <f aca="false">-In_RTM*BK80-INDEX(OPV_Cost,$E48)*BK51*BK$6</f>
        <v>-0</v>
      </c>
      <c r="BL89" s="43" t="n">
        <f aca="false">-In_RTM*BL80-INDEX(OPV_Cost,$E48)*BL51*BL$6</f>
        <v>-0</v>
      </c>
      <c r="BM89" s="43" t="n">
        <f aca="false">-In_RTM*BM80-INDEX(OPV_Cost,$E48)*BM51*BM$6</f>
        <v>-0</v>
      </c>
      <c r="BN89" s="43" t="n">
        <f aca="false">-In_RTM*BN80-INDEX(OPV_Cost,$E48)*BN51*BN$6</f>
        <v>-0</v>
      </c>
      <c r="BO89" s="43" t="n">
        <f aca="false">-In_RTM*BO80-INDEX(OPV_Cost,$E48)*BO51*BO$6</f>
        <v>-0</v>
      </c>
      <c r="BP89" s="43" t="n">
        <f aca="false">-In_RTM*BP80-INDEX(OPV_Cost,$E48)*BP51*BP$6</f>
        <v>-0</v>
      </c>
      <c r="BQ89" s="43" t="n">
        <f aca="false">-In_RTM*BQ80-INDEX(OPV_Cost,$E48)*BQ51*BQ$6</f>
        <v>-0</v>
      </c>
      <c r="BR89" s="43" t="n">
        <f aca="false">-In_RTM*BR80-INDEX(OPV_Cost,$E48)*BR51*BR$6</f>
        <v>-0</v>
      </c>
      <c r="BS89" s="43" t="n">
        <f aca="false">-In_RTM*BS80-INDEX(OPV_Cost,$E48)*BS51*BS$6</f>
        <v>-0</v>
      </c>
      <c r="BT89" s="43" t="n">
        <f aca="false">-In_RTM*BT80-INDEX(OPV_Cost,$E48)*BT51*BT$6</f>
        <v>-0</v>
      </c>
      <c r="BU89" s="43" t="n">
        <f aca="false">-In_RTM*BU80-INDEX(OPV_Cost,$E48)*BU51*BU$6</f>
        <v>-0</v>
      </c>
      <c r="BV89" s="43" t="n">
        <f aca="false">-In_RTM*BV80-INDEX(OPV_Cost,$E48)*BV51*BV$6</f>
        <v>-0</v>
      </c>
      <c r="BW89" s="43" t="n">
        <f aca="false">-In_RTM*BW80-INDEX(OPV_Cost,$E48)*BW51*BW$6</f>
        <v>-0</v>
      </c>
      <c r="BX89" s="43" t="n">
        <f aca="false">-In_RTM*BX80-INDEX(OPV_Cost,$E48)*BX51*BX$6</f>
        <v>-0</v>
      </c>
      <c r="BY89" s="43" t="n">
        <f aca="false">-In_RTM*BY80-INDEX(OPV_Cost,$E48)*BY51*BY$6</f>
        <v>-0</v>
      </c>
      <c r="BZ89" s="43" t="n">
        <f aca="false">-In_RTM*BZ80-INDEX(OPV_Cost,$E48)*BZ51*BZ$6</f>
        <v>-0</v>
      </c>
      <c r="CA89" s="43" t="n">
        <f aca="false">-In_RTM*CA80-INDEX(OPV_Cost,$E48)*CA51*CA$6</f>
        <v>-0</v>
      </c>
      <c r="CB89" s="43" t="n">
        <f aca="false">-In_RTM*CB80-INDEX(OPV_Cost,$E48)*CB51*CB$6</f>
        <v>-0</v>
      </c>
      <c r="CC89" s="43" t="n">
        <f aca="false">-In_RTM*CC80-INDEX(OPV_Cost,$E48)*CC51*CC$6</f>
        <v>-0</v>
      </c>
      <c r="CD89" s="43" t="n">
        <f aca="false">-In_RTM*CD80-INDEX(OPV_Cost,$E48)*CD51*CD$6</f>
        <v>-0</v>
      </c>
      <c r="CE89" s="43" t="n">
        <f aca="false">-In_RTM*CE80-INDEX(OPV_Cost,$E48)*CE51*CE$6</f>
        <v>-0</v>
      </c>
      <c r="CF89" s="43" t="n">
        <f aca="false">-In_RTM*CF80-INDEX(OPV_Cost,$E48)*CF51*CF$6</f>
        <v>-0</v>
      </c>
      <c r="CG89" s="43" t="n">
        <f aca="false">-In_RTM*CG80-INDEX(OPV_Cost,$E48)*CG51*CG$6</f>
        <v>-0</v>
      </c>
      <c r="CH89" s="43" t="n">
        <f aca="false">-In_RTM*CH80-INDEX(OPV_Cost,$E48)*CH51*CH$6</f>
        <v>-0</v>
      </c>
      <c r="CI89" s="43" t="n">
        <f aca="false">-In_RTM*CI80-INDEX(OPV_Cost,$E48)*CI51*CI$6</f>
        <v>-0</v>
      </c>
      <c r="CJ89" s="43" t="n">
        <f aca="false">-In_RTM*CJ80-INDEX(OPV_Cost,$E48)*CJ51*CJ$6</f>
        <v>-0</v>
      </c>
      <c r="CK89" s="43" t="n">
        <f aca="false">-In_RTM*CK80-INDEX(OPV_Cost,$E48)*CK51*CK$6</f>
        <v>-0</v>
      </c>
      <c r="CL89" s="43" t="n">
        <f aca="false">-In_RTM*CL80-INDEX(OPV_Cost,$E48)*CL51*CL$6</f>
        <v>-0</v>
      </c>
      <c r="CM89" s="43" t="n">
        <f aca="false">-In_RTM*CM80-INDEX(OPV_Cost,$E48)*CM51*CM$6</f>
        <v>-0</v>
      </c>
      <c r="CN89" s="43" t="n">
        <f aca="false">-In_RTM*CN80-INDEX(OPV_Cost,$E48)*CN51*CN$6</f>
        <v>-0</v>
      </c>
      <c r="CO89" s="43" t="n">
        <f aca="false">-In_RTM*CO80-INDEX(OPV_Cost,$E48)*CO51*CO$6</f>
        <v>-0</v>
      </c>
      <c r="CP89" s="43" t="n">
        <f aca="false">-In_RTM*CP80-INDEX(OPV_Cost,$E48)*CP51*CP$6</f>
        <v>-0</v>
      </c>
      <c r="CQ89" s="43" t="n">
        <f aca="false">-In_RTM*CQ80-INDEX(OPV_Cost,$E48)*CQ51*CQ$6</f>
        <v>-0</v>
      </c>
      <c r="CR89" s="43" t="n">
        <f aca="false">-In_RTM*CR80-INDEX(OPV_Cost,$E48)*CR51*CR$6</f>
        <v>-0</v>
      </c>
      <c r="CS89" s="43" t="n">
        <f aca="false">-In_RTM*CS80-INDEX(OPV_Cost,$E48)*CS51*CS$6</f>
        <v>-0</v>
      </c>
      <c r="CT89" s="43" t="n">
        <f aca="false">-In_RTM*CT80-INDEX(OPV_Cost,$E48)*CT51*CT$6</f>
        <v>-0</v>
      </c>
      <c r="CU89" s="43" t="n">
        <f aca="false">-In_RTM*CU80-INDEX(OPV_Cost,$E48)*CU51*CU$6</f>
        <v>-0</v>
      </c>
      <c r="CV89" s="43" t="n">
        <f aca="false">-In_RTM*CV80-INDEX(OPV_Cost,$E48)*CV51*CV$6</f>
        <v>-0</v>
      </c>
      <c r="CW89" s="43" t="n">
        <f aca="false">-In_RTM*CW80-INDEX(OPV_Cost,$E48)*CW51*CW$6</f>
        <v>-0</v>
      </c>
      <c r="CX89" s="43" t="n">
        <f aca="false">-In_RTM*CX80-INDEX(OPV_Cost,$E48)*CX51*CX$6</f>
        <v>-0</v>
      </c>
      <c r="CY89" s="43" t="n">
        <f aca="false">-In_RTM*CY80-INDEX(OPV_Cost,$E48)*CY51*CY$6</f>
        <v>-0</v>
      </c>
      <c r="CZ89" s="43" t="n">
        <f aca="false">-In_RTM*CZ80-INDEX(OPV_Cost,$E48)*CZ51*CZ$6</f>
        <v>-0</v>
      </c>
      <c r="DA89" s="43" t="n">
        <f aca="false">-In_RTM*DA80-INDEX(OPV_Cost,$E48)*DA51*DA$6</f>
        <v>-0</v>
      </c>
      <c r="DB89" s="43" t="n">
        <f aca="false">-In_RTM*DB80-INDEX(OPV_Cost,$E48)*DB51*DB$6</f>
        <v>-0</v>
      </c>
      <c r="DC89" s="43" t="n">
        <f aca="false">-In_RTM*DC80-INDEX(OPV_Cost,$E48)*DC51*DC$6</f>
        <v>-0</v>
      </c>
      <c r="DD89" s="43" t="n">
        <f aca="false">-In_RTM*DD80-INDEX(OPV_Cost,$E48)*DD51*DD$6</f>
        <v>-0</v>
      </c>
      <c r="DE89" s="43" t="n">
        <f aca="false">-In_RTM*DE80-INDEX(OPV_Cost,$E48)*DE51*DE$6</f>
        <v>-0</v>
      </c>
      <c r="DF89" s="43" t="n">
        <f aca="false">-In_RTM*DF80-INDEX(OPV_Cost,$E48)*DF51*DF$6</f>
        <v>-0</v>
      </c>
      <c r="DG89" s="43" t="n">
        <f aca="false">-In_RTM*DG80-INDEX(OPV_Cost,$E48)*DG51*DG$6</f>
        <v>-0</v>
      </c>
      <c r="DH89" s="43" t="n">
        <f aca="false">-In_RTM*DH80-INDEX(OPV_Cost,$E48)*DH51*DH$6</f>
        <v>-0</v>
      </c>
      <c r="DI89" s="43" t="n">
        <f aca="false">-In_RTM*DI80-INDEX(OPV_Cost,$E48)*DI51*DI$6</f>
        <v>-0</v>
      </c>
      <c r="DJ89" s="43" t="n">
        <f aca="false">-In_RTM*DJ80-INDEX(OPV_Cost,$E48)*DJ51*DJ$6</f>
        <v>-0</v>
      </c>
      <c r="DK89" s="43" t="n">
        <f aca="false">-In_RTM*DK80-INDEX(OPV_Cost,$E48)*DK51*DK$6</f>
        <v>-0</v>
      </c>
      <c r="DL89" s="43" t="n">
        <f aca="false">-In_RTM*DL80-INDEX(OPV_Cost,$E48)*DL51*DL$6</f>
        <v>-0</v>
      </c>
      <c r="DM89" s="43" t="n">
        <f aca="false">-In_RTM*DM80-INDEX(OPV_Cost,$E48)*DM51*DM$6</f>
        <v>-0</v>
      </c>
      <c r="DN89" s="43" t="n">
        <f aca="false">-In_RTM*DN80-INDEX(OPV_Cost,$E48)*DN51*DN$6</f>
        <v>-0</v>
      </c>
      <c r="DO89" s="43" t="n">
        <f aca="false">-In_RTM*DO80-INDEX(OPV_Cost,$E48)*DO51*DO$6</f>
        <v>-0</v>
      </c>
      <c r="DP89" s="43" t="n">
        <f aca="false">-In_RTM*DP80-INDEX(OPV_Cost,$E48)*DP51*DP$6</f>
        <v>-0</v>
      </c>
      <c r="DQ89" s="43" t="n">
        <f aca="false">-In_RTM*DQ80-INDEX(OPV_Cost,$E48)*DQ51*DQ$6</f>
        <v>-0</v>
      </c>
      <c r="DR89" s="43" t="n">
        <f aca="false">-In_RTM*DR80-INDEX(OPV_Cost,$E48)*DR51*DR$6</f>
        <v>-0</v>
      </c>
      <c r="DS89" s="43" t="n">
        <f aca="false">-In_RTM*DS80-INDEX(OPV_Cost,$E48)*DS51*DS$6</f>
        <v>-0</v>
      </c>
      <c r="DT89" s="43" t="n">
        <f aca="false">-In_RTM*DT80-INDEX(OPV_Cost,$E48)*DT51*DT$6</f>
        <v>-0</v>
      </c>
      <c r="DU89" s="43" t="n">
        <f aca="false">-In_RTM*DU80-INDEX(OPV_Cost,$E48)*DU51*DU$6</f>
        <v>-0</v>
      </c>
      <c r="DV89" s="43" t="n">
        <f aca="false">-In_RTM*DV80-INDEX(OPV_Cost,$E48)*DV51*DV$6</f>
        <v>-0</v>
      </c>
      <c r="DW89" s="43" t="n">
        <f aca="false">-In_RTM*DW80-INDEX(OPV_Cost,$E48)*DW51*DW$6</f>
        <v>-0</v>
      </c>
      <c r="DX89" s="43" t="n">
        <f aca="false">-In_RTM*DX80-INDEX(OPV_Cost,$E48)*DX51*DX$6</f>
        <v>-0</v>
      </c>
      <c r="DY89" s="43" t="n">
        <f aca="false">-In_RTM*DY80-INDEX(OPV_Cost,$E48)*DY51*DY$6</f>
        <v>-0</v>
      </c>
      <c r="DZ89" s="43" t="n">
        <f aca="false">-In_RTM*DZ80-INDEX(OPV_Cost,$E48)*DZ51*DZ$6</f>
        <v>-0</v>
      </c>
      <c r="EA89" s="43" t="n">
        <f aca="false">-In_RTM*EA80-INDEX(OPV_Cost,$E48)*EA51*EA$6</f>
        <v>-0</v>
      </c>
      <c r="EB89" s="43" t="n">
        <f aca="false">-In_RTM*EB80-INDEX(OPV_Cost,$E48)*EB51*EB$6</f>
        <v>-0</v>
      </c>
      <c r="EC89" s="43" t="n">
        <f aca="false">-In_RTM*EC80-INDEX(OPV_Cost,$E48)*EC51*EC$6</f>
        <v>-0</v>
      </c>
      <c r="ED89" s="43" t="n">
        <f aca="false">-In_RTM*ED80-INDEX(OPV_Cost,$E48)*ED51*ED$6</f>
        <v>-0</v>
      </c>
      <c r="EE89" s="43" t="n">
        <f aca="false">-In_RTM*EE80-INDEX(OPV_Cost,$E48)*EE51*EE$6</f>
        <v>-0</v>
      </c>
      <c r="EF89" s="43" t="n">
        <f aca="false">-In_RTM*EF80-INDEX(OPV_Cost,$E48)*EF51*EF$6</f>
        <v>-0</v>
      </c>
      <c r="EG89" s="43" t="n">
        <f aca="false">-In_RTM*EG80-INDEX(OPV_Cost,$E48)*EG51*EG$6</f>
        <v>-0</v>
      </c>
      <c r="EH89" s="43" t="n">
        <f aca="false">-In_RTM*EH80-INDEX(OPV_Cost,$E48)*EH51*EH$6</f>
        <v>-0</v>
      </c>
      <c r="EI89" s="43" t="n">
        <f aca="false">-In_RTM*EI80-INDEX(OPV_Cost,$E48)*EI51*EI$6</f>
        <v>-0</v>
      </c>
      <c r="EJ89" s="43" t="n">
        <f aca="false">-In_RTM*EJ80-INDEX(OPV_Cost,$E48)*EJ51*EJ$6</f>
        <v>-0</v>
      </c>
      <c r="EK89" s="43" t="n">
        <f aca="false">-In_RTM*EK80-INDEX(OPV_Cost,$E48)*EK51*EK$6</f>
        <v>-0</v>
      </c>
      <c r="EL89" s="43" t="n">
        <f aca="false">-In_RTM*EL80-INDEX(OPV_Cost,$E48)*EL51*EL$6</f>
        <v>-0</v>
      </c>
      <c r="EM89" s="43" t="n">
        <f aca="false">-In_RTM*EM80-INDEX(OPV_Cost,$E48)*EM51*EM$6</f>
        <v>-0</v>
      </c>
      <c r="EN89" s="43" t="n">
        <f aca="false">-In_RTM*EN80-INDEX(OPV_Cost,$E48)*EN51*EN$6</f>
        <v>-0</v>
      </c>
      <c r="EO89" s="43" t="n">
        <f aca="false">-In_RTM*EO80-INDEX(OPV_Cost,$E48)*EO51*EO$6</f>
        <v>-0</v>
      </c>
      <c r="EP89" s="43" t="n">
        <f aca="false">-In_RTM*EP80-INDEX(OPV_Cost,$E48)*EP51*EP$6</f>
        <v>-0</v>
      </c>
      <c r="EQ89" s="43" t="n">
        <f aca="false">-In_RTM*EQ80-INDEX(OPV_Cost,$E48)*EQ51*EQ$6</f>
        <v>-0</v>
      </c>
      <c r="ER89" s="43" t="n">
        <f aca="false">-In_RTM*ER80-INDEX(OPV_Cost,$E48)*ER51*ER$6</f>
        <v>-0</v>
      </c>
      <c r="ES89" s="43" t="n">
        <f aca="false">-In_RTM*ES80-INDEX(OPV_Cost,$E48)*ES51*ES$6</f>
        <v>-0</v>
      </c>
      <c r="ET89" s="43" t="n">
        <f aca="false">-In_RTM*ET80-INDEX(OPV_Cost,$E48)*ET51*ET$6</f>
        <v>-0</v>
      </c>
      <c r="EU89" s="43" t="n">
        <f aca="false">-In_RTM*EU80-INDEX(OPV_Cost,$E48)*EU51*EU$6</f>
        <v>-0</v>
      </c>
      <c r="EV89" s="43" t="n">
        <f aca="false">-In_RTM*EV80-INDEX(OPV_Cost,$E48)*EV51*EV$6</f>
        <v>-0</v>
      </c>
      <c r="EW89" s="43" t="n">
        <f aca="false">-In_RTM*EW80-INDEX(OPV_Cost,$E48)*EW51*EW$6</f>
        <v>-0</v>
      </c>
      <c r="EX89" s="43" t="n">
        <f aca="false">-In_RTM*EX80-INDEX(OPV_Cost,$E48)*EX51*EX$6</f>
        <v>-0</v>
      </c>
      <c r="EY89" s="43" t="n">
        <f aca="false">-In_RTM*EY80-INDEX(OPV_Cost,$E48)*EY51*EY$6</f>
        <v>-0</v>
      </c>
      <c r="EZ89" s="43" t="n">
        <f aca="false">-In_RTM*EZ80-INDEX(OPV_Cost,$E48)*EZ51*EZ$6</f>
        <v>-0</v>
      </c>
      <c r="FA89" s="43" t="n">
        <f aca="false">-In_RTM*FA80-INDEX(OPV_Cost,$E48)*FA51*FA$6</f>
        <v>-0</v>
      </c>
      <c r="FB89" s="43" t="n">
        <f aca="false">-In_RTM*FB80-INDEX(OPV_Cost,$E48)*FB51*FB$6</f>
        <v>-0</v>
      </c>
      <c r="FC89" s="43" t="n">
        <f aca="false">-In_RTM*FC80-INDEX(OPV_Cost,$E48)*FC51*FC$6</f>
        <v>-0</v>
      </c>
      <c r="FD89" s="43" t="n">
        <f aca="false">-In_RTM*FD80-INDEX(OPV_Cost,$E48)*FD51*FD$6</f>
        <v>-0</v>
      </c>
      <c r="FE89" s="43" t="n">
        <f aca="false">-In_RTM*FE80-INDEX(OPV_Cost,$E48)*FE51*FE$6</f>
        <v>-0</v>
      </c>
      <c r="FF89" s="43" t="n">
        <f aca="false">-In_RTM*FF80-INDEX(OPV_Cost,$E48)*FF51*FF$6</f>
        <v>-0</v>
      </c>
      <c r="FG89" s="43" t="n">
        <f aca="false">-In_RTM*FG80-INDEX(OPV_Cost,$E48)*FG51*FG$6</f>
        <v>-0</v>
      </c>
      <c r="FH89" s="43" t="n">
        <f aca="false">-In_RTM*FH80-INDEX(OPV_Cost,$E48)*FH51*FH$6</f>
        <v>-0</v>
      </c>
    </row>
    <row r="90" customFormat="false" ht="15" hidden="false" customHeight="false" outlineLevel="0" collapsed="false">
      <c r="C90" s="0" t="s">
        <v>691</v>
      </c>
      <c r="D90" s="11" t="s">
        <v>319</v>
      </c>
      <c r="I90" s="43" t="n">
        <f aca="false">SUM(J90:FH90)</f>
        <v>-9836.53003590726</v>
      </c>
      <c r="J90" s="43" t="n">
        <f aca="false">-J83*(In_HIPA+In_Innovation)</f>
        <v>-0</v>
      </c>
      <c r="K90" s="43" t="n">
        <f aca="false">-K83*(In_HIPA+In_Innovation)</f>
        <v>-0</v>
      </c>
      <c r="L90" s="43" t="n">
        <f aca="false">-L83*(In_HIPA+In_Innovation)</f>
        <v>-0</v>
      </c>
      <c r="M90" s="43" t="n">
        <f aca="false">-M83*(In_HIPA+In_Innovation)</f>
        <v>-0</v>
      </c>
      <c r="N90" s="43" t="n">
        <f aca="false">-N83*(In_HIPA+In_Innovation)</f>
        <v>-0</v>
      </c>
      <c r="O90" s="43" t="n">
        <f aca="false">-O83*(In_HIPA+In_Innovation)</f>
        <v>-0</v>
      </c>
      <c r="P90" s="43" t="n">
        <f aca="false">-P83*(In_HIPA+In_Innovation)</f>
        <v>-0</v>
      </c>
      <c r="Q90" s="43" t="n">
        <f aca="false">-Q83*(In_HIPA+In_Innovation)</f>
        <v>-0</v>
      </c>
      <c r="R90" s="43" t="n">
        <f aca="false">-R83*(In_HIPA+In_Innovation)</f>
        <v>-0</v>
      </c>
      <c r="S90" s="43" t="n">
        <f aca="false">-S83*(In_HIPA+In_Innovation)</f>
        <v>-0</v>
      </c>
      <c r="T90" s="43" t="n">
        <f aca="false">-T83*(In_HIPA+In_Innovation)</f>
        <v>-52.0825472724246</v>
      </c>
      <c r="U90" s="43" t="n">
        <f aca="false">-U83*(In_HIPA+In_Innovation)</f>
        <v>-52.6394271128301</v>
      </c>
      <c r="V90" s="43" t="n">
        <f aca="false">-V83*(In_HIPA+In_Innovation)</f>
        <v>-52.6238131890818</v>
      </c>
      <c r="W90" s="43" t="n">
        <f aca="false">-W83*(In_HIPA+In_Innovation)</f>
        <v>-51.4812241560272</v>
      </c>
      <c r="X90" s="43" t="n">
        <f aca="false">-X83*(In_HIPA+In_Innovation)</f>
        <v>-52.0381395537949</v>
      </c>
      <c r="Y90" s="43" t="n">
        <f aca="false">-Y83*(In_HIPA+In_Innovation)</f>
        <v>-52.5945650147054</v>
      </c>
      <c r="Z90" s="43" t="n">
        <f aca="false">-Z83*(In_HIPA+In_Innovation)</f>
        <v>-52.5789850522035</v>
      </c>
      <c r="AA90" s="43" t="n">
        <f aca="false">-AA83*(In_HIPA+In_Innovation)</f>
        <v>-51.4377250563091</v>
      </c>
      <c r="AB90" s="43" t="n">
        <f aca="false">-AB83*(In_HIPA+In_Innovation)</f>
        <v>-51.9941897025232</v>
      </c>
      <c r="AC90" s="43" t="n">
        <f aca="false">-AC83*(In_HIPA+In_Innovation)</f>
        <v>-52.5501654688345</v>
      </c>
      <c r="AD90" s="43" t="n">
        <f aca="false">-AD83*(In_HIPA+In_Innovation)</f>
        <v>-52.5346191174204</v>
      </c>
      <c r="AE90" s="43" t="n">
        <f aca="false">-AE83*(In_HIPA+In_Innovation)</f>
        <v>-63.0562498220383</v>
      </c>
      <c r="AF90" s="43" t="n">
        <f aca="false">-AF83*(In_HIPA+In_Innovation)</f>
        <v>-63.7359314344667</v>
      </c>
      <c r="AG90" s="43" t="n">
        <f aca="false">-AG83*(In_HIPA+In_Innovation)</f>
        <v>-64.4149334338403</v>
      </c>
      <c r="AH90" s="43" t="n">
        <f aca="false">-AH83*(In_HIPA+In_Innovation)</f>
        <v>-64.3933217797019</v>
      </c>
      <c r="AI90" s="43" t="n">
        <f aca="false">-AI83*(In_HIPA+In_Innovation)</f>
        <v>-65.1447316661991</v>
      </c>
      <c r="AJ90" s="43" t="n">
        <f aca="false">-AJ83*(In_HIPA+In_Innovation)</f>
        <v>-65.1248093973786</v>
      </c>
      <c r="AK90" s="43" t="n">
        <f aca="false">-AK83*(In_HIPA+In_Innovation)</f>
        <v>-65.8203405301551</v>
      </c>
      <c r="AL90" s="43" t="n">
        <f aca="false">-AL83*(In_HIPA+In_Innovation)</f>
        <v>-65.8000085702139</v>
      </c>
      <c r="AM90" s="43" t="n">
        <f aca="false">-AM83*(In_HIPA+In_Innovation)</f>
        <v>-61.974941366392</v>
      </c>
      <c r="AN90" s="43" t="n">
        <f aca="false">-AN83*(In_HIPA+In_Innovation)</f>
        <v>-62.6431825622173</v>
      </c>
      <c r="AO90" s="43" t="n">
        <f aca="false">-AO83*(In_HIPA+In_Innovation)</f>
        <v>-63.3107627752453</v>
      </c>
      <c r="AP90" s="43" t="n">
        <f aca="false">-AP83*(In_HIPA+In_Innovation)</f>
        <v>-63.2897435621699</v>
      </c>
      <c r="AQ90" s="43" t="n">
        <f aca="false">-AQ83*(In_HIPA+In_Innovation)</f>
        <v>-59.4946805329189</v>
      </c>
      <c r="AR90" s="43" t="n">
        <f aca="false">-AR83*(In_HIPA+In_Innovation)</f>
        <v>-60.1366614758472</v>
      </c>
      <c r="AS90" s="43" t="n">
        <f aca="false">-AS83*(In_HIPA+In_Innovation)</f>
        <v>-60.7780235626063</v>
      </c>
      <c r="AT90" s="43" t="n">
        <f aca="false">-AT83*(In_HIPA+In_Innovation)</f>
        <v>-60.7583439737642</v>
      </c>
      <c r="AU90" s="43" t="n">
        <f aca="false">-AU83*(In_HIPA+In_Innovation)</f>
        <v>-60.6684227058536</v>
      </c>
      <c r="AV90" s="43" t="n">
        <f aca="false">-AV83*(In_HIPA+In_Innovation)</f>
        <v>-61.3234334932181</v>
      </c>
      <c r="AW90" s="43" t="n">
        <f aca="false">-AW83*(In_HIPA+In_Innovation)</f>
        <v>-61.9778250436042</v>
      </c>
      <c r="AX90" s="43" t="n">
        <f aca="false">-AX83*(In_HIPA+In_Innovation)</f>
        <v>-61.9581333450465</v>
      </c>
      <c r="AY90" s="43" t="n">
        <f aca="false">-AY83*(In_HIPA+In_Innovation)</f>
        <v>-59.3844099191566</v>
      </c>
      <c r="AZ90" s="43" t="n">
        <f aca="false">-AZ83*(In_HIPA+In_Innovation)</f>
        <v>-59.3648461685125</v>
      </c>
      <c r="BA90" s="43" t="n">
        <f aca="false">-BA83*(In_HIPA+In_Innovation)</f>
        <v>-59.9974431886027</v>
      </c>
      <c r="BB90" s="43" t="n">
        <f aca="false">-BB83*(In_HIPA+In_Innovation)</f>
        <v>-59.977477119578</v>
      </c>
      <c r="BC90" s="43" t="n">
        <f aca="false">-BC83*(In_HIPA+In_Innovation)</f>
        <v>-60.3080512409034</v>
      </c>
      <c r="BD90" s="43" t="n">
        <f aca="false">-BD83*(In_HIPA+In_Innovation)</f>
        <v>-60.9572802108285</v>
      </c>
      <c r="BE90" s="43" t="n">
        <f aca="false">-BE83*(In_HIPA+In_Innovation)</f>
        <v>-61.6058322577165</v>
      </c>
      <c r="BF90" s="43" t="n">
        <f aca="false">-BF83*(In_HIPA+In_Innovation)</f>
        <v>-61.5843061459796</v>
      </c>
      <c r="BG90" s="43" t="n">
        <f aca="false">-BG83*(In_HIPA+In_Innovation)</f>
        <v>-60.5255593141283</v>
      </c>
      <c r="BH90" s="43" t="n">
        <f aca="false">-BH83*(In_HIPA+In_Innovation)</f>
        <v>-61.1767965706275</v>
      </c>
      <c r="BI90" s="43" t="n">
        <f aca="false">-BI83*(In_HIPA+In_Innovation)</f>
        <v>-61.8273436492411</v>
      </c>
      <c r="BJ90" s="43" t="n">
        <f aca="false">-BJ83*(In_HIPA+In_Innovation)</f>
        <v>-61.8053960341185</v>
      </c>
      <c r="BK90" s="43" t="n">
        <f aca="false">-BK83*(In_HIPA+In_Innovation)</f>
        <v>-60.9225786348098</v>
      </c>
      <c r="BL90" s="43" t="n">
        <f aca="false">-BL83*(In_HIPA+In_Innovation)</f>
        <v>-61.578256518554</v>
      </c>
      <c r="BM90" s="43" t="n">
        <f aca="false">-BM83*(In_HIPA+In_Innovation)</f>
        <v>-62.2332451752453</v>
      </c>
      <c r="BN90" s="43" t="n">
        <f aca="false">-BN83*(In_HIPA+In_Innovation)</f>
        <v>-62.2113277965431</v>
      </c>
      <c r="BO90" s="43" t="n">
        <f aca="false">-BO83*(In_HIPA+In_Innovation)</f>
        <v>-62.501309785608</v>
      </c>
      <c r="BP90" s="43" t="n">
        <f aca="false">-BP83*(In_HIPA+In_Innovation)</f>
        <v>-62.4802799926666</v>
      </c>
      <c r="BQ90" s="43" t="n">
        <f aca="false">-BQ83*(In_HIPA+In_Innovation)</f>
        <v>-63.1456315064533</v>
      </c>
      <c r="BR90" s="43" t="n">
        <f aca="false">-BR83*(In_HIPA+In_Innovation)</f>
        <v>-63.1241692467322</v>
      </c>
      <c r="BS90" s="43" t="n">
        <f aca="false">-BS83*(In_HIPA+In_Innovation)</f>
        <v>-61.1428485629264</v>
      </c>
      <c r="BT90" s="43" t="n">
        <f aca="false">-BT83*(In_HIPA+In_Innovation)</f>
        <v>-61.8019517981506</v>
      </c>
      <c r="BU90" s="43" t="n">
        <f aca="false">-BU83*(In_HIPA+In_Innovation)</f>
        <v>-62.4603975394401</v>
      </c>
      <c r="BV90" s="43" t="n">
        <f aca="false">-BV83*(In_HIPA+In_Innovation)</f>
        <v>-62.4394892719822</v>
      </c>
      <c r="BW90" s="43" t="n">
        <f aca="false">-BW83*(In_HIPA+In_Innovation)</f>
        <v>-62.0607293970622</v>
      </c>
      <c r="BX90" s="43" t="n">
        <f aca="false">-BX83*(In_HIPA+In_Innovation)</f>
        <v>-62.72962344026</v>
      </c>
      <c r="BY90" s="43" t="n">
        <f aca="false">-BY83*(In_HIPA+In_Innovation)</f>
        <v>-63.397846754204</v>
      </c>
      <c r="BZ90" s="43" t="n">
        <f aca="false">-BZ83*(In_HIPA+In_Innovation)</f>
        <v>-63.3765176043975</v>
      </c>
      <c r="CA90" s="43" t="n">
        <f aca="false">-CA83*(In_HIPA+In_Innovation)</f>
        <v>-61.6895271968311</v>
      </c>
      <c r="CB90" s="43" t="n">
        <f aca="false">-CB83*(In_HIPA+In_Innovation)</f>
        <v>-62.354016459216</v>
      </c>
      <c r="CC90" s="43" t="n">
        <f aca="false">-CC83*(In_HIPA+In_Innovation)</f>
        <v>-63.0178258962226</v>
      </c>
      <c r="CD90" s="43" t="n">
        <f aca="false">-CD83*(In_HIPA+In_Innovation)</f>
        <v>-62.9962074902082</v>
      </c>
      <c r="CE90" s="43" t="n">
        <f aca="false">-CE83*(In_HIPA+In_Innovation)</f>
        <v>-62.0199425072598</v>
      </c>
      <c r="CF90" s="43" t="n">
        <f aca="false">-CF83*(In_HIPA+In_Innovation)</f>
        <v>-61.9988164357706</v>
      </c>
      <c r="CG90" s="43" t="n">
        <f aca="false">-CG83*(In_HIPA+In_Innovation)</f>
        <v>-62.6587798775704</v>
      </c>
      <c r="CH90" s="43" t="n">
        <f aca="false">-CH83*(In_HIPA+In_Innovation)</f>
        <v>-62.6372193593832</v>
      </c>
      <c r="CI90" s="43" t="n">
        <f aca="false">-CI83*(In_HIPA+In_Innovation)</f>
        <v>-63.2953625620069</v>
      </c>
      <c r="CJ90" s="43" t="n">
        <f aca="false">-CJ83*(In_HIPA+In_Innovation)</f>
        <v>-63.9765945176961</v>
      </c>
      <c r="CK90" s="43" t="n">
        <f aca="false">-CK83*(In_HIPA+In_Innovation)</f>
        <v>-64.6571109555325</v>
      </c>
      <c r="CL90" s="43" t="n">
        <f aca="false">-CL83*(In_HIPA+In_Innovation)</f>
        <v>-64.6343575309795</v>
      </c>
      <c r="CM90" s="43" t="n">
        <f aca="false">-CM83*(In_HIPA+In_Innovation)</f>
        <v>-65.8724857608048</v>
      </c>
      <c r="CN90" s="43" t="n">
        <f aca="false">-CN83*(In_HIPA+In_Innovation)</f>
        <v>-66.5816845627768</v>
      </c>
      <c r="CO90" s="43" t="n">
        <f aca="false">-CO83*(In_HIPA+In_Innovation)</f>
        <v>-67.290146174965</v>
      </c>
      <c r="CP90" s="43" t="n">
        <f aca="false">-CP83*(In_HIPA+In_Innovation)</f>
        <v>-67.2667035843161</v>
      </c>
      <c r="CQ90" s="43" t="n">
        <f aca="false">-CQ83*(In_HIPA+In_Innovation)</f>
        <v>-66.0176964490013</v>
      </c>
      <c r="CR90" s="43" t="n">
        <f aca="false">-CR83*(In_HIPA+In_Innovation)</f>
        <v>-66.7282409007504</v>
      </c>
      <c r="CS90" s="43" t="n">
        <f aca="false">-CS83*(In_HIPA+In_Innovation)</f>
        <v>-67.4380394725281</v>
      </c>
      <c r="CT90" s="43" t="n">
        <f aca="false">-CT83*(In_HIPA+In_Innovation)</f>
        <v>-67.4143205344395</v>
      </c>
      <c r="CU90" s="43" t="n">
        <f aca="false">-CU83*(In_HIPA+In_Innovation)</f>
        <v>-67.0217042096858</v>
      </c>
      <c r="CV90" s="43" t="n">
        <f aca="false">-CV83*(In_HIPA+In_Innovation)</f>
        <v>-66.9992915688948</v>
      </c>
      <c r="CW90" s="43" t="n">
        <f aca="false">-CW83*(In_HIPA+In_Innovation)</f>
        <v>-67.7129055534121</v>
      </c>
      <c r="CX90" s="43" t="n">
        <f aca="false">-CX83*(In_HIPA+In_Innovation)</f>
        <v>-67.690032008293</v>
      </c>
      <c r="CY90" s="43" t="n">
        <f aca="false">-CY83*(In_HIPA+In_Innovation)</f>
        <v>-76.951557640289</v>
      </c>
      <c r="CZ90" s="43" t="n">
        <f aca="false">-CZ83*(In_HIPA+In_Innovation)</f>
        <v>-77.7841173221023</v>
      </c>
      <c r="DA90" s="43" t="n">
        <f aca="false">-DA83*(In_HIPA+In_Innovation)</f>
        <v>-78.6159482537686</v>
      </c>
      <c r="DB90" s="43" t="n">
        <f aca="false">-DB83*(In_HIPA+In_Innovation)</f>
        <v>-78.5927740430572</v>
      </c>
      <c r="DC90" s="43" t="n">
        <f aca="false">-DC83*(In_HIPA+In_Innovation)</f>
        <v>-77.3630914652869</v>
      </c>
      <c r="DD90" s="43" t="n">
        <f aca="false">-DD83*(In_HIPA+In_Innovation)</f>
        <v>-78.2002615613901</v>
      </c>
      <c r="DE90" s="43" t="n">
        <f aca="false">-DE83*(In_HIPA+In_Innovation)</f>
        <v>-79.0367041344833</v>
      </c>
      <c r="DF90" s="43" t="n">
        <f aca="false">-DF83*(In_HIPA+In_Innovation)</f>
        <v>-79.0135689466593</v>
      </c>
      <c r="DG90" s="43" t="n">
        <f aca="false">-DG83*(In_HIPA+In_Innovation)</f>
        <v>-78.0356478072372</v>
      </c>
      <c r="DH90" s="43" t="n">
        <f aca="false">-DH83*(In_HIPA+In_Innovation)</f>
        <v>-78.8800426297302</v>
      </c>
      <c r="DI90" s="43" t="n">
        <f aca="false">-DI83*(In_HIPA+In_Innovation)</f>
        <v>-79.7237018776569</v>
      </c>
      <c r="DJ90" s="43" t="n">
        <f aca="false">-DJ83*(In_HIPA+In_Innovation)</f>
        <v>-79.7003106508238</v>
      </c>
      <c r="DK90" s="43" t="n">
        <f aca="false">-DK83*(In_HIPA+In_Innovation)</f>
        <v>-78.7744681213898</v>
      </c>
      <c r="DL90" s="43" t="n">
        <f aca="false">-DL83*(In_HIPA+In_Innovation)</f>
        <v>-78.7516664372431</v>
      </c>
      <c r="DM90" s="43" t="n">
        <f aca="false">-DM83*(In_HIPA+In_Innovation)</f>
        <v>-79.5940343742907</v>
      </c>
      <c r="DN90" s="43" t="n">
        <f aca="false">-DN83*(In_HIPA+In_Innovation)</f>
        <v>-79.570763785341</v>
      </c>
      <c r="DO90" s="43" t="n">
        <f aca="false">-DO83*(In_HIPA+In_Innovation)</f>
        <v>-79.4611265036537</v>
      </c>
      <c r="DP90" s="43" t="n">
        <f aca="false">-DP83*(In_HIPA+In_Innovation)</f>
        <v>-80.3211296682871</v>
      </c>
      <c r="DQ90" s="43" t="n">
        <f aca="false">-DQ83*(In_HIPA+In_Innovation)</f>
        <v>-81.1803897847912</v>
      </c>
      <c r="DR90" s="43" t="n">
        <f aca="false">-DR83*(In_HIPA+In_Innovation)</f>
        <v>-81.1567608991063</v>
      </c>
      <c r="DS90" s="43" t="n">
        <f aca="false">-DS83*(In_HIPA+In_Innovation)</f>
        <v>-79.357445371944</v>
      </c>
      <c r="DT90" s="43" t="n">
        <f aca="false">-DT83*(In_HIPA+In_Innovation)</f>
        <v>-80.2162348220258</v>
      </c>
      <c r="DU90" s="43" t="n">
        <f aca="false">-DU83*(In_HIPA+In_Innovation)</f>
        <v>-81.0742792217485</v>
      </c>
      <c r="DV90" s="43" t="n">
        <f aca="false">-DV83*(In_HIPA+In_Innovation)</f>
        <v>-81.0505866652793</v>
      </c>
      <c r="DW90" s="43" t="n">
        <f aca="false">-DW83*(In_HIPA+In_Innovation)</f>
        <v>-80.6055641294136</v>
      </c>
      <c r="DX90" s="43" t="n">
        <f aca="false">-DX83*(In_HIPA+In_Innovation)</f>
        <v>-81.4780123242308</v>
      </c>
      <c r="DY90" s="43" t="n">
        <f aca="false">-DY83*(In_HIPA+In_Innovation)</f>
        <v>-82.3497086788017</v>
      </c>
      <c r="DZ90" s="43" t="n">
        <f aca="false">-DZ83*(In_HIPA+In_Innovation)</f>
        <v>-82.3258002043275</v>
      </c>
      <c r="EA90" s="43" t="n">
        <f aca="false">-EA83*(In_HIPA+In_Innovation)</f>
        <v>-82.5039896026473</v>
      </c>
      <c r="EB90" s="43" t="n">
        <f aca="false">-EB83*(In_HIPA+In_Innovation)</f>
        <v>-82.4806771837502</v>
      </c>
      <c r="EC90" s="43" t="n">
        <f aca="false">-EC83*(In_HIPA+In_Innovation)</f>
        <v>-83.3635073002842</v>
      </c>
      <c r="ED90" s="43" t="n">
        <f aca="false">-ED83*(In_HIPA+In_Innovation)</f>
        <v>-83.339715473589</v>
      </c>
      <c r="EE90" s="43" t="n">
        <f aca="false">-EE83*(In_HIPA+In_Innovation)</f>
        <v>-81.1928377709095</v>
      </c>
      <c r="EF90" s="43" t="n">
        <f aca="false">-EF83*(In_HIPA+In_Innovation)</f>
        <v>-82.0713927692262</v>
      </c>
      <c r="EG90" s="43" t="n">
        <f aca="false">-EG83*(In_HIPA+In_Innovation)</f>
        <v>-82.9491823482923</v>
      </c>
      <c r="EH90" s="43" t="n">
        <f aca="false">-EH83*(In_HIPA+In_Innovation)</f>
        <v>-82.9248420622989</v>
      </c>
      <c r="EI90" s="43" t="n">
        <f aca="false">-EI83*(In_HIPA+In_Innovation)</f>
        <v>-83.3648156585657</v>
      </c>
      <c r="EJ90" s="43" t="n">
        <f aca="false">-EJ83*(In_HIPA+In_Innovation)</f>
        <v>-84.2671069877229</v>
      </c>
      <c r="EK90" s="43" t="n">
        <f aca="false">-EK83*(In_HIPA+In_Innovation)</f>
        <v>-85.1686200228676</v>
      </c>
      <c r="EL90" s="43" t="n">
        <f aca="false">-EL83*(In_HIPA+In_Innovation)</f>
        <v>-85.1438703202255</v>
      </c>
      <c r="EM90" s="43" t="n">
        <f aca="false">-EM83*(In_HIPA+In_Innovation)</f>
        <v>-85.6483347855925</v>
      </c>
      <c r="EN90" s="43" t="n">
        <f aca="false">-EN83*(In_HIPA+In_Innovation)</f>
        <v>-86.5751437258653</v>
      </c>
      <c r="EO90" s="43" t="n">
        <f aca="false">-EO83*(In_HIPA+In_Innovation)</f>
        <v>-87.501146633091</v>
      </c>
      <c r="EP90" s="43" t="n">
        <f aca="false">-EP83*(In_HIPA+In_Innovation)</f>
        <v>-87.4755148308218</v>
      </c>
      <c r="EQ90" s="43" t="n">
        <f aca="false">-EQ83*(In_HIPA+In_Innovation)</f>
        <v>-86.0081447942837</v>
      </c>
      <c r="ER90" s="43" t="n">
        <f aca="false">-ER83*(In_HIPA+In_Innovation)</f>
        <v>-85.9829163982194</v>
      </c>
      <c r="ES90" s="43" t="n">
        <f aca="false">-ES83*(In_HIPA+In_Innovation)</f>
        <v>-86.9022970785341</v>
      </c>
      <c r="ET90" s="43" t="n">
        <f aca="false">-ET83*(In_HIPA+In_Innovation)</f>
        <v>-86.8765498735956</v>
      </c>
      <c r="EU90" s="43" t="n">
        <f aca="false">-EU83*(In_HIPA+In_Innovation)</f>
        <v>-86.6620160245277</v>
      </c>
      <c r="EV90" s="43" t="n">
        <f aca="false">-EV83*(In_HIPA+In_Innovation)</f>
        <v>-87.5995535845256</v>
      </c>
      <c r="EW90" s="43" t="n">
        <f aca="false">-EW83*(In_HIPA+In_Innovation)</f>
        <v>-88.5362677667793</v>
      </c>
      <c r="EX90" s="43" t="n">
        <f aca="false">-EX83*(In_HIPA+In_Innovation)</f>
        <v>-88.5100844041891</v>
      </c>
      <c r="EY90" s="43" t="n">
        <f aca="false">-EY83*(In_HIPA+In_Innovation)</f>
        <v>-88.2915645130751</v>
      </c>
      <c r="EZ90" s="43" t="n">
        <f aca="false">-EZ83*(In_HIPA+In_Innovation)</f>
        <v>-89.2467783364182</v>
      </c>
      <c r="FA90" s="43" t="n">
        <f aca="false">-FA83*(In_HIPA+In_Innovation)</f>
        <v>-90.201154833998</v>
      </c>
      <c r="FB90" s="43" t="n">
        <f aca="false">-FB83*(In_HIPA+In_Innovation)</f>
        <v>-90.1745279252456</v>
      </c>
      <c r="FC90" s="43" t="n">
        <f aca="false">-FC83*(In_HIPA+In_Innovation)</f>
        <v>-89.9519474317604</v>
      </c>
      <c r="FD90" s="43" t="n">
        <f aca="false">-FD83*(In_HIPA+In_Innovation)</f>
        <v>-0</v>
      </c>
      <c r="FE90" s="43" t="n">
        <f aca="false">-FE83*(In_HIPA+In_Innovation)</f>
        <v>-0</v>
      </c>
      <c r="FF90" s="43" t="n">
        <f aca="false">-FF83*(In_HIPA+In_Innovation)</f>
        <v>-0</v>
      </c>
      <c r="FG90" s="43" t="n">
        <f aca="false">-FG83*(In_HIPA+In_Innovation)</f>
        <v>-0</v>
      </c>
      <c r="FH90" s="43" t="n">
        <f aca="false">-FH83*(In_HIPA+In_Innovation)</f>
        <v>-0</v>
      </c>
    </row>
    <row r="91" customFormat="false" ht="15" hidden="false" customHeight="false" outlineLevel="0" collapsed="false">
      <c r="C91" s="23" t="s">
        <v>692</v>
      </c>
      <c r="D91" s="11" t="s">
        <v>319</v>
      </c>
      <c r="E91" s="62" t="n">
        <f aca="false">SUMIF($J$7:$FH$7,YEAR($F16)+1,$J91:$FH91)</f>
        <v>5311.80912373923</v>
      </c>
      <c r="I91" s="62" t="n">
        <f aca="false">SUM(J91:FH91)</f>
        <v>243738.582759427</v>
      </c>
      <c r="J91" s="62" t="n">
        <f aca="false">J83+SUM(J85:J90)</f>
        <v>0</v>
      </c>
      <c r="K91" s="62" t="n">
        <f aca="false">K83+SUM(K85:K90)</f>
        <v>0</v>
      </c>
      <c r="L91" s="62" t="n">
        <f aca="false">L83+SUM(L85:L90)</f>
        <v>0</v>
      </c>
      <c r="M91" s="62" t="n">
        <f aca="false">M83+SUM(M85:M90)</f>
        <v>0</v>
      </c>
      <c r="N91" s="62" t="n">
        <f aca="false">N83+SUM(N85:N90)</f>
        <v>0</v>
      </c>
      <c r="O91" s="62" t="n">
        <f aca="false">O83+SUM(O85:O90)</f>
        <v>0</v>
      </c>
      <c r="P91" s="62" t="n">
        <f aca="false">P83+SUM(P85:P90)</f>
        <v>0</v>
      </c>
      <c r="Q91" s="62" t="n">
        <f aca="false">Q83+SUM(Q85:Q90)</f>
        <v>0</v>
      </c>
      <c r="R91" s="62" t="n">
        <f aca="false">R83+SUM(R85:R90)</f>
        <v>0</v>
      </c>
      <c r="S91" s="62" t="n">
        <f aca="false">S83+SUM(S85:S90)</f>
        <v>0</v>
      </c>
      <c r="T91" s="62" t="n">
        <f aca="false">T83+SUM(T85:T90)</f>
        <v>1343.90484917848</v>
      </c>
      <c r="U91" s="62" t="n">
        <f aca="false">U83+SUM(U85:U90)</f>
        <v>1358.09433081864</v>
      </c>
      <c r="V91" s="62" t="n">
        <f aca="false">V83+SUM(V85:V90)</f>
        <v>1357.50970841816</v>
      </c>
      <c r="W91" s="62" t="n">
        <f aca="false">W83+SUM(W85:W90)</f>
        <v>1310.60876451331</v>
      </c>
      <c r="X91" s="62" t="n">
        <f aca="false">X83+SUM(X85:X90)</f>
        <v>1324.60725922182</v>
      </c>
      <c r="Y91" s="62" t="n">
        <f aca="false">Y83+SUM(Y85:Y90)</f>
        <v>1338.58745780724</v>
      </c>
      <c r="Z91" s="62" t="n">
        <f aca="false">Z83+SUM(Z85:Z90)</f>
        <v>1338.00564219687</v>
      </c>
      <c r="AA91" s="62" t="n">
        <f aca="false">AA83+SUM(AA85:AA90)</f>
        <v>1291.15986241335</v>
      </c>
      <c r="AB91" s="62" t="n">
        <f aca="false">AB83+SUM(AB85:AB90)</f>
        <v>1304.94498971684</v>
      </c>
      <c r="AC91" s="62" t="n">
        <f aca="false">AC83+SUM(AC85:AC90)</f>
        <v>1318.71190953468</v>
      </c>
      <c r="AD91" s="62" t="n">
        <f aca="false">AD83+SUM(AD85:AD90)</f>
        <v>1318.13291258937</v>
      </c>
      <c r="AE91" s="62" t="n">
        <f aca="false">AE83+SUM(AE85:AE90)</f>
        <v>1767.14075787919</v>
      </c>
      <c r="AF91" s="62" t="n">
        <f aca="false">AF83+SUM(AF85:AF90)</f>
        <v>1785.96622105556</v>
      </c>
      <c r="AG91" s="62" t="n">
        <f aca="false">AG83+SUM(AG85:AG90)</f>
        <v>1804.76541808688</v>
      </c>
      <c r="AH91" s="62" t="n">
        <f aca="false">AH83+SUM(AH85:AH90)</f>
        <v>1803.93015625875</v>
      </c>
      <c r="AI91" s="62" t="n">
        <f aca="false">AI83+SUM(AI85:AI90)</f>
        <v>1827.63030193264</v>
      </c>
      <c r="AJ91" s="62" t="n">
        <f aca="false">AJ83+SUM(AJ85:AJ90)</f>
        <v>1826.86650767956</v>
      </c>
      <c r="AK91" s="62" t="n">
        <f aca="false">AK83+SUM(AK85:AK90)</f>
        <v>1846.17035441689</v>
      </c>
      <c r="AL91" s="62" t="n">
        <f aca="false">AL83+SUM(AL85:AL90)</f>
        <v>1845.39085313132</v>
      </c>
      <c r="AM91" s="62" t="n">
        <f aca="false">AM83+SUM(AM85:AM90)</f>
        <v>1685.05744428426</v>
      </c>
      <c r="AN91" s="62" t="n">
        <f aca="false">AN83+SUM(AN85:AN90)</f>
        <v>1702.99799800193</v>
      </c>
      <c r="AO91" s="62" t="n">
        <f aca="false">AO83+SUM(AO85:AO90)</f>
        <v>1720.9131658576</v>
      </c>
      <c r="AP91" s="62" t="n">
        <f aca="false">AP83+SUM(AP85:AP90)</f>
        <v>1720.10589697733</v>
      </c>
      <c r="AQ91" s="62" t="n">
        <f aca="false">AQ83+SUM(AQ85:AQ90)</f>
        <v>1561.08811304584</v>
      </c>
      <c r="AR91" s="62" t="n">
        <f aca="false">AR83+SUM(AR85:AR90)</f>
        <v>1577.70778018098</v>
      </c>
      <c r="AS91" s="62" t="n">
        <f aca="false">AS83+SUM(AS85:AS90)</f>
        <v>1594.30389651614</v>
      </c>
      <c r="AT91" s="62" t="n">
        <f aca="false">AT83+SUM(AT85:AT90)</f>
        <v>1593.55498249715</v>
      </c>
      <c r="AU91" s="62" t="n">
        <f aca="false">AU83+SUM(AU85:AU90)</f>
        <v>1591.96889412618</v>
      </c>
      <c r="AV91" s="62" t="n">
        <f aca="false">AV83+SUM(AV85:AV90)</f>
        <v>1608.93261139862</v>
      </c>
      <c r="AW91" s="62" t="n">
        <f aca="false">AW83+SUM(AW85:AW90)</f>
        <v>1625.87280806085</v>
      </c>
      <c r="AX91" s="62" t="n">
        <f aca="false">AX83+SUM(AX85:AX90)</f>
        <v>1625.12485407522</v>
      </c>
      <c r="AY91" s="62" t="n">
        <f aca="false">AY83+SUM(AY85:AY90)</f>
        <v>1506.91359874955</v>
      </c>
      <c r="AZ91" s="62" t="n">
        <f aca="false">AZ83+SUM(AZ85:AZ90)</f>
        <v>1506.17076468594</v>
      </c>
      <c r="BA91" s="62" t="n">
        <f aca="false">BA83+SUM(BA85:BA90)</f>
        <v>1521.97165703336</v>
      </c>
      <c r="BB91" s="62" t="n">
        <f aca="false">BB83+SUM(BB85:BB90)</f>
        <v>1521.21354697268</v>
      </c>
      <c r="BC91" s="62" t="n">
        <f aca="false">BC83+SUM(BC85:BC90)</f>
        <v>1537.57715232605</v>
      </c>
      <c r="BD91" s="62" t="n">
        <f aca="false">BD83+SUM(BD85:BD90)</f>
        <v>1553.86393377106</v>
      </c>
      <c r="BE91" s="62" t="n">
        <f aca="false">BE83+SUM(BE85:BE90)</f>
        <v>1570.12483928228</v>
      </c>
      <c r="BF91" s="62" t="n">
        <f aca="false">BF83+SUM(BF85:BF90)</f>
        <v>1569.30198614877</v>
      </c>
      <c r="BG91" s="62" t="n">
        <f aca="false">BG83+SUM(BG85:BG90)</f>
        <v>1526.69488592832</v>
      </c>
      <c r="BH91" s="62" t="n">
        <f aca="false">BH83+SUM(BH85:BH90)</f>
        <v>1542.84490493699</v>
      </c>
      <c r="BI91" s="62" t="n">
        <f aca="false">BI83+SUM(BI85:BI90)</f>
        <v>1558.96853373227</v>
      </c>
      <c r="BJ91" s="62" t="n">
        <f aca="false">BJ83+SUM(BJ85:BJ90)</f>
        <v>1558.12932653858</v>
      </c>
      <c r="BK91" s="62" t="n">
        <f aca="false">BK83+SUM(BK85:BK90)</f>
        <v>1523.04149227981</v>
      </c>
      <c r="BL91" s="62" t="n">
        <f aca="false">BL83+SUM(BL85:BL90)</f>
        <v>1539.153690892</v>
      </c>
      <c r="BM91" s="62" t="n">
        <f aca="false">BM83+SUM(BM85:BM90)</f>
        <v>1555.23958927033</v>
      </c>
      <c r="BN91" s="62" t="n">
        <f aca="false">BN83+SUM(BN85:BN90)</f>
        <v>1554.40324342047</v>
      </c>
      <c r="BO91" s="62" t="n">
        <f aca="false">BO83+SUM(BO85:BO90)</f>
        <v>1557.11694739241</v>
      </c>
      <c r="BP91" s="62" t="n">
        <f aca="false">BP83+SUM(BP85:BP90)</f>
        <v>1556.31796768565</v>
      </c>
      <c r="BQ91" s="62" t="n">
        <f aca="false">BQ83+SUM(BQ85:BQ90)</f>
        <v>1572.61320807289</v>
      </c>
      <c r="BR91" s="62" t="n">
        <f aca="false">BR83+SUM(BR85:BR90)</f>
        <v>1571.79779776304</v>
      </c>
      <c r="BS91" s="62" t="n">
        <f aca="false">BS83+SUM(BS85:BS90)</f>
        <v>1490.14291746253</v>
      </c>
      <c r="BT91" s="62" t="n">
        <f aca="false">BT83+SUM(BT85:BT90)</f>
        <v>1505.93424986466</v>
      </c>
      <c r="BU91" s="62" t="n">
        <f aca="false">BU83+SUM(BU85:BU90)</f>
        <v>1521.70073168874</v>
      </c>
      <c r="BV91" s="62" t="n">
        <f aca="false">BV83+SUM(BV85:BV90)</f>
        <v>1520.91048480628</v>
      </c>
      <c r="BW91" s="62" t="n">
        <f aca="false">BW83+SUM(BW85:BW90)</f>
        <v>1507.37852845563</v>
      </c>
      <c r="BX91" s="62" t="n">
        <f aca="false">BX83+SUM(BX85:BX90)</f>
        <v>1523.34564927714</v>
      </c>
      <c r="BY91" s="62" t="n">
        <f aca="false">BY83+SUM(BY85:BY90)</f>
        <v>1539.28740945939</v>
      </c>
      <c r="BZ91" s="62" t="n">
        <f aca="false">BZ83+SUM(BZ85:BZ90)</f>
        <v>1538.48094266053</v>
      </c>
      <c r="CA91" s="62" t="n">
        <f aca="false">CA83+SUM(CA85:CA90)</f>
        <v>1469.42814578874</v>
      </c>
      <c r="CB91" s="62" t="n">
        <f aca="false">CB83+SUM(CB85:CB90)</f>
        <v>1484.9633228609</v>
      </c>
      <c r="CC91" s="62" t="n">
        <f aca="false">CC83+SUM(CC85:CC90)</f>
        <v>1500.47280594032</v>
      </c>
      <c r="CD91" s="62" t="n">
        <f aca="false">CD83+SUM(CD85:CD90)</f>
        <v>1499.65573852171</v>
      </c>
      <c r="CE91" s="62" t="n">
        <f aca="false">CE83+SUM(CE85:CE90)</f>
        <v>1447.80338208872</v>
      </c>
      <c r="CF91" s="62" t="n">
        <f aca="false">CF83+SUM(CF85:CF90)</f>
        <v>1447.00686777577</v>
      </c>
      <c r="CG91" s="62" t="n">
        <f aca="false">CG83+SUM(CG85:CG90)</f>
        <v>1462.10337790459</v>
      </c>
      <c r="CH91" s="62" t="n">
        <f aca="false">CH83+SUM(CH85:CH90)</f>
        <v>1461.2904836881</v>
      </c>
      <c r="CI91" s="62" t="n">
        <f aca="false">CI83+SUM(CI85:CI90)</f>
        <v>1491.95740780801</v>
      </c>
      <c r="CJ91" s="62" t="n">
        <f aca="false">CJ83+SUM(CJ85:CJ90)</f>
        <v>1507.69953866002</v>
      </c>
      <c r="CK91" s="62" t="n">
        <f aca="false">CK83+SUM(CK85:CK90)</f>
        <v>1523.41456811847</v>
      </c>
      <c r="CL91" s="62" t="n">
        <f aca="false">CL83+SUM(CL85:CL90)</f>
        <v>1522.55274543851</v>
      </c>
      <c r="CM91" s="62" t="n">
        <f aca="false">CM83+SUM(CM85:CM90)</f>
        <v>1577.9088458345</v>
      </c>
      <c r="CN91" s="62" t="n">
        <f aca="false">CN83+SUM(CN85:CN90)</f>
        <v>1594.5793421789</v>
      </c>
      <c r="CO91" s="62" t="n">
        <f aca="false">CO83+SUM(CO85:CO90)</f>
        <v>1611.22187232124</v>
      </c>
      <c r="CP91" s="62" t="n">
        <f aca="false">CP83+SUM(CP85:CP90)</f>
        <v>1610.33254878301</v>
      </c>
      <c r="CQ91" s="62" t="n">
        <f aca="false">CQ83+SUM(CQ85:CQ90)</f>
        <v>1560.09427678373</v>
      </c>
      <c r="CR91" s="62" t="n">
        <f aca="false">CR83+SUM(CR85:CR90)</f>
        <v>1576.55720561914</v>
      </c>
      <c r="CS91" s="62" t="n">
        <f aca="false">CS83+SUM(CS85:CS90)</f>
        <v>1592.99185582858</v>
      </c>
      <c r="CT91" s="62" t="n">
        <f aca="false">CT83+SUM(CT85:CT90)</f>
        <v>1592.09259722873</v>
      </c>
      <c r="CU91" s="62" t="n">
        <f aca="false">CU83+SUM(CU85:CU90)</f>
        <v>1564.19086303246</v>
      </c>
      <c r="CV91" s="62" t="n">
        <f aca="false">CV83+SUM(CV85:CV90)</f>
        <v>1563.34670821655</v>
      </c>
      <c r="CW91" s="62" t="n">
        <f aca="false">CW83+SUM(CW85:CW90)</f>
        <v>1579.67355017014</v>
      </c>
      <c r="CX91" s="62" t="n">
        <f aca="false">CX83+SUM(CX85:CX90)</f>
        <v>1578.81203574847</v>
      </c>
      <c r="CY91" s="62" t="n">
        <f aca="false">CY83+SUM(CY85:CY90)</f>
        <v>1975.1540449688</v>
      </c>
      <c r="CZ91" s="62" t="n">
        <f aca="false">CZ83+SUM(CZ85:CZ90)</f>
        <v>1996.25475688349</v>
      </c>
      <c r="DA91" s="62" t="n">
        <f aca="false">DA83+SUM(DA85:DA90)</f>
        <v>2017.32803412807</v>
      </c>
      <c r="DB91" s="62" t="n">
        <f aca="false">DB83+SUM(DB85:DB90)</f>
        <v>2016.45561327348</v>
      </c>
      <c r="DC91" s="62" t="n">
        <f aca="false">DC83+SUM(DC85:DC90)</f>
        <v>1967.20610936593</v>
      </c>
      <c r="DD91" s="62" t="n">
        <f aca="false">DD83+SUM(DD85:DD90)</f>
        <v>1988.2219555558</v>
      </c>
      <c r="DE91" s="62" t="n">
        <f aca="false">DE83+SUM(DE85:DE90)</f>
        <v>2009.21047885515</v>
      </c>
      <c r="DF91" s="62" t="n">
        <f aca="false">DF83+SUM(DF85:DF90)</f>
        <v>2008.34161258503</v>
      </c>
      <c r="DG91" s="62" t="n">
        <f aca="false">DG83+SUM(DG85:DG90)</f>
        <v>1969.84490134862</v>
      </c>
      <c r="DH91" s="62" t="n">
        <f aca="false">DH83+SUM(DH85:DH90)</f>
        <v>1990.88139710688</v>
      </c>
      <c r="DI91" s="62" t="n">
        <f aca="false">DI83+SUM(DI85:DI90)</f>
        <v>2011.89028862193</v>
      </c>
      <c r="DJ91" s="62" t="n">
        <f aca="false">DJ83+SUM(DJ85:DJ90)</f>
        <v>2011.01247535311</v>
      </c>
      <c r="DK91" s="62" t="n">
        <f aca="false">DK83+SUM(DK85:DK90)</f>
        <v>1959.55029382857</v>
      </c>
      <c r="DL91" s="62" t="n">
        <f aca="false">DL83+SUM(DL85:DL90)</f>
        <v>1958.69711104882</v>
      </c>
      <c r="DM91" s="62" t="n">
        <f aca="false">DM83+SUM(DM85:DM90)</f>
        <v>1979.35934258573</v>
      </c>
      <c r="DN91" s="62" t="n">
        <f aca="false">DN83+SUM(DN85:DN90)</f>
        <v>1978.48861454482</v>
      </c>
      <c r="DO91" s="62" t="n">
        <f aca="false">DO83+SUM(DO85:DO90)</f>
        <v>1976.99605984331</v>
      </c>
      <c r="DP91" s="62" t="n">
        <f aca="false">DP83+SUM(DP85:DP90)</f>
        <v>1998.1060630963</v>
      </c>
      <c r="DQ91" s="62" t="n">
        <f aca="false">DQ83+SUM(DQ85:DQ90)</f>
        <v>2019.18826903431</v>
      </c>
      <c r="DR91" s="62" t="n">
        <f aca="false">DR83+SUM(DR85:DR90)</f>
        <v>2018.3043160947</v>
      </c>
      <c r="DS91" s="62" t="n">
        <f aca="false">DS83+SUM(DS85:DS90)</f>
        <v>1945.09859332358</v>
      </c>
      <c r="DT91" s="62" t="n">
        <f aca="false">DT83+SUM(DT85:DT90)</f>
        <v>1965.85352531399</v>
      </c>
      <c r="DU91" s="62" t="n">
        <f aca="false">DU83+SUM(DU85:DU90)</f>
        <v>1986.5806387357</v>
      </c>
      <c r="DV91" s="62" t="n">
        <f aca="false">DV83+SUM(DV85:DV90)</f>
        <v>1985.69600992925</v>
      </c>
      <c r="DW91" s="62" t="n">
        <f aca="false">DW83+SUM(DW85:DW90)</f>
        <v>1970.08148422232</v>
      </c>
      <c r="DX91" s="62" t="n">
        <f aca="false">DX83+SUM(DX85:DX90)</f>
        <v>1991.10711499872</v>
      </c>
      <c r="DY91" s="62" t="n">
        <f aca="false">DY83+SUM(DY85:DY90)</f>
        <v>2012.10470366184</v>
      </c>
      <c r="DZ91" s="62" t="n">
        <f aca="false">DZ83+SUM(DZ85:DZ90)</f>
        <v>2011.21296615168</v>
      </c>
      <c r="EA91" s="62" t="n">
        <f aca="false">EA83+SUM(EA85:EA90)</f>
        <v>2005.66285139222</v>
      </c>
      <c r="EB91" s="62" t="n">
        <f aca="false">EB83+SUM(EB85:EB90)</f>
        <v>2004.79599247612</v>
      </c>
      <c r="EC91" s="62" t="n">
        <f aca="false">EC83+SUM(EC85:EC90)</f>
        <v>2025.95098905715</v>
      </c>
      <c r="ED91" s="62" t="n">
        <f aca="false">ED83+SUM(ED85:ED90)</f>
        <v>2025.06630363725</v>
      </c>
      <c r="EE91" s="62" t="n">
        <f aca="false">EE83+SUM(EE85:EE90)</f>
        <v>1937.29013445465</v>
      </c>
      <c r="EF91" s="62" t="n">
        <f aca="false">EF83+SUM(EF85:EF90)</f>
        <v>1957.93774132806</v>
      </c>
      <c r="EG91" s="62" t="n">
        <f aca="false">EG83+SUM(EG85:EG90)</f>
        <v>1978.55686231576</v>
      </c>
      <c r="EH91" s="62" t="n">
        <f aca="false">EH83+SUM(EH85:EH90)</f>
        <v>1977.65101286864</v>
      </c>
      <c r="EI91" s="62" t="n">
        <f aca="false">EI83+SUM(EI85:EI90)</f>
        <v>1999.82648859699</v>
      </c>
      <c r="EJ91" s="62" t="n">
        <f aca="false">EJ83+SUM(EJ85:EJ90)</f>
        <v>2021.15419294817</v>
      </c>
      <c r="EK91" s="62" t="n">
        <f aca="false">EK83+SUM(EK85:EK90)</f>
        <v>2042.45293274675</v>
      </c>
      <c r="EL91" s="62" t="n">
        <f aca="false">EL83+SUM(EL85:EL90)</f>
        <v>2041.53186172135</v>
      </c>
      <c r="EM91" s="62" t="n">
        <f aca="false">EM83+SUM(EM85:EM90)</f>
        <v>2066.5146510382</v>
      </c>
      <c r="EN91" s="62" t="n">
        <f aca="false">EN83+SUM(EN85:EN90)</f>
        <v>2088.54916183568</v>
      </c>
      <c r="EO91" s="62" t="n">
        <f aca="false">EO83+SUM(EO85:EO90)</f>
        <v>2110.55359916198</v>
      </c>
      <c r="EP91" s="62" t="n">
        <f aca="false">EP83+SUM(EP85:EP90)</f>
        <v>2109.59726459235</v>
      </c>
      <c r="EQ91" s="62" t="n">
        <f aca="false">EQ83+SUM(EQ85:EQ90)</f>
        <v>2033.08351188433</v>
      </c>
      <c r="ER91" s="62" t="n">
        <f aca="false">ER83+SUM(ER85:ER90)</f>
        <v>2032.14384177708</v>
      </c>
      <c r="ES91" s="62" t="n">
        <f aca="false">ES83+SUM(ES85:ES90)</f>
        <v>2053.5258079798</v>
      </c>
      <c r="ET91" s="62" t="n">
        <f aca="false">ET83+SUM(ET85:ET90)</f>
        <v>2052.56681404438</v>
      </c>
      <c r="EU91" s="62" t="n">
        <f aca="false">EU83+SUM(EU85:EU90)</f>
        <v>2047.14852750257</v>
      </c>
      <c r="EV91" s="62" t="n">
        <f aca="false">EV83+SUM(EV85:EV90)</f>
        <v>2068.94953899231</v>
      </c>
      <c r="EW91" s="62" t="n">
        <f aca="false">EW83+SUM(EW85:EW90)</f>
        <v>2090.71988252157</v>
      </c>
      <c r="EX91" s="62" t="n">
        <f aca="false">EX83+SUM(EX85:EX90)</f>
        <v>2089.74464322889</v>
      </c>
      <c r="EY91" s="62" t="n">
        <f aca="false">EY83+SUM(EY85:EY90)</f>
        <v>2084.22933754925</v>
      </c>
      <c r="EZ91" s="62" t="n">
        <f aca="false">EZ83+SUM(EZ85:EZ90)</f>
        <v>2106.42634832908</v>
      </c>
      <c r="FA91" s="62" t="n">
        <f aca="false">FA83+SUM(FA85:FA90)</f>
        <v>2128.59217163318</v>
      </c>
      <c r="FB91" s="62" t="n">
        <f aca="false">FB83+SUM(FB85:FB90)</f>
        <v>2127.60041178688</v>
      </c>
      <c r="FC91" s="62" t="n">
        <f aca="false">FC83+SUM(FC85:FC90)</f>
        <v>2121.98633879794</v>
      </c>
      <c r="FD91" s="62" t="n">
        <f aca="false">FD83+SUM(FD85:FD90)</f>
        <v>0</v>
      </c>
      <c r="FE91" s="62" t="n">
        <f aca="false">FE83+SUM(FE85:FE90)</f>
        <v>0</v>
      </c>
      <c r="FF91" s="62" t="n">
        <f aca="false">FF83+SUM(FF85:FF90)</f>
        <v>0</v>
      </c>
      <c r="FG91" s="62" t="n">
        <f aca="false">FG83+SUM(FG85:FG90)</f>
        <v>0</v>
      </c>
      <c r="FH91" s="62" t="n">
        <f aca="false">FH83+SUM(FH85:FH90)</f>
        <v>0</v>
      </c>
    </row>
    <row r="93" customFormat="false" ht="15" hidden="false" customHeight="false" outlineLevel="0" collapsed="false">
      <c r="A93" s="9" t="s">
        <v>14</v>
      </c>
      <c r="B93" s="9"/>
      <c r="C93" s="9" t="s">
        <v>693</v>
      </c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</row>
    <row r="94" customFormat="false" ht="15" hidden="false" customHeight="false" outlineLevel="0" collapsed="false">
      <c r="C94" s="0" t="s">
        <v>694</v>
      </c>
      <c r="D94" s="11" t="s">
        <v>319</v>
      </c>
      <c r="I94" s="43" t="n">
        <f aca="false">SUM(J94:FH94)</f>
        <v>-549</v>
      </c>
      <c r="J94" s="43" t="n">
        <f aca="false">-In_SPV_Price*J17</f>
        <v>-549</v>
      </c>
      <c r="K94" s="43" t="n">
        <f aca="false">-In_SPV_Price*K17</f>
        <v>-0</v>
      </c>
      <c r="L94" s="43" t="n">
        <f aca="false">-In_SPV_Price*L17</f>
        <v>-0</v>
      </c>
      <c r="M94" s="43" t="n">
        <f aca="false">-In_SPV_Price*M17</f>
        <v>-0</v>
      </c>
      <c r="N94" s="43" t="n">
        <f aca="false">-In_SPV_Price*N17</f>
        <v>-0</v>
      </c>
      <c r="O94" s="43" t="n">
        <f aca="false">-In_SPV_Price*O17</f>
        <v>-0</v>
      </c>
      <c r="P94" s="43" t="n">
        <f aca="false">-In_SPV_Price*P17</f>
        <v>-0</v>
      </c>
      <c r="Q94" s="43" t="n">
        <f aca="false">-In_SPV_Price*Q17</f>
        <v>-0</v>
      </c>
      <c r="R94" s="43" t="n">
        <f aca="false">-In_SPV_Price*R17</f>
        <v>-0</v>
      </c>
      <c r="S94" s="43" t="n">
        <f aca="false">-In_SPV_Price*S17</f>
        <v>-0</v>
      </c>
      <c r="T94" s="43" t="n">
        <f aca="false">-In_SPV_Price*T17</f>
        <v>-0</v>
      </c>
      <c r="U94" s="43" t="n">
        <f aca="false">-In_SPV_Price*U17</f>
        <v>-0</v>
      </c>
      <c r="V94" s="43" t="n">
        <f aca="false">-In_SPV_Price*V17</f>
        <v>-0</v>
      </c>
      <c r="W94" s="43" t="n">
        <f aca="false">-In_SPV_Price*W17</f>
        <v>-0</v>
      </c>
      <c r="X94" s="43" t="n">
        <f aca="false">-In_SPV_Price*X17</f>
        <v>-0</v>
      </c>
      <c r="Y94" s="43" t="n">
        <f aca="false">-In_SPV_Price*Y17</f>
        <v>-0</v>
      </c>
      <c r="Z94" s="43" t="n">
        <f aca="false">-In_SPV_Price*Z17</f>
        <v>-0</v>
      </c>
      <c r="AA94" s="43" t="n">
        <f aca="false">-In_SPV_Price*AA17</f>
        <v>-0</v>
      </c>
      <c r="AB94" s="43" t="n">
        <f aca="false">-In_SPV_Price*AB17</f>
        <v>-0</v>
      </c>
      <c r="AC94" s="43" t="n">
        <f aca="false">-In_SPV_Price*AC17</f>
        <v>-0</v>
      </c>
      <c r="AD94" s="43" t="n">
        <f aca="false">-In_SPV_Price*AD17</f>
        <v>-0</v>
      </c>
      <c r="AE94" s="43" t="n">
        <f aca="false">-In_SPV_Price*AE17</f>
        <v>-0</v>
      </c>
      <c r="AF94" s="43" t="n">
        <f aca="false">-In_SPV_Price*AF17</f>
        <v>-0</v>
      </c>
      <c r="AG94" s="43" t="n">
        <f aca="false">-In_SPV_Price*AG17</f>
        <v>-0</v>
      </c>
      <c r="AH94" s="43" t="n">
        <f aca="false">-In_SPV_Price*AH17</f>
        <v>-0</v>
      </c>
      <c r="AI94" s="43" t="n">
        <f aca="false">-In_SPV_Price*AI17</f>
        <v>-0</v>
      </c>
      <c r="AJ94" s="43" t="n">
        <f aca="false">-In_SPV_Price*AJ17</f>
        <v>-0</v>
      </c>
      <c r="AK94" s="43" t="n">
        <f aca="false">-In_SPV_Price*AK17</f>
        <v>-0</v>
      </c>
      <c r="AL94" s="43" t="n">
        <f aca="false">-In_SPV_Price*AL17</f>
        <v>-0</v>
      </c>
      <c r="AM94" s="43" t="n">
        <f aca="false">-In_SPV_Price*AM17</f>
        <v>-0</v>
      </c>
      <c r="AN94" s="43" t="n">
        <f aca="false">-In_SPV_Price*AN17</f>
        <v>-0</v>
      </c>
      <c r="AO94" s="43" t="n">
        <f aca="false">-In_SPV_Price*AO17</f>
        <v>-0</v>
      </c>
      <c r="AP94" s="43" t="n">
        <f aca="false">-In_SPV_Price*AP17</f>
        <v>-0</v>
      </c>
      <c r="AQ94" s="43" t="n">
        <f aca="false">-In_SPV_Price*AQ17</f>
        <v>-0</v>
      </c>
      <c r="AR94" s="43" t="n">
        <f aca="false">-In_SPV_Price*AR17</f>
        <v>-0</v>
      </c>
      <c r="AS94" s="43" t="n">
        <f aca="false">-In_SPV_Price*AS17</f>
        <v>-0</v>
      </c>
      <c r="AT94" s="43" t="n">
        <f aca="false">-In_SPV_Price*AT17</f>
        <v>-0</v>
      </c>
      <c r="AU94" s="43" t="n">
        <f aca="false">-In_SPV_Price*AU17</f>
        <v>-0</v>
      </c>
      <c r="AV94" s="43" t="n">
        <f aca="false">-In_SPV_Price*AV17</f>
        <v>-0</v>
      </c>
      <c r="AW94" s="43" t="n">
        <f aca="false">-In_SPV_Price*AW17</f>
        <v>-0</v>
      </c>
      <c r="AX94" s="43" t="n">
        <f aca="false">-In_SPV_Price*AX17</f>
        <v>-0</v>
      </c>
      <c r="AY94" s="43" t="n">
        <f aca="false">-In_SPV_Price*AY17</f>
        <v>-0</v>
      </c>
      <c r="AZ94" s="43" t="n">
        <f aca="false">-In_SPV_Price*AZ17</f>
        <v>-0</v>
      </c>
      <c r="BA94" s="43" t="n">
        <f aca="false">-In_SPV_Price*BA17</f>
        <v>-0</v>
      </c>
      <c r="BB94" s="43" t="n">
        <f aca="false">-In_SPV_Price*BB17</f>
        <v>-0</v>
      </c>
      <c r="BC94" s="43" t="n">
        <f aca="false">-In_SPV_Price*BC17</f>
        <v>-0</v>
      </c>
      <c r="BD94" s="43" t="n">
        <f aca="false">-In_SPV_Price*BD17</f>
        <v>-0</v>
      </c>
      <c r="BE94" s="43" t="n">
        <f aca="false">-In_SPV_Price*BE17</f>
        <v>-0</v>
      </c>
      <c r="BF94" s="43" t="n">
        <f aca="false">-In_SPV_Price*BF17</f>
        <v>-0</v>
      </c>
      <c r="BG94" s="43" t="n">
        <f aca="false">-In_SPV_Price*BG17</f>
        <v>-0</v>
      </c>
      <c r="BH94" s="43" t="n">
        <f aca="false">-In_SPV_Price*BH17</f>
        <v>-0</v>
      </c>
      <c r="BI94" s="43" t="n">
        <f aca="false">-In_SPV_Price*BI17</f>
        <v>-0</v>
      </c>
      <c r="BJ94" s="43" t="n">
        <f aca="false">-In_SPV_Price*BJ17</f>
        <v>-0</v>
      </c>
      <c r="BK94" s="43" t="n">
        <f aca="false">-In_SPV_Price*BK17</f>
        <v>-0</v>
      </c>
      <c r="BL94" s="43" t="n">
        <f aca="false">-In_SPV_Price*BL17</f>
        <v>-0</v>
      </c>
      <c r="BM94" s="43" t="n">
        <f aca="false">-In_SPV_Price*BM17</f>
        <v>-0</v>
      </c>
      <c r="BN94" s="43" t="n">
        <f aca="false">-In_SPV_Price*BN17</f>
        <v>-0</v>
      </c>
      <c r="BO94" s="43" t="n">
        <f aca="false">-In_SPV_Price*BO17</f>
        <v>-0</v>
      </c>
      <c r="BP94" s="43" t="n">
        <f aca="false">-In_SPV_Price*BP17</f>
        <v>-0</v>
      </c>
      <c r="BQ94" s="43" t="n">
        <f aca="false">-In_SPV_Price*BQ17</f>
        <v>-0</v>
      </c>
      <c r="BR94" s="43" t="n">
        <f aca="false">-In_SPV_Price*BR17</f>
        <v>-0</v>
      </c>
      <c r="BS94" s="43" t="n">
        <f aca="false">-In_SPV_Price*BS17</f>
        <v>-0</v>
      </c>
      <c r="BT94" s="43" t="n">
        <f aca="false">-In_SPV_Price*BT17</f>
        <v>-0</v>
      </c>
      <c r="BU94" s="43" t="n">
        <f aca="false">-In_SPV_Price*BU17</f>
        <v>-0</v>
      </c>
      <c r="BV94" s="43" t="n">
        <f aca="false">-In_SPV_Price*BV17</f>
        <v>-0</v>
      </c>
      <c r="BW94" s="43" t="n">
        <f aca="false">-In_SPV_Price*BW17</f>
        <v>-0</v>
      </c>
      <c r="BX94" s="43" t="n">
        <f aca="false">-In_SPV_Price*BX17</f>
        <v>-0</v>
      </c>
      <c r="BY94" s="43" t="n">
        <f aca="false">-In_SPV_Price*BY17</f>
        <v>-0</v>
      </c>
      <c r="BZ94" s="43" t="n">
        <f aca="false">-In_SPV_Price*BZ17</f>
        <v>-0</v>
      </c>
      <c r="CA94" s="43" t="n">
        <f aca="false">-In_SPV_Price*CA17</f>
        <v>-0</v>
      </c>
      <c r="CB94" s="43" t="n">
        <f aca="false">-In_SPV_Price*CB17</f>
        <v>-0</v>
      </c>
      <c r="CC94" s="43" t="n">
        <f aca="false">-In_SPV_Price*CC17</f>
        <v>-0</v>
      </c>
      <c r="CD94" s="43" t="n">
        <f aca="false">-In_SPV_Price*CD17</f>
        <v>-0</v>
      </c>
      <c r="CE94" s="43" t="n">
        <f aca="false">-In_SPV_Price*CE17</f>
        <v>-0</v>
      </c>
      <c r="CF94" s="43" t="n">
        <f aca="false">-In_SPV_Price*CF17</f>
        <v>-0</v>
      </c>
      <c r="CG94" s="43" t="n">
        <f aca="false">-In_SPV_Price*CG17</f>
        <v>-0</v>
      </c>
      <c r="CH94" s="43" t="n">
        <f aca="false">-In_SPV_Price*CH17</f>
        <v>-0</v>
      </c>
      <c r="CI94" s="43" t="n">
        <f aca="false">-In_SPV_Price*CI17</f>
        <v>-0</v>
      </c>
      <c r="CJ94" s="43" t="n">
        <f aca="false">-In_SPV_Price*CJ17</f>
        <v>-0</v>
      </c>
      <c r="CK94" s="43" t="n">
        <f aca="false">-In_SPV_Price*CK17</f>
        <v>-0</v>
      </c>
      <c r="CL94" s="43" t="n">
        <f aca="false">-In_SPV_Price*CL17</f>
        <v>-0</v>
      </c>
      <c r="CM94" s="43" t="n">
        <f aca="false">-In_SPV_Price*CM17</f>
        <v>-0</v>
      </c>
      <c r="CN94" s="43" t="n">
        <f aca="false">-In_SPV_Price*CN17</f>
        <v>-0</v>
      </c>
      <c r="CO94" s="43" t="n">
        <f aca="false">-In_SPV_Price*CO17</f>
        <v>-0</v>
      </c>
      <c r="CP94" s="43" t="n">
        <f aca="false">-In_SPV_Price*CP17</f>
        <v>-0</v>
      </c>
      <c r="CQ94" s="43" t="n">
        <f aca="false">-In_SPV_Price*CQ17</f>
        <v>-0</v>
      </c>
      <c r="CR94" s="43" t="n">
        <f aca="false">-In_SPV_Price*CR17</f>
        <v>-0</v>
      </c>
      <c r="CS94" s="43" t="n">
        <f aca="false">-In_SPV_Price*CS17</f>
        <v>-0</v>
      </c>
      <c r="CT94" s="43" t="n">
        <f aca="false">-In_SPV_Price*CT17</f>
        <v>-0</v>
      </c>
      <c r="CU94" s="43" t="n">
        <f aca="false">-In_SPV_Price*CU17</f>
        <v>-0</v>
      </c>
      <c r="CV94" s="43" t="n">
        <f aca="false">-In_SPV_Price*CV17</f>
        <v>-0</v>
      </c>
      <c r="CW94" s="43" t="n">
        <f aca="false">-In_SPV_Price*CW17</f>
        <v>-0</v>
      </c>
      <c r="CX94" s="43" t="n">
        <f aca="false">-In_SPV_Price*CX17</f>
        <v>-0</v>
      </c>
      <c r="CY94" s="43" t="n">
        <f aca="false">-In_SPV_Price*CY17</f>
        <v>-0</v>
      </c>
      <c r="CZ94" s="43" t="n">
        <f aca="false">-In_SPV_Price*CZ17</f>
        <v>-0</v>
      </c>
      <c r="DA94" s="43" t="n">
        <f aca="false">-In_SPV_Price*DA17</f>
        <v>-0</v>
      </c>
      <c r="DB94" s="43" t="n">
        <f aca="false">-In_SPV_Price*DB17</f>
        <v>-0</v>
      </c>
      <c r="DC94" s="43" t="n">
        <f aca="false">-In_SPV_Price*DC17</f>
        <v>-0</v>
      </c>
      <c r="DD94" s="43" t="n">
        <f aca="false">-In_SPV_Price*DD17</f>
        <v>-0</v>
      </c>
      <c r="DE94" s="43" t="n">
        <f aca="false">-In_SPV_Price*DE17</f>
        <v>-0</v>
      </c>
      <c r="DF94" s="43" t="n">
        <f aca="false">-In_SPV_Price*DF17</f>
        <v>-0</v>
      </c>
      <c r="DG94" s="43" t="n">
        <f aca="false">-In_SPV_Price*DG17</f>
        <v>-0</v>
      </c>
      <c r="DH94" s="43" t="n">
        <f aca="false">-In_SPV_Price*DH17</f>
        <v>-0</v>
      </c>
      <c r="DI94" s="43" t="n">
        <f aca="false">-In_SPV_Price*DI17</f>
        <v>-0</v>
      </c>
      <c r="DJ94" s="43" t="n">
        <f aca="false">-In_SPV_Price*DJ17</f>
        <v>-0</v>
      </c>
      <c r="DK94" s="43" t="n">
        <f aca="false">-In_SPV_Price*DK17</f>
        <v>-0</v>
      </c>
      <c r="DL94" s="43" t="n">
        <f aca="false">-In_SPV_Price*DL17</f>
        <v>-0</v>
      </c>
      <c r="DM94" s="43" t="n">
        <f aca="false">-In_SPV_Price*DM17</f>
        <v>-0</v>
      </c>
      <c r="DN94" s="43" t="n">
        <f aca="false">-In_SPV_Price*DN17</f>
        <v>-0</v>
      </c>
      <c r="DO94" s="43" t="n">
        <f aca="false">-In_SPV_Price*DO17</f>
        <v>-0</v>
      </c>
      <c r="DP94" s="43" t="n">
        <f aca="false">-In_SPV_Price*DP17</f>
        <v>-0</v>
      </c>
      <c r="DQ94" s="43" t="n">
        <f aca="false">-In_SPV_Price*DQ17</f>
        <v>-0</v>
      </c>
      <c r="DR94" s="43" t="n">
        <f aca="false">-In_SPV_Price*DR17</f>
        <v>-0</v>
      </c>
      <c r="DS94" s="43" t="n">
        <f aca="false">-In_SPV_Price*DS17</f>
        <v>-0</v>
      </c>
      <c r="DT94" s="43" t="n">
        <f aca="false">-In_SPV_Price*DT17</f>
        <v>-0</v>
      </c>
      <c r="DU94" s="43" t="n">
        <f aca="false">-In_SPV_Price*DU17</f>
        <v>-0</v>
      </c>
      <c r="DV94" s="43" t="n">
        <f aca="false">-In_SPV_Price*DV17</f>
        <v>-0</v>
      </c>
      <c r="DW94" s="43" t="n">
        <f aca="false">-In_SPV_Price*DW17</f>
        <v>-0</v>
      </c>
      <c r="DX94" s="43" t="n">
        <f aca="false">-In_SPV_Price*DX17</f>
        <v>-0</v>
      </c>
      <c r="DY94" s="43" t="n">
        <f aca="false">-In_SPV_Price*DY17</f>
        <v>-0</v>
      </c>
      <c r="DZ94" s="43" t="n">
        <f aca="false">-In_SPV_Price*DZ17</f>
        <v>-0</v>
      </c>
      <c r="EA94" s="43" t="n">
        <f aca="false">-In_SPV_Price*EA17</f>
        <v>-0</v>
      </c>
      <c r="EB94" s="43" t="n">
        <f aca="false">-In_SPV_Price*EB17</f>
        <v>-0</v>
      </c>
      <c r="EC94" s="43" t="n">
        <f aca="false">-In_SPV_Price*EC17</f>
        <v>-0</v>
      </c>
      <c r="ED94" s="43" t="n">
        <f aca="false">-In_SPV_Price*ED17</f>
        <v>-0</v>
      </c>
      <c r="EE94" s="43" t="n">
        <f aca="false">-In_SPV_Price*EE17</f>
        <v>-0</v>
      </c>
      <c r="EF94" s="43" t="n">
        <f aca="false">-In_SPV_Price*EF17</f>
        <v>-0</v>
      </c>
      <c r="EG94" s="43" t="n">
        <f aca="false">-In_SPV_Price*EG17</f>
        <v>-0</v>
      </c>
      <c r="EH94" s="43" t="n">
        <f aca="false">-In_SPV_Price*EH17</f>
        <v>-0</v>
      </c>
      <c r="EI94" s="43" t="n">
        <f aca="false">-In_SPV_Price*EI17</f>
        <v>-0</v>
      </c>
      <c r="EJ94" s="43" t="n">
        <f aca="false">-In_SPV_Price*EJ17</f>
        <v>-0</v>
      </c>
      <c r="EK94" s="43" t="n">
        <f aca="false">-In_SPV_Price*EK17</f>
        <v>-0</v>
      </c>
      <c r="EL94" s="43" t="n">
        <f aca="false">-In_SPV_Price*EL17</f>
        <v>-0</v>
      </c>
      <c r="EM94" s="43" t="n">
        <f aca="false">-In_SPV_Price*EM17</f>
        <v>-0</v>
      </c>
      <c r="EN94" s="43" t="n">
        <f aca="false">-In_SPV_Price*EN17</f>
        <v>-0</v>
      </c>
      <c r="EO94" s="43" t="n">
        <f aca="false">-In_SPV_Price*EO17</f>
        <v>-0</v>
      </c>
      <c r="EP94" s="43" t="n">
        <f aca="false">-In_SPV_Price*EP17</f>
        <v>-0</v>
      </c>
      <c r="EQ94" s="43" t="n">
        <f aca="false">-In_SPV_Price*EQ17</f>
        <v>-0</v>
      </c>
      <c r="ER94" s="43" t="n">
        <f aca="false">-In_SPV_Price*ER17</f>
        <v>-0</v>
      </c>
      <c r="ES94" s="43" t="n">
        <f aca="false">-In_SPV_Price*ES17</f>
        <v>-0</v>
      </c>
      <c r="ET94" s="43" t="n">
        <f aca="false">-In_SPV_Price*ET17</f>
        <v>-0</v>
      </c>
      <c r="EU94" s="43" t="n">
        <f aca="false">-In_SPV_Price*EU17</f>
        <v>-0</v>
      </c>
      <c r="EV94" s="43" t="n">
        <f aca="false">-In_SPV_Price*EV17</f>
        <v>-0</v>
      </c>
      <c r="EW94" s="43" t="n">
        <f aca="false">-In_SPV_Price*EW17</f>
        <v>-0</v>
      </c>
      <c r="EX94" s="43" t="n">
        <f aca="false">-In_SPV_Price*EX17</f>
        <v>-0</v>
      </c>
      <c r="EY94" s="43" t="n">
        <f aca="false">-In_SPV_Price*EY17</f>
        <v>-0</v>
      </c>
      <c r="EZ94" s="43" t="n">
        <f aca="false">-In_SPV_Price*EZ17</f>
        <v>-0</v>
      </c>
      <c r="FA94" s="43" t="n">
        <f aca="false">-In_SPV_Price*FA17</f>
        <v>-0</v>
      </c>
      <c r="FB94" s="43" t="n">
        <f aca="false">-In_SPV_Price*FB17</f>
        <v>-0</v>
      </c>
      <c r="FC94" s="43" t="n">
        <f aca="false">-In_SPV_Price*FC17</f>
        <v>-0</v>
      </c>
      <c r="FD94" s="43" t="n">
        <f aca="false">-In_SPV_Price*FD17</f>
        <v>-0</v>
      </c>
      <c r="FE94" s="43" t="n">
        <f aca="false">-In_SPV_Price*FE17</f>
        <v>-0</v>
      </c>
      <c r="FF94" s="43" t="n">
        <f aca="false">-In_SPV_Price*FF17</f>
        <v>-0</v>
      </c>
      <c r="FG94" s="43" t="n">
        <f aca="false">-In_SPV_Price*FG17</f>
        <v>-0</v>
      </c>
      <c r="FH94" s="43" t="n">
        <f aca="false">-In_SPV_Price*FH17</f>
        <v>-0</v>
      </c>
    </row>
    <row r="95" customFormat="false" ht="15" hidden="false" customHeight="false" outlineLevel="0" collapsed="false">
      <c r="C95" s="0" t="s">
        <v>379</v>
      </c>
      <c r="D95" s="11" t="s">
        <v>319</v>
      </c>
      <c r="I95" s="43" t="n">
        <f aca="false">SUM(J95:FH95)</f>
        <v>-200</v>
      </c>
      <c r="J95" s="43" t="n">
        <f aca="false">-In_Transaction*J17</f>
        <v>-200</v>
      </c>
      <c r="K95" s="43" t="n">
        <f aca="false">-In_Transaction*K17</f>
        <v>-0</v>
      </c>
      <c r="L95" s="43" t="n">
        <f aca="false">-In_Transaction*L17</f>
        <v>-0</v>
      </c>
      <c r="M95" s="43" t="n">
        <f aca="false">-In_Transaction*M17</f>
        <v>-0</v>
      </c>
      <c r="N95" s="43" t="n">
        <f aca="false">-In_Transaction*N17</f>
        <v>-0</v>
      </c>
      <c r="O95" s="43" t="n">
        <f aca="false">-In_Transaction*O17</f>
        <v>-0</v>
      </c>
      <c r="P95" s="43" t="n">
        <f aca="false">-In_Transaction*P17</f>
        <v>-0</v>
      </c>
      <c r="Q95" s="43" t="n">
        <f aca="false">-In_Transaction*Q17</f>
        <v>-0</v>
      </c>
      <c r="R95" s="43" t="n">
        <f aca="false">-In_Transaction*R17</f>
        <v>-0</v>
      </c>
      <c r="S95" s="43" t="n">
        <f aca="false">-In_Transaction*S17</f>
        <v>-0</v>
      </c>
      <c r="T95" s="43" t="n">
        <f aca="false">-In_Transaction*T17</f>
        <v>-0</v>
      </c>
      <c r="U95" s="43" t="n">
        <f aca="false">-In_Transaction*U17</f>
        <v>-0</v>
      </c>
      <c r="V95" s="43" t="n">
        <f aca="false">-In_Transaction*V17</f>
        <v>-0</v>
      </c>
      <c r="W95" s="43" t="n">
        <f aca="false">-In_Transaction*W17</f>
        <v>-0</v>
      </c>
      <c r="X95" s="43" t="n">
        <f aca="false">-In_Transaction*X17</f>
        <v>-0</v>
      </c>
      <c r="Y95" s="43" t="n">
        <f aca="false">-In_Transaction*Y17</f>
        <v>-0</v>
      </c>
      <c r="Z95" s="43" t="n">
        <f aca="false">-In_Transaction*Z17</f>
        <v>-0</v>
      </c>
      <c r="AA95" s="43" t="n">
        <f aca="false">-In_Transaction*AA17</f>
        <v>-0</v>
      </c>
      <c r="AB95" s="43" t="n">
        <f aca="false">-In_Transaction*AB17</f>
        <v>-0</v>
      </c>
      <c r="AC95" s="43" t="n">
        <f aca="false">-In_Transaction*AC17</f>
        <v>-0</v>
      </c>
      <c r="AD95" s="43" t="n">
        <f aca="false">-In_Transaction*AD17</f>
        <v>-0</v>
      </c>
      <c r="AE95" s="43" t="n">
        <f aca="false">-In_Transaction*AE17</f>
        <v>-0</v>
      </c>
      <c r="AF95" s="43" t="n">
        <f aca="false">-In_Transaction*AF17</f>
        <v>-0</v>
      </c>
      <c r="AG95" s="43" t="n">
        <f aca="false">-In_Transaction*AG17</f>
        <v>-0</v>
      </c>
      <c r="AH95" s="43" t="n">
        <f aca="false">-In_Transaction*AH17</f>
        <v>-0</v>
      </c>
      <c r="AI95" s="43" t="n">
        <f aca="false">-In_Transaction*AI17</f>
        <v>-0</v>
      </c>
      <c r="AJ95" s="43" t="n">
        <f aca="false">-In_Transaction*AJ17</f>
        <v>-0</v>
      </c>
      <c r="AK95" s="43" t="n">
        <f aca="false">-In_Transaction*AK17</f>
        <v>-0</v>
      </c>
      <c r="AL95" s="43" t="n">
        <f aca="false">-In_Transaction*AL17</f>
        <v>-0</v>
      </c>
      <c r="AM95" s="43" t="n">
        <f aca="false">-In_Transaction*AM17</f>
        <v>-0</v>
      </c>
      <c r="AN95" s="43" t="n">
        <f aca="false">-In_Transaction*AN17</f>
        <v>-0</v>
      </c>
      <c r="AO95" s="43" t="n">
        <f aca="false">-In_Transaction*AO17</f>
        <v>-0</v>
      </c>
      <c r="AP95" s="43" t="n">
        <f aca="false">-In_Transaction*AP17</f>
        <v>-0</v>
      </c>
      <c r="AQ95" s="43" t="n">
        <f aca="false">-In_Transaction*AQ17</f>
        <v>-0</v>
      </c>
      <c r="AR95" s="43" t="n">
        <f aca="false">-In_Transaction*AR17</f>
        <v>-0</v>
      </c>
      <c r="AS95" s="43" t="n">
        <f aca="false">-In_Transaction*AS17</f>
        <v>-0</v>
      </c>
      <c r="AT95" s="43" t="n">
        <f aca="false">-In_Transaction*AT17</f>
        <v>-0</v>
      </c>
      <c r="AU95" s="43" t="n">
        <f aca="false">-In_Transaction*AU17</f>
        <v>-0</v>
      </c>
      <c r="AV95" s="43" t="n">
        <f aca="false">-In_Transaction*AV17</f>
        <v>-0</v>
      </c>
      <c r="AW95" s="43" t="n">
        <f aca="false">-In_Transaction*AW17</f>
        <v>-0</v>
      </c>
      <c r="AX95" s="43" t="n">
        <f aca="false">-In_Transaction*AX17</f>
        <v>-0</v>
      </c>
      <c r="AY95" s="43" t="n">
        <f aca="false">-In_Transaction*AY17</f>
        <v>-0</v>
      </c>
      <c r="AZ95" s="43" t="n">
        <f aca="false">-In_Transaction*AZ17</f>
        <v>-0</v>
      </c>
      <c r="BA95" s="43" t="n">
        <f aca="false">-In_Transaction*BA17</f>
        <v>-0</v>
      </c>
      <c r="BB95" s="43" t="n">
        <f aca="false">-In_Transaction*BB17</f>
        <v>-0</v>
      </c>
      <c r="BC95" s="43" t="n">
        <f aca="false">-In_Transaction*BC17</f>
        <v>-0</v>
      </c>
      <c r="BD95" s="43" t="n">
        <f aca="false">-In_Transaction*BD17</f>
        <v>-0</v>
      </c>
      <c r="BE95" s="43" t="n">
        <f aca="false">-In_Transaction*BE17</f>
        <v>-0</v>
      </c>
      <c r="BF95" s="43" t="n">
        <f aca="false">-In_Transaction*BF17</f>
        <v>-0</v>
      </c>
      <c r="BG95" s="43" t="n">
        <f aca="false">-In_Transaction*BG17</f>
        <v>-0</v>
      </c>
      <c r="BH95" s="43" t="n">
        <f aca="false">-In_Transaction*BH17</f>
        <v>-0</v>
      </c>
      <c r="BI95" s="43" t="n">
        <f aca="false">-In_Transaction*BI17</f>
        <v>-0</v>
      </c>
      <c r="BJ95" s="43" t="n">
        <f aca="false">-In_Transaction*BJ17</f>
        <v>-0</v>
      </c>
      <c r="BK95" s="43" t="n">
        <f aca="false">-In_Transaction*BK17</f>
        <v>-0</v>
      </c>
      <c r="BL95" s="43" t="n">
        <f aca="false">-In_Transaction*BL17</f>
        <v>-0</v>
      </c>
      <c r="BM95" s="43" t="n">
        <f aca="false">-In_Transaction*BM17</f>
        <v>-0</v>
      </c>
      <c r="BN95" s="43" t="n">
        <f aca="false">-In_Transaction*BN17</f>
        <v>-0</v>
      </c>
      <c r="BO95" s="43" t="n">
        <f aca="false">-In_Transaction*BO17</f>
        <v>-0</v>
      </c>
      <c r="BP95" s="43" t="n">
        <f aca="false">-In_Transaction*BP17</f>
        <v>-0</v>
      </c>
      <c r="BQ95" s="43" t="n">
        <f aca="false">-In_Transaction*BQ17</f>
        <v>-0</v>
      </c>
      <c r="BR95" s="43" t="n">
        <f aca="false">-In_Transaction*BR17</f>
        <v>-0</v>
      </c>
      <c r="BS95" s="43" t="n">
        <f aca="false">-In_Transaction*BS17</f>
        <v>-0</v>
      </c>
      <c r="BT95" s="43" t="n">
        <f aca="false">-In_Transaction*BT17</f>
        <v>-0</v>
      </c>
      <c r="BU95" s="43" t="n">
        <f aca="false">-In_Transaction*BU17</f>
        <v>-0</v>
      </c>
      <c r="BV95" s="43" t="n">
        <f aca="false">-In_Transaction*BV17</f>
        <v>-0</v>
      </c>
      <c r="BW95" s="43" t="n">
        <f aca="false">-In_Transaction*BW17</f>
        <v>-0</v>
      </c>
      <c r="BX95" s="43" t="n">
        <f aca="false">-In_Transaction*BX17</f>
        <v>-0</v>
      </c>
      <c r="BY95" s="43" t="n">
        <f aca="false">-In_Transaction*BY17</f>
        <v>-0</v>
      </c>
      <c r="BZ95" s="43" t="n">
        <f aca="false">-In_Transaction*BZ17</f>
        <v>-0</v>
      </c>
      <c r="CA95" s="43" t="n">
        <f aca="false">-In_Transaction*CA17</f>
        <v>-0</v>
      </c>
      <c r="CB95" s="43" t="n">
        <f aca="false">-In_Transaction*CB17</f>
        <v>-0</v>
      </c>
      <c r="CC95" s="43" t="n">
        <f aca="false">-In_Transaction*CC17</f>
        <v>-0</v>
      </c>
      <c r="CD95" s="43" t="n">
        <f aca="false">-In_Transaction*CD17</f>
        <v>-0</v>
      </c>
      <c r="CE95" s="43" t="n">
        <f aca="false">-In_Transaction*CE17</f>
        <v>-0</v>
      </c>
      <c r="CF95" s="43" t="n">
        <f aca="false">-In_Transaction*CF17</f>
        <v>-0</v>
      </c>
      <c r="CG95" s="43" t="n">
        <f aca="false">-In_Transaction*CG17</f>
        <v>-0</v>
      </c>
      <c r="CH95" s="43" t="n">
        <f aca="false">-In_Transaction*CH17</f>
        <v>-0</v>
      </c>
      <c r="CI95" s="43" t="n">
        <f aca="false">-In_Transaction*CI17</f>
        <v>-0</v>
      </c>
      <c r="CJ95" s="43" t="n">
        <f aca="false">-In_Transaction*CJ17</f>
        <v>-0</v>
      </c>
      <c r="CK95" s="43" t="n">
        <f aca="false">-In_Transaction*CK17</f>
        <v>-0</v>
      </c>
      <c r="CL95" s="43" t="n">
        <f aca="false">-In_Transaction*CL17</f>
        <v>-0</v>
      </c>
      <c r="CM95" s="43" t="n">
        <f aca="false">-In_Transaction*CM17</f>
        <v>-0</v>
      </c>
      <c r="CN95" s="43" t="n">
        <f aca="false">-In_Transaction*CN17</f>
        <v>-0</v>
      </c>
      <c r="CO95" s="43" t="n">
        <f aca="false">-In_Transaction*CO17</f>
        <v>-0</v>
      </c>
      <c r="CP95" s="43" t="n">
        <f aca="false">-In_Transaction*CP17</f>
        <v>-0</v>
      </c>
      <c r="CQ95" s="43" t="n">
        <f aca="false">-In_Transaction*CQ17</f>
        <v>-0</v>
      </c>
      <c r="CR95" s="43" t="n">
        <f aca="false">-In_Transaction*CR17</f>
        <v>-0</v>
      </c>
      <c r="CS95" s="43" t="n">
        <f aca="false">-In_Transaction*CS17</f>
        <v>-0</v>
      </c>
      <c r="CT95" s="43" t="n">
        <f aca="false">-In_Transaction*CT17</f>
        <v>-0</v>
      </c>
      <c r="CU95" s="43" t="n">
        <f aca="false">-In_Transaction*CU17</f>
        <v>-0</v>
      </c>
      <c r="CV95" s="43" t="n">
        <f aca="false">-In_Transaction*CV17</f>
        <v>-0</v>
      </c>
      <c r="CW95" s="43" t="n">
        <f aca="false">-In_Transaction*CW17</f>
        <v>-0</v>
      </c>
      <c r="CX95" s="43" t="n">
        <f aca="false">-In_Transaction*CX17</f>
        <v>-0</v>
      </c>
      <c r="CY95" s="43" t="n">
        <f aca="false">-In_Transaction*CY17</f>
        <v>-0</v>
      </c>
      <c r="CZ95" s="43" t="n">
        <f aca="false">-In_Transaction*CZ17</f>
        <v>-0</v>
      </c>
      <c r="DA95" s="43" t="n">
        <f aca="false">-In_Transaction*DA17</f>
        <v>-0</v>
      </c>
      <c r="DB95" s="43" t="n">
        <f aca="false">-In_Transaction*DB17</f>
        <v>-0</v>
      </c>
      <c r="DC95" s="43" t="n">
        <f aca="false">-In_Transaction*DC17</f>
        <v>-0</v>
      </c>
      <c r="DD95" s="43" t="n">
        <f aca="false">-In_Transaction*DD17</f>
        <v>-0</v>
      </c>
      <c r="DE95" s="43" t="n">
        <f aca="false">-In_Transaction*DE17</f>
        <v>-0</v>
      </c>
      <c r="DF95" s="43" t="n">
        <f aca="false">-In_Transaction*DF17</f>
        <v>-0</v>
      </c>
      <c r="DG95" s="43" t="n">
        <f aca="false">-In_Transaction*DG17</f>
        <v>-0</v>
      </c>
      <c r="DH95" s="43" t="n">
        <f aca="false">-In_Transaction*DH17</f>
        <v>-0</v>
      </c>
      <c r="DI95" s="43" t="n">
        <f aca="false">-In_Transaction*DI17</f>
        <v>-0</v>
      </c>
      <c r="DJ95" s="43" t="n">
        <f aca="false">-In_Transaction*DJ17</f>
        <v>-0</v>
      </c>
      <c r="DK95" s="43" t="n">
        <f aca="false">-In_Transaction*DK17</f>
        <v>-0</v>
      </c>
      <c r="DL95" s="43" t="n">
        <f aca="false">-In_Transaction*DL17</f>
        <v>-0</v>
      </c>
      <c r="DM95" s="43" t="n">
        <f aca="false">-In_Transaction*DM17</f>
        <v>-0</v>
      </c>
      <c r="DN95" s="43" t="n">
        <f aca="false">-In_Transaction*DN17</f>
        <v>-0</v>
      </c>
      <c r="DO95" s="43" t="n">
        <f aca="false">-In_Transaction*DO17</f>
        <v>-0</v>
      </c>
      <c r="DP95" s="43" t="n">
        <f aca="false">-In_Transaction*DP17</f>
        <v>-0</v>
      </c>
      <c r="DQ95" s="43" t="n">
        <f aca="false">-In_Transaction*DQ17</f>
        <v>-0</v>
      </c>
      <c r="DR95" s="43" t="n">
        <f aca="false">-In_Transaction*DR17</f>
        <v>-0</v>
      </c>
      <c r="DS95" s="43" t="n">
        <f aca="false">-In_Transaction*DS17</f>
        <v>-0</v>
      </c>
      <c r="DT95" s="43" t="n">
        <f aca="false">-In_Transaction*DT17</f>
        <v>-0</v>
      </c>
      <c r="DU95" s="43" t="n">
        <f aca="false">-In_Transaction*DU17</f>
        <v>-0</v>
      </c>
      <c r="DV95" s="43" t="n">
        <f aca="false">-In_Transaction*DV17</f>
        <v>-0</v>
      </c>
      <c r="DW95" s="43" t="n">
        <f aca="false">-In_Transaction*DW17</f>
        <v>-0</v>
      </c>
      <c r="DX95" s="43" t="n">
        <f aca="false">-In_Transaction*DX17</f>
        <v>-0</v>
      </c>
      <c r="DY95" s="43" t="n">
        <f aca="false">-In_Transaction*DY17</f>
        <v>-0</v>
      </c>
      <c r="DZ95" s="43" t="n">
        <f aca="false">-In_Transaction*DZ17</f>
        <v>-0</v>
      </c>
      <c r="EA95" s="43" t="n">
        <f aca="false">-In_Transaction*EA17</f>
        <v>-0</v>
      </c>
      <c r="EB95" s="43" t="n">
        <f aca="false">-In_Transaction*EB17</f>
        <v>-0</v>
      </c>
      <c r="EC95" s="43" t="n">
        <f aca="false">-In_Transaction*EC17</f>
        <v>-0</v>
      </c>
      <c r="ED95" s="43" t="n">
        <f aca="false">-In_Transaction*ED17</f>
        <v>-0</v>
      </c>
      <c r="EE95" s="43" t="n">
        <f aca="false">-In_Transaction*EE17</f>
        <v>-0</v>
      </c>
      <c r="EF95" s="43" t="n">
        <f aca="false">-In_Transaction*EF17</f>
        <v>-0</v>
      </c>
      <c r="EG95" s="43" t="n">
        <f aca="false">-In_Transaction*EG17</f>
        <v>-0</v>
      </c>
      <c r="EH95" s="43" t="n">
        <f aca="false">-In_Transaction*EH17</f>
        <v>-0</v>
      </c>
      <c r="EI95" s="43" t="n">
        <f aca="false">-In_Transaction*EI17</f>
        <v>-0</v>
      </c>
      <c r="EJ95" s="43" t="n">
        <f aca="false">-In_Transaction*EJ17</f>
        <v>-0</v>
      </c>
      <c r="EK95" s="43" t="n">
        <f aca="false">-In_Transaction*EK17</f>
        <v>-0</v>
      </c>
      <c r="EL95" s="43" t="n">
        <f aca="false">-In_Transaction*EL17</f>
        <v>-0</v>
      </c>
      <c r="EM95" s="43" t="n">
        <f aca="false">-In_Transaction*EM17</f>
        <v>-0</v>
      </c>
      <c r="EN95" s="43" t="n">
        <f aca="false">-In_Transaction*EN17</f>
        <v>-0</v>
      </c>
      <c r="EO95" s="43" t="n">
        <f aca="false">-In_Transaction*EO17</f>
        <v>-0</v>
      </c>
      <c r="EP95" s="43" t="n">
        <f aca="false">-In_Transaction*EP17</f>
        <v>-0</v>
      </c>
      <c r="EQ95" s="43" t="n">
        <f aca="false">-In_Transaction*EQ17</f>
        <v>-0</v>
      </c>
      <c r="ER95" s="43" t="n">
        <f aca="false">-In_Transaction*ER17</f>
        <v>-0</v>
      </c>
      <c r="ES95" s="43" t="n">
        <f aca="false">-In_Transaction*ES17</f>
        <v>-0</v>
      </c>
      <c r="ET95" s="43" t="n">
        <f aca="false">-In_Transaction*ET17</f>
        <v>-0</v>
      </c>
      <c r="EU95" s="43" t="n">
        <f aca="false">-In_Transaction*EU17</f>
        <v>-0</v>
      </c>
      <c r="EV95" s="43" t="n">
        <f aca="false">-In_Transaction*EV17</f>
        <v>-0</v>
      </c>
      <c r="EW95" s="43" t="n">
        <f aca="false">-In_Transaction*EW17</f>
        <v>-0</v>
      </c>
      <c r="EX95" s="43" t="n">
        <f aca="false">-In_Transaction*EX17</f>
        <v>-0</v>
      </c>
      <c r="EY95" s="43" t="n">
        <f aca="false">-In_Transaction*EY17</f>
        <v>-0</v>
      </c>
      <c r="EZ95" s="43" t="n">
        <f aca="false">-In_Transaction*EZ17</f>
        <v>-0</v>
      </c>
      <c r="FA95" s="43" t="n">
        <f aca="false">-In_Transaction*FA17</f>
        <v>-0</v>
      </c>
      <c r="FB95" s="43" t="n">
        <f aca="false">-In_Transaction*FB17</f>
        <v>-0</v>
      </c>
      <c r="FC95" s="43" t="n">
        <f aca="false">-In_Transaction*FC17</f>
        <v>-0</v>
      </c>
      <c r="FD95" s="43" t="n">
        <f aca="false">-In_Transaction*FD17</f>
        <v>-0</v>
      </c>
      <c r="FE95" s="43" t="n">
        <f aca="false">-In_Transaction*FE17</f>
        <v>-0</v>
      </c>
      <c r="FF95" s="43" t="n">
        <f aca="false">-In_Transaction*FF17</f>
        <v>-0</v>
      </c>
      <c r="FG95" s="43" t="n">
        <f aca="false">-In_Transaction*FG17</f>
        <v>-0</v>
      </c>
      <c r="FH95" s="43" t="n">
        <f aca="false">-In_Transaction*FH17</f>
        <v>-0</v>
      </c>
    </row>
    <row r="96" customFormat="false" ht="15" hidden="false" customHeight="false" outlineLevel="0" collapsed="false">
      <c r="C96" s="0" t="s">
        <v>385</v>
      </c>
      <c r="D96" s="11" t="s">
        <v>319</v>
      </c>
      <c r="I96" s="43" t="n">
        <f aca="false">SUM(J96:FH96)</f>
        <v>-945</v>
      </c>
      <c r="J96" s="43" t="n">
        <f aca="false">-In_DSA_Per_MWp*$E13*J28</f>
        <v>-73.9772727272727</v>
      </c>
      <c r="K96" s="43" t="n">
        <f aca="false">-In_DSA_Per_MWp*$E13*K28</f>
        <v>-214.772727272727</v>
      </c>
      <c r="L96" s="43" t="n">
        <f aca="false">-In_DSA_Per_MWp*$E13*L28</f>
        <v>-217.159090909091</v>
      </c>
      <c r="M96" s="43" t="n">
        <f aca="false">-In_DSA_Per_MWp*$E13*M28</f>
        <v>-219.545454545455</v>
      </c>
      <c r="N96" s="43" t="n">
        <f aca="false">-In_DSA_Per_MWp*$E13*N28</f>
        <v>-219.545454545455</v>
      </c>
      <c r="O96" s="43" t="n">
        <f aca="false">-In_DSA_Per_MWp*$E13*O28</f>
        <v>-0</v>
      </c>
      <c r="P96" s="43" t="n">
        <f aca="false">-In_DSA_Per_MWp*$E13*P28</f>
        <v>-0</v>
      </c>
      <c r="Q96" s="43" t="n">
        <f aca="false">-In_DSA_Per_MWp*$E13*Q28</f>
        <v>-0</v>
      </c>
      <c r="R96" s="43" t="n">
        <f aca="false">-In_DSA_Per_MWp*$E13*R28</f>
        <v>-0</v>
      </c>
      <c r="S96" s="43" t="n">
        <f aca="false">-In_DSA_Per_MWp*$E13*S28</f>
        <v>-0</v>
      </c>
      <c r="T96" s="43" t="n">
        <f aca="false">-In_DSA_Per_MWp*$E13*T28</f>
        <v>-0</v>
      </c>
      <c r="U96" s="43" t="n">
        <f aca="false">-In_DSA_Per_MWp*$E13*U28</f>
        <v>-0</v>
      </c>
      <c r="V96" s="43" t="n">
        <f aca="false">-In_DSA_Per_MWp*$E13*V28</f>
        <v>-0</v>
      </c>
      <c r="W96" s="43" t="n">
        <f aca="false">-In_DSA_Per_MWp*$E13*W28</f>
        <v>-0</v>
      </c>
      <c r="X96" s="43" t="n">
        <f aca="false">-In_DSA_Per_MWp*$E13*X28</f>
        <v>-0</v>
      </c>
      <c r="Y96" s="43" t="n">
        <f aca="false">-In_DSA_Per_MWp*$E13*Y28</f>
        <v>-0</v>
      </c>
      <c r="Z96" s="43" t="n">
        <f aca="false">-In_DSA_Per_MWp*$E13*Z28</f>
        <v>-0</v>
      </c>
      <c r="AA96" s="43" t="n">
        <f aca="false">-In_DSA_Per_MWp*$E13*AA28</f>
        <v>-0</v>
      </c>
      <c r="AB96" s="43" t="n">
        <f aca="false">-In_DSA_Per_MWp*$E13*AB28</f>
        <v>-0</v>
      </c>
      <c r="AC96" s="43" t="n">
        <f aca="false">-In_DSA_Per_MWp*$E13*AC28</f>
        <v>-0</v>
      </c>
      <c r="AD96" s="43" t="n">
        <f aca="false">-In_DSA_Per_MWp*$E13*AD28</f>
        <v>-0</v>
      </c>
      <c r="AE96" s="43" t="n">
        <f aca="false">-In_DSA_Per_MWp*$E13*AE28</f>
        <v>-0</v>
      </c>
      <c r="AF96" s="43" t="n">
        <f aca="false">-In_DSA_Per_MWp*$E13*AF28</f>
        <v>-0</v>
      </c>
      <c r="AG96" s="43" t="n">
        <f aca="false">-In_DSA_Per_MWp*$E13*AG28</f>
        <v>-0</v>
      </c>
      <c r="AH96" s="43" t="n">
        <f aca="false">-In_DSA_Per_MWp*$E13*AH28</f>
        <v>-0</v>
      </c>
      <c r="AI96" s="43" t="n">
        <f aca="false">-In_DSA_Per_MWp*$E13*AI28</f>
        <v>-0</v>
      </c>
      <c r="AJ96" s="43" t="n">
        <f aca="false">-In_DSA_Per_MWp*$E13*AJ28</f>
        <v>-0</v>
      </c>
      <c r="AK96" s="43" t="n">
        <f aca="false">-In_DSA_Per_MWp*$E13*AK28</f>
        <v>-0</v>
      </c>
      <c r="AL96" s="43" t="n">
        <f aca="false">-In_DSA_Per_MWp*$E13*AL28</f>
        <v>-0</v>
      </c>
      <c r="AM96" s="43" t="n">
        <f aca="false">-In_DSA_Per_MWp*$E13*AM28</f>
        <v>-0</v>
      </c>
      <c r="AN96" s="43" t="n">
        <f aca="false">-In_DSA_Per_MWp*$E13*AN28</f>
        <v>-0</v>
      </c>
      <c r="AO96" s="43" t="n">
        <f aca="false">-In_DSA_Per_MWp*$E13*AO28</f>
        <v>-0</v>
      </c>
      <c r="AP96" s="43" t="n">
        <f aca="false">-In_DSA_Per_MWp*$E13*AP28</f>
        <v>-0</v>
      </c>
      <c r="AQ96" s="43" t="n">
        <f aca="false">-In_DSA_Per_MWp*$E13*AQ28</f>
        <v>-0</v>
      </c>
      <c r="AR96" s="43" t="n">
        <f aca="false">-In_DSA_Per_MWp*$E13*AR28</f>
        <v>-0</v>
      </c>
      <c r="AS96" s="43" t="n">
        <f aca="false">-In_DSA_Per_MWp*$E13*AS28</f>
        <v>-0</v>
      </c>
      <c r="AT96" s="43" t="n">
        <f aca="false">-In_DSA_Per_MWp*$E13*AT28</f>
        <v>-0</v>
      </c>
      <c r="AU96" s="43" t="n">
        <f aca="false">-In_DSA_Per_MWp*$E13*AU28</f>
        <v>-0</v>
      </c>
      <c r="AV96" s="43" t="n">
        <f aca="false">-In_DSA_Per_MWp*$E13*AV28</f>
        <v>-0</v>
      </c>
      <c r="AW96" s="43" t="n">
        <f aca="false">-In_DSA_Per_MWp*$E13*AW28</f>
        <v>-0</v>
      </c>
      <c r="AX96" s="43" t="n">
        <f aca="false">-In_DSA_Per_MWp*$E13*AX28</f>
        <v>-0</v>
      </c>
      <c r="AY96" s="43" t="n">
        <f aca="false">-In_DSA_Per_MWp*$E13*AY28</f>
        <v>-0</v>
      </c>
      <c r="AZ96" s="43" t="n">
        <f aca="false">-In_DSA_Per_MWp*$E13*AZ28</f>
        <v>-0</v>
      </c>
      <c r="BA96" s="43" t="n">
        <f aca="false">-In_DSA_Per_MWp*$E13*BA28</f>
        <v>-0</v>
      </c>
      <c r="BB96" s="43" t="n">
        <f aca="false">-In_DSA_Per_MWp*$E13*BB28</f>
        <v>-0</v>
      </c>
      <c r="BC96" s="43" t="n">
        <f aca="false">-In_DSA_Per_MWp*$E13*BC28</f>
        <v>-0</v>
      </c>
      <c r="BD96" s="43" t="n">
        <f aca="false">-In_DSA_Per_MWp*$E13*BD28</f>
        <v>-0</v>
      </c>
      <c r="BE96" s="43" t="n">
        <f aca="false">-In_DSA_Per_MWp*$E13*BE28</f>
        <v>-0</v>
      </c>
      <c r="BF96" s="43" t="n">
        <f aca="false">-In_DSA_Per_MWp*$E13*BF28</f>
        <v>-0</v>
      </c>
      <c r="BG96" s="43" t="n">
        <f aca="false">-In_DSA_Per_MWp*$E13*BG28</f>
        <v>-0</v>
      </c>
      <c r="BH96" s="43" t="n">
        <f aca="false">-In_DSA_Per_MWp*$E13*BH28</f>
        <v>-0</v>
      </c>
      <c r="BI96" s="43" t="n">
        <f aca="false">-In_DSA_Per_MWp*$E13*BI28</f>
        <v>-0</v>
      </c>
      <c r="BJ96" s="43" t="n">
        <f aca="false">-In_DSA_Per_MWp*$E13*BJ28</f>
        <v>-0</v>
      </c>
      <c r="BK96" s="43" t="n">
        <f aca="false">-In_DSA_Per_MWp*$E13*BK28</f>
        <v>-0</v>
      </c>
      <c r="BL96" s="43" t="n">
        <f aca="false">-In_DSA_Per_MWp*$E13*BL28</f>
        <v>-0</v>
      </c>
      <c r="BM96" s="43" t="n">
        <f aca="false">-In_DSA_Per_MWp*$E13*BM28</f>
        <v>-0</v>
      </c>
      <c r="BN96" s="43" t="n">
        <f aca="false">-In_DSA_Per_MWp*$E13*BN28</f>
        <v>-0</v>
      </c>
      <c r="BO96" s="43" t="n">
        <f aca="false">-In_DSA_Per_MWp*$E13*BO28</f>
        <v>-0</v>
      </c>
      <c r="BP96" s="43" t="n">
        <f aca="false">-In_DSA_Per_MWp*$E13*BP28</f>
        <v>-0</v>
      </c>
      <c r="BQ96" s="43" t="n">
        <f aca="false">-In_DSA_Per_MWp*$E13*BQ28</f>
        <v>-0</v>
      </c>
      <c r="BR96" s="43" t="n">
        <f aca="false">-In_DSA_Per_MWp*$E13*BR28</f>
        <v>-0</v>
      </c>
      <c r="BS96" s="43" t="n">
        <f aca="false">-In_DSA_Per_MWp*$E13*BS28</f>
        <v>-0</v>
      </c>
      <c r="BT96" s="43" t="n">
        <f aca="false">-In_DSA_Per_MWp*$E13*BT28</f>
        <v>-0</v>
      </c>
      <c r="BU96" s="43" t="n">
        <f aca="false">-In_DSA_Per_MWp*$E13*BU28</f>
        <v>-0</v>
      </c>
      <c r="BV96" s="43" t="n">
        <f aca="false">-In_DSA_Per_MWp*$E13*BV28</f>
        <v>-0</v>
      </c>
      <c r="BW96" s="43" t="n">
        <f aca="false">-In_DSA_Per_MWp*$E13*BW28</f>
        <v>-0</v>
      </c>
      <c r="BX96" s="43" t="n">
        <f aca="false">-In_DSA_Per_MWp*$E13*BX28</f>
        <v>-0</v>
      </c>
      <c r="BY96" s="43" t="n">
        <f aca="false">-In_DSA_Per_MWp*$E13*BY28</f>
        <v>-0</v>
      </c>
      <c r="BZ96" s="43" t="n">
        <f aca="false">-In_DSA_Per_MWp*$E13*BZ28</f>
        <v>-0</v>
      </c>
      <c r="CA96" s="43" t="n">
        <f aca="false">-In_DSA_Per_MWp*$E13*CA28</f>
        <v>-0</v>
      </c>
      <c r="CB96" s="43" t="n">
        <f aca="false">-In_DSA_Per_MWp*$E13*CB28</f>
        <v>-0</v>
      </c>
      <c r="CC96" s="43" t="n">
        <f aca="false">-In_DSA_Per_MWp*$E13*CC28</f>
        <v>-0</v>
      </c>
      <c r="CD96" s="43" t="n">
        <f aca="false">-In_DSA_Per_MWp*$E13*CD28</f>
        <v>-0</v>
      </c>
      <c r="CE96" s="43" t="n">
        <f aca="false">-In_DSA_Per_MWp*$E13*CE28</f>
        <v>-0</v>
      </c>
      <c r="CF96" s="43" t="n">
        <f aca="false">-In_DSA_Per_MWp*$E13*CF28</f>
        <v>-0</v>
      </c>
      <c r="CG96" s="43" t="n">
        <f aca="false">-In_DSA_Per_MWp*$E13*CG28</f>
        <v>-0</v>
      </c>
      <c r="CH96" s="43" t="n">
        <f aca="false">-In_DSA_Per_MWp*$E13*CH28</f>
        <v>-0</v>
      </c>
      <c r="CI96" s="43" t="n">
        <f aca="false">-In_DSA_Per_MWp*$E13*CI28</f>
        <v>-0</v>
      </c>
      <c r="CJ96" s="43" t="n">
        <f aca="false">-In_DSA_Per_MWp*$E13*CJ28</f>
        <v>-0</v>
      </c>
      <c r="CK96" s="43" t="n">
        <f aca="false">-In_DSA_Per_MWp*$E13*CK28</f>
        <v>-0</v>
      </c>
      <c r="CL96" s="43" t="n">
        <f aca="false">-In_DSA_Per_MWp*$E13*CL28</f>
        <v>-0</v>
      </c>
      <c r="CM96" s="43" t="n">
        <f aca="false">-In_DSA_Per_MWp*$E13*CM28</f>
        <v>-0</v>
      </c>
      <c r="CN96" s="43" t="n">
        <f aca="false">-In_DSA_Per_MWp*$E13*CN28</f>
        <v>-0</v>
      </c>
      <c r="CO96" s="43" t="n">
        <f aca="false">-In_DSA_Per_MWp*$E13*CO28</f>
        <v>-0</v>
      </c>
      <c r="CP96" s="43" t="n">
        <f aca="false">-In_DSA_Per_MWp*$E13*CP28</f>
        <v>-0</v>
      </c>
      <c r="CQ96" s="43" t="n">
        <f aca="false">-In_DSA_Per_MWp*$E13*CQ28</f>
        <v>-0</v>
      </c>
      <c r="CR96" s="43" t="n">
        <f aca="false">-In_DSA_Per_MWp*$E13*CR28</f>
        <v>-0</v>
      </c>
      <c r="CS96" s="43" t="n">
        <f aca="false">-In_DSA_Per_MWp*$E13*CS28</f>
        <v>-0</v>
      </c>
      <c r="CT96" s="43" t="n">
        <f aca="false">-In_DSA_Per_MWp*$E13*CT28</f>
        <v>-0</v>
      </c>
      <c r="CU96" s="43" t="n">
        <f aca="false">-In_DSA_Per_MWp*$E13*CU28</f>
        <v>-0</v>
      </c>
      <c r="CV96" s="43" t="n">
        <f aca="false">-In_DSA_Per_MWp*$E13*CV28</f>
        <v>-0</v>
      </c>
      <c r="CW96" s="43" t="n">
        <f aca="false">-In_DSA_Per_MWp*$E13*CW28</f>
        <v>-0</v>
      </c>
      <c r="CX96" s="43" t="n">
        <f aca="false">-In_DSA_Per_MWp*$E13*CX28</f>
        <v>-0</v>
      </c>
      <c r="CY96" s="43" t="n">
        <f aca="false">-In_DSA_Per_MWp*$E13*CY28</f>
        <v>-0</v>
      </c>
      <c r="CZ96" s="43" t="n">
        <f aca="false">-In_DSA_Per_MWp*$E13*CZ28</f>
        <v>-0</v>
      </c>
      <c r="DA96" s="43" t="n">
        <f aca="false">-In_DSA_Per_MWp*$E13*DA28</f>
        <v>-0</v>
      </c>
      <c r="DB96" s="43" t="n">
        <f aca="false">-In_DSA_Per_MWp*$E13*DB28</f>
        <v>-0</v>
      </c>
      <c r="DC96" s="43" t="n">
        <f aca="false">-In_DSA_Per_MWp*$E13*DC28</f>
        <v>-0</v>
      </c>
      <c r="DD96" s="43" t="n">
        <f aca="false">-In_DSA_Per_MWp*$E13*DD28</f>
        <v>-0</v>
      </c>
      <c r="DE96" s="43" t="n">
        <f aca="false">-In_DSA_Per_MWp*$E13*DE28</f>
        <v>-0</v>
      </c>
      <c r="DF96" s="43" t="n">
        <f aca="false">-In_DSA_Per_MWp*$E13*DF28</f>
        <v>-0</v>
      </c>
      <c r="DG96" s="43" t="n">
        <f aca="false">-In_DSA_Per_MWp*$E13*DG28</f>
        <v>-0</v>
      </c>
      <c r="DH96" s="43" t="n">
        <f aca="false">-In_DSA_Per_MWp*$E13*DH28</f>
        <v>-0</v>
      </c>
      <c r="DI96" s="43" t="n">
        <f aca="false">-In_DSA_Per_MWp*$E13*DI28</f>
        <v>-0</v>
      </c>
      <c r="DJ96" s="43" t="n">
        <f aca="false">-In_DSA_Per_MWp*$E13*DJ28</f>
        <v>-0</v>
      </c>
      <c r="DK96" s="43" t="n">
        <f aca="false">-In_DSA_Per_MWp*$E13*DK28</f>
        <v>-0</v>
      </c>
      <c r="DL96" s="43" t="n">
        <f aca="false">-In_DSA_Per_MWp*$E13*DL28</f>
        <v>-0</v>
      </c>
      <c r="DM96" s="43" t="n">
        <f aca="false">-In_DSA_Per_MWp*$E13*DM28</f>
        <v>-0</v>
      </c>
      <c r="DN96" s="43" t="n">
        <f aca="false">-In_DSA_Per_MWp*$E13*DN28</f>
        <v>-0</v>
      </c>
      <c r="DO96" s="43" t="n">
        <f aca="false">-In_DSA_Per_MWp*$E13*DO28</f>
        <v>-0</v>
      </c>
      <c r="DP96" s="43" t="n">
        <f aca="false">-In_DSA_Per_MWp*$E13*DP28</f>
        <v>-0</v>
      </c>
      <c r="DQ96" s="43" t="n">
        <f aca="false">-In_DSA_Per_MWp*$E13*DQ28</f>
        <v>-0</v>
      </c>
      <c r="DR96" s="43" t="n">
        <f aca="false">-In_DSA_Per_MWp*$E13*DR28</f>
        <v>-0</v>
      </c>
      <c r="DS96" s="43" t="n">
        <f aca="false">-In_DSA_Per_MWp*$E13*DS28</f>
        <v>-0</v>
      </c>
      <c r="DT96" s="43" t="n">
        <f aca="false">-In_DSA_Per_MWp*$E13*DT28</f>
        <v>-0</v>
      </c>
      <c r="DU96" s="43" t="n">
        <f aca="false">-In_DSA_Per_MWp*$E13*DU28</f>
        <v>-0</v>
      </c>
      <c r="DV96" s="43" t="n">
        <f aca="false">-In_DSA_Per_MWp*$E13*DV28</f>
        <v>-0</v>
      </c>
      <c r="DW96" s="43" t="n">
        <f aca="false">-In_DSA_Per_MWp*$E13*DW28</f>
        <v>-0</v>
      </c>
      <c r="DX96" s="43" t="n">
        <f aca="false">-In_DSA_Per_MWp*$E13*DX28</f>
        <v>-0</v>
      </c>
      <c r="DY96" s="43" t="n">
        <f aca="false">-In_DSA_Per_MWp*$E13*DY28</f>
        <v>-0</v>
      </c>
      <c r="DZ96" s="43" t="n">
        <f aca="false">-In_DSA_Per_MWp*$E13*DZ28</f>
        <v>-0</v>
      </c>
      <c r="EA96" s="43" t="n">
        <f aca="false">-In_DSA_Per_MWp*$E13*EA28</f>
        <v>-0</v>
      </c>
      <c r="EB96" s="43" t="n">
        <f aca="false">-In_DSA_Per_MWp*$E13*EB28</f>
        <v>-0</v>
      </c>
      <c r="EC96" s="43" t="n">
        <f aca="false">-In_DSA_Per_MWp*$E13*EC28</f>
        <v>-0</v>
      </c>
      <c r="ED96" s="43" t="n">
        <f aca="false">-In_DSA_Per_MWp*$E13*ED28</f>
        <v>-0</v>
      </c>
      <c r="EE96" s="43" t="n">
        <f aca="false">-In_DSA_Per_MWp*$E13*EE28</f>
        <v>-0</v>
      </c>
      <c r="EF96" s="43" t="n">
        <f aca="false">-In_DSA_Per_MWp*$E13*EF28</f>
        <v>-0</v>
      </c>
      <c r="EG96" s="43" t="n">
        <f aca="false">-In_DSA_Per_MWp*$E13*EG28</f>
        <v>-0</v>
      </c>
      <c r="EH96" s="43" t="n">
        <f aca="false">-In_DSA_Per_MWp*$E13*EH28</f>
        <v>-0</v>
      </c>
      <c r="EI96" s="43" t="n">
        <f aca="false">-In_DSA_Per_MWp*$E13*EI28</f>
        <v>-0</v>
      </c>
      <c r="EJ96" s="43" t="n">
        <f aca="false">-In_DSA_Per_MWp*$E13*EJ28</f>
        <v>-0</v>
      </c>
      <c r="EK96" s="43" t="n">
        <f aca="false">-In_DSA_Per_MWp*$E13*EK28</f>
        <v>-0</v>
      </c>
      <c r="EL96" s="43" t="n">
        <f aca="false">-In_DSA_Per_MWp*$E13*EL28</f>
        <v>-0</v>
      </c>
      <c r="EM96" s="43" t="n">
        <f aca="false">-In_DSA_Per_MWp*$E13*EM28</f>
        <v>-0</v>
      </c>
      <c r="EN96" s="43" t="n">
        <f aca="false">-In_DSA_Per_MWp*$E13*EN28</f>
        <v>-0</v>
      </c>
      <c r="EO96" s="43" t="n">
        <f aca="false">-In_DSA_Per_MWp*$E13*EO28</f>
        <v>-0</v>
      </c>
      <c r="EP96" s="43" t="n">
        <f aca="false">-In_DSA_Per_MWp*$E13*EP28</f>
        <v>-0</v>
      </c>
      <c r="EQ96" s="43" t="n">
        <f aca="false">-In_DSA_Per_MWp*$E13*EQ28</f>
        <v>-0</v>
      </c>
      <c r="ER96" s="43" t="n">
        <f aca="false">-In_DSA_Per_MWp*$E13*ER28</f>
        <v>-0</v>
      </c>
      <c r="ES96" s="43" t="n">
        <f aca="false">-In_DSA_Per_MWp*$E13*ES28</f>
        <v>-0</v>
      </c>
      <c r="ET96" s="43" t="n">
        <f aca="false">-In_DSA_Per_MWp*$E13*ET28</f>
        <v>-0</v>
      </c>
      <c r="EU96" s="43" t="n">
        <f aca="false">-In_DSA_Per_MWp*$E13*EU28</f>
        <v>-0</v>
      </c>
      <c r="EV96" s="43" t="n">
        <f aca="false">-In_DSA_Per_MWp*$E13*EV28</f>
        <v>-0</v>
      </c>
      <c r="EW96" s="43" t="n">
        <f aca="false">-In_DSA_Per_MWp*$E13*EW28</f>
        <v>-0</v>
      </c>
      <c r="EX96" s="43" t="n">
        <f aca="false">-In_DSA_Per_MWp*$E13*EX28</f>
        <v>-0</v>
      </c>
      <c r="EY96" s="43" t="n">
        <f aca="false">-In_DSA_Per_MWp*$E13*EY28</f>
        <v>-0</v>
      </c>
      <c r="EZ96" s="43" t="n">
        <f aca="false">-In_DSA_Per_MWp*$E13*EZ28</f>
        <v>-0</v>
      </c>
      <c r="FA96" s="43" t="n">
        <f aca="false">-In_DSA_Per_MWp*$E13*FA28</f>
        <v>-0</v>
      </c>
      <c r="FB96" s="43" t="n">
        <f aca="false">-In_DSA_Per_MWp*$E13*FB28</f>
        <v>-0</v>
      </c>
      <c r="FC96" s="43" t="n">
        <f aca="false">-In_DSA_Per_MWp*$E13*FC28</f>
        <v>-0</v>
      </c>
      <c r="FD96" s="43" t="n">
        <f aca="false">-In_DSA_Per_MWp*$E13*FD28</f>
        <v>-0</v>
      </c>
      <c r="FE96" s="43" t="n">
        <f aca="false">-In_DSA_Per_MWp*$E13*FE28</f>
        <v>-0</v>
      </c>
      <c r="FF96" s="43" t="n">
        <f aca="false">-In_DSA_Per_MWp*$E13*FF28</f>
        <v>-0</v>
      </c>
      <c r="FG96" s="43" t="n">
        <f aca="false">-In_DSA_Per_MWp*$E13*FG28</f>
        <v>-0</v>
      </c>
      <c r="FH96" s="43" t="n">
        <f aca="false">-In_DSA_Per_MWp*$E13*FH28</f>
        <v>-0</v>
      </c>
    </row>
    <row r="97" customFormat="false" ht="15" hidden="false" customHeight="false" outlineLevel="0" collapsed="false">
      <c r="C97" s="0" t="s">
        <v>695</v>
      </c>
      <c r="D97" s="11" t="s">
        <v>319</v>
      </c>
      <c r="E97" s="43" t="n">
        <f aca="false">SUMIF($J$3:$FH$3,"&lt;="&amp;$E18,$J97:$FH97)</f>
        <v>-785</v>
      </c>
      <c r="I97" s="43" t="n">
        <f aca="false">SUM(J97:FH97)</f>
        <v>-785</v>
      </c>
      <c r="J97" s="43" t="n">
        <f aca="false">-SUMIFS(EW_Keur,EW_Date,"&gt;="&amp;J$3,EW_Date,"&lt;="&amp;J$4,EW_Rank,"&lt;="&amp;In_Milestones_Scope)</f>
        <v>-150</v>
      </c>
      <c r="K97" s="43" t="n">
        <f aca="false">-SUMIFS(EW_Keur,EW_Date,"&gt;="&amp;K$3,EW_Date,"&lt;="&amp;K$4,EW_Rank,"&lt;="&amp;In_Milestones_Scope)</f>
        <v>-175</v>
      </c>
      <c r="L97" s="43" t="n">
        <f aca="false">-SUMIFS(EW_Keur,EW_Date,"&gt;="&amp;L$3,EW_Date,"&lt;="&amp;L$4,EW_Rank,"&lt;="&amp;In_Milestones_Scope)</f>
        <v>-460</v>
      </c>
      <c r="M97" s="43" t="n">
        <f aca="false">-SUMIFS(EW_Keur,EW_Date,"&gt;="&amp;M$3,EW_Date,"&lt;="&amp;M$4,EW_Rank,"&lt;="&amp;In_Milestones_Scope)</f>
        <v>-0</v>
      </c>
      <c r="N97" s="43" t="n">
        <f aca="false">-SUMIFS(EW_Keur,EW_Date,"&gt;="&amp;N$3,EW_Date,"&lt;="&amp;N$4,EW_Rank,"&lt;="&amp;In_Milestones_Scope)</f>
        <v>-0</v>
      </c>
      <c r="O97" s="43" t="n">
        <f aca="false">-SUMIFS(EW_Keur,EW_Date,"&gt;="&amp;O$3,EW_Date,"&lt;="&amp;O$4,EW_Rank,"&lt;="&amp;In_Milestones_Scope)</f>
        <v>-0</v>
      </c>
      <c r="P97" s="43" t="n">
        <f aca="false">-SUMIFS(EW_Keur,EW_Date,"&gt;="&amp;P$3,EW_Date,"&lt;="&amp;P$4,EW_Rank,"&lt;="&amp;In_Milestones_Scope)</f>
        <v>-0</v>
      </c>
      <c r="Q97" s="43" t="n">
        <f aca="false">-SUMIFS(EW_Keur,EW_Date,"&gt;="&amp;Q$3,EW_Date,"&lt;="&amp;Q$4,EW_Rank,"&lt;="&amp;In_Milestones_Scope)</f>
        <v>-0</v>
      </c>
      <c r="R97" s="43" t="n">
        <f aca="false">-SUMIFS(EW_Keur,EW_Date,"&gt;="&amp;R$3,EW_Date,"&lt;="&amp;R$4,EW_Rank,"&lt;="&amp;In_Milestones_Scope)</f>
        <v>-0</v>
      </c>
      <c r="S97" s="43" t="n">
        <f aca="false">-SUMIFS(EW_Keur,EW_Date,"&gt;="&amp;S$3,EW_Date,"&lt;="&amp;S$4,EW_Rank,"&lt;="&amp;In_Milestones_Scope)</f>
        <v>-0</v>
      </c>
      <c r="T97" s="43" t="n">
        <f aca="false">-SUMIFS(EW_Keur,EW_Date,"&gt;="&amp;T$3,EW_Date,"&lt;="&amp;T$4,EW_Rank,"&lt;="&amp;In_Milestones_Scope)</f>
        <v>-0</v>
      </c>
      <c r="U97" s="43" t="n">
        <f aca="false">-SUMIFS(EW_Keur,EW_Date,"&gt;="&amp;U$3,EW_Date,"&lt;="&amp;U$4,EW_Rank,"&lt;="&amp;In_Milestones_Scope)</f>
        <v>-0</v>
      </c>
      <c r="V97" s="43" t="n">
        <f aca="false">-SUMIFS(EW_Keur,EW_Date,"&gt;="&amp;V$3,EW_Date,"&lt;="&amp;V$4,EW_Rank,"&lt;="&amp;In_Milestones_Scope)</f>
        <v>-0</v>
      </c>
      <c r="W97" s="43" t="n">
        <f aca="false">-SUMIFS(EW_Keur,EW_Date,"&gt;="&amp;W$3,EW_Date,"&lt;="&amp;W$4,EW_Rank,"&lt;="&amp;In_Milestones_Scope)</f>
        <v>-0</v>
      </c>
      <c r="X97" s="43" t="n">
        <f aca="false">-SUMIFS(EW_Keur,EW_Date,"&gt;="&amp;X$3,EW_Date,"&lt;="&amp;X$4,EW_Rank,"&lt;="&amp;In_Milestones_Scope)</f>
        <v>-0</v>
      </c>
      <c r="Y97" s="43" t="n">
        <f aca="false">-SUMIFS(EW_Keur,EW_Date,"&gt;="&amp;Y$3,EW_Date,"&lt;="&amp;Y$4,EW_Rank,"&lt;="&amp;In_Milestones_Scope)</f>
        <v>-0</v>
      </c>
      <c r="Z97" s="43" t="n">
        <f aca="false">-SUMIFS(EW_Keur,EW_Date,"&gt;="&amp;Z$3,EW_Date,"&lt;="&amp;Z$4,EW_Rank,"&lt;="&amp;In_Milestones_Scope)</f>
        <v>-0</v>
      </c>
      <c r="AA97" s="43" t="n">
        <f aca="false">-SUMIFS(EW_Keur,EW_Date,"&gt;="&amp;AA$3,EW_Date,"&lt;="&amp;AA$4,EW_Rank,"&lt;="&amp;In_Milestones_Scope)</f>
        <v>-0</v>
      </c>
      <c r="AB97" s="43" t="n">
        <f aca="false">-SUMIFS(EW_Keur,EW_Date,"&gt;="&amp;AB$3,EW_Date,"&lt;="&amp;AB$4,EW_Rank,"&lt;="&amp;In_Milestones_Scope)</f>
        <v>-0</v>
      </c>
      <c r="AC97" s="43" t="n">
        <f aca="false">-SUMIFS(EW_Keur,EW_Date,"&gt;="&amp;AC$3,EW_Date,"&lt;="&amp;AC$4,EW_Rank,"&lt;="&amp;In_Milestones_Scope)</f>
        <v>-0</v>
      </c>
      <c r="AD97" s="43" t="n">
        <f aca="false">-SUMIFS(EW_Keur,EW_Date,"&gt;="&amp;AD$3,EW_Date,"&lt;="&amp;AD$4,EW_Rank,"&lt;="&amp;In_Milestones_Scope)</f>
        <v>-0</v>
      </c>
      <c r="AE97" s="43" t="n">
        <f aca="false">-SUMIFS(EW_Keur,EW_Date,"&gt;="&amp;AE$3,EW_Date,"&lt;="&amp;AE$4,EW_Rank,"&lt;="&amp;In_Milestones_Scope)</f>
        <v>-0</v>
      </c>
      <c r="AF97" s="43" t="n">
        <f aca="false">-SUMIFS(EW_Keur,EW_Date,"&gt;="&amp;AF$3,EW_Date,"&lt;="&amp;AF$4,EW_Rank,"&lt;="&amp;In_Milestones_Scope)</f>
        <v>-0</v>
      </c>
      <c r="AG97" s="43" t="n">
        <f aca="false">-SUMIFS(EW_Keur,EW_Date,"&gt;="&amp;AG$3,EW_Date,"&lt;="&amp;AG$4,EW_Rank,"&lt;="&amp;In_Milestones_Scope)</f>
        <v>-0</v>
      </c>
      <c r="AH97" s="43" t="n">
        <f aca="false">-SUMIFS(EW_Keur,EW_Date,"&gt;="&amp;AH$3,EW_Date,"&lt;="&amp;AH$4,EW_Rank,"&lt;="&amp;In_Milestones_Scope)</f>
        <v>-0</v>
      </c>
      <c r="AI97" s="43" t="n">
        <f aca="false">-SUMIFS(EW_Keur,EW_Date,"&gt;="&amp;AI$3,EW_Date,"&lt;="&amp;AI$4,EW_Rank,"&lt;="&amp;In_Milestones_Scope)</f>
        <v>-0</v>
      </c>
      <c r="AJ97" s="43" t="n">
        <f aca="false">-SUMIFS(EW_Keur,EW_Date,"&gt;="&amp;AJ$3,EW_Date,"&lt;="&amp;AJ$4,EW_Rank,"&lt;="&amp;In_Milestones_Scope)</f>
        <v>-0</v>
      </c>
      <c r="AK97" s="43" t="n">
        <f aca="false">-SUMIFS(EW_Keur,EW_Date,"&gt;="&amp;AK$3,EW_Date,"&lt;="&amp;AK$4,EW_Rank,"&lt;="&amp;In_Milestones_Scope)</f>
        <v>-0</v>
      </c>
      <c r="AL97" s="43" t="n">
        <f aca="false">-SUMIFS(EW_Keur,EW_Date,"&gt;="&amp;AL$3,EW_Date,"&lt;="&amp;AL$4,EW_Rank,"&lt;="&amp;In_Milestones_Scope)</f>
        <v>-0</v>
      </c>
      <c r="AM97" s="43" t="n">
        <f aca="false">-SUMIFS(EW_Keur,EW_Date,"&gt;="&amp;AM$3,EW_Date,"&lt;="&amp;AM$4,EW_Rank,"&lt;="&amp;In_Milestones_Scope)</f>
        <v>-0</v>
      </c>
      <c r="AN97" s="43" t="n">
        <f aca="false">-SUMIFS(EW_Keur,EW_Date,"&gt;="&amp;AN$3,EW_Date,"&lt;="&amp;AN$4,EW_Rank,"&lt;="&amp;In_Milestones_Scope)</f>
        <v>-0</v>
      </c>
      <c r="AO97" s="43" t="n">
        <f aca="false">-SUMIFS(EW_Keur,EW_Date,"&gt;="&amp;AO$3,EW_Date,"&lt;="&amp;AO$4,EW_Rank,"&lt;="&amp;In_Milestones_Scope)</f>
        <v>-0</v>
      </c>
      <c r="AP97" s="43" t="n">
        <f aca="false">-SUMIFS(EW_Keur,EW_Date,"&gt;="&amp;AP$3,EW_Date,"&lt;="&amp;AP$4,EW_Rank,"&lt;="&amp;In_Milestones_Scope)</f>
        <v>-0</v>
      </c>
      <c r="AQ97" s="43" t="n">
        <f aca="false">-SUMIFS(EW_Keur,EW_Date,"&gt;="&amp;AQ$3,EW_Date,"&lt;="&amp;AQ$4,EW_Rank,"&lt;="&amp;In_Milestones_Scope)</f>
        <v>-0</v>
      </c>
      <c r="AR97" s="43" t="n">
        <f aca="false">-SUMIFS(EW_Keur,EW_Date,"&gt;="&amp;AR$3,EW_Date,"&lt;="&amp;AR$4,EW_Rank,"&lt;="&amp;In_Milestones_Scope)</f>
        <v>-0</v>
      </c>
      <c r="AS97" s="43" t="n">
        <f aca="false">-SUMIFS(EW_Keur,EW_Date,"&gt;="&amp;AS$3,EW_Date,"&lt;="&amp;AS$4,EW_Rank,"&lt;="&amp;In_Milestones_Scope)</f>
        <v>-0</v>
      </c>
      <c r="AT97" s="43" t="n">
        <f aca="false">-SUMIFS(EW_Keur,EW_Date,"&gt;="&amp;AT$3,EW_Date,"&lt;="&amp;AT$4,EW_Rank,"&lt;="&amp;In_Milestones_Scope)</f>
        <v>-0</v>
      </c>
      <c r="AU97" s="43" t="n">
        <f aca="false">-SUMIFS(EW_Keur,EW_Date,"&gt;="&amp;AU$3,EW_Date,"&lt;="&amp;AU$4,EW_Rank,"&lt;="&amp;In_Milestones_Scope)</f>
        <v>-0</v>
      </c>
      <c r="AV97" s="43" t="n">
        <f aca="false">-SUMIFS(EW_Keur,EW_Date,"&gt;="&amp;AV$3,EW_Date,"&lt;="&amp;AV$4,EW_Rank,"&lt;="&amp;In_Milestones_Scope)</f>
        <v>-0</v>
      </c>
      <c r="AW97" s="43" t="n">
        <f aca="false">-SUMIFS(EW_Keur,EW_Date,"&gt;="&amp;AW$3,EW_Date,"&lt;="&amp;AW$4,EW_Rank,"&lt;="&amp;In_Milestones_Scope)</f>
        <v>-0</v>
      </c>
      <c r="AX97" s="43" t="n">
        <f aca="false">-SUMIFS(EW_Keur,EW_Date,"&gt;="&amp;AX$3,EW_Date,"&lt;="&amp;AX$4,EW_Rank,"&lt;="&amp;In_Milestones_Scope)</f>
        <v>-0</v>
      </c>
      <c r="AY97" s="43" t="n">
        <f aca="false">-SUMIFS(EW_Keur,EW_Date,"&gt;="&amp;AY$3,EW_Date,"&lt;="&amp;AY$4,EW_Rank,"&lt;="&amp;In_Milestones_Scope)</f>
        <v>-0</v>
      </c>
      <c r="AZ97" s="43" t="n">
        <f aca="false">-SUMIFS(EW_Keur,EW_Date,"&gt;="&amp;AZ$3,EW_Date,"&lt;="&amp;AZ$4,EW_Rank,"&lt;="&amp;In_Milestones_Scope)</f>
        <v>-0</v>
      </c>
      <c r="BA97" s="43" t="n">
        <f aca="false">-SUMIFS(EW_Keur,EW_Date,"&gt;="&amp;BA$3,EW_Date,"&lt;="&amp;BA$4,EW_Rank,"&lt;="&amp;In_Milestones_Scope)</f>
        <v>-0</v>
      </c>
      <c r="BB97" s="43" t="n">
        <f aca="false">-SUMIFS(EW_Keur,EW_Date,"&gt;="&amp;BB$3,EW_Date,"&lt;="&amp;BB$4,EW_Rank,"&lt;="&amp;In_Milestones_Scope)</f>
        <v>-0</v>
      </c>
      <c r="BC97" s="43" t="n">
        <f aca="false">-SUMIFS(EW_Keur,EW_Date,"&gt;="&amp;BC$3,EW_Date,"&lt;="&amp;BC$4,EW_Rank,"&lt;="&amp;In_Milestones_Scope)</f>
        <v>-0</v>
      </c>
      <c r="BD97" s="43" t="n">
        <f aca="false">-SUMIFS(EW_Keur,EW_Date,"&gt;="&amp;BD$3,EW_Date,"&lt;="&amp;BD$4,EW_Rank,"&lt;="&amp;In_Milestones_Scope)</f>
        <v>-0</v>
      </c>
      <c r="BE97" s="43" t="n">
        <f aca="false">-SUMIFS(EW_Keur,EW_Date,"&gt;="&amp;BE$3,EW_Date,"&lt;="&amp;BE$4,EW_Rank,"&lt;="&amp;In_Milestones_Scope)</f>
        <v>-0</v>
      </c>
      <c r="BF97" s="43" t="n">
        <f aca="false">-SUMIFS(EW_Keur,EW_Date,"&gt;="&amp;BF$3,EW_Date,"&lt;="&amp;BF$4,EW_Rank,"&lt;="&amp;In_Milestones_Scope)</f>
        <v>-0</v>
      </c>
      <c r="BG97" s="43" t="n">
        <f aca="false">-SUMIFS(EW_Keur,EW_Date,"&gt;="&amp;BG$3,EW_Date,"&lt;="&amp;BG$4,EW_Rank,"&lt;="&amp;In_Milestones_Scope)</f>
        <v>-0</v>
      </c>
      <c r="BH97" s="43" t="n">
        <f aca="false">-SUMIFS(EW_Keur,EW_Date,"&gt;="&amp;BH$3,EW_Date,"&lt;="&amp;BH$4,EW_Rank,"&lt;="&amp;In_Milestones_Scope)</f>
        <v>-0</v>
      </c>
      <c r="BI97" s="43" t="n">
        <f aca="false">-SUMIFS(EW_Keur,EW_Date,"&gt;="&amp;BI$3,EW_Date,"&lt;="&amp;BI$4,EW_Rank,"&lt;="&amp;In_Milestones_Scope)</f>
        <v>-0</v>
      </c>
      <c r="BJ97" s="43" t="n">
        <f aca="false">-SUMIFS(EW_Keur,EW_Date,"&gt;="&amp;BJ$3,EW_Date,"&lt;="&amp;BJ$4,EW_Rank,"&lt;="&amp;In_Milestones_Scope)</f>
        <v>-0</v>
      </c>
      <c r="BK97" s="43" t="n">
        <f aca="false">-SUMIFS(EW_Keur,EW_Date,"&gt;="&amp;BK$3,EW_Date,"&lt;="&amp;BK$4,EW_Rank,"&lt;="&amp;In_Milestones_Scope)</f>
        <v>-0</v>
      </c>
      <c r="BL97" s="43" t="n">
        <f aca="false">-SUMIFS(EW_Keur,EW_Date,"&gt;="&amp;BL$3,EW_Date,"&lt;="&amp;BL$4,EW_Rank,"&lt;="&amp;In_Milestones_Scope)</f>
        <v>-0</v>
      </c>
      <c r="BM97" s="43" t="n">
        <f aca="false">-SUMIFS(EW_Keur,EW_Date,"&gt;="&amp;BM$3,EW_Date,"&lt;="&amp;BM$4,EW_Rank,"&lt;="&amp;In_Milestones_Scope)</f>
        <v>-0</v>
      </c>
      <c r="BN97" s="43" t="n">
        <f aca="false">-SUMIFS(EW_Keur,EW_Date,"&gt;="&amp;BN$3,EW_Date,"&lt;="&amp;BN$4,EW_Rank,"&lt;="&amp;In_Milestones_Scope)</f>
        <v>-0</v>
      </c>
      <c r="BO97" s="43" t="n">
        <f aca="false">-SUMIFS(EW_Keur,EW_Date,"&gt;="&amp;BO$3,EW_Date,"&lt;="&amp;BO$4,EW_Rank,"&lt;="&amp;In_Milestones_Scope)</f>
        <v>-0</v>
      </c>
      <c r="BP97" s="43" t="n">
        <f aca="false">-SUMIFS(EW_Keur,EW_Date,"&gt;="&amp;BP$3,EW_Date,"&lt;="&amp;BP$4,EW_Rank,"&lt;="&amp;In_Milestones_Scope)</f>
        <v>-0</v>
      </c>
      <c r="BQ97" s="43" t="n">
        <f aca="false">-SUMIFS(EW_Keur,EW_Date,"&gt;="&amp;BQ$3,EW_Date,"&lt;="&amp;BQ$4,EW_Rank,"&lt;="&amp;In_Milestones_Scope)</f>
        <v>-0</v>
      </c>
      <c r="BR97" s="43" t="n">
        <f aca="false">-SUMIFS(EW_Keur,EW_Date,"&gt;="&amp;BR$3,EW_Date,"&lt;="&amp;BR$4,EW_Rank,"&lt;="&amp;In_Milestones_Scope)</f>
        <v>-0</v>
      </c>
      <c r="BS97" s="43" t="n">
        <f aca="false">-SUMIFS(EW_Keur,EW_Date,"&gt;="&amp;BS$3,EW_Date,"&lt;="&amp;BS$4,EW_Rank,"&lt;="&amp;In_Milestones_Scope)</f>
        <v>-0</v>
      </c>
      <c r="BT97" s="43" t="n">
        <f aca="false">-SUMIFS(EW_Keur,EW_Date,"&gt;="&amp;BT$3,EW_Date,"&lt;="&amp;BT$4,EW_Rank,"&lt;="&amp;In_Milestones_Scope)</f>
        <v>-0</v>
      </c>
      <c r="BU97" s="43" t="n">
        <f aca="false">-SUMIFS(EW_Keur,EW_Date,"&gt;="&amp;BU$3,EW_Date,"&lt;="&amp;BU$4,EW_Rank,"&lt;="&amp;In_Milestones_Scope)</f>
        <v>-0</v>
      </c>
      <c r="BV97" s="43" t="n">
        <f aca="false">-SUMIFS(EW_Keur,EW_Date,"&gt;="&amp;BV$3,EW_Date,"&lt;="&amp;BV$4,EW_Rank,"&lt;="&amp;In_Milestones_Scope)</f>
        <v>-0</v>
      </c>
      <c r="BW97" s="43" t="n">
        <f aca="false">-SUMIFS(EW_Keur,EW_Date,"&gt;="&amp;BW$3,EW_Date,"&lt;="&amp;BW$4,EW_Rank,"&lt;="&amp;In_Milestones_Scope)</f>
        <v>-0</v>
      </c>
      <c r="BX97" s="43" t="n">
        <f aca="false">-SUMIFS(EW_Keur,EW_Date,"&gt;="&amp;BX$3,EW_Date,"&lt;="&amp;BX$4,EW_Rank,"&lt;="&amp;In_Milestones_Scope)</f>
        <v>-0</v>
      </c>
      <c r="BY97" s="43" t="n">
        <f aca="false">-SUMIFS(EW_Keur,EW_Date,"&gt;="&amp;BY$3,EW_Date,"&lt;="&amp;BY$4,EW_Rank,"&lt;="&amp;In_Milestones_Scope)</f>
        <v>-0</v>
      </c>
      <c r="BZ97" s="43" t="n">
        <f aca="false">-SUMIFS(EW_Keur,EW_Date,"&gt;="&amp;BZ$3,EW_Date,"&lt;="&amp;BZ$4,EW_Rank,"&lt;="&amp;In_Milestones_Scope)</f>
        <v>-0</v>
      </c>
      <c r="CA97" s="43" t="n">
        <f aca="false">-SUMIFS(EW_Keur,EW_Date,"&gt;="&amp;CA$3,EW_Date,"&lt;="&amp;CA$4,EW_Rank,"&lt;="&amp;In_Milestones_Scope)</f>
        <v>-0</v>
      </c>
      <c r="CB97" s="43" t="n">
        <f aca="false">-SUMIFS(EW_Keur,EW_Date,"&gt;="&amp;CB$3,EW_Date,"&lt;="&amp;CB$4,EW_Rank,"&lt;="&amp;In_Milestones_Scope)</f>
        <v>-0</v>
      </c>
      <c r="CC97" s="43" t="n">
        <f aca="false">-SUMIFS(EW_Keur,EW_Date,"&gt;="&amp;CC$3,EW_Date,"&lt;="&amp;CC$4,EW_Rank,"&lt;="&amp;In_Milestones_Scope)</f>
        <v>-0</v>
      </c>
      <c r="CD97" s="43" t="n">
        <f aca="false">-SUMIFS(EW_Keur,EW_Date,"&gt;="&amp;CD$3,EW_Date,"&lt;="&amp;CD$4,EW_Rank,"&lt;="&amp;In_Milestones_Scope)</f>
        <v>-0</v>
      </c>
      <c r="CE97" s="43" t="n">
        <f aca="false">-SUMIFS(EW_Keur,EW_Date,"&gt;="&amp;CE$3,EW_Date,"&lt;="&amp;CE$4,EW_Rank,"&lt;="&amp;In_Milestones_Scope)</f>
        <v>-0</v>
      </c>
      <c r="CF97" s="43" t="n">
        <f aca="false">-SUMIFS(EW_Keur,EW_Date,"&gt;="&amp;CF$3,EW_Date,"&lt;="&amp;CF$4,EW_Rank,"&lt;="&amp;In_Milestones_Scope)</f>
        <v>-0</v>
      </c>
      <c r="CG97" s="43" t="n">
        <f aca="false">-SUMIFS(EW_Keur,EW_Date,"&gt;="&amp;CG$3,EW_Date,"&lt;="&amp;CG$4,EW_Rank,"&lt;="&amp;In_Milestones_Scope)</f>
        <v>-0</v>
      </c>
      <c r="CH97" s="43" t="n">
        <f aca="false">-SUMIFS(EW_Keur,EW_Date,"&gt;="&amp;CH$3,EW_Date,"&lt;="&amp;CH$4,EW_Rank,"&lt;="&amp;In_Milestones_Scope)</f>
        <v>-0</v>
      </c>
      <c r="CI97" s="43" t="n">
        <f aca="false">-SUMIFS(EW_Keur,EW_Date,"&gt;="&amp;CI$3,EW_Date,"&lt;="&amp;CI$4,EW_Rank,"&lt;="&amp;In_Milestones_Scope)</f>
        <v>-0</v>
      </c>
      <c r="CJ97" s="43" t="n">
        <f aca="false">-SUMIFS(EW_Keur,EW_Date,"&gt;="&amp;CJ$3,EW_Date,"&lt;="&amp;CJ$4,EW_Rank,"&lt;="&amp;In_Milestones_Scope)</f>
        <v>-0</v>
      </c>
      <c r="CK97" s="43" t="n">
        <f aca="false">-SUMIFS(EW_Keur,EW_Date,"&gt;="&amp;CK$3,EW_Date,"&lt;="&amp;CK$4,EW_Rank,"&lt;="&amp;In_Milestones_Scope)</f>
        <v>-0</v>
      </c>
      <c r="CL97" s="43" t="n">
        <f aca="false">-SUMIFS(EW_Keur,EW_Date,"&gt;="&amp;CL$3,EW_Date,"&lt;="&amp;CL$4,EW_Rank,"&lt;="&amp;In_Milestones_Scope)</f>
        <v>-0</v>
      </c>
      <c r="CM97" s="43" t="n">
        <f aca="false">-SUMIFS(EW_Keur,EW_Date,"&gt;="&amp;CM$3,EW_Date,"&lt;="&amp;CM$4,EW_Rank,"&lt;="&amp;In_Milestones_Scope)</f>
        <v>-0</v>
      </c>
      <c r="CN97" s="43" t="n">
        <f aca="false">-SUMIFS(EW_Keur,EW_Date,"&gt;="&amp;CN$3,EW_Date,"&lt;="&amp;CN$4,EW_Rank,"&lt;="&amp;In_Milestones_Scope)</f>
        <v>-0</v>
      </c>
      <c r="CO97" s="43" t="n">
        <f aca="false">-SUMIFS(EW_Keur,EW_Date,"&gt;="&amp;CO$3,EW_Date,"&lt;="&amp;CO$4,EW_Rank,"&lt;="&amp;In_Milestones_Scope)</f>
        <v>-0</v>
      </c>
      <c r="CP97" s="43" t="n">
        <f aca="false">-SUMIFS(EW_Keur,EW_Date,"&gt;="&amp;CP$3,EW_Date,"&lt;="&amp;CP$4,EW_Rank,"&lt;="&amp;In_Milestones_Scope)</f>
        <v>-0</v>
      </c>
      <c r="CQ97" s="43" t="n">
        <f aca="false">-SUMIFS(EW_Keur,EW_Date,"&gt;="&amp;CQ$3,EW_Date,"&lt;="&amp;CQ$4,EW_Rank,"&lt;="&amp;In_Milestones_Scope)</f>
        <v>-0</v>
      </c>
      <c r="CR97" s="43" t="n">
        <f aca="false">-SUMIFS(EW_Keur,EW_Date,"&gt;="&amp;CR$3,EW_Date,"&lt;="&amp;CR$4,EW_Rank,"&lt;="&amp;In_Milestones_Scope)</f>
        <v>-0</v>
      </c>
      <c r="CS97" s="43" t="n">
        <f aca="false">-SUMIFS(EW_Keur,EW_Date,"&gt;="&amp;CS$3,EW_Date,"&lt;="&amp;CS$4,EW_Rank,"&lt;="&amp;In_Milestones_Scope)</f>
        <v>-0</v>
      </c>
      <c r="CT97" s="43" t="n">
        <f aca="false">-SUMIFS(EW_Keur,EW_Date,"&gt;="&amp;CT$3,EW_Date,"&lt;="&amp;CT$4,EW_Rank,"&lt;="&amp;In_Milestones_Scope)</f>
        <v>-0</v>
      </c>
      <c r="CU97" s="43" t="n">
        <f aca="false">-SUMIFS(EW_Keur,EW_Date,"&gt;="&amp;CU$3,EW_Date,"&lt;="&amp;CU$4,EW_Rank,"&lt;="&amp;In_Milestones_Scope)</f>
        <v>-0</v>
      </c>
      <c r="CV97" s="43" t="n">
        <f aca="false">-SUMIFS(EW_Keur,EW_Date,"&gt;="&amp;CV$3,EW_Date,"&lt;="&amp;CV$4,EW_Rank,"&lt;="&amp;In_Milestones_Scope)</f>
        <v>-0</v>
      </c>
      <c r="CW97" s="43" t="n">
        <f aca="false">-SUMIFS(EW_Keur,EW_Date,"&gt;="&amp;CW$3,EW_Date,"&lt;="&amp;CW$4,EW_Rank,"&lt;="&amp;In_Milestones_Scope)</f>
        <v>-0</v>
      </c>
      <c r="CX97" s="43" t="n">
        <f aca="false">-SUMIFS(EW_Keur,EW_Date,"&gt;="&amp;CX$3,EW_Date,"&lt;="&amp;CX$4,EW_Rank,"&lt;="&amp;In_Milestones_Scope)</f>
        <v>-0</v>
      </c>
      <c r="CY97" s="43" t="n">
        <f aca="false">-SUMIFS(EW_Keur,EW_Date,"&gt;="&amp;CY$3,EW_Date,"&lt;="&amp;CY$4,EW_Rank,"&lt;="&amp;In_Milestones_Scope)</f>
        <v>-0</v>
      </c>
      <c r="CZ97" s="43" t="n">
        <f aca="false">-SUMIFS(EW_Keur,EW_Date,"&gt;="&amp;CZ$3,EW_Date,"&lt;="&amp;CZ$4,EW_Rank,"&lt;="&amp;In_Milestones_Scope)</f>
        <v>-0</v>
      </c>
      <c r="DA97" s="43" t="n">
        <f aca="false">-SUMIFS(EW_Keur,EW_Date,"&gt;="&amp;DA$3,EW_Date,"&lt;="&amp;DA$4,EW_Rank,"&lt;="&amp;In_Milestones_Scope)</f>
        <v>-0</v>
      </c>
      <c r="DB97" s="43" t="n">
        <f aca="false">-SUMIFS(EW_Keur,EW_Date,"&gt;="&amp;DB$3,EW_Date,"&lt;="&amp;DB$4,EW_Rank,"&lt;="&amp;In_Milestones_Scope)</f>
        <v>-0</v>
      </c>
      <c r="DC97" s="43" t="n">
        <f aca="false">-SUMIFS(EW_Keur,EW_Date,"&gt;="&amp;DC$3,EW_Date,"&lt;="&amp;DC$4,EW_Rank,"&lt;="&amp;In_Milestones_Scope)</f>
        <v>-0</v>
      </c>
      <c r="DD97" s="43" t="n">
        <f aca="false">-SUMIFS(EW_Keur,EW_Date,"&gt;="&amp;DD$3,EW_Date,"&lt;="&amp;DD$4,EW_Rank,"&lt;="&amp;In_Milestones_Scope)</f>
        <v>-0</v>
      </c>
      <c r="DE97" s="43" t="n">
        <f aca="false">-SUMIFS(EW_Keur,EW_Date,"&gt;="&amp;DE$3,EW_Date,"&lt;="&amp;DE$4,EW_Rank,"&lt;="&amp;In_Milestones_Scope)</f>
        <v>-0</v>
      </c>
      <c r="DF97" s="43" t="n">
        <f aca="false">-SUMIFS(EW_Keur,EW_Date,"&gt;="&amp;DF$3,EW_Date,"&lt;="&amp;DF$4,EW_Rank,"&lt;="&amp;In_Milestones_Scope)</f>
        <v>-0</v>
      </c>
      <c r="DG97" s="43" t="n">
        <f aca="false">-SUMIFS(EW_Keur,EW_Date,"&gt;="&amp;DG$3,EW_Date,"&lt;="&amp;DG$4,EW_Rank,"&lt;="&amp;In_Milestones_Scope)</f>
        <v>-0</v>
      </c>
      <c r="DH97" s="43" t="n">
        <f aca="false">-SUMIFS(EW_Keur,EW_Date,"&gt;="&amp;DH$3,EW_Date,"&lt;="&amp;DH$4,EW_Rank,"&lt;="&amp;In_Milestones_Scope)</f>
        <v>-0</v>
      </c>
      <c r="DI97" s="43" t="n">
        <f aca="false">-SUMIFS(EW_Keur,EW_Date,"&gt;="&amp;DI$3,EW_Date,"&lt;="&amp;DI$4,EW_Rank,"&lt;="&amp;In_Milestones_Scope)</f>
        <v>-0</v>
      </c>
      <c r="DJ97" s="43" t="n">
        <f aca="false">-SUMIFS(EW_Keur,EW_Date,"&gt;="&amp;DJ$3,EW_Date,"&lt;="&amp;DJ$4,EW_Rank,"&lt;="&amp;In_Milestones_Scope)</f>
        <v>-0</v>
      </c>
      <c r="DK97" s="43" t="n">
        <f aca="false">-SUMIFS(EW_Keur,EW_Date,"&gt;="&amp;DK$3,EW_Date,"&lt;="&amp;DK$4,EW_Rank,"&lt;="&amp;In_Milestones_Scope)</f>
        <v>-0</v>
      </c>
      <c r="DL97" s="43" t="n">
        <f aca="false">-SUMIFS(EW_Keur,EW_Date,"&gt;="&amp;DL$3,EW_Date,"&lt;="&amp;DL$4,EW_Rank,"&lt;="&amp;In_Milestones_Scope)</f>
        <v>-0</v>
      </c>
      <c r="DM97" s="43" t="n">
        <f aca="false">-SUMIFS(EW_Keur,EW_Date,"&gt;="&amp;DM$3,EW_Date,"&lt;="&amp;DM$4,EW_Rank,"&lt;="&amp;In_Milestones_Scope)</f>
        <v>-0</v>
      </c>
      <c r="DN97" s="43" t="n">
        <f aca="false">-SUMIFS(EW_Keur,EW_Date,"&gt;="&amp;DN$3,EW_Date,"&lt;="&amp;DN$4,EW_Rank,"&lt;="&amp;In_Milestones_Scope)</f>
        <v>-0</v>
      </c>
      <c r="DO97" s="43" t="n">
        <f aca="false">-SUMIFS(EW_Keur,EW_Date,"&gt;="&amp;DO$3,EW_Date,"&lt;="&amp;DO$4,EW_Rank,"&lt;="&amp;In_Milestones_Scope)</f>
        <v>-0</v>
      </c>
      <c r="DP97" s="43" t="n">
        <f aca="false">-SUMIFS(EW_Keur,EW_Date,"&gt;="&amp;DP$3,EW_Date,"&lt;="&amp;DP$4,EW_Rank,"&lt;="&amp;In_Milestones_Scope)</f>
        <v>-0</v>
      </c>
      <c r="DQ97" s="43" t="n">
        <f aca="false">-SUMIFS(EW_Keur,EW_Date,"&gt;="&amp;DQ$3,EW_Date,"&lt;="&amp;DQ$4,EW_Rank,"&lt;="&amp;In_Milestones_Scope)</f>
        <v>-0</v>
      </c>
      <c r="DR97" s="43" t="n">
        <f aca="false">-SUMIFS(EW_Keur,EW_Date,"&gt;="&amp;DR$3,EW_Date,"&lt;="&amp;DR$4,EW_Rank,"&lt;="&amp;In_Milestones_Scope)</f>
        <v>-0</v>
      </c>
      <c r="DS97" s="43" t="n">
        <f aca="false">-SUMIFS(EW_Keur,EW_Date,"&gt;="&amp;DS$3,EW_Date,"&lt;="&amp;DS$4,EW_Rank,"&lt;="&amp;In_Milestones_Scope)</f>
        <v>-0</v>
      </c>
      <c r="DT97" s="43" t="n">
        <f aca="false">-SUMIFS(EW_Keur,EW_Date,"&gt;="&amp;DT$3,EW_Date,"&lt;="&amp;DT$4,EW_Rank,"&lt;="&amp;In_Milestones_Scope)</f>
        <v>-0</v>
      </c>
      <c r="DU97" s="43" t="n">
        <f aca="false">-SUMIFS(EW_Keur,EW_Date,"&gt;="&amp;DU$3,EW_Date,"&lt;="&amp;DU$4,EW_Rank,"&lt;="&amp;In_Milestones_Scope)</f>
        <v>-0</v>
      </c>
      <c r="DV97" s="43" t="n">
        <f aca="false">-SUMIFS(EW_Keur,EW_Date,"&gt;="&amp;DV$3,EW_Date,"&lt;="&amp;DV$4,EW_Rank,"&lt;="&amp;In_Milestones_Scope)</f>
        <v>-0</v>
      </c>
      <c r="DW97" s="43" t="n">
        <f aca="false">-SUMIFS(EW_Keur,EW_Date,"&gt;="&amp;DW$3,EW_Date,"&lt;="&amp;DW$4,EW_Rank,"&lt;="&amp;In_Milestones_Scope)</f>
        <v>-0</v>
      </c>
      <c r="DX97" s="43" t="n">
        <f aca="false">-SUMIFS(EW_Keur,EW_Date,"&gt;="&amp;DX$3,EW_Date,"&lt;="&amp;DX$4,EW_Rank,"&lt;="&amp;In_Milestones_Scope)</f>
        <v>-0</v>
      </c>
      <c r="DY97" s="43" t="n">
        <f aca="false">-SUMIFS(EW_Keur,EW_Date,"&gt;="&amp;DY$3,EW_Date,"&lt;="&amp;DY$4,EW_Rank,"&lt;="&amp;In_Milestones_Scope)</f>
        <v>-0</v>
      </c>
      <c r="DZ97" s="43" t="n">
        <f aca="false">-SUMIFS(EW_Keur,EW_Date,"&gt;="&amp;DZ$3,EW_Date,"&lt;="&amp;DZ$4,EW_Rank,"&lt;="&amp;In_Milestones_Scope)</f>
        <v>-0</v>
      </c>
      <c r="EA97" s="43" t="n">
        <f aca="false">-SUMIFS(EW_Keur,EW_Date,"&gt;="&amp;EA$3,EW_Date,"&lt;="&amp;EA$4,EW_Rank,"&lt;="&amp;In_Milestones_Scope)</f>
        <v>-0</v>
      </c>
      <c r="EB97" s="43" t="n">
        <f aca="false">-SUMIFS(EW_Keur,EW_Date,"&gt;="&amp;EB$3,EW_Date,"&lt;="&amp;EB$4,EW_Rank,"&lt;="&amp;In_Milestones_Scope)</f>
        <v>-0</v>
      </c>
      <c r="EC97" s="43" t="n">
        <f aca="false">-SUMIFS(EW_Keur,EW_Date,"&gt;="&amp;EC$3,EW_Date,"&lt;="&amp;EC$4,EW_Rank,"&lt;="&amp;In_Milestones_Scope)</f>
        <v>-0</v>
      </c>
      <c r="ED97" s="43" t="n">
        <f aca="false">-SUMIFS(EW_Keur,EW_Date,"&gt;="&amp;ED$3,EW_Date,"&lt;="&amp;ED$4,EW_Rank,"&lt;="&amp;In_Milestones_Scope)</f>
        <v>-0</v>
      </c>
      <c r="EE97" s="43" t="n">
        <f aca="false">-SUMIFS(EW_Keur,EW_Date,"&gt;="&amp;EE$3,EW_Date,"&lt;="&amp;EE$4,EW_Rank,"&lt;="&amp;In_Milestones_Scope)</f>
        <v>-0</v>
      </c>
      <c r="EF97" s="43" t="n">
        <f aca="false">-SUMIFS(EW_Keur,EW_Date,"&gt;="&amp;EF$3,EW_Date,"&lt;="&amp;EF$4,EW_Rank,"&lt;="&amp;In_Milestones_Scope)</f>
        <v>-0</v>
      </c>
      <c r="EG97" s="43" t="n">
        <f aca="false">-SUMIFS(EW_Keur,EW_Date,"&gt;="&amp;EG$3,EW_Date,"&lt;="&amp;EG$4,EW_Rank,"&lt;="&amp;In_Milestones_Scope)</f>
        <v>-0</v>
      </c>
      <c r="EH97" s="43" t="n">
        <f aca="false">-SUMIFS(EW_Keur,EW_Date,"&gt;="&amp;EH$3,EW_Date,"&lt;="&amp;EH$4,EW_Rank,"&lt;="&amp;In_Milestones_Scope)</f>
        <v>-0</v>
      </c>
      <c r="EI97" s="43" t="n">
        <f aca="false">-SUMIFS(EW_Keur,EW_Date,"&gt;="&amp;EI$3,EW_Date,"&lt;="&amp;EI$4,EW_Rank,"&lt;="&amp;In_Milestones_Scope)</f>
        <v>-0</v>
      </c>
      <c r="EJ97" s="43" t="n">
        <f aca="false">-SUMIFS(EW_Keur,EW_Date,"&gt;="&amp;EJ$3,EW_Date,"&lt;="&amp;EJ$4,EW_Rank,"&lt;="&amp;In_Milestones_Scope)</f>
        <v>-0</v>
      </c>
      <c r="EK97" s="43" t="n">
        <f aca="false">-SUMIFS(EW_Keur,EW_Date,"&gt;="&amp;EK$3,EW_Date,"&lt;="&amp;EK$4,EW_Rank,"&lt;="&amp;In_Milestones_Scope)</f>
        <v>-0</v>
      </c>
      <c r="EL97" s="43" t="n">
        <f aca="false">-SUMIFS(EW_Keur,EW_Date,"&gt;="&amp;EL$3,EW_Date,"&lt;="&amp;EL$4,EW_Rank,"&lt;="&amp;In_Milestones_Scope)</f>
        <v>-0</v>
      </c>
      <c r="EM97" s="43" t="n">
        <f aca="false">-SUMIFS(EW_Keur,EW_Date,"&gt;="&amp;EM$3,EW_Date,"&lt;="&amp;EM$4,EW_Rank,"&lt;="&amp;In_Milestones_Scope)</f>
        <v>-0</v>
      </c>
      <c r="EN97" s="43" t="n">
        <f aca="false">-SUMIFS(EW_Keur,EW_Date,"&gt;="&amp;EN$3,EW_Date,"&lt;="&amp;EN$4,EW_Rank,"&lt;="&amp;In_Milestones_Scope)</f>
        <v>-0</v>
      </c>
      <c r="EO97" s="43" t="n">
        <f aca="false">-SUMIFS(EW_Keur,EW_Date,"&gt;="&amp;EO$3,EW_Date,"&lt;="&amp;EO$4,EW_Rank,"&lt;="&amp;In_Milestones_Scope)</f>
        <v>-0</v>
      </c>
      <c r="EP97" s="43" t="n">
        <f aca="false">-SUMIFS(EW_Keur,EW_Date,"&gt;="&amp;EP$3,EW_Date,"&lt;="&amp;EP$4,EW_Rank,"&lt;="&amp;In_Milestones_Scope)</f>
        <v>-0</v>
      </c>
      <c r="EQ97" s="43" t="n">
        <f aca="false">-SUMIFS(EW_Keur,EW_Date,"&gt;="&amp;EQ$3,EW_Date,"&lt;="&amp;EQ$4,EW_Rank,"&lt;="&amp;In_Milestones_Scope)</f>
        <v>-0</v>
      </c>
      <c r="ER97" s="43" t="n">
        <f aca="false">-SUMIFS(EW_Keur,EW_Date,"&gt;="&amp;ER$3,EW_Date,"&lt;="&amp;ER$4,EW_Rank,"&lt;="&amp;In_Milestones_Scope)</f>
        <v>-0</v>
      </c>
      <c r="ES97" s="43" t="n">
        <f aca="false">-SUMIFS(EW_Keur,EW_Date,"&gt;="&amp;ES$3,EW_Date,"&lt;="&amp;ES$4,EW_Rank,"&lt;="&amp;In_Milestones_Scope)</f>
        <v>-0</v>
      </c>
      <c r="ET97" s="43" t="n">
        <f aca="false">-SUMIFS(EW_Keur,EW_Date,"&gt;="&amp;ET$3,EW_Date,"&lt;="&amp;ET$4,EW_Rank,"&lt;="&amp;In_Milestones_Scope)</f>
        <v>-0</v>
      </c>
      <c r="EU97" s="43" t="n">
        <f aca="false">-SUMIFS(EW_Keur,EW_Date,"&gt;="&amp;EU$3,EW_Date,"&lt;="&amp;EU$4,EW_Rank,"&lt;="&amp;In_Milestones_Scope)</f>
        <v>-0</v>
      </c>
      <c r="EV97" s="43" t="n">
        <f aca="false">-SUMIFS(EW_Keur,EW_Date,"&gt;="&amp;EV$3,EW_Date,"&lt;="&amp;EV$4,EW_Rank,"&lt;="&amp;In_Milestones_Scope)</f>
        <v>-0</v>
      </c>
      <c r="EW97" s="43" t="n">
        <f aca="false">-SUMIFS(EW_Keur,EW_Date,"&gt;="&amp;EW$3,EW_Date,"&lt;="&amp;EW$4,EW_Rank,"&lt;="&amp;In_Milestones_Scope)</f>
        <v>-0</v>
      </c>
      <c r="EX97" s="43" t="n">
        <f aca="false">-SUMIFS(EW_Keur,EW_Date,"&gt;="&amp;EX$3,EW_Date,"&lt;="&amp;EX$4,EW_Rank,"&lt;="&amp;In_Milestones_Scope)</f>
        <v>-0</v>
      </c>
      <c r="EY97" s="43" t="n">
        <f aca="false">-SUMIFS(EW_Keur,EW_Date,"&gt;="&amp;EY$3,EW_Date,"&lt;="&amp;EY$4,EW_Rank,"&lt;="&amp;In_Milestones_Scope)</f>
        <v>-0</v>
      </c>
      <c r="EZ97" s="43" t="n">
        <f aca="false">-SUMIFS(EW_Keur,EW_Date,"&gt;="&amp;EZ$3,EW_Date,"&lt;="&amp;EZ$4,EW_Rank,"&lt;="&amp;In_Milestones_Scope)</f>
        <v>-0</v>
      </c>
      <c r="FA97" s="43" t="n">
        <f aca="false">-SUMIFS(EW_Keur,EW_Date,"&gt;="&amp;FA$3,EW_Date,"&lt;="&amp;FA$4,EW_Rank,"&lt;="&amp;In_Milestones_Scope)</f>
        <v>-0</v>
      </c>
      <c r="FB97" s="43" t="n">
        <f aca="false">-SUMIFS(EW_Keur,EW_Date,"&gt;="&amp;FB$3,EW_Date,"&lt;="&amp;FB$4,EW_Rank,"&lt;="&amp;In_Milestones_Scope)</f>
        <v>-0</v>
      </c>
      <c r="FC97" s="43" t="n">
        <f aca="false">-SUMIFS(EW_Keur,EW_Date,"&gt;="&amp;FC$3,EW_Date,"&lt;="&amp;FC$4,EW_Rank,"&lt;="&amp;In_Milestones_Scope)</f>
        <v>-0</v>
      </c>
      <c r="FD97" s="43" t="n">
        <f aca="false">-SUMIFS(EW_Keur,EW_Date,"&gt;="&amp;FD$3,EW_Date,"&lt;="&amp;FD$4,EW_Rank,"&lt;="&amp;In_Milestones_Scope)</f>
        <v>-0</v>
      </c>
      <c r="FE97" s="43" t="n">
        <f aca="false">-SUMIFS(EW_Keur,EW_Date,"&gt;="&amp;FE$3,EW_Date,"&lt;="&amp;FE$4,EW_Rank,"&lt;="&amp;In_Milestones_Scope)</f>
        <v>-0</v>
      </c>
      <c r="FF97" s="43" t="n">
        <f aca="false">-SUMIFS(EW_Keur,EW_Date,"&gt;="&amp;FF$3,EW_Date,"&lt;="&amp;FF$4,EW_Rank,"&lt;="&amp;In_Milestones_Scope)</f>
        <v>-0</v>
      </c>
      <c r="FG97" s="43" t="n">
        <f aca="false">-SUMIFS(EW_Keur,EW_Date,"&gt;="&amp;FG$3,EW_Date,"&lt;="&amp;FG$4,EW_Rank,"&lt;="&amp;In_Milestones_Scope)</f>
        <v>-0</v>
      </c>
      <c r="FH97" s="43" t="n">
        <f aca="false">-SUMIFS(EW_Keur,EW_Date,"&gt;="&amp;FH$3,EW_Date,"&lt;="&amp;FH$4,EW_Rank,"&lt;="&amp;In_Milestones_Scope)</f>
        <v>-0</v>
      </c>
    </row>
    <row r="98" customFormat="false" ht="15" hidden="false" customHeight="false" outlineLevel="0" collapsed="false">
      <c r="C98" s="0" t="s">
        <v>696</v>
      </c>
      <c r="D98" s="11" t="s">
        <v>319</v>
      </c>
      <c r="I98" s="43" t="n">
        <f aca="false">SUM(J98:FH98)</f>
        <v>-725</v>
      </c>
      <c r="J98" s="43" t="n">
        <f aca="false">-In_Milestones_Late_To_Capex*J19*SUMIF(EW_Rank,"&gt;"&amp;In_Milestones_Scope,EW_Keur)</f>
        <v>-0</v>
      </c>
      <c r="K98" s="43" t="n">
        <f aca="false">-In_Milestones_Late_To_Capex*K19*SUMIF(EW_Rank,"&gt;"&amp;In_Milestones_Scope,EW_Keur)</f>
        <v>-0</v>
      </c>
      <c r="L98" s="43" t="n">
        <f aca="false">-In_Milestones_Late_To_Capex*L19*SUMIF(EW_Rank,"&gt;"&amp;In_Milestones_Scope,EW_Keur)</f>
        <v>-0</v>
      </c>
      <c r="M98" s="43" t="n">
        <f aca="false">-In_Milestones_Late_To_Capex*M19*SUMIF(EW_Rank,"&gt;"&amp;In_Milestones_Scope,EW_Keur)</f>
        <v>-0</v>
      </c>
      <c r="N98" s="43" t="n">
        <f aca="false">-In_Milestones_Late_To_Capex*N19*SUMIF(EW_Rank,"&gt;"&amp;In_Milestones_Scope,EW_Keur)</f>
        <v>-0</v>
      </c>
      <c r="O98" s="43" t="n">
        <f aca="false">-In_Milestones_Late_To_Capex*O19*SUMIF(EW_Rank,"&gt;"&amp;In_Milestones_Scope,EW_Keur)</f>
        <v>-0</v>
      </c>
      <c r="P98" s="43" t="n">
        <f aca="false">-In_Milestones_Late_To_Capex*P19*SUMIF(EW_Rank,"&gt;"&amp;In_Milestones_Scope,EW_Keur)</f>
        <v>-725</v>
      </c>
      <c r="Q98" s="43" t="n">
        <f aca="false">-In_Milestones_Late_To_Capex*Q19*SUMIF(EW_Rank,"&gt;"&amp;In_Milestones_Scope,EW_Keur)</f>
        <v>-0</v>
      </c>
      <c r="R98" s="43" t="n">
        <f aca="false">-In_Milestones_Late_To_Capex*R19*SUMIF(EW_Rank,"&gt;"&amp;In_Milestones_Scope,EW_Keur)</f>
        <v>-0</v>
      </c>
      <c r="S98" s="43" t="n">
        <f aca="false">-In_Milestones_Late_To_Capex*S19*SUMIF(EW_Rank,"&gt;"&amp;In_Milestones_Scope,EW_Keur)</f>
        <v>-0</v>
      </c>
      <c r="T98" s="43" t="n">
        <f aca="false">-In_Milestones_Late_To_Capex*T19*SUMIF(EW_Rank,"&gt;"&amp;In_Milestones_Scope,EW_Keur)</f>
        <v>-0</v>
      </c>
      <c r="U98" s="43" t="n">
        <f aca="false">-In_Milestones_Late_To_Capex*U19*SUMIF(EW_Rank,"&gt;"&amp;In_Milestones_Scope,EW_Keur)</f>
        <v>-0</v>
      </c>
      <c r="V98" s="43" t="n">
        <f aca="false">-In_Milestones_Late_To_Capex*V19*SUMIF(EW_Rank,"&gt;"&amp;In_Milestones_Scope,EW_Keur)</f>
        <v>-0</v>
      </c>
      <c r="W98" s="43" t="n">
        <f aca="false">-In_Milestones_Late_To_Capex*W19*SUMIF(EW_Rank,"&gt;"&amp;In_Milestones_Scope,EW_Keur)</f>
        <v>-0</v>
      </c>
      <c r="X98" s="43" t="n">
        <f aca="false">-In_Milestones_Late_To_Capex*X19*SUMIF(EW_Rank,"&gt;"&amp;In_Milestones_Scope,EW_Keur)</f>
        <v>-0</v>
      </c>
      <c r="Y98" s="43" t="n">
        <f aca="false">-In_Milestones_Late_To_Capex*Y19*SUMIF(EW_Rank,"&gt;"&amp;In_Milestones_Scope,EW_Keur)</f>
        <v>-0</v>
      </c>
      <c r="Z98" s="43" t="n">
        <f aca="false">-In_Milestones_Late_To_Capex*Z19*SUMIF(EW_Rank,"&gt;"&amp;In_Milestones_Scope,EW_Keur)</f>
        <v>-0</v>
      </c>
      <c r="AA98" s="43" t="n">
        <f aca="false">-In_Milestones_Late_To_Capex*AA19*SUMIF(EW_Rank,"&gt;"&amp;In_Milestones_Scope,EW_Keur)</f>
        <v>-0</v>
      </c>
      <c r="AB98" s="43" t="n">
        <f aca="false">-In_Milestones_Late_To_Capex*AB19*SUMIF(EW_Rank,"&gt;"&amp;In_Milestones_Scope,EW_Keur)</f>
        <v>-0</v>
      </c>
      <c r="AC98" s="43" t="n">
        <f aca="false">-In_Milestones_Late_To_Capex*AC19*SUMIF(EW_Rank,"&gt;"&amp;In_Milestones_Scope,EW_Keur)</f>
        <v>-0</v>
      </c>
      <c r="AD98" s="43" t="n">
        <f aca="false">-In_Milestones_Late_To_Capex*AD19*SUMIF(EW_Rank,"&gt;"&amp;In_Milestones_Scope,EW_Keur)</f>
        <v>-0</v>
      </c>
      <c r="AE98" s="43" t="n">
        <f aca="false">-In_Milestones_Late_To_Capex*AE19*SUMIF(EW_Rank,"&gt;"&amp;In_Milestones_Scope,EW_Keur)</f>
        <v>-0</v>
      </c>
      <c r="AF98" s="43" t="n">
        <f aca="false">-In_Milestones_Late_To_Capex*AF19*SUMIF(EW_Rank,"&gt;"&amp;In_Milestones_Scope,EW_Keur)</f>
        <v>-0</v>
      </c>
      <c r="AG98" s="43" t="n">
        <f aca="false">-In_Milestones_Late_To_Capex*AG19*SUMIF(EW_Rank,"&gt;"&amp;In_Milestones_Scope,EW_Keur)</f>
        <v>-0</v>
      </c>
      <c r="AH98" s="43" t="n">
        <f aca="false">-In_Milestones_Late_To_Capex*AH19*SUMIF(EW_Rank,"&gt;"&amp;In_Milestones_Scope,EW_Keur)</f>
        <v>-0</v>
      </c>
      <c r="AI98" s="43" t="n">
        <f aca="false">-In_Milestones_Late_To_Capex*AI19*SUMIF(EW_Rank,"&gt;"&amp;In_Milestones_Scope,EW_Keur)</f>
        <v>-0</v>
      </c>
      <c r="AJ98" s="43" t="n">
        <f aca="false">-In_Milestones_Late_To_Capex*AJ19*SUMIF(EW_Rank,"&gt;"&amp;In_Milestones_Scope,EW_Keur)</f>
        <v>-0</v>
      </c>
      <c r="AK98" s="43" t="n">
        <f aca="false">-In_Milestones_Late_To_Capex*AK19*SUMIF(EW_Rank,"&gt;"&amp;In_Milestones_Scope,EW_Keur)</f>
        <v>-0</v>
      </c>
      <c r="AL98" s="43" t="n">
        <f aca="false">-In_Milestones_Late_To_Capex*AL19*SUMIF(EW_Rank,"&gt;"&amp;In_Milestones_Scope,EW_Keur)</f>
        <v>-0</v>
      </c>
      <c r="AM98" s="43" t="n">
        <f aca="false">-In_Milestones_Late_To_Capex*AM19*SUMIF(EW_Rank,"&gt;"&amp;In_Milestones_Scope,EW_Keur)</f>
        <v>-0</v>
      </c>
      <c r="AN98" s="43" t="n">
        <f aca="false">-In_Milestones_Late_To_Capex*AN19*SUMIF(EW_Rank,"&gt;"&amp;In_Milestones_Scope,EW_Keur)</f>
        <v>-0</v>
      </c>
      <c r="AO98" s="43" t="n">
        <f aca="false">-In_Milestones_Late_To_Capex*AO19*SUMIF(EW_Rank,"&gt;"&amp;In_Milestones_Scope,EW_Keur)</f>
        <v>-0</v>
      </c>
      <c r="AP98" s="43" t="n">
        <f aca="false">-In_Milestones_Late_To_Capex*AP19*SUMIF(EW_Rank,"&gt;"&amp;In_Milestones_Scope,EW_Keur)</f>
        <v>-0</v>
      </c>
      <c r="AQ98" s="43" t="n">
        <f aca="false">-In_Milestones_Late_To_Capex*AQ19*SUMIF(EW_Rank,"&gt;"&amp;In_Milestones_Scope,EW_Keur)</f>
        <v>-0</v>
      </c>
      <c r="AR98" s="43" t="n">
        <f aca="false">-In_Milestones_Late_To_Capex*AR19*SUMIF(EW_Rank,"&gt;"&amp;In_Milestones_Scope,EW_Keur)</f>
        <v>-0</v>
      </c>
      <c r="AS98" s="43" t="n">
        <f aca="false">-In_Milestones_Late_To_Capex*AS19*SUMIF(EW_Rank,"&gt;"&amp;In_Milestones_Scope,EW_Keur)</f>
        <v>-0</v>
      </c>
      <c r="AT98" s="43" t="n">
        <f aca="false">-In_Milestones_Late_To_Capex*AT19*SUMIF(EW_Rank,"&gt;"&amp;In_Milestones_Scope,EW_Keur)</f>
        <v>-0</v>
      </c>
      <c r="AU98" s="43" t="n">
        <f aca="false">-In_Milestones_Late_To_Capex*AU19*SUMIF(EW_Rank,"&gt;"&amp;In_Milestones_Scope,EW_Keur)</f>
        <v>-0</v>
      </c>
      <c r="AV98" s="43" t="n">
        <f aca="false">-In_Milestones_Late_To_Capex*AV19*SUMIF(EW_Rank,"&gt;"&amp;In_Milestones_Scope,EW_Keur)</f>
        <v>-0</v>
      </c>
      <c r="AW98" s="43" t="n">
        <f aca="false">-In_Milestones_Late_To_Capex*AW19*SUMIF(EW_Rank,"&gt;"&amp;In_Milestones_Scope,EW_Keur)</f>
        <v>-0</v>
      </c>
      <c r="AX98" s="43" t="n">
        <f aca="false">-In_Milestones_Late_To_Capex*AX19*SUMIF(EW_Rank,"&gt;"&amp;In_Milestones_Scope,EW_Keur)</f>
        <v>-0</v>
      </c>
      <c r="AY98" s="43" t="n">
        <f aca="false">-In_Milestones_Late_To_Capex*AY19*SUMIF(EW_Rank,"&gt;"&amp;In_Milestones_Scope,EW_Keur)</f>
        <v>-0</v>
      </c>
      <c r="AZ98" s="43" t="n">
        <f aca="false">-In_Milestones_Late_To_Capex*AZ19*SUMIF(EW_Rank,"&gt;"&amp;In_Milestones_Scope,EW_Keur)</f>
        <v>-0</v>
      </c>
      <c r="BA98" s="43" t="n">
        <f aca="false">-In_Milestones_Late_To_Capex*BA19*SUMIF(EW_Rank,"&gt;"&amp;In_Milestones_Scope,EW_Keur)</f>
        <v>-0</v>
      </c>
      <c r="BB98" s="43" t="n">
        <f aca="false">-In_Milestones_Late_To_Capex*BB19*SUMIF(EW_Rank,"&gt;"&amp;In_Milestones_Scope,EW_Keur)</f>
        <v>-0</v>
      </c>
      <c r="BC98" s="43" t="n">
        <f aca="false">-In_Milestones_Late_To_Capex*BC19*SUMIF(EW_Rank,"&gt;"&amp;In_Milestones_Scope,EW_Keur)</f>
        <v>-0</v>
      </c>
      <c r="BD98" s="43" t="n">
        <f aca="false">-In_Milestones_Late_To_Capex*BD19*SUMIF(EW_Rank,"&gt;"&amp;In_Milestones_Scope,EW_Keur)</f>
        <v>-0</v>
      </c>
      <c r="BE98" s="43" t="n">
        <f aca="false">-In_Milestones_Late_To_Capex*BE19*SUMIF(EW_Rank,"&gt;"&amp;In_Milestones_Scope,EW_Keur)</f>
        <v>-0</v>
      </c>
      <c r="BF98" s="43" t="n">
        <f aca="false">-In_Milestones_Late_To_Capex*BF19*SUMIF(EW_Rank,"&gt;"&amp;In_Milestones_Scope,EW_Keur)</f>
        <v>-0</v>
      </c>
      <c r="BG98" s="43" t="n">
        <f aca="false">-In_Milestones_Late_To_Capex*BG19*SUMIF(EW_Rank,"&gt;"&amp;In_Milestones_Scope,EW_Keur)</f>
        <v>-0</v>
      </c>
      <c r="BH98" s="43" t="n">
        <f aca="false">-In_Milestones_Late_To_Capex*BH19*SUMIF(EW_Rank,"&gt;"&amp;In_Milestones_Scope,EW_Keur)</f>
        <v>-0</v>
      </c>
      <c r="BI98" s="43" t="n">
        <f aca="false">-In_Milestones_Late_To_Capex*BI19*SUMIF(EW_Rank,"&gt;"&amp;In_Milestones_Scope,EW_Keur)</f>
        <v>-0</v>
      </c>
      <c r="BJ98" s="43" t="n">
        <f aca="false">-In_Milestones_Late_To_Capex*BJ19*SUMIF(EW_Rank,"&gt;"&amp;In_Milestones_Scope,EW_Keur)</f>
        <v>-0</v>
      </c>
      <c r="BK98" s="43" t="n">
        <f aca="false">-In_Milestones_Late_To_Capex*BK19*SUMIF(EW_Rank,"&gt;"&amp;In_Milestones_Scope,EW_Keur)</f>
        <v>-0</v>
      </c>
      <c r="BL98" s="43" t="n">
        <f aca="false">-In_Milestones_Late_To_Capex*BL19*SUMIF(EW_Rank,"&gt;"&amp;In_Milestones_Scope,EW_Keur)</f>
        <v>-0</v>
      </c>
      <c r="BM98" s="43" t="n">
        <f aca="false">-In_Milestones_Late_To_Capex*BM19*SUMIF(EW_Rank,"&gt;"&amp;In_Milestones_Scope,EW_Keur)</f>
        <v>-0</v>
      </c>
      <c r="BN98" s="43" t="n">
        <f aca="false">-In_Milestones_Late_To_Capex*BN19*SUMIF(EW_Rank,"&gt;"&amp;In_Milestones_Scope,EW_Keur)</f>
        <v>-0</v>
      </c>
      <c r="BO98" s="43" t="n">
        <f aca="false">-In_Milestones_Late_To_Capex*BO19*SUMIF(EW_Rank,"&gt;"&amp;In_Milestones_Scope,EW_Keur)</f>
        <v>-0</v>
      </c>
      <c r="BP98" s="43" t="n">
        <f aca="false">-In_Milestones_Late_To_Capex*BP19*SUMIF(EW_Rank,"&gt;"&amp;In_Milestones_Scope,EW_Keur)</f>
        <v>-0</v>
      </c>
      <c r="BQ98" s="43" t="n">
        <f aca="false">-In_Milestones_Late_To_Capex*BQ19*SUMIF(EW_Rank,"&gt;"&amp;In_Milestones_Scope,EW_Keur)</f>
        <v>-0</v>
      </c>
      <c r="BR98" s="43" t="n">
        <f aca="false">-In_Milestones_Late_To_Capex*BR19*SUMIF(EW_Rank,"&gt;"&amp;In_Milestones_Scope,EW_Keur)</f>
        <v>-0</v>
      </c>
      <c r="BS98" s="43" t="n">
        <f aca="false">-In_Milestones_Late_To_Capex*BS19*SUMIF(EW_Rank,"&gt;"&amp;In_Milestones_Scope,EW_Keur)</f>
        <v>-0</v>
      </c>
      <c r="BT98" s="43" t="n">
        <f aca="false">-In_Milestones_Late_To_Capex*BT19*SUMIF(EW_Rank,"&gt;"&amp;In_Milestones_Scope,EW_Keur)</f>
        <v>-0</v>
      </c>
      <c r="BU98" s="43" t="n">
        <f aca="false">-In_Milestones_Late_To_Capex*BU19*SUMIF(EW_Rank,"&gt;"&amp;In_Milestones_Scope,EW_Keur)</f>
        <v>-0</v>
      </c>
      <c r="BV98" s="43" t="n">
        <f aca="false">-In_Milestones_Late_To_Capex*BV19*SUMIF(EW_Rank,"&gt;"&amp;In_Milestones_Scope,EW_Keur)</f>
        <v>-0</v>
      </c>
      <c r="BW98" s="43" t="n">
        <f aca="false">-In_Milestones_Late_To_Capex*BW19*SUMIF(EW_Rank,"&gt;"&amp;In_Milestones_Scope,EW_Keur)</f>
        <v>-0</v>
      </c>
      <c r="BX98" s="43" t="n">
        <f aca="false">-In_Milestones_Late_To_Capex*BX19*SUMIF(EW_Rank,"&gt;"&amp;In_Milestones_Scope,EW_Keur)</f>
        <v>-0</v>
      </c>
      <c r="BY98" s="43" t="n">
        <f aca="false">-In_Milestones_Late_To_Capex*BY19*SUMIF(EW_Rank,"&gt;"&amp;In_Milestones_Scope,EW_Keur)</f>
        <v>-0</v>
      </c>
      <c r="BZ98" s="43" t="n">
        <f aca="false">-In_Milestones_Late_To_Capex*BZ19*SUMIF(EW_Rank,"&gt;"&amp;In_Milestones_Scope,EW_Keur)</f>
        <v>-0</v>
      </c>
      <c r="CA98" s="43" t="n">
        <f aca="false">-In_Milestones_Late_To_Capex*CA19*SUMIF(EW_Rank,"&gt;"&amp;In_Milestones_Scope,EW_Keur)</f>
        <v>-0</v>
      </c>
      <c r="CB98" s="43" t="n">
        <f aca="false">-In_Milestones_Late_To_Capex*CB19*SUMIF(EW_Rank,"&gt;"&amp;In_Milestones_Scope,EW_Keur)</f>
        <v>-0</v>
      </c>
      <c r="CC98" s="43" t="n">
        <f aca="false">-In_Milestones_Late_To_Capex*CC19*SUMIF(EW_Rank,"&gt;"&amp;In_Milestones_Scope,EW_Keur)</f>
        <v>-0</v>
      </c>
      <c r="CD98" s="43" t="n">
        <f aca="false">-In_Milestones_Late_To_Capex*CD19*SUMIF(EW_Rank,"&gt;"&amp;In_Milestones_Scope,EW_Keur)</f>
        <v>-0</v>
      </c>
      <c r="CE98" s="43" t="n">
        <f aca="false">-In_Milestones_Late_To_Capex*CE19*SUMIF(EW_Rank,"&gt;"&amp;In_Milestones_Scope,EW_Keur)</f>
        <v>-0</v>
      </c>
      <c r="CF98" s="43" t="n">
        <f aca="false">-In_Milestones_Late_To_Capex*CF19*SUMIF(EW_Rank,"&gt;"&amp;In_Milestones_Scope,EW_Keur)</f>
        <v>-0</v>
      </c>
      <c r="CG98" s="43" t="n">
        <f aca="false">-In_Milestones_Late_To_Capex*CG19*SUMIF(EW_Rank,"&gt;"&amp;In_Milestones_Scope,EW_Keur)</f>
        <v>-0</v>
      </c>
      <c r="CH98" s="43" t="n">
        <f aca="false">-In_Milestones_Late_To_Capex*CH19*SUMIF(EW_Rank,"&gt;"&amp;In_Milestones_Scope,EW_Keur)</f>
        <v>-0</v>
      </c>
      <c r="CI98" s="43" t="n">
        <f aca="false">-In_Milestones_Late_To_Capex*CI19*SUMIF(EW_Rank,"&gt;"&amp;In_Milestones_Scope,EW_Keur)</f>
        <v>-0</v>
      </c>
      <c r="CJ98" s="43" t="n">
        <f aca="false">-In_Milestones_Late_To_Capex*CJ19*SUMIF(EW_Rank,"&gt;"&amp;In_Milestones_Scope,EW_Keur)</f>
        <v>-0</v>
      </c>
      <c r="CK98" s="43" t="n">
        <f aca="false">-In_Milestones_Late_To_Capex*CK19*SUMIF(EW_Rank,"&gt;"&amp;In_Milestones_Scope,EW_Keur)</f>
        <v>-0</v>
      </c>
      <c r="CL98" s="43" t="n">
        <f aca="false">-In_Milestones_Late_To_Capex*CL19*SUMIF(EW_Rank,"&gt;"&amp;In_Milestones_Scope,EW_Keur)</f>
        <v>-0</v>
      </c>
      <c r="CM98" s="43" t="n">
        <f aca="false">-In_Milestones_Late_To_Capex*CM19*SUMIF(EW_Rank,"&gt;"&amp;In_Milestones_Scope,EW_Keur)</f>
        <v>-0</v>
      </c>
      <c r="CN98" s="43" t="n">
        <f aca="false">-In_Milestones_Late_To_Capex*CN19*SUMIF(EW_Rank,"&gt;"&amp;In_Milestones_Scope,EW_Keur)</f>
        <v>-0</v>
      </c>
      <c r="CO98" s="43" t="n">
        <f aca="false">-In_Milestones_Late_To_Capex*CO19*SUMIF(EW_Rank,"&gt;"&amp;In_Milestones_Scope,EW_Keur)</f>
        <v>-0</v>
      </c>
      <c r="CP98" s="43" t="n">
        <f aca="false">-In_Milestones_Late_To_Capex*CP19*SUMIF(EW_Rank,"&gt;"&amp;In_Milestones_Scope,EW_Keur)</f>
        <v>-0</v>
      </c>
      <c r="CQ98" s="43" t="n">
        <f aca="false">-In_Milestones_Late_To_Capex*CQ19*SUMIF(EW_Rank,"&gt;"&amp;In_Milestones_Scope,EW_Keur)</f>
        <v>-0</v>
      </c>
      <c r="CR98" s="43" t="n">
        <f aca="false">-In_Milestones_Late_To_Capex*CR19*SUMIF(EW_Rank,"&gt;"&amp;In_Milestones_Scope,EW_Keur)</f>
        <v>-0</v>
      </c>
      <c r="CS98" s="43" t="n">
        <f aca="false">-In_Milestones_Late_To_Capex*CS19*SUMIF(EW_Rank,"&gt;"&amp;In_Milestones_Scope,EW_Keur)</f>
        <v>-0</v>
      </c>
      <c r="CT98" s="43" t="n">
        <f aca="false">-In_Milestones_Late_To_Capex*CT19*SUMIF(EW_Rank,"&gt;"&amp;In_Milestones_Scope,EW_Keur)</f>
        <v>-0</v>
      </c>
      <c r="CU98" s="43" t="n">
        <f aca="false">-In_Milestones_Late_To_Capex*CU19*SUMIF(EW_Rank,"&gt;"&amp;In_Milestones_Scope,EW_Keur)</f>
        <v>-0</v>
      </c>
      <c r="CV98" s="43" t="n">
        <f aca="false">-In_Milestones_Late_To_Capex*CV19*SUMIF(EW_Rank,"&gt;"&amp;In_Milestones_Scope,EW_Keur)</f>
        <v>-0</v>
      </c>
      <c r="CW98" s="43" t="n">
        <f aca="false">-In_Milestones_Late_To_Capex*CW19*SUMIF(EW_Rank,"&gt;"&amp;In_Milestones_Scope,EW_Keur)</f>
        <v>-0</v>
      </c>
      <c r="CX98" s="43" t="n">
        <f aca="false">-In_Milestones_Late_To_Capex*CX19*SUMIF(EW_Rank,"&gt;"&amp;In_Milestones_Scope,EW_Keur)</f>
        <v>-0</v>
      </c>
      <c r="CY98" s="43" t="n">
        <f aca="false">-In_Milestones_Late_To_Capex*CY19*SUMIF(EW_Rank,"&gt;"&amp;In_Milestones_Scope,EW_Keur)</f>
        <v>-0</v>
      </c>
      <c r="CZ98" s="43" t="n">
        <f aca="false">-In_Milestones_Late_To_Capex*CZ19*SUMIF(EW_Rank,"&gt;"&amp;In_Milestones_Scope,EW_Keur)</f>
        <v>-0</v>
      </c>
      <c r="DA98" s="43" t="n">
        <f aca="false">-In_Milestones_Late_To_Capex*DA19*SUMIF(EW_Rank,"&gt;"&amp;In_Milestones_Scope,EW_Keur)</f>
        <v>-0</v>
      </c>
      <c r="DB98" s="43" t="n">
        <f aca="false">-In_Milestones_Late_To_Capex*DB19*SUMIF(EW_Rank,"&gt;"&amp;In_Milestones_Scope,EW_Keur)</f>
        <v>-0</v>
      </c>
      <c r="DC98" s="43" t="n">
        <f aca="false">-In_Milestones_Late_To_Capex*DC19*SUMIF(EW_Rank,"&gt;"&amp;In_Milestones_Scope,EW_Keur)</f>
        <v>-0</v>
      </c>
      <c r="DD98" s="43" t="n">
        <f aca="false">-In_Milestones_Late_To_Capex*DD19*SUMIF(EW_Rank,"&gt;"&amp;In_Milestones_Scope,EW_Keur)</f>
        <v>-0</v>
      </c>
      <c r="DE98" s="43" t="n">
        <f aca="false">-In_Milestones_Late_To_Capex*DE19*SUMIF(EW_Rank,"&gt;"&amp;In_Milestones_Scope,EW_Keur)</f>
        <v>-0</v>
      </c>
      <c r="DF98" s="43" t="n">
        <f aca="false">-In_Milestones_Late_To_Capex*DF19*SUMIF(EW_Rank,"&gt;"&amp;In_Milestones_Scope,EW_Keur)</f>
        <v>-0</v>
      </c>
      <c r="DG98" s="43" t="n">
        <f aca="false">-In_Milestones_Late_To_Capex*DG19*SUMIF(EW_Rank,"&gt;"&amp;In_Milestones_Scope,EW_Keur)</f>
        <v>-0</v>
      </c>
      <c r="DH98" s="43" t="n">
        <f aca="false">-In_Milestones_Late_To_Capex*DH19*SUMIF(EW_Rank,"&gt;"&amp;In_Milestones_Scope,EW_Keur)</f>
        <v>-0</v>
      </c>
      <c r="DI98" s="43" t="n">
        <f aca="false">-In_Milestones_Late_To_Capex*DI19*SUMIF(EW_Rank,"&gt;"&amp;In_Milestones_Scope,EW_Keur)</f>
        <v>-0</v>
      </c>
      <c r="DJ98" s="43" t="n">
        <f aca="false">-In_Milestones_Late_To_Capex*DJ19*SUMIF(EW_Rank,"&gt;"&amp;In_Milestones_Scope,EW_Keur)</f>
        <v>-0</v>
      </c>
      <c r="DK98" s="43" t="n">
        <f aca="false">-In_Milestones_Late_To_Capex*DK19*SUMIF(EW_Rank,"&gt;"&amp;In_Milestones_Scope,EW_Keur)</f>
        <v>-0</v>
      </c>
      <c r="DL98" s="43" t="n">
        <f aca="false">-In_Milestones_Late_To_Capex*DL19*SUMIF(EW_Rank,"&gt;"&amp;In_Milestones_Scope,EW_Keur)</f>
        <v>-0</v>
      </c>
      <c r="DM98" s="43" t="n">
        <f aca="false">-In_Milestones_Late_To_Capex*DM19*SUMIF(EW_Rank,"&gt;"&amp;In_Milestones_Scope,EW_Keur)</f>
        <v>-0</v>
      </c>
      <c r="DN98" s="43" t="n">
        <f aca="false">-In_Milestones_Late_To_Capex*DN19*SUMIF(EW_Rank,"&gt;"&amp;In_Milestones_Scope,EW_Keur)</f>
        <v>-0</v>
      </c>
      <c r="DO98" s="43" t="n">
        <f aca="false">-In_Milestones_Late_To_Capex*DO19*SUMIF(EW_Rank,"&gt;"&amp;In_Milestones_Scope,EW_Keur)</f>
        <v>-0</v>
      </c>
      <c r="DP98" s="43" t="n">
        <f aca="false">-In_Milestones_Late_To_Capex*DP19*SUMIF(EW_Rank,"&gt;"&amp;In_Milestones_Scope,EW_Keur)</f>
        <v>-0</v>
      </c>
      <c r="DQ98" s="43" t="n">
        <f aca="false">-In_Milestones_Late_To_Capex*DQ19*SUMIF(EW_Rank,"&gt;"&amp;In_Milestones_Scope,EW_Keur)</f>
        <v>-0</v>
      </c>
      <c r="DR98" s="43" t="n">
        <f aca="false">-In_Milestones_Late_To_Capex*DR19*SUMIF(EW_Rank,"&gt;"&amp;In_Milestones_Scope,EW_Keur)</f>
        <v>-0</v>
      </c>
      <c r="DS98" s="43" t="n">
        <f aca="false">-In_Milestones_Late_To_Capex*DS19*SUMIF(EW_Rank,"&gt;"&amp;In_Milestones_Scope,EW_Keur)</f>
        <v>-0</v>
      </c>
      <c r="DT98" s="43" t="n">
        <f aca="false">-In_Milestones_Late_To_Capex*DT19*SUMIF(EW_Rank,"&gt;"&amp;In_Milestones_Scope,EW_Keur)</f>
        <v>-0</v>
      </c>
      <c r="DU98" s="43" t="n">
        <f aca="false">-In_Milestones_Late_To_Capex*DU19*SUMIF(EW_Rank,"&gt;"&amp;In_Milestones_Scope,EW_Keur)</f>
        <v>-0</v>
      </c>
      <c r="DV98" s="43" t="n">
        <f aca="false">-In_Milestones_Late_To_Capex*DV19*SUMIF(EW_Rank,"&gt;"&amp;In_Milestones_Scope,EW_Keur)</f>
        <v>-0</v>
      </c>
      <c r="DW98" s="43" t="n">
        <f aca="false">-In_Milestones_Late_To_Capex*DW19*SUMIF(EW_Rank,"&gt;"&amp;In_Milestones_Scope,EW_Keur)</f>
        <v>-0</v>
      </c>
      <c r="DX98" s="43" t="n">
        <f aca="false">-In_Milestones_Late_To_Capex*DX19*SUMIF(EW_Rank,"&gt;"&amp;In_Milestones_Scope,EW_Keur)</f>
        <v>-0</v>
      </c>
      <c r="DY98" s="43" t="n">
        <f aca="false">-In_Milestones_Late_To_Capex*DY19*SUMIF(EW_Rank,"&gt;"&amp;In_Milestones_Scope,EW_Keur)</f>
        <v>-0</v>
      </c>
      <c r="DZ98" s="43" t="n">
        <f aca="false">-In_Milestones_Late_To_Capex*DZ19*SUMIF(EW_Rank,"&gt;"&amp;In_Milestones_Scope,EW_Keur)</f>
        <v>-0</v>
      </c>
      <c r="EA98" s="43" t="n">
        <f aca="false">-In_Milestones_Late_To_Capex*EA19*SUMIF(EW_Rank,"&gt;"&amp;In_Milestones_Scope,EW_Keur)</f>
        <v>-0</v>
      </c>
      <c r="EB98" s="43" t="n">
        <f aca="false">-In_Milestones_Late_To_Capex*EB19*SUMIF(EW_Rank,"&gt;"&amp;In_Milestones_Scope,EW_Keur)</f>
        <v>-0</v>
      </c>
      <c r="EC98" s="43" t="n">
        <f aca="false">-In_Milestones_Late_To_Capex*EC19*SUMIF(EW_Rank,"&gt;"&amp;In_Milestones_Scope,EW_Keur)</f>
        <v>-0</v>
      </c>
      <c r="ED98" s="43" t="n">
        <f aca="false">-In_Milestones_Late_To_Capex*ED19*SUMIF(EW_Rank,"&gt;"&amp;In_Milestones_Scope,EW_Keur)</f>
        <v>-0</v>
      </c>
      <c r="EE98" s="43" t="n">
        <f aca="false">-In_Milestones_Late_To_Capex*EE19*SUMIF(EW_Rank,"&gt;"&amp;In_Milestones_Scope,EW_Keur)</f>
        <v>-0</v>
      </c>
      <c r="EF98" s="43" t="n">
        <f aca="false">-In_Milestones_Late_To_Capex*EF19*SUMIF(EW_Rank,"&gt;"&amp;In_Milestones_Scope,EW_Keur)</f>
        <v>-0</v>
      </c>
      <c r="EG98" s="43" t="n">
        <f aca="false">-In_Milestones_Late_To_Capex*EG19*SUMIF(EW_Rank,"&gt;"&amp;In_Milestones_Scope,EW_Keur)</f>
        <v>-0</v>
      </c>
      <c r="EH98" s="43" t="n">
        <f aca="false">-In_Milestones_Late_To_Capex*EH19*SUMIF(EW_Rank,"&gt;"&amp;In_Milestones_Scope,EW_Keur)</f>
        <v>-0</v>
      </c>
      <c r="EI98" s="43" t="n">
        <f aca="false">-In_Milestones_Late_To_Capex*EI19*SUMIF(EW_Rank,"&gt;"&amp;In_Milestones_Scope,EW_Keur)</f>
        <v>-0</v>
      </c>
      <c r="EJ98" s="43" t="n">
        <f aca="false">-In_Milestones_Late_To_Capex*EJ19*SUMIF(EW_Rank,"&gt;"&amp;In_Milestones_Scope,EW_Keur)</f>
        <v>-0</v>
      </c>
      <c r="EK98" s="43" t="n">
        <f aca="false">-In_Milestones_Late_To_Capex*EK19*SUMIF(EW_Rank,"&gt;"&amp;In_Milestones_Scope,EW_Keur)</f>
        <v>-0</v>
      </c>
      <c r="EL98" s="43" t="n">
        <f aca="false">-In_Milestones_Late_To_Capex*EL19*SUMIF(EW_Rank,"&gt;"&amp;In_Milestones_Scope,EW_Keur)</f>
        <v>-0</v>
      </c>
      <c r="EM98" s="43" t="n">
        <f aca="false">-In_Milestones_Late_To_Capex*EM19*SUMIF(EW_Rank,"&gt;"&amp;In_Milestones_Scope,EW_Keur)</f>
        <v>-0</v>
      </c>
      <c r="EN98" s="43" t="n">
        <f aca="false">-In_Milestones_Late_To_Capex*EN19*SUMIF(EW_Rank,"&gt;"&amp;In_Milestones_Scope,EW_Keur)</f>
        <v>-0</v>
      </c>
      <c r="EO98" s="43" t="n">
        <f aca="false">-In_Milestones_Late_To_Capex*EO19*SUMIF(EW_Rank,"&gt;"&amp;In_Milestones_Scope,EW_Keur)</f>
        <v>-0</v>
      </c>
      <c r="EP98" s="43" t="n">
        <f aca="false">-In_Milestones_Late_To_Capex*EP19*SUMIF(EW_Rank,"&gt;"&amp;In_Milestones_Scope,EW_Keur)</f>
        <v>-0</v>
      </c>
      <c r="EQ98" s="43" t="n">
        <f aca="false">-In_Milestones_Late_To_Capex*EQ19*SUMIF(EW_Rank,"&gt;"&amp;In_Milestones_Scope,EW_Keur)</f>
        <v>-0</v>
      </c>
      <c r="ER98" s="43" t="n">
        <f aca="false">-In_Milestones_Late_To_Capex*ER19*SUMIF(EW_Rank,"&gt;"&amp;In_Milestones_Scope,EW_Keur)</f>
        <v>-0</v>
      </c>
      <c r="ES98" s="43" t="n">
        <f aca="false">-In_Milestones_Late_To_Capex*ES19*SUMIF(EW_Rank,"&gt;"&amp;In_Milestones_Scope,EW_Keur)</f>
        <v>-0</v>
      </c>
      <c r="ET98" s="43" t="n">
        <f aca="false">-In_Milestones_Late_To_Capex*ET19*SUMIF(EW_Rank,"&gt;"&amp;In_Milestones_Scope,EW_Keur)</f>
        <v>-0</v>
      </c>
      <c r="EU98" s="43" t="n">
        <f aca="false">-In_Milestones_Late_To_Capex*EU19*SUMIF(EW_Rank,"&gt;"&amp;In_Milestones_Scope,EW_Keur)</f>
        <v>-0</v>
      </c>
      <c r="EV98" s="43" t="n">
        <f aca="false">-In_Milestones_Late_To_Capex*EV19*SUMIF(EW_Rank,"&gt;"&amp;In_Milestones_Scope,EW_Keur)</f>
        <v>-0</v>
      </c>
      <c r="EW98" s="43" t="n">
        <f aca="false">-In_Milestones_Late_To_Capex*EW19*SUMIF(EW_Rank,"&gt;"&amp;In_Milestones_Scope,EW_Keur)</f>
        <v>-0</v>
      </c>
      <c r="EX98" s="43" t="n">
        <f aca="false">-In_Milestones_Late_To_Capex*EX19*SUMIF(EW_Rank,"&gt;"&amp;In_Milestones_Scope,EW_Keur)</f>
        <v>-0</v>
      </c>
      <c r="EY98" s="43" t="n">
        <f aca="false">-In_Milestones_Late_To_Capex*EY19*SUMIF(EW_Rank,"&gt;"&amp;In_Milestones_Scope,EW_Keur)</f>
        <v>-0</v>
      </c>
      <c r="EZ98" s="43" t="n">
        <f aca="false">-In_Milestones_Late_To_Capex*EZ19*SUMIF(EW_Rank,"&gt;"&amp;In_Milestones_Scope,EW_Keur)</f>
        <v>-0</v>
      </c>
      <c r="FA98" s="43" t="n">
        <f aca="false">-In_Milestones_Late_To_Capex*FA19*SUMIF(EW_Rank,"&gt;"&amp;In_Milestones_Scope,EW_Keur)</f>
        <v>-0</v>
      </c>
      <c r="FB98" s="43" t="n">
        <f aca="false">-In_Milestones_Late_To_Capex*FB19*SUMIF(EW_Rank,"&gt;"&amp;In_Milestones_Scope,EW_Keur)</f>
        <v>-0</v>
      </c>
      <c r="FC98" s="43" t="n">
        <f aca="false">-In_Milestones_Late_To_Capex*FC19*SUMIF(EW_Rank,"&gt;"&amp;In_Milestones_Scope,EW_Keur)</f>
        <v>-0</v>
      </c>
      <c r="FD98" s="43" t="n">
        <f aca="false">-In_Milestones_Late_To_Capex*FD19*SUMIF(EW_Rank,"&gt;"&amp;In_Milestones_Scope,EW_Keur)</f>
        <v>-0</v>
      </c>
      <c r="FE98" s="43" t="n">
        <f aca="false">-In_Milestones_Late_To_Capex*FE19*SUMIF(EW_Rank,"&gt;"&amp;In_Milestones_Scope,EW_Keur)</f>
        <v>-0</v>
      </c>
      <c r="FF98" s="43" t="n">
        <f aca="false">-In_Milestones_Late_To_Capex*FF19*SUMIF(EW_Rank,"&gt;"&amp;In_Milestones_Scope,EW_Keur)</f>
        <v>-0</v>
      </c>
      <c r="FG98" s="43" t="n">
        <f aca="false">-In_Milestones_Late_To_Capex*FG19*SUMIF(EW_Rank,"&gt;"&amp;In_Milestones_Scope,EW_Keur)</f>
        <v>-0</v>
      </c>
      <c r="FH98" s="43" t="n">
        <f aca="false">-In_Milestones_Late_To_Capex*FH19*SUMIF(EW_Rank,"&gt;"&amp;In_Milestones_Scope,EW_Keur)</f>
        <v>-0</v>
      </c>
    </row>
    <row r="99" customFormat="false" ht="15" hidden="false" customHeight="false" outlineLevel="0" collapsed="false">
      <c r="C99" s="0" t="s">
        <v>327</v>
      </c>
      <c r="D99" s="11" t="s">
        <v>319</v>
      </c>
      <c r="I99" s="43" t="n">
        <f aca="false">SUM(J99:FH99)</f>
        <v>-3182</v>
      </c>
      <c r="J99" s="43" t="n">
        <f aca="false">-In_PreRtB_Devex*J29</f>
        <v>-0</v>
      </c>
      <c r="K99" s="43" t="n">
        <f aca="false">-In_PreRtB_Devex*K29</f>
        <v>-0</v>
      </c>
      <c r="L99" s="43" t="n">
        <f aca="false">-In_PreRtB_Devex*L29</f>
        <v>-0</v>
      </c>
      <c r="M99" s="43" t="n">
        <f aca="false">-In_PreRtB_Devex*M29</f>
        <v>-0</v>
      </c>
      <c r="N99" s="43" t="n">
        <f aca="false">-In_PreRtB_Devex*N29</f>
        <v>-1608.48351648352</v>
      </c>
      <c r="O99" s="43" t="n">
        <f aca="false">-In_PreRtB_Devex*O29</f>
        <v>-1573.51648351648</v>
      </c>
      <c r="P99" s="43" t="n">
        <f aca="false">-In_PreRtB_Devex*P29</f>
        <v>-0</v>
      </c>
      <c r="Q99" s="43" t="n">
        <f aca="false">-In_PreRtB_Devex*Q29</f>
        <v>-0</v>
      </c>
      <c r="R99" s="43" t="n">
        <f aca="false">-In_PreRtB_Devex*R29</f>
        <v>-0</v>
      </c>
      <c r="S99" s="43" t="n">
        <f aca="false">-In_PreRtB_Devex*S29</f>
        <v>-0</v>
      </c>
      <c r="T99" s="43" t="n">
        <f aca="false">-In_PreRtB_Devex*T29</f>
        <v>-0</v>
      </c>
      <c r="U99" s="43" t="n">
        <f aca="false">-In_PreRtB_Devex*U29</f>
        <v>-0</v>
      </c>
      <c r="V99" s="43" t="n">
        <f aca="false">-In_PreRtB_Devex*V29</f>
        <v>-0</v>
      </c>
      <c r="W99" s="43" t="n">
        <f aca="false">-In_PreRtB_Devex*W29</f>
        <v>-0</v>
      </c>
      <c r="X99" s="43" t="n">
        <f aca="false">-In_PreRtB_Devex*X29</f>
        <v>-0</v>
      </c>
      <c r="Y99" s="43" t="n">
        <f aca="false">-In_PreRtB_Devex*Y29</f>
        <v>-0</v>
      </c>
      <c r="Z99" s="43" t="n">
        <f aca="false">-In_PreRtB_Devex*Z29</f>
        <v>-0</v>
      </c>
      <c r="AA99" s="43" t="n">
        <f aca="false">-In_PreRtB_Devex*AA29</f>
        <v>-0</v>
      </c>
      <c r="AB99" s="43" t="n">
        <f aca="false">-In_PreRtB_Devex*AB29</f>
        <v>-0</v>
      </c>
      <c r="AC99" s="43" t="n">
        <f aca="false">-In_PreRtB_Devex*AC29</f>
        <v>-0</v>
      </c>
      <c r="AD99" s="43" t="n">
        <f aca="false">-In_PreRtB_Devex*AD29</f>
        <v>-0</v>
      </c>
      <c r="AE99" s="43" t="n">
        <f aca="false">-In_PreRtB_Devex*AE29</f>
        <v>-0</v>
      </c>
      <c r="AF99" s="43" t="n">
        <f aca="false">-In_PreRtB_Devex*AF29</f>
        <v>-0</v>
      </c>
      <c r="AG99" s="43" t="n">
        <f aca="false">-In_PreRtB_Devex*AG29</f>
        <v>-0</v>
      </c>
      <c r="AH99" s="43" t="n">
        <f aca="false">-In_PreRtB_Devex*AH29</f>
        <v>-0</v>
      </c>
      <c r="AI99" s="43" t="n">
        <f aca="false">-In_PreRtB_Devex*AI29</f>
        <v>-0</v>
      </c>
      <c r="AJ99" s="43" t="n">
        <f aca="false">-In_PreRtB_Devex*AJ29</f>
        <v>-0</v>
      </c>
      <c r="AK99" s="43" t="n">
        <f aca="false">-In_PreRtB_Devex*AK29</f>
        <v>-0</v>
      </c>
      <c r="AL99" s="43" t="n">
        <f aca="false">-In_PreRtB_Devex*AL29</f>
        <v>-0</v>
      </c>
      <c r="AM99" s="43" t="n">
        <f aca="false">-In_PreRtB_Devex*AM29</f>
        <v>-0</v>
      </c>
      <c r="AN99" s="43" t="n">
        <f aca="false">-In_PreRtB_Devex*AN29</f>
        <v>-0</v>
      </c>
      <c r="AO99" s="43" t="n">
        <f aca="false">-In_PreRtB_Devex*AO29</f>
        <v>-0</v>
      </c>
      <c r="AP99" s="43" t="n">
        <f aca="false">-In_PreRtB_Devex*AP29</f>
        <v>-0</v>
      </c>
      <c r="AQ99" s="43" t="n">
        <f aca="false">-In_PreRtB_Devex*AQ29</f>
        <v>-0</v>
      </c>
      <c r="AR99" s="43" t="n">
        <f aca="false">-In_PreRtB_Devex*AR29</f>
        <v>-0</v>
      </c>
      <c r="AS99" s="43" t="n">
        <f aca="false">-In_PreRtB_Devex*AS29</f>
        <v>-0</v>
      </c>
      <c r="AT99" s="43" t="n">
        <f aca="false">-In_PreRtB_Devex*AT29</f>
        <v>-0</v>
      </c>
      <c r="AU99" s="43" t="n">
        <f aca="false">-In_PreRtB_Devex*AU29</f>
        <v>-0</v>
      </c>
      <c r="AV99" s="43" t="n">
        <f aca="false">-In_PreRtB_Devex*AV29</f>
        <v>-0</v>
      </c>
      <c r="AW99" s="43" t="n">
        <f aca="false">-In_PreRtB_Devex*AW29</f>
        <v>-0</v>
      </c>
      <c r="AX99" s="43" t="n">
        <f aca="false">-In_PreRtB_Devex*AX29</f>
        <v>-0</v>
      </c>
      <c r="AY99" s="43" t="n">
        <f aca="false">-In_PreRtB_Devex*AY29</f>
        <v>-0</v>
      </c>
      <c r="AZ99" s="43" t="n">
        <f aca="false">-In_PreRtB_Devex*AZ29</f>
        <v>-0</v>
      </c>
      <c r="BA99" s="43" t="n">
        <f aca="false">-In_PreRtB_Devex*BA29</f>
        <v>-0</v>
      </c>
      <c r="BB99" s="43" t="n">
        <f aca="false">-In_PreRtB_Devex*BB29</f>
        <v>-0</v>
      </c>
      <c r="BC99" s="43" t="n">
        <f aca="false">-In_PreRtB_Devex*BC29</f>
        <v>-0</v>
      </c>
      <c r="BD99" s="43" t="n">
        <f aca="false">-In_PreRtB_Devex*BD29</f>
        <v>-0</v>
      </c>
      <c r="BE99" s="43" t="n">
        <f aca="false">-In_PreRtB_Devex*BE29</f>
        <v>-0</v>
      </c>
      <c r="BF99" s="43" t="n">
        <f aca="false">-In_PreRtB_Devex*BF29</f>
        <v>-0</v>
      </c>
      <c r="BG99" s="43" t="n">
        <f aca="false">-In_PreRtB_Devex*BG29</f>
        <v>-0</v>
      </c>
      <c r="BH99" s="43" t="n">
        <f aca="false">-In_PreRtB_Devex*BH29</f>
        <v>-0</v>
      </c>
      <c r="BI99" s="43" t="n">
        <f aca="false">-In_PreRtB_Devex*BI29</f>
        <v>-0</v>
      </c>
      <c r="BJ99" s="43" t="n">
        <f aca="false">-In_PreRtB_Devex*BJ29</f>
        <v>-0</v>
      </c>
      <c r="BK99" s="43" t="n">
        <f aca="false">-In_PreRtB_Devex*BK29</f>
        <v>-0</v>
      </c>
      <c r="BL99" s="43" t="n">
        <f aca="false">-In_PreRtB_Devex*BL29</f>
        <v>-0</v>
      </c>
      <c r="BM99" s="43" t="n">
        <f aca="false">-In_PreRtB_Devex*BM29</f>
        <v>-0</v>
      </c>
      <c r="BN99" s="43" t="n">
        <f aca="false">-In_PreRtB_Devex*BN29</f>
        <v>-0</v>
      </c>
      <c r="BO99" s="43" t="n">
        <f aca="false">-In_PreRtB_Devex*BO29</f>
        <v>-0</v>
      </c>
      <c r="BP99" s="43" t="n">
        <f aca="false">-In_PreRtB_Devex*BP29</f>
        <v>-0</v>
      </c>
      <c r="BQ99" s="43" t="n">
        <f aca="false">-In_PreRtB_Devex*BQ29</f>
        <v>-0</v>
      </c>
      <c r="BR99" s="43" t="n">
        <f aca="false">-In_PreRtB_Devex*BR29</f>
        <v>-0</v>
      </c>
      <c r="BS99" s="43" t="n">
        <f aca="false">-In_PreRtB_Devex*BS29</f>
        <v>-0</v>
      </c>
      <c r="BT99" s="43" t="n">
        <f aca="false">-In_PreRtB_Devex*BT29</f>
        <v>-0</v>
      </c>
      <c r="BU99" s="43" t="n">
        <f aca="false">-In_PreRtB_Devex*BU29</f>
        <v>-0</v>
      </c>
      <c r="BV99" s="43" t="n">
        <f aca="false">-In_PreRtB_Devex*BV29</f>
        <v>-0</v>
      </c>
      <c r="BW99" s="43" t="n">
        <f aca="false">-In_PreRtB_Devex*BW29</f>
        <v>-0</v>
      </c>
      <c r="BX99" s="43" t="n">
        <f aca="false">-In_PreRtB_Devex*BX29</f>
        <v>-0</v>
      </c>
      <c r="BY99" s="43" t="n">
        <f aca="false">-In_PreRtB_Devex*BY29</f>
        <v>-0</v>
      </c>
      <c r="BZ99" s="43" t="n">
        <f aca="false">-In_PreRtB_Devex*BZ29</f>
        <v>-0</v>
      </c>
      <c r="CA99" s="43" t="n">
        <f aca="false">-In_PreRtB_Devex*CA29</f>
        <v>-0</v>
      </c>
      <c r="CB99" s="43" t="n">
        <f aca="false">-In_PreRtB_Devex*CB29</f>
        <v>-0</v>
      </c>
      <c r="CC99" s="43" t="n">
        <f aca="false">-In_PreRtB_Devex*CC29</f>
        <v>-0</v>
      </c>
      <c r="CD99" s="43" t="n">
        <f aca="false">-In_PreRtB_Devex*CD29</f>
        <v>-0</v>
      </c>
      <c r="CE99" s="43" t="n">
        <f aca="false">-In_PreRtB_Devex*CE29</f>
        <v>-0</v>
      </c>
      <c r="CF99" s="43" t="n">
        <f aca="false">-In_PreRtB_Devex*CF29</f>
        <v>-0</v>
      </c>
      <c r="CG99" s="43" t="n">
        <f aca="false">-In_PreRtB_Devex*CG29</f>
        <v>-0</v>
      </c>
      <c r="CH99" s="43" t="n">
        <f aca="false">-In_PreRtB_Devex*CH29</f>
        <v>-0</v>
      </c>
      <c r="CI99" s="43" t="n">
        <f aca="false">-In_PreRtB_Devex*CI29</f>
        <v>-0</v>
      </c>
      <c r="CJ99" s="43" t="n">
        <f aca="false">-In_PreRtB_Devex*CJ29</f>
        <v>-0</v>
      </c>
      <c r="CK99" s="43" t="n">
        <f aca="false">-In_PreRtB_Devex*CK29</f>
        <v>-0</v>
      </c>
      <c r="CL99" s="43" t="n">
        <f aca="false">-In_PreRtB_Devex*CL29</f>
        <v>-0</v>
      </c>
      <c r="CM99" s="43" t="n">
        <f aca="false">-In_PreRtB_Devex*CM29</f>
        <v>-0</v>
      </c>
      <c r="CN99" s="43" t="n">
        <f aca="false">-In_PreRtB_Devex*CN29</f>
        <v>-0</v>
      </c>
      <c r="CO99" s="43" t="n">
        <f aca="false">-In_PreRtB_Devex*CO29</f>
        <v>-0</v>
      </c>
      <c r="CP99" s="43" t="n">
        <f aca="false">-In_PreRtB_Devex*CP29</f>
        <v>-0</v>
      </c>
      <c r="CQ99" s="43" t="n">
        <f aca="false">-In_PreRtB_Devex*CQ29</f>
        <v>-0</v>
      </c>
      <c r="CR99" s="43" t="n">
        <f aca="false">-In_PreRtB_Devex*CR29</f>
        <v>-0</v>
      </c>
      <c r="CS99" s="43" t="n">
        <f aca="false">-In_PreRtB_Devex*CS29</f>
        <v>-0</v>
      </c>
      <c r="CT99" s="43" t="n">
        <f aca="false">-In_PreRtB_Devex*CT29</f>
        <v>-0</v>
      </c>
      <c r="CU99" s="43" t="n">
        <f aca="false">-In_PreRtB_Devex*CU29</f>
        <v>-0</v>
      </c>
      <c r="CV99" s="43" t="n">
        <f aca="false">-In_PreRtB_Devex*CV29</f>
        <v>-0</v>
      </c>
      <c r="CW99" s="43" t="n">
        <f aca="false">-In_PreRtB_Devex*CW29</f>
        <v>-0</v>
      </c>
      <c r="CX99" s="43" t="n">
        <f aca="false">-In_PreRtB_Devex*CX29</f>
        <v>-0</v>
      </c>
      <c r="CY99" s="43" t="n">
        <f aca="false">-In_PreRtB_Devex*CY29</f>
        <v>-0</v>
      </c>
      <c r="CZ99" s="43" t="n">
        <f aca="false">-In_PreRtB_Devex*CZ29</f>
        <v>-0</v>
      </c>
      <c r="DA99" s="43" t="n">
        <f aca="false">-In_PreRtB_Devex*DA29</f>
        <v>-0</v>
      </c>
      <c r="DB99" s="43" t="n">
        <f aca="false">-In_PreRtB_Devex*DB29</f>
        <v>-0</v>
      </c>
      <c r="DC99" s="43" t="n">
        <f aca="false">-In_PreRtB_Devex*DC29</f>
        <v>-0</v>
      </c>
      <c r="DD99" s="43" t="n">
        <f aca="false">-In_PreRtB_Devex*DD29</f>
        <v>-0</v>
      </c>
      <c r="DE99" s="43" t="n">
        <f aca="false">-In_PreRtB_Devex*DE29</f>
        <v>-0</v>
      </c>
      <c r="DF99" s="43" t="n">
        <f aca="false">-In_PreRtB_Devex*DF29</f>
        <v>-0</v>
      </c>
      <c r="DG99" s="43" t="n">
        <f aca="false">-In_PreRtB_Devex*DG29</f>
        <v>-0</v>
      </c>
      <c r="DH99" s="43" t="n">
        <f aca="false">-In_PreRtB_Devex*DH29</f>
        <v>-0</v>
      </c>
      <c r="DI99" s="43" t="n">
        <f aca="false">-In_PreRtB_Devex*DI29</f>
        <v>-0</v>
      </c>
      <c r="DJ99" s="43" t="n">
        <f aca="false">-In_PreRtB_Devex*DJ29</f>
        <v>-0</v>
      </c>
      <c r="DK99" s="43" t="n">
        <f aca="false">-In_PreRtB_Devex*DK29</f>
        <v>-0</v>
      </c>
      <c r="DL99" s="43" t="n">
        <f aca="false">-In_PreRtB_Devex*DL29</f>
        <v>-0</v>
      </c>
      <c r="DM99" s="43" t="n">
        <f aca="false">-In_PreRtB_Devex*DM29</f>
        <v>-0</v>
      </c>
      <c r="DN99" s="43" t="n">
        <f aca="false">-In_PreRtB_Devex*DN29</f>
        <v>-0</v>
      </c>
      <c r="DO99" s="43" t="n">
        <f aca="false">-In_PreRtB_Devex*DO29</f>
        <v>-0</v>
      </c>
      <c r="DP99" s="43" t="n">
        <f aca="false">-In_PreRtB_Devex*DP29</f>
        <v>-0</v>
      </c>
      <c r="DQ99" s="43" t="n">
        <f aca="false">-In_PreRtB_Devex*DQ29</f>
        <v>-0</v>
      </c>
      <c r="DR99" s="43" t="n">
        <f aca="false">-In_PreRtB_Devex*DR29</f>
        <v>-0</v>
      </c>
      <c r="DS99" s="43" t="n">
        <f aca="false">-In_PreRtB_Devex*DS29</f>
        <v>-0</v>
      </c>
      <c r="DT99" s="43" t="n">
        <f aca="false">-In_PreRtB_Devex*DT29</f>
        <v>-0</v>
      </c>
      <c r="DU99" s="43" t="n">
        <f aca="false">-In_PreRtB_Devex*DU29</f>
        <v>-0</v>
      </c>
      <c r="DV99" s="43" t="n">
        <f aca="false">-In_PreRtB_Devex*DV29</f>
        <v>-0</v>
      </c>
      <c r="DW99" s="43" t="n">
        <f aca="false">-In_PreRtB_Devex*DW29</f>
        <v>-0</v>
      </c>
      <c r="DX99" s="43" t="n">
        <f aca="false">-In_PreRtB_Devex*DX29</f>
        <v>-0</v>
      </c>
      <c r="DY99" s="43" t="n">
        <f aca="false">-In_PreRtB_Devex*DY29</f>
        <v>-0</v>
      </c>
      <c r="DZ99" s="43" t="n">
        <f aca="false">-In_PreRtB_Devex*DZ29</f>
        <v>-0</v>
      </c>
      <c r="EA99" s="43" t="n">
        <f aca="false">-In_PreRtB_Devex*EA29</f>
        <v>-0</v>
      </c>
      <c r="EB99" s="43" t="n">
        <f aca="false">-In_PreRtB_Devex*EB29</f>
        <v>-0</v>
      </c>
      <c r="EC99" s="43" t="n">
        <f aca="false">-In_PreRtB_Devex*EC29</f>
        <v>-0</v>
      </c>
      <c r="ED99" s="43" t="n">
        <f aca="false">-In_PreRtB_Devex*ED29</f>
        <v>-0</v>
      </c>
      <c r="EE99" s="43" t="n">
        <f aca="false">-In_PreRtB_Devex*EE29</f>
        <v>-0</v>
      </c>
      <c r="EF99" s="43" t="n">
        <f aca="false">-In_PreRtB_Devex*EF29</f>
        <v>-0</v>
      </c>
      <c r="EG99" s="43" t="n">
        <f aca="false">-In_PreRtB_Devex*EG29</f>
        <v>-0</v>
      </c>
      <c r="EH99" s="43" t="n">
        <f aca="false">-In_PreRtB_Devex*EH29</f>
        <v>-0</v>
      </c>
      <c r="EI99" s="43" t="n">
        <f aca="false">-In_PreRtB_Devex*EI29</f>
        <v>-0</v>
      </c>
      <c r="EJ99" s="43" t="n">
        <f aca="false">-In_PreRtB_Devex*EJ29</f>
        <v>-0</v>
      </c>
      <c r="EK99" s="43" t="n">
        <f aca="false">-In_PreRtB_Devex*EK29</f>
        <v>-0</v>
      </c>
      <c r="EL99" s="43" t="n">
        <f aca="false">-In_PreRtB_Devex*EL29</f>
        <v>-0</v>
      </c>
      <c r="EM99" s="43" t="n">
        <f aca="false">-In_PreRtB_Devex*EM29</f>
        <v>-0</v>
      </c>
      <c r="EN99" s="43" t="n">
        <f aca="false">-In_PreRtB_Devex*EN29</f>
        <v>-0</v>
      </c>
      <c r="EO99" s="43" t="n">
        <f aca="false">-In_PreRtB_Devex*EO29</f>
        <v>-0</v>
      </c>
      <c r="EP99" s="43" t="n">
        <f aca="false">-In_PreRtB_Devex*EP29</f>
        <v>-0</v>
      </c>
      <c r="EQ99" s="43" t="n">
        <f aca="false">-In_PreRtB_Devex*EQ29</f>
        <v>-0</v>
      </c>
      <c r="ER99" s="43" t="n">
        <f aca="false">-In_PreRtB_Devex*ER29</f>
        <v>-0</v>
      </c>
      <c r="ES99" s="43" t="n">
        <f aca="false">-In_PreRtB_Devex*ES29</f>
        <v>-0</v>
      </c>
      <c r="ET99" s="43" t="n">
        <f aca="false">-In_PreRtB_Devex*ET29</f>
        <v>-0</v>
      </c>
      <c r="EU99" s="43" t="n">
        <f aca="false">-In_PreRtB_Devex*EU29</f>
        <v>-0</v>
      </c>
      <c r="EV99" s="43" t="n">
        <f aca="false">-In_PreRtB_Devex*EV29</f>
        <v>-0</v>
      </c>
      <c r="EW99" s="43" t="n">
        <f aca="false">-In_PreRtB_Devex*EW29</f>
        <v>-0</v>
      </c>
      <c r="EX99" s="43" t="n">
        <f aca="false">-In_PreRtB_Devex*EX29</f>
        <v>-0</v>
      </c>
      <c r="EY99" s="43" t="n">
        <f aca="false">-In_PreRtB_Devex*EY29</f>
        <v>-0</v>
      </c>
      <c r="EZ99" s="43" t="n">
        <f aca="false">-In_PreRtB_Devex*EZ29</f>
        <v>-0</v>
      </c>
      <c r="FA99" s="43" t="n">
        <f aca="false">-In_PreRtB_Devex*FA29</f>
        <v>-0</v>
      </c>
      <c r="FB99" s="43" t="n">
        <f aca="false">-In_PreRtB_Devex*FB29</f>
        <v>-0</v>
      </c>
      <c r="FC99" s="43" t="n">
        <f aca="false">-In_PreRtB_Devex*FC29</f>
        <v>-0</v>
      </c>
      <c r="FD99" s="43" t="n">
        <f aca="false">-In_PreRtB_Devex*FD29</f>
        <v>-0</v>
      </c>
      <c r="FE99" s="43" t="n">
        <f aca="false">-In_PreRtB_Devex*FE29</f>
        <v>-0</v>
      </c>
      <c r="FF99" s="43" t="n">
        <f aca="false">-In_PreRtB_Devex*FF29</f>
        <v>-0</v>
      </c>
      <c r="FG99" s="43" t="n">
        <f aca="false">-In_PreRtB_Devex*FG29</f>
        <v>-0</v>
      </c>
      <c r="FH99" s="43" t="n">
        <f aca="false">-In_PreRtB_Devex*FH29</f>
        <v>-0</v>
      </c>
    </row>
    <row r="100" customFormat="false" ht="15" hidden="false" customHeight="false" outlineLevel="0" collapsed="false">
      <c r="C100" s="0" t="s">
        <v>697</v>
      </c>
      <c r="D100" s="11" t="s">
        <v>319</v>
      </c>
      <c r="I100" s="43" t="n">
        <f aca="false">SUM(J100:FH100)</f>
        <v>-1776.375</v>
      </c>
      <c r="J100" s="43" t="n">
        <f aca="false">-SUMIFS(Dep_Keur,Dep_Paid,"&gt;="&amp;J$3,Dep_Paid,"&lt;="&amp;J$4,Dep_Cash,1)</f>
        <v>-1776.375</v>
      </c>
      <c r="K100" s="43" t="n">
        <f aca="false">-SUMIFS(Dep_Keur,Dep_Paid,"&gt;="&amp;K$3,Dep_Paid,"&lt;="&amp;K$4,Dep_Cash,1)</f>
        <v>-0</v>
      </c>
      <c r="L100" s="43" t="n">
        <f aca="false">-SUMIFS(Dep_Keur,Dep_Paid,"&gt;="&amp;L$3,Dep_Paid,"&lt;="&amp;L$4,Dep_Cash,1)</f>
        <v>-0</v>
      </c>
      <c r="M100" s="43" t="n">
        <f aca="false">-SUMIFS(Dep_Keur,Dep_Paid,"&gt;="&amp;M$3,Dep_Paid,"&lt;="&amp;M$4,Dep_Cash,1)</f>
        <v>-0</v>
      </c>
      <c r="N100" s="43" t="n">
        <f aca="false">-SUMIFS(Dep_Keur,Dep_Paid,"&gt;="&amp;N$3,Dep_Paid,"&lt;="&amp;N$4,Dep_Cash,1)</f>
        <v>-0</v>
      </c>
      <c r="O100" s="43" t="n">
        <f aca="false">-SUMIFS(Dep_Keur,Dep_Paid,"&gt;="&amp;O$3,Dep_Paid,"&lt;="&amp;O$4,Dep_Cash,1)</f>
        <v>-0</v>
      </c>
      <c r="P100" s="43" t="n">
        <f aca="false">-SUMIFS(Dep_Keur,Dep_Paid,"&gt;="&amp;P$3,Dep_Paid,"&lt;="&amp;P$4,Dep_Cash,1)</f>
        <v>-0</v>
      </c>
      <c r="Q100" s="43" t="n">
        <f aca="false">-SUMIFS(Dep_Keur,Dep_Paid,"&gt;="&amp;Q$3,Dep_Paid,"&lt;="&amp;Q$4,Dep_Cash,1)</f>
        <v>-0</v>
      </c>
      <c r="R100" s="43" t="n">
        <f aca="false">-SUMIFS(Dep_Keur,Dep_Paid,"&gt;="&amp;R$3,Dep_Paid,"&lt;="&amp;R$4,Dep_Cash,1)</f>
        <v>-0</v>
      </c>
      <c r="S100" s="43" t="n">
        <f aca="false">-SUMIFS(Dep_Keur,Dep_Paid,"&gt;="&amp;S$3,Dep_Paid,"&lt;="&amp;S$4,Dep_Cash,1)</f>
        <v>-0</v>
      </c>
      <c r="T100" s="43" t="n">
        <f aca="false">-SUMIFS(Dep_Keur,Dep_Paid,"&gt;="&amp;T$3,Dep_Paid,"&lt;="&amp;T$4,Dep_Cash,1)</f>
        <v>-0</v>
      </c>
      <c r="U100" s="43" t="n">
        <f aca="false">-SUMIFS(Dep_Keur,Dep_Paid,"&gt;="&amp;U$3,Dep_Paid,"&lt;="&amp;U$4,Dep_Cash,1)</f>
        <v>-0</v>
      </c>
      <c r="V100" s="43" t="n">
        <f aca="false">-SUMIFS(Dep_Keur,Dep_Paid,"&gt;="&amp;V$3,Dep_Paid,"&lt;="&amp;V$4,Dep_Cash,1)</f>
        <v>-0</v>
      </c>
      <c r="W100" s="43" t="n">
        <f aca="false">-SUMIFS(Dep_Keur,Dep_Paid,"&gt;="&amp;W$3,Dep_Paid,"&lt;="&amp;W$4,Dep_Cash,1)</f>
        <v>-0</v>
      </c>
      <c r="X100" s="43" t="n">
        <f aca="false">-SUMIFS(Dep_Keur,Dep_Paid,"&gt;="&amp;X$3,Dep_Paid,"&lt;="&amp;X$4,Dep_Cash,1)</f>
        <v>-0</v>
      </c>
      <c r="Y100" s="43" t="n">
        <f aca="false">-SUMIFS(Dep_Keur,Dep_Paid,"&gt;="&amp;Y$3,Dep_Paid,"&lt;="&amp;Y$4,Dep_Cash,1)</f>
        <v>-0</v>
      </c>
      <c r="Z100" s="43" t="n">
        <f aca="false">-SUMIFS(Dep_Keur,Dep_Paid,"&gt;="&amp;Z$3,Dep_Paid,"&lt;="&amp;Z$4,Dep_Cash,1)</f>
        <v>-0</v>
      </c>
      <c r="AA100" s="43" t="n">
        <f aca="false">-SUMIFS(Dep_Keur,Dep_Paid,"&gt;="&amp;AA$3,Dep_Paid,"&lt;="&amp;AA$4,Dep_Cash,1)</f>
        <v>-0</v>
      </c>
      <c r="AB100" s="43" t="n">
        <f aca="false">-SUMIFS(Dep_Keur,Dep_Paid,"&gt;="&amp;AB$3,Dep_Paid,"&lt;="&amp;AB$4,Dep_Cash,1)</f>
        <v>-0</v>
      </c>
      <c r="AC100" s="43" t="n">
        <f aca="false">-SUMIFS(Dep_Keur,Dep_Paid,"&gt;="&amp;AC$3,Dep_Paid,"&lt;="&amp;AC$4,Dep_Cash,1)</f>
        <v>-0</v>
      </c>
      <c r="AD100" s="43" t="n">
        <f aca="false">-SUMIFS(Dep_Keur,Dep_Paid,"&gt;="&amp;AD$3,Dep_Paid,"&lt;="&amp;AD$4,Dep_Cash,1)</f>
        <v>-0</v>
      </c>
      <c r="AE100" s="43" t="n">
        <f aca="false">-SUMIFS(Dep_Keur,Dep_Paid,"&gt;="&amp;AE$3,Dep_Paid,"&lt;="&amp;AE$4,Dep_Cash,1)</f>
        <v>-0</v>
      </c>
      <c r="AF100" s="43" t="n">
        <f aca="false">-SUMIFS(Dep_Keur,Dep_Paid,"&gt;="&amp;AF$3,Dep_Paid,"&lt;="&amp;AF$4,Dep_Cash,1)</f>
        <v>-0</v>
      </c>
      <c r="AG100" s="43" t="n">
        <f aca="false">-SUMIFS(Dep_Keur,Dep_Paid,"&gt;="&amp;AG$3,Dep_Paid,"&lt;="&amp;AG$4,Dep_Cash,1)</f>
        <v>-0</v>
      </c>
      <c r="AH100" s="43" t="n">
        <f aca="false">-SUMIFS(Dep_Keur,Dep_Paid,"&gt;="&amp;AH$3,Dep_Paid,"&lt;="&amp;AH$4,Dep_Cash,1)</f>
        <v>-0</v>
      </c>
      <c r="AI100" s="43" t="n">
        <f aca="false">-SUMIFS(Dep_Keur,Dep_Paid,"&gt;="&amp;AI$3,Dep_Paid,"&lt;="&amp;AI$4,Dep_Cash,1)</f>
        <v>-0</v>
      </c>
      <c r="AJ100" s="43" t="n">
        <f aca="false">-SUMIFS(Dep_Keur,Dep_Paid,"&gt;="&amp;AJ$3,Dep_Paid,"&lt;="&amp;AJ$4,Dep_Cash,1)</f>
        <v>-0</v>
      </c>
      <c r="AK100" s="43" t="n">
        <f aca="false">-SUMIFS(Dep_Keur,Dep_Paid,"&gt;="&amp;AK$3,Dep_Paid,"&lt;="&amp;AK$4,Dep_Cash,1)</f>
        <v>-0</v>
      </c>
      <c r="AL100" s="43" t="n">
        <f aca="false">-SUMIFS(Dep_Keur,Dep_Paid,"&gt;="&amp;AL$3,Dep_Paid,"&lt;="&amp;AL$4,Dep_Cash,1)</f>
        <v>-0</v>
      </c>
      <c r="AM100" s="43" t="n">
        <f aca="false">-SUMIFS(Dep_Keur,Dep_Paid,"&gt;="&amp;AM$3,Dep_Paid,"&lt;="&amp;AM$4,Dep_Cash,1)</f>
        <v>-0</v>
      </c>
      <c r="AN100" s="43" t="n">
        <f aca="false">-SUMIFS(Dep_Keur,Dep_Paid,"&gt;="&amp;AN$3,Dep_Paid,"&lt;="&amp;AN$4,Dep_Cash,1)</f>
        <v>-0</v>
      </c>
      <c r="AO100" s="43" t="n">
        <f aca="false">-SUMIFS(Dep_Keur,Dep_Paid,"&gt;="&amp;AO$3,Dep_Paid,"&lt;="&amp;AO$4,Dep_Cash,1)</f>
        <v>-0</v>
      </c>
      <c r="AP100" s="43" t="n">
        <f aca="false">-SUMIFS(Dep_Keur,Dep_Paid,"&gt;="&amp;AP$3,Dep_Paid,"&lt;="&amp;AP$4,Dep_Cash,1)</f>
        <v>-0</v>
      </c>
      <c r="AQ100" s="43" t="n">
        <f aca="false">-SUMIFS(Dep_Keur,Dep_Paid,"&gt;="&amp;AQ$3,Dep_Paid,"&lt;="&amp;AQ$4,Dep_Cash,1)</f>
        <v>-0</v>
      </c>
      <c r="AR100" s="43" t="n">
        <f aca="false">-SUMIFS(Dep_Keur,Dep_Paid,"&gt;="&amp;AR$3,Dep_Paid,"&lt;="&amp;AR$4,Dep_Cash,1)</f>
        <v>-0</v>
      </c>
      <c r="AS100" s="43" t="n">
        <f aca="false">-SUMIFS(Dep_Keur,Dep_Paid,"&gt;="&amp;AS$3,Dep_Paid,"&lt;="&amp;AS$4,Dep_Cash,1)</f>
        <v>-0</v>
      </c>
      <c r="AT100" s="43" t="n">
        <f aca="false">-SUMIFS(Dep_Keur,Dep_Paid,"&gt;="&amp;AT$3,Dep_Paid,"&lt;="&amp;AT$4,Dep_Cash,1)</f>
        <v>-0</v>
      </c>
      <c r="AU100" s="43" t="n">
        <f aca="false">-SUMIFS(Dep_Keur,Dep_Paid,"&gt;="&amp;AU$3,Dep_Paid,"&lt;="&amp;AU$4,Dep_Cash,1)</f>
        <v>-0</v>
      </c>
      <c r="AV100" s="43" t="n">
        <f aca="false">-SUMIFS(Dep_Keur,Dep_Paid,"&gt;="&amp;AV$3,Dep_Paid,"&lt;="&amp;AV$4,Dep_Cash,1)</f>
        <v>-0</v>
      </c>
      <c r="AW100" s="43" t="n">
        <f aca="false">-SUMIFS(Dep_Keur,Dep_Paid,"&gt;="&amp;AW$3,Dep_Paid,"&lt;="&amp;AW$4,Dep_Cash,1)</f>
        <v>-0</v>
      </c>
      <c r="AX100" s="43" t="n">
        <f aca="false">-SUMIFS(Dep_Keur,Dep_Paid,"&gt;="&amp;AX$3,Dep_Paid,"&lt;="&amp;AX$4,Dep_Cash,1)</f>
        <v>-0</v>
      </c>
      <c r="AY100" s="43" t="n">
        <f aca="false">-SUMIFS(Dep_Keur,Dep_Paid,"&gt;="&amp;AY$3,Dep_Paid,"&lt;="&amp;AY$4,Dep_Cash,1)</f>
        <v>-0</v>
      </c>
      <c r="AZ100" s="43" t="n">
        <f aca="false">-SUMIFS(Dep_Keur,Dep_Paid,"&gt;="&amp;AZ$3,Dep_Paid,"&lt;="&amp;AZ$4,Dep_Cash,1)</f>
        <v>-0</v>
      </c>
      <c r="BA100" s="43" t="n">
        <f aca="false">-SUMIFS(Dep_Keur,Dep_Paid,"&gt;="&amp;BA$3,Dep_Paid,"&lt;="&amp;BA$4,Dep_Cash,1)</f>
        <v>-0</v>
      </c>
      <c r="BB100" s="43" t="n">
        <f aca="false">-SUMIFS(Dep_Keur,Dep_Paid,"&gt;="&amp;BB$3,Dep_Paid,"&lt;="&amp;BB$4,Dep_Cash,1)</f>
        <v>-0</v>
      </c>
      <c r="BC100" s="43" t="n">
        <f aca="false">-SUMIFS(Dep_Keur,Dep_Paid,"&gt;="&amp;BC$3,Dep_Paid,"&lt;="&amp;BC$4,Dep_Cash,1)</f>
        <v>-0</v>
      </c>
      <c r="BD100" s="43" t="n">
        <f aca="false">-SUMIFS(Dep_Keur,Dep_Paid,"&gt;="&amp;BD$3,Dep_Paid,"&lt;="&amp;BD$4,Dep_Cash,1)</f>
        <v>-0</v>
      </c>
      <c r="BE100" s="43" t="n">
        <f aca="false">-SUMIFS(Dep_Keur,Dep_Paid,"&gt;="&amp;BE$3,Dep_Paid,"&lt;="&amp;BE$4,Dep_Cash,1)</f>
        <v>-0</v>
      </c>
      <c r="BF100" s="43" t="n">
        <f aca="false">-SUMIFS(Dep_Keur,Dep_Paid,"&gt;="&amp;BF$3,Dep_Paid,"&lt;="&amp;BF$4,Dep_Cash,1)</f>
        <v>-0</v>
      </c>
      <c r="BG100" s="43" t="n">
        <f aca="false">-SUMIFS(Dep_Keur,Dep_Paid,"&gt;="&amp;BG$3,Dep_Paid,"&lt;="&amp;BG$4,Dep_Cash,1)</f>
        <v>-0</v>
      </c>
      <c r="BH100" s="43" t="n">
        <f aca="false">-SUMIFS(Dep_Keur,Dep_Paid,"&gt;="&amp;BH$3,Dep_Paid,"&lt;="&amp;BH$4,Dep_Cash,1)</f>
        <v>-0</v>
      </c>
      <c r="BI100" s="43" t="n">
        <f aca="false">-SUMIFS(Dep_Keur,Dep_Paid,"&gt;="&amp;BI$3,Dep_Paid,"&lt;="&amp;BI$4,Dep_Cash,1)</f>
        <v>-0</v>
      </c>
      <c r="BJ100" s="43" t="n">
        <f aca="false">-SUMIFS(Dep_Keur,Dep_Paid,"&gt;="&amp;BJ$3,Dep_Paid,"&lt;="&amp;BJ$4,Dep_Cash,1)</f>
        <v>-0</v>
      </c>
      <c r="BK100" s="43" t="n">
        <f aca="false">-SUMIFS(Dep_Keur,Dep_Paid,"&gt;="&amp;BK$3,Dep_Paid,"&lt;="&amp;BK$4,Dep_Cash,1)</f>
        <v>-0</v>
      </c>
      <c r="BL100" s="43" t="n">
        <f aca="false">-SUMIFS(Dep_Keur,Dep_Paid,"&gt;="&amp;BL$3,Dep_Paid,"&lt;="&amp;BL$4,Dep_Cash,1)</f>
        <v>-0</v>
      </c>
      <c r="BM100" s="43" t="n">
        <f aca="false">-SUMIFS(Dep_Keur,Dep_Paid,"&gt;="&amp;BM$3,Dep_Paid,"&lt;="&amp;BM$4,Dep_Cash,1)</f>
        <v>-0</v>
      </c>
      <c r="BN100" s="43" t="n">
        <f aca="false">-SUMIFS(Dep_Keur,Dep_Paid,"&gt;="&amp;BN$3,Dep_Paid,"&lt;="&amp;BN$4,Dep_Cash,1)</f>
        <v>-0</v>
      </c>
      <c r="BO100" s="43" t="n">
        <f aca="false">-SUMIFS(Dep_Keur,Dep_Paid,"&gt;="&amp;BO$3,Dep_Paid,"&lt;="&amp;BO$4,Dep_Cash,1)</f>
        <v>-0</v>
      </c>
      <c r="BP100" s="43" t="n">
        <f aca="false">-SUMIFS(Dep_Keur,Dep_Paid,"&gt;="&amp;BP$3,Dep_Paid,"&lt;="&amp;BP$4,Dep_Cash,1)</f>
        <v>-0</v>
      </c>
      <c r="BQ100" s="43" t="n">
        <f aca="false">-SUMIFS(Dep_Keur,Dep_Paid,"&gt;="&amp;BQ$3,Dep_Paid,"&lt;="&amp;BQ$4,Dep_Cash,1)</f>
        <v>-0</v>
      </c>
      <c r="BR100" s="43" t="n">
        <f aca="false">-SUMIFS(Dep_Keur,Dep_Paid,"&gt;="&amp;BR$3,Dep_Paid,"&lt;="&amp;BR$4,Dep_Cash,1)</f>
        <v>-0</v>
      </c>
      <c r="BS100" s="43" t="n">
        <f aca="false">-SUMIFS(Dep_Keur,Dep_Paid,"&gt;="&amp;BS$3,Dep_Paid,"&lt;="&amp;BS$4,Dep_Cash,1)</f>
        <v>-0</v>
      </c>
      <c r="BT100" s="43" t="n">
        <f aca="false">-SUMIFS(Dep_Keur,Dep_Paid,"&gt;="&amp;BT$3,Dep_Paid,"&lt;="&amp;BT$4,Dep_Cash,1)</f>
        <v>-0</v>
      </c>
      <c r="BU100" s="43" t="n">
        <f aca="false">-SUMIFS(Dep_Keur,Dep_Paid,"&gt;="&amp;BU$3,Dep_Paid,"&lt;="&amp;BU$4,Dep_Cash,1)</f>
        <v>-0</v>
      </c>
      <c r="BV100" s="43" t="n">
        <f aca="false">-SUMIFS(Dep_Keur,Dep_Paid,"&gt;="&amp;BV$3,Dep_Paid,"&lt;="&amp;BV$4,Dep_Cash,1)</f>
        <v>-0</v>
      </c>
      <c r="BW100" s="43" t="n">
        <f aca="false">-SUMIFS(Dep_Keur,Dep_Paid,"&gt;="&amp;BW$3,Dep_Paid,"&lt;="&amp;BW$4,Dep_Cash,1)</f>
        <v>-0</v>
      </c>
      <c r="BX100" s="43" t="n">
        <f aca="false">-SUMIFS(Dep_Keur,Dep_Paid,"&gt;="&amp;BX$3,Dep_Paid,"&lt;="&amp;BX$4,Dep_Cash,1)</f>
        <v>-0</v>
      </c>
      <c r="BY100" s="43" t="n">
        <f aca="false">-SUMIFS(Dep_Keur,Dep_Paid,"&gt;="&amp;BY$3,Dep_Paid,"&lt;="&amp;BY$4,Dep_Cash,1)</f>
        <v>-0</v>
      </c>
      <c r="BZ100" s="43" t="n">
        <f aca="false">-SUMIFS(Dep_Keur,Dep_Paid,"&gt;="&amp;BZ$3,Dep_Paid,"&lt;="&amp;BZ$4,Dep_Cash,1)</f>
        <v>-0</v>
      </c>
      <c r="CA100" s="43" t="n">
        <f aca="false">-SUMIFS(Dep_Keur,Dep_Paid,"&gt;="&amp;CA$3,Dep_Paid,"&lt;="&amp;CA$4,Dep_Cash,1)</f>
        <v>-0</v>
      </c>
      <c r="CB100" s="43" t="n">
        <f aca="false">-SUMIFS(Dep_Keur,Dep_Paid,"&gt;="&amp;CB$3,Dep_Paid,"&lt;="&amp;CB$4,Dep_Cash,1)</f>
        <v>-0</v>
      </c>
      <c r="CC100" s="43" t="n">
        <f aca="false">-SUMIFS(Dep_Keur,Dep_Paid,"&gt;="&amp;CC$3,Dep_Paid,"&lt;="&amp;CC$4,Dep_Cash,1)</f>
        <v>-0</v>
      </c>
      <c r="CD100" s="43" t="n">
        <f aca="false">-SUMIFS(Dep_Keur,Dep_Paid,"&gt;="&amp;CD$3,Dep_Paid,"&lt;="&amp;CD$4,Dep_Cash,1)</f>
        <v>-0</v>
      </c>
      <c r="CE100" s="43" t="n">
        <f aca="false">-SUMIFS(Dep_Keur,Dep_Paid,"&gt;="&amp;CE$3,Dep_Paid,"&lt;="&amp;CE$4,Dep_Cash,1)</f>
        <v>-0</v>
      </c>
      <c r="CF100" s="43" t="n">
        <f aca="false">-SUMIFS(Dep_Keur,Dep_Paid,"&gt;="&amp;CF$3,Dep_Paid,"&lt;="&amp;CF$4,Dep_Cash,1)</f>
        <v>-0</v>
      </c>
      <c r="CG100" s="43" t="n">
        <f aca="false">-SUMIFS(Dep_Keur,Dep_Paid,"&gt;="&amp;CG$3,Dep_Paid,"&lt;="&amp;CG$4,Dep_Cash,1)</f>
        <v>-0</v>
      </c>
      <c r="CH100" s="43" t="n">
        <f aca="false">-SUMIFS(Dep_Keur,Dep_Paid,"&gt;="&amp;CH$3,Dep_Paid,"&lt;="&amp;CH$4,Dep_Cash,1)</f>
        <v>-0</v>
      </c>
      <c r="CI100" s="43" t="n">
        <f aca="false">-SUMIFS(Dep_Keur,Dep_Paid,"&gt;="&amp;CI$3,Dep_Paid,"&lt;="&amp;CI$4,Dep_Cash,1)</f>
        <v>-0</v>
      </c>
      <c r="CJ100" s="43" t="n">
        <f aca="false">-SUMIFS(Dep_Keur,Dep_Paid,"&gt;="&amp;CJ$3,Dep_Paid,"&lt;="&amp;CJ$4,Dep_Cash,1)</f>
        <v>-0</v>
      </c>
      <c r="CK100" s="43" t="n">
        <f aca="false">-SUMIFS(Dep_Keur,Dep_Paid,"&gt;="&amp;CK$3,Dep_Paid,"&lt;="&amp;CK$4,Dep_Cash,1)</f>
        <v>-0</v>
      </c>
      <c r="CL100" s="43" t="n">
        <f aca="false">-SUMIFS(Dep_Keur,Dep_Paid,"&gt;="&amp;CL$3,Dep_Paid,"&lt;="&amp;CL$4,Dep_Cash,1)</f>
        <v>-0</v>
      </c>
      <c r="CM100" s="43" t="n">
        <f aca="false">-SUMIFS(Dep_Keur,Dep_Paid,"&gt;="&amp;CM$3,Dep_Paid,"&lt;="&amp;CM$4,Dep_Cash,1)</f>
        <v>-0</v>
      </c>
      <c r="CN100" s="43" t="n">
        <f aca="false">-SUMIFS(Dep_Keur,Dep_Paid,"&gt;="&amp;CN$3,Dep_Paid,"&lt;="&amp;CN$4,Dep_Cash,1)</f>
        <v>-0</v>
      </c>
      <c r="CO100" s="43" t="n">
        <f aca="false">-SUMIFS(Dep_Keur,Dep_Paid,"&gt;="&amp;CO$3,Dep_Paid,"&lt;="&amp;CO$4,Dep_Cash,1)</f>
        <v>-0</v>
      </c>
      <c r="CP100" s="43" t="n">
        <f aca="false">-SUMIFS(Dep_Keur,Dep_Paid,"&gt;="&amp;CP$3,Dep_Paid,"&lt;="&amp;CP$4,Dep_Cash,1)</f>
        <v>-0</v>
      </c>
      <c r="CQ100" s="43" t="n">
        <f aca="false">-SUMIFS(Dep_Keur,Dep_Paid,"&gt;="&amp;CQ$3,Dep_Paid,"&lt;="&amp;CQ$4,Dep_Cash,1)</f>
        <v>-0</v>
      </c>
      <c r="CR100" s="43" t="n">
        <f aca="false">-SUMIFS(Dep_Keur,Dep_Paid,"&gt;="&amp;CR$3,Dep_Paid,"&lt;="&amp;CR$4,Dep_Cash,1)</f>
        <v>-0</v>
      </c>
      <c r="CS100" s="43" t="n">
        <f aca="false">-SUMIFS(Dep_Keur,Dep_Paid,"&gt;="&amp;CS$3,Dep_Paid,"&lt;="&amp;CS$4,Dep_Cash,1)</f>
        <v>-0</v>
      </c>
      <c r="CT100" s="43" t="n">
        <f aca="false">-SUMIFS(Dep_Keur,Dep_Paid,"&gt;="&amp;CT$3,Dep_Paid,"&lt;="&amp;CT$4,Dep_Cash,1)</f>
        <v>-0</v>
      </c>
      <c r="CU100" s="43" t="n">
        <f aca="false">-SUMIFS(Dep_Keur,Dep_Paid,"&gt;="&amp;CU$3,Dep_Paid,"&lt;="&amp;CU$4,Dep_Cash,1)</f>
        <v>-0</v>
      </c>
      <c r="CV100" s="43" t="n">
        <f aca="false">-SUMIFS(Dep_Keur,Dep_Paid,"&gt;="&amp;CV$3,Dep_Paid,"&lt;="&amp;CV$4,Dep_Cash,1)</f>
        <v>-0</v>
      </c>
      <c r="CW100" s="43" t="n">
        <f aca="false">-SUMIFS(Dep_Keur,Dep_Paid,"&gt;="&amp;CW$3,Dep_Paid,"&lt;="&amp;CW$4,Dep_Cash,1)</f>
        <v>-0</v>
      </c>
      <c r="CX100" s="43" t="n">
        <f aca="false">-SUMIFS(Dep_Keur,Dep_Paid,"&gt;="&amp;CX$3,Dep_Paid,"&lt;="&amp;CX$4,Dep_Cash,1)</f>
        <v>-0</v>
      </c>
      <c r="CY100" s="43" t="n">
        <f aca="false">-SUMIFS(Dep_Keur,Dep_Paid,"&gt;="&amp;CY$3,Dep_Paid,"&lt;="&amp;CY$4,Dep_Cash,1)</f>
        <v>-0</v>
      </c>
      <c r="CZ100" s="43" t="n">
        <f aca="false">-SUMIFS(Dep_Keur,Dep_Paid,"&gt;="&amp;CZ$3,Dep_Paid,"&lt;="&amp;CZ$4,Dep_Cash,1)</f>
        <v>-0</v>
      </c>
      <c r="DA100" s="43" t="n">
        <f aca="false">-SUMIFS(Dep_Keur,Dep_Paid,"&gt;="&amp;DA$3,Dep_Paid,"&lt;="&amp;DA$4,Dep_Cash,1)</f>
        <v>-0</v>
      </c>
      <c r="DB100" s="43" t="n">
        <f aca="false">-SUMIFS(Dep_Keur,Dep_Paid,"&gt;="&amp;DB$3,Dep_Paid,"&lt;="&amp;DB$4,Dep_Cash,1)</f>
        <v>-0</v>
      </c>
      <c r="DC100" s="43" t="n">
        <f aca="false">-SUMIFS(Dep_Keur,Dep_Paid,"&gt;="&amp;DC$3,Dep_Paid,"&lt;="&amp;DC$4,Dep_Cash,1)</f>
        <v>-0</v>
      </c>
      <c r="DD100" s="43" t="n">
        <f aca="false">-SUMIFS(Dep_Keur,Dep_Paid,"&gt;="&amp;DD$3,Dep_Paid,"&lt;="&amp;DD$4,Dep_Cash,1)</f>
        <v>-0</v>
      </c>
      <c r="DE100" s="43" t="n">
        <f aca="false">-SUMIFS(Dep_Keur,Dep_Paid,"&gt;="&amp;DE$3,Dep_Paid,"&lt;="&amp;DE$4,Dep_Cash,1)</f>
        <v>-0</v>
      </c>
      <c r="DF100" s="43" t="n">
        <f aca="false">-SUMIFS(Dep_Keur,Dep_Paid,"&gt;="&amp;DF$3,Dep_Paid,"&lt;="&amp;DF$4,Dep_Cash,1)</f>
        <v>-0</v>
      </c>
      <c r="DG100" s="43" t="n">
        <f aca="false">-SUMIFS(Dep_Keur,Dep_Paid,"&gt;="&amp;DG$3,Dep_Paid,"&lt;="&amp;DG$4,Dep_Cash,1)</f>
        <v>-0</v>
      </c>
      <c r="DH100" s="43" t="n">
        <f aca="false">-SUMIFS(Dep_Keur,Dep_Paid,"&gt;="&amp;DH$3,Dep_Paid,"&lt;="&amp;DH$4,Dep_Cash,1)</f>
        <v>-0</v>
      </c>
      <c r="DI100" s="43" t="n">
        <f aca="false">-SUMIFS(Dep_Keur,Dep_Paid,"&gt;="&amp;DI$3,Dep_Paid,"&lt;="&amp;DI$4,Dep_Cash,1)</f>
        <v>-0</v>
      </c>
      <c r="DJ100" s="43" t="n">
        <f aca="false">-SUMIFS(Dep_Keur,Dep_Paid,"&gt;="&amp;DJ$3,Dep_Paid,"&lt;="&amp;DJ$4,Dep_Cash,1)</f>
        <v>-0</v>
      </c>
      <c r="DK100" s="43" t="n">
        <f aca="false">-SUMIFS(Dep_Keur,Dep_Paid,"&gt;="&amp;DK$3,Dep_Paid,"&lt;="&amp;DK$4,Dep_Cash,1)</f>
        <v>-0</v>
      </c>
      <c r="DL100" s="43" t="n">
        <f aca="false">-SUMIFS(Dep_Keur,Dep_Paid,"&gt;="&amp;DL$3,Dep_Paid,"&lt;="&amp;DL$4,Dep_Cash,1)</f>
        <v>-0</v>
      </c>
      <c r="DM100" s="43" t="n">
        <f aca="false">-SUMIFS(Dep_Keur,Dep_Paid,"&gt;="&amp;DM$3,Dep_Paid,"&lt;="&amp;DM$4,Dep_Cash,1)</f>
        <v>-0</v>
      </c>
      <c r="DN100" s="43" t="n">
        <f aca="false">-SUMIFS(Dep_Keur,Dep_Paid,"&gt;="&amp;DN$3,Dep_Paid,"&lt;="&amp;DN$4,Dep_Cash,1)</f>
        <v>-0</v>
      </c>
      <c r="DO100" s="43" t="n">
        <f aca="false">-SUMIFS(Dep_Keur,Dep_Paid,"&gt;="&amp;DO$3,Dep_Paid,"&lt;="&amp;DO$4,Dep_Cash,1)</f>
        <v>-0</v>
      </c>
      <c r="DP100" s="43" t="n">
        <f aca="false">-SUMIFS(Dep_Keur,Dep_Paid,"&gt;="&amp;DP$3,Dep_Paid,"&lt;="&amp;DP$4,Dep_Cash,1)</f>
        <v>-0</v>
      </c>
      <c r="DQ100" s="43" t="n">
        <f aca="false">-SUMIFS(Dep_Keur,Dep_Paid,"&gt;="&amp;DQ$3,Dep_Paid,"&lt;="&amp;DQ$4,Dep_Cash,1)</f>
        <v>-0</v>
      </c>
      <c r="DR100" s="43" t="n">
        <f aca="false">-SUMIFS(Dep_Keur,Dep_Paid,"&gt;="&amp;DR$3,Dep_Paid,"&lt;="&amp;DR$4,Dep_Cash,1)</f>
        <v>-0</v>
      </c>
      <c r="DS100" s="43" t="n">
        <f aca="false">-SUMIFS(Dep_Keur,Dep_Paid,"&gt;="&amp;DS$3,Dep_Paid,"&lt;="&amp;DS$4,Dep_Cash,1)</f>
        <v>-0</v>
      </c>
      <c r="DT100" s="43" t="n">
        <f aca="false">-SUMIFS(Dep_Keur,Dep_Paid,"&gt;="&amp;DT$3,Dep_Paid,"&lt;="&amp;DT$4,Dep_Cash,1)</f>
        <v>-0</v>
      </c>
      <c r="DU100" s="43" t="n">
        <f aca="false">-SUMIFS(Dep_Keur,Dep_Paid,"&gt;="&amp;DU$3,Dep_Paid,"&lt;="&amp;DU$4,Dep_Cash,1)</f>
        <v>-0</v>
      </c>
      <c r="DV100" s="43" t="n">
        <f aca="false">-SUMIFS(Dep_Keur,Dep_Paid,"&gt;="&amp;DV$3,Dep_Paid,"&lt;="&amp;DV$4,Dep_Cash,1)</f>
        <v>-0</v>
      </c>
      <c r="DW100" s="43" t="n">
        <f aca="false">-SUMIFS(Dep_Keur,Dep_Paid,"&gt;="&amp;DW$3,Dep_Paid,"&lt;="&amp;DW$4,Dep_Cash,1)</f>
        <v>-0</v>
      </c>
      <c r="DX100" s="43" t="n">
        <f aca="false">-SUMIFS(Dep_Keur,Dep_Paid,"&gt;="&amp;DX$3,Dep_Paid,"&lt;="&amp;DX$4,Dep_Cash,1)</f>
        <v>-0</v>
      </c>
      <c r="DY100" s="43" t="n">
        <f aca="false">-SUMIFS(Dep_Keur,Dep_Paid,"&gt;="&amp;DY$3,Dep_Paid,"&lt;="&amp;DY$4,Dep_Cash,1)</f>
        <v>-0</v>
      </c>
      <c r="DZ100" s="43" t="n">
        <f aca="false">-SUMIFS(Dep_Keur,Dep_Paid,"&gt;="&amp;DZ$3,Dep_Paid,"&lt;="&amp;DZ$4,Dep_Cash,1)</f>
        <v>-0</v>
      </c>
      <c r="EA100" s="43" t="n">
        <f aca="false">-SUMIFS(Dep_Keur,Dep_Paid,"&gt;="&amp;EA$3,Dep_Paid,"&lt;="&amp;EA$4,Dep_Cash,1)</f>
        <v>-0</v>
      </c>
      <c r="EB100" s="43" t="n">
        <f aca="false">-SUMIFS(Dep_Keur,Dep_Paid,"&gt;="&amp;EB$3,Dep_Paid,"&lt;="&amp;EB$4,Dep_Cash,1)</f>
        <v>-0</v>
      </c>
      <c r="EC100" s="43" t="n">
        <f aca="false">-SUMIFS(Dep_Keur,Dep_Paid,"&gt;="&amp;EC$3,Dep_Paid,"&lt;="&amp;EC$4,Dep_Cash,1)</f>
        <v>-0</v>
      </c>
      <c r="ED100" s="43" t="n">
        <f aca="false">-SUMIFS(Dep_Keur,Dep_Paid,"&gt;="&amp;ED$3,Dep_Paid,"&lt;="&amp;ED$4,Dep_Cash,1)</f>
        <v>-0</v>
      </c>
      <c r="EE100" s="43" t="n">
        <f aca="false">-SUMIFS(Dep_Keur,Dep_Paid,"&gt;="&amp;EE$3,Dep_Paid,"&lt;="&amp;EE$4,Dep_Cash,1)</f>
        <v>-0</v>
      </c>
      <c r="EF100" s="43" t="n">
        <f aca="false">-SUMIFS(Dep_Keur,Dep_Paid,"&gt;="&amp;EF$3,Dep_Paid,"&lt;="&amp;EF$4,Dep_Cash,1)</f>
        <v>-0</v>
      </c>
      <c r="EG100" s="43" t="n">
        <f aca="false">-SUMIFS(Dep_Keur,Dep_Paid,"&gt;="&amp;EG$3,Dep_Paid,"&lt;="&amp;EG$4,Dep_Cash,1)</f>
        <v>-0</v>
      </c>
      <c r="EH100" s="43" t="n">
        <f aca="false">-SUMIFS(Dep_Keur,Dep_Paid,"&gt;="&amp;EH$3,Dep_Paid,"&lt;="&amp;EH$4,Dep_Cash,1)</f>
        <v>-0</v>
      </c>
      <c r="EI100" s="43" t="n">
        <f aca="false">-SUMIFS(Dep_Keur,Dep_Paid,"&gt;="&amp;EI$3,Dep_Paid,"&lt;="&amp;EI$4,Dep_Cash,1)</f>
        <v>-0</v>
      </c>
      <c r="EJ100" s="43" t="n">
        <f aca="false">-SUMIFS(Dep_Keur,Dep_Paid,"&gt;="&amp;EJ$3,Dep_Paid,"&lt;="&amp;EJ$4,Dep_Cash,1)</f>
        <v>-0</v>
      </c>
      <c r="EK100" s="43" t="n">
        <f aca="false">-SUMIFS(Dep_Keur,Dep_Paid,"&gt;="&amp;EK$3,Dep_Paid,"&lt;="&amp;EK$4,Dep_Cash,1)</f>
        <v>-0</v>
      </c>
      <c r="EL100" s="43" t="n">
        <f aca="false">-SUMIFS(Dep_Keur,Dep_Paid,"&gt;="&amp;EL$3,Dep_Paid,"&lt;="&amp;EL$4,Dep_Cash,1)</f>
        <v>-0</v>
      </c>
      <c r="EM100" s="43" t="n">
        <f aca="false">-SUMIFS(Dep_Keur,Dep_Paid,"&gt;="&amp;EM$3,Dep_Paid,"&lt;="&amp;EM$4,Dep_Cash,1)</f>
        <v>-0</v>
      </c>
      <c r="EN100" s="43" t="n">
        <f aca="false">-SUMIFS(Dep_Keur,Dep_Paid,"&gt;="&amp;EN$3,Dep_Paid,"&lt;="&amp;EN$4,Dep_Cash,1)</f>
        <v>-0</v>
      </c>
      <c r="EO100" s="43" t="n">
        <f aca="false">-SUMIFS(Dep_Keur,Dep_Paid,"&gt;="&amp;EO$3,Dep_Paid,"&lt;="&amp;EO$4,Dep_Cash,1)</f>
        <v>-0</v>
      </c>
      <c r="EP100" s="43" t="n">
        <f aca="false">-SUMIFS(Dep_Keur,Dep_Paid,"&gt;="&amp;EP$3,Dep_Paid,"&lt;="&amp;EP$4,Dep_Cash,1)</f>
        <v>-0</v>
      </c>
      <c r="EQ100" s="43" t="n">
        <f aca="false">-SUMIFS(Dep_Keur,Dep_Paid,"&gt;="&amp;EQ$3,Dep_Paid,"&lt;="&amp;EQ$4,Dep_Cash,1)</f>
        <v>-0</v>
      </c>
      <c r="ER100" s="43" t="n">
        <f aca="false">-SUMIFS(Dep_Keur,Dep_Paid,"&gt;="&amp;ER$3,Dep_Paid,"&lt;="&amp;ER$4,Dep_Cash,1)</f>
        <v>-0</v>
      </c>
      <c r="ES100" s="43" t="n">
        <f aca="false">-SUMIFS(Dep_Keur,Dep_Paid,"&gt;="&amp;ES$3,Dep_Paid,"&lt;="&amp;ES$4,Dep_Cash,1)</f>
        <v>-0</v>
      </c>
      <c r="ET100" s="43" t="n">
        <f aca="false">-SUMIFS(Dep_Keur,Dep_Paid,"&gt;="&amp;ET$3,Dep_Paid,"&lt;="&amp;ET$4,Dep_Cash,1)</f>
        <v>-0</v>
      </c>
      <c r="EU100" s="43" t="n">
        <f aca="false">-SUMIFS(Dep_Keur,Dep_Paid,"&gt;="&amp;EU$3,Dep_Paid,"&lt;="&amp;EU$4,Dep_Cash,1)</f>
        <v>-0</v>
      </c>
      <c r="EV100" s="43" t="n">
        <f aca="false">-SUMIFS(Dep_Keur,Dep_Paid,"&gt;="&amp;EV$3,Dep_Paid,"&lt;="&amp;EV$4,Dep_Cash,1)</f>
        <v>-0</v>
      </c>
      <c r="EW100" s="43" t="n">
        <f aca="false">-SUMIFS(Dep_Keur,Dep_Paid,"&gt;="&amp;EW$3,Dep_Paid,"&lt;="&amp;EW$4,Dep_Cash,1)</f>
        <v>-0</v>
      </c>
      <c r="EX100" s="43" t="n">
        <f aca="false">-SUMIFS(Dep_Keur,Dep_Paid,"&gt;="&amp;EX$3,Dep_Paid,"&lt;="&amp;EX$4,Dep_Cash,1)</f>
        <v>-0</v>
      </c>
      <c r="EY100" s="43" t="n">
        <f aca="false">-SUMIFS(Dep_Keur,Dep_Paid,"&gt;="&amp;EY$3,Dep_Paid,"&lt;="&amp;EY$4,Dep_Cash,1)</f>
        <v>-0</v>
      </c>
      <c r="EZ100" s="43" t="n">
        <f aca="false">-SUMIFS(Dep_Keur,Dep_Paid,"&gt;="&amp;EZ$3,Dep_Paid,"&lt;="&amp;EZ$4,Dep_Cash,1)</f>
        <v>-0</v>
      </c>
      <c r="FA100" s="43" t="n">
        <f aca="false">-SUMIFS(Dep_Keur,Dep_Paid,"&gt;="&amp;FA$3,Dep_Paid,"&lt;="&amp;FA$4,Dep_Cash,1)</f>
        <v>-0</v>
      </c>
      <c r="FB100" s="43" t="n">
        <f aca="false">-SUMIFS(Dep_Keur,Dep_Paid,"&gt;="&amp;FB$3,Dep_Paid,"&lt;="&amp;FB$4,Dep_Cash,1)</f>
        <v>-0</v>
      </c>
      <c r="FC100" s="43" t="n">
        <f aca="false">-SUMIFS(Dep_Keur,Dep_Paid,"&gt;="&amp;FC$3,Dep_Paid,"&lt;="&amp;FC$4,Dep_Cash,1)</f>
        <v>-0</v>
      </c>
      <c r="FD100" s="43" t="n">
        <f aca="false">-SUMIFS(Dep_Keur,Dep_Paid,"&gt;="&amp;FD$3,Dep_Paid,"&lt;="&amp;FD$4,Dep_Cash,1)</f>
        <v>-0</v>
      </c>
      <c r="FE100" s="43" t="n">
        <f aca="false">-SUMIFS(Dep_Keur,Dep_Paid,"&gt;="&amp;FE$3,Dep_Paid,"&lt;="&amp;FE$4,Dep_Cash,1)</f>
        <v>-0</v>
      </c>
      <c r="FF100" s="43" t="n">
        <f aca="false">-SUMIFS(Dep_Keur,Dep_Paid,"&gt;="&amp;FF$3,Dep_Paid,"&lt;="&amp;FF$4,Dep_Cash,1)</f>
        <v>-0</v>
      </c>
      <c r="FG100" s="43" t="n">
        <f aca="false">-SUMIFS(Dep_Keur,Dep_Paid,"&gt;="&amp;FG$3,Dep_Paid,"&lt;="&amp;FG$4,Dep_Cash,1)</f>
        <v>-0</v>
      </c>
      <c r="FH100" s="43" t="n">
        <f aca="false">-SUMIFS(Dep_Keur,Dep_Paid,"&gt;="&amp;FH$3,Dep_Paid,"&lt;="&amp;FH$4,Dep_Cash,1)</f>
        <v>-0</v>
      </c>
    </row>
    <row r="101" customFormat="false" ht="15" hidden="false" customHeight="false" outlineLevel="0" collapsed="false">
      <c r="C101" s="0" t="s">
        <v>698</v>
      </c>
      <c r="D101" s="11" t="s">
        <v>319</v>
      </c>
      <c r="E101" s="43" t="n">
        <f aca="false">SUMIFS(Dep_Keur,Dep_Exit,1,Dep_Cash,1)</f>
        <v>562.5</v>
      </c>
      <c r="I101" s="43" t="n">
        <f aca="false">SUM(J101:FH101)</f>
        <v>1213.875</v>
      </c>
      <c r="J101" s="43" t="n">
        <f aca="false">SUMIFS(Dep_Keur,Dep_Rel,"&gt;="&amp;J$3,Dep_Rel,"&lt;="&amp;J$4,Dep_Cash,1)</f>
        <v>0</v>
      </c>
      <c r="K101" s="43" t="n">
        <f aca="false">SUMIFS(Dep_Keur,Dep_Rel,"&gt;="&amp;K$3,Dep_Rel,"&lt;="&amp;K$4,Dep_Cash,1)</f>
        <v>1213.875</v>
      </c>
      <c r="L101" s="43" t="n">
        <f aca="false">SUMIFS(Dep_Keur,Dep_Rel,"&gt;="&amp;L$3,Dep_Rel,"&lt;="&amp;L$4,Dep_Cash,1)</f>
        <v>0</v>
      </c>
      <c r="M101" s="43" t="n">
        <f aca="false">SUMIFS(Dep_Keur,Dep_Rel,"&gt;="&amp;M$3,Dep_Rel,"&lt;="&amp;M$4,Dep_Cash,1)</f>
        <v>0</v>
      </c>
      <c r="N101" s="43" t="n">
        <f aca="false">SUMIFS(Dep_Keur,Dep_Rel,"&gt;="&amp;N$3,Dep_Rel,"&lt;="&amp;N$4,Dep_Cash,1)</f>
        <v>0</v>
      </c>
      <c r="O101" s="43" t="n">
        <f aca="false">SUMIFS(Dep_Keur,Dep_Rel,"&gt;="&amp;O$3,Dep_Rel,"&lt;="&amp;O$4,Dep_Cash,1)</f>
        <v>0</v>
      </c>
      <c r="P101" s="43" t="n">
        <f aca="false">SUMIFS(Dep_Keur,Dep_Rel,"&gt;="&amp;P$3,Dep_Rel,"&lt;="&amp;P$4,Dep_Cash,1)</f>
        <v>0</v>
      </c>
      <c r="Q101" s="43" t="n">
        <f aca="false">SUMIFS(Dep_Keur,Dep_Rel,"&gt;="&amp;Q$3,Dep_Rel,"&lt;="&amp;Q$4,Dep_Cash,1)</f>
        <v>0</v>
      </c>
      <c r="R101" s="43" t="n">
        <f aca="false">SUMIFS(Dep_Keur,Dep_Rel,"&gt;="&amp;R$3,Dep_Rel,"&lt;="&amp;R$4,Dep_Cash,1)</f>
        <v>0</v>
      </c>
      <c r="S101" s="43" t="n">
        <f aca="false">SUMIFS(Dep_Keur,Dep_Rel,"&gt;="&amp;S$3,Dep_Rel,"&lt;="&amp;S$4,Dep_Cash,1)</f>
        <v>0</v>
      </c>
      <c r="T101" s="43" t="n">
        <f aca="false">SUMIFS(Dep_Keur,Dep_Rel,"&gt;="&amp;T$3,Dep_Rel,"&lt;="&amp;T$4,Dep_Cash,1)</f>
        <v>0</v>
      </c>
      <c r="U101" s="43" t="n">
        <f aca="false">SUMIFS(Dep_Keur,Dep_Rel,"&gt;="&amp;U$3,Dep_Rel,"&lt;="&amp;U$4,Dep_Cash,1)</f>
        <v>0</v>
      </c>
      <c r="V101" s="43" t="n">
        <f aca="false">SUMIFS(Dep_Keur,Dep_Rel,"&gt;="&amp;V$3,Dep_Rel,"&lt;="&amp;V$4,Dep_Cash,1)</f>
        <v>0</v>
      </c>
      <c r="W101" s="43" t="n">
        <f aca="false">SUMIFS(Dep_Keur,Dep_Rel,"&gt;="&amp;W$3,Dep_Rel,"&lt;="&amp;W$4,Dep_Cash,1)</f>
        <v>0</v>
      </c>
      <c r="X101" s="43" t="n">
        <f aca="false">SUMIFS(Dep_Keur,Dep_Rel,"&gt;="&amp;X$3,Dep_Rel,"&lt;="&amp;X$4,Dep_Cash,1)</f>
        <v>0</v>
      </c>
      <c r="Y101" s="43" t="n">
        <f aca="false">SUMIFS(Dep_Keur,Dep_Rel,"&gt;="&amp;Y$3,Dep_Rel,"&lt;="&amp;Y$4,Dep_Cash,1)</f>
        <v>0</v>
      </c>
      <c r="Z101" s="43" t="n">
        <f aca="false">SUMIFS(Dep_Keur,Dep_Rel,"&gt;="&amp;Z$3,Dep_Rel,"&lt;="&amp;Z$4,Dep_Cash,1)</f>
        <v>0</v>
      </c>
      <c r="AA101" s="43" t="n">
        <f aca="false">SUMIFS(Dep_Keur,Dep_Rel,"&gt;="&amp;AA$3,Dep_Rel,"&lt;="&amp;AA$4,Dep_Cash,1)</f>
        <v>0</v>
      </c>
      <c r="AB101" s="43" t="n">
        <f aca="false">SUMIFS(Dep_Keur,Dep_Rel,"&gt;="&amp;AB$3,Dep_Rel,"&lt;="&amp;AB$4,Dep_Cash,1)</f>
        <v>0</v>
      </c>
      <c r="AC101" s="43" t="n">
        <f aca="false">SUMIFS(Dep_Keur,Dep_Rel,"&gt;="&amp;AC$3,Dep_Rel,"&lt;="&amp;AC$4,Dep_Cash,1)</f>
        <v>0</v>
      </c>
      <c r="AD101" s="43" t="n">
        <f aca="false">SUMIFS(Dep_Keur,Dep_Rel,"&gt;="&amp;AD$3,Dep_Rel,"&lt;="&amp;AD$4,Dep_Cash,1)</f>
        <v>0</v>
      </c>
      <c r="AE101" s="43" t="n">
        <f aca="false">SUMIFS(Dep_Keur,Dep_Rel,"&gt;="&amp;AE$3,Dep_Rel,"&lt;="&amp;AE$4,Dep_Cash,1)</f>
        <v>0</v>
      </c>
      <c r="AF101" s="43" t="n">
        <f aca="false">SUMIFS(Dep_Keur,Dep_Rel,"&gt;="&amp;AF$3,Dep_Rel,"&lt;="&amp;AF$4,Dep_Cash,1)</f>
        <v>0</v>
      </c>
      <c r="AG101" s="43" t="n">
        <f aca="false">SUMIFS(Dep_Keur,Dep_Rel,"&gt;="&amp;AG$3,Dep_Rel,"&lt;="&amp;AG$4,Dep_Cash,1)</f>
        <v>0</v>
      </c>
      <c r="AH101" s="43" t="n">
        <f aca="false">SUMIFS(Dep_Keur,Dep_Rel,"&gt;="&amp;AH$3,Dep_Rel,"&lt;="&amp;AH$4,Dep_Cash,1)</f>
        <v>0</v>
      </c>
      <c r="AI101" s="43" t="n">
        <f aca="false">SUMIFS(Dep_Keur,Dep_Rel,"&gt;="&amp;AI$3,Dep_Rel,"&lt;="&amp;AI$4,Dep_Cash,1)</f>
        <v>0</v>
      </c>
      <c r="AJ101" s="43" t="n">
        <f aca="false">SUMIFS(Dep_Keur,Dep_Rel,"&gt;="&amp;AJ$3,Dep_Rel,"&lt;="&amp;AJ$4,Dep_Cash,1)</f>
        <v>0</v>
      </c>
      <c r="AK101" s="43" t="n">
        <f aca="false">SUMIFS(Dep_Keur,Dep_Rel,"&gt;="&amp;AK$3,Dep_Rel,"&lt;="&amp;AK$4,Dep_Cash,1)</f>
        <v>0</v>
      </c>
      <c r="AL101" s="43" t="n">
        <f aca="false">SUMIFS(Dep_Keur,Dep_Rel,"&gt;="&amp;AL$3,Dep_Rel,"&lt;="&amp;AL$4,Dep_Cash,1)</f>
        <v>0</v>
      </c>
      <c r="AM101" s="43" t="n">
        <f aca="false">SUMIFS(Dep_Keur,Dep_Rel,"&gt;="&amp;AM$3,Dep_Rel,"&lt;="&amp;AM$4,Dep_Cash,1)</f>
        <v>0</v>
      </c>
      <c r="AN101" s="43" t="n">
        <f aca="false">SUMIFS(Dep_Keur,Dep_Rel,"&gt;="&amp;AN$3,Dep_Rel,"&lt;="&amp;AN$4,Dep_Cash,1)</f>
        <v>0</v>
      </c>
      <c r="AO101" s="43" t="n">
        <f aca="false">SUMIFS(Dep_Keur,Dep_Rel,"&gt;="&amp;AO$3,Dep_Rel,"&lt;="&amp;AO$4,Dep_Cash,1)</f>
        <v>0</v>
      </c>
      <c r="AP101" s="43" t="n">
        <f aca="false">SUMIFS(Dep_Keur,Dep_Rel,"&gt;="&amp;AP$3,Dep_Rel,"&lt;="&amp;AP$4,Dep_Cash,1)</f>
        <v>0</v>
      </c>
      <c r="AQ101" s="43" t="n">
        <f aca="false">SUMIFS(Dep_Keur,Dep_Rel,"&gt;="&amp;AQ$3,Dep_Rel,"&lt;="&amp;AQ$4,Dep_Cash,1)</f>
        <v>0</v>
      </c>
      <c r="AR101" s="43" t="n">
        <f aca="false">SUMIFS(Dep_Keur,Dep_Rel,"&gt;="&amp;AR$3,Dep_Rel,"&lt;="&amp;AR$4,Dep_Cash,1)</f>
        <v>0</v>
      </c>
      <c r="AS101" s="43" t="n">
        <f aca="false">SUMIFS(Dep_Keur,Dep_Rel,"&gt;="&amp;AS$3,Dep_Rel,"&lt;="&amp;AS$4,Dep_Cash,1)</f>
        <v>0</v>
      </c>
      <c r="AT101" s="43" t="n">
        <f aca="false">SUMIFS(Dep_Keur,Dep_Rel,"&gt;="&amp;AT$3,Dep_Rel,"&lt;="&amp;AT$4,Dep_Cash,1)</f>
        <v>0</v>
      </c>
      <c r="AU101" s="43" t="n">
        <f aca="false">SUMIFS(Dep_Keur,Dep_Rel,"&gt;="&amp;AU$3,Dep_Rel,"&lt;="&amp;AU$4,Dep_Cash,1)</f>
        <v>0</v>
      </c>
      <c r="AV101" s="43" t="n">
        <f aca="false">SUMIFS(Dep_Keur,Dep_Rel,"&gt;="&amp;AV$3,Dep_Rel,"&lt;="&amp;AV$4,Dep_Cash,1)</f>
        <v>0</v>
      </c>
      <c r="AW101" s="43" t="n">
        <f aca="false">SUMIFS(Dep_Keur,Dep_Rel,"&gt;="&amp;AW$3,Dep_Rel,"&lt;="&amp;AW$4,Dep_Cash,1)</f>
        <v>0</v>
      </c>
      <c r="AX101" s="43" t="n">
        <f aca="false">SUMIFS(Dep_Keur,Dep_Rel,"&gt;="&amp;AX$3,Dep_Rel,"&lt;="&amp;AX$4,Dep_Cash,1)</f>
        <v>0</v>
      </c>
      <c r="AY101" s="43" t="n">
        <f aca="false">SUMIFS(Dep_Keur,Dep_Rel,"&gt;="&amp;AY$3,Dep_Rel,"&lt;="&amp;AY$4,Dep_Cash,1)</f>
        <v>0</v>
      </c>
      <c r="AZ101" s="43" t="n">
        <f aca="false">SUMIFS(Dep_Keur,Dep_Rel,"&gt;="&amp;AZ$3,Dep_Rel,"&lt;="&amp;AZ$4,Dep_Cash,1)</f>
        <v>0</v>
      </c>
      <c r="BA101" s="43" t="n">
        <f aca="false">SUMIFS(Dep_Keur,Dep_Rel,"&gt;="&amp;BA$3,Dep_Rel,"&lt;="&amp;BA$4,Dep_Cash,1)</f>
        <v>0</v>
      </c>
      <c r="BB101" s="43" t="n">
        <f aca="false">SUMIFS(Dep_Keur,Dep_Rel,"&gt;="&amp;BB$3,Dep_Rel,"&lt;="&amp;BB$4,Dep_Cash,1)</f>
        <v>0</v>
      </c>
      <c r="BC101" s="43" t="n">
        <f aca="false">SUMIFS(Dep_Keur,Dep_Rel,"&gt;="&amp;BC$3,Dep_Rel,"&lt;="&amp;BC$4,Dep_Cash,1)</f>
        <v>0</v>
      </c>
      <c r="BD101" s="43" t="n">
        <f aca="false">SUMIFS(Dep_Keur,Dep_Rel,"&gt;="&amp;BD$3,Dep_Rel,"&lt;="&amp;BD$4,Dep_Cash,1)</f>
        <v>0</v>
      </c>
      <c r="BE101" s="43" t="n">
        <f aca="false">SUMIFS(Dep_Keur,Dep_Rel,"&gt;="&amp;BE$3,Dep_Rel,"&lt;="&amp;BE$4,Dep_Cash,1)</f>
        <v>0</v>
      </c>
      <c r="BF101" s="43" t="n">
        <f aca="false">SUMIFS(Dep_Keur,Dep_Rel,"&gt;="&amp;BF$3,Dep_Rel,"&lt;="&amp;BF$4,Dep_Cash,1)</f>
        <v>0</v>
      </c>
      <c r="BG101" s="43" t="n">
        <f aca="false">SUMIFS(Dep_Keur,Dep_Rel,"&gt;="&amp;BG$3,Dep_Rel,"&lt;="&amp;BG$4,Dep_Cash,1)</f>
        <v>0</v>
      </c>
      <c r="BH101" s="43" t="n">
        <f aca="false">SUMIFS(Dep_Keur,Dep_Rel,"&gt;="&amp;BH$3,Dep_Rel,"&lt;="&amp;BH$4,Dep_Cash,1)</f>
        <v>0</v>
      </c>
      <c r="BI101" s="43" t="n">
        <f aca="false">SUMIFS(Dep_Keur,Dep_Rel,"&gt;="&amp;BI$3,Dep_Rel,"&lt;="&amp;BI$4,Dep_Cash,1)</f>
        <v>0</v>
      </c>
      <c r="BJ101" s="43" t="n">
        <f aca="false">SUMIFS(Dep_Keur,Dep_Rel,"&gt;="&amp;BJ$3,Dep_Rel,"&lt;="&amp;BJ$4,Dep_Cash,1)</f>
        <v>0</v>
      </c>
      <c r="BK101" s="43" t="n">
        <f aca="false">SUMIFS(Dep_Keur,Dep_Rel,"&gt;="&amp;BK$3,Dep_Rel,"&lt;="&amp;BK$4,Dep_Cash,1)</f>
        <v>0</v>
      </c>
      <c r="BL101" s="43" t="n">
        <f aca="false">SUMIFS(Dep_Keur,Dep_Rel,"&gt;="&amp;BL$3,Dep_Rel,"&lt;="&amp;BL$4,Dep_Cash,1)</f>
        <v>0</v>
      </c>
      <c r="BM101" s="43" t="n">
        <f aca="false">SUMIFS(Dep_Keur,Dep_Rel,"&gt;="&amp;BM$3,Dep_Rel,"&lt;="&amp;BM$4,Dep_Cash,1)</f>
        <v>0</v>
      </c>
      <c r="BN101" s="43" t="n">
        <f aca="false">SUMIFS(Dep_Keur,Dep_Rel,"&gt;="&amp;BN$3,Dep_Rel,"&lt;="&amp;BN$4,Dep_Cash,1)</f>
        <v>0</v>
      </c>
      <c r="BO101" s="43" t="n">
        <f aca="false">SUMIFS(Dep_Keur,Dep_Rel,"&gt;="&amp;BO$3,Dep_Rel,"&lt;="&amp;BO$4,Dep_Cash,1)</f>
        <v>0</v>
      </c>
      <c r="BP101" s="43" t="n">
        <f aca="false">SUMIFS(Dep_Keur,Dep_Rel,"&gt;="&amp;BP$3,Dep_Rel,"&lt;="&amp;BP$4,Dep_Cash,1)</f>
        <v>0</v>
      </c>
      <c r="BQ101" s="43" t="n">
        <f aca="false">SUMIFS(Dep_Keur,Dep_Rel,"&gt;="&amp;BQ$3,Dep_Rel,"&lt;="&amp;BQ$4,Dep_Cash,1)</f>
        <v>0</v>
      </c>
      <c r="BR101" s="43" t="n">
        <f aca="false">SUMIFS(Dep_Keur,Dep_Rel,"&gt;="&amp;BR$3,Dep_Rel,"&lt;="&amp;BR$4,Dep_Cash,1)</f>
        <v>0</v>
      </c>
      <c r="BS101" s="43" t="n">
        <f aca="false">SUMIFS(Dep_Keur,Dep_Rel,"&gt;="&amp;BS$3,Dep_Rel,"&lt;="&amp;BS$4,Dep_Cash,1)</f>
        <v>0</v>
      </c>
      <c r="BT101" s="43" t="n">
        <f aca="false">SUMIFS(Dep_Keur,Dep_Rel,"&gt;="&amp;BT$3,Dep_Rel,"&lt;="&amp;BT$4,Dep_Cash,1)</f>
        <v>0</v>
      </c>
      <c r="BU101" s="43" t="n">
        <f aca="false">SUMIFS(Dep_Keur,Dep_Rel,"&gt;="&amp;BU$3,Dep_Rel,"&lt;="&amp;BU$4,Dep_Cash,1)</f>
        <v>0</v>
      </c>
      <c r="BV101" s="43" t="n">
        <f aca="false">SUMIFS(Dep_Keur,Dep_Rel,"&gt;="&amp;BV$3,Dep_Rel,"&lt;="&amp;BV$4,Dep_Cash,1)</f>
        <v>0</v>
      </c>
      <c r="BW101" s="43" t="n">
        <f aca="false">SUMIFS(Dep_Keur,Dep_Rel,"&gt;="&amp;BW$3,Dep_Rel,"&lt;="&amp;BW$4,Dep_Cash,1)</f>
        <v>0</v>
      </c>
      <c r="BX101" s="43" t="n">
        <f aca="false">SUMIFS(Dep_Keur,Dep_Rel,"&gt;="&amp;BX$3,Dep_Rel,"&lt;="&amp;BX$4,Dep_Cash,1)</f>
        <v>0</v>
      </c>
      <c r="BY101" s="43" t="n">
        <f aca="false">SUMIFS(Dep_Keur,Dep_Rel,"&gt;="&amp;BY$3,Dep_Rel,"&lt;="&amp;BY$4,Dep_Cash,1)</f>
        <v>0</v>
      </c>
      <c r="BZ101" s="43" t="n">
        <f aca="false">SUMIFS(Dep_Keur,Dep_Rel,"&gt;="&amp;BZ$3,Dep_Rel,"&lt;="&amp;BZ$4,Dep_Cash,1)</f>
        <v>0</v>
      </c>
      <c r="CA101" s="43" t="n">
        <f aca="false">SUMIFS(Dep_Keur,Dep_Rel,"&gt;="&amp;CA$3,Dep_Rel,"&lt;="&amp;CA$4,Dep_Cash,1)</f>
        <v>0</v>
      </c>
      <c r="CB101" s="43" t="n">
        <f aca="false">SUMIFS(Dep_Keur,Dep_Rel,"&gt;="&amp;CB$3,Dep_Rel,"&lt;="&amp;CB$4,Dep_Cash,1)</f>
        <v>0</v>
      </c>
      <c r="CC101" s="43" t="n">
        <f aca="false">SUMIFS(Dep_Keur,Dep_Rel,"&gt;="&amp;CC$3,Dep_Rel,"&lt;="&amp;CC$4,Dep_Cash,1)</f>
        <v>0</v>
      </c>
      <c r="CD101" s="43" t="n">
        <f aca="false">SUMIFS(Dep_Keur,Dep_Rel,"&gt;="&amp;CD$3,Dep_Rel,"&lt;="&amp;CD$4,Dep_Cash,1)</f>
        <v>0</v>
      </c>
      <c r="CE101" s="43" t="n">
        <f aca="false">SUMIFS(Dep_Keur,Dep_Rel,"&gt;="&amp;CE$3,Dep_Rel,"&lt;="&amp;CE$4,Dep_Cash,1)</f>
        <v>0</v>
      </c>
      <c r="CF101" s="43" t="n">
        <f aca="false">SUMIFS(Dep_Keur,Dep_Rel,"&gt;="&amp;CF$3,Dep_Rel,"&lt;="&amp;CF$4,Dep_Cash,1)</f>
        <v>0</v>
      </c>
      <c r="CG101" s="43" t="n">
        <f aca="false">SUMIFS(Dep_Keur,Dep_Rel,"&gt;="&amp;CG$3,Dep_Rel,"&lt;="&amp;CG$4,Dep_Cash,1)</f>
        <v>0</v>
      </c>
      <c r="CH101" s="43" t="n">
        <f aca="false">SUMIFS(Dep_Keur,Dep_Rel,"&gt;="&amp;CH$3,Dep_Rel,"&lt;="&amp;CH$4,Dep_Cash,1)</f>
        <v>0</v>
      </c>
      <c r="CI101" s="43" t="n">
        <f aca="false">SUMIFS(Dep_Keur,Dep_Rel,"&gt;="&amp;CI$3,Dep_Rel,"&lt;="&amp;CI$4,Dep_Cash,1)</f>
        <v>0</v>
      </c>
      <c r="CJ101" s="43" t="n">
        <f aca="false">SUMIFS(Dep_Keur,Dep_Rel,"&gt;="&amp;CJ$3,Dep_Rel,"&lt;="&amp;CJ$4,Dep_Cash,1)</f>
        <v>0</v>
      </c>
      <c r="CK101" s="43" t="n">
        <f aca="false">SUMIFS(Dep_Keur,Dep_Rel,"&gt;="&amp;CK$3,Dep_Rel,"&lt;="&amp;CK$4,Dep_Cash,1)</f>
        <v>0</v>
      </c>
      <c r="CL101" s="43" t="n">
        <f aca="false">SUMIFS(Dep_Keur,Dep_Rel,"&gt;="&amp;CL$3,Dep_Rel,"&lt;="&amp;CL$4,Dep_Cash,1)</f>
        <v>0</v>
      </c>
      <c r="CM101" s="43" t="n">
        <f aca="false">SUMIFS(Dep_Keur,Dep_Rel,"&gt;="&amp;CM$3,Dep_Rel,"&lt;="&amp;CM$4,Dep_Cash,1)</f>
        <v>0</v>
      </c>
      <c r="CN101" s="43" t="n">
        <f aca="false">SUMIFS(Dep_Keur,Dep_Rel,"&gt;="&amp;CN$3,Dep_Rel,"&lt;="&amp;CN$4,Dep_Cash,1)</f>
        <v>0</v>
      </c>
      <c r="CO101" s="43" t="n">
        <f aca="false">SUMIFS(Dep_Keur,Dep_Rel,"&gt;="&amp;CO$3,Dep_Rel,"&lt;="&amp;CO$4,Dep_Cash,1)</f>
        <v>0</v>
      </c>
      <c r="CP101" s="43" t="n">
        <f aca="false">SUMIFS(Dep_Keur,Dep_Rel,"&gt;="&amp;CP$3,Dep_Rel,"&lt;="&amp;CP$4,Dep_Cash,1)</f>
        <v>0</v>
      </c>
      <c r="CQ101" s="43" t="n">
        <f aca="false">SUMIFS(Dep_Keur,Dep_Rel,"&gt;="&amp;CQ$3,Dep_Rel,"&lt;="&amp;CQ$4,Dep_Cash,1)</f>
        <v>0</v>
      </c>
      <c r="CR101" s="43" t="n">
        <f aca="false">SUMIFS(Dep_Keur,Dep_Rel,"&gt;="&amp;CR$3,Dep_Rel,"&lt;="&amp;CR$4,Dep_Cash,1)</f>
        <v>0</v>
      </c>
      <c r="CS101" s="43" t="n">
        <f aca="false">SUMIFS(Dep_Keur,Dep_Rel,"&gt;="&amp;CS$3,Dep_Rel,"&lt;="&amp;CS$4,Dep_Cash,1)</f>
        <v>0</v>
      </c>
      <c r="CT101" s="43" t="n">
        <f aca="false">SUMIFS(Dep_Keur,Dep_Rel,"&gt;="&amp;CT$3,Dep_Rel,"&lt;="&amp;CT$4,Dep_Cash,1)</f>
        <v>0</v>
      </c>
      <c r="CU101" s="43" t="n">
        <f aca="false">SUMIFS(Dep_Keur,Dep_Rel,"&gt;="&amp;CU$3,Dep_Rel,"&lt;="&amp;CU$4,Dep_Cash,1)</f>
        <v>0</v>
      </c>
      <c r="CV101" s="43" t="n">
        <f aca="false">SUMIFS(Dep_Keur,Dep_Rel,"&gt;="&amp;CV$3,Dep_Rel,"&lt;="&amp;CV$4,Dep_Cash,1)</f>
        <v>0</v>
      </c>
      <c r="CW101" s="43" t="n">
        <f aca="false">SUMIFS(Dep_Keur,Dep_Rel,"&gt;="&amp;CW$3,Dep_Rel,"&lt;="&amp;CW$4,Dep_Cash,1)</f>
        <v>0</v>
      </c>
      <c r="CX101" s="43" t="n">
        <f aca="false">SUMIFS(Dep_Keur,Dep_Rel,"&gt;="&amp;CX$3,Dep_Rel,"&lt;="&amp;CX$4,Dep_Cash,1)</f>
        <v>0</v>
      </c>
      <c r="CY101" s="43" t="n">
        <f aca="false">SUMIFS(Dep_Keur,Dep_Rel,"&gt;="&amp;CY$3,Dep_Rel,"&lt;="&amp;CY$4,Dep_Cash,1)</f>
        <v>0</v>
      </c>
      <c r="CZ101" s="43" t="n">
        <f aca="false">SUMIFS(Dep_Keur,Dep_Rel,"&gt;="&amp;CZ$3,Dep_Rel,"&lt;="&amp;CZ$4,Dep_Cash,1)</f>
        <v>0</v>
      </c>
      <c r="DA101" s="43" t="n">
        <f aca="false">SUMIFS(Dep_Keur,Dep_Rel,"&gt;="&amp;DA$3,Dep_Rel,"&lt;="&amp;DA$4,Dep_Cash,1)</f>
        <v>0</v>
      </c>
      <c r="DB101" s="43" t="n">
        <f aca="false">SUMIFS(Dep_Keur,Dep_Rel,"&gt;="&amp;DB$3,Dep_Rel,"&lt;="&amp;DB$4,Dep_Cash,1)</f>
        <v>0</v>
      </c>
      <c r="DC101" s="43" t="n">
        <f aca="false">SUMIFS(Dep_Keur,Dep_Rel,"&gt;="&amp;DC$3,Dep_Rel,"&lt;="&amp;DC$4,Dep_Cash,1)</f>
        <v>0</v>
      </c>
      <c r="DD101" s="43" t="n">
        <f aca="false">SUMIFS(Dep_Keur,Dep_Rel,"&gt;="&amp;DD$3,Dep_Rel,"&lt;="&amp;DD$4,Dep_Cash,1)</f>
        <v>0</v>
      </c>
      <c r="DE101" s="43" t="n">
        <f aca="false">SUMIFS(Dep_Keur,Dep_Rel,"&gt;="&amp;DE$3,Dep_Rel,"&lt;="&amp;DE$4,Dep_Cash,1)</f>
        <v>0</v>
      </c>
      <c r="DF101" s="43" t="n">
        <f aca="false">SUMIFS(Dep_Keur,Dep_Rel,"&gt;="&amp;DF$3,Dep_Rel,"&lt;="&amp;DF$4,Dep_Cash,1)</f>
        <v>0</v>
      </c>
      <c r="DG101" s="43" t="n">
        <f aca="false">SUMIFS(Dep_Keur,Dep_Rel,"&gt;="&amp;DG$3,Dep_Rel,"&lt;="&amp;DG$4,Dep_Cash,1)</f>
        <v>0</v>
      </c>
      <c r="DH101" s="43" t="n">
        <f aca="false">SUMIFS(Dep_Keur,Dep_Rel,"&gt;="&amp;DH$3,Dep_Rel,"&lt;="&amp;DH$4,Dep_Cash,1)</f>
        <v>0</v>
      </c>
      <c r="DI101" s="43" t="n">
        <f aca="false">SUMIFS(Dep_Keur,Dep_Rel,"&gt;="&amp;DI$3,Dep_Rel,"&lt;="&amp;DI$4,Dep_Cash,1)</f>
        <v>0</v>
      </c>
      <c r="DJ101" s="43" t="n">
        <f aca="false">SUMIFS(Dep_Keur,Dep_Rel,"&gt;="&amp;DJ$3,Dep_Rel,"&lt;="&amp;DJ$4,Dep_Cash,1)</f>
        <v>0</v>
      </c>
      <c r="DK101" s="43" t="n">
        <f aca="false">SUMIFS(Dep_Keur,Dep_Rel,"&gt;="&amp;DK$3,Dep_Rel,"&lt;="&amp;DK$4,Dep_Cash,1)</f>
        <v>0</v>
      </c>
      <c r="DL101" s="43" t="n">
        <f aca="false">SUMIFS(Dep_Keur,Dep_Rel,"&gt;="&amp;DL$3,Dep_Rel,"&lt;="&amp;DL$4,Dep_Cash,1)</f>
        <v>0</v>
      </c>
      <c r="DM101" s="43" t="n">
        <f aca="false">SUMIFS(Dep_Keur,Dep_Rel,"&gt;="&amp;DM$3,Dep_Rel,"&lt;="&amp;DM$4,Dep_Cash,1)</f>
        <v>0</v>
      </c>
      <c r="DN101" s="43" t="n">
        <f aca="false">SUMIFS(Dep_Keur,Dep_Rel,"&gt;="&amp;DN$3,Dep_Rel,"&lt;="&amp;DN$4,Dep_Cash,1)</f>
        <v>0</v>
      </c>
      <c r="DO101" s="43" t="n">
        <f aca="false">SUMIFS(Dep_Keur,Dep_Rel,"&gt;="&amp;DO$3,Dep_Rel,"&lt;="&amp;DO$4,Dep_Cash,1)</f>
        <v>0</v>
      </c>
      <c r="DP101" s="43" t="n">
        <f aca="false">SUMIFS(Dep_Keur,Dep_Rel,"&gt;="&amp;DP$3,Dep_Rel,"&lt;="&amp;DP$4,Dep_Cash,1)</f>
        <v>0</v>
      </c>
      <c r="DQ101" s="43" t="n">
        <f aca="false">SUMIFS(Dep_Keur,Dep_Rel,"&gt;="&amp;DQ$3,Dep_Rel,"&lt;="&amp;DQ$4,Dep_Cash,1)</f>
        <v>0</v>
      </c>
      <c r="DR101" s="43" t="n">
        <f aca="false">SUMIFS(Dep_Keur,Dep_Rel,"&gt;="&amp;DR$3,Dep_Rel,"&lt;="&amp;DR$4,Dep_Cash,1)</f>
        <v>0</v>
      </c>
      <c r="DS101" s="43" t="n">
        <f aca="false">SUMIFS(Dep_Keur,Dep_Rel,"&gt;="&amp;DS$3,Dep_Rel,"&lt;="&amp;DS$4,Dep_Cash,1)</f>
        <v>0</v>
      </c>
      <c r="DT101" s="43" t="n">
        <f aca="false">SUMIFS(Dep_Keur,Dep_Rel,"&gt;="&amp;DT$3,Dep_Rel,"&lt;="&amp;DT$4,Dep_Cash,1)</f>
        <v>0</v>
      </c>
      <c r="DU101" s="43" t="n">
        <f aca="false">SUMIFS(Dep_Keur,Dep_Rel,"&gt;="&amp;DU$3,Dep_Rel,"&lt;="&amp;DU$4,Dep_Cash,1)</f>
        <v>0</v>
      </c>
      <c r="DV101" s="43" t="n">
        <f aca="false">SUMIFS(Dep_Keur,Dep_Rel,"&gt;="&amp;DV$3,Dep_Rel,"&lt;="&amp;DV$4,Dep_Cash,1)</f>
        <v>0</v>
      </c>
      <c r="DW101" s="43" t="n">
        <f aca="false">SUMIFS(Dep_Keur,Dep_Rel,"&gt;="&amp;DW$3,Dep_Rel,"&lt;="&amp;DW$4,Dep_Cash,1)</f>
        <v>0</v>
      </c>
      <c r="DX101" s="43" t="n">
        <f aca="false">SUMIFS(Dep_Keur,Dep_Rel,"&gt;="&amp;DX$3,Dep_Rel,"&lt;="&amp;DX$4,Dep_Cash,1)</f>
        <v>0</v>
      </c>
      <c r="DY101" s="43" t="n">
        <f aca="false">SUMIFS(Dep_Keur,Dep_Rel,"&gt;="&amp;DY$3,Dep_Rel,"&lt;="&amp;DY$4,Dep_Cash,1)</f>
        <v>0</v>
      </c>
      <c r="DZ101" s="43" t="n">
        <f aca="false">SUMIFS(Dep_Keur,Dep_Rel,"&gt;="&amp;DZ$3,Dep_Rel,"&lt;="&amp;DZ$4,Dep_Cash,1)</f>
        <v>0</v>
      </c>
      <c r="EA101" s="43" t="n">
        <f aca="false">SUMIFS(Dep_Keur,Dep_Rel,"&gt;="&amp;EA$3,Dep_Rel,"&lt;="&amp;EA$4,Dep_Cash,1)</f>
        <v>0</v>
      </c>
      <c r="EB101" s="43" t="n">
        <f aca="false">SUMIFS(Dep_Keur,Dep_Rel,"&gt;="&amp;EB$3,Dep_Rel,"&lt;="&amp;EB$4,Dep_Cash,1)</f>
        <v>0</v>
      </c>
      <c r="EC101" s="43" t="n">
        <f aca="false">SUMIFS(Dep_Keur,Dep_Rel,"&gt;="&amp;EC$3,Dep_Rel,"&lt;="&amp;EC$4,Dep_Cash,1)</f>
        <v>0</v>
      </c>
      <c r="ED101" s="43" t="n">
        <f aca="false">SUMIFS(Dep_Keur,Dep_Rel,"&gt;="&amp;ED$3,Dep_Rel,"&lt;="&amp;ED$4,Dep_Cash,1)</f>
        <v>0</v>
      </c>
      <c r="EE101" s="43" t="n">
        <f aca="false">SUMIFS(Dep_Keur,Dep_Rel,"&gt;="&amp;EE$3,Dep_Rel,"&lt;="&amp;EE$4,Dep_Cash,1)</f>
        <v>0</v>
      </c>
      <c r="EF101" s="43" t="n">
        <f aca="false">SUMIFS(Dep_Keur,Dep_Rel,"&gt;="&amp;EF$3,Dep_Rel,"&lt;="&amp;EF$4,Dep_Cash,1)</f>
        <v>0</v>
      </c>
      <c r="EG101" s="43" t="n">
        <f aca="false">SUMIFS(Dep_Keur,Dep_Rel,"&gt;="&amp;EG$3,Dep_Rel,"&lt;="&amp;EG$4,Dep_Cash,1)</f>
        <v>0</v>
      </c>
      <c r="EH101" s="43" t="n">
        <f aca="false">SUMIFS(Dep_Keur,Dep_Rel,"&gt;="&amp;EH$3,Dep_Rel,"&lt;="&amp;EH$4,Dep_Cash,1)</f>
        <v>0</v>
      </c>
      <c r="EI101" s="43" t="n">
        <f aca="false">SUMIFS(Dep_Keur,Dep_Rel,"&gt;="&amp;EI$3,Dep_Rel,"&lt;="&amp;EI$4,Dep_Cash,1)</f>
        <v>0</v>
      </c>
      <c r="EJ101" s="43" t="n">
        <f aca="false">SUMIFS(Dep_Keur,Dep_Rel,"&gt;="&amp;EJ$3,Dep_Rel,"&lt;="&amp;EJ$4,Dep_Cash,1)</f>
        <v>0</v>
      </c>
      <c r="EK101" s="43" t="n">
        <f aca="false">SUMIFS(Dep_Keur,Dep_Rel,"&gt;="&amp;EK$3,Dep_Rel,"&lt;="&amp;EK$4,Dep_Cash,1)</f>
        <v>0</v>
      </c>
      <c r="EL101" s="43" t="n">
        <f aca="false">SUMIFS(Dep_Keur,Dep_Rel,"&gt;="&amp;EL$3,Dep_Rel,"&lt;="&amp;EL$4,Dep_Cash,1)</f>
        <v>0</v>
      </c>
      <c r="EM101" s="43" t="n">
        <f aca="false">SUMIFS(Dep_Keur,Dep_Rel,"&gt;="&amp;EM$3,Dep_Rel,"&lt;="&amp;EM$4,Dep_Cash,1)</f>
        <v>0</v>
      </c>
      <c r="EN101" s="43" t="n">
        <f aca="false">SUMIFS(Dep_Keur,Dep_Rel,"&gt;="&amp;EN$3,Dep_Rel,"&lt;="&amp;EN$4,Dep_Cash,1)</f>
        <v>0</v>
      </c>
      <c r="EO101" s="43" t="n">
        <f aca="false">SUMIFS(Dep_Keur,Dep_Rel,"&gt;="&amp;EO$3,Dep_Rel,"&lt;="&amp;EO$4,Dep_Cash,1)</f>
        <v>0</v>
      </c>
      <c r="EP101" s="43" t="n">
        <f aca="false">SUMIFS(Dep_Keur,Dep_Rel,"&gt;="&amp;EP$3,Dep_Rel,"&lt;="&amp;EP$4,Dep_Cash,1)</f>
        <v>0</v>
      </c>
      <c r="EQ101" s="43" t="n">
        <f aca="false">SUMIFS(Dep_Keur,Dep_Rel,"&gt;="&amp;EQ$3,Dep_Rel,"&lt;="&amp;EQ$4,Dep_Cash,1)</f>
        <v>0</v>
      </c>
      <c r="ER101" s="43" t="n">
        <f aca="false">SUMIFS(Dep_Keur,Dep_Rel,"&gt;="&amp;ER$3,Dep_Rel,"&lt;="&amp;ER$4,Dep_Cash,1)</f>
        <v>0</v>
      </c>
      <c r="ES101" s="43" t="n">
        <f aca="false">SUMIFS(Dep_Keur,Dep_Rel,"&gt;="&amp;ES$3,Dep_Rel,"&lt;="&amp;ES$4,Dep_Cash,1)</f>
        <v>0</v>
      </c>
      <c r="ET101" s="43" t="n">
        <f aca="false">SUMIFS(Dep_Keur,Dep_Rel,"&gt;="&amp;ET$3,Dep_Rel,"&lt;="&amp;ET$4,Dep_Cash,1)</f>
        <v>0</v>
      </c>
      <c r="EU101" s="43" t="n">
        <f aca="false">SUMIFS(Dep_Keur,Dep_Rel,"&gt;="&amp;EU$3,Dep_Rel,"&lt;="&amp;EU$4,Dep_Cash,1)</f>
        <v>0</v>
      </c>
      <c r="EV101" s="43" t="n">
        <f aca="false">SUMIFS(Dep_Keur,Dep_Rel,"&gt;="&amp;EV$3,Dep_Rel,"&lt;="&amp;EV$4,Dep_Cash,1)</f>
        <v>0</v>
      </c>
      <c r="EW101" s="43" t="n">
        <f aca="false">SUMIFS(Dep_Keur,Dep_Rel,"&gt;="&amp;EW$3,Dep_Rel,"&lt;="&amp;EW$4,Dep_Cash,1)</f>
        <v>0</v>
      </c>
      <c r="EX101" s="43" t="n">
        <f aca="false">SUMIFS(Dep_Keur,Dep_Rel,"&gt;="&amp;EX$3,Dep_Rel,"&lt;="&amp;EX$4,Dep_Cash,1)</f>
        <v>0</v>
      </c>
      <c r="EY101" s="43" t="n">
        <f aca="false">SUMIFS(Dep_Keur,Dep_Rel,"&gt;="&amp;EY$3,Dep_Rel,"&lt;="&amp;EY$4,Dep_Cash,1)</f>
        <v>0</v>
      </c>
      <c r="EZ101" s="43" t="n">
        <f aca="false">SUMIFS(Dep_Keur,Dep_Rel,"&gt;="&amp;EZ$3,Dep_Rel,"&lt;="&amp;EZ$4,Dep_Cash,1)</f>
        <v>0</v>
      </c>
      <c r="FA101" s="43" t="n">
        <f aca="false">SUMIFS(Dep_Keur,Dep_Rel,"&gt;="&amp;FA$3,Dep_Rel,"&lt;="&amp;FA$4,Dep_Cash,1)</f>
        <v>0</v>
      </c>
      <c r="FB101" s="43" t="n">
        <f aca="false">SUMIFS(Dep_Keur,Dep_Rel,"&gt;="&amp;FB$3,Dep_Rel,"&lt;="&amp;FB$4,Dep_Cash,1)</f>
        <v>0</v>
      </c>
      <c r="FC101" s="43" t="n">
        <f aca="false">SUMIFS(Dep_Keur,Dep_Rel,"&gt;="&amp;FC$3,Dep_Rel,"&lt;="&amp;FC$4,Dep_Cash,1)</f>
        <v>0</v>
      </c>
      <c r="FD101" s="43" t="n">
        <f aca="false">SUMIFS(Dep_Keur,Dep_Rel,"&gt;="&amp;FD$3,Dep_Rel,"&lt;="&amp;FD$4,Dep_Cash,1)</f>
        <v>0</v>
      </c>
      <c r="FE101" s="43" t="n">
        <f aca="false">SUMIFS(Dep_Keur,Dep_Rel,"&gt;="&amp;FE$3,Dep_Rel,"&lt;="&amp;FE$4,Dep_Cash,1)</f>
        <v>0</v>
      </c>
      <c r="FF101" s="43" t="n">
        <f aca="false">SUMIFS(Dep_Keur,Dep_Rel,"&gt;="&amp;FF$3,Dep_Rel,"&lt;="&amp;FF$4,Dep_Cash,1)</f>
        <v>0</v>
      </c>
      <c r="FG101" s="43" t="n">
        <f aca="false">SUMIFS(Dep_Keur,Dep_Rel,"&gt;="&amp;FG$3,Dep_Rel,"&lt;="&amp;FG$4,Dep_Cash,1)</f>
        <v>0</v>
      </c>
      <c r="FH101" s="43" t="n">
        <f aca="false">SUMIFS(Dep_Keur,Dep_Rel,"&gt;="&amp;FH$3,Dep_Rel,"&lt;="&amp;FH$4,Dep_Cash,1)</f>
        <v>0</v>
      </c>
    </row>
    <row r="102" customFormat="false" ht="15" hidden="false" customHeight="false" outlineLevel="0" collapsed="false">
      <c r="C102" s="0" t="s">
        <v>699</v>
      </c>
      <c r="D102" s="11" t="s">
        <v>319</v>
      </c>
      <c r="I102" s="43" t="n">
        <f aca="false">SUM(J102:FH102)</f>
        <v>562.5</v>
      </c>
      <c r="J102" s="43" t="n">
        <f aca="false">$E101*J20</f>
        <v>0</v>
      </c>
      <c r="K102" s="43" t="n">
        <f aca="false">$E101*K20</f>
        <v>0</v>
      </c>
      <c r="L102" s="43" t="n">
        <f aca="false">$E101*L20</f>
        <v>0</v>
      </c>
      <c r="M102" s="43" t="n">
        <f aca="false">$E101*M20</f>
        <v>0</v>
      </c>
      <c r="N102" s="43" t="n">
        <f aca="false">$E101*N20</f>
        <v>0</v>
      </c>
      <c r="O102" s="43" t="n">
        <f aca="false">$E101*O20</f>
        <v>0</v>
      </c>
      <c r="P102" s="43" t="n">
        <f aca="false">$E101*P20</f>
        <v>0</v>
      </c>
      <c r="Q102" s="43" t="n">
        <f aca="false">$E101*Q20</f>
        <v>0</v>
      </c>
      <c r="R102" s="43" t="n">
        <f aca="false">$E101*R20</f>
        <v>0</v>
      </c>
      <c r="S102" s="43" t="n">
        <f aca="false">$E101*S20</f>
        <v>562.5</v>
      </c>
      <c r="T102" s="43" t="n">
        <f aca="false">$E101*T20</f>
        <v>0</v>
      </c>
      <c r="U102" s="43" t="n">
        <f aca="false">$E101*U20</f>
        <v>0</v>
      </c>
      <c r="V102" s="43" t="n">
        <f aca="false">$E101*V20</f>
        <v>0</v>
      </c>
      <c r="W102" s="43" t="n">
        <f aca="false">$E101*W20</f>
        <v>0</v>
      </c>
      <c r="X102" s="43" t="n">
        <f aca="false">$E101*X20</f>
        <v>0</v>
      </c>
      <c r="Y102" s="43" t="n">
        <f aca="false">$E101*Y20</f>
        <v>0</v>
      </c>
      <c r="Z102" s="43" t="n">
        <f aca="false">$E101*Z20</f>
        <v>0</v>
      </c>
      <c r="AA102" s="43" t="n">
        <f aca="false">$E101*AA20</f>
        <v>0</v>
      </c>
      <c r="AB102" s="43" t="n">
        <f aca="false">$E101*AB20</f>
        <v>0</v>
      </c>
      <c r="AC102" s="43" t="n">
        <f aca="false">$E101*AC20</f>
        <v>0</v>
      </c>
      <c r="AD102" s="43" t="n">
        <f aca="false">$E101*AD20</f>
        <v>0</v>
      </c>
      <c r="AE102" s="43" t="n">
        <f aca="false">$E101*AE20</f>
        <v>0</v>
      </c>
      <c r="AF102" s="43" t="n">
        <f aca="false">$E101*AF20</f>
        <v>0</v>
      </c>
      <c r="AG102" s="43" t="n">
        <f aca="false">$E101*AG20</f>
        <v>0</v>
      </c>
      <c r="AH102" s="43" t="n">
        <f aca="false">$E101*AH20</f>
        <v>0</v>
      </c>
      <c r="AI102" s="43" t="n">
        <f aca="false">$E101*AI20</f>
        <v>0</v>
      </c>
      <c r="AJ102" s="43" t="n">
        <f aca="false">$E101*AJ20</f>
        <v>0</v>
      </c>
      <c r="AK102" s="43" t="n">
        <f aca="false">$E101*AK20</f>
        <v>0</v>
      </c>
      <c r="AL102" s="43" t="n">
        <f aca="false">$E101*AL20</f>
        <v>0</v>
      </c>
      <c r="AM102" s="43" t="n">
        <f aca="false">$E101*AM20</f>
        <v>0</v>
      </c>
      <c r="AN102" s="43" t="n">
        <f aca="false">$E101*AN20</f>
        <v>0</v>
      </c>
      <c r="AO102" s="43" t="n">
        <f aca="false">$E101*AO20</f>
        <v>0</v>
      </c>
      <c r="AP102" s="43" t="n">
        <f aca="false">$E101*AP20</f>
        <v>0</v>
      </c>
      <c r="AQ102" s="43" t="n">
        <f aca="false">$E101*AQ20</f>
        <v>0</v>
      </c>
      <c r="AR102" s="43" t="n">
        <f aca="false">$E101*AR20</f>
        <v>0</v>
      </c>
      <c r="AS102" s="43" t="n">
        <f aca="false">$E101*AS20</f>
        <v>0</v>
      </c>
      <c r="AT102" s="43" t="n">
        <f aca="false">$E101*AT20</f>
        <v>0</v>
      </c>
      <c r="AU102" s="43" t="n">
        <f aca="false">$E101*AU20</f>
        <v>0</v>
      </c>
      <c r="AV102" s="43" t="n">
        <f aca="false">$E101*AV20</f>
        <v>0</v>
      </c>
      <c r="AW102" s="43" t="n">
        <f aca="false">$E101*AW20</f>
        <v>0</v>
      </c>
      <c r="AX102" s="43" t="n">
        <f aca="false">$E101*AX20</f>
        <v>0</v>
      </c>
      <c r="AY102" s="43" t="n">
        <f aca="false">$E101*AY20</f>
        <v>0</v>
      </c>
      <c r="AZ102" s="43" t="n">
        <f aca="false">$E101*AZ20</f>
        <v>0</v>
      </c>
      <c r="BA102" s="43" t="n">
        <f aca="false">$E101*BA20</f>
        <v>0</v>
      </c>
      <c r="BB102" s="43" t="n">
        <f aca="false">$E101*BB20</f>
        <v>0</v>
      </c>
      <c r="BC102" s="43" t="n">
        <f aca="false">$E101*BC20</f>
        <v>0</v>
      </c>
      <c r="BD102" s="43" t="n">
        <f aca="false">$E101*BD20</f>
        <v>0</v>
      </c>
      <c r="BE102" s="43" t="n">
        <f aca="false">$E101*BE20</f>
        <v>0</v>
      </c>
      <c r="BF102" s="43" t="n">
        <f aca="false">$E101*BF20</f>
        <v>0</v>
      </c>
      <c r="BG102" s="43" t="n">
        <f aca="false">$E101*BG20</f>
        <v>0</v>
      </c>
      <c r="BH102" s="43" t="n">
        <f aca="false">$E101*BH20</f>
        <v>0</v>
      </c>
      <c r="BI102" s="43" t="n">
        <f aca="false">$E101*BI20</f>
        <v>0</v>
      </c>
      <c r="BJ102" s="43" t="n">
        <f aca="false">$E101*BJ20</f>
        <v>0</v>
      </c>
      <c r="BK102" s="43" t="n">
        <f aca="false">$E101*BK20</f>
        <v>0</v>
      </c>
      <c r="BL102" s="43" t="n">
        <f aca="false">$E101*BL20</f>
        <v>0</v>
      </c>
      <c r="BM102" s="43" t="n">
        <f aca="false">$E101*BM20</f>
        <v>0</v>
      </c>
      <c r="BN102" s="43" t="n">
        <f aca="false">$E101*BN20</f>
        <v>0</v>
      </c>
      <c r="BO102" s="43" t="n">
        <f aca="false">$E101*BO20</f>
        <v>0</v>
      </c>
      <c r="BP102" s="43" t="n">
        <f aca="false">$E101*BP20</f>
        <v>0</v>
      </c>
      <c r="BQ102" s="43" t="n">
        <f aca="false">$E101*BQ20</f>
        <v>0</v>
      </c>
      <c r="BR102" s="43" t="n">
        <f aca="false">$E101*BR20</f>
        <v>0</v>
      </c>
      <c r="BS102" s="43" t="n">
        <f aca="false">$E101*BS20</f>
        <v>0</v>
      </c>
      <c r="BT102" s="43" t="n">
        <f aca="false">$E101*BT20</f>
        <v>0</v>
      </c>
      <c r="BU102" s="43" t="n">
        <f aca="false">$E101*BU20</f>
        <v>0</v>
      </c>
      <c r="BV102" s="43" t="n">
        <f aca="false">$E101*BV20</f>
        <v>0</v>
      </c>
      <c r="BW102" s="43" t="n">
        <f aca="false">$E101*BW20</f>
        <v>0</v>
      </c>
      <c r="BX102" s="43" t="n">
        <f aca="false">$E101*BX20</f>
        <v>0</v>
      </c>
      <c r="BY102" s="43" t="n">
        <f aca="false">$E101*BY20</f>
        <v>0</v>
      </c>
      <c r="BZ102" s="43" t="n">
        <f aca="false">$E101*BZ20</f>
        <v>0</v>
      </c>
      <c r="CA102" s="43" t="n">
        <f aca="false">$E101*CA20</f>
        <v>0</v>
      </c>
      <c r="CB102" s="43" t="n">
        <f aca="false">$E101*CB20</f>
        <v>0</v>
      </c>
      <c r="CC102" s="43" t="n">
        <f aca="false">$E101*CC20</f>
        <v>0</v>
      </c>
      <c r="CD102" s="43" t="n">
        <f aca="false">$E101*CD20</f>
        <v>0</v>
      </c>
      <c r="CE102" s="43" t="n">
        <f aca="false">$E101*CE20</f>
        <v>0</v>
      </c>
      <c r="CF102" s="43" t="n">
        <f aca="false">$E101*CF20</f>
        <v>0</v>
      </c>
      <c r="CG102" s="43" t="n">
        <f aca="false">$E101*CG20</f>
        <v>0</v>
      </c>
      <c r="CH102" s="43" t="n">
        <f aca="false">$E101*CH20</f>
        <v>0</v>
      </c>
      <c r="CI102" s="43" t="n">
        <f aca="false">$E101*CI20</f>
        <v>0</v>
      </c>
      <c r="CJ102" s="43" t="n">
        <f aca="false">$E101*CJ20</f>
        <v>0</v>
      </c>
      <c r="CK102" s="43" t="n">
        <f aca="false">$E101*CK20</f>
        <v>0</v>
      </c>
      <c r="CL102" s="43" t="n">
        <f aca="false">$E101*CL20</f>
        <v>0</v>
      </c>
      <c r="CM102" s="43" t="n">
        <f aca="false">$E101*CM20</f>
        <v>0</v>
      </c>
      <c r="CN102" s="43" t="n">
        <f aca="false">$E101*CN20</f>
        <v>0</v>
      </c>
      <c r="CO102" s="43" t="n">
        <f aca="false">$E101*CO20</f>
        <v>0</v>
      </c>
      <c r="CP102" s="43" t="n">
        <f aca="false">$E101*CP20</f>
        <v>0</v>
      </c>
      <c r="CQ102" s="43" t="n">
        <f aca="false">$E101*CQ20</f>
        <v>0</v>
      </c>
      <c r="CR102" s="43" t="n">
        <f aca="false">$E101*CR20</f>
        <v>0</v>
      </c>
      <c r="CS102" s="43" t="n">
        <f aca="false">$E101*CS20</f>
        <v>0</v>
      </c>
      <c r="CT102" s="43" t="n">
        <f aca="false">$E101*CT20</f>
        <v>0</v>
      </c>
      <c r="CU102" s="43" t="n">
        <f aca="false">$E101*CU20</f>
        <v>0</v>
      </c>
      <c r="CV102" s="43" t="n">
        <f aca="false">$E101*CV20</f>
        <v>0</v>
      </c>
      <c r="CW102" s="43" t="n">
        <f aca="false">$E101*CW20</f>
        <v>0</v>
      </c>
      <c r="CX102" s="43" t="n">
        <f aca="false">$E101*CX20</f>
        <v>0</v>
      </c>
      <c r="CY102" s="43" t="n">
        <f aca="false">$E101*CY20</f>
        <v>0</v>
      </c>
      <c r="CZ102" s="43" t="n">
        <f aca="false">$E101*CZ20</f>
        <v>0</v>
      </c>
      <c r="DA102" s="43" t="n">
        <f aca="false">$E101*DA20</f>
        <v>0</v>
      </c>
      <c r="DB102" s="43" t="n">
        <f aca="false">$E101*DB20</f>
        <v>0</v>
      </c>
      <c r="DC102" s="43" t="n">
        <f aca="false">$E101*DC20</f>
        <v>0</v>
      </c>
      <c r="DD102" s="43" t="n">
        <f aca="false">$E101*DD20</f>
        <v>0</v>
      </c>
      <c r="DE102" s="43" t="n">
        <f aca="false">$E101*DE20</f>
        <v>0</v>
      </c>
      <c r="DF102" s="43" t="n">
        <f aca="false">$E101*DF20</f>
        <v>0</v>
      </c>
      <c r="DG102" s="43" t="n">
        <f aca="false">$E101*DG20</f>
        <v>0</v>
      </c>
      <c r="DH102" s="43" t="n">
        <f aca="false">$E101*DH20</f>
        <v>0</v>
      </c>
      <c r="DI102" s="43" t="n">
        <f aca="false">$E101*DI20</f>
        <v>0</v>
      </c>
      <c r="DJ102" s="43" t="n">
        <f aca="false">$E101*DJ20</f>
        <v>0</v>
      </c>
      <c r="DK102" s="43" t="n">
        <f aca="false">$E101*DK20</f>
        <v>0</v>
      </c>
      <c r="DL102" s="43" t="n">
        <f aca="false">$E101*DL20</f>
        <v>0</v>
      </c>
      <c r="DM102" s="43" t="n">
        <f aca="false">$E101*DM20</f>
        <v>0</v>
      </c>
      <c r="DN102" s="43" t="n">
        <f aca="false">$E101*DN20</f>
        <v>0</v>
      </c>
      <c r="DO102" s="43" t="n">
        <f aca="false">$E101*DO20</f>
        <v>0</v>
      </c>
      <c r="DP102" s="43" t="n">
        <f aca="false">$E101*DP20</f>
        <v>0</v>
      </c>
      <c r="DQ102" s="43" t="n">
        <f aca="false">$E101*DQ20</f>
        <v>0</v>
      </c>
      <c r="DR102" s="43" t="n">
        <f aca="false">$E101*DR20</f>
        <v>0</v>
      </c>
      <c r="DS102" s="43" t="n">
        <f aca="false">$E101*DS20</f>
        <v>0</v>
      </c>
      <c r="DT102" s="43" t="n">
        <f aca="false">$E101*DT20</f>
        <v>0</v>
      </c>
      <c r="DU102" s="43" t="n">
        <f aca="false">$E101*DU20</f>
        <v>0</v>
      </c>
      <c r="DV102" s="43" t="n">
        <f aca="false">$E101*DV20</f>
        <v>0</v>
      </c>
      <c r="DW102" s="43" t="n">
        <f aca="false">$E101*DW20</f>
        <v>0</v>
      </c>
      <c r="DX102" s="43" t="n">
        <f aca="false">$E101*DX20</f>
        <v>0</v>
      </c>
      <c r="DY102" s="43" t="n">
        <f aca="false">$E101*DY20</f>
        <v>0</v>
      </c>
      <c r="DZ102" s="43" t="n">
        <f aca="false">$E101*DZ20</f>
        <v>0</v>
      </c>
      <c r="EA102" s="43" t="n">
        <f aca="false">$E101*EA20</f>
        <v>0</v>
      </c>
      <c r="EB102" s="43" t="n">
        <f aca="false">$E101*EB20</f>
        <v>0</v>
      </c>
      <c r="EC102" s="43" t="n">
        <f aca="false">$E101*EC20</f>
        <v>0</v>
      </c>
      <c r="ED102" s="43" t="n">
        <f aca="false">$E101*ED20</f>
        <v>0</v>
      </c>
      <c r="EE102" s="43" t="n">
        <f aca="false">$E101*EE20</f>
        <v>0</v>
      </c>
      <c r="EF102" s="43" t="n">
        <f aca="false">$E101*EF20</f>
        <v>0</v>
      </c>
      <c r="EG102" s="43" t="n">
        <f aca="false">$E101*EG20</f>
        <v>0</v>
      </c>
      <c r="EH102" s="43" t="n">
        <f aca="false">$E101*EH20</f>
        <v>0</v>
      </c>
      <c r="EI102" s="43" t="n">
        <f aca="false">$E101*EI20</f>
        <v>0</v>
      </c>
      <c r="EJ102" s="43" t="n">
        <f aca="false">$E101*EJ20</f>
        <v>0</v>
      </c>
      <c r="EK102" s="43" t="n">
        <f aca="false">$E101*EK20</f>
        <v>0</v>
      </c>
      <c r="EL102" s="43" t="n">
        <f aca="false">$E101*EL20</f>
        <v>0</v>
      </c>
      <c r="EM102" s="43" t="n">
        <f aca="false">$E101*EM20</f>
        <v>0</v>
      </c>
      <c r="EN102" s="43" t="n">
        <f aca="false">$E101*EN20</f>
        <v>0</v>
      </c>
      <c r="EO102" s="43" t="n">
        <f aca="false">$E101*EO20</f>
        <v>0</v>
      </c>
      <c r="EP102" s="43" t="n">
        <f aca="false">$E101*EP20</f>
        <v>0</v>
      </c>
      <c r="EQ102" s="43" t="n">
        <f aca="false">$E101*EQ20</f>
        <v>0</v>
      </c>
      <c r="ER102" s="43" t="n">
        <f aca="false">$E101*ER20</f>
        <v>0</v>
      </c>
      <c r="ES102" s="43" t="n">
        <f aca="false">$E101*ES20</f>
        <v>0</v>
      </c>
      <c r="ET102" s="43" t="n">
        <f aca="false">$E101*ET20</f>
        <v>0</v>
      </c>
      <c r="EU102" s="43" t="n">
        <f aca="false">$E101*EU20</f>
        <v>0</v>
      </c>
      <c r="EV102" s="43" t="n">
        <f aca="false">$E101*EV20</f>
        <v>0</v>
      </c>
      <c r="EW102" s="43" t="n">
        <f aca="false">$E101*EW20</f>
        <v>0</v>
      </c>
      <c r="EX102" s="43" t="n">
        <f aca="false">$E101*EX20</f>
        <v>0</v>
      </c>
      <c r="EY102" s="43" t="n">
        <f aca="false">$E101*EY20</f>
        <v>0</v>
      </c>
      <c r="EZ102" s="43" t="n">
        <f aca="false">$E101*EZ20</f>
        <v>0</v>
      </c>
      <c r="FA102" s="43" t="n">
        <f aca="false">$E101*FA20</f>
        <v>0</v>
      </c>
      <c r="FB102" s="43" t="n">
        <f aca="false">$E101*FB20</f>
        <v>0</v>
      </c>
      <c r="FC102" s="43" t="n">
        <f aca="false">$E101*FC20</f>
        <v>0</v>
      </c>
      <c r="FD102" s="43" t="n">
        <f aca="false">$E101*FD20</f>
        <v>0</v>
      </c>
      <c r="FE102" s="43" t="n">
        <f aca="false">$E101*FE20</f>
        <v>0</v>
      </c>
      <c r="FF102" s="43" t="n">
        <f aca="false">$E101*FF20</f>
        <v>0</v>
      </c>
      <c r="FG102" s="43" t="n">
        <f aca="false">$E101*FG20</f>
        <v>0</v>
      </c>
      <c r="FH102" s="43" t="n">
        <f aca="false">$E101*FH20</f>
        <v>0</v>
      </c>
    </row>
    <row r="103" customFormat="false" ht="15" hidden="false" customHeight="false" outlineLevel="0" collapsed="false">
      <c r="C103" s="0" t="s">
        <v>700</v>
      </c>
      <c r="D103" s="11" t="s">
        <v>319</v>
      </c>
      <c r="E103" s="47" t="n">
        <f aca="false">In_BG_Base+In_BG_Margin</f>
        <v>0.0362</v>
      </c>
      <c r="J103" s="43" t="n">
        <f aca="false">SUMIFS(Dep_Keur,Dep_Paid,"&lt;="&amp;J$4,Dep_Rel,"&gt;"&amp;J$4,Dep_Cash,0)</f>
        <v>0</v>
      </c>
      <c r="K103" s="43" t="n">
        <f aca="false">SUMIFS(Dep_Keur,Dep_Paid,"&lt;="&amp;K$4,Dep_Rel,"&gt;"&amp;K$4,Dep_Cash,0)</f>
        <v>0</v>
      </c>
      <c r="L103" s="43" t="n">
        <f aca="false">SUMIFS(Dep_Keur,Dep_Paid,"&lt;="&amp;L$4,Dep_Rel,"&gt;"&amp;L$4,Dep_Cash,0)</f>
        <v>0</v>
      </c>
      <c r="M103" s="43" t="n">
        <f aca="false">SUMIFS(Dep_Keur,Dep_Paid,"&lt;="&amp;M$4,Dep_Rel,"&gt;"&amp;M$4,Dep_Cash,0)</f>
        <v>0</v>
      </c>
      <c r="N103" s="43" t="n">
        <f aca="false">SUMIFS(Dep_Keur,Dep_Paid,"&lt;="&amp;N$4,Dep_Rel,"&gt;"&amp;N$4,Dep_Cash,0)</f>
        <v>0</v>
      </c>
      <c r="O103" s="43" t="n">
        <f aca="false">SUMIFS(Dep_Keur,Dep_Paid,"&lt;="&amp;O$4,Dep_Rel,"&gt;"&amp;O$4,Dep_Cash,0)</f>
        <v>0</v>
      </c>
      <c r="P103" s="43" t="n">
        <f aca="false">SUMIFS(Dep_Keur,Dep_Paid,"&lt;="&amp;P$4,Dep_Rel,"&gt;"&amp;P$4,Dep_Cash,0)</f>
        <v>0</v>
      </c>
      <c r="Q103" s="43" t="n">
        <f aca="false">SUMIFS(Dep_Keur,Dep_Paid,"&lt;="&amp;Q$4,Dep_Rel,"&gt;"&amp;Q$4,Dep_Cash,0)</f>
        <v>0</v>
      </c>
      <c r="R103" s="43" t="n">
        <f aca="false">SUMIFS(Dep_Keur,Dep_Paid,"&lt;="&amp;R$4,Dep_Rel,"&gt;"&amp;R$4,Dep_Cash,0)</f>
        <v>0</v>
      </c>
      <c r="S103" s="43" t="n">
        <f aca="false">SUMIFS(Dep_Keur,Dep_Paid,"&lt;="&amp;S$4,Dep_Rel,"&gt;"&amp;S$4,Dep_Cash,0)</f>
        <v>0</v>
      </c>
      <c r="T103" s="43" t="n">
        <f aca="false">SUMIFS(Dep_Keur,Dep_Paid,"&lt;="&amp;T$4,Dep_Rel,"&gt;"&amp;T$4,Dep_Cash,0)</f>
        <v>0</v>
      </c>
      <c r="U103" s="43" t="n">
        <f aca="false">SUMIFS(Dep_Keur,Dep_Paid,"&lt;="&amp;U$4,Dep_Rel,"&gt;"&amp;U$4,Dep_Cash,0)</f>
        <v>0</v>
      </c>
      <c r="V103" s="43" t="n">
        <f aca="false">SUMIFS(Dep_Keur,Dep_Paid,"&lt;="&amp;V$4,Dep_Rel,"&gt;"&amp;V$4,Dep_Cash,0)</f>
        <v>0</v>
      </c>
      <c r="W103" s="43" t="n">
        <f aca="false">SUMIFS(Dep_Keur,Dep_Paid,"&lt;="&amp;W$4,Dep_Rel,"&gt;"&amp;W$4,Dep_Cash,0)</f>
        <v>0</v>
      </c>
      <c r="X103" s="43" t="n">
        <f aca="false">SUMIFS(Dep_Keur,Dep_Paid,"&lt;="&amp;X$4,Dep_Rel,"&gt;"&amp;X$4,Dep_Cash,0)</f>
        <v>0</v>
      </c>
      <c r="Y103" s="43" t="n">
        <f aca="false">SUMIFS(Dep_Keur,Dep_Paid,"&lt;="&amp;Y$4,Dep_Rel,"&gt;"&amp;Y$4,Dep_Cash,0)</f>
        <v>0</v>
      </c>
      <c r="Z103" s="43" t="n">
        <f aca="false">SUMIFS(Dep_Keur,Dep_Paid,"&lt;="&amp;Z$4,Dep_Rel,"&gt;"&amp;Z$4,Dep_Cash,0)</f>
        <v>0</v>
      </c>
      <c r="AA103" s="43" t="n">
        <f aca="false">SUMIFS(Dep_Keur,Dep_Paid,"&lt;="&amp;AA$4,Dep_Rel,"&gt;"&amp;AA$4,Dep_Cash,0)</f>
        <v>0</v>
      </c>
      <c r="AB103" s="43" t="n">
        <f aca="false">SUMIFS(Dep_Keur,Dep_Paid,"&lt;="&amp;AB$4,Dep_Rel,"&gt;"&amp;AB$4,Dep_Cash,0)</f>
        <v>0</v>
      </c>
      <c r="AC103" s="43" t="n">
        <f aca="false">SUMIFS(Dep_Keur,Dep_Paid,"&lt;="&amp;AC$4,Dep_Rel,"&gt;"&amp;AC$4,Dep_Cash,0)</f>
        <v>0</v>
      </c>
      <c r="AD103" s="43" t="n">
        <f aca="false">SUMIFS(Dep_Keur,Dep_Paid,"&lt;="&amp;AD$4,Dep_Rel,"&gt;"&amp;AD$4,Dep_Cash,0)</f>
        <v>0</v>
      </c>
      <c r="AE103" s="43" t="n">
        <f aca="false">SUMIFS(Dep_Keur,Dep_Paid,"&lt;="&amp;AE$4,Dep_Rel,"&gt;"&amp;AE$4,Dep_Cash,0)</f>
        <v>0</v>
      </c>
      <c r="AF103" s="43" t="n">
        <f aca="false">SUMIFS(Dep_Keur,Dep_Paid,"&lt;="&amp;AF$4,Dep_Rel,"&gt;"&amp;AF$4,Dep_Cash,0)</f>
        <v>0</v>
      </c>
      <c r="AG103" s="43" t="n">
        <f aca="false">SUMIFS(Dep_Keur,Dep_Paid,"&lt;="&amp;AG$4,Dep_Rel,"&gt;"&amp;AG$4,Dep_Cash,0)</f>
        <v>0</v>
      </c>
      <c r="AH103" s="43" t="n">
        <f aca="false">SUMIFS(Dep_Keur,Dep_Paid,"&lt;="&amp;AH$4,Dep_Rel,"&gt;"&amp;AH$4,Dep_Cash,0)</f>
        <v>0</v>
      </c>
      <c r="AI103" s="43" t="n">
        <f aca="false">SUMIFS(Dep_Keur,Dep_Paid,"&lt;="&amp;AI$4,Dep_Rel,"&gt;"&amp;AI$4,Dep_Cash,0)</f>
        <v>0</v>
      </c>
      <c r="AJ103" s="43" t="n">
        <f aca="false">SUMIFS(Dep_Keur,Dep_Paid,"&lt;="&amp;AJ$4,Dep_Rel,"&gt;"&amp;AJ$4,Dep_Cash,0)</f>
        <v>0</v>
      </c>
      <c r="AK103" s="43" t="n">
        <f aca="false">SUMIFS(Dep_Keur,Dep_Paid,"&lt;="&amp;AK$4,Dep_Rel,"&gt;"&amp;AK$4,Dep_Cash,0)</f>
        <v>0</v>
      </c>
      <c r="AL103" s="43" t="n">
        <f aca="false">SUMIFS(Dep_Keur,Dep_Paid,"&lt;="&amp;AL$4,Dep_Rel,"&gt;"&amp;AL$4,Dep_Cash,0)</f>
        <v>0</v>
      </c>
      <c r="AM103" s="43" t="n">
        <f aca="false">SUMIFS(Dep_Keur,Dep_Paid,"&lt;="&amp;AM$4,Dep_Rel,"&gt;"&amp;AM$4,Dep_Cash,0)</f>
        <v>0</v>
      </c>
      <c r="AN103" s="43" t="n">
        <f aca="false">SUMIFS(Dep_Keur,Dep_Paid,"&lt;="&amp;AN$4,Dep_Rel,"&gt;"&amp;AN$4,Dep_Cash,0)</f>
        <v>0</v>
      </c>
      <c r="AO103" s="43" t="n">
        <f aca="false">SUMIFS(Dep_Keur,Dep_Paid,"&lt;="&amp;AO$4,Dep_Rel,"&gt;"&amp;AO$4,Dep_Cash,0)</f>
        <v>0</v>
      </c>
      <c r="AP103" s="43" t="n">
        <f aca="false">SUMIFS(Dep_Keur,Dep_Paid,"&lt;="&amp;AP$4,Dep_Rel,"&gt;"&amp;AP$4,Dep_Cash,0)</f>
        <v>0</v>
      </c>
      <c r="AQ103" s="43" t="n">
        <f aca="false">SUMIFS(Dep_Keur,Dep_Paid,"&lt;="&amp;AQ$4,Dep_Rel,"&gt;"&amp;AQ$4,Dep_Cash,0)</f>
        <v>0</v>
      </c>
      <c r="AR103" s="43" t="n">
        <f aca="false">SUMIFS(Dep_Keur,Dep_Paid,"&lt;="&amp;AR$4,Dep_Rel,"&gt;"&amp;AR$4,Dep_Cash,0)</f>
        <v>0</v>
      </c>
      <c r="AS103" s="43" t="n">
        <f aca="false">SUMIFS(Dep_Keur,Dep_Paid,"&lt;="&amp;AS$4,Dep_Rel,"&gt;"&amp;AS$4,Dep_Cash,0)</f>
        <v>0</v>
      </c>
      <c r="AT103" s="43" t="n">
        <f aca="false">SUMIFS(Dep_Keur,Dep_Paid,"&lt;="&amp;AT$4,Dep_Rel,"&gt;"&amp;AT$4,Dep_Cash,0)</f>
        <v>0</v>
      </c>
      <c r="AU103" s="43" t="n">
        <f aca="false">SUMIFS(Dep_Keur,Dep_Paid,"&lt;="&amp;AU$4,Dep_Rel,"&gt;"&amp;AU$4,Dep_Cash,0)</f>
        <v>0</v>
      </c>
      <c r="AV103" s="43" t="n">
        <f aca="false">SUMIFS(Dep_Keur,Dep_Paid,"&lt;="&amp;AV$4,Dep_Rel,"&gt;"&amp;AV$4,Dep_Cash,0)</f>
        <v>0</v>
      </c>
      <c r="AW103" s="43" t="n">
        <f aca="false">SUMIFS(Dep_Keur,Dep_Paid,"&lt;="&amp;AW$4,Dep_Rel,"&gt;"&amp;AW$4,Dep_Cash,0)</f>
        <v>0</v>
      </c>
      <c r="AX103" s="43" t="n">
        <f aca="false">SUMIFS(Dep_Keur,Dep_Paid,"&lt;="&amp;AX$4,Dep_Rel,"&gt;"&amp;AX$4,Dep_Cash,0)</f>
        <v>0</v>
      </c>
      <c r="AY103" s="43" t="n">
        <f aca="false">SUMIFS(Dep_Keur,Dep_Paid,"&lt;="&amp;AY$4,Dep_Rel,"&gt;"&amp;AY$4,Dep_Cash,0)</f>
        <v>0</v>
      </c>
      <c r="AZ103" s="43" t="n">
        <f aca="false">SUMIFS(Dep_Keur,Dep_Paid,"&lt;="&amp;AZ$4,Dep_Rel,"&gt;"&amp;AZ$4,Dep_Cash,0)</f>
        <v>0</v>
      </c>
      <c r="BA103" s="43" t="n">
        <f aca="false">SUMIFS(Dep_Keur,Dep_Paid,"&lt;="&amp;BA$4,Dep_Rel,"&gt;"&amp;BA$4,Dep_Cash,0)</f>
        <v>0</v>
      </c>
      <c r="BB103" s="43" t="n">
        <f aca="false">SUMIFS(Dep_Keur,Dep_Paid,"&lt;="&amp;BB$4,Dep_Rel,"&gt;"&amp;BB$4,Dep_Cash,0)</f>
        <v>0</v>
      </c>
      <c r="BC103" s="43" t="n">
        <f aca="false">SUMIFS(Dep_Keur,Dep_Paid,"&lt;="&amp;BC$4,Dep_Rel,"&gt;"&amp;BC$4,Dep_Cash,0)</f>
        <v>0</v>
      </c>
      <c r="BD103" s="43" t="n">
        <f aca="false">SUMIFS(Dep_Keur,Dep_Paid,"&lt;="&amp;BD$4,Dep_Rel,"&gt;"&amp;BD$4,Dep_Cash,0)</f>
        <v>0</v>
      </c>
      <c r="BE103" s="43" t="n">
        <f aca="false">SUMIFS(Dep_Keur,Dep_Paid,"&lt;="&amp;BE$4,Dep_Rel,"&gt;"&amp;BE$4,Dep_Cash,0)</f>
        <v>0</v>
      </c>
      <c r="BF103" s="43" t="n">
        <f aca="false">SUMIFS(Dep_Keur,Dep_Paid,"&lt;="&amp;BF$4,Dep_Rel,"&gt;"&amp;BF$4,Dep_Cash,0)</f>
        <v>0</v>
      </c>
      <c r="BG103" s="43" t="n">
        <f aca="false">SUMIFS(Dep_Keur,Dep_Paid,"&lt;="&amp;BG$4,Dep_Rel,"&gt;"&amp;BG$4,Dep_Cash,0)</f>
        <v>0</v>
      </c>
      <c r="BH103" s="43" t="n">
        <f aca="false">SUMIFS(Dep_Keur,Dep_Paid,"&lt;="&amp;BH$4,Dep_Rel,"&gt;"&amp;BH$4,Dep_Cash,0)</f>
        <v>0</v>
      </c>
      <c r="BI103" s="43" t="n">
        <f aca="false">SUMIFS(Dep_Keur,Dep_Paid,"&lt;="&amp;BI$4,Dep_Rel,"&gt;"&amp;BI$4,Dep_Cash,0)</f>
        <v>0</v>
      </c>
      <c r="BJ103" s="43" t="n">
        <f aca="false">SUMIFS(Dep_Keur,Dep_Paid,"&lt;="&amp;BJ$4,Dep_Rel,"&gt;"&amp;BJ$4,Dep_Cash,0)</f>
        <v>0</v>
      </c>
      <c r="BK103" s="43" t="n">
        <f aca="false">SUMIFS(Dep_Keur,Dep_Paid,"&lt;="&amp;BK$4,Dep_Rel,"&gt;"&amp;BK$4,Dep_Cash,0)</f>
        <v>0</v>
      </c>
      <c r="BL103" s="43" t="n">
        <f aca="false">SUMIFS(Dep_Keur,Dep_Paid,"&lt;="&amp;BL$4,Dep_Rel,"&gt;"&amp;BL$4,Dep_Cash,0)</f>
        <v>0</v>
      </c>
      <c r="BM103" s="43" t="n">
        <f aca="false">SUMIFS(Dep_Keur,Dep_Paid,"&lt;="&amp;BM$4,Dep_Rel,"&gt;"&amp;BM$4,Dep_Cash,0)</f>
        <v>0</v>
      </c>
      <c r="BN103" s="43" t="n">
        <f aca="false">SUMIFS(Dep_Keur,Dep_Paid,"&lt;="&amp;BN$4,Dep_Rel,"&gt;"&amp;BN$4,Dep_Cash,0)</f>
        <v>0</v>
      </c>
      <c r="BO103" s="43" t="n">
        <f aca="false">SUMIFS(Dep_Keur,Dep_Paid,"&lt;="&amp;BO$4,Dep_Rel,"&gt;"&amp;BO$4,Dep_Cash,0)</f>
        <v>0</v>
      </c>
      <c r="BP103" s="43" t="n">
        <f aca="false">SUMIFS(Dep_Keur,Dep_Paid,"&lt;="&amp;BP$4,Dep_Rel,"&gt;"&amp;BP$4,Dep_Cash,0)</f>
        <v>0</v>
      </c>
      <c r="BQ103" s="43" t="n">
        <f aca="false">SUMIFS(Dep_Keur,Dep_Paid,"&lt;="&amp;BQ$4,Dep_Rel,"&gt;"&amp;BQ$4,Dep_Cash,0)</f>
        <v>0</v>
      </c>
      <c r="BR103" s="43" t="n">
        <f aca="false">SUMIFS(Dep_Keur,Dep_Paid,"&lt;="&amp;BR$4,Dep_Rel,"&gt;"&amp;BR$4,Dep_Cash,0)</f>
        <v>0</v>
      </c>
      <c r="BS103" s="43" t="n">
        <f aca="false">SUMIFS(Dep_Keur,Dep_Paid,"&lt;="&amp;BS$4,Dep_Rel,"&gt;"&amp;BS$4,Dep_Cash,0)</f>
        <v>0</v>
      </c>
      <c r="BT103" s="43" t="n">
        <f aca="false">SUMIFS(Dep_Keur,Dep_Paid,"&lt;="&amp;BT$4,Dep_Rel,"&gt;"&amp;BT$4,Dep_Cash,0)</f>
        <v>0</v>
      </c>
      <c r="BU103" s="43" t="n">
        <f aca="false">SUMIFS(Dep_Keur,Dep_Paid,"&lt;="&amp;BU$4,Dep_Rel,"&gt;"&amp;BU$4,Dep_Cash,0)</f>
        <v>0</v>
      </c>
      <c r="BV103" s="43" t="n">
        <f aca="false">SUMIFS(Dep_Keur,Dep_Paid,"&lt;="&amp;BV$4,Dep_Rel,"&gt;"&amp;BV$4,Dep_Cash,0)</f>
        <v>0</v>
      </c>
      <c r="BW103" s="43" t="n">
        <f aca="false">SUMIFS(Dep_Keur,Dep_Paid,"&lt;="&amp;BW$4,Dep_Rel,"&gt;"&amp;BW$4,Dep_Cash,0)</f>
        <v>0</v>
      </c>
      <c r="BX103" s="43" t="n">
        <f aca="false">SUMIFS(Dep_Keur,Dep_Paid,"&lt;="&amp;BX$4,Dep_Rel,"&gt;"&amp;BX$4,Dep_Cash,0)</f>
        <v>0</v>
      </c>
      <c r="BY103" s="43" t="n">
        <f aca="false">SUMIFS(Dep_Keur,Dep_Paid,"&lt;="&amp;BY$4,Dep_Rel,"&gt;"&amp;BY$4,Dep_Cash,0)</f>
        <v>0</v>
      </c>
      <c r="BZ103" s="43" t="n">
        <f aca="false">SUMIFS(Dep_Keur,Dep_Paid,"&lt;="&amp;BZ$4,Dep_Rel,"&gt;"&amp;BZ$4,Dep_Cash,0)</f>
        <v>0</v>
      </c>
      <c r="CA103" s="43" t="n">
        <f aca="false">SUMIFS(Dep_Keur,Dep_Paid,"&lt;="&amp;CA$4,Dep_Rel,"&gt;"&amp;CA$4,Dep_Cash,0)</f>
        <v>0</v>
      </c>
      <c r="CB103" s="43" t="n">
        <f aca="false">SUMIFS(Dep_Keur,Dep_Paid,"&lt;="&amp;CB$4,Dep_Rel,"&gt;"&amp;CB$4,Dep_Cash,0)</f>
        <v>0</v>
      </c>
      <c r="CC103" s="43" t="n">
        <f aca="false">SUMIFS(Dep_Keur,Dep_Paid,"&lt;="&amp;CC$4,Dep_Rel,"&gt;"&amp;CC$4,Dep_Cash,0)</f>
        <v>0</v>
      </c>
      <c r="CD103" s="43" t="n">
        <f aca="false">SUMIFS(Dep_Keur,Dep_Paid,"&lt;="&amp;CD$4,Dep_Rel,"&gt;"&amp;CD$4,Dep_Cash,0)</f>
        <v>0</v>
      </c>
      <c r="CE103" s="43" t="n">
        <f aca="false">SUMIFS(Dep_Keur,Dep_Paid,"&lt;="&amp;CE$4,Dep_Rel,"&gt;"&amp;CE$4,Dep_Cash,0)</f>
        <v>0</v>
      </c>
      <c r="CF103" s="43" t="n">
        <f aca="false">SUMIFS(Dep_Keur,Dep_Paid,"&lt;="&amp;CF$4,Dep_Rel,"&gt;"&amp;CF$4,Dep_Cash,0)</f>
        <v>0</v>
      </c>
      <c r="CG103" s="43" t="n">
        <f aca="false">SUMIFS(Dep_Keur,Dep_Paid,"&lt;="&amp;CG$4,Dep_Rel,"&gt;"&amp;CG$4,Dep_Cash,0)</f>
        <v>0</v>
      </c>
      <c r="CH103" s="43" t="n">
        <f aca="false">SUMIFS(Dep_Keur,Dep_Paid,"&lt;="&amp;CH$4,Dep_Rel,"&gt;"&amp;CH$4,Dep_Cash,0)</f>
        <v>0</v>
      </c>
      <c r="CI103" s="43" t="n">
        <f aca="false">SUMIFS(Dep_Keur,Dep_Paid,"&lt;="&amp;CI$4,Dep_Rel,"&gt;"&amp;CI$4,Dep_Cash,0)</f>
        <v>0</v>
      </c>
      <c r="CJ103" s="43" t="n">
        <f aca="false">SUMIFS(Dep_Keur,Dep_Paid,"&lt;="&amp;CJ$4,Dep_Rel,"&gt;"&amp;CJ$4,Dep_Cash,0)</f>
        <v>0</v>
      </c>
      <c r="CK103" s="43" t="n">
        <f aca="false">SUMIFS(Dep_Keur,Dep_Paid,"&lt;="&amp;CK$4,Dep_Rel,"&gt;"&amp;CK$4,Dep_Cash,0)</f>
        <v>0</v>
      </c>
      <c r="CL103" s="43" t="n">
        <f aca="false">SUMIFS(Dep_Keur,Dep_Paid,"&lt;="&amp;CL$4,Dep_Rel,"&gt;"&amp;CL$4,Dep_Cash,0)</f>
        <v>0</v>
      </c>
      <c r="CM103" s="43" t="n">
        <f aca="false">SUMIFS(Dep_Keur,Dep_Paid,"&lt;="&amp;CM$4,Dep_Rel,"&gt;"&amp;CM$4,Dep_Cash,0)</f>
        <v>0</v>
      </c>
      <c r="CN103" s="43" t="n">
        <f aca="false">SUMIFS(Dep_Keur,Dep_Paid,"&lt;="&amp;CN$4,Dep_Rel,"&gt;"&amp;CN$4,Dep_Cash,0)</f>
        <v>0</v>
      </c>
      <c r="CO103" s="43" t="n">
        <f aca="false">SUMIFS(Dep_Keur,Dep_Paid,"&lt;="&amp;CO$4,Dep_Rel,"&gt;"&amp;CO$4,Dep_Cash,0)</f>
        <v>0</v>
      </c>
      <c r="CP103" s="43" t="n">
        <f aca="false">SUMIFS(Dep_Keur,Dep_Paid,"&lt;="&amp;CP$4,Dep_Rel,"&gt;"&amp;CP$4,Dep_Cash,0)</f>
        <v>0</v>
      </c>
      <c r="CQ103" s="43" t="n">
        <f aca="false">SUMIFS(Dep_Keur,Dep_Paid,"&lt;="&amp;CQ$4,Dep_Rel,"&gt;"&amp;CQ$4,Dep_Cash,0)</f>
        <v>0</v>
      </c>
      <c r="CR103" s="43" t="n">
        <f aca="false">SUMIFS(Dep_Keur,Dep_Paid,"&lt;="&amp;CR$4,Dep_Rel,"&gt;"&amp;CR$4,Dep_Cash,0)</f>
        <v>0</v>
      </c>
      <c r="CS103" s="43" t="n">
        <f aca="false">SUMIFS(Dep_Keur,Dep_Paid,"&lt;="&amp;CS$4,Dep_Rel,"&gt;"&amp;CS$4,Dep_Cash,0)</f>
        <v>0</v>
      </c>
      <c r="CT103" s="43" t="n">
        <f aca="false">SUMIFS(Dep_Keur,Dep_Paid,"&lt;="&amp;CT$4,Dep_Rel,"&gt;"&amp;CT$4,Dep_Cash,0)</f>
        <v>0</v>
      </c>
      <c r="CU103" s="43" t="n">
        <f aca="false">SUMIFS(Dep_Keur,Dep_Paid,"&lt;="&amp;CU$4,Dep_Rel,"&gt;"&amp;CU$4,Dep_Cash,0)</f>
        <v>0</v>
      </c>
      <c r="CV103" s="43" t="n">
        <f aca="false">SUMIFS(Dep_Keur,Dep_Paid,"&lt;="&amp;CV$4,Dep_Rel,"&gt;"&amp;CV$4,Dep_Cash,0)</f>
        <v>0</v>
      </c>
      <c r="CW103" s="43" t="n">
        <f aca="false">SUMIFS(Dep_Keur,Dep_Paid,"&lt;="&amp;CW$4,Dep_Rel,"&gt;"&amp;CW$4,Dep_Cash,0)</f>
        <v>0</v>
      </c>
      <c r="CX103" s="43" t="n">
        <f aca="false">SUMIFS(Dep_Keur,Dep_Paid,"&lt;="&amp;CX$4,Dep_Rel,"&gt;"&amp;CX$4,Dep_Cash,0)</f>
        <v>0</v>
      </c>
      <c r="CY103" s="43" t="n">
        <f aca="false">SUMIFS(Dep_Keur,Dep_Paid,"&lt;="&amp;CY$4,Dep_Rel,"&gt;"&amp;CY$4,Dep_Cash,0)</f>
        <v>0</v>
      </c>
      <c r="CZ103" s="43" t="n">
        <f aca="false">SUMIFS(Dep_Keur,Dep_Paid,"&lt;="&amp;CZ$4,Dep_Rel,"&gt;"&amp;CZ$4,Dep_Cash,0)</f>
        <v>0</v>
      </c>
      <c r="DA103" s="43" t="n">
        <f aca="false">SUMIFS(Dep_Keur,Dep_Paid,"&lt;="&amp;DA$4,Dep_Rel,"&gt;"&amp;DA$4,Dep_Cash,0)</f>
        <v>0</v>
      </c>
      <c r="DB103" s="43" t="n">
        <f aca="false">SUMIFS(Dep_Keur,Dep_Paid,"&lt;="&amp;DB$4,Dep_Rel,"&gt;"&amp;DB$4,Dep_Cash,0)</f>
        <v>0</v>
      </c>
      <c r="DC103" s="43" t="n">
        <f aca="false">SUMIFS(Dep_Keur,Dep_Paid,"&lt;="&amp;DC$4,Dep_Rel,"&gt;"&amp;DC$4,Dep_Cash,0)</f>
        <v>0</v>
      </c>
      <c r="DD103" s="43" t="n">
        <f aca="false">SUMIFS(Dep_Keur,Dep_Paid,"&lt;="&amp;DD$4,Dep_Rel,"&gt;"&amp;DD$4,Dep_Cash,0)</f>
        <v>0</v>
      </c>
      <c r="DE103" s="43" t="n">
        <f aca="false">SUMIFS(Dep_Keur,Dep_Paid,"&lt;="&amp;DE$4,Dep_Rel,"&gt;"&amp;DE$4,Dep_Cash,0)</f>
        <v>0</v>
      </c>
      <c r="DF103" s="43" t="n">
        <f aca="false">SUMIFS(Dep_Keur,Dep_Paid,"&lt;="&amp;DF$4,Dep_Rel,"&gt;"&amp;DF$4,Dep_Cash,0)</f>
        <v>0</v>
      </c>
      <c r="DG103" s="43" t="n">
        <f aca="false">SUMIFS(Dep_Keur,Dep_Paid,"&lt;="&amp;DG$4,Dep_Rel,"&gt;"&amp;DG$4,Dep_Cash,0)</f>
        <v>0</v>
      </c>
      <c r="DH103" s="43" t="n">
        <f aca="false">SUMIFS(Dep_Keur,Dep_Paid,"&lt;="&amp;DH$4,Dep_Rel,"&gt;"&amp;DH$4,Dep_Cash,0)</f>
        <v>0</v>
      </c>
      <c r="DI103" s="43" t="n">
        <f aca="false">SUMIFS(Dep_Keur,Dep_Paid,"&lt;="&amp;DI$4,Dep_Rel,"&gt;"&amp;DI$4,Dep_Cash,0)</f>
        <v>0</v>
      </c>
      <c r="DJ103" s="43" t="n">
        <f aca="false">SUMIFS(Dep_Keur,Dep_Paid,"&lt;="&amp;DJ$4,Dep_Rel,"&gt;"&amp;DJ$4,Dep_Cash,0)</f>
        <v>0</v>
      </c>
      <c r="DK103" s="43" t="n">
        <f aca="false">SUMIFS(Dep_Keur,Dep_Paid,"&lt;="&amp;DK$4,Dep_Rel,"&gt;"&amp;DK$4,Dep_Cash,0)</f>
        <v>0</v>
      </c>
      <c r="DL103" s="43" t="n">
        <f aca="false">SUMIFS(Dep_Keur,Dep_Paid,"&lt;="&amp;DL$4,Dep_Rel,"&gt;"&amp;DL$4,Dep_Cash,0)</f>
        <v>0</v>
      </c>
      <c r="DM103" s="43" t="n">
        <f aca="false">SUMIFS(Dep_Keur,Dep_Paid,"&lt;="&amp;DM$4,Dep_Rel,"&gt;"&amp;DM$4,Dep_Cash,0)</f>
        <v>0</v>
      </c>
      <c r="DN103" s="43" t="n">
        <f aca="false">SUMIFS(Dep_Keur,Dep_Paid,"&lt;="&amp;DN$4,Dep_Rel,"&gt;"&amp;DN$4,Dep_Cash,0)</f>
        <v>0</v>
      </c>
      <c r="DO103" s="43" t="n">
        <f aca="false">SUMIFS(Dep_Keur,Dep_Paid,"&lt;="&amp;DO$4,Dep_Rel,"&gt;"&amp;DO$4,Dep_Cash,0)</f>
        <v>0</v>
      </c>
      <c r="DP103" s="43" t="n">
        <f aca="false">SUMIFS(Dep_Keur,Dep_Paid,"&lt;="&amp;DP$4,Dep_Rel,"&gt;"&amp;DP$4,Dep_Cash,0)</f>
        <v>0</v>
      </c>
      <c r="DQ103" s="43" t="n">
        <f aca="false">SUMIFS(Dep_Keur,Dep_Paid,"&lt;="&amp;DQ$4,Dep_Rel,"&gt;"&amp;DQ$4,Dep_Cash,0)</f>
        <v>0</v>
      </c>
      <c r="DR103" s="43" t="n">
        <f aca="false">SUMIFS(Dep_Keur,Dep_Paid,"&lt;="&amp;DR$4,Dep_Rel,"&gt;"&amp;DR$4,Dep_Cash,0)</f>
        <v>0</v>
      </c>
      <c r="DS103" s="43" t="n">
        <f aca="false">SUMIFS(Dep_Keur,Dep_Paid,"&lt;="&amp;DS$4,Dep_Rel,"&gt;"&amp;DS$4,Dep_Cash,0)</f>
        <v>0</v>
      </c>
      <c r="DT103" s="43" t="n">
        <f aca="false">SUMIFS(Dep_Keur,Dep_Paid,"&lt;="&amp;DT$4,Dep_Rel,"&gt;"&amp;DT$4,Dep_Cash,0)</f>
        <v>0</v>
      </c>
      <c r="DU103" s="43" t="n">
        <f aca="false">SUMIFS(Dep_Keur,Dep_Paid,"&lt;="&amp;DU$4,Dep_Rel,"&gt;"&amp;DU$4,Dep_Cash,0)</f>
        <v>0</v>
      </c>
      <c r="DV103" s="43" t="n">
        <f aca="false">SUMIFS(Dep_Keur,Dep_Paid,"&lt;="&amp;DV$4,Dep_Rel,"&gt;"&amp;DV$4,Dep_Cash,0)</f>
        <v>0</v>
      </c>
      <c r="DW103" s="43" t="n">
        <f aca="false">SUMIFS(Dep_Keur,Dep_Paid,"&lt;="&amp;DW$4,Dep_Rel,"&gt;"&amp;DW$4,Dep_Cash,0)</f>
        <v>0</v>
      </c>
      <c r="DX103" s="43" t="n">
        <f aca="false">SUMIFS(Dep_Keur,Dep_Paid,"&lt;="&amp;DX$4,Dep_Rel,"&gt;"&amp;DX$4,Dep_Cash,0)</f>
        <v>0</v>
      </c>
      <c r="DY103" s="43" t="n">
        <f aca="false">SUMIFS(Dep_Keur,Dep_Paid,"&lt;="&amp;DY$4,Dep_Rel,"&gt;"&amp;DY$4,Dep_Cash,0)</f>
        <v>0</v>
      </c>
      <c r="DZ103" s="43" t="n">
        <f aca="false">SUMIFS(Dep_Keur,Dep_Paid,"&lt;="&amp;DZ$4,Dep_Rel,"&gt;"&amp;DZ$4,Dep_Cash,0)</f>
        <v>0</v>
      </c>
      <c r="EA103" s="43" t="n">
        <f aca="false">SUMIFS(Dep_Keur,Dep_Paid,"&lt;="&amp;EA$4,Dep_Rel,"&gt;"&amp;EA$4,Dep_Cash,0)</f>
        <v>0</v>
      </c>
      <c r="EB103" s="43" t="n">
        <f aca="false">SUMIFS(Dep_Keur,Dep_Paid,"&lt;="&amp;EB$4,Dep_Rel,"&gt;"&amp;EB$4,Dep_Cash,0)</f>
        <v>0</v>
      </c>
      <c r="EC103" s="43" t="n">
        <f aca="false">SUMIFS(Dep_Keur,Dep_Paid,"&lt;="&amp;EC$4,Dep_Rel,"&gt;"&amp;EC$4,Dep_Cash,0)</f>
        <v>0</v>
      </c>
      <c r="ED103" s="43" t="n">
        <f aca="false">SUMIFS(Dep_Keur,Dep_Paid,"&lt;="&amp;ED$4,Dep_Rel,"&gt;"&amp;ED$4,Dep_Cash,0)</f>
        <v>0</v>
      </c>
      <c r="EE103" s="43" t="n">
        <f aca="false">SUMIFS(Dep_Keur,Dep_Paid,"&lt;="&amp;EE$4,Dep_Rel,"&gt;"&amp;EE$4,Dep_Cash,0)</f>
        <v>0</v>
      </c>
      <c r="EF103" s="43" t="n">
        <f aca="false">SUMIFS(Dep_Keur,Dep_Paid,"&lt;="&amp;EF$4,Dep_Rel,"&gt;"&amp;EF$4,Dep_Cash,0)</f>
        <v>0</v>
      </c>
      <c r="EG103" s="43" t="n">
        <f aca="false">SUMIFS(Dep_Keur,Dep_Paid,"&lt;="&amp;EG$4,Dep_Rel,"&gt;"&amp;EG$4,Dep_Cash,0)</f>
        <v>0</v>
      </c>
      <c r="EH103" s="43" t="n">
        <f aca="false">SUMIFS(Dep_Keur,Dep_Paid,"&lt;="&amp;EH$4,Dep_Rel,"&gt;"&amp;EH$4,Dep_Cash,0)</f>
        <v>0</v>
      </c>
      <c r="EI103" s="43" t="n">
        <f aca="false">SUMIFS(Dep_Keur,Dep_Paid,"&lt;="&amp;EI$4,Dep_Rel,"&gt;"&amp;EI$4,Dep_Cash,0)</f>
        <v>0</v>
      </c>
      <c r="EJ103" s="43" t="n">
        <f aca="false">SUMIFS(Dep_Keur,Dep_Paid,"&lt;="&amp;EJ$4,Dep_Rel,"&gt;"&amp;EJ$4,Dep_Cash,0)</f>
        <v>0</v>
      </c>
      <c r="EK103" s="43" t="n">
        <f aca="false">SUMIFS(Dep_Keur,Dep_Paid,"&lt;="&amp;EK$4,Dep_Rel,"&gt;"&amp;EK$4,Dep_Cash,0)</f>
        <v>0</v>
      </c>
      <c r="EL103" s="43" t="n">
        <f aca="false">SUMIFS(Dep_Keur,Dep_Paid,"&lt;="&amp;EL$4,Dep_Rel,"&gt;"&amp;EL$4,Dep_Cash,0)</f>
        <v>0</v>
      </c>
      <c r="EM103" s="43" t="n">
        <f aca="false">SUMIFS(Dep_Keur,Dep_Paid,"&lt;="&amp;EM$4,Dep_Rel,"&gt;"&amp;EM$4,Dep_Cash,0)</f>
        <v>0</v>
      </c>
      <c r="EN103" s="43" t="n">
        <f aca="false">SUMIFS(Dep_Keur,Dep_Paid,"&lt;="&amp;EN$4,Dep_Rel,"&gt;"&amp;EN$4,Dep_Cash,0)</f>
        <v>0</v>
      </c>
      <c r="EO103" s="43" t="n">
        <f aca="false">SUMIFS(Dep_Keur,Dep_Paid,"&lt;="&amp;EO$4,Dep_Rel,"&gt;"&amp;EO$4,Dep_Cash,0)</f>
        <v>0</v>
      </c>
      <c r="EP103" s="43" t="n">
        <f aca="false">SUMIFS(Dep_Keur,Dep_Paid,"&lt;="&amp;EP$4,Dep_Rel,"&gt;"&amp;EP$4,Dep_Cash,0)</f>
        <v>0</v>
      </c>
      <c r="EQ103" s="43" t="n">
        <f aca="false">SUMIFS(Dep_Keur,Dep_Paid,"&lt;="&amp;EQ$4,Dep_Rel,"&gt;"&amp;EQ$4,Dep_Cash,0)</f>
        <v>0</v>
      </c>
      <c r="ER103" s="43" t="n">
        <f aca="false">SUMIFS(Dep_Keur,Dep_Paid,"&lt;="&amp;ER$4,Dep_Rel,"&gt;"&amp;ER$4,Dep_Cash,0)</f>
        <v>0</v>
      </c>
      <c r="ES103" s="43" t="n">
        <f aca="false">SUMIFS(Dep_Keur,Dep_Paid,"&lt;="&amp;ES$4,Dep_Rel,"&gt;"&amp;ES$4,Dep_Cash,0)</f>
        <v>0</v>
      </c>
      <c r="ET103" s="43" t="n">
        <f aca="false">SUMIFS(Dep_Keur,Dep_Paid,"&lt;="&amp;ET$4,Dep_Rel,"&gt;"&amp;ET$4,Dep_Cash,0)</f>
        <v>0</v>
      </c>
      <c r="EU103" s="43" t="n">
        <f aca="false">SUMIFS(Dep_Keur,Dep_Paid,"&lt;="&amp;EU$4,Dep_Rel,"&gt;"&amp;EU$4,Dep_Cash,0)</f>
        <v>0</v>
      </c>
      <c r="EV103" s="43" t="n">
        <f aca="false">SUMIFS(Dep_Keur,Dep_Paid,"&lt;="&amp;EV$4,Dep_Rel,"&gt;"&amp;EV$4,Dep_Cash,0)</f>
        <v>0</v>
      </c>
      <c r="EW103" s="43" t="n">
        <f aca="false">SUMIFS(Dep_Keur,Dep_Paid,"&lt;="&amp;EW$4,Dep_Rel,"&gt;"&amp;EW$4,Dep_Cash,0)</f>
        <v>0</v>
      </c>
      <c r="EX103" s="43" t="n">
        <f aca="false">SUMIFS(Dep_Keur,Dep_Paid,"&lt;="&amp;EX$4,Dep_Rel,"&gt;"&amp;EX$4,Dep_Cash,0)</f>
        <v>0</v>
      </c>
      <c r="EY103" s="43" t="n">
        <f aca="false">SUMIFS(Dep_Keur,Dep_Paid,"&lt;="&amp;EY$4,Dep_Rel,"&gt;"&amp;EY$4,Dep_Cash,0)</f>
        <v>0</v>
      </c>
      <c r="EZ103" s="43" t="n">
        <f aca="false">SUMIFS(Dep_Keur,Dep_Paid,"&lt;="&amp;EZ$4,Dep_Rel,"&gt;"&amp;EZ$4,Dep_Cash,0)</f>
        <v>0</v>
      </c>
      <c r="FA103" s="43" t="n">
        <f aca="false">SUMIFS(Dep_Keur,Dep_Paid,"&lt;="&amp;FA$4,Dep_Rel,"&gt;"&amp;FA$4,Dep_Cash,0)</f>
        <v>0</v>
      </c>
      <c r="FB103" s="43" t="n">
        <f aca="false">SUMIFS(Dep_Keur,Dep_Paid,"&lt;="&amp;FB$4,Dep_Rel,"&gt;"&amp;FB$4,Dep_Cash,0)</f>
        <v>0</v>
      </c>
      <c r="FC103" s="43" t="n">
        <f aca="false">SUMIFS(Dep_Keur,Dep_Paid,"&lt;="&amp;FC$4,Dep_Rel,"&gt;"&amp;FC$4,Dep_Cash,0)</f>
        <v>0</v>
      </c>
      <c r="FD103" s="43" t="n">
        <f aca="false">SUMIFS(Dep_Keur,Dep_Paid,"&lt;="&amp;FD$4,Dep_Rel,"&gt;"&amp;FD$4,Dep_Cash,0)</f>
        <v>0</v>
      </c>
      <c r="FE103" s="43" t="n">
        <f aca="false">SUMIFS(Dep_Keur,Dep_Paid,"&lt;="&amp;FE$4,Dep_Rel,"&gt;"&amp;FE$4,Dep_Cash,0)</f>
        <v>0</v>
      </c>
      <c r="FF103" s="43" t="n">
        <f aca="false">SUMIFS(Dep_Keur,Dep_Paid,"&lt;="&amp;FF$4,Dep_Rel,"&gt;"&amp;FF$4,Dep_Cash,0)</f>
        <v>0</v>
      </c>
      <c r="FG103" s="43" t="n">
        <f aca="false">SUMIFS(Dep_Keur,Dep_Paid,"&lt;="&amp;FG$4,Dep_Rel,"&gt;"&amp;FG$4,Dep_Cash,0)</f>
        <v>0</v>
      </c>
      <c r="FH103" s="43" t="n">
        <f aca="false">SUMIFS(Dep_Keur,Dep_Paid,"&lt;="&amp;FH$4,Dep_Rel,"&gt;"&amp;FH$4,Dep_Cash,0)</f>
        <v>0</v>
      </c>
    </row>
    <row r="104" customFormat="false" ht="15" hidden="false" customHeight="false" outlineLevel="0" collapsed="false">
      <c r="C104" s="0" t="s">
        <v>701</v>
      </c>
      <c r="D104" s="11" t="s">
        <v>319</v>
      </c>
      <c r="J104" s="43" t="n">
        <f aca="false">SUMIFS(Dep_Keur,Dep_Paid,"&lt;="&amp;J$4,Dep_Exit,1,Dep_Cash,0)</f>
        <v>0</v>
      </c>
      <c r="K104" s="43" t="n">
        <f aca="false">SUMIFS(Dep_Keur,Dep_Paid,"&lt;="&amp;K$4,Dep_Exit,1,Dep_Cash,0)</f>
        <v>606.9375</v>
      </c>
      <c r="L104" s="43" t="n">
        <f aca="false">SUMIFS(Dep_Keur,Dep_Paid,"&lt;="&amp;L$4,Dep_Exit,1,Dep_Cash,0)</f>
        <v>809.25</v>
      </c>
      <c r="M104" s="43" t="n">
        <f aca="false">SUMIFS(Dep_Keur,Dep_Paid,"&lt;="&amp;M$4,Dep_Exit,1,Dep_Cash,0)</f>
        <v>809.25</v>
      </c>
      <c r="N104" s="43" t="n">
        <f aca="false">SUMIFS(Dep_Keur,Dep_Paid,"&lt;="&amp;N$4,Dep_Exit,1,Dep_Cash,0)</f>
        <v>809.25</v>
      </c>
      <c r="O104" s="43" t="n">
        <f aca="false">SUMIFS(Dep_Keur,Dep_Paid,"&lt;="&amp;O$4,Dep_Exit,1,Dep_Cash,0)</f>
        <v>809.25</v>
      </c>
      <c r="P104" s="43" t="n">
        <f aca="false">SUMIFS(Dep_Keur,Dep_Paid,"&lt;="&amp;P$4,Dep_Exit,1,Dep_Cash,0)</f>
        <v>809.25</v>
      </c>
      <c r="Q104" s="43" t="n">
        <f aca="false">SUMIFS(Dep_Keur,Dep_Paid,"&lt;="&amp;Q$4,Dep_Exit,1,Dep_Cash,0)</f>
        <v>809.25</v>
      </c>
      <c r="R104" s="43" t="n">
        <f aca="false">SUMIFS(Dep_Keur,Dep_Paid,"&lt;="&amp;R$4,Dep_Exit,1,Dep_Cash,0)</f>
        <v>809.25</v>
      </c>
      <c r="S104" s="43" t="n">
        <f aca="false">SUMIFS(Dep_Keur,Dep_Paid,"&lt;="&amp;S$4,Dep_Exit,1,Dep_Cash,0)</f>
        <v>809.25</v>
      </c>
      <c r="T104" s="43" t="n">
        <f aca="false">SUMIFS(Dep_Keur,Dep_Paid,"&lt;="&amp;T$4,Dep_Exit,1,Dep_Cash,0)</f>
        <v>809.25</v>
      </c>
      <c r="U104" s="43" t="n">
        <f aca="false">SUMIFS(Dep_Keur,Dep_Paid,"&lt;="&amp;U$4,Dep_Exit,1,Dep_Cash,0)</f>
        <v>809.25</v>
      </c>
      <c r="V104" s="43" t="n">
        <f aca="false">SUMIFS(Dep_Keur,Dep_Paid,"&lt;="&amp;V$4,Dep_Exit,1,Dep_Cash,0)</f>
        <v>809.25</v>
      </c>
      <c r="W104" s="43" t="n">
        <f aca="false">SUMIFS(Dep_Keur,Dep_Paid,"&lt;="&amp;W$4,Dep_Exit,1,Dep_Cash,0)</f>
        <v>809.25</v>
      </c>
      <c r="X104" s="43" t="n">
        <f aca="false">SUMIFS(Dep_Keur,Dep_Paid,"&lt;="&amp;X$4,Dep_Exit,1,Dep_Cash,0)</f>
        <v>809.25</v>
      </c>
      <c r="Y104" s="43" t="n">
        <f aca="false">SUMIFS(Dep_Keur,Dep_Paid,"&lt;="&amp;Y$4,Dep_Exit,1,Dep_Cash,0)</f>
        <v>809.25</v>
      </c>
      <c r="Z104" s="43" t="n">
        <f aca="false">SUMIFS(Dep_Keur,Dep_Paid,"&lt;="&amp;Z$4,Dep_Exit,1,Dep_Cash,0)</f>
        <v>809.25</v>
      </c>
      <c r="AA104" s="43" t="n">
        <f aca="false">SUMIFS(Dep_Keur,Dep_Paid,"&lt;="&amp;AA$4,Dep_Exit,1,Dep_Cash,0)</f>
        <v>809.25</v>
      </c>
      <c r="AB104" s="43" t="n">
        <f aca="false">SUMIFS(Dep_Keur,Dep_Paid,"&lt;="&amp;AB$4,Dep_Exit,1,Dep_Cash,0)</f>
        <v>809.25</v>
      </c>
      <c r="AC104" s="43" t="n">
        <f aca="false">SUMIFS(Dep_Keur,Dep_Paid,"&lt;="&amp;AC$4,Dep_Exit,1,Dep_Cash,0)</f>
        <v>809.25</v>
      </c>
      <c r="AD104" s="43" t="n">
        <f aca="false">SUMIFS(Dep_Keur,Dep_Paid,"&lt;="&amp;AD$4,Dep_Exit,1,Dep_Cash,0)</f>
        <v>809.25</v>
      </c>
      <c r="AE104" s="43" t="n">
        <f aca="false">SUMIFS(Dep_Keur,Dep_Paid,"&lt;="&amp;AE$4,Dep_Exit,1,Dep_Cash,0)</f>
        <v>809.25</v>
      </c>
      <c r="AF104" s="43" t="n">
        <f aca="false">SUMIFS(Dep_Keur,Dep_Paid,"&lt;="&amp;AF$4,Dep_Exit,1,Dep_Cash,0)</f>
        <v>809.25</v>
      </c>
      <c r="AG104" s="43" t="n">
        <f aca="false">SUMIFS(Dep_Keur,Dep_Paid,"&lt;="&amp;AG$4,Dep_Exit,1,Dep_Cash,0)</f>
        <v>809.25</v>
      </c>
      <c r="AH104" s="43" t="n">
        <f aca="false">SUMIFS(Dep_Keur,Dep_Paid,"&lt;="&amp;AH$4,Dep_Exit,1,Dep_Cash,0)</f>
        <v>809.25</v>
      </c>
      <c r="AI104" s="43" t="n">
        <f aca="false">SUMIFS(Dep_Keur,Dep_Paid,"&lt;="&amp;AI$4,Dep_Exit,1,Dep_Cash,0)</f>
        <v>809.25</v>
      </c>
      <c r="AJ104" s="43" t="n">
        <f aca="false">SUMIFS(Dep_Keur,Dep_Paid,"&lt;="&amp;AJ$4,Dep_Exit,1,Dep_Cash,0)</f>
        <v>809.25</v>
      </c>
      <c r="AK104" s="43" t="n">
        <f aca="false">SUMIFS(Dep_Keur,Dep_Paid,"&lt;="&amp;AK$4,Dep_Exit,1,Dep_Cash,0)</f>
        <v>809.25</v>
      </c>
      <c r="AL104" s="43" t="n">
        <f aca="false">SUMIFS(Dep_Keur,Dep_Paid,"&lt;="&amp;AL$4,Dep_Exit,1,Dep_Cash,0)</f>
        <v>809.25</v>
      </c>
      <c r="AM104" s="43" t="n">
        <f aca="false">SUMIFS(Dep_Keur,Dep_Paid,"&lt;="&amp;AM$4,Dep_Exit,1,Dep_Cash,0)</f>
        <v>809.25</v>
      </c>
      <c r="AN104" s="43" t="n">
        <f aca="false">SUMIFS(Dep_Keur,Dep_Paid,"&lt;="&amp;AN$4,Dep_Exit,1,Dep_Cash,0)</f>
        <v>809.25</v>
      </c>
      <c r="AO104" s="43" t="n">
        <f aca="false">SUMIFS(Dep_Keur,Dep_Paid,"&lt;="&amp;AO$4,Dep_Exit,1,Dep_Cash,0)</f>
        <v>809.25</v>
      </c>
      <c r="AP104" s="43" t="n">
        <f aca="false">SUMIFS(Dep_Keur,Dep_Paid,"&lt;="&amp;AP$4,Dep_Exit,1,Dep_Cash,0)</f>
        <v>809.25</v>
      </c>
      <c r="AQ104" s="43" t="n">
        <f aca="false">SUMIFS(Dep_Keur,Dep_Paid,"&lt;="&amp;AQ$4,Dep_Exit,1,Dep_Cash,0)</f>
        <v>809.25</v>
      </c>
      <c r="AR104" s="43" t="n">
        <f aca="false">SUMIFS(Dep_Keur,Dep_Paid,"&lt;="&amp;AR$4,Dep_Exit,1,Dep_Cash,0)</f>
        <v>809.25</v>
      </c>
      <c r="AS104" s="43" t="n">
        <f aca="false">SUMIFS(Dep_Keur,Dep_Paid,"&lt;="&amp;AS$4,Dep_Exit,1,Dep_Cash,0)</f>
        <v>809.25</v>
      </c>
      <c r="AT104" s="43" t="n">
        <f aca="false">SUMIFS(Dep_Keur,Dep_Paid,"&lt;="&amp;AT$4,Dep_Exit,1,Dep_Cash,0)</f>
        <v>809.25</v>
      </c>
      <c r="AU104" s="43" t="n">
        <f aca="false">SUMIFS(Dep_Keur,Dep_Paid,"&lt;="&amp;AU$4,Dep_Exit,1,Dep_Cash,0)</f>
        <v>809.25</v>
      </c>
      <c r="AV104" s="43" t="n">
        <f aca="false">SUMIFS(Dep_Keur,Dep_Paid,"&lt;="&amp;AV$4,Dep_Exit,1,Dep_Cash,0)</f>
        <v>809.25</v>
      </c>
      <c r="AW104" s="43" t="n">
        <f aca="false">SUMIFS(Dep_Keur,Dep_Paid,"&lt;="&amp;AW$4,Dep_Exit,1,Dep_Cash,0)</f>
        <v>809.25</v>
      </c>
      <c r="AX104" s="43" t="n">
        <f aca="false">SUMIFS(Dep_Keur,Dep_Paid,"&lt;="&amp;AX$4,Dep_Exit,1,Dep_Cash,0)</f>
        <v>809.25</v>
      </c>
      <c r="AY104" s="43" t="n">
        <f aca="false">SUMIFS(Dep_Keur,Dep_Paid,"&lt;="&amp;AY$4,Dep_Exit,1,Dep_Cash,0)</f>
        <v>809.25</v>
      </c>
      <c r="AZ104" s="43" t="n">
        <f aca="false">SUMIFS(Dep_Keur,Dep_Paid,"&lt;="&amp;AZ$4,Dep_Exit,1,Dep_Cash,0)</f>
        <v>809.25</v>
      </c>
      <c r="BA104" s="43" t="n">
        <f aca="false">SUMIFS(Dep_Keur,Dep_Paid,"&lt;="&amp;BA$4,Dep_Exit,1,Dep_Cash,0)</f>
        <v>809.25</v>
      </c>
      <c r="BB104" s="43" t="n">
        <f aca="false">SUMIFS(Dep_Keur,Dep_Paid,"&lt;="&amp;BB$4,Dep_Exit,1,Dep_Cash,0)</f>
        <v>809.25</v>
      </c>
      <c r="BC104" s="43" t="n">
        <f aca="false">SUMIFS(Dep_Keur,Dep_Paid,"&lt;="&amp;BC$4,Dep_Exit,1,Dep_Cash,0)</f>
        <v>809.25</v>
      </c>
      <c r="BD104" s="43" t="n">
        <f aca="false">SUMIFS(Dep_Keur,Dep_Paid,"&lt;="&amp;BD$4,Dep_Exit,1,Dep_Cash,0)</f>
        <v>809.25</v>
      </c>
      <c r="BE104" s="43" t="n">
        <f aca="false">SUMIFS(Dep_Keur,Dep_Paid,"&lt;="&amp;BE$4,Dep_Exit,1,Dep_Cash,0)</f>
        <v>809.25</v>
      </c>
      <c r="BF104" s="43" t="n">
        <f aca="false">SUMIFS(Dep_Keur,Dep_Paid,"&lt;="&amp;BF$4,Dep_Exit,1,Dep_Cash,0)</f>
        <v>809.25</v>
      </c>
      <c r="BG104" s="43" t="n">
        <f aca="false">SUMIFS(Dep_Keur,Dep_Paid,"&lt;="&amp;BG$4,Dep_Exit,1,Dep_Cash,0)</f>
        <v>809.25</v>
      </c>
      <c r="BH104" s="43" t="n">
        <f aca="false">SUMIFS(Dep_Keur,Dep_Paid,"&lt;="&amp;BH$4,Dep_Exit,1,Dep_Cash,0)</f>
        <v>809.25</v>
      </c>
      <c r="BI104" s="43" t="n">
        <f aca="false">SUMIFS(Dep_Keur,Dep_Paid,"&lt;="&amp;BI$4,Dep_Exit,1,Dep_Cash,0)</f>
        <v>809.25</v>
      </c>
      <c r="BJ104" s="43" t="n">
        <f aca="false">SUMIFS(Dep_Keur,Dep_Paid,"&lt;="&amp;BJ$4,Dep_Exit,1,Dep_Cash,0)</f>
        <v>809.25</v>
      </c>
      <c r="BK104" s="43" t="n">
        <f aca="false">SUMIFS(Dep_Keur,Dep_Paid,"&lt;="&amp;BK$4,Dep_Exit,1,Dep_Cash,0)</f>
        <v>809.25</v>
      </c>
      <c r="BL104" s="43" t="n">
        <f aca="false">SUMIFS(Dep_Keur,Dep_Paid,"&lt;="&amp;BL$4,Dep_Exit,1,Dep_Cash,0)</f>
        <v>809.25</v>
      </c>
      <c r="BM104" s="43" t="n">
        <f aca="false">SUMIFS(Dep_Keur,Dep_Paid,"&lt;="&amp;BM$4,Dep_Exit,1,Dep_Cash,0)</f>
        <v>809.25</v>
      </c>
      <c r="BN104" s="43" t="n">
        <f aca="false">SUMIFS(Dep_Keur,Dep_Paid,"&lt;="&amp;BN$4,Dep_Exit,1,Dep_Cash,0)</f>
        <v>809.25</v>
      </c>
      <c r="BO104" s="43" t="n">
        <f aca="false">SUMIFS(Dep_Keur,Dep_Paid,"&lt;="&amp;BO$4,Dep_Exit,1,Dep_Cash,0)</f>
        <v>809.25</v>
      </c>
      <c r="BP104" s="43" t="n">
        <f aca="false">SUMIFS(Dep_Keur,Dep_Paid,"&lt;="&amp;BP$4,Dep_Exit,1,Dep_Cash,0)</f>
        <v>809.25</v>
      </c>
      <c r="BQ104" s="43" t="n">
        <f aca="false">SUMIFS(Dep_Keur,Dep_Paid,"&lt;="&amp;BQ$4,Dep_Exit,1,Dep_Cash,0)</f>
        <v>809.25</v>
      </c>
      <c r="BR104" s="43" t="n">
        <f aca="false">SUMIFS(Dep_Keur,Dep_Paid,"&lt;="&amp;BR$4,Dep_Exit,1,Dep_Cash,0)</f>
        <v>809.25</v>
      </c>
      <c r="BS104" s="43" t="n">
        <f aca="false">SUMIFS(Dep_Keur,Dep_Paid,"&lt;="&amp;BS$4,Dep_Exit,1,Dep_Cash,0)</f>
        <v>809.25</v>
      </c>
      <c r="BT104" s="43" t="n">
        <f aca="false">SUMIFS(Dep_Keur,Dep_Paid,"&lt;="&amp;BT$4,Dep_Exit,1,Dep_Cash,0)</f>
        <v>809.25</v>
      </c>
      <c r="BU104" s="43" t="n">
        <f aca="false">SUMIFS(Dep_Keur,Dep_Paid,"&lt;="&amp;BU$4,Dep_Exit,1,Dep_Cash,0)</f>
        <v>809.25</v>
      </c>
      <c r="BV104" s="43" t="n">
        <f aca="false">SUMIFS(Dep_Keur,Dep_Paid,"&lt;="&amp;BV$4,Dep_Exit,1,Dep_Cash,0)</f>
        <v>809.25</v>
      </c>
      <c r="BW104" s="43" t="n">
        <f aca="false">SUMIFS(Dep_Keur,Dep_Paid,"&lt;="&amp;BW$4,Dep_Exit,1,Dep_Cash,0)</f>
        <v>809.25</v>
      </c>
      <c r="BX104" s="43" t="n">
        <f aca="false">SUMIFS(Dep_Keur,Dep_Paid,"&lt;="&amp;BX$4,Dep_Exit,1,Dep_Cash,0)</f>
        <v>809.25</v>
      </c>
      <c r="BY104" s="43" t="n">
        <f aca="false">SUMIFS(Dep_Keur,Dep_Paid,"&lt;="&amp;BY$4,Dep_Exit,1,Dep_Cash,0)</f>
        <v>809.25</v>
      </c>
      <c r="BZ104" s="43" t="n">
        <f aca="false">SUMIFS(Dep_Keur,Dep_Paid,"&lt;="&amp;BZ$4,Dep_Exit,1,Dep_Cash,0)</f>
        <v>809.25</v>
      </c>
      <c r="CA104" s="43" t="n">
        <f aca="false">SUMIFS(Dep_Keur,Dep_Paid,"&lt;="&amp;CA$4,Dep_Exit,1,Dep_Cash,0)</f>
        <v>809.25</v>
      </c>
      <c r="CB104" s="43" t="n">
        <f aca="false">SUMIFS(Dep_Keur,Dep_Paid,"&lt;="&amp;CB$4,Dep_Exit,1,Dep_Cash,0)</f>
        <v>809.25</v>
      </c>
      <c r="CC104" s="43" t="n">
        <f aca="false">SUMIFS(Dep_Keur,Dep_Paid,"&lt;="&amp;CC$4,Dep_Exit,1,Dep_Cash,0)</f>
        <v>809.25</v>
      </c>
      <c r="CD104" s="43" t="n">
        <f aca="false">SUMIFS(Dep_Keur,Dep_Paid,"&lt;="&amp;CD$4,Dep_Exit,1,Dep_Cash,0)</f>
        <v>809.25</v>
      </c>
      <c r="CE104" s="43" t="n">
        <f aca="false">SUMIFS(Dep_Keur,Dep_Paid,"&lt;="&amp;CE$4,Dep_Exit,1,Dep_Cash,0)</f>
        <v>809.25</v>
      </c>
      <c r="CF104" s="43" t="n">
        <f aca="false">SUMIFS(Dep_Keur,Dep_Paid,"&lt;="&amp;CF$4,Dep_Exit,1,Dep_Cash,0)</f>
        <v>809.25</v>
      </c>
      <c r="CG104" s="43" t="n">
        <f aca="false">SUMIFS(Dep_Keur,Dep_Paid,"&lt;="&amp;CG$4,Dep_Exit,1,Dep_Cash,0)</f>
        <v>809.25</v>
      </c>
      <c r="CH104" s="43" t="n">
        <f aca="false">SUMIFS(Dep_Keur,Dep_Paid,"&lt;="&amp;CH$4,Dep_Exit,1,Dep_Cash,0)</f>
        <v>809.25</v>
      </c>
      <c r="CI104" s="43" t="n">
        <f aca="false">SUMIFS(Dep_Keur,Dep_Paid,"&lt;="&amp;CI$4,Dep_Exit,1,Dep_Cash,0)</f>
        <v>809.25</v>
      </c>
      <c r="CJ104" s="43" t="n">
        <f aca="false">SUMIFS(Dep_Keur,Dep_Paid,"&lt;="&amp;CJ$4,Dep_Exit,1,Dep_Cash,0)</f>
        <v>809.25</v>
      </c>
      <c r="CK104" s="43" t="n">
        <f aca="false">SUMIFS(Dep_Keur,Dep_Paid,"&lt;="&amp;CK$4,Dep_Exit,1,Dep_Cash,0)</f>
        <v>809.25</v>
      </c>
      <c r="CL104" s="43" t="n">
        <f aca="false">SUMIFS(Dep_Keur,Dep_Paid,"&lt;="&amp;CL$4,Dep_Exit,1,Dep_Cash,0)</f>
        <v>809.25</v>
      </c>
      <c r="CM104" s="43" t="n">
        <f aca="false">SUMIFS(Dep_Keur,Dep_Paid,"&lt;="&amp;CM$4,Dep_Exit,1,Dep_Cash,0)</f>
        <v>809.25</v>
      </c>
      <c r="CN104" s="43" t="n">
        <f aca="false">SUMIFS(Dep_Keur,Dep_Paid,"&lt;="&amp;CN$4,Dep_Exit,1,Dep_Cash,0)</f>
        <v>809.25</v>
      </c>
      <c r="CO104" s="43" t="n">
        <f aca="false">SUMIFS(Dep_Keur,Dep_Paid,"&lt;="&amp;CO$4,Dep_Exit,1,Dep_Cash,0)</f>
        <v>809.25</v>
      </c>
      <c r="CP104" s="43" t="n">
        <f aca="false">SUMIFS(Dep_Keur,Dep_Paid,"&lt;="&amp;CP$4,Dep_Exit,1,Dep_Cash,0)</f>
        <v>809.25</v>
      </c>
      <c r="CQ104" s="43" t="n">
        <f aca="false">SUMIFS(Dep_Keur,Dep_Paid,"&lt;="&amp;CQ$4,Dep_Exit,1,Dep_Cash,0)</f>
        <v>809.25</v>
      </c>
      <c r="CR104" s="43" t="n">
        <f aca="false">SUMIFS(Dep_Keur,Dep_Paid,"&lt;="&amp;CR$4,Dep_Exit,1,Dep_Cash,0)</f>
        <v>809.25</v>
      </c>
      <c r="CS104" s="43" t="n">
        <f aca="false">SUMIFS(Dep_Keur,Dep_Paid,"&lt;="&amp;CS$4,Dep_Exit,1,Dep_Cash,0)</f>
        <v>809.25</v>
      </c>
      <c r="CT104" s="43" t="n">
        <f aca="false">SUMIFS(Dep_Keur,Dep_Paid,"&lt;="&amp;CT$4,Dep_Exit,1,Dep_Cash,0)</f>
        <v>809.25</v>
      </c>
      <c r="CU104" s="43" t="n">
        <f aca="false">SUMIFS(Dep_Keur,Dep_Paid,"&lt;="&amp;CU$4,Dep_Exit,1,Dep_Cash,0)</f>
        <v>809.25</v>
      </c>
      <c r="CV104" s="43" t="n">
        <f aca="false">SUMIFS(Dep_Keur,Dep_Paid,"&lt;="&amp;CV$4,Dep_Exit,1,Dep_Cash,0)</f>
        <v>809.25</v>
      </c>
      <c r="CW104" s="43" t="n">
        <f aca="false">SUMIFS(Dep_Keur,Dep_Paid,"&lt;="&amp;CW$4,Dep_Exit,1,Dep_Cash,0)</f>
        <v>809.25</v>
      </c>
      <c r="CX104" s="43" t="n">
        <f aca="false">SUMIFS(Dep_Keur,Dep_Paid,"&lt;="&amp;CX$4,Dep_Exit,1,Dep_Cash,0)</f>
        <v>809.25</v>
      </c>
      <c r="CY104" s="43" t="n">
        <f aca="false">SUMIFS(Dep_Keur,Dep_Paid,"&lt;="&amp;CY$4,Dep_Exit,1,Dep_Cash,0)</f>
        <v>809.25</v>
      </c>
      <c r="CZ104" s="43" t="n">
        <f aca="false">SUMIFS(Dep_Keur,Dep_Paid,"&lt;="&amp;CZ$4,Dep_Exit,1,Dep_Cash,0)</f>
        <v>809.25</v>
      </c>
      <c r="DA104" s="43" t="n">
        <f aca="false">SUMIFS(Dep_Keur,Dep_Paid,"&lt;="&amp;DA$4,Dep_Exit,1,Dep_Cash,0)</f>
        <v>809.25</v>
      </c>
      <c r="DB104" s="43" t="n">
        <f aca="false">SUMIFS(Dep_Keur,Dep_Paid,"&lt;="&amp;DB$4,Dep_Exit,1,Dep_Cash,0)</f>
        <v>809.25</v>
      </c>
      <c r="DC104" s="43" t="n">
        <f aca="false">SUMIFS(Dep_Keur,Dep_Paid,"&lt;="&amp;DC$4,Dep_Exit,1,Dep_Cash,0)</f>
        <v>809.25</v>
      </c>
      <c r="DD104" s="43" t="n">
        <f aca="false">SUMIFS(Dep_Keur,Dep_Paid,"&lt;="&amp;DD$4,Dep_Exit,1,Dep_Cash,0)</f>
        <v>809.25</v>
      </c>
      <c r="DE104" s="43" t="n">
        <f aca="false">SUMIFS(Dep_Keur,Dep_Paid,"&lt;="&amp;DE$4,Dep_Exit,1,Dep_Cash,0)</f>
        <v>809.25</v>
      </c>
      <c r="DF104" s="43" t="n">
        <f aca="false">SUMIFS(Dep_Keur,Dep_Paid,"&lt;="&amp;DF$4,Dep_Exit,1,Dep_Cash,0)</f>
        <v>809.25</v>
      </c>
      <c r="DG104" s="43" t="n">
        <f aca="false">SUMIFS(Dep_Keur,Dep_Paid,"&lt;="&amp;DG$4,Dep_Exit,1,Dep_Cash,0)</f>
        <v>809.25</v>
      </c>
      <c r="DH104" s="43" t="n">
        <f aca="false">SUMIFS(Dep_Keur,Dep_Paid,"&lt;="&amp;DH$4,Dep_Exit,1,Dep_Cash,0)</f>
        <v>809.25</v>
      </c>
      <c r="DI104" s="43" t="n">
        <f aca="false">SUMIFS(Dep_Keur,Dep_Paid,"&lt;="&amp;DI$4,Dep_Exit,1,Dep_Cash,0)</f>
        <v>809.25</v>
      </c>
      <c r="DJ104" s="43" t="n">
        <f aca="false">SUMIFS(Dep_Keur,Dep_Paid,"&lt;="&amp;DJ$4,Dep_Exit,1,Dep_Cash,0)</f>
        <v>809.25</v>
      </c>
      <c r="DK104" s="43" t="n">
        <f aca="false">SUMIFS(Dep_Keur,Dep_Paid,"&lt;="&amp;DK$4,Dep_Exit,1,Dep_Cash,0)</f>
        <v>809.25</v>
      </c>
      <c r="DL104" s="43" t="n">
        <f aca="false">SUMIFS(Dep_Keur,Dep_Paid,"&lt;="&amp;DL$4,Dep_Exit,1,Dep_Cash,0)</f>
        <v>809.25</v>
      </c>
      <c r="DM104" s="43" t="n">
        <f aca="false">SUMIFS(Dep_Keur,Dep_Paid,"&lt;="&amp;DM$4,Dep_Exit,1,Dep_Cash,0)</f>
        <v>809.25</v>
      </c>
      <c r="DN104" s="43" t="n">
        <f aca="false">SUMIFS(Dep_Keur,Dep_Paid,"&lt;="&amp;DN$4,Dep_Exit,1,Dep_Cash,0)</f>
        <v>809.25</v>
      </c>
      <c r="DO104" s="43" t="n">
        <f aca="false">SUMIFS(Dep_Keur,Dep_Paid,"&lt;="&amp;DO$4,Dep_Exit,1,Dep_Cash,0)</f>
        <v>809.25</v>
      </c>
      <c r="DP104" s="43" t="n">
        <f aca="false">SUMIFS(Dep_Keur,Dep_Paid,"&lt;="&amp;DP$4,Dep_Exit,1,Dep_Cash,0)</f>
        <v>809.25</v>
      </c>
      <c r="DQ104" s="43" t="n">
        <f aca="false">SUMIFS(Dep_Keur,Dep_Paid,"&lt;="&amp;DQ$4,Dep_Exit,1,Dep_Cash,0)</f>
        <v>809.25</v>
      </c>
      <c r="DR104" s="43" t="n">
        <f aca="false">SUMIFS(Dep_Keur,Dep_Paid,"&lt;="&amp;DR$4,Dep_Exit,1,Dep_Cash,0)</f>
        <v>809.25</v>
      </c>
      <c r="DS104" s="43" t="n">
        <f aca="false">SUMIFS(Dep_Keur,Dep_Paid,"&lt;="&amp;DS$4,Dep_Exit,1,Dep_Cash,0)</f>
        <v>809.25</v>
      </c>
      <c r="DT104" s="43" t="n">
        <f aca="false">SUMIFS(Dep_Keur,Dep_Paid,"&lt;="&amp;DT$4,Dep_Exit,1,Dep_Cash,0)</f>
        <v>809.25</v>
      </c>
      <c r="DU104" s="43" t="n">
        <f aca="false">SUMIFS(Dep_Keur,Dep_Paid,"&lt;="&amp;DU$4,Dep_Exit,1,Dep_Cash,0)</f>
        <v>809.25</v>
      </c>
      <c r="DV104" s="43" t="n">
        <f aca="false">SUMIFS(Dep_Keur,Dep_Paid,"&lt;="&amp;DV$4,Dep_Exit,1,Dep_Cash,0)</f>
        <v>809.25</v>
      </c>
      <c r="DW104" s="43" t="n">
        <f aca="false">SUMIFS(Dep_Keur,Dep_Paid,"&lt;="&amp;DW$4,Dep_Exit,1,Dep_Cash,0)</f>
        <v>809.25</v>
      </c>
      <c r="DX104" s="43" t="n">
        <f aca="false">SUMIFS(Dep_Keur,Dep_Paid,"&lt;="&amp;DX$4,Dep_Exit,1,Dep_Cash,0)</f>
        <v>809.25</v>
      </c>
      <c r="DY104" s="43" t="n">
        <f aca="false">SUMIFS(Dep_Keur,Dep_Paid,"&lt;="&amp;DY$4,Dep_Exit,1,Dep_Cash,0)</f>
        <v>809.25</v>
      </c>
      <c r="DZ104" s="43" t="n">
        <f aca="false">SUMIFS(Dep_Keur,Dep_Paid,"&lt;="&amp;DZ$4,Dep_Exit,1,Dep_Cash,0)</f>
        <v>809.25</v>
      </c>
      <c r="EA104" s="43" t="n">
        <f aca="false">SUMIFS(Dep_Keur,Dep_Paid,"&lt;="&amp;EA$4,Dep_Exit,1,Dep_Cash,0)</f>
        <v>809.25</v>
      </c>
      <c r="EB104" s="43" t="n">
        <f aca="false">SUMIFS(Dep_Keur,Dep_Paid,"&lt;="&amp;EB$4,Dep_Exit,1,Dep_Cash,0)</f>
        <v>809.25</v>
      </c>
      <c r="EC104" s="43" t="n">
        <f aca="false">SUMIFS(Dep_Keur,Dep_Paid,"&lt;="&amp;EC$4,Dep_Exit,1,Dep_Cash,0)</f>
        <v>809.25</v>
      </c>
      <c r="ED104" s="43" t="n">
        <f aca="false">SUMIFS(Dep_Keur,Dep_Paid,"&lt;="&amp;ED$4,Dep_Exit,1,Dep_Cash,0)</f>
        <v>809.25</v>
      </c>
      <c r="EE104" s="43" t="n">
        <f aca="false">SUMIFS(Dep_Keur,Dep_Paid,"&lt;="&amp;EE$4,Dep_Exit,1,Dep_Cash,0)</f>
        <v>809.25</v>
      </c>
      <c r="EF104" s="43" t="n">
        <f aca="false">SUMIFS(Dep_Keur,Dep_Paid,"&lt;="&amp;EF$4,Dep_Exit,1,Dep_Cash,0)</f>
        <v>809.25</v>
      </c>
      <c r="EG104" s="43" t="n">
        <f aca="false">SUMIFS(Dep_Keur,Dep_Paid,"&lt;="&amp;EG$4,Dep_Exit,1,Dep_Cash,0)</f>
        <v>809.25</v>
      </c>
      <c r="EH104" s="43" t="n">
        <f aca="false">SUMIFS(Dep_Keur,Dep_Paid,"&lt;="&amp;EH$4,Dep_Exit,1,Dep_Cash,0)</f>
        <v>809.25</v>
      </c>
      <c r="EI104" s="43" t="n">
        <f aca="false">SUMIFS(Dep_Keur,Dep_Paid,"&lt;="&amp;EI$4,Dep_Exit,1,Dep_Cash,0)</f>
        <v>809.25</v>
      </c>
      <c r="EJ104" s="43" t="n">
        <f aca="false">SUMIFS(Dep_Keur,Dep_Paid,"&lt;="&amp;EJ$4,Dep_Exit,1,Dep_Cash,0)</f>
        <v>809.25</v>
      </c>
      <c r="EK104" s="43" t="n">
        <f aca="false">SUMIFS(Dep_Keur,Dep_Paid,"&lt;="&amp;EK$4,Dep_Exit,1,Dep_Cash,0)</f>
        <v>809.25</v>
      </c>
      <c r="EL104" s="43" t="n">
        <f aca="false">SUMIFS(Dep_Keur,Dep_Paid,"&lt;="&amp;EL$4,Dep_Exit,1,Dep_Cash,0)</f>
        <v>809.25</v>
      </c>
      <c r="EM104" s="43" t="n">
        <f aca="false">SUMIFS(Dep_Keur,Dep_Paid,"&lt;="&amp;EM$4,Dep_Exit,1,Dep_Cash,0)</f>
        <v>809.25</v>
      </c>
      <c r="EN104" s="43" t="n">
        <f aca="false">SUMIFS(Dep_Keur,Dep_Paid,"&lt;="&amp;EN$4,Dep_Exit,1,Dep_Cash,0)</f>
        <v>809.25</v>
      </c>
      <c r="EO104" s="43" t="n">
        <f aca="false">SUMIFS(Dep_Keur,Dep_Paid,"&lt;="&amp;EO$4,Dep_Exit,1,Dep_Cash,0)</f>
        <v>809.25</v>
      </c>
      <c r="EP104" s="43" t="n">
        <f aca="false">SUMIFS(Dep_Keur,Dep_Paid,"&lt;="&amp;EP$4,Dep_Exit,1,Dep_Cash,0)</f>
        <v>809.25</v>
      </c>
      <c r="EQ104" s="43" t="n">
        <f aca="false">SUMIFS(Dep_Keur,Dep_Paid,"&lt;="&amp;EQ$4,Dep_Exit,1,Dep_Cash,0)</f>
        <v>809.25</v>
      </c>
      <c r="ER104" s="43" t="n">
        <f aca="false">SUMIFS(Dep_Keur,Dep_Paid,"&lt;="&amp;ER$4,Dep_Exit,1,Dep_Cash,0)</f>
        <v>809.25</v>
      </c>
      <c r="ES104" s="43" t="n">
        <f aca="false">SUMIFS(Dep_Keur,Dep_Paid,"&lt;="&amp;ES$4,Dep_Exit,1,Dep_Cash,0)</f>
        <v>809.25</v>
      </c>
      <c r="ET104" s="43" t="n">
        <f aca="false">SUMIFS(Dep_Keur,Dep_Paid,"&lt;="&amp;ET$4,Dep_Exit,1,Dep_Cash,0)</f>
        <v>809.25</v>
      </c>
      <c r="EU104" s="43" t="n">
        <f aca="false">SUMIFS(Dep_Keur,Dep_Paid,"&lt;="&amp;EU$4,Dep_Exit,1,Dep_Cash,0)</f>
        <v>809.25</v>
      </c>
      <c r="EV104" s="43" t="n">
        <f aca="false">SUMIFS(Dep_Keur,Dep_Paid,"&lt;="&amp;EV$4,Dep_Exit,1,Dep_Cash,0)</f>
        <v>809.25</v>
      </c>
      <c r="EW104" s="43" t="n">
        <f aca="false">SUMIFS(Dep_Keur,Dep_Paid,"&lt;="&amp;EW$4,Dep_Exit,1,Dep_Cash,0)</f>
        <v>809.25</v>
      </c>
      <c r="EX104" s="43" t="n">
        <f aca="false">SUMIFS(Dep_Keur,Dep_Paid,"&lt;="&amp;EX$4,Dep_Exit,1,Dep_Cash,0)</f>
        <v>809.25</v>
      </c>
      <c r="EY104" s="43" t="n">
        <f aca="false">SUMIFS(Dep_Keur,Dep_Paid,"&lt;="&amp;EY$4,Dep_Exit,1,Dep_Cash,0)</f>
        <v>809.25</v>
      </c>
      <c r="EZ104" s="43" t="n">
        <f aca="false">SUMIFS(Dep_Keur,Dep_Paid,"&lt;="&amp;EZ$4,Dep_Exit,1,Dep_Cash,0)</f>
        <v>809.25</v>
      </c>
      <c r="FA104" s="43" t="n">
        <f aca="false">SUMIFS(Dep_Keur,Dep_Paid,"&lt;="&amp;FA$4,Dep_Exit,1,Dep_Cash,0)</f>
        <v>809.25</v>
      </c>
      <c r="FB104" s="43" t="n">
        <f aca="false">SUMIFS(Dep_Keur,Dep_Paid,"&lt;="&amp;FB$4,Dep_Exit,1,Dep_Cash,0)</f>
        <v>809.25</v>
      </c>
      <c r="FC104" s="43" t="n">
        <f aca="false">SUMIFS(Dep_Keur,Dep_Paid,"&lt;="&amp;FC$4,Dep_Exit,1,Dep_Cash,0)</f>
        <v>809.25</v>
      </c>
      <c r="FD104" s="43" t="n">
        <f aca="false">SUMIFS(Dep_Keur,Dep_Paid,"&lt;="&amp;FD$4,Dep_Exit,1,Dep_Cash,0)</f>
        <v>809.25</v>
      </c>
      <c r="FE104" s="43" t="n">
        <f aca="false">SUMIFS(Dep_Keur,Dep_Paid,"&lt;="&amp;FE$4,Dep_Exit,1,Dep_Cash,0)</f>
        <v>809.25</v>
      </c>
      <c r="FF104" s="43" t="n">
        <f aca="false">SUMIFS(Dep_Keur,Dep_Paid,"&lt;="&amp;FF$4,Dep_Exit,1,Dep_Cash,0)</f>
        <v>809.25</v>
      </c>
      <c r="FG104" s="43" t="n">
        <f aca="false">SUMIFS(Dep_Keur,Dep_Paid,"&lt;="&amp;FG$4,Dep_Exit,1,Dep_Cash,0)</f>
        <v>809.25</v>
      </c>
      <c r="FH104" s="43" t="n">
        <f aca="false">SUMIFS(Dep_Keur,Dep_Paid,"&lt;="&amp;FH$4,Dep_Exit,1,Dep_Cash,0)</f>
        <v>809.25</v>
      </c>
    </row>
    <row r="105" customFormat="false" ht="15" hidden="false" customHeight="false" outlineLevel="0" collapsed="false">
      <c r="C105" s="0" t="s">
        <v>702</v>
      </c>
      <c r="D105" s="11" t="s">
        <v>319</v>
      </c>
      <c r="E105" s="43" t="n">
        <f aca="false">SUMIF($J$3:$FH$3,"&lt;="&amp;$E18,$J105:$FH105)</f>
        <v>-34.7123907534247</v>
      </c>
      <c r="F105" s="43" t="n">
        <f aca="false">SUMIF($J$4:$FH$4,"&lt;="&amp;$E20,$J105:$FH105)</f>
        <v>-64.0875006164384</v>
      </c>
      <c r="I105" s="43" t="n">
        <f aca="false">SUM(J105:FH105)</f>
        <v>-64.0875006164384</v>
      </c>
      <c r="J105" s="43" t="n">
        <f aca="false">-(J103+J104*(1-J24))*$E103*J$5/Days_In_Year</f>
        <v>-0</v>
      </c>
      <c r="K105" s="43" t="n">
        <f aca="false">-(K103+K104*(1-K24))*$E103*K$5/Days_In_Year</f>
        <v>-5.41754075342466</v>
      </c>
      <c r="L105" s="43" t="n">
        <f aca="false">-(L103+L104*(1-L24))*$E103*L$5/Days_In_Year</f>
        <v>-7.30364753424658</v>
      </c>
      <c r="M105" s="43" t="n">
        <f aca="false">-(M103+M104*(1-M24))*$E103*M$5/Days_In_Year</f>
        <v>-7.38390739726027</v>
      </c>
      <c r="N105" s="43" t="n">
        <f aca="false">-(N103+N104*(1-N24))*$E103*N$5/Days_In_Year</f>
        <v>-7.38390739726027</v>
      </c>
      <c r="O105" s="43" t="n">
        <f aca="false">-(O103+O104*(1-O24))*$E103*O$5/Days_In_Year</f>
        <v>-7.22338767123288</v>
      </c>
      <c r="P105" s="43" t="n">
        <f aca="false">-(P103+P104*(1-P24))*$E103*P$5/Days_In_Year</f>
        <v>-7.30364753424658</v>
      </c>
      <c r="Q105" s="43" t="n">
        <f aca="false">-(Q103+Q104*(1-Q24))*$E103*Q$5/Days_In_Year</f>
        <v>-7.38390739726027</v>
      </c>
      <c r="R105" s="43" t="n">
        <f aca="false">-(R103+R104*(1-R24))*$E103*R$5/Days_In_Year</f>
        <v>-7.38390739726027</v>
      </c>
      <c r="S105" s="43" t="n">
        <f aca="false">-(S103+S104*(1-S24))*$E103*S$5/Days_In_Year</f>
        <v>-7.30364753424658</v>
      </c>
      <c r="T105" s="43" t="n">
        <f aca="false">-(T103+T104*(1-T24))*$E103*T$5/Days_In_Year</f>
        <v>-0</v>
      </c>
      <c r="U105" s="43" t="n">
        <f aca="false">-(U103+U104*(1-U24))*$E103*U$5/Days_In_Year</f>
        <v>-0</v>
      </c>
      <c r="V105" s="43" t="n">
        <f aca="false">-(V103+V104*(1-V24))*$E103*V$5/Days_In_Year</f>
        <v>-0</v>
      </c>
      <c r="W105" s="43" t="n">
        <f aca="false">-(W103+W104*(1-W24))*$E103*W$5/Days_In_Year</f>
        <v>-0</v>
      </c>
      <c r="X105" s="43" t="n">
        <f aca="false">-(X103+X104*(1-X24))*$E103*X$5/Days_In_Year</f>
        <v>-0</v>
      </c>
      <c r="Y105" s="43" t="n">
        <f aca="false">-(Y103+Y104*(1-Y24))*$E103*Y$5/Days_In_Year</f>
        <v>-0</v>
      </c>
      <c r="Z105" s="43" t="n">
        <f aca="false">-(Z103+Z104*(1-Z24))*$E103*Z$5/Days_In_Year</f>
        <v>-0</v>
      </c>
      <c r="AA105" s="43" t="n">
        <f aca="false">-(AA103+AA104*(1-AA24))*$E103*AA$5/Days_In_Year</f>
        <v>-0</v>
      </c>
      <c r="AB105" s="43" t="n">
        <f aca="false">-(AB103+AB104*(1-AB24))*$E103*AB$5/Days_In_Year</f>
        <v>-0</v>
      </c>
      <c r="AC105" s="43" t="n">
        <f aca="false">-(AC103+AC104*(1-AC24))*$E103*AC$5/Days_In_Year</f>
        <v>-0</v>
      </c>
      <c r="AD105" s="43" t="n">
        <f aca="false">-(AD103+AD104*(1-AD24))*$E103*AD$5/Days_In_Year</f>
        <v>-0</v>
      </c>
      <c r="AE105" s="43" t="n">
        <f aca="false">-(AE103+AE104*(1-AE24))*$E103*AE$5/Days_In_Year</f>
        <v>-0</v>
      </c>
      <c r="AF105" s="43" t="n">
        <f aca="false">-(AF103+AF104*(1-AF24))*$E103*AF$5/Days_In_Year</f>
        <v>-0</v>
      </c>
      <c r="AG105" s="43" t="n">
        <f aca="false">-(AG103+AG104*(1-AG24))*$E103*AG$5/Days_In_Year</f>
        <v>-0</v>
      </c>
      <c r="AH105" s="43" t="n">
        <f aca="false">-(AH103+AH104*(1-AH24))*$E103*AH$5/Days_In_Year</f>
        <v>-0</v>
      </c>
      <c r="AI105" s="43" t="n">
        <f aca="false">-(AI103+AI104*(1-AI24))*$E103*AI$5/Days_In_Year</f>
        <v>-0</v>
      </c>
      <c r="AJ105" s="43" t="n">
        <f aca="false">-(AJ103+AJ104*(1-AJ24))*$E103*AJ$5/Days_In_Year</f>
        <v>-0</v>
      </c>
      <c r="AK105" s="43" t="n">
        <f aca="false">-(AK103+AK104*(1-AK24))*$E103*AK$5/Days_In_Year</f>
        <v>-0</v>
      </c>
      <c r="AL105" s="43" t="n">
        <f aca="false">-(AL103+AL104*(1-AL24))*$E103*AL$5/Days_In_Year</f>
        <v>-0</v>
      </c>
      <c r="AM105" s="43" t="n">
        <f aca="false">-(AM103+AM104*(1-AM24))*$E103*AM$5/Days_In_Year</f>
        <v>-0</v>
      </c>
      <c r="AN105" s="43" t="n">
        <f aca="false">-(AN103+AN104*(1-AN24))*$E103*AN$5/Days_In_Year</f>
        <v>-0</v>
      </c>
      <c r="AO105" s="43" t="n">
        <f aca="false">-(AO103+AO104*(1-AO24))*$E103*AO$5/Days_In_Year</f>
        <v>-0</v>
      </c>
      <c r="AP105" s="43" t="n">
        <f aca="false">-(AP103+AP104*(1-AP24))*$E103*AP$5/Days_In_Year</f>
        <v>-0</v>
      </c>
      <c r="AQ105" s="43" t="n">
        <f aca="false">-(AQ103+AQ104*(1-AQ24))*$E103*AQ$5/Days_In_Year</f>
        <v>-0</v>
      </c>
      <c r="AR105" s="43" t="n">
        <f aca="false">-(AR103+AR104*(1-AR24))*$E103*AR$5/Days_In_Year</f>
        <v>-0</v>
      </c>
      <c r="AS105" s="43" t="n">
        <f aca="false">-(AS103+AS104*(1-AS24))*$E103*AS$5/Days_In_Year</f>
        <v>-0</v>
      </c>
      <c r="AT105" s="43" t="n">
        <f aca="false">-(AT103+AT104*(1-AT24))*$E103*AT$5/Days_In_Year</f>
        <v>-0</v>
      </c>
      <c r="AU105" s="43" t="n">
        <f aca="false">-(AU103+AU104*(1-AU24))*$E103*AU$5/Days_In_Year</f>
        <v>-0</v>
      </c>
      <c r="AV105" s="43" t="n">
        <f aca="false">-(AV103+AV104*(1-AV24))*$E103*AV$5/Days_In_Year</f>
        <v>-0</v>
      </c>
      <c r="AW105" s="43" t="n">
        <f aca="false">-(AW103+AW104*(1-AW24))*$E103*AW$5/Days_In_Year</f>
        <v>-0</v>
      </c>
      <c r="AX105" s="43" t="n">
        <f aca="false">-(AX103+AX104*(1-AX24))*$E103*AX$5/Days_In_Year</f>
        <v>-0</v>
      </c>
      <c r="AY105" s="43" t="n">
        <f aca="false">-(AY103+AY104*(1-AY24))*$E103*AY$5/Days_In_Year</f>
        <v>-0</v>
      </c>
      <c r="AZ105" s="43" t="n">
        <f aca="false">-(AZ103+AZ104*(1-AZ24))*$E103*AZ$5/Days_In_Year</f>
        <v>-0</v>
      </c>
      <c r="BA105" s="43" t="n">
        <f aca="false">-(BA103+BA104*(1-BA24))*$E103*BA$5/Days_In_Year</f>
        <v>-0</v>
      </c>
      <c r="BB105" s="43" t="n">
        <f aca="false">-(BB103+BB104*(1-BB24))*$E103*BB$5/Days_In_Year</f>
        <v>-0</v>
      </c>
      <c r="BC105" s="43" t="n">
        <f aca="false">-(BC103+BC104*(1-BC24))*$E103*BC$5/Days_In_Year</f>
        <v>-0</v>
      </c>
      <c r="BD105" s="43" t="n">
        <f aca="false">-(BD103+BD104*(1-BD24))*$E103*BD$5/Days_In_Year</f>
        <v>-0</v>
      </c>
      <c r="BE105" s="43" t="n">
        <f aca="false">-(BE103+BE104*(1-BE24))*$E103*BE$5/Days_In_Year</f>
        <v>-0</v>
      </c>
      <c r="BF105" s="43" t="n">
        <f aca="false">-(BF103+BF104*(1-BF24))*$E103*BF$5/Days_In_Year</f>
        <v>-0</v>
      </c>
      <c r="BG105" s="43" t="n">
        <f aca="false">-(BG103+BG104*(1-BG24))*$E103*BG$5/Days_In_Year</f>
        <v>-0</v>
      </c>
      <c r="BH105" s="43" t="n">
        <f aca="false">-(BH103+BH104*(1-BH24))*$E103*BH$5/Days_In_Year</f>
        <v>-0</v>
      </c>
      <c r="BI105" s="43" t="n">
        <f aca="false">-(BI103+BI104*(1-BI24))*$E103*BI$5/Days_In_Year</f>
        <v>-0</v>
      </c>
      <c r="BJ105" s="43" t="n">
        <f aca="false">-(BJ103+BJ104*(1-BJ24))*$E103*BJ$5/Days_In_Year</f>
        <v>-0</v>
      </c>
      <c r="BK105" s="43" t="n">
        <f aca="false">-(BK103+BK104*(1-BK24))*$E103*BK$5/Days_In_Year</f>
        <v>-0</v>
      </c>
      <c r="BL105" s="43" t="n">
        <f aca="false">-(BL103+BL104*(1-BL24))*$E103*BL$5/Days_In_Year</f>
        <v>-0</v>
      </c>
      <c r="BM105" s="43" t="n">
        <f aca="false">-(BM103+BM104*(1-BM24))*$E103*BM$5/Days_In_Year</f>
        <v>-0</v>
      </c>
      <c r="BN105" s="43" t="n">
        <f aca="false">-(BN103+BN104*(1-BN24))*$E103*BN$5/Days_In_Year</f>
        <v>-0</v>
      </c>
      <c r="BO105" s="43" t="n">
        <f aca="false">-(BO103+BO104*(1-BO24))*$E103*BO$5/Days_In_Year</f>
        <v>-0</v>
      </c>
      <c r="BP105" s="43" t="n">
        <f aca="false">-(BP103+BP104*(1-BP24))*$E103*BP$5/Days_In_Year</f>
        <v>-0</v>
      </c>
      <c r="BQ105" s="43" t="n">
        <f aca="false">-(BQ103+BQ104*(1-BQ24))*$E103*BQ$5/Days_In_Year</f>
        <v>-0</v>
      </c>
      <c r="BR105" s="43" t="n">
        <f aca="false">-(BR103+BR104*(1-BR24))*$E103*BR$5/Days_In_Year</f>
        <v>-0</v>
      </c>
      <c r="BS105" s="43" t="n">
        <f aca="false">-(BS103+BS104*(1-BS24))*$E103*BS$5/Days_In_Year</f>
        <v>-0</v>
      </c>
      <c r="BT105" s="43" t="n">
        <f aca="false">-(BT103+BT104*(1-BT24))*$E103*BT$5/Days_In_Year</f>
        <v>-0</v>
      </c>
      <c r="BU105" s="43" t="n">
        <f aca="false">-(BU103+BU104*(1-BU24))*$E103*BU$5/Days_In_Year</f>
        <v>-0</v>
      </c>
      <c r="BV105" s="43" t="n">
        <f aca="false">-(BV103+BV104*(1-BV24))*$E103*BV$5/Days_In_Year</f>
        <v>-0</v>
      </c>
      <c r="BW105" s="43" t="n">
        <f aca="false">-(BW103+BW104*(1-BW24))*$E103*BW$5/Days_In_Year</f>
        <v>-0</v>
      </c>
      <c r="BX105" s="43" t="n">
        <f aca="false">-(BX103+BX104*(1-BX24))*$E103*BX$5/Days_In_Year</f>
        <v>-0</v>
      </c>
      <c r="BY105" s="43" t="n">
        <f aca="false">-(BY103+BY104*(1-BY24))*$E103*BY$5/Days_In_Year</f>
        <v>-0</v>
      </c>
      <c r="BZ105" s="43" t="n">
        <f aca="false">-(BZ103+BZ104*(1-BZ24))*$E103*BZ$5/Days_In_Year</f>
        <v>-0</v>
      </c>
      <c r="CA105" s="43" t="n">
        <f aca="false">-(CA103+CA104*(1-CA24))*$E103*CA$5/Days_In_Year</f>
        <v>-0</v>
      </c>
      <c r="CB105" s="43" t="n">
        <f aca="false">-(CB103+CB104*(1-CB24))*$E103*CB$5/Days_In_Year</f>
        <v>-0</v>
      </c>
      <c r="CC105" s="43" t="n">
        <f aca="false">-(CC103+CC104*(1-CC24))*$E103*CC$5/Days_In_Year</f>
        <v>-0</v>
      </c>
      <c r="CD105" s="43" t="n">
        <f aca="false">-(CD103+CD104*(1-CD24))*$E103*CD$5/Days_In_Year</f>
        <v>-0</v>
      </c>
      <c r="CE105" s="43" t="n">
        <f aca="false">-(CE103+CE104*(1-CE24))*$E103*CE$5/Days_In_Year</f>
        <v>-0</v>
      </c>
      <c r="CF105" s="43" t="n">
        <f aca="false">-(CF103+CF104*(1-CF24))*$E103*CF$5/Days_In_Year</f>
        <v>-0</v>
      </c>
      <c r="CG105" s="43" t="n">
        <f aca="false">-(CG103+CG104*(1-CG24))*$E103*CG$5/Days_In_Year</f>
        <v>-0</v>
      </c>
      <c r="CH105" s="43" t="n">
        <f aca="false">-(CH103+CH104*(1-CH24))*$E103*CH$5/Days_In_Year</f>
        <v>-0</v>
      </c>
      <c r="CI105" s="43" t="n">
        <f aca="false">-(CI103+CI104*(1-CI24))*$E103*CI$5/Days_In_Year</f>
        <v>-0</v>
      </c>
      <c r="CJ105" s="43" t="n">
        <f aca="false">-(CJ103+CJ104*(1-CJ24))*$E103*CJ$5/Days_In_Year</f>
        <v>-0</v>
      </c>
      <c r="CK105" s="43" t="n">
        <f aca="false">-(CK103+CK104*(1-CK24))*$E103*CK$5/Days_In_Year</f>
        <v>-0</v>
      </c>
      <c r="CL105" s="43" t="n">
        <f aca="false">-(CL103+CL104*(1-CL24))*$E103*CL$5/Days_In_Year</f>
        <v>-0</v>
      </c>
      <c r="CM105" s="43" t="n">
        <f aca="false">-(CM103+CM104*(1-CM24))*$E103*CM$5/Days_In_Year</f>
        <v>-0</v>
      </c>
      <c r="CN105" s="43" t="n">
        <f aca="false">-(CN103+CN104*(1-CN24))*$E103*CN$5/Days_In_Year</f>
        <v>-0</v>
      </c>
      <c r="CO105" s="43" t="n">
        <f aca="false">-(CO103+CO104*(1-CO24))*$E103*CO$5/Days_In_Year</f>
        <v>-0</v>
      </c>
      <c r="CP105" s="43" t="n">
        <f aca="false">-(CP103+CP104*(1-CP24))*$E103*CP$5/Days_In_Year</f>
        <v>-0</v>
      </c>
      <c r="CQ105" s="43" t="n">
        <f aca="false">-(CQ103+CQ104*(1-CQ24))*$E103*CQ$5/Days_In_Year</f>
        <v>-0</v>
      </c>
      <c r="CR105" s="43" t="n">
        <f aca="false">-(CR103+CR104*(1-CR24))*$E103*CR$5/Days_In_Year</f>
        <v>-0</v>
      </c>
      <c r="CS105" s="43" t="n">
        <f aca="false">-(CS103+CS104*(1-CS24))*$E103*CS$5/Days_In_Year</f>
        <v>-0</v>
      </c>
      <c r="CT105" s="43" t="n">
        <f aca="false">-(CT103+CT104*(1-CT24))*$E103*CT$5/Days_In_Year</f>
        <v>-0</v>
      </c>
      <c r="CU105" s="43" t="n">
        <f aca="false">-(CU103+CU104*(1-CU24))*$E103*CU$5/Days_In_Year</f>
        <v>-0</v>
      </c>
      <c r="CV105" s="43" t="n">
        <f aca="false">-(CV103+CV104*(1-CV24))*$E103*CV$5/Days_In_Year</f>
        <v>-0</v>
      </c>
      <c r="CW105" s="43" t="n">
        <f aca="false">-(CW103+CW104*(1-CW24))*$E103*CW$5/Days_In_Year</f>
        <v>-0</v>
      </c>
      <c r="CX105" s="43" t="n">
        <f aca="false">-(CX103+CX104*(1-CX24))*$E103*CX$5/Days_In_Year</f>
        <v>-0</v>
      </c>
      <c r="CY105" s="43" t="n">
        <f aca="false">-(CY103+CY104*(1-CY24))*$E103*CY$5/Days_In_Year</f>
        <v>-0</v>
      </c>
      <c r="CZ105" s="43" t="n">
        <f aca="false">-(CZ103+CZ104*(1-CZ24))*$E103*CZ$5/Days_In_Year</f>
        <v>-0</v>
      </c>
      <c r="DA105" s="43" t="n">
        <f aca="false">-(DA103+DA104*(1-DA24))*$E103*DA$5/Days_In_Year</f>
        <v>-0</v>
      </c>
      <c r="DB105" s="43" t="n">
        <f aca="false">-(DB103+DB104*(1-DB24))*$E103*DB$5/Days_In_Year</f>
        <v>-0</v>
      </c>
      <c r="DC105" s="43" t="n">
        <f aca="false">-(DC103+DC104*(1-DC24))*$E103*DC$5/Days_In_Year</f>
        <v>-0</v>
      </c>
      <c r="DD105" s="43" t="n">
        <f aca="false">-(DD103+DD104*(1-DD24))*$E103*DD$5/Days_In_Year</f>
        <v>-0</v>
      </c>
      <c r="DE105" s="43" t="n">
        <f aca="false">-(DE103+DE104*(1-DE24))*$E103*DE$5/Days_In_Year</f>
        <v>-0</v>
      </c>
      <c r="DF105" s="43" t="n">
        <f aca="false">-(DF103+DF104*(1-DF24))*$E103*DF$5/Days_In_Year</f>
        <v>-0</v>
      </c>
      <c r="DG105" s="43" t="n">
        <f aca="false">-(DG103+DG104*(1-DG24))*$E103*DG$5/Days_In_Year</f>
        <v>-0</v>
      </c>
      <c r="DH105" s="43" t="n">
        <f aca="false">-(DH103+DH104*(1-DH24))*$E103*DH$5/Days_In_Year</f>
        <v>-0</v>
      </c>
      <c r="DI105" s="43" t="n">
        <f aca="false">-(DI103+DI104*(1-DI24))*$E103*DI$5/Days_In_Year</f>
        <v>-0</v>
      </c>
      <c r="DJ105" s="43" t="n">
        <f aca="false">-(DJ103+DJ104*(1-DJ24))*$E103*DJ$5/Days_In_Year</f>
        <v>-0</v>
      </c>
      <c r="DK105" s="43" t="n">
        <f aca="false">-(DK103+DK104*(1-DK24))*$E103*DK$5/Days_In_Year</f>
        <v>-0</v>
      </c>
      <c r="DL105" s="43" t="n">
        <f aca="false">-(DL103+DL104*(1-DL24))*$E103*DL$5/Days_In_Year</f>
        <v>-0</v>
      </c>
      <c r="DM105" s="43" t="n">
        <f aca="false">-(DM103+DM104*(1-DM24))*$E103*DM$5/Days_In_Year</f>
        <v>-0</v>
      </c>
      <c r="DN105" s="43" t="n">
        <f aca="false">-(DN103+DN104*(1-DN24))*$E103*DN$5/Days_In_Year</f>
        <v>-0</v>
      </c>
      <c r="DO105" s="43" t="n">
        <f aca="false">-(DO103+DO104*(1-DO24))*$E103*DO$5/Days_In_Year</f>
        <v>-0</v>
      </c>
      <c r="DP105" s="43" t="n">
        <f aca="false">-(DP103+DP104*(1-DP24))*$E103*DP$5/Days_In_Year</f>
        <v>-0</v>
      </c>
      <c r="DQ105" s="43" t="n">
        <f aca="false">-(DQ103+DQ104*(1-DQ24))*$E103*DQ$5/Days_In_Year</f>
        <v>-0</v>
      </c>
      <c r="DR105" s="43" t="n">
        <f aca="false">-(DR103+DR104*(1-DR24))*$E103*DR$5/Days_In_Year</f>
        <v>-0</v>
      </c>
      <c r="DS105" s="43" t="n">
        <f aca="false">-(DS103+DS104*(1-DS24))*$E103*DS$5/Days_In_Year</f>
        <v>-0</v>
      </c>
      <c r="DT105" s="43" t="n">
        <f aca="false">-(DT103+DT104*(1-DT24))*$E103*DT$5/Days_In_Year</f>
        <v>-0</v>
      </c>
      <c r="DU105" s="43" t="n">
        <f aca="false">-(DU103+DU104*(1-DU24))*$E103*DU$5/Days_In_Year</f>
        <v>-0</v>
      </c>
      <c r="DV105" s="43" t="n">
        <f aca="false">-(DV103+DV104*(1-DV24))*$E103*DV$5/Days_In_Year</f>
        <v>-0</v>
      </c>
      <c r="DW105" s="43" t="n">
        <f aca="false">-(DW103+DW104*(1-DW24))*$E103*DW$5/Days_In_Year</f>
        <v>-0</v>
      </c>
      <c r="DX105" s="43" t="n">
        <f aca="false">-(DX103+DX104*(1-DX24))*$E103*DX$5/Days_In_Year</f>
        <v>-0</v>
      </c>
      <c r="DY105" s="43" t="n">
        <f aca="false">-(DY103+DY104*(1-DY24))*$E103*DY$5/Days_In_Year</f>
        <v>-0</v>
      </c>
      <c r="DZ105" s="43" t="n">
        <f aca="false">-(DZ103+DZ104*(1-DZ24))*$E103*DZ$5/Days_In_Year</f>
        <v>-0</v>
      </c>
      <c r="EA105" s="43" t="n">
        <f aca="false">-(EA103+EA104*(1-EA24))*$E103*EA$5/Days_In_Year</f>
        <v>-0</v>
      </c>
      <c r="EB105" s="43" t="n">
        <f aca="false">-(EB103+EB104*(1-EB24))*$E103*EB$5/Days_In_Year</f>
        <v>-0</v>
      </c>
      <c r="EC105" s="43" t="n">
        <f aca="false">-(EC103+EC104*(1-EC24))*$E103*EC$5/Days_In_Year</f>
        <v>-0</v>
      </c>
      <c r="ED105" s="43" t="n">
        <f aca="false">-(ED103+ED104*(1-ED24))*$E103*ED$5/Days_In_Year</f>
        <v>-0</v>
      </c>
      <c r="EE105" s="43" t="n">
        <f aca="false">-(EE103+EE104*(1-EE24))*$E103*EE$5/Days_In_Year</f>
        <v>-0</v>
      </c>
      <c r="EF105" s="43" t="n">
        <f aca="false">-(EF103+EF104*(1-EF24))*$E103*EF$5/Days_In_Year</f>
        <v>-0</v>
      </c>
      <c r="EG105" s="43" t="n">
        <f aca="false">-(EG103+EG104*(1-EG24))*$E103*EG$5/Days_In_Year</f>
        <v>-0</v>
      </c>
      <c r="EH105" s="43" t="n">
        <f aca="false">-(EH103+EH104*(1-EH24))*$E103*EH$5/Days_In_Year</f>
        <v>-0</v>
      </c>
      <c r="EI105" s="43" t="n">
        <f aca="false">-(EI103+EI104*(1-EI24))*$E103*EI$5/Days_In_Year</f>
        <v>-0</v>
      </c>
      <c r="EJ105" s="43" t="n">
        <f aca="false">-(EJ103+EJ104*(1-EJ24))*$E103*EJ$5/Days_In_Year</f>
        <v>-0</v>
      </c>
      <c r="EK105" s="43" t="n">
        <f aca="false">-(EK103+EK104*(1-EK24))*$E103*EK$5/Days_In_Year</f>
        <v>-0</v>
      </c>
      <c r="EL105" s="43" t="n">
        <f aca="false">-(EL103+EL104*(1-EL24))*$E103*EL$5/Days_In_Year</f>
        <v>-0</v>
      </c>
      <c r="EM105" s="43" t="n">
        <f aca="false">-(EM103+EM104*(1-EM24))*$E103*EM$5/Days_In_Year</f>
        <v>-0</v>
      </c>
      <c r="EN105" s="43" t="n">
        <f aca="false">-(EN103+EN104*(1-EN24))*$E103*EN$5/Days_In_Year</f>
        <v>-0</v>
      </c>
      <c r="EO105" s="43" t="n">
        <f aca="false">-(EO103+EO104*(1-EO24))*$E103*EO$5/Days_In_Year</f>
        <v>-0</v>
      </c>
      <c r="EP105" s="43" t="n">
        <f aca="false">-(EP103+EP104*(1-EP24))*$E103*EP$5/Days_In_Year</f>
        <v>-0</v>
      </c>
      <c r="EQ105" s="43" t="n">
        <f aca="false">-(EQ103+EQ104*(1-EQ24))*$E103*EQ$5/Days_In_Year</f>
        <v>-0</v>
      </c>
      <c r="ER105" s="43" t="n">
        <f aca="false">-(ER103+ER104*(1-ER24))*$E103*ER$5/Days_In_Year</f>
        <v>-0</v>
      </c>
      <c r="ES105" s="43" t="n">
        <f aca="false">-(ES103+ES104*(1-ES24))*$E103*ES$5/Days_In_Year</f>
        <v>-0</v>
      </c>
      <c r="ET105" s="43" t="n">
        <f aca="false">-(ET103+ET104*(1-ET24))*$E103*ET$5/Days_In_Year</f>
        <v>-0</v>
      </c>
      <c r="EU105" s="43" t="n">
        <f aca="false">-(EU103+EU104*(1-EU24))*$E103*EU$5/Days_In_Year</f>
        <v>-0</v>
      </c>
      <c r="EV105" s="43" t="n">
        <f aca="false">-(EV103+EV104*(1-EV24))*$E103*EV$5/Days_In_Year</f>
        <v>-0</v>
      </c>
      <c r="EW105" s="43" t="n">
        <f aca="false">-(EW103+EW104*(1-EW24))*$E103*EW$5/Days_In_Year</f>
        <v>-0</v>
      </c>
      <c r="EX105" s="43" t="n">
        <f aca="false">-(EX103+EX104*(1-EX24))*$E103*EX$5/Days_In_Year</f>
        <v>-0</v>
      </c>
      <c r="EY105" s="43" t="n">
        <f aca="false">-(EY103+EY104*(1-EY24))*$E103*EY$5/Days_In_Year</f>
        <v>-0</v>
      </c>
      <c r="EZ105" s="43" t="n">
        <f aca="false">-(EZ103+EZ104*(1-EZ24))*$E103*EZ$5/Days_In_Year</f>
        <v>-0</v>
      </c>
      <c r="FA105" s="43" t="n">
        <f aca="false">-(FA103+FA104*(1-FA24))*$E103*FA$5/Days_In_Year</f>
        <v>-0</v>
      </c>
      <c r="FB105" s="43" t="n">
        <f aca="false">-(FB103+FB104*(1-FB24))*$E103*FB$5/Days_In_Year</f>
        <v>-0</v>
      </c>
      <c r="FC105" s="43" t="n">
        <f aca="false">-(FC103+FC104*(1-FC24))*$E103*FC$5/Days_In_Year</f>
        <v>-0</v>
      </c>
      <c r="FD105" s="43" t="n">
        <f aca="false">-(FD103+FD104*(1-FD24))*$E103*FD$5/Days_In_Year</f>
        <v>-0</v>
      </c>
      <c r="FE105" s="43" t="n">
        <f aca="false">-(FE103+FE104*(1-FE24))*$E103*FE$5/Days_In_Year</f>
        <v>-0</v>
      </c>
      <c r="FF105" s="43" t="n">
        <f aca="false">-(FF103+FF104*(1-FF24))*$E103*FF$5/Days_In_Year</f>
        <v>-0</v>
      </c>
      <c r="FG105" s="43" t="n">
        <f aca="false">-(FG103+FG104*(1-FG24))*$E103*FG$5/Days_In_Year</f>
        <v>-0</v>
      </c>
      <c r="FH105" s="43" t="n">
        <f aca="false">-(FH103+FH104*(1-FH24))*$E103*FH$5/Days_In_Year</f>
        <v>-0</v>
      </c>
    </row>
    <row r="106" customFormat="false" ht="15" hidden="false" customHeight="false" outlineLevel="0" collapsed="false">
      <c r="C106" s="0" t="s">
        <v>703</v>
      </c>
      <c r="D106" s="11" t="s">
        <v>319</v>
      </c>
      <c r="I106" s="43" t="n">
        <f aca="false">SUM(J106:FH106)</f>
        <v>-34.7123907534247</v>
      </c>
      <c r="J106" s="43" t="n">
        <f aca="false">J105*(1-J23)</f>
        <v>-0</v>
      </c>
      <c r="K106" s="43" t="n">
        <f aca="false">K105*(1-K23)</f>
        <v>-5.41754075342466</v>
      </c>
      <c r="L106" s="43" t="n">
        <f aca="false">L105*(1-L23)</f>
        <v>-7.30364753424658</v>
      </c>
      <c r="M106" s="43" t="n">
        <f aca="false">M105*(1-M23)</f>
        <v>-7.38390739726027</v>
      </c>
      <c r="N106" s="43" t="n">
        <f aca="false">N105*(1-N23)</f>
        <v>-7.38390739726027</v>
      </c>
      <c r="O106" s="43" t="n">
        <f aca="false">O105*(1-O23)</f>
        <v>-7.22338767123288</v>
      </c>
      <c r="P106" s="43" t="n">
        <f aca="false">P105*(1-P23)</f>
        <v>-0</v>
      </c>
      <c r="Q106" s="43" t="n">
        <f aca="false">Q105*(1-Q23)</f>
        <v>-0</v>
      </c>
      <c r="R106" s="43" t="n">
        <f aca="false">R105*(1-R23)</f>
        <v>-0</v>
      </c>
      <c r="S106" s="43" t="n">
        <f aca="false">S105*(1-S23)</f>
        <v>-0</v>
      </c>
      <c r="T106" s="43" t="n">
        <f aca="false">T105*(1-T23)</f>
        <v>-0</v>
      </c>
      <c r="U106" s="43" t="n">
        <f aca="false">U105*(1-U23)</f>
        <v>-0</v>
      </c>
      <c r="V106" s="43" t="n">
        <f aca="false">V105*(1-V23)</f>
        <v>-0</v>
      </c>
      <c r="W106" s="43" t="n">
        <f aca="false">W105*(1-W23)</f>
        <v>-0</v>
      </c>
      <c r="X106" s="43" t="n">
        <f aca="false">X105*(1-X23)</f>
        <v>-0</v>
      </c>
      <c r="Y106" s="43" t="n">
        <f aca="false">Y105*(1-Y23)</f>
        <v>-0</v>
      </c>
      <c r="Z106" s="43" t="n">
        <f aca="false">Z105*(1-Z23)</f>
        <v>-0</v>
      </c>
      <c r="AA106" s="43" t="n">
        <f aca="false">AA105*(1-AA23)</f>
        <v>-0</v>
      </c>
      <c r="AB106" s="43" t="n">
        <f aca="false">AB105*(1-AB23)</f>
        <v>-0</v>
      </c>
      <c r="AC106" s="43" t="n">
        <f aca="false">AC105*(1-AC23)</f>
        <v>-0</v>
      </c>
      <c r="AD106" s="43" t="n">
        <f aca="false">AD105*(1-AD23)</f>
        <v>-0</v>
      </c>
      <c r="AE106" s="43" t="n">
        <f aca="false">AE105*(1-AE23)</f>
        <v>-0</v>
      </c>
      <c r="AF106" s="43" t="n">
        <f aca="false">AF105*(1-AF23)</f>
        <v>-0</v>
      </c>
      <c r="AG106" s="43" t="n">
        <f aca="false">AG105*(1-AG23)</f>
        <v>-0</v>
      </c>
      <c r="AH106" s="43" t="n">
        <f aca="false">AH105*(1-AH23)</f>
        <v>-0</v>
      </c>
      <c r="AI106" s="43" t="n">
        <f aca="false">AI105*(1-AI23)</f>
        <v>-0</v>
      </c>
      <c r="AJ106" s="43" t="n">
        <f aca="false">AJ105*(1-AJ23)</f>
        <v>-0</v>
      </c>
      <c r="AK106" s="43" t="n">
        <f aca="false">AK105*(1-AK23)</f>
        <v>-0</v>
      </c>
      <c r="AL106" s="43" t="n">
        <f aca="false">AL105*(1-AL23)</f>
        <v>-0</v>
      </c>
      <c r="AM106" s="43" t="n">
        <f aca="false">AM105*(1-AM23)</f>
        <v>-0</v>
      </c>
      <c r="AN106" s="43" t="n">
        <f aca="false">AN105*(1-AN23)</f>
        <v>-0</v>
      </c>
      <c r="AO106" s="43" t="n">
        <f aca="false">AO105*(1-AO23)</f>
        <v>-0</v>
      </c>
      <c r="AP106" s="43" t="n">
        <f aca="false">AP105*(1-AP23)</f>
        <v>-0</v>
      </c>
      <c r="AQ106" s="43" t="n">
        <f aca="false">AQ105*(1-AQ23)</f>
        <v>-0</v>
      </c>
      <c r="AR106" s="43" t="n">
        <f aca="false">AR105*(1-AR23)</f>
        <v>-0</v>
      </c>
      <c r="AS106" s="43" t="n">
        <f aca="false">AS105*(1-AS23)</f>
        <v>-0</v>
      </c>
      <c r="AT106" s="43" t="n">
        <f aca="false">AT105*(1-AT23)</f>
        <v>-0</v>
      </c>
      <c r="AU106" s="43" t="n">
        <f aca="false">AU105*(1-AU23)</f>
        <v>-0</v>
      </c>
      <c r="AV106" s="43" t="n">
        <f aca="false">AV105*(1-AV23)</f>
        <v>-0</v>
      </c>
      <c r="AW106" s="43" t="n">
        <f aca="false">AW105*(1-AW23)</f>
        <v>-0</v>
      </c>
      <c r="AX106" s="43" t="n">
        <f aca="false">AX105*(1-AX23)</f>
        <v>-0</v>
      </c>
      <c r="AY106" s="43" t="n">
        <f aca="false">AY105*(1-AY23)</f>
        <v>-0</v>
      </c>
      <c r="AZ106" s="43" t="n">
        <f aca="false">AZ105*(1-AZ23)</f>
        <v>-0</v>
      </c>
      <c r="BA106" s="43" t="n">
        <f aca="false">BA105*(1-BA23)</f>
        <v>-0</v>
      </c>
      <c r="BB106" s="43" t="n">
        <f aca="false">BB105*(1-BB23)</f>
        <v>-0</v>
      </c>
      <c r="BC106" s="43" t="n">
        <f aca="false">BC105*(1-BC23)</f>
        <v>-0</v>
      </c>
      <c r="BD106" s="43" t="n">
        <f aca="false">BD105*(1-BD23)</f>
        <v>-0</v>
      </c>
      <c r="BE106" s="43" t="n">
        <f aca="false">BE105*(1-BE23)</f>
        <v>-0</v>
      </c>
      <c r="BF106" s="43" t="n">
        <f aca="false">BF105*(1-BF23)</f>
        <v>-0</v>
      </c>
      <c r="BG106" s="43" t="n">
        <f aca="false">BG105*(1-BG23)</f>
        <v>-0</v>
      </c>
      <c r="BH106" s="43" t="n">
        <f aca="false">BH105*(1-BH23)</f>
        <v>-0</v>
      </c>
      <c r="BI106" s="43" t="n">
        <f aca="false">BI105*(1-BI23)</f>
        <v>-0</v>
      </c>
      <c r="BJ106" s="43" t="n">
        <f aca="false">BJ105*(1-BJ23)</f>
        <v>-0</v>
      </c>
      <c r="BK106" s="43" t="n">
        <f aca="false">BK105*(1-BK23)</f>
        <v>-0</v>
      </c>
      <c r="BL106" s="43" t="n">
        <f aca="false">BL105*(1-BL23)</f>
        <v>-0</v>
      </c>
      <c r="BM106" s="43" t="n">
        <f aca="false">BM105*(1-BM23)</f>
        <v>-0</v>
      </c>
      <c r="BN106" s="43" t="n">
        <f aca="false">BN105*(1-BN23)</f>
        <v>-0</v>
      </c>
      <c r="BO106" s="43" t="n">
        <f aca="false">BO105*(1-BO23)</f>
        <v>-0</v>
      </c>
      <c r="BP106" s="43" t="n">
        <f aca="false">BP105*(1-BP23)</f>
        <v>-0</v>
      </c>
      <c r="BQ106" s="43" t="n">
        <f aca="false">BQ105*(1-BQ23)</f>
        <v>-0</v>
      </c>
      <c r="BR106" s="43" t="n">
        <f aca="false">BR105*(1-BR23)</f>
        <v>-0</v>
      </c>
      <c r="BS106" s="43" t="n">
        <f aca="false">BS105*(1-BS23)</f>
        <v>-0</v>
      </c>
      <c r="BT106" s="43" t="n">
        <f aca="false">BT105*(1-BT23)</f>
        <v>-0</v>
      </c>
      <c r="BU106" s="43" t="n">
        <f aca="false">BU105*(1-BU23)</f>
        <v>-0</v>
      </c>
      <c r="BV106" s="43" t="n">
        <f aca="false">BV105*(1-BV23)</f>
        <v>-0</v>
      </c>
      <c r="BW106" s="43" t="n">
        <f aca="false">BW105*(1-BW23)</f>
        <v>-0</v>
      </c>
      <c r="BX106" s="43" t="n">
        <f aca="false">BX105*(1-BX23)</f>
        <v>-0</v>
      </c>
      <c r="BY106" s="43" t="n">
        <f aca="false">BY105*(1-BY23)</f>
        <v>-0</v>
      </c>
      <c r="BZ106" s="43" t="n">
        <f aca="false">BZ105*(1-BZ23)</f>
        <v>-0</v>
      </c>
      <c r="CA106" s="43" t="n">
        <f aca="false">CA105*(1-CA23)</f>
        <v>-0</v>
      </c>
      <c r="CB106" s="43" t="n">
        <f aca="false">CB105*(1-CB23)</f>
        <v>-0</v>
      </c>
      <c r="CC106" s="43" t="n">
        <f aca="false">CC105*(1-CC23)</f>
        <v>-0</v>
      </c>
      <c r="CD106" s="43" t="n">
        <f aca="false">CD105*(1-CD23)</f>
        <v>-0</v>
      </c>
      <c r="CE106" s="43" t="n">
        <f aca="false">CE105*(1-CE23)</f>
        <v>-0</v>
      </c>
      <c r="CF106" s="43" t="n">
        <f aca="false">CF105*(1-CF23)</f>
        <v>-0</v>
      </c>
      <c r="CG106" s="43" t="n">
        <f aca="false">CG105*(1-CG23)</f>
        <v>-0</v>
      </c>
      <c r="CH106" s="43" t="n">
        <f aca="false">CH105*(1-CH23)</f>
        <v>-0</v>
      </c>
      <c r="CI106" s="43" t="n">
        <f aca="false">CI105*(1-CI23)</f>
        <v>-0</v>
      </c>
      <c r="CJ106" s="43" t="n">
        <f aca="false">CJ105*(1-CJ23)</f>
        <v>-0</v>
      </c>
      <c r="CK106" s="43" t="n">
        <f aca="false">CK105*(1-CK23)</f>
        <v>-0</v>
      </c>
      <c r="CL106" s="43" t="n">
        <f aca="false">CL105*(1-CL23)</f>
        <v>-0</v>
      </c>
      <c r="CM106" s="43" t="n">
        <f aca="false">CM105*(1-CM23)</f>
        <v>-0</v>
      </c>
      <c r="CN106" s="43" t="n">
        <f aca="false">CN105*(1-CN23)</f>
        <v>-0</v>
      </c>
      <c r="CO106" s="43" t="n">
        <f aca="false">CO105*(1-CO23)</f>
        <v>-0</v>
      </c>
      <c r="CP106" s="43" t="n">
        <f aca="false">CP105*(1-CP23)</f>
        <v>-0</v>
      </c>
      <c r="CQ106" s="43" t="n">
        <f aca="false">CQ105*(1-CQ23)</f>
        <v>-0</v>
      </c>
      <c r="CR106" s="43" t="n">
        <f aca="false">CR105*(1-CR23)</f>
        <v>-0</v>
      </c>
      <c r="CS106" s="43" t="n">
        <f aca="false">CS105*(1-CS23)</f>
        <v>-0</v>
      </c>
      <c r="CT106" s="43" t="n">
        <f aca="false">CT105*(1-CT23)</f>
        <v>-0</v>
      </c>
      <c r="CU106" s="43" t="n">
        <f aca="false">CU105*(1-CU23)</f>
        <v>-0</v>
      </c>
      <c r="CV106" s="43" t="n">
        <f aca="false">CV105*(1-CV23)</f>
        <v>-0</v>
      </c>
      <c r="CW106" s="43" t="n">
        <f aca="false">CW105*(1-CW23)</f>
        <v>-0</v>
      </c>
      <c r="CX106" s="43" t="n">
        <f aca="false">CX105*(1-CX23)</f>
        <v>-0</v>
      </c>
      <c r="CY106" s="43" t="n">
        <f aca="false">CY105*(1-CY23)</f>
        <v>-0</v>
      </c>
      <c r="CZ106" s="43" t="n">
        <f aca="false">CZ105*(1-CZ23)</f>
        <v>-0</v>
      </c>
      <c r="DA106" s="43" t="n">
        <f aca="false">DA105*(1-DA23)</f>
        <v>-0</v>
      </c>
      <c r="DB106" s="43" t="n">
        <f aca="false">DB105*(1-DB23)</f>
        <v>-0</v>
      </c>
      <c r="DC106" s="43" t="n">
        <f aca="false">DC105*(1-DC23)</f>
        <v>-0</v>
      </c>
      <c r="DD106" s="43" t="n">
        <f aca="false">DD105*(1-DD23)</f>
        <v>-0</v>
      </c>
      <c r="DE106" s="43" t="n">
        <f aca="false">DE105*(1-DE23)</f>
        <v>-0</v>
      </c>
      <c r="DF106" s="43" t="n">
        <f aca="false">DF105*(1-DF23)</f>
        <v>-0</v>
      </c>
      <c r="DG106" s="43" t="n">
        <f aca="false">DG105*(1-DG23)</f>
        <v>-0</v>
      </c>
      <c r="DH106" s="43" t="n">
        <f aca="false">DH105*(1-DH23)</f>
        <v>-0</v>
      </c>
      <c r="DI106" s="43" t="n">
        <f aca="false">DI105*(1-DI23)</f>
        <v>-0</v>
      </c>
      <c r="DJ106" s="43" t="n">
        <f aca="false">DJ105*(1-DJ23)</f>
        <v>-0</v>
      </c>
      <c r="DK106" s="43" t="n">
        <f aca="false">DK105*(1-DK23)</f>
        <v>-0</v>
      </c>
      <c r="DL106" s="43" t="n">
        <f aca="false">DL105*(1-DL23)</f>
        <v>-0</v>
      </c>
      <c r="DM106" s="43" t="n">
        <f aca="false">DM105*(1-DM23)</f>
        <v>-0</v>
      </c>
      <c r="DN106" s="43" t="n">
        <f aca="false">DN105*(1-DN23)</f>
        <v>-0</v>
      </c>
      <c r="DO106" s="43" t="n">
        <f aca="false">DO105*(1-DO23)</f>
        <v>-0</v>
      </c>
      <c r="DP106" s="43" t="n">
        <f aca="false">DP105*(1-DP23)</f>
        <v>-0</v>
      </c>
      <c r="DQ106" s="43" t="n">
        <f aca="false">DQ105*(1-DQ23)</f>
        <v>-0</v>
      </c>
      <c r="DR106" s="43" t="n">
        <f aca="false">DR105*(1-DR23)</f>
        <v>-0</v>
      </c>
      <c r="DS106" s="43" t="n">
        <f aca="false">DS105*(1-DS23)</f>
        <v>-0</v>
      </c>
      <c r="DT106" s="43" t="n">
        <f aca="false">DT105*(1-DT23)</f>
        <v>-0</v>
      </c>
      <c r="DU106" s="43" t="n">
        <f aca="false">DU105*(1-DU23)</f>
        <v>-0</v>
      </c>
      <c r="DV106" s="43" t="n">
        <f aca="false">DV105*(1-DV23)</f>
        <v>-0</v>
      </c>
      <c r="DW106" s="43" t="n">
        <f aca="false">DW105*(1-DW23)</f>
        <v>-0</v>
      </c>
      <c r="DX106" s="43" t="n">
        <f aca="false">DX105*(1-DX23)</f>
        <v>-0</v>
      </c>
      <c r="DY106" s="43" t="n">
        <f aca="false">DY105*(1-DY23)</f>
        <v>-0</v>
      </c>
      <c r="DZ106" s="43" t="n">
        <f aca="false">DZ105*(1-DZ23)</f>
        <v>-0</v>
      </c>
      <c r="EA106" s="43" t="n">
        <f aca="false">EA105*(1-EA23)</f>
        <v>-0</v>
      </c>
      <c r="EB106" s="43" t="n">
        <f aca="false">EB105*(1-EB23)</f>
        <v>-0</v>
      </c>
      <c r="EC106" s="43" t="n">
        <f aca="false">EC105*(1-EC23)</f>
        <v>-0</v>
      </c>
      <c r="ED106" s="43" t="n">
        <f aca="false">ED105*(1-ED23)</f>
        <v>-0</v>
      </c>
      <c r="EE106" s="43" t="n">
        <f aca="false">EE105*(1-EE23)</f>
        <v>-0</v>
      </c>
      <c r="EF106" s="43" t="n">
        <f aca="false">EF105*(1-EF23)</f>
        <v>-0</v>
      </c>
      <c r="EG106" s="43" t="n">
        <f aca="false">EG105*(1-EG23)</f>
        <v>-0</v>
      </c>
      <c r="EH106" s="43" t="n">
        <f aca="false">EH105*(1-EH23)</f>
        <v>-0</v>
      </c>
      <c r="EI106" s="43" t="n">
        <f aca="false">EI105*(1-EI23)</f>
        <v>-0</v>
      </c>
      <c r="EJ106" s="43" t="n">
        <f aca="false">EJ105*(1-EJ23)</f>
        <v>-0</v>
      </c>
      <c r="EK106" s="43" t="n">
        <f aca="false">EK105*(1-EK23)</f>
        <v>-0</v>
      </c>
      <c r="EL106" s="43" t="n">
        <f aca="false">EL105*(1-EL23)</f>
        <v>-0</v>
      </c>
      <c r="EM106" s="43" t="n">
        <f aca="false">EM105*(1-EM23)</f>
        <v>-0</v>
      </c>
      <c r="EN106" s="43" t="n">
        <f aca="false">EN105*(1-EN23)</f>
        <v>-0</v>
      </c>
      <c r="EO106" s="43" t="n">
        <f aca="false">EO105*(1-EO23)</f>
        <v>-0</v>
      </c>
      <c r="EP106" s="43" t="n">
        <f aca="false">EP105*(1-EP23)</f>
        <v>-0</v>
      </c>
      <c r="EQ106" s="43" t="n">
        <f aca="false">EQ105*(1-EQ23)</f>
        <v>-0</v>
      </c>
      <c r="ER106" s="43" t="n">
        <f aca="false">ER105*(1-ER23)</f>
        <v>-0</v>
      </c>
      <c r="ES106" s="43" t="n">
        <f aca="false">ES105*(1-ES23)</f>
        <v>-0</v>
      </c>
      <c r="ET106" s="43" t="n">
        <f aca="false">ET105*(1-ET23)</f>
        <v>-0</v>
      </c>
      <c r="EU106" s="43" t="n">
        <f aca="false">EU105*(1-EU23)</f>
        <v>-0</v>
      </c>
      <c r="EV106" s="43" t="n">
        <f aca="false">EV105*(1-EV23)</f>
        <v>-0</v>
      </c>
      <c r="EW106" s="43" t="n">
        <f aca="false">EW105*(1-EW23)</f>
        <v>-0</v>
      </c>
      <c r="EX106" s="43" t="n">
        <f aca="false">EX105*(1-EX23)</f>
        <v>-0</v>
      </c>
      <c r="EY106" s="43" t="n">
        <f aca="false">EY105*(1-EY23)</f>
        <v>-0</v>
      </c>
      <c r="EZ106" s="43" t="n">
        <f aca="false">EZ105*(1-EZ23)</f>
        <v>-0</v>
      </c>
      <c r="FA106" s="43" t="n">
        <f aca="false">FA105*(1-FA23)</f>
        <v>-0</v>
      </c>
      <c r="FB106" s="43" t="n">
        <f aca="false">FB105*(1-FB23)</f>
        <v>-0</v>
      </c>
      <c r="FC106" s="43" t="n">
        <f aca="false">FC105*(1-FC23)</f>
        <v>-0</v>
      </c>
      <c r="FD106" s="43" t="n">
        <f aca="false">FD105*(1-FD23)</f>
        <v>-0</v>
      </c>
      <c r="FE106" s="43" t="n">
        <f aca="false">FE105*(1-FE23)</f>
        <v>-0</v>
      </c>
      <c r="FF106" s="43" t="n">
        <f aca="false">FF105*(1-FF23)</f>
        <v>-0</v>
      </c>
      <c r="FG106" s="43" t="n">
        <f aca="false">FG105*(1-FG23)</f>
        <v>-0</v>
      </c>
      <c r="FH106" s="43" t="n">
        <f aca="false">FH105*(1-FH23)</f>
        <v>-0</v>
      </c>
    </row>
    <row r="108" customFormat="false" ht="15" hidden="false" customHeight="false" outlineLevel="0" collapsed="false">
      <c r="A108" s="9" t="s">
        <v>14</v>
      </c>
      <c r="B108" s="9"/>
      <c r="C108" s="9" t="s">
        <v>704</v>
      </c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/>
      <c r="BO108" s="9"/>
      <c r="BP108" s="9"/>
      <c r="BQ108" s="9"/>
      <c r="BR108" s="9"/>
      <c r="BS108" s="9"/>
      <c r="BT108" s="9"/>
      <c r="BU108" s="9"/>
      <c r="BV108" s="9"/>
      <c r="BW108" s="9"/>
      <c r="BX108" s="9"/>
      <c r="BY108" s="9"/>
      <c r="BZ108" s="9"/>
      <c r="CA108" s="9"/>
      <c r="CB108" s="9"/>
      <c r="CC108" s="9"/>
      <c r="CD108" s="9"/>
      <c r="CE108" s="9"/>
      <c r="CF108" s="9"/>
      <c r="CG108" s="9"/>
      <c r="CH108" s="9"/>
      <c r="CI108" s="9"/>
      <c r="CJ108" s="9"/>
      <c r="CK108" s="9"/>
      <c r="CL108" s="9"/>
      <c r="CM108" s="9"/>
      <c r="CN108" s="9"/>
      <c r="CO108" s="9"/>
      <c r="CP108" s="9"/>
      <c r="CQ108" s="9"/>
      <c r="CR108" s="9"/>
      <c r="CS108" s="9"/>
      <c r="CT108" s="9"/>
      <c r="CU108" s="9"/>
      <c r="CV108" s="9"/>
      <c r="CW108" s="9"/>
      <c r="CX108" s="9"/>
      <c r="CY108" s="9"/>
      <c r="CZ108" s="9"/>
      <c r="DA108" s="9"/>
      <c r="DB108" s="9"/>
      <c r="DC108" s="9"/>
      <c r="DD108" s="9"/>
      <c r="DE108" s="9"/>
      <c r="DF108" s="9"/>
      <c r="DG108" s="9"/>
      <c r="DH108" s="9"/>
      <c r="DI108" s="9"/>
      <c r="DJ108" s="9"/>
      <c r="DK108" s="9"/>
      <c r="DL108" s="9"/>
      <c r="DM108" s="9"/>
      <c r="DN108" s="9"/>
      <c r="DO108" s="9"/>
      <c r="DP108" s="9"/>
      <c r="DQ108" s="9"/>
      <c r="DR108" s="9"/>
      <c r="DS108" s="9"/>
      <c r="DT108" s="9"/>
      <c r="DU108" s="9"/>
      <c r="DV108" s="9"/>
      <c r="DW108" s="9"/>
      <c r="DX108" s="9"/>
      <c r="DY108" s="9"/>
      <c r="DZ108" s="9"/>
      <c r="EA108" s="9"/>
      <c r="EB108" s="9"/>
      <c r="EC108" s="9"/>
      <c r="ED108" s="9"/>
      <c r="EE108" s="9"/>
      <c r="EF108" s="9"/>
      <c r="EG108" s="9"/>
      <c r="EH108" s="9"/>
      <c r="EI108" s="9"/>
      <c r="EJ108" s="9"/>
      <c r="EK108" s="9"/>
      <c r="EL108" s="9"/>
      <c r="EM108" s="9"/>
      <c r="EN108" s="9"/>
      <c r="EO108" s="9"/>
      <c r="EP108" s="9"/>
      <c r="EQ108" s="9"/>
      <c r="ER108" s="9"/>
      <c r="ES108" s="9"/>
      <c r="ET108" s="9"/>
      <c r="EU108" s="9"/>
      <c r="EV108" s="9"/>
      <c r="EW108" s="9"/>
      <c r="EX108" s="9"/>
      <c r="EY108" s="9"/>
      <c r="EZ108" s="9"/>
      <c r="FA108" s="9"/>
      <c r="FB108" s="9"/>
      <c r="FC108" s="9"/>
      <c r="FD108" s="9"/>
      <c r="FE108" s="9"/>
      <c r="FF108" s="9"/>
      <c r="FG108" s="9"/>
      <c r="FH108" s="9"/>
    </row>
    <row r="109" customFormat="false" ht="15" hidden="false" customHeight="false" outlineLevel="0" collapsed="false">
      <c r="C109" s="0" t="s">
        <v>705</v>
      </c>
      <c r="D109" s="11" t="s">
        <v>319</v>
      </c>
      <c r="E109" s="43" t="n">
        <f aca="false">(In_PV_Capex*$E13+In_Cable_Capex+In_Substation)*(1+In_Capex_Adj)+In_Land_Capex+$F109</f>
        <v>57870</v>
      </c>
      <c r="F109" s="43" t="n">
        <f aca="false">In_BESS_Capex*$F66*(1+In_Capex_Adj)</f>
        <v>22000</v>
      </c>
      <c r="I109" s="43" t="n">
        <f aca="false">SUM(J109:FH109)</f>
        <v>-56360</v>
      </c>
      <c r="J109" s="43" t="n">
        <f aca="false">-($E109+$I97+$I98)*J25</f>
        <v>-0</v>
      </c>
      <c r="K109" s="43" t="n">
        <f aca="false">-($E109+$I97+$I98)*K25</f>
        <v>-0</v>
      </c>
      <c r="L109" s="43" t="n">
        <f aca="false">-($E109+$I97+$I98)*L25</f>
        <v>-0</v>
      </c>
      <c r="M109" s="43" t="n">
        <f aca="false">-($E109+$I97+$I98)*M25</f>
        <v>-0</v>
      </c>
      <c r="N109" s="43" t="n">
        <f aca="false">-($E109+$I97+$I98)*N25</f>
        <v>-0</v>
      </c>
      <c r="O109" s="43" t="n">
        <f aca="false">-($E109+$I97+$I98)*O25</f>
        <v>-0</v>
      </c>
      <c r="P109" s="43" t="n">
        <f aca="false">-($E109+$I97+$I98)*P25</f>
        <v>-0</v>
      </c>
      <c r="Q109" s="43" t="n">
        <f aca="false">-($E109+$I97+$I98)*Q25</f>
        <v>-18854.9818181818</v>
      </c>
      <c r="R109" s="43" t="n">
        <f aca="false">-($E109+$I97+$I98)*R25</f>
        <v>-18854.9818181818</v>
      </c>
      <c r="S109" s="43" t="n">
        <f aca="false">-($E109+$I97+$I98)*S25</f>
        <v>-18650.0363636364</v>
      </c>
      <c r="T109" s="43" t="n">
        <f aca="false">-($E109+$I97+$I98)*T25</f>
        <v>-0</v>
      </c>
      <c r="U109" s="43" t="n">
        <f aca="false">-($E109+$I97+$I98)*U25</f>
        <v>-0</v>
      </c>
      <c r="V109" s="43" t="n">
        <f aca="false">-($E109+$I97+$I98)*V25</f>
        <v>-0</v>
      </c>
      <c r="W109" s="43" t="n">
        <f aca="false">-($E109+$I97+$I98)*W25</f>
        <v>-0</v>
      </c>
      <c r="X109" s="43" t="n">
        <f aca="false">-($E109+$I97+$I98)*X25</f>
        <v>-0</v>
      </c>
      <c r="Y109" s="43" t="n">
        <f aca="false">-($E109+$I97+$I98)*Y25</f>
        <v>-0</v>
      </c>
      <c r="Z109" s="43" t="n">
        <f aca="false">-($E109+$I97+$I98)*Z25</f>
        <v>-0</v>
      </c>
      <c r="AA109" s="43" t="n">
        <f aca="false">-($E109+$I97+$I98)*AA25</f>
        <v>-0</v>
      </c>
      <c r="AB109" s="43" t="n">
        <f aca="false">-($E109+$I97+$I98)*AB25</f>
        <v>-0</v>
      </c>
      <c r="AC109" s="43" t="n">
        <f aca="false">-($E109+$I97+$I98)*AC25</f>
        <v>-0</v>
      </c>
      <c r="AD109" s="43" t="n">
        <f aca="false">-($E109+$I97+$I98)*AD25</f>
        <v>-0</v>
      </c>
      <c r="AE109" s="43" t="n">
        <f aca="false">-($E109+$I97+$I98)*AE25</f>
        <v>-0</v>
      </c>
      <c r="AF109" s="43" t="n">
        <f aca="false">-($E109+$I97+$I98)*AF25</f>
        <v>-0</v>
      </c>
      <c r="AG109" s="43" t="n">
        <f aca="false">-($E109+$I97+$I98)*AG25</f>
        <v>-0</v>
      </c>
      <c r="AH109" s="43" t="n">
        <f aca="false">-($E109+$I97+$I98)*AH25</f>
        <v>-0</v>
      </c>
      <c r="AI109" s="43" t="n">
        <f aca="false">-($E109+$I97+$I98)*AI25</f>
        <v>-0</v>
      </c>
      <c r="AJ109" s="43" t="n">
        <f aca="false">-($E109+$I97+$I98)*AJ25</f>
        <v>-0</v>
      </c>
      <c r="AK109" s="43" t="n">
        <f aca="false">-($E109+$I97+$I98)*AK25</f>
        <v>-0</v>
      </c>
      <c r="AL109" s="43" t="n">
        <f aca="false">-($E109+$I97+$I98)*AL25</f>
        <v>-0</v>
      </c>
      <c r="AM109" s="43" t="n">
        <f aca="false">-($E109+$I97+$I98)*AM25</f>
        <v>-0</v>
      </c>
      <c r="AN109" s="43" t="n">
        <f aca="false">-($E109+$I97+$I98)*AN25</f>
        <v>-0</v>
      </c>
      <c r="AO109" s="43" t="n">
        <f aca="false">-($E109+$I97+$I98)*AO25</f>
        <v>-0</v>
      </c>
      <c r="AP109" s="43" t="n">
        <f aca="false">-($E109+$I97+$I98)*AP25</f>
        <v>-0</v>
      </c>
      <c r="AQ109" s="43" t="n">
        <f aca="false">-($E109+$I97+$I98)*AQ25</f>
        <v>-0</v>
      </c>
      <c r="AR109" s="43" t="n">
        <f aca="false">-($E109+$I97+$I98)*AR25</f>
        <v>-0</v>
      </c>
      <c r="AS109" s="43" t="n">
        <f aca="false">-($E109+$I97+$I98)*AS25</f>
        <v>-0</v>
      </c>
      <c r="AT109" s="43" t="n">
        <f aca="false">-($E109+$I97+$I98)*AT25</f>
        <v>-0</v>
      </c>
      <c r="AU109" s="43" t="n">
        <f aca="false">-($E109+$I97+$I98)*AU25</f>
        <v>-0</v>
      </c>
      <c r="AV109" s="43" t="n">
        <f aca="false">-($E109+$I97+$I98)*AV25</f>
        <v>-0</v>
      </c>
      <c r="AW109" s="43" t="n">
        <f aca="false">-($E109+$I97+$I98)*AW25</f>
        <v>-0</v>
      </c>
      <c r="AX109" s="43" t="n">
        <f aca="false">-($E109+$I97+$I98)*AX25</f>
        <v>-0</v>
      </c>
      <c r="AY109" s="43" t="n">
        <f aca="false">-($E109+$I97+$I98)*AY25</f>
        <v>-0</v>
      </c>
      <c r="AZ109" s="43" t="n">
        <f aca="false">-($E109+$I97+$I98)*AZ25</f>
        <v>-0</v>
      </c>
      <c r="BA109" s="43" t="n">
        <f aca="false">-($E109+$I97+$I98)*BA25</f>
        <v>-0</v>
      </c>
      <c r="BB109" s="43" t="n">
        <f aca="false">-($E109+$I97+$I98)*BB25</f>
        <v>-0</v>
      </c>
      <c r="BC109" s="43" t="n">
        <f aca="false">-($E109+$I97+$I98)*BC25</f>
        <v>-0</v>
      </c>
      <c r="BD109" s="43" t="n">
        <f aca="false">-($E109+$I97+$I98)*BD25</f>
        <v>-0</v>
      </c>
      <c r="BE109" s="43" t="n">
        <f aca="false">-($E109+$I97+$I98)*BE25</f>
        <v>-0</v>
      </c>
      <c r="BF109" s="43" t="n">
        <f aca="false">-($E109+$I97+$I98)*BF25</f>
        <v>-0</v>
      </c>
      <c r="BG109" s="43" t="n">
        <f aca="false">-($E109+$I97+$I98)*BG25</f>
        <v>-0</v>
      </c>
      <c r="BH109" s="43" t="n">
        <f aca="false">-($E109+$I97+$I98)*BH25</f>
        <v>-0</v>
      </c>
      <c r="BI109" s="43" t="n">
        <f aca="false">-($E109+$I97+$I98)*BI25</f>
        <v>-0</v>
      </c>
      <c r="BJ109" s="43" t="n">
        <f aca="false">-($E109+$I97+$I98)*BJ25</f>
        <v>-0</v>
      </c>
      <c r="BK109" s="43" t="n">
        <f aca="false">-($E109+$I97+$I98)*BK25</f>
        <v>-0</v>
      </c>
      <c r="BL109" s="43" t="n">
        <f aca="false">-($E109+$I97+$I98)*BL25</f>
        <v>-0</v>
      </c>
      <c r="BM109" s="43" t="n">
        <f aca="false">-($E109+$I97+$I98)*BM25</f>
        <v>-0</v>
      </c>
      <c r="BN109" s="43" t="n">
        <f aca="false">-($E109+$I97+$I98)*BN25</f>
        <v>-0</v>
      </c>
      <c r="BO109" s="43" t="n">
        <f aca="false">-($E109+$I97+$I98)*BO25</f>
        <v>-0</v>
      </c>
      <c r="BP109" s="43" t="n">
        <f aca="false">-($E109+$I97+$I98)*BP25</f>
        <v>-0</v>
      </c>
      <c r="BQ109" s="43" t="n">
        <f aca="false">-($E109+$I97+$I98)*BQ25</f>
        <v>-0</v>
      </c>
      <c r="BR109" s="43" t="n">
        <f aca="false">-($E109+$I97+$I98)*BR25</f>
        <v>-0</v>
      </c>
      <c r="BS109" s="43" t="n">
        <f aca="false">-($E109+$I97+$I98)*BS25</f>
        <v>-0</v>
      </c>
      <c r="BT109" s="43" t="n">
        <f aca="false">-($E109+$I97+$I98)*BT25</f>
        <v>-0</v>
      </c>
      <c r="BU109" s="43" t="n">
        <f aca="false">-($E109+$I97+$I98)*BU25</f>
        <v>-0</v>
      </c>
      <c r="BV109" s="43" t="n">
        <f aca="false">-($E109+$I97+$I98)*BV25</f>
        <v>-0</v>
      </c>
      <c r="BW109" s="43" t="n">
        <f aca="false">-($E109+$I97+$I98)*BW25</f>
        <v>-0</v>
      </c>
      <c r="BX109" s="43" t="n">
        <f aca="false">-($E109+$I97+$I98)*BX25</f>
        <v>-0</v>
      </c>
      <c r="BY109" s="43" t="n">
        <f aca="false">-($E109+$I97+$I98)*BY25</f>
        <v>-0</v>
      </c>
      <c r="BZ109" s="43" t="n">
        <f aca="false">-($E109+$I97+$I98)*BZ25</f>
        <v>-0</v>
      </c>
      <c r="CA109" s="43" t="n">
        <f aca="false">-($E109+$I97+$I98)*CA25</f>
        <v>-0</v>
      </c>
      <c r="CB109" s="43" t="n">
        <f aca="false">-($E109+$I97+$I98)*CB25</f>
        <v>-0</v>
      </c>
      <c r="CC109" s="43" t="n">
        <f aca="false">-($E109+$I97+$I98)*CC25</f>
        <v>-0</v>
      </c>
      <c r="CD109" s="43" t="n">
        <f aca="false">-($E109+$I97+$I98)*CD25</f>
        <v>-0</v>
      </c>
      <c r="CE109" s="43" t="n">
        <f aca="false">-($E109+$I97+$I98)*CE25</f>
        <v>-0</v>
      </c>
      <c r="CF109" s="43" t="n">
        <f aca="false">-($E109+$I97+$I98)*CF25</f>
        <v>-0</v>
      </c>
      <c r="CG109" s="43" t="n">
        <f aca="false">-($E109+$I97+$I98)*CG25</f>
        <v>-0</v>
      </c>
      <c r="CH109" s="43" t="n">
        <f aca="false">-($E109+$I97+$I98)*CH25</f>
        <v>-0</v>
      </c>
      <c r="CI109" s="43" t="n">
        <f aca="false">-($E109+$I97+$I98)*CI25</f>
        <v>-0</v>
      </c>
      <c r="CJ109" s="43" t="n">
        <f aca="false">-($E109+$I97+$I98)*CJ25</f>
        <v>-0</v>
      </c>
      <c r="CK109" s="43" t="n">
        <f aca="false">-($E109+$I97+$I98)*CK25</f>
        <v>-0</v>
      </c>
      <c r="CL109" s="43" t="n">
        <f aca="false">-($E109+$I97+$I98)*CL25</f>
        <v>-0</v>
      </c>
      <c r="CM109" s="43" t="n">
        <f aca="false">-($E109+$I97+$I98)*CM25</f>
        <v>-0</v>
      </c>
      <c r="CN109" s="43" t="n">
        <f aca="false">-($E109+$I97+$I98)*CN25</f>
        <v>-0</v>
      </c>
      <c r="CO109" s="43" t="n">
        <f aca="false">-($E109+$I97+$I98)*CO25</f>
        <v>-0</v>
      </c>
      <c r="CP109" s="43" t="n">
        <f aca="false">-($E109+$I97+$I98)*CP25</f>
        <v>-0</v>
      </c>
      <c r="CQ109" s="43" t="n">
        <f aca="false">-($E109+$I97+$I98)*CQ25</f>
        <v>-0</v>
      </c>
      <c r="CR109" s="43" t="n">
        <f aca="false">-($E109+$I97+$I98)*CR25</f>
        <v>-0</v>
      </c>
      <c r="CS109" s="43" t="n">
        <f aca="false">-($E109+$I97+$I98)*CS25</f>
        <v>-0</v>
      </c>
      <c r="CT109" s="43" t="n">
        <f aca="false">-($E109+$I97+$I98)*CT25</f>
        <v>-0</v>
      </c>
      <c r="CU109" s="43" t="n">
        <f aca="false">-($E109+$I97+$I98)*CU25</f>
        <v>-0</v>
      </c>
      <c r="CV109" s="43" t="n">
        <f aca="false">-($E109+$I97+$I98)*CV25</f>
        <v>-0</v>
      </c>
      <c r="CW109" s="43" t="n">
        <f aca="false">-($E109+$I97+$I98)*CW25</f>
        <v>-0</v>
      </c>
      <c r="CX109" s="43" t="n">
        <f aca="false">-($E109+$I97+$I98)*CX25</f>
        <v>-0</v>
      </c>
      <c r="CY109" s="43" t="n">
        <f aca="false">-($E109+$I97+$I98)*CY25</f>
        <v>-0</v>
      </c>
      <c r="CZ109" s="43" t="n">
        <f aca="false">-($E109+$I97+$I98)*CZ25</f>
        <v>-0</v>
      </c>
      <c r="DA109" s="43" t="n">
        <f aca="false">-($E109+$I97+$I98)*DA25</f>
        <v>-0</v>
      </c>
      <c r="DB109" s="43" t="n">
        <f aca="false">-($E109+$I97+$I98)*DB25</f>
        <v>-0</v>
      </c>
      <c r="DC109" s="43" t="n">
        <f aca="false">-($E109+$I97+$I98)*DC25</f>
        <v>-0</v>
      </c>
      <c r="DD109" s="43" t="n">
        <f aca="false">-($E109+$I97+$I98)*DD25</f>
        <v>-0</v>
      </c>
      <c r="DE109" s="43" t="n">
        <f aca="false">-($E109+$I97+$I98)*DE25</f>
        <v>-0</v>
      </c>
      <c r="DF109" s="43" t="n">
        <f aca="false">-($E109+$I97+$I98)*DF25</f>
        <v>-0</v>
      </c>
      <c r="DG109" s="43" t="n">
        <f aca="false">-($E109+$I97+$I98)*DG25</f>
        <v>-0</v>
      </c>
      <c r="DH109" s="43" t="n">
        <f aca="false">-($E109+$I97+$I98)*DH25</f>
        <v>-0</v>
      </c>
      <c r="DI109" s="43" t="n">
        <f aca="false">-($E109+$I97+$I98)*DI25</f>
        <v>-0</v>
      </c>
      <c r="DJ109" s="43" t="n">
        <f aca="false">-($E109+$I97+$I98)*DJ25</f>
        <v>-0</v>
      </c>
      <c r="DK109" s="43" t="n">
        <f aca="false">-($E109+$I97+$I98)*DK25</f>
        <v>-0</v>
      </c>
      <c r="DL109" s="43" t="n">
        <f aca="false">-($E109+$I97+$I98)*DL25</f>
        <v>-0</v>
      </c>
      <c r="DM109" s="43" t="n">
        <f aca="false">-($E109+$I97+$I98)*DM25</f>
        <v>-0</v>
      </c>
      <c r="DN109" s="43" t="n">
        <f aca="false">-($E109+$I97+$I98)*DN25</f>
        <v>-0</v>
      </c>
      <c r="DO109" s="43" t="n">
        <f aca="false">-($E109+$I97+$I98)*DO25</f>
        <v>-0</v>
      </c>
      <c r="DP109" s="43" t="n">
        <f aca="false">-($E109+$I97+$I98)*DP25</f>
        <v>-0</v>
      </c>
      <c r="DQ109" s="43" t="n">
        <f aca="false">-($E109+$I97+$I98)*DQ25</f>
        <v>-0</v>
      </c>
      <c r="DR109" s="43" t="n">
        <f aca="false">-($E109+$I97+$I98)*DR25</f>
        <v>-0</v>
      </c>
      <c r="DS109" s="43" t="n">
        <f aca="false">-($E109+$I97+$I98)*DS25</f>
        <v>-0</v>
      </c>
      <c r="DT109" s="43" t="n">
        <f aca="false">-($E109+$I97+$I98)*DT25</f>
        <v>-0</v>
      </c>
      <c r="DU109" s="43" t="n">
        <f aca="false">-($E109+$I97+$I98)*DU25</f>
        <v>-0</v>
      </c>
      <c r="DV109" s="43" t="n">
        <f aca="false">-($E109+$I97+$I98)*DV25</f>
        <v>-0</v>
      </c>
      <c r="DW109" s="43" t="n">
        <f aca="false">-($E109+$I97+$I98)*DW25</f>
        <v>-0</v>
      </c>
      <c r="DX109" s="43" t="n">
        <f aca="false">-($E109+$I97+$I98)*DX25</f>
        <v>-0</v>
      </c>
      <c r="DY109" s="43" t="n">
        <f aca="false">-($E109+$I97+$I98)*DY25</f>
        <v>-0</v>
      </c>
      <c r="DZ109" s="43" t="n">
        <f aca="false">-($E109+$I97+$I98)*DZ25</f>
        <v>-0</v>
      </c>
      <c r="EA109" s="43" t="n">
        <f aca="false">-($E109+$I97+$I98)*EA25</f>
        <v>-0</v>
      </c>
      <c r="EB109" s="43" t="n">
        <f aca="false">-($E109+$I97+$I98)*EB25</f>
        <v>-0</v>
      </c>
      <c r="EC109" s="43" t="n">
        <f aca="false">-($E109+$I97+$I98)*EC25</f>
        <v>-0</v>
      </c>
      <c r="ED109" s="43" t="n">
        <f aca="false">-($E109+$I97+$I98)*ED25</f>
        <v>-0</v>
      </c>
      <c r="EE109" s="43" t="n">
        <f aca="false">-($E109+$I97+$I98)*EE25</f>
        <v>-0</v>
      </c>
      <c r="EF109" s="43" t="n">
        <f aca="false">-($E109+$I97+$I98)*EF25</f>
        <v>-0</v>
      </c>
      <c r="EG109" s="43" t="n">
        <f aca="false">-($E109+$I97+$I98)*EG25</f>
        <v>-0</v>
      </c>
      <c r="EH109" s="43" t="n">
        <f aca="false">-($E109+$I97+$I98)*EH25</f>
        <v>-0</v>
      </c>
      <c r="EI109" s="43" t="n">
        <f aca="false">-($E109+$I97+$I98)*EI25</f>
        <v>-0</v>
      </c>
      <c r="EJ109" s="43" t="n">
        <f aca="false">-($E109+$I97+$I98)*EJ25</f>
        <v>-0</v>
      </c>
      <c r="EK109" s="43" t="n">
        <f aca="false">-($E109+$I97+$I98)*EK25</f>
        <v>-0</v>
      </c>
      <c r="EL109" s="43" t="n">
        <f aca="false">-($E109+$I97+$I98)*EL25</f>
        <v>-0</v>
      </c>
      <c r="EM109" s="43" t="n">
        <f aca="false">-($E109+$I97+$I98)*EM25</f>
        <v>-0</v>
      </c>
      <c r="EN109" s="43" t="n">
        <f aca="false">-($E109+$I97+$I98)*EN25</f>
        <v>-0</v>
      </c>
      <c r="EO109" s="43" t="n">
        <f aca="false">-($E109+$I97+$I98)*EO25</f>
        <v>-0</v>
      </c>
      <c r="EP109" s="43" t="n">
        <f aca="false">-($E109+$I97+$I98)*EP25</f>
        <v>-0</v>
      </c>
      <c r="EQ109" s="43" t="n">
        <f aca="false">-($E109+$I97+$I98)*EQ25</f>
        <v>-0</v>
      </c>
      <c r="ER109" s="43" t="n">
        <f aca="false">-($E109+$I97+$I98)*ER25</f>
        <v>-0</v>
      </c>
      <c r="ES109" s="43" t="n">
        <f aca="false">-($E109+$I97+$I98)*ES25</f>
        <v>-0</v>
      </c>
      <c r="ET109" s="43" t="n">
        <f aca="false">-($E109+$I97+$I98)*ET25</f>
        <v>-0</v>
      </c>
      <c r="EU109" s="43" t="n">
        <f aca="false">-($E109+$I97+$I98)*EU25</f>
        <v>-0</v>
      </c>
      <c r="EV109" s="43" t="n">
        <f aca="false">-($E109+$I97+$I98)*EV25</f>
        <v>-0</v>
      </c>
      <c r="EW109" s="43" t="n">
        <f aca="false">-($E109+$I97+$I98)*EW25</f>
        <v>-0</v>
      </c>
      <c r="EX109" s="43" t="n">
        <f aca="false">-($E109+$I97+$I98)*EX25</f>
        <v>-0</v>
      </c>
      <c r="EY109" s="43" t="n">
        <f aca="false">-($E109+$I97+$I98)*EY25</f>
        <v>-0</v>
      </c>
      <c r="EZ109" s="43" t="n">
        <f aca="false">-($E109+$I97+$I98)*EZ25</f>
        <v>-0</v>
      </c>
      <c r="FA109" s="43" t="n">
        <f aca="false">-($E109+$I97+$I98)*FA25</f>
        <v>-0</v>
      </c>
      <c r="FB109" s="43" t="n">
        <f aca="false">-($E109+$I97+$I98)*FB25</f>
        <v>-0</v>
      </c>
      <c r="FC109" s="43" t="n">
        <f aca="false">-($E109+$I97+$I98)*FC25</f>
        <v>-0</v>
      </c>
      <c r="FD109" s="43" t="n">
        <f aca="false">-($E109+$I97+$I98)*FD25</f>
        <v>-0</v>
      </c>
      <c r="FE109" s="43" t="n">
        <f aca="false">-($E109+$I97+$I98)*FE25</f>
        <v>-0</v>
      </c>
      <c r="FF109" s="43" t="n">
        <f aca="false">-($E109+$I97+$I98)*FF25</f>
        <v>-0</v>
      </c>
      <c r="FG109" s="43" t="n">
        <f aca="false">-($E109+$I97+$I98)*FG25</f>
        <v>-0</v>
      </c>
      <c r="FH109" s="43" t="n">
        <f aca="false">-($E109+$I97+$I98)*FH25</f>
        <v>-0</v>
      </c>
    </row>
    <row r="110" customFormat="false" ht="15" hidden="false" customHeight="false" outlineLevel="0" collapsed="false">
      <c r="C110" s="0" t="s">
        <v>706</v>
      </c>
      <c r="D110" s="11" t="s">
        <v>290</v>
      </c>
      <c r="E110" s="38" t="n">
        <f aca="false">IF(In_Fix_Augment=0,In_Augment_Year_v3,IF(In_Augment_Year&gt;0,In_Augment_Year,$F110))</f>
        <v>2048</v>
      </c>
      <c r="F110" s="38" t="n">
        <f aca="false">INDEX(Block_Repower,MATCH($E43,Block_Names,0))</f>
        <v>2048</v>
      </c>
    </row>
    <row r="111" customFormat="false" ht="15" hidden="false" customHeight="false" outlineLevel="0" collapsed="false">
      <c r="C111" s="0" t="s">
        <v>707</v>
      </c>
      <c r="D111" s="11" t="s">
        <v>319</v>
      </c>
      <c r="I111" s="43" t="n">
        <f aca="false">SUM(J111:FH111)</f>
        <v>-34726.098</v>
      </c>
      <c r="J111" s="43" t="n">
        <f aca="false">-In_Augment_Cost*$F66*IF(In_Fix_Augment=1,J39,1)*(J$7=$E110)*J36</f>
        <v>-0</v>
      </c>
      <c r="K111" s="43" t="n">
        <f aca="false">-In_Augment_Cost*$F66*IF(In_Fix_Augment=1,K39,1)*(K$7=$E110)*K36</f>
        <v>-0</v>
      </c>
      <c r="L111" s="43" t="n">
        <f aca="false">-In_Augment_Cost*$F66*IF(In_Fix_Augment=1,L39,1)*(L$7=$E110)*L36</f>
        <v>-0</v>
      </c>
      <c r="M111" s="43" t="n">
        <f aca="false">-In_Augment_Cost*$F66*IF(In_Fix_Augment=1,M39,1)*(M$7=$E110)*M36</f>
        <v>-0</v>
      </c>
      <c r="N111" s="43" t="n">
        <f aca="false">-In_Augment_Cost*$F66*IF(In_Fix_Augment=1,N39,1)*(N$7=$E110)*N36</f>
        <v>-0</v>
      </c>
      <c r="O111" s="43" t="n">
        <f aca="false">-In_Augment_Cost*$F66*IF(In_Fix_Augment=1,O39,1)*(O$7=$E110)*O36</f>
        <v>-0</v>
      </c>
      <c r="P111" s="43" t="n">
        <f aca="false">-In_Augment_Cost*$F66*IF(In_Fix_Augment=1,P39,1)*(P$7=$E110)*P36</f>
        <v>-0</v>
      </c>
      <c r="Q111" s="43" t="n">
        <f aca="false">-In_Augment_Cost*$F66*IF(In_Fix_Augment=1,Q39,1)*(Q$7=$E110)*Q36</f>
        <v>-0</v>
      </c>
      <c r="R111" s="43" t="n">
        <f aca="false">-In_Augment_Cost*$F66*IF(In_Fix_Augment=1,R39,1)*(R$7=$E110)*R36</f>
        <v>-0</v>
      </c>
      <c r="S111" s="43" t="n">
        <f aca="false">-In_Augment_Cost*$F66*IF(In_Fix_Augment=1,S39,1)*(S$7=$E110)*S36</f>
        <v>-0</v>
      </c>
      <c r="T111" s="43" t="n">
        <f aca="false">-In_Augment_Cost*$F66*IF(In_Fix_Augment=1,T39,1)*(T$7=$E110)*T36</f>
        <v>-0</v>
      </c>
      <c r="U111" s="43" t="n">
        <f aca="false">-In_Augment_Cost*$F66*IF(In_Fix_Augment=1,U39,1)*(U$7=$E110)*U36</f>
        <v>-0</v>
      </c>
      <c r="V111" s="43" t="n">
        <f aca="false">-In_Augment_Cost*$F66*IF(In_Fix_Augment=1,V39,1)*(V$7=$E110)*V36</f>
        <v>-0</v>
      </c>
      <c r="W111" s="43" t="n">
        <f aca="false">-In_Augment_Cost*$F66*IF(In_Fix_Augment=1,W39,1)*(W$7=$E110)*W36</f>
        <v>-0</v>
      </c>
      <c r="X111" s="43" t="n">
        <f aca="false">-In_Augment_Cost*$F66*IF(In_Fix_Augment=1,X39,1)*(X$7=$E110)*X36</f>
        <v>-0</v>
      </c>
      <c r="Y111" s="43" t="n">
        <f aca="false">-In_Augment_Cost*$F66*IF(In_Fix_Augment=1,Y39,1)*(Y$7=$E110)*Y36</f>
        <v>-0</v>
      </c>
      <c r="Z111" s="43" t="n">
        <f aca="false">-In_Augment_Cost*$F66*IF(In_Fix_Augment=1,Z39,1)*(Z$7=$E110)*Z36</f>
        <v>-0</v>
      </c>
      <c r="AA111" s="43" t="n">
        <f aca="false">-In_Augment_Cost*$F66*IF(In_Fix_Augment=1,AA39,1)*(AA$7=$E110)*AA36</f>
        <v>-0</v>
      </c>
      <c r="AB111" s="43" t="n">
        <f aca="false">-In_Augment_Cost*$F66*IF(In_Fix_Augment=1,AB39,1)*(AB$7=$E110)*AB36</f>
        <v>-0</v>
      </c>
      <c r="AC111" s="43" t="n">
        <f aca="false">-In_Augment_Cost*$F66*IF(In_Fix_Augment=1,AC39,1)*(AC$7=$E110)*AC36</f>
        <v>-0</v>
      </c>
      <c r="AD111" s="43" t="n">
        <f aca="false">-In_Augment_Cost*$F66*IF(In_Fix_Augment=1,AD39,1)*(AD$7=$E110)*AD36</f>
        <v>-0</v>
      </c>
      <c r="AE111" s="43" t="n">
        <f aca="false">-In_Augment_Cost*$F66*IF(In_Fix_Augment=1,AE39,1)*(AE$7=$E110)*AE36</f>
        <v>-0</v>
      </c>
      <c r="AF111" s="43" t="n">
        <f aca="false">-In_Augment_Cost*$F66*IF(In_Fix_Augment=1,AF39,1)*(AF$7=$E110)*AF36</f>
        <v>-0</v>
      </c>
      <c r="AG111" s="43" t="n">
        <f aca="false">-In_Augment_Cost*$F66*IF(In_Fix_Augment=1,AG39,1)*(AG$7=$E110)*AG36</f>
        <v>-0</v>
      </c>
      <c r="AH111" s="43" t="n">
        <f aca="false">-In_Augment_Cost*$F66*IF(In_Fix_Augment=1,AH39,1)*(AH$7=$E110)*AH36</f>
        <v>-0</v>
      </c>
      <c r="AI111" s="43" t="n">
        <f aca="false">-In_Augment_Cost*$F66*IF(In_Fix_Augment=1,AI39,1)*(AI$7=$E110)*AI36</f>
        <v>-0</v>
      </c>
      <c r="AJ111" s="43" t="n">
        <f aca="false">-In_Augment_Cost*$F66*IF(In_Fix_Augment=1,AJ39,1)*(AJ$7=$E110)*AJ36</f>
        <v>-0</v>
      </c>
      <c r="AK111" s="43" t="n">
        <f aca="false">-In_Augment_Cost*$F66*IF(In_Fix_Augment=1,AK39,1)*(AK$7=$E110)*AK36</f>
        <v>-0</v>
      </c>
      <c r="AL111" s="43" t="n">
        <f aca="false">-In_Augment_Cost*$F66*IF(In_Fix_Augment=1,AL39,1)*(AL$7=$E110)*AL36</f>
        <v>-0</v>
      </c>
      <c r="AM111" s="43" t="n">
        <f aca="false">-In_Augment_Cost*$F66*IF(In_Fix_Augment=1,AM39,1)*(AM$7=$E110)*AM36</f>
        <v>-0</v>
      </c>
      <c r="AN111" s="43" t="n">
        <f aca="false">-In_Augment_Cost*$F66*IF(In_Fix_Augment=1,AN39,1)*(AN$7=$E110)*AN36</f>
        <v>-0</v>
      </c>
      <c r="AO111" s="43" t="n">
        <f aca="false">-In_Augment_Cost*$F66*IF(In_Fix_Augment=1,AO39,1)*(AO$7=$E110)*AO36</f>
        <v>-0</v>
      </c>
      <c r="AP111" s="43" t="n">
        <f aca="false">-In_Augment_Cost*$F66*IF(In_Fix_Augment=1,AP39,1)*(AP$7=$E110)*AP36</f>
        <v>-0</v>
      </c>
      <c r="AQ111" s="43" t="n">
        <f aca="false">-In_Augment_Cost*$F66*IF(In_Fix_Augment=1,AQ39,1)*(AQ$7=$E110)*AQ36</f>
        <v>-0</v>
      </c>
      <c r="AR111" s="43" t="n">
        <f aca="false">-In_Augment_Cost*$F66*IF(In_Fix_Augment=1,AR39,1)*(AR$7=$E110)*AR36</f>
        <v>-0</v>
      </c>
      <c r="AS111" s="43" t="n">
        <f aca="false">-In_Augment_Cost*$F66*IF(In_Fix_Augment=1,AS39,1)*(AS$7=$E110)*AS36</f>
        <v>-0</v>
      </c>
      <c r="AT111" s="43" t="n">
        <f aca="false">-In_Augment_Cost*$F66*IF(In_Fix_Augment=1,AT39,1)*(AT$7=$E110)*AT36</f>
        <v>-0</v>
      </c>
      <c r="AU111" s="43" t="n">
        <f aca="false">-In_Augment_Cost*$F66*IF(In_Fix_Augment=1,AU39,1)*(AU$7=$E110)*AU36</f>
        <v>-0</v>
      </c>
      <c r="AV111" s="43" t="n">
        <f aca="false">-In_Augment_Cost*$F66*IF(In_Fix_Augment=1,AV39,1)*(AV$7=$E110)*AV36</f>
        <v>-0</v>
      </c>
      <c r="AW111" s="43" t="n">
        <f aca="false">-In_Augment_Cost*$F66*IF(In_Fix_Augment=1,AW39,1)*(AW$7=$E110)*AW36</f>
        <v>-0</v>
      </c>
      <c r="AX111" s="43" t="n">
        <f aca="false">-In_Augment_Cost*$F66*IF(In_Fix_Augment=1,AX39,1)*(AX$7=$E110)*AX36</f>
        <v>-0</v>
      </c>
      <c r="AY111" s="43" t="n">
        <f aca="false">-In_Augment_Cost*$F66*IF(In_Fix_Augment=1,AY39,1)*(AY$7=$E110)*AY36</f>
        <v>-0</v>
      </c>
      <c r="AZ111" s="43" t="n">
        <f aca="false">-In_Augment_Cost*$F66*IF(In_Fix_Augment=1,AZ39,1)*(AZ$7=$E110)*AZ36</f>
        <v>-0</v>
      </c>
      <c r="BA111" s="43" t="n">
        <f aca="false">-In_Augment_Cost*$F66*IF(In_Fix_Augment=1,BA39,1)*(BA$7=$E110)*BA36</f>
        <v>-0</v>
      </c>
      <c r="BB111" s="43" t="n">
        <f aca="false">-In_Augment_Cost*$F66*IF(In_Fix_Augment=1,BB39,1)*(BB$7=$E110)*BB36</f>
        <v>-0</v>
      </c>
      <c r="BC111" s="43" t="n">
        <f aca="false">-In_Augment_Cost*$F66*IF(In_Fix_Augment=1,BC39,1)*(BC$7=$E110)*BC36</f>
        <v>-0</v>
      </c>
      <c r="BD111" s="43" t="n">
        <f aca="false">-In_Augment_Cost*$F66*IF(In_Fix_Augment=1,BD39,1)*(BD$7=$E110)*BD36</f>
        <v>-0</v>
      </c>
      <c r="BE111" s="43" t="n">
        <f aca="false">-In_Augment_Cost*$F66*IF(In_Fix_Augment=1,BE39,1)*(BE$7=$E110)*BE36</f>
        <v>-0</v>
      </c>
      <c r="BF111" s="43" t="n">
        <f aca="false">-In_Augment_Cost*$F66*IF(In_Fix_Augment=1,BF39,1)*(BF$7=$E110)*BF36</f>
        <v>-0</v>
      </c>
      <c r="BG111" s="43" t="n">
        <f aca="false">-In_Augment_Cost*$F66*IF(In_Fix_Augment=1,BG39,1)*(BG$7=$E110)*BG36</f>
        <v>-0</v>
      </c>
      <c r="BH111" s="43" t="n">
        <f aca="false">-In_Augment_Cost*$F66*IF(In_Fix_Augment=1,BH39,1)*(BH$7=$E110)*BH36</f>
        <v>-0</v>
      </c>
      <c r="BI111" s="43" t="n">
        <f aca="false">-In_Augment_Cost*$F66*IF(In_Fix_Augment=1,BI39,1)*(BI$7=$E110)*BI36</f>
        <v>-0</v>
      </c>
      <c r="BJ111" s="43" t="n">
        <f aca="false">-In_Augment_Cost*$F66*IF(In_Fix_Augment=1,BJ39,1)*(BJ$7=$E110)*BJ36</f>
        <v>-0</v>
      </c>
      <c r="BK111" s="43" t="n">
        <f aca="false">-In_Augment_Cost*$F66*IF(In_Fix_Augment=1,BK39,1)*(BK$7=$E110)*BK36</f>
        <v>-0</v>
      </c>
      <c r="BL111" s="43" t="n">
        <f aca="false">-In_Augment_Cost*$F66*IF(In_Fix_Augment=1,BL39,1)*(BL$7=$E110)*BL36</f>
        <v>-0</v>
      </c>
      <c r="BM111" s="43" t="n">
        <f aca="false">-In_Augment_Cost*$F66*IF(In_Fix_Augment=1,BM39,1)*(BM$7=$E110)*BM36</f>
        <v>-0</v>
      </c>
      <c r="BN111" s="43" t="n">
        <f aca="false">-In_Augment_Cost*$F66*IF(In_Fix_Augment=1,BN39,1)*(BN$7=$E110)*BN36</f>
        <v>-0</v>
      </c>
      <c r="BO111" s="43" t="n">
        <f aca="false">-In_Augment_Cost*$F66*IF(In_Fix_Augment=1,BO39,1)*(BO$7=$E110)*BO36</f>
        <v>-0</v>
      </c>
      <c r="BP111" s="43" t="n">
        <f aca="false">-In_Augment_Cost*$F66*IF(In_Fix_Augment=1,BP39,1)*(BP$7=$E110)*BP36</f>
        <v>-0</v>
      </c>
      <c r="BQ111" s="43" t="n">
        <f aca="false">-In_Augment_Cost*$F66*IF(In_Fix_Augment=1,BQ39,1)*(BQ$7=$E110)*BQ36</f>
        <v>-0</v>
      </c>
      <c r="BR111" s="43" t="n">
        <f aca="false">-In_Augment_Cost*$F66*IF(In_Fix_Augment=1,BR39,1)*(BR$7=$E110)*BR36</f>
        <v>-0</v>
      </c>
      <c r="BS111" s="43" t="n">
        <f aca="false">-In_Augment_Cost*$F66*IF(In_Fix_Augment=1,BS39,1)*(BS$7=$E110)*BS36</f>
        <v>-0</v>
      </c>
      <c r="BT111" s="43" t="n">
        <f aca="false">-In_Augment_Cost*$F66*IF(In_Fix_Augment=1,BT39,1)*(BT$7=$E110)*BT36</f>
        <v>-0</v>
      </c>
      <c r="BU111" s="43" t="n">
        <f aca="false">-In_Augment_Cost*$F66*IF(In_Fix_Augment=1,BU39,1)*(BU$7=$E110)*BU36</f>
        <v>-0</v>
      </c>
      <c r="BV111" s="43" t="n">
        <f aca="false">-In_Augment_Cost*$F66*IF(In_Fix_Augment=1,BV39,1)*(BV$7=$E110)*BV36</f>
        <v>-0</v>
      </c>
      <c r="BW111" s="43" t="n">
        <f aca="false">-In_Augment_Cost*$F66*IF(In_Fix_Augment=1,BW39,1)*(BW$7=$E110)*BW36</f>
        <v>-0</v>
      </c>
      <c r="BX111" s="43" t="n">
        <f aca="false">-In_Augment_Cost*$F66*IF(In_Fix_Augment=1,BX39,1)*(BX$7=$E110)*BX36</f>
        <v>-0</v>
      </c>
      <c r="BY111" s="43" t="n">
        <f aca="false">-In_Augment_Cost*$F66*IF(In_Fix_Augment=1,BY39,1)*(BY$7=$E110)*BY36</f>
        <v>-0</v>
      </c>
      <c r="BZ111" s="43" t="n">
        <f aca="false">-In_Augment_Cost*$F66*IF(In_Fix_Augment=1,BZ39,1)*(BZ$7=$E110)*BZ36</f>
        <v>-0</v>
      </c>
      <c r="CA111" s="43" t="n">
        <f aca="false">-In_Augment_Cost*$F66*IF(In_Fix_Augment=1,CA39,1)*(CA$7=$E110)*CA36</f>
        <v>-0</v>
      </c>
      <c r="CB111" s="43" t="n">
        <f aca="false">-In_Augment_Cost*$F66*IF(In_Fix_Augment=1,CB39,1)*(CB$7=$E110)*CB36</f>
        <v>-0</v>
      </c>
      <c r="CC111" s="43" t="n">
        <f aca="false">-In_Augment_Cost*$F66*IF(In_Fix_Augment=1,CC39,1)*(CC$7=$E110)*CC36</f>
        <v>-0</v>
      </c>
      <c r="CD111" s="43" t="n">
        <f aca="false">-In_Augment_Cost*$F66*IF(In_Fix_Augment=1,CD39,1)*(CD$7=$E110)*CD36</f>
        <v>-0</v>
      </c>
      <c r="CE111" s="43" t="n">
        <f aca="false">-In_Augment_Cost*$F66*IF(In_Fix_Augment=1,CE39,1)*(CE$7=$E110)*CE36</f>
        <v>-0</v>
      </c>
      <c r="CF111" s="43" t="n">
        <f aca="false">-In_Augment_Cost*$F66*IF(In_Fix_Augment=1,CF39,1)*(CF$7=$E110)*CF36</f>
        <v>-0</v>
      </c>
      <c r="CG111" s="43" t="n">
        <f aca="false">-In_Augment_Cost*$F66*IF(In_Fix_Augment=1,CG39,1)*(CG$7=$E110)*CG36</f>
        <v>-0</v>
      </c>
      <c r="CH111" s="43" t="n">
        <f aca="false">-In_Augment_Cost*$F66*IF(In_Fix_Augment=1,CH39,1)*(CH$7=$E110)*CH36</f>
        <v>-0</v>
      </c>
      <c r="CI111" s="43" t="n">
        <f aca="false">-In_Augment_Cost*$F66*IF(In_Fix_Augment=1,CI39,1)*(CI$7=$E110)*CI36</f>
        <v>-0</v>
      </c>
      <c r="CJ111" s="43" t="n">
        <f aca="false">-In_Augment_Cost*$F66*IF(In_Fix_Augment=1,CJ39,1)*(CJ$7=$E110)*CJ36</f>
        <v>-0</v>
      </c>
      <c r="CK111" s="43" t="n">
        <f aca="false">-In_Augment_Cost*$F66*IF(In_Fix_Augment=1,CK39,1)*(CK$7=$E110)*CK36</f>
        <v>-0</v>
      </c>
      <c r="CL111" s="43" t="n">
        <f aca="false">-In_Augment_Cost*$F66*IF(In_Fix_Augment=1,CL39,1)*(CL$7=$E110)*CL36</f>
        <v>-0</v>
      </c>
      <c r="CM111" s="43" t="n">
        <f aca="false">-In_Augment_Cost*$F66*IF(In_Fix_Augment=1,CM39,1)*(CM$7=$E110)*CM36</f>
        <v>-0</v>
      </c>
      <c r="CN111" s="43" t="n">
        <f aca="false">-In_Augment_Cost*$F66*IF(In_Fix_Augment=1,CN39,1)*(CN$7=$E110)*CN36</f>
        <v>-0</v>
      </c>
      <c r="CO111" s="43" t="n">
        <f aca="false">-In_Augment_Cost*$F66*IF(In_Fix_Augment=1,CO39,1)*(CO$7=$E110)*CO36</f>
        <v>-0</v>
      </c>
      <c r="CP111" s="43" t="n">
        <f aca="false">-In_Augment_Cost*$F66*IF(In_Fix_Augment=1,CP39,1)*(CP$7=$E110)*CP36</f>
        <v>-0</v>
      </c>
      <c r="CQ111" s="43" t="n">
        <f aca="false">-In_Augment_Cost*$F66*IF(In_Fix_Augment=1,CQ39,1)*(CQ$7=$E110)*CQ36</f>
        <v>-0</v>
      </c>
      <c r="CR111" s="43" t="n">
        <f aca="false">-In_Augment_Cost*$F66*IF(In_Fix_Augment=1,CR39,1)*(CR$7=$E110)*CR36</f>
        <v>-0</v>
      </c>
      <c r="CS111" s="43" t="n">
        <f aca="false">-In_Augment_Cost*$F66*IF(In_Fix_Augment=1,CS39,1)*(CS$7=$E110)*CS36</f>
        <v>-0</v>
      </c>
      <c r="CT111" s="43" t="n">
        <f aca="false">-In_Augment_Cost*$F66*IF(In_Fix_Augment=1,CT39,1)*(CT$7=$E110)*CT36</f>
        <v>-0</v>
      </c>
      <c r="CU111" s="43" t="n">
        <f aca="false">-In_Augment_Cost*$F66*IF(In_Fix_Augment=1,CU39,1)*(CU$7=$E110)*CU36</f>
        <v>-34726.098</v>
      </c>
      <c r="CV111" s="43" t="n">
        <f aca="false">-In_Augment_Cost*$F66*IF(In_Fix_Augment=1,CV39,1)*(CV$7=$E110)*CV36</f>
        <v>-0</v>
      </c>
      <c r="CW111" s="43" t="n">
        <f aca="false">-In_Augment_Cost*$F66*IF(In_Fix_Augment=1,CW39,1)*(CW$7=$E110)*CW36</f>
        <v>-0</v>
      </c>
      <c r="CX111" s="43" t="n">
        <f aca="false">-In_Augment_Cost*$F66*IF(In_Fix_Augment=1,CX39,1)*(CX$7=$E110)*CX36</f>
        <v>-0</v>
      </c>
      <c r="CY111" s="43" t="n">
        <f aca="false">-In_Augment_Cost*$F66*IF(In_Fix_Augment=1,CY39,1)*(CY$7=$E110)*CY36</f>
        <v>-0</v>
      </c>
      <c r="CZ111" s="43" t="n">
        <f aca="false">-In_Augment_Cost*$F66*IF(In_Fix_Augment=1,CZ39,1)*(CZ$7=$E110)*CZ36</f>
        <v>-0</v>
      </c>
      <c r="DA111" s="43" t="n">
        <f aca="false">-In_Augment_Cost*$F66*IF(In_Fix_Augment=1,DA39,1)*(DA$7=$E110)*DA36</f>
        <v>-0</v>
      </c>
      <c r="DB111" s="43" t="n">
        <f aca="false">-In_Augment_Cost*$F66*IF(In_Fix_Augment=1,DB39,1)*(DB$7=$E110)*DB36</f>
        <v>-0</v>
      </c>
      <c r="DC111" s="43" t="n">
        <f aca="false">-In_Augment_Cost*$F66*IF(In_Fix_Augment=1,DC39,1)*(DC$7=$E110)*DC36</f>
        <v>-0</v>
      </c>
      <c r="DD111" s="43" t="n">
        <f aca="false">-In_Augment_Cost*$F66*IF(In_Fix_Augment=1,DD39,1)*(DD$7=$E110)*DD36</f>
        <v>-0</v>
      </c>
      <c r="DE111" s="43" t="n">
        <f aca="false">-In_Augment_Cost*$F66*IF(In_Fix_Augment=1,DE39,1)*(DE$7=$E110)*DE36</f>
        <v>-0</v>
      </c>
      <c r="DF111" s="43" t="n">
        <f aca="false">-In_Augment_Cost*$F66*IF(In_Fix_Augment=1,DF39,1)*(DF$7=$E110)*DF36</f>
        <v>-0</v>
      </c>
      <c r="DG111" s="43" t="n">
        <f aca="false">-In_Augment_Cost*$F66*IF(In_Fix_Augment=1,DG39,1)*(DG$7=$E110)*DG36</f>
        <v>-0</v>
      </c>
      <c r="DH111" s="43" t="n">
        <f aca="false">-In_Augment_Cost*$F66*IF(In_Fix_Augment=1,DH39,1)*(DH$7=$E110)*DH36</f>
        <v>-0</v>
      </c>
      <c r="DI111" s="43" t="n">
        <f aca="false">-In_Augment_Cost*$F66*IF(In_Fix_Augment=1,DI39,1)*(DI$7=$E110)*DI36</f>
        <v>-0</v>
      </c>
      <c r="DJ111" s="43" t="n">
        <f aca="false">-In_Augment_Cost*$F66*IF(In_Fix_Augment=1,DJ39,1)*(DJ$7=$E110)*DJ36</f>
        <v>-0</v>
      </c>
      <c r="DK111" s="43" t="n">
        <f aca="false">-In_Augment_Cost*$F66*IF(In_Fix_Augment=1,DK39,1)*(DK$7=$E110)*DK36</f>
        <v>-0</v>
      </c>
      <c r="DL111" s="43" t="n">
        <f aca="false">-In_Augment_Cost*$F66*IF(In_Fix_Augment=1,DL39,1)*(DL$7=$E110)*DL36</f>
        <v>-0</v>
      </c>
      <c r="DM111" s="43" t="n">
        <f aca="false">-In_Augment_Cost*$F66*IF(In_Fix_Augment=1,DM39,1)*(DM$7=$E110)*DM36</f>
        <v>-0</v>
      </c>
      <c r="DN111" s="43" t="n">
        <f aca="false">-In_Augment_Cost*$F66*IF(In_Fix_Augment=1,DN39,1)*(DN$7=$E110)*DN36</f>
        <v>-0</v>
      </c>
      <c r="DO111" s="43" t="n">
        <f aca="false">-In_Augment_Cost*$F66*IF(In_Fix_Augment=1,DO39,1)*(DO$7=$E110)*DO36</f>
        <v>-0</v>
      </c>
      <c r="DP111" s="43" t="n">
        <f aca="false">-In_Augment_Cost*$F66*IF(In_Fix_Augment=1,DP39,1)*(DP$7=$E110)*DP36</f>
        <v>-0</v>
      </c>
      <c r="DQ111" s="43" t="n">
        <f aca="false">-In_Augment_Cost*$F66*IF(In_Fix_Augment=1,DQ39,1)*(DQ$7=$E110)*DQ36</f>
        <v>-0</v>
      </c>
      <c r="DR111" s="43" t="n">
        <f aca="false">-In_Augment_Cost*$F66*IF(In_Fix_Augment=1,DR39,1)*(DR$7=$E110)*DR36</f>
        <v>-0</v>
      </c>
      <c r="DS111" s="43" t="n">
        <f aca="false">-In_Augment_Cost*$F66*IF(In_Fix_Augment=1,DS39,1)*(DS$7=$E110)*DS36</f>
        <v>-0</v>
      </c>
      <c r="DT111" s="43" t="n">
        <f aca="false">-In_Augment_Cost*$F66*IF(In_Fix_Augment=1,DT39,1)*(DT$7=$E110)*DT36</f>
        <v>-0</v>
      </c>
      <c r="DU111" s="43" t="n">
        <f aca="false">-In_Augment_Cost*$F66*IF(In_Fix_Augment=1,DU39,1)*(DU$7=$E110)*DU36</f>
        <v>-0</v>
      </c>
      <c r="DV111" s="43" t="n">
        <f aca="false">-In_Augment_Cost*$F66*IF(In_Fix_Augment=1,DV39,1)*(DV$7=$E110)*DV36</f>
        <v>-0</v>
      </c>
      <c r="DW111" s="43" t="n">
        <f aca="false">-In_Augment_Cost*$F66*IF(In_Fix_Augment=1,DW39,1)*(DW$7=$E110)*DW36</f>
        <v>-0</v>
      </c>
      <c r="DX111" s="43" t="n">
        <f aca="false">-In_Augment_Cost*$F66*IF(In_Fix_Augment=1,DX39,1)*(DX$7=$E110)*DX36</f>
        <v>-0</v>
      </c>
      <c r="DY111" s="43" t="n">
        <f aca="false">-In_Augment_Cost*$F66*IF(In_Fix_Augment=1,DY39,1)*(DY$7=$E110)*DY36</f>
        <v>-0</v>
      </c>
      <c r="DZ111" s="43" t="n">
        <f aca="false">-In_Augment_Cost*$F66*IF(In_Fix_Augment=1,DZ39,1)*(DZ$7=$E110)*DZ36</f>
        <v>-0</v>
      </c>
      <c r="EA111" s="43" t="n">
        <f aca="false">-In_Augment_Cost*$F66*IF(In_Fix_Augment=1,EA39,1)*(EA$7=$E110)*EA36</f>
        <v>-0</v>
      </c>
      <c r="EB111" s="43" t="n">
        <f aca="false">-In_Augment_Cost*$F66*IF(In_Fix_Augment=1,EB39,1)*(EB$7=$E110)*EB36</f>
        <v>-0</v>
      </c>
      <c r="EC111" s="43" t="n">
        <f aca="false">-In_Augment_Cost*$F66*IF(In_Fix_Augment=1,EC39,1)*(EC$7=$E110)*EC36</f>
        <v>-0</v>
      </c>
      <c r="ED111" s="43" t="n">
        <f aca="false">-In_Augment_Cost*$F66*IF(In_Fix_Augment=1,ED39,1)*(ED$7=$E110)*ED36</f>
        <v>-0</v>
      </c>
      <c r="EE111" s="43" t="n">
        <f aca="false">-In_Augment_Cost*$F66*IF(In_Fix_Augment=1,EE39,1)*(EE$7=$E110)*EE36</f>
        <v>-0</v>
      </c>
      <c r="EF111" s="43" t="n">
        <f aca="false">-In_Augment_Cost*$F66*IF(In_Fix_Augment=1,EF39,1)*(EF$7=$E110)*EF36</f>
        <v>-0</v>
      </c>
      <c r="EG111" s="43" t="n">
        <f aca="false">-In_Augment_Cost*$F66*IF(In_Fix_Augment=1,EG39,1)*(EG$7=$E110)*EG36</f>
        <v>-0</v>
      </c>
      <c r="EH111" s="43" t="n">
        <f aca="false">-In_Augment_Cost*$F66*IF(In_Fix_Augment=1,EH39,1)*(EH$7=$E110)*EH36</f>
        <v>-0</v>
      </c>
      <c r="EI111" s="43" t="n">
        <f aca="false">-In_Augment_Cost*$F66*IF(In_Fix_Augment=1,EI39,1)*(EI$7=$E110)*EI36</f>
        <v>-0</v>
      </c>
      <c r="EJ111" s="43" t="n">
        <f aca="false">-In_Augment_Cost*$F66*IF(In_Fix_Augment=1,EJ39,1)*(EJ$7=$E110)*EJ36</f>
        <v>-0</v>
      </c>
      <c r="EK111" s="43" t="n">
        <f aca="false">-In_Augment_Cost*$F66*IF(In_Fix_Augment=1,EK39,1)*(EK$7=$E110)*EK36</f>
        <v>-0</v>
      </c>
      <c r="EL111" s="43" t="n">
        <f aca="false">-In_Augment_Cost*$F66*IF(In_Fix_Augment=1,EL39,1)*(EL$7=$E110)*EL36</f>
        <v>-0</v>
      </c>
      <c r="EM111" s="43" t="n">
        <f aca="false">-In_Augment_Cost*$F66*IF(In_Fix_Augment=1,EM39,1)*(EM$7=$E110)*EM36</f>
        <v>-0</v>
      </c>
      <c r="EN111" s="43" t="n">
        <f aca="false">-In_Augment_Cost*$F66*IF(In_Fix_Augment=1,EN39,1)*(EN$7=$E110)*EN36</f>
        <v>-0</v>
      </c>
      <c r="EO111" s="43" t="n">
        <f aca="false">-In_Augment_Cost*$F66*IF(In_Fix_Augment=1,EO39,1)*(EO$7=$E110)*EO36</f>
        <v>-0</v>
      </c>
      <c r="EP111" s="43" t="n">
        <f aca="false">-In_Augment_Cost*$F66*IF(In_Fix_Augment=1,EP39,1)*(EP$7=$E110)*EP36</f>
        <v>-0</v>
      </c>
      <c r="EQ111" s="43" t="n">
        <f aca="false">-In_Augment_Cost*$F66*IF(In_Fix_Augment=1,EQ39,1)*(EQ$7=$E110)*EQ36</f>
        <v>-0</v>
      </c>
      <c r="ER111" s="43" t="n">
        <f aca="false">-In_Augment_Cost*$F66*IF(In_Fix_Augment=1,ER39,1)*(ER$7=$E110)*ER36</f>
        <v>-0</v>
      </c>
      <c r="ES111" s="43" t="n">
        <f aca="false">-In_Augment_Cost*$F66*IF(In_Fix_Augment=1,ES39,1)*(ES$7=$E110)*ES36</f>
        <v>-0</v>
      </c>
      <c r="ET111" s="43" t="n">
        <f aca="false">-In_Augment_Cost*$F66*IF(In_Fix_Augment=1,ET39,1)*(ET$7=$E110)*ET36</f>
        <v>-0</v>
      </c>
      <c r="EU111" s="43" t="n">
        <f aca="false">-In_Augment_Cost*$F66*IF(In_Fix_Augment=1,EU39,1)*(EU$7=$E110)*EU36</f>
        <v>-0</v>
      </c>
      <c r="EV111" s="43" t="n">
        <f aca="false">-In_Augment_Cost*$F66*IF(In_Fix_Augment=1,EV39,1)*(EV$7=$E110)*EV36</f>
        <v>-0</v>
      </c>
      <c r="EW111" s="43" t="n">
        <f aca="false">-In_Augment_Cost*$F66*IF(In_Fix_Augment=1,EW39,1)*(EW$7=$E110)*EW36</f>
        <v>-0</v>
      </c>
      <c r="EX111" s="43" t="n">
        <f aca="false">-In_Augment_Cost*$F66*IF(In_Fix_Augment=1,EX39,1)*(EX$7=$E110)*EX36</f>
        <v>-0</v>
      </c>
      <c r="EY111" s="43" t="n">
        <f aca="false">-In_Augment_Cost*$F66*IF(In_Fix_Augment=1,EY39,1)*(EY$7=$E110)*EY36</f>
        <v>-0</v>
      </c>
      <c r="EZ111" s="43" t="n">
        <f aca="false">-In_Augment_Cost*$F66*IF(In_Fix_Augment=1,EZ39,1)*(EZ$7=$E110)*EZ36</f>
        <v>-0</v>
      </c>
      <c r="FA111" s="43" t="n">
        <f aca="false">-In_Augment_Cost*$F66*IF(In_Fix_Augment=1,FA39,1)*(FA$7=$E110)*FA36</f>
        <v>-0</v>
      </c>
      <c r="FB111" s="43" t="n">
        <f aca="false">-In_Augment_Cost*$F66*IF(In_Fix_Augment=1,FB39,1)*(FB$7=$E110)*FB36</f>
        <v>-0</v>
      </c>
      <c r="FC111" s="43" t="n">
        <f aca="false">-In_Augment_Cost*$F66*IF(In_Fix_Augment=1,FC39,1)*(FC$7=$E110)*FC36</f>
        <v>-0</v>
      </c>
      <c r="FD111" s="43" t="n">
        <f aca="false">-In_Augment_Cost*$F66*IF(In_Fix_Augment=1,FD39,1)*(FD$7=$E110)*FD36</f>
        <v>-0</v>
      </c>
      <c r="FE111" s="43" t="n">
        <f aca="false">-In_Augment_Cost*$F66*IF(In_Fix_Augment=1,FE39,1)*(FE$7=$E110)*FE36</f>
        <v>-0</v>
      </c>
      <c r="FF111" s="43" t="n">
        <f aca="false">-In_Augment_Cost*$F66*IF(In_Fix_Augment=1,FF39,1)*(FF$7=$E110)*FF36</f>
        <v>-0</v>
      </c>
      <c r="FG111" s="43" t="n">
        <f aca="false">-In_Augment_Cost*$F66*IF(In_Fix_Augment=1,FG39,1)*(FG$7=$E110)*FG36</f>
        <v>-0</v>
      </c>
      <c r="FH111" s="43" t="n">
        <f aca="false">-In_Augment_Cost*$F66*IF(In_Fix_Augment=1,FH39,1)*(FH$7=$E110)*FH36</f>
        <v>-0</v>
      </c>
    </row>
    <row r="112" customFormat="false" ht="15" hidden="false" customHeight="false" outlineLevel="0" collapsed="false">
      <c r="C112" s="23" t="s">
        <v>708</v>
      </c>
      <c r="D112" s="11" t="s">
        <v>319</v>
      </c>
      <c r="E112" s="62" t="n">
        <f aca="false">SUMPRODUCT($J112:$FH112/$J34:$FH34)*$E34</f>
        <v>-57822.5366688565</v>
      </c>
      <c r="I112" s="62" t="n">
        <f aca="false">SUM(J112:FH112)</f>
        <v>-57085</v>
      </c>
      <c r="J112" s="62" t="n">
        <f aca="false">J109+J98</f>
        <v>-0</v>
      </c>
      <c r="K112" s="62" t="n">
        <f aca="false">K109+K98</f>
        <v>-0</v>
      </c>
      <c r="L112" s="62" t="n">
        <f aca="false">L109+L98</f>
        <v>-0</v>
      </c>
      <c r="M112" s="62" t="n">
        <f aca="false">M109+M98</f>
        <v>-0</v>
      </c>
      <c r="N112" s="62" t="n">
        <f aca="false">N109+N98</f>
        <v>-0</v>
      </c>
      <c r="O112" s="62" t="n">
        <f aca="false">O109+O98</f>
        <v>-0</v>
      </c>
      <c r="P112" s="62" t="n">
        <f aca="false">P109+P98</f>
        <v>-725</v>
      </c>
      <c r="Q112" s="62" t="n">
        <f aca="false">Q109+Q98</f>
        <v>-18854.9818181818</v>
      </c>
      <c r="R112" s="62" t="n">
        <f aca="false">R109+R98</f>
        <v>-18854.9818181818</v>
      </c>
      <c r="S112" s="62" t="n">
        <f aca="false">S109+S98</f>
        <v>-18650.0363636364</v>
      </c>
      <c r="T112" s="62" t="n">
        <f aca="false">T109+T98</f>
        <v>-0</v>
      </c>
      <c r="U112" s="62" t="n">
        <f aca="false">U109+U98</f>
        <v>-0</v>
      </c>
      <c r="V112" s="62" t="n">
        <f aca="false">V109+V98</f>
        <v>-0</v>
      </c>
      <c r="W112" s="62" t="n">
        <f aca="false">W109+W98</f>
        <v>-0</v>
      </c>
      <c r="X112" s="62" t="n">
        <f aca="false">X109+X98</f>
        <v>-0</v>
      </c>
      <c r="Y112" s="62" t="n">
        <f aca="false">Y109+Y98</f>
        <v>-0</v>
      </c>
      <c r="Z112" s="62" t="n">
        <f aca="false">Z109+Z98</f>
        <v>-0</v>
      </c>
      <c r="AA112" s="62" t="n">
        <f aca="false">AA109+AA98</f>
        <v>-0</v>
      </c>
      <c r="AB112" s="62" t="n">
        <f aca="false">AB109+AB98</f>
        <v>-0</v>
      </c>
      <c r="AC112" s="62" t="n">
        <f aca="false">AC109+AC98</f>
        <v>-0</v>
      </c>
      <c r="AD112" s="62" t="n">
        <f aca="false">AD109+AD98</f>
        <v>-0</v>
      </c>
      <c r="AE112" s="62" t="n">
        <f aca="false">AE109+AE98</f>
        <v>-0</v>
      </c>
      <c r="AF112" s="62" t="n">
        <f aca="false">AF109+AF98</f>
        <v>-0</v>
      </c>
      <c r="AG112" s="62" t="n">
        <f aca="false">AG109+AG98</f>
        <v>-0</v>
      </c>
      <c r="AH112" s="62" t="n">
        <f aca="false">AH109+AH98</f>
        <v>-0</v>
      </c>
      <c r="AI112" s="62" t="n">
        <f aca="false">AI109+AI98</f>
        <v>-0</v>
      </c>
      <c r="AJ112" s="62" t="n">
        <f aca="false">AJ109+AJ98</f>
        <v>-0</v>
      </c>
      <c r="AK112" s="62" t="n">
        <f aca="false">AK109+AK98</f>
        <v>-0</v>
      </c>
      <c r="AL112" s="62" t="n">
        <f aca="false">AL109+AL98</f>
        <v>-0</v>
      </c>
      <c r="AM112" s="62" t="n">
        <f aca="false">AM109+AM98</f>
        <v>-0</v>
      </c>
      <c r="AN112" s="62" t="n">
        <f aca="false">AN109+AN98</f>
        <v>-0</v>
      </c>
      <c r="AO112" s="62" t="n">
        <f aca="false">AO109+AO98</f>
        <v>-0</v>
      </c>
      <c r="AP112" s="62" t="n">
        <f aca="false">AP109+AP98</f>
        <v>-0</v>
      </c>
      <c r="AQ112" s="62" t="n">
        <f aca="false">AQ109+AQ98</f>
        <v>-0</v>
      </c>
      <c r="AR112" s="62" t="n">
        <f aca="false">AR109+AR98</f>
        <v>-0</v>
      </c>
      <c r="AS112" s="62" t="n">
        <f aca="false">AS109+AS98</f>
        <v>-0</v>
      </c>
      <c r="AT112" s="62" t="n">
        <f aca="false">AT109+AT98</f>
        <v>-0</v>
      </c>
      <c r="AU112" s="62" t="n">
        <f aca="false">AU109+AU98</f>
        <v>-0</v>
      </c>
      <c r="AV112" s="62" t="n">
        <f aca="false">AV109+AV98</f>
        <v>-0</v>
      </c>
      <c r="AW112" s="62" t="n">
        <f aca="false">AW109+AW98</f>
        <v>-0</v>
      </c>
      <c r="AX112" s="62" t="n">
        <f aca="false">AX109+AX98</f>
        <v>-0</v>
      </c>
      <c r="AY112" s="62" t="n">
        <f aca="false">AY109+AY98</f>
        <v>-0</v>
      </c>
      <c r="AZ112" s="62" t="n">
        <f aca="false">AZ109+AZ98</f>
        <v>-0</v>
      </c>
      <c r="BA112" s="62" t="n">
        <f aca="false">BA109+BA98</f>
        <v>-0</v>
      </c>
      <c r="BB112" s="62" t="n">
        <f aca="false">BB109+BB98</f>
        <v>-0</v>
      </c>
      <c r="BC112" s="62" t="n">
        <f aca="false">BC109+BC98</f>
        <v>-0</v>
      </c>
      <c r="BD112" s="62" t="n">
        <f aca="false">BD109+BD98</f>
        <v>-0</v>
      </c>
      <c r="BE112" s="62" t="n">
        <f aca="false">BE109+BE98</f>
        <v>-0</v>
      </c>
      <c r="BF112" s="62" t="n">
        <f aca="false">BF109+BF98</f>
        <v>-0</v>
      </c>
      <c r="BG112" s="62" t="n">
        <f aca="false">BG109+BG98</f>
        <v>-0</v>
      </c>
      <c r="BH112" s="62" t="n">
        <f aca="false">BH109+BH98</f>
        <v>-0</v>
      </c>
      <c r="BI112" s="62" t="n">
        <f aca="false">BI109+BI98</f>
        <v>-0</v>
      </c>
      <c r="BJ112" s="62" t="n">
        <f aca="false">BJ109+BJ98</f>
        <v>-0</v>
      </c>
      <c r="BK112" s="62" t="n">
        <f aca="false">BK109+BK98</f>
        <v>-0</v>
      </c>
      <c r="BL112" s="62" t="n">
        <f aca="false">BL109+BL98</f>
        <v>-0</v>
      </c>
      <c r="BM112" s="62" t="n">
        <f aca="false">BM109+BM98</f>
        <v>-0</v>
      </c>
      <c r="BN112" s="62" t="n">
        <f aca="false">BN109+BN98</f>
        <v>-0</v>
      </c>
      <c r="BO112" s="62" t="n">
        <f aca="false">BO109+BO98</f>
        <v>-0</v>
      </c>
      <c r="BP112" s="62" t="n">
        <f aca="false">BP109+BP98</f>
        <v>-0</v>
      </c>
      <c r="BQ112" s="62" t="n">
        <f aca="false">BQ109+BQ98</f>
        <v>-0</v>
      </c>
      <c r="BR112" s="62" t="n">
        <f aca="false">BR109+BR98</f>
        <v>-0</v>
      </c>
      <c r="BS112" s="62" t="n">
        <f aca="false">BS109+BS98</f>
        <v>-0</v>
      </c>
      <c r="BT112" s="62" t="n">
        <f aca="false">BT109+BT98</f>
        <v>-0</v>
      </c>
      <c r="BU112" s="62" t="n">
        <f aca="false">BU109+BU98</f>
        <v>-0</v>
      </c>
      <c r="BV112" s="62" t="n">
        <f aca="false">BV109+BV98</f>
        <v>-0</v>
      </c>
      <c r="BW112" s="62" t="n">
        <f aca="false">BW109+BW98</f>
        <v>-0</v>
      </c>
      <c r="BX112" s="62" t="n">
        <f aca="false">BX109+BX98</f>
        <v>-0</v>
      </c>
      <c r="BY112" s="62" t="n">
        <f aca="false">BY109+BY98</f>
        <v>-0</v>
      </c>
      <c r="BZ112" s="62" t="n">
        <f aca="false">BZ109+BZ98</f>
        <v>-0</v>
      </c>
      <c r="CA112" s="62" t="n">
        <f aca="false">CA109+CA98</f>
        <v>-0</v>
      </c>
      <c r="CB112" s="62" t="n">
        <f aca="false">CB109+CB98</f>
        <v>-0</v>
      </c>
      <c r="CC112" s="62" t="n">
        <f aca="false">CC109+CC98</f>
        <v>-0</v>
      </c>
      <c r="CD112" s="62" t="n">
        <f aca="false">CD109+CD98</f>
        <v>-0</v>
      </c>
      <c r="CE112" s="62" t="n">
        <f aca="false">CE109+CE98</f>
        <v>-0</v>
      </c>
      <c r="CF112" s="62" t="n">
        <f aca="false">CF109+CF98</f>
        <v>-0</v>
      </c>
      <c r="CG112" s="62" t="n">
        <f aca="false">CG109+CG98</f>
        <v>-0</v>
      </c>
      <c r="CH112" s="62" t="n">
        <f aca="false">CH109+CH98</f>
        <v>-0</v>
      </c>
      <c r="CI112" s="62" t="n">
        <f aca="false">CI109+CI98</f>
        <v>-0</v>
      </c>
      <c r="CJ112" s="62" t="n">
        <f aca="false">CJ109+CJ98</f>
        <v>-0</v>
      </c>
      <c r="CK112" s="62" t="n">
        <f aca="false">CK109+CK98</f>
        <v>-0</v>
      </c>
      <c r="CL112" s="62" t="n">
        <f aca="false">CL109+CL98</f>
        <v>-0</v>
      </c>
      <c r="CM112" s="62" t="n">
        <f aca="false">CM109+CM98</f>
        <v>-0</v>
      </c>
      <c r="CN112" s="62" t="n">
        <f aca="false">CN109+CN98</f>
        <v>-0</v>
      </c>
      <c r="CO112" s="62" t="n">
        <f aca="false">CO109+CO98</f>
        <v>-0</v>
      </c>
      <c r="CP112" s="62" t="n">
        <f aca="false">CP109+CP98</f>
        <v>-0</v>
      </c>
      <c r="CQ112" s="62" t="n">
        <f aca="false">CQ109+CQ98</f>
        <v>-0</v>
      </c>
      <c r="CR112" s="62" t="n">
        <f aca="false">CR109+CR98</f>
        <v>-0</v>
      </c>
      <c r="CS112" s="62" t="n">
        <f aca="false">CS109+CS98</f>
        <v>-0</v>
      </c>
      <c r="CT112" s="62" t="n">
        <f aca="false">CT109+CT98</f>
        <v>-0</v>
      </c>
      <c r="CU112" s="62" t="n">
        <f aca="false">CU109+CU98</f>
        <v>-0</v>
      </c>
      <c r="CV112" s="62" t="n">
        <f aca="false">CV109+CV98</f>
        <v>-0</v>
      </c>
      <c r="CW112" s="62" t="n">
        <f aca="false">CW109+CW98</f>
        <v>-0</v>
      </c>
      <c r="CX112" s="62" t="n">
        <f aca="false">CX109+CX98</f>
        <v>-0</v>
      </c>
      <c r="CY112" s="62" t="n">
        <f aca="false">CY109+CY98</f>
        <v>-0</v>
      </c>
      <c r="CZ112" s="62" t="n">
        <f aca="false">CZ109+CZ98</f>
        <v>-0</v>
      </c>
      <c r="DA112" s="62" t="n">
        <f aca="false">DA109+DA98</f>
        <v>-0</v>
      </c>
      <c r="DB112" s="62" t="n">
        <f aca="false">DB109+DB98</f>
        <v>-0</v>
      </c>
      <c r="DC112" s="62" t="n">
        <f aca="false">DC109+DC98</f>
        <v>-0</v>
      </c>
      <c r="DD112" s="62" t="n">
        <f aca="false">DD109+DD98</f>
        <v>-0</v>
      </c>
      <c r="DE112" s="62" t="n">
        <f aca="false">DE109+DE98</f>
        <v>-0</v>
      </c>
      <c r="DF112" s="62" t="n">
        <f aca="false">DF109+DF98</f>
        <v>-0</v>
      </c>
      <c r="DG112" s="62" t="n">
        <f aca="false">DG109+DG98</f>
        <v>-0</v>
      </c>
      <c r="DH112" s="62" t="n">
        <f aca="false">DH109+DH98</f>
        <v>-0</v>
      </c>
      <c r="DI112" s="62" t="n">
        <f aca="false">DI109+DI98</f>
        <v>-0</v>
      </c>
      <c r="DJ112" s="62" t="n">
        <f aca="false">DJ109+DJ98</f>
        <v>-0</v>
      </c>
      <c r="DK112" s="62" t="n">
        <f aca="false">DK109+DK98</f>
        <v>-0</v>
      </c>
      <c r="DL112" s="62" t="n">
        <f aca="false">DL109+DL98</f>
        <v>-0</v>
      </c>
      <c r="DM112" s="62" t="n">
        <f aca="false">DM109+DM98</f>
        <v>-0</v>
      </c>
      <c r="DN112" s="62" t="n">
        <f aca="false">DN109+DN98</f>
        <v>-0</v>
      </c>
      <c r="DO112" s="62" t="n">
        <f aca="false">DO109+DO98</f>
        <v>-0</v>
      </c>
      <c r="DP112" s="62" t="n">
        <f aca="false">DP109+DP98</f>
        <v>-0</v>
      </c>
      <c r="DQ112" s="62" t="n">
        <f aca="false">DQ109+DQ98</f>
        <v>-0</v>
      </c>
      <c r="DR112" s="62" t="n">
        <f aca="false">DR109+DR98</f>
        <v>-0</v>
      </c>
      <c r="DS112" s="62" t="n">
        <f aca="false">DS109+DS98</f>
        <v>-0</v>
      </c>
      <c r="DT112" s="62" t="n">
        <f aca="false">DT109+DT98</f>
        <v>-0</v>
      </c>
      <c r="DU112" s="62" t="n">
        <f aca="false">DU109+DU98</f>
        <v>-0</v>
      </c>
      <c r="DV112" s="62" t="n">
        <f aca="false">DV109+DV98</f>
        <v>-0</v>
      </c>
      <c r="DW112" s="62" t="n">
        <f aca="false">DW109+DW98</f>
        <v>-0</v>
      </c>
      <c r="DX112" s="62" t="n">
        <f aca="false">DX109+DX98</f>
        <v>-0</v>
      </c>
      <c r="DY112" s="62" t="n">
        <f aca="false">DY109+DY98</f>
        <v>-0</v>
      </c>
      <c r="DZ112" s="62" t="n">
        <f aca="false">DZ109+DZ98</f>
        <v>-0</v>
      </c>
      <c r="EA112" s="62" t="n">
        <f aca="false">EA109+EA98</f>
        <v>-0</v>
      </c>
      <c r="EB112" s="62" t="n">
        <f aca="false">EB109+EB98</f>
        <v>-0</v>
      </c>
      <c r="EC112" s="62" t="n">
        <f aca="false">EC109+EC98</f>
        <v>-0</v>
      </c>
      <c r="ED112" s="62" t="n">
        <f aca="false">ED109+ED98</f>
        <v>-0</v>
      </c>
      <c r="EE112" s="62" t="n">
        <f aca="false">EE109+EE98</f>
        <v>-0</v>
      </c>
      <c r="EF112" s="62" t="n">
        <f aca="false">EF109+EF98</f>
        <v>-0</v>
      </c>
      <c r="EG112" s="62" t="n">
        <f aca="false">EG109+EG98</f>
        <v>-0</v>
      </c>
      <c r="EH112" s="62" t="n">
        <f aca="false">EH109+EH98</f>
        <v>-0</v>
      </c>
      <c r="EI112" s="62" t="n">
        <f aca="false">EI109+EI98</f>
        <v>-0</v>
      </c>
      <c r="EJ112" s="62" t="n">
        <f aca="false">EJ109+EJ98</f>
        <v>-0</v>
      </c>
      <c r="EK112" s="62" t="n">
        <f aca="false">EK109+EK98</f>
        <v>-0</v>
      </c>
      <c r="EL112" s="62" t="n">
        <f aca="false">EL109+EL98</f>
        <v>-0</v>
      </c>
      <c r="EM112" s="62" t="n">
        <f aca="false">EM109+EM98</f>
        <v>-0</v>
      </c>
      <c r="EN112" s="62" t="n">
        <f aca="false">EN109+EN98</f>
        <v>-0</v>
      </c>
      <c r="EO112" s="62" t="n">
        <f aca="false">EO109+EO98</f>
        <v>-0</v>
      </c>
      <c r="EP112" s="62" t="n">
        <f aca="false">EP109+EP98</f>
        <v>-0</v>
      </c>
      <c r="EQ112" s="62" t="n">
        <f aca="false">EQ109+EQ98</f>
        <v>-0</v>
      </c>
      <c r="ER112" s="62" t="n">
        <f aca="false">ER109+ER98</f>
        <v>-0</v>
      </c>
      <c r="ES112" s="62" t="n">
        <f aca="false">ES109+ES98</f>
        <v>-0</v>
      </c>
      <c r="ET112" s="62" t="n">
        <f aca="false">ET109+ET98</f>
        <v>-0</v>
      </c>
      <c r="EU112" s="62" t="n">
        <f aca="false">EU109+EU98</f>
        <v>-0</v>
      </c>
      <c r="EV112" s="62" t="n">
        <f aca="false">EV109+EV98</f>
        <v>-0</v>
      </c>
      <c r="EW112" s="62" t="n">
        <f aca="false">EW109+EW98</f>
        <v>-0</v>
      </c>
      <c r="EX112" s="62" t="n">
        <f aca="false">EX109+EX98</f>
        <v>-0</v>
      </c>
      <c r="EY112" s="62" t="n">
        <f aca="false">EY109+EY98</f>
        <v>-0</v>
      </c>
      <c r="EZ112" s="62" t="n">
        <f aca="false">EZ109+EZ98</f>
        <v>-0</v>
      </c>
      <c r="FA112" s="62" t="n">
        <f aca="false">FA109+FA98</f>
        <v>-0</v>
      </c>
      <c r="FB112" s="62" t="n">
        <f aca="false">FB109+FB98</f>
        <v>-0</v>
      </c>
      <c r="FC112" s="62" t="n">
        <f aca="false">FC109+FC98</f>
        <v>-0</v>
      </c>
      <c r="FD112" s="62" t="n">
        <f aca="false">FD109+FD98</f>
        <v>-0</v>
      </c>
      <c r="FE112" s="62" t="n">
        <f aca="false">FE109+FE98</f>
        <v>-0</v>
      </c>
      <c r="FF112" s="62" t="n">
        <f aca="false">FF109+FF98</f>
        <v>-0</v>
      </c>
      <c r="FG112" s="62" t="n">
        <f aca="false">FG109+FG98</f>
        <v>-0</v>
      </c>
      <c r="FH112" s="62" t="n">
        <f aca="false">FH109+FH98</f>
        <v>-0</v>
      </c>
    </row>
    <row r="114" customFormat="false" ht="15" hidden="false" customHeight="false" outlineLevel="0" collapsed="false">
      <c r="A114" s="9" t="s">
        <v>14</v>
      </c>
      <c r="B114" s="9"/>
      <c r="C114" s="9" t="s">
        <v>709</v>
      </c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9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9"/>
      <c r="BM114" s="9"/>
      <c r="BN114" s="9"/>
      <c r="BO114" s="9"/>
      <c r="BP114" s="9"/>
      <c r="BQ114" s="9"/>
      <c r="BR114" s="9"/>
      <c r="BS114" s="9"/>
      <c r="BT114" s="9"/>
      <c r="BU114" s="9"/>
      <c r="BV114" s="9"/>
      <c r="BW114" s="9"/>
      <c r="BX114" s="9"/>
      <c r="BY114" s="9"/>
      <c r="BZ114" s="9"/>
      <c r="CA114" s="9"/>
      <c r="CB114" s="9"/>
      <c r="CC114" s="9"/>
      <c r="CD114" s="9"/>
      <c r="CE114" s="9"/>
      <c r="CF114" s="9"/>
      <c r="CG114" s="9"/>
      <c r="CH114" s="9"/>
      <c r="CI114" s="9"/>
      <c r="CJ114" s="9"/>
      <c r="CK114" s="9"/>
      <c r="CL114" s="9"/>
      <c r="CM114" s="9"/>
      <c r="CN114" s="9"/>
      <c r="CO114" s="9"/>
      <c r="CP114" s="9"/>
      <c r="CQ114" s="9"/>
      <c r="CR114" s="9"/>
      <c r="CS114" s="9"/>
      <c r="CT114" s="9"/>
      <c r="CU114" s="9"/>
      <c r="CV114" s="9"/>
      <c r="CW114" s="9"/>
      <c r="CX114" s="9"/>
      <c r="CY114" s="9"/>
      <c r="CZ114" s="9"/>
      <c r="DA114" s="9"/>
      <c r="DB114" s="9"/>
      <c r="DC114" s="9"/>
      <c r="DD114" s="9"/>
      <c r="DE114" s="9"/>
      <c r="DF114" s="9"/>
      <c r="DG114" s="9"/>
      <c r="DH114" s="9"/>
      <c r="DI114" s="9"/>
      <c r="DJ114" s="9"/>
      <c r="DK114" s="9"/>
      <c r="DL114" s="9"/>
      <c r="DM114" s="9"/>
      <c r="DN114" s="9"/>
      <c r="DO114" s="9"/>
      <c r="DP114" s="9"/>
      <c r="DQ114" s="9"/>
      <c r="DR114" s="9"/>
      <c r="DS114" s="9"/>
      <c r="DT114" s="9"/>
      <c r="DU114" s="9"/>
      <c r="DV114" s="9"/>
      <c r="DW114" s="9"/>
      <c r="DX114" s="9"/>
      <c r="DY114" s="9"/>
      <c r="DZ114" s="9"/>
      <c r="EA114" s="9"/>
      <c r="EB114" s="9"/>
      <c r="EC114" s="9"/>
      <c r="ED114" s="9"/>
      <c r="EE114" s="9"/>
      <c r="EF114" s="9"/>
      <c r="EG114" s="9"/>
      <c r="EH114" s="9"/>
      <c r="EI114" s="9"/>
      <c r="EJ114" s="9"/>
      <c r="EK114" s="9"/>
      <c r="EL114" s="9"/>
      <c r="EM114" s="9"/>
      <c r="EN114" s="9"/>
      <c r="EO114" s="9"/>
      <c r="EP114" s="9"/>
      <c r="EQ114" s="9"/>
      <c r="ER114" s="9"/>
      <c r="ES114" s="9"/>
      <c r="ET114" s="9"/>
      <c r="EU114" s="9"/>
      <c r="EV114" s="9"/>
      <c r="EW114" s="9"/>
      <c r="EX114" s="9"/>
      <c r="EY114" s="9"/>
      <c r="EZ114" s="9"/>
      <c r="FA114" s="9"/>
      <c r="FB114" s="9"/>
      <c r="FC114" s="9"/>
      <c r="FD114" s="9"/>
      <c r="FE114" s="9"/>
      <c r="FF114" s="9"/>
      <c r="FG114" s="9"/>
      <c r="FH114" s="9"/>
    </row>
    <row r="115" customFormat="false" ht="15" hidden="false" customHeight="false" outlineLevel="0" collapsed="false">
      <c r="C115" s="0" t="s">
        <v>710</v>
      </c>
      <c r="D115" s="11" t="s">
        <v>319</v>
      </c>
      <c r="J115" s="63" t="n">
        <v>0</v>
      </c>
      <c r="K115" s="63" t="n">
        <v>0</v>
      </c>
      <c r="L115" s="63" t="n">
        <v>0</v>
      </c>
      <c r="M115" s="63" t="n">
        <v>0</v>
      </c>
      <c r="N115" s="63" t="n">
        <v>0</v>
      </c>
      <c r="O115" s="63" t="n">
        <v>0</v>
      </c>
      <c r="P115" s="63" t="n">
        <v>0</v>
      </c>
      <c r="Q115" s="63" t="n">
        <v>0</v>
      </c>
      <c r="R115" s="63" t="n">
        <v>0</v>
      </c>
      <c r="S115" s="63" t="n">
        <v>0</v>
      </c>
      <c r="T115" s="63" t="n">
        <v>-2.84490181208144</v>
      </c>
      <c r="U115" s="63" t="n">
        <v>-3.24866738565326</v>
      </c>
      <c r="V115" s="63" t="n">
        <v>-3.42684776070967</v>
      </c>
      <c r="W115" s="63" t="n">
        <v>-2.39679964360501</v>
      </c>
      <c r="X115" s="63" t="n">
        <v>-2.79963951407861</v>
      </c>
      <c r="Y115" s="63" t="n">
        <v>-3.20427646581283</v>
      </c>
      <c r="Z115" s="63" t="n">
        <v>-3.3930008759949</v>
      </c>
      <c r="AA115" s="63" t="n">
        <v>-2.37598309554086</v>
      </c>
      <c r="AB115" s="63" t="n">
        <v>-2.77990123336924</v>
      </c>
      <c r="AC115" s="63" t="n">
        <v>-3.18575393865</v>
      </c>
      <c r="AD115" s="63" t="n">
        <v>-3.3855536530732</v>
      </c>
      <c r="AE115" s="63" t="n">
        <v>-24.6930343210374</v>
      </c>
      <c r="AF115" s="63" t="n">
        <v>-39.936096723848</v>
      </c>
      <c r="AG115" s="63" t="n">
        <v>-51.9573216497073</v>
      </c>
      <c r="AH115" s="63" t="n">
        <v>-52.3568697141346</v>
      </c>
      <c r="AI115" s="63" t="n">
        <v>-55.8439883448524</v>
      </c>
      <c r="AJ115" s="63" t="n">
        <v>-56.2619107070128</v>
      </c>
      <c r="AK115" s="63" t="n">
        <v>-57.6185541856232</v>
      </c>
      <c r="AL115" s="63" t="n">
        <v>-58.0473055522089</v>
      </c>
      <c r="AM115" s="63" t="n">
        <v>-45.8693413107837</v>
      </c>
      <c r="AN115" s="63" t="n">
        <v>-47.1219983731082</v>
      </c>
      <c r="AO115" s="63" t="n">
        <v>-48.3787639215831</v>
      </c>
      <c r="AP115" s="63" t="n">
        <v>-48.8304331634739</v>
      </c>
      <c r="AQ115" s="63" t="n">
        <v>-36.7966098352636</v>
      </c>
      <c r="AR115" s="63" t="n">
        <v>-37.9564434593598</v>
      </c>
      <c r="AS115" s="63" t="n">
        <v>-39.1208764296151</v>
      </c>
      <c r="AT115" s="63" t="n">
        <v>-39.604509443381</v>
      </c>
      <c r="AU115" s="63" t="n">
        <v>-41.7665844479069</v>
      </c>
      <c r="AV115" s="63" t="n">
        <v>-42.9847663883023</v>
      </c>
      <c r="AW115" s="63" t="n">
        <v>-44.2078926894865</v>
      </c>
      <c r="AX115" s="63" t="n">
        <v>-44.7196847840147</v>
      </c>
      <c r="AY115" s="63" t="n">
        <v>-35.5404684781032</v>
      </c>
      <c r="AZ115" s="63" t="n">
        <v>-36.0672895500617</v>
      </c>
      <c r="BA115" s="63" t="n">
        <v>-37.2170170799871</v>
      </c>
      <c r="BB115" s="63" t="n">
        <v>-37.7573979775482</v>
      </c>
      <c r="BC115" s="63" t="n">
        <v>-41.5932406389074</v>
      </c>
      <c r="BD115" s="63" t="n">
        <v>-42.8095222667464</v>
      </c>
      <c r="BE115" s="63" t="n">
        <v>-44.0312740751506</v>
      </c>
      <c r="BF115" s="63" t="n">
        <v>-44.5968339785673</v>
      </c>
      <c r="BG115" s="63" t="n">
        <v>-43.156706594222</v>
      </c>
      <c r="BH115" s="63" t="n">
        <v>-93.7298148745197</v>
      </c>
      <c r="BI115" s="63" t="n">
        <v>-95.5135636507541</v>
      </c>
      <c r="BJ115" s="63" t="n">
        <v>-96.1102371762891</v>
      </c>
      <c r="BK115" s="63" t="n">
        <v>-94.2954991852269</v>
      </c>
      <c r="BL115" s="63" t="n">
        <v>-96.1034281231557</v>
      </c>
      <c r="BM115" s="63" t="n">
        <v>-97.9176039432736</v>
      </c>
      <c r="BN115" s="63" t="n">
        <v>-98.548780555929</v>
      </c>
      <c r="BO115" s="63" t="n">
        <v>-99.8395734453358</v>
      </c>
      <c r="BP115" s="63" t="n">
        <v>-100.491884586808</v>
      </c>
      <c r="BQ115" s="63" t="n">
        <v>-102.36044708213</v>
      </c>
      <c r="BR115" s="63" t="n">
        <v>-103.02949811147</v>
      </c>
      <c r="BS115" s="63" t="n">
        <v>-97.094839708214</v>
      </c>
      <c r="BT115" s="63" t="n">
        <v>-98.9458933404436</v>
      </c>
      <c r="BU115" s="63" t="n">
        <v>-100.804224357051</v>
      </c>
      <c r="BV115" s="63" t="n">
        <v>-101.513363846724</v>
      </c>
      <c r="BW115" s="63" t="n">
        <v>-101.748065147722</v>
      </c>
      <c r="BX115" s="63" t="n">
        <v>-103.653714993324</v>
      </c>
      <c r="BY115" s="63" t="n">
        <v>-105.567081008487</v>
      </c>
      <c r="BZ115" s="63" t="n">
        <v>-106.314511401336</v>
      </c>
      <c r="CA115" s="63" t="n">
        <v>-101.592584634778</v>
      </c>
      <c r="CB115" s="63" t="n">
        <v>-103.500110217026</v>
      </c>
      <c r="CC115" s="63" t="n">
        <v>-104.564682498125</v>
      </c>
      <c r="CD115" s="63" t="n">
        <v>-104.49114643045</v>
      </c>
      <c r="CE115" s="63" t="n">
        <v>-100.15571554753</v>
      </c>
      <c r="CF115" s="63" t="n">
        <v>-100.084029259364</v>
      </c>
      <c r="CG115" s="63" t="n">
        <v>-101.111433974909</v>
      </c>
      <c r="CH115" s="63" t="n">
        <v>-101.038273495425</v>
      </c>
      <c r="CI115" s="63" t="n">
        <v>-104.460859058315</v>
      </c>
      <c r="CJ115" s="63" t="n">
        <v>-105.546369638947</v>
      </c>
      <c r="CK115" s="63" t="n">
        <v>-106.629441094158</v>
      </c>
      <c r="CL115" s="63" t="n">
        <v>-106.551877052962</v>
      </c>
      <c r="CM115" s="63" t="n">
        <v>-112.196488480699</v>
      </c>
      <c r="CN115" s="63" t="n">
        <v>-113.365551955646</v>
      </c>
      <c r="CO115" s="63" t="n">
        <v>-114.532098472408</v>
      </c>
      <c r="CP115" s="63" t="n">
        <v>-114.452059353967</v>
      </c>
      <c r="CQ115" s="63" t="n">
        <v>-110.59317726613</v>
      </c>
      <c r="CR115" s="63" t="n">
        <v>-111.743559665268</v>
      </c>
      <c r="CS115" s="63" t="n">
        <v>-112.891396988068</v>
      </c>
      <c r="CT115" s="63" t="n">
        <v>-112.810463714082</v>
      </c>
      <c r="CU115" s="63" t="n">
        <v>-110.630588832466</v>
      </c>
      <c r="CV115" s="63" t="n">
        <v>-32.6776317062632</v>
      </c>
      <c r="CW115" s="63" t="n">
        <v>-32.9599752619416</v>
      </c>
      <c r="CX115" s="63" t="n">
        <v>-32.8824389639909</v>
      </c>
      <c r="CY115" s="63" t="n">
        <v>-70.9273642341111</v>
      </c>
      <c r="CZ115" s="63" t="n">
        <v>-71.6393560862882</v>
      </c>
      <c r="DA115" s="63" t="n">
        <v>-72.3488788181547</v>
      </c>
      <c r="DB115" s="63" t="n">
        <v>-72.2703609412421</v>
      </c>
      <c r="DC115" s="63" t="n">
        <v>-70.2120500298527</v>
      </c>
      <c r="DD115" s="63" t="n">
        <v>-70.9164039667957</v>
      </c>
      <c r="DE115" s="63" t="n">
        <v>-71.6182988435918</v>
      </c>
      <c r="DF115" s="63" t="n">
        <v>-71.5401008792814</v>
      </c>
      <c r="DG115" s="63" t="n">
        <v>-70.4495413082947</v>
      </c>
      <c r="DH115" s="63" t="n">
        <v>-71.1557537063932</v>
      </c>
      <c r="DI115" s="63" t="n">
        <v>-71.8594817226025</v>
      </c>
      <c r="DJ115" s="63" t="n">
        <v>-71.7804785284082</v>
      </c>
      <c r="DK115" s="63" t="n">
        <v>-68.3359544113457</v>
      </c>
      <c r="DL115" s="63" t="n">
        <v>-68.2591679611675</v>
      </c>
      <c r="DM115" s="63" t="n">
        <v>-68.9316965793447</v>
      </c>
      <c r="DN115" s="63" t="n">
        <v>-68.8533310556624</v>
      </c>
      <c r="DO115" s="63" t="n">
        <v>-71.0931455728173</v>
      </c>
      <c r="DP115" s="63" t="n">
        <v>-71.8059736454413</v>
      </c>
      <c r="DQ115" s="63" t="n">
        <v>-72.5162999597163</v>
      </c>
      <c r="DR115" s="63" t="n">
        <v>-72.4367441951514</v>
      </c>
      <c r="DS115" s="63" t="n">
        <v>-68.2223735860412</v>
      </c>
      <c r="DT115" s="63" t="n">
        <v>-68.9032452450332</v>
      </c>
      <c r="DU115" s="63" t="n">
        <v>-69.581613232842</v>
      </c>
      <c r="DV115" s="63" t="n">
        <v>-69.5019966402608</v>
      </c>
      <c r="DW115" s="63" t="n">
        <v>-70.4708337669286</v>
      </c>
      <c r="DX115" s="63" t="n">
        <v>-71.1760683166584</v>
      </c>
      <c r="DY115" s="63" t="n">
        <v>-71.878779076194</v>
      </c>
      <c r="DZ115" s="63" t="n">
        <v>-71.7985227002796</v>
      </c>
      <c r="EA115" s="63" t="n">
        <v>-72.4860845920737</v>
      </c>
      <c r="EB115" s="63" t="n">
        <v>-72.4080672896252</v>
      </c>
      <c r="EC115" s="63" t="n">
        <v>-73.1249447617722</v>
      </c>
      <c r="ED115" s="63" t="n">
        <v>-73.0453230739815</v>
      </c>
      <c r="EE115" s="63" t="n">
        <v>-67.5196122878376</v>
      </c>
      <c r="EF115" s="63" t="n">
        <v>-68.1908246862992</v>
      </c>
      <c r="EG115" s="63" t="n">
        <v>-68.8594733550467</v>
      </c>
      <c r="EH115" s="63" t="n">
        <v>-68.7779469048063</v>
      </c>
      <c r="EI115" s="63" t="n">
        <v>-73.1478841606485</v>
      </c>
      <c r="EJ115" s="63" t="n">
        <v>-181.903877365335</v>
      </c>
      <c r="EK115" s="63" t="n">
        <v>-183.820763947207</v>
      </c>
      <c r="EL115" s="63" t="n">
        <v>-183.737867554921</v>
      </c>
      <c r="EM115" s="63" t="n">
        <v>-185.986318593438</v>
      </c>
      <c r="EN115" s="63" t="n">
        <v>-187.969424565211</v>
      </c>
      <c r="EO115" s="63" t="n">
        <v>-189.949823924578</v>
      </c>
      <c r="EP115" s="63" t="n">
        <v>-189.863753813312</v>
      </c>
      <c r="EQ115" s="63" t="n">
        <v>-182.977516069589</v>
      </c>
      <c r="ER115" s="63" t="n">
        <v>-182.892945759937</v>
      </c>
      <c r="ES115" s="63" t="n">
        <v>-184.817322718182</v>
      </c>
      <c r="ET115" s="63" t="n">
        <v>-184.731013263994</v>
      </c>
      <c r="EU115" s="63" t="n">
        <v>-184.243367475232</v>
      </c>
      <c r="EV115" s="63" t="n">
        <v>-186.205458509308</v>
      </c>
      <c r="EW115" s="63" t="n">
        <v>-188.164789426942</v>
      </c>
      <c r="EX115" s="63" t="n">
        <v>-188.0770178906</v>
      </c>
      <c r="EY115" s="63" t="n">
        <v>-187.580640379433</v>
      </c>
      <c r="EZ115" s="63" t="n">
        <v>-189.578371349617</v>
      </c>
      <c r="FA115" s="63" t="n">
        <v>-191.573295446986</v>
      </c>
      <c r="FB115" s="63" t="n">
        <v>-191.484037060819</v>
      </c>
      <c r="FC115" s="63" t="n">
        <v>-190.978770491815</v>
      </c>
      <c r="FD115" s="63" t="n">
        <v>0</v>
      </c>
      <c r="FE115" s="63" t="n">
        <v>0</v>
      </c>
      <c r="FF115" s="63" t="n">
        <v>0</v>
      </c>
      <c r="FG115" s="63" t="n">
        <v>0</v>
      </c>
      <c r="FH115" s="63" t="n">
        <v>0</v>
      </c>
    </row>
    <row r="116" customFormat="false" ht="15" hidden="false" customHeight="false" outlineLevel="0" collapsed="false">
      <c r="C116" s="0" t="s">
        <v>711</v>
      </c>
      <c r="D116" s="11" t="s">
        <v>319</v>
      </c>
      <c r="I116" s="43" t="n">
        <f aca="false">SUM(J116:FH116)</f>
        <v>231829.074368135</v>
      </c>
      <c r="J116" s="43" t="n">
        <f aca="false">(J91+J115)*J24</f>
        <v>0</v>
      </c>
      <c r="K116" s="43" t="n">
        <f aca="false">(K91+K115)*K24</f>
        <v>0</v>
      </c>
      <c r="L116" s="43" t="n">
        <f aca="false">(L91+L115)*L24</f>
        <v>0</v>
      </c>
      <c r="M116" s="43" t="n">
        <f aca="false">(M91+M115)*M24</f>
        <v>0</v>
      </c>
      <c r="N116" s="43" t="n">
        <f aca="false">(N91+N115)*N24</f>
        <v>0</v>
      </c>
      <c r="O116" s="43" t="n">
        <f aca="false">(O91+O115)*O24</f>
        <v>0</v>
      </c>
      <c r="P116" s="43" t="n">
        <f aca="false">(P91+P115)*P24</f>
        <v>0</v>
      </c>
      <c r="Q116" s="43" t="n">
        <f aca="false">(Q91+Q115)*Q24</f>
        <v>0</v>
      </c>
      <c r="R116" s="43" t="n">
        <f aca="false">(R91+R115)*R24</f>
        <v>0</v>
      </c>
      <c r="S116" s="43" t="n">
        <f aca="false">(S91+S115)*S24</f>
        <v>0</v>
      </c>
      <c r="T116" s="43" t="n">
        <f aca="false">(T91+T115)*T24</f>
        <v>1341.0599473664</v>
      </c>
      <c r="U116" s="43" t="n">
        <f aca="false">(U91+U115)*U24</f>
        <v>1354.84566343299</v>
      </c>
      <c r="V116" s="43" t="n">
        <f aca="false">(V91+V115)*V24</f>
        <v>1354.08286065746</v>
      </c>
      <c r="W116" s="43" t="n">
        <f aca="false">(W91+W115)*W24</f>
        <v>1308.2119648697</v>
      </c>
      <c r="X116" s="43" t="n">
        <f aca="false">(X91+X115)*X24</f>
        <v>1321.80761970774</v>
      </c>
      <c r="Y116" s="43" t="n">
        <f aca="false">(Y91+Y115)*Y24</f>
        <v>1335.38318134143</v>
      </c>
      <c r="Z116" s="43" t="n">
        <f aca="false">(Z91+Z115)*Z24</f>
        <v>1334.61264132088</v>
      </c>
      <c r="AA116" s="43" t="n">
        <f aca="false">(AA91+AA115)*AA24</f>
        <v>1288.78387931781</v>
      </c>
      <c r="AB116" s="43" t="n">
        <f aca="false">(AB91+AB115)*AB24</f>
        <v>1302.16508848347</v>
      </c>
      <c r="AC116" s="43" t="n">
        <f aca="false">(AC91+AC115)*AC24</f>
        <v>1315.52615559603</v>
      </c>
      <c r="AD116" s="43" t="n">
        <f aca="false">(AD91+AD115)*AD24</f>
        <v>1314.74735893629</v>
      </c>
      <c r="AE116" s="43" t="n">
        <f aca="false">(AE91+AE115)*AE24</f>
        <v>1742.44772355815</v>
      </c>
      <c r="AF116" s="43" t="n">
        <f aca="false">(AF91+AF115)*AF24</f>
        <v>1746.03012433172</v>
      </c>
      <c r="AG116" s="43" t="n">
        <f aca="false">(AG91+AG115)*AG24</f>
        <v>1752.80809643717</v>
      </c>
      <c r="AH116" s="43" t="n">
        <f aca="false">(AH91+AH115)*AH24</f>
        <v>1751.57328654462</v>
      </c>
      <c r="AI116" s="43" t="n">
        <f aca="false">(AI91+AI115)*AI24</f>
        <v>1771.78631358778</v>
      </c>
      <c r="AJ116" s="43" t="n">
        <f aca="false">(AJ91+AJ115)*AJ24</f>
        <v>1770.60459697255</v>
      </c>
      <c r="AK116" s="43" t="n">
        <f aca="false">(AK91+AK115)*AK24</f>
        <v>1788.55180023126</v>
      </c>
      <c r="AL116" s="43" t="n">
        <f aca="false">(AL91+AL115)*AL24</f>
        <v>1787.34354757911</v>
      </c>
      <c r="AM116" s="43" t="n">
        <f aca="false">(AM91+AM115)*AM24</f>
        <v>1639.18810297348</v>
      </c>
      <c r="AN116" s="43" t="n">
        <f aca="false">(AN91+AN115)*AN24</f>
        <v>1655.87599962883</v>
      </c>
      <c r="AO116" s="43" t="n">
        <f aca="false">(AO91+AO115)*AO24</f>
        <v>1672.53440193602</v>
      </c>
      <c r="AP116" s="43" t="n">
        <f aca="false">(AP91+AP115)*AP24</f>
        <v>1671.27546381386</v>
      </c>
      <c r="AQ116" s="43" t="n">
        <f aca="false">(AQ91+AQ115)*AQ24</f>
        <v>1524.29150321057</v>
      </c>
      <c r="AR116" s="43" t="n">
        <f aca="false">(AR91+AR115)*AR24</f>
        <v>1539.75133672162</v>
      </c>
      <c r="AS116" s="43" t="n">
        <f aca="false">(AS91+AS115)*AS24</f>
        <v>1555.18302008652</v>
      </c>
      <c r="AT116" s="43" t="n">
        <f aca="false">(AT91+AT115)*AT24</f>
        <v>1553.95047305377</v>
      </c>
      <c r="AU116" s="43" t="n">
        <f aca="false">(AU91+AU115)*AU24</f>
        <v>1550.20230967827</v>
      </c>
      <c r="AV116" s="43" t="n">
        <f aca="false">(AV91+AV115)*AV24</f>
        <v>1565.94784501032</v>
      </c>
      <c r="AW116" s="43" t="n">
        <f aca="false">(AW91+AW115)*AW24</f>
        <v>1581.66491537137</v>
      </c>
      <c r="AX116" s="43" t="n">
        <f aca="false">(AX91+AX115)*AX24</f>
        <v>1580.4051692912</v>
      </c>
      <c r="AY116" s="43" t="n">
        <f aca="false">(AY91+AY115)*AY24</f>
        <v>1471.37313027145</v>
      </c>
      <c r="AZ116" s="43" t="n">
        <f aca="false">(AZ91+AZ115)*AZ24</f>
        <v>1470.10347513588</v>
      </c>
      <c r="BA116" s="43" t="n">
        <f aca="false">(BA91+BA115)*BA24</f>
        <v>1484.75463995337</v>
      </c>
      <c r="BB116" s="43" t="n">
        <f aca="false">(BB91+BB115)*BB24</f>
        <v>1483.45614899513</v>
      </c>
      <c r="BC116" s="43" t="n">
        <f aca="false">(BC91+BC115)*BC24</f>
        <v>1495.98391168715</v>
      </c>
      <c r="BD116" s="43" t="n">
        <f aca="false">(BD91+BD115)*BD24</f>
        <v>1511.05441150432</v>
      </c>
      <c r="BE116" s="43" t="n">
        <f aca="false">(BE91+BE115)*BE24</f>
        <v>1526.09356520713</v>
      </c>
      <c r="BF116" s="43" t="n">
        <f aca="false">(BF91+BF115)*BF24</f>
        <v>1524.70515217021</v>
      </c>
      <c r="BG116" s="43" t="n">
        <f aca="false">(BG91+BG115)*BG24</f>
        <v>1483.5381793341</v>
      </c>
      <c r="BH116" s="43" t="n">
        <f aca="false">(BH91+BH115)*BH24</f>
        <v>1449.11509006247</v>
      </c>
      <c r="BI116" s="43" t="n">
        <f aca="false">(BI91+BI115)*BI24</f>
        <v>1463.45497008152</v>
      </c>
      <c r="BJ116" s="43" t="n">
        <f aca="false">(BJ91+BJ115)*BJ24</f>
        <v>1462.01908936229</v>
      </c>
      <c r="BK116" s="43" t="n">
        <f aca="false">(BK91+BK115)*BK24</f>
        <v>1428.74599309458</v>
      </c>
      <c r="BL116" s="43" t="n">
        <f aca="false">(BL91+BL115)*BL24</f>
        <v>1443.05026276884</v>
      </c>
      <c r="BM116" s="43" t="n">
        <f aca="false">(BM91+BM115)*BM24</f>
        <v>1457.32198532706</v>
      </c>
      <c r="BN116" s="43" t="n">
        <f aca="false">(BN91+BN115)*BN24</f>
        <v>1455.85446286454</v>
      </c>
      <c r="BO116" s="43" t="n">
        <f aca="false">(BO91+BO115)*BO24</f>
        <v>1457.27737394708</v>
      </c>
      <c r="BP116" s="43" t="n">
        <f aca="false">(BP91+BP115)*BP24</f>
        <v>1455.82608309884</v>
      </c>
      <c r="BQ116" s="43" t="n">
        <f aca="false">(BQ91+BQ115)*BQ24</f>
        <v>1470.25276099076</v>
      </c>
      <c r="BR116" s="43" t="n">
        <f aca="false">(BR91+BR115)*BR24</f>
        <v>1468.76829965157</v>
      </c>
      <c r="BS116" s="43" t="n">
        <f aca="false">(BS91+BS115)*BS24</f>
        <v>1393.04807775432</v>
      </c>
      <c r="BT116" s="43" t="n">
        <f aca="false">(BT91+BT115)*BT24</f>
        <v>1406.98835652421</v>
      </c>
      <c r="BU116" s="43" t="n">
        <f aca="false">(BU91+BU115)*BU24</f>
        <v>1420.89650733169</v>
      </c>
      <c r="BV116" s="43" t="n">
        <f aca="false">(BV91+BV115)*BV24</f>
        <v>1419.39712095956</v>
      </c>
      <c r="BW116" s="43" t="n">
        <f aca="false">(BW91+BW115)*BW24</f>
        <v>1405.6304633079</v>
      </c>
      <c r="BX116" s="43" t="n">
        <f aca="false">(BX91+BX115)*BX24</f>
        <v>1419.69193428382</v>
      </c>
      <c r="BY116" s="43" t="n">
        <f aca="false">(BY91+BY115)*BY24</f>
        <v>1433.7203284509</v>
      </c>
      <c r="BZ116" s="43" t="n">
        <f aca="false">(BZ91+BZ115)*BZ24</f>
        <v>1432.1664312592</v>
      </c>
      <c r="CA116" s="43" t="n">
        <f aca="false">(CA91+CA115)*CA24</f>
        <v>1367.83556115396</v>
      </c>
      <c r="CB116" s="43" t="n">
        <f aca="false">(CB91+CB115)*CB24</f>
        <v>1381.46321264387</v>
      </c>
      <c r="CC116" s="43" t="n">
        <f aca="false">(CC91+CC115)*CC24</f>
        <v>1395.9081234422</v>
      </c>
      <c r="CD116" s="43" t="n">
        <f aca="false">(CD91+CD115)*CD24</f>
        <v>1395.16459209126</v>
      </c>
      <c r="CE116" s="43" t="n">
        <f aca="false">(CE91+CE115)*CE24</f>
        <v>1347.64766654119</v>
      </c>
      <c r="CF116" s="43" t="n">
        <f aca="false">(CF91+CF115)*CF24</f>
        <v>1346.9228385164</v>
      </c>
      <c r="CG116" s="43" t="n">
        <f aca="false">(CG91+CG115)*CG24</f>
        <v>1360.99194392968</v>
      </c>
      <c r="CH116" s="43" t="n">
        <f aca="false">(CH91+CH115)*CH24</f>
        <v>1360.25221019267</v>
      </c>
      <c r="CI116" s="43" t="n">
        <f aca="false">(CI91+CI115)*CI24</f>
        <v>1387.4965487497</v>
      </c>
      <c r="CJ116" s="43" t="n">
        <f aca="false">(CJ91+CJ115)*CJ24</f>
        <v>1402.15316902107</v>
      </c>
      <c r="CK116" s="43" t="n">
        <f aca="false">(CK91+CK115)*CK24</f>
        <v>1416.78512702431</v>
      </c>
      <c r="CL116" s="43" t="n">
        <f aca="false">(CL91+CL115)*CL24</f>
        <v>1416.00086838555</v>
      </c>
      <c r="CM116" s="43" t="n">
        <f aca="false">(CM91+CM115)*CM24</f>
        <v>1465.7123573538</v>
      </c>
      <c r="CN116" s="43" t="n">
        <f aca="false">(CN91+CN115)*CN24</f>
        <v>1481.21379022325</v>
      </c>
      <c r="CO116" s="43" t="n">
        <f aca="false">(CO91+CO115)*CO24</f>
        <v>1496.68977384883</v>
      </c>
      <c r="CP116" s="43" t="n">
        <f aca="false">(CP91+CP115)*CP24</f>
        <v>1495.88048942904</v>
      </c>
      <c r="CQ116" s="43" t="n">
        <f aca="false">(CQ91+CQ115)*CQ24</f>
        <v>1449.5010995176</v>
      </c>
      <c r="CR116" s="43" t="n">
        <f aca="false">(CR91+CR115)*CR24</f>
        <v>1464.81364595387</v>
      </c>
      <c r="CS116" s="43" t="n">
        <f aca="false">(CS91+CS115)*CS24</f>
        <v>1480.10045884051</v>
      </c>
      <c r="CT116" s="43" t="n">
        <f aca="false">(CT91+CT115)*CT24</f>
        <v>1479.28213351465</v>
      </c>
      <c r="CU116" s="43" t="n">
        <f aca="false">(CU91+CU115)*CU24</f>
        <v>1453.56027419999</v>
      </c>
      <c r="CV116" s="43" t="n">
        <f aca="false">(CV91+CV115)*CV24</f>
        <v>1530.66907651028</v>
      </c>
      <c r="CW116" s="43" t="n">
        <f aca="false">(CW91+CW115)*CW24</f>
        <v>1546.7135749082</v>
      </c>
      <c r="CX116" s="43" t="n">
        <f aca="false">(CX91+CX115)*CX24</f>
        <v>1545.92959678448</v>
      </c>
      <c r="CY116" s="43" t="n">
        <f aca="false">(CY91+CY115)*CY24</f>
        <v>1904.22668073469</v>
      </c>
      <c r="CZ116" s="43" t="n">
        <f aca="false">(CZ91+CZ115)*CZ24</f>
        <v>1924.6154007972</v>
      </c>
      <c r="DA116" s="43" t="n">
        <f aca="false">(DA91+DA115)*DA24</f>
        <v>1944.97915530991</v>
      </c>
      <c r="DB116" s="43" t="n">
        <f aca="false">(DB91+DB115)*DB24</f>
        <v>1944.18525233224</v>
      </c>
      <c r="DC116" s="43" t="n">
        <f aca="false">(DC91+DC115)*DC24</f>
        <v>1896.99405933607</v>
      </c>
      <c r="DD116" s="43" t="n">
        <f aca="false">(DD91+DD115)*DD24</f>
        <v>1917.305551589</v>
      </c>
      <c r="DE116" s="43" t="n">
        <f aca="false">(DE91+DE115)*DE24</f>
        <v>1937.59218001155</v>
      </c>
      <c r="DF116" s="43" t="n">
        <f aca="false">(DF91+DF115)*DF24</f>
        <v>1936.80151170575</v>
      </c>
      <c r="DG116" s="43" t="n">
        <f aca="false">(DG91+DG115)*DG24</f>
        <v>1899.39536004032</v>
      </c>
      <c r="DH116" s="43" t="n">
        <f aca="false">(DH91+DH115)*DH24</f>
        <v>1919.72564340049</v>
      </c>
      <c r="DI116" s="43" t="n">
        <f aca="false">(DI91+DI115)*DI24</f>
        <v>1940.03080689933</v>
      </c>
      <c r="DJ116" s="43" t="n">
        <f aca="false">(DJ91+DJ115)*DJ24</f>
        <v>1939.2319968247</v>
      </c>
      <c r="DK116" s="43" t="n">
        <f aca="false">(DK91+DK115)*DK24</f>
        <v>1891.21433941723</v>
      </c>
      <c r="DL116" s="43" t="n">
        <f aca="false">(DL91+DL115)*DL24</f>
        <v>1890.43794308765</v>
      </c>
      <c r="DM116" s="43" t="n">
        <f aca="false">(DM91+DM115)*DM24</f>
        <v>1910.42764600639</v>
      </c>
      <c r="DN116" s="43" t="n">
        <f aca="false">(DN91+DN115)*DN24</f>
        <v>1909.63528348916</v>
      </c>
      <c r="DO116" s="43" t="n">
        <f aca="false">(DO91+DO115)*DO24</f>
        <v>1905.90291427049</v>
      </c>
      <c r="DP116" s="43" t="n">
        <f aca="false">(DP91+DP115)*DP24</f>
        <v>1926.30008945086</v>
      </c>
      <c r="DQ116" s="43" t="n">
        <f aca="false">(DQ91+DQ115)*DQ24</f>
        <v>1946.67196907459</v>
      </c>
      <c r="DR116" s="43" t="n">
        <f aca="false">(DR91+DR115)*DR24</f>
        <v>1945.86757189955</v>
      </c>
      <c r="DS116" s="43" t="n">
        <f aca="false">(DS91+DS115)*DS24</f>
        <v>1876.87621973754</v>
      </c>
      <c r="DT116" s="43" t="n">
        <f aca="false">(DT91+DT115)*DT24</f>
        <v>1896.95028006896</v>
      </c>
      <c r="DU116" s="43" t="n">
        <f aca="false">(DU91+DU115)*DU24</f>
        <v>1916.99902550286</v>
      </c>
      <c r="DV116" s="43" t="n">
        <f aca="false">(DV91+DV115)*DV24</f>
        <v>1916.19401328899</v>
      </c>
      <c r="DW116" s="43" t="n">
        <f aca="false">(DW91+DW115)*DW24</f>
        <v>1899.6106504554</v>
      </c>
      <c r="DX116" s="43" t="n">
        <f aca="false">(DX91+DX115)*DX24</f>
        <v>1919.93104668206</v>
      </c>
      <c r="DY116" s="43" t="n">
        <f aca="false">(DY91+DY115)*DY24</f>
        <v>1940.22592458564</v>
      </c>
      <c r="DZ116" s="43" t="n">
        <f aca="false">(DZ91+DZ115)*DZ24</f>
        <v>1939.4144434514</v>
      </c>
      <c r="EA116" s="43" t="n">
        <f aca="false">(EA91+EA115)*EA24</f>
        <v>1933.17676680014</v>
      </c>
      <c r="EB116" s="43" t="n">
        <f aca="false">(EB91+EB115)*EB24</f>
        <v>1932.3879251865</v>
      </c>
      <c r="EC116" s="43" t="n">
        <f aca="false">(EC91+EC115)*EC24</f>
        <v>1952.82604429538</v>
      </c>
      <c r="ED116" s="43" t="n">
        <f aca="false">(ED91+ED115)*ED24</f>
        <v>1952.02098056327</v>
      </c>
      <c r="EE116" s="43" t="n">
        <f aca="false">(EE91+EE115)*EE24</f>
        <v>1869.77052216681</v>
      </c>
      <c r="EF116" s="43" t="n">
        <f aca="false">(EF91+EF115)*EF24</f>
        <v>1889.74691664176</v>
      </c>
      <c r="EG116" s="43" t="n">
        <f aca="false">(EG91+EG115)*EG24</f>
        <v>1909.69738896071</v>
      </c>
      <c r="EH116" s="43" t="n">
        <f aca="false">(EH91+EH115)*EH24</f>
        <v>1908.87306596383</v>
      </c>
      <c r="EI116" s="43" t="n">
        <f aca="false">(EI91+EI115)*EI24</f>
        <v>1926.67860443634</v>
      </c>
      <c r="EJ116" s="43" t="n">
        <f aca="false">(EJ91+EJ115)*EJ24</f>
        <v>1839.25031558284</v>
      </c>
      <c r="EK116" s="43" t="n">
        <f aca="false">(EK91+EK115)*EK24</f>
        <v>1858.63216879954</v>
      </c>
      <c r="EL116" s="43" t="n">
        <f aca="false">(EL91+EL115)*EL24</f>
        <v>1857.79399416642</v>
      </c>
      <c r="EM116" s="43" t="n">
        <f aca="false">(EM91+EM115)*EM24</f>
        <v>1880.52833244476</v>
      </c>
      <c r="EN116" s="43" t="n">
        <f aca="false">(EN91+EN115)*EN24</f>
        <v>1900.57973727047</v>
      </c>
      <c r="EO116" s="43" t="n">
        <f aca="false">(EO91+EO115)*EO24</f>
        <v>1920.6037752374</v>
      </c>
      <c r="EP116" s="43" t="n">
        <f aca="false">(EP91+EP115)*EP24</f>
        <v>1919.73351077904</v>
      </c>
      <c r="EQ116" s="43" t="n">
        <f aca="false">(EQ91+EQ115)*EQ24</f>
        <v>1850.10599581474</v>
      </c>
      <c r="ER116" s="43" t="n">
        <f aca="false">(ER91+ER115)*ER24</f>
        <v>1849.25089601714</v>
      </c>
      <c r="ES116" s="43" t="n">
        <f aca="false">(ES91+ES115)*ES24</f>
        <v>1868.70848526162</v>
      </c>
      <c r="ET116" s="43" t="n">
        <f aca="false">(ET91+ET115)*ET24</f>
        <v>1867.83580078039</v>
      </c>
      <c r="EU116" s="43" t="n">
        <f aca="false">(EU91+EU115)*EU24</f>
        <v>1862.90516002734</v>
      </c>
      <c r="EV116" s="43" t="n">
        <f aca="false">(EV91+EV115)*EV24</f>
        <v>1882.744080483</v>
      </c>
      <c r="EW116" s="43" t="n">
        <f aca="false">(EW91+EW115)*EW24</f>
        <v>1902.55509309463</v>
      </c>
      <c r="EX116" s="43" t="n">
        <f aca="false">(EX91+EX115)*EX24</f>
        <v>1901.66762533829</v>
      </c>
      <c r="EY116" s="43" t="n">
        <f aca="false">(EY91+EY115)*EY24</f>
        <v>1896.64869716982</v>
      </c>
      <c r="EZ116" s="43" t="n">
        <f aca="false">(EZ91+EZ115)*EZ24</f>
        <v>1916.84797697946</v>
      </c>
      <c r="FA116" s="43" t="n">
        <f aca="false">(FA91+FA115)*FA24</f>
        <v>1937.0188761862</v>
      </c>
      <c r="FB116" s="43" t="n">
        <f aca="false">(FB91+FB115)*FB24</f>
        <v>1936.11637472606</v>
      </c>
      <c r="FC116" s="43" t="n">
        <f aca="false">(FC91+FC115)*FC24</f>
        <v>1931.00756830613</v>
      </c>
      <c r="FD116" s="43" t="n">
        <f aca="false">(FD91+FD115)*FD24</f>
        <v>0</v>
      </c>
      <c r="FE116" s="43" t="n">
        <f aca="false">(FE91+FE115)*FE24</f>
        <v>0</v>
      </c>
      <c r="FF116" s="43" t="n">
        <f aca="false">(FF91+FF115)*FF24</f>
        <v>0</v>
      </c>
      <c r="FG116" s="43" t="n">
        <f aca="false">(FG91+FG115)*FG24</f>
        <v>0</v>
      </c>
      <c r="FH116" s="43" t="n">
        <f aca="false">(FH91+FH115)*FH24</f>
        <v>0</v>
      </c>
    </row>
    <row r="117" customFormat="false" ht="15" hidden="false" customHeight="false" outlineLevel="0" collapsed="false">
      <c r="C117" s="0" t="s">
        <v>712</v>
      </c>
      <c r="D117" s="11" t="s">
        <v>617</v>
      </c>
      <c r="J117" s="60" t="n">
        <f aca="false">IF(J83&gt;0,(J84/In_DSCR_Contracted+(J83-J84)/In_DSCR_Merchant)/J83,0)</f>
        <v>0</v>
      </c>
      <c r="K117" s="60" t="n">
        <f aca="false">IF(K83&gt;0,(K84/In_DSCR_Contracted+(K83-K84)/In_DSCR_Merchant)/K83,0)</f>
        <v>0</v>
      </c>
      <c r="L117" s="60" t="n">
        <f aca="false">IF(L83&gt;0,(L84/In_DSCR_Contracted+(L83-L84)/In_DSCR_Merchant)/L83,0)</f>
        <v>0</v>
      </c>
      <c r="M117" s="60" t="n">
        <f aca="false">IF(M83&gt;0,(M84/In_DSCR_Contracted+(M83-M84)/In_DSCR_Merchant)/M83,0)</f>
        <v>0</v>
      </c>
      <c r="N117" s="60" t="n">
        <f aca="false">IF(N83&gt;0,(N84/In_DSCR_Contracted+(N83-N84)/In_DSCR_Merchant)/N83,0)</f>
        <v>0</v>
      </c>
      <c r="O117" s="60" t="n">
        <f aca="false">IF(O83&gt;0,(O84/In_DSCR_Contracted+(O83-O84)/In_DSCR_Merchant)/O83,0)</f>
        <v>0</v>
      </c>
      <c r="P117" s="60" t="n">
        <f aca="false">IF(P83&gt;0,(P84/In_DSCR_Contracted+(P83-P84)/In_DSCR_Merchant)/P83,0)</f>
        <v>0</v>
      </c>
      <c r="Q117" s="60" t="n">
        <f aca="false">IF(Q83&gt;0,(Q84/In_DSCR_Contracted+(Q83-Q84)/In_DSCR_Merchant)/Q83,0)</f>
        <v>0</v>
      </c>
      <c r="R117" s="60" t="n">
        <f aca="false">IF(R83&gt;0,(R84/In_DSCR_Contracted+(R83-R84)/In_DSCR_Merchant)/R83,0)</f>
        <v>0</v>
      </c>
      <c r="S117" s="60" t="n">
        <f aca="false">IF(S83&gt;0,(S84/In_DSCR_Contracted+(S83-S84)/In_DSCR_Merchant)/S83,0)</f>
        <v>0</v>
      </c>
      <c r="T117" s="60" t="n">
        <f aca="false">IF(T83&gt;0,(T84/In_DSCR_Contracted+(T83-T84)/In_DSCR_Merchant)/T83,0)</f>
        <v>0.831861893138106</v>
      </c>
      <c r="U117" s="60" t="n">
        <f aca="false">IF(U83&gt;0,(U84/In_DSCR_Contracted+(U83-U84)/In_DSCR_Merchant)/U83,0)</f>
        <v>0.831862563219457</v>
      </c>
      <c r="V117" s="60" t="n">
        <f aca="false">IF(V83&gt;0,(V84/In_DSCR_Contracted+(V83-V84)/In_DSCR_Merchant)/V83,0)</f>
        <v>0.831863240553962</v>
      </c>
      <c r="W117" s="60" t="n">
        <f aca="false">IF(W83&gt;0,(W84/In_DSCR_Contracted+(W83-W84)/In_DSCR_Merchant)/W83,0)</f>
        <v>0.831834411715449</v>
      </c>
      <c r="X117" s="60" t="n">
        <f aca="false">IF(X83&gt;0,(X84/In_DSCR_Contracted+(X83-X84)/In_DSCR_Merchant)/X83,0)</f>
        <v>0.831835087191103</v>
      </c>
      <c r="Y117" s="60" t="n">
        <f aca="false">IF(Y83&gt;0,(Y84/In_DSCR_Contracted+(Y83-Y84)/In_DSCR_Merchant)/Y83,0)</f>
        <v>0.831835770061633</v>
      </c>
      <c r="Z117" s="60" t="n">
        <f aca="false">IF(Z83&gt;0,(Z84/In_DSCR_Contracted+(Z83-Z84)/In_DSCR_Merchant)/Z83,0)</f>
        <v>0.831836460323211</v>
      </c>
      <c r="AA117" s="60" t="n">
        <f aca="false">IF(AA83&gt;0,(AA84/In_DSCR_Contracted+(AA83-AA84)/In_DSCR_Merchant)/AA83,0)</f>
        <v>0.831807059082085</v>
      </c>
      <c r="AB117" s="60" t="n">
        <f aca="false">IF(AB83&gt;0,(AB84/In_DSCR_Contracted+(AB83-AB84)/In_DSCR_Merchant)/AB83,0)</f>
        <v>0.831807747465348</v>
      </c>
      <c r="AC117" s="60" t="n">
        <f aca="false">IF(AC83&gt;0,(AC84/In_DSCR_Contracted+(AC83-AC84)/In_DSCR_Merchant)/AC83,0)</f>
        <v>0.831808443384261</v>
      </c>
      <c r="AD117" s="60" t="n">
        <f aca="false">IF(AD83&gt;0,(AD84/In_DSCR_Contracted+(AD83-AD84)/In_DSCR_Merchant)/AD83,0)</f>
        <v>0.831809146834905</v>
      </c>
      <c r="AE117" s="60" t="n">
        <f aca="false">IF(AE83&gt;0,(AE84/In_DSCR_Contracted+(AE83-AE84)/In_DSCR_Merchant)/AE83,0)</f>
        <v>0.740740740740741</v>
      </c>
      <c r="AF117" s="60" t="n">
        <f aca="false">IF(AF83&gt;0,(AF84/In_DSCR_Contracted+(AF83-AF84)/In_DSCR_Merchant)/AF83,0)</f>
        <v>0.740740740740741</v>
      </c>
      <c r="AG117" s="60" t="n">
        <f aca="false">IF(AG83&gt;0,(AG84/In_DSCR_Contracted+(AG83-AG84)/In_DSCR_Merchant)/AG83,0)</f>
        <v>0.740740740740741</v>
      </c>
      <c r="AH117" s="60" t="n">
        <f aca="false">IF(AH83&gt;0,(AH84/In_DSCR_Contracted+(AH83-AH84)/In_DSCR_Merchant)/AH83,0)</f>
        <v>0.740740740740741</v>
      </c>
      <c r="AI117" s="60" t="n">
        <f aca="false">IF(AI83&gt;0,(AI84/In_DSCR_Contracted+(AI83-AI84)/In_DSCR_Merchant)/AI83,0)</f>
        <v>0.740740740740741</v>
      </c>
      <c r="AJ117" s="60" t="n">
        <f aca="false">IF(AJ83&gt;0,(AJ84/In_DSCR_Contracted+(AJ83-AJ84)/In_DSCR_Merchant)/AJ83,0)</f>
        <v>0.740740740740741</v>
      </c>
      <c r="AK117" s="60" t="n">
        <f aca="false">IF(AK83&gt;0,(AK84/In_DSCR_Contracted+(AK83-AK84)/In_DSCR_Merchant)/AK83,0)</f>
        <v>0.740740740740741</v>
      </c>
      <c r="AL117" s="60" t="n">
        <f aca="false">IF(AL83&gt;0,(AL84/In_DSCR_Contracted+(AL83-AL84)/In_DSCR_Merchant)/AL83,0)</f>
        <v>0.740740740740741</v>
      </c>
      <c r="AM117" s="60" t="n">
        <f aca="false">IF(AM83&gt;0,(AM84/In_DSCR_Contracted+(AM83-AM84)/In_DSCR_Merchant)/AM83,0)</f>
        <v>0.740740740740741</v>
      </c>
      <c r="AN117" s="60" t="n">
        <f aca="false">IF(AN83&gt;0,(AN84/In_DSCR_Contracted+(AN83-AN84)/In_DSCR_Merchant)/AN83,0)</f>
        <v>0.740740740740741</v>
      </c>
      <c r="AO117" s="60" t="n">
        <f aca="false">IF(AO83&gt;0,(AO84/In_DSCR_Contracted+(AO83-AO84)/In_DSCR_Merchant)/AO83,0)</f>
        <v>0.740740740740741</v>
      </c>
      <c r="AP117" s="60" t="n">
        <f aca="false">IF(AP83&gt;0,(AP84/In_DSCR_Contracted+(AP83-AP84)/In_DSCR_Merchant)/AP83,0)</f>
        <v>0.740740740740741</v>
      </c>
      <c r="AQ117" s="60" t="n">
        <f aca="false">IF(AQ83&gt;0,(AQ84/In_DSCR_Contracted+(AQ83-AQ84)/In_DSCR_Merchant)/AQ83,0)</f>
        <v>0.740740740740741</v>
      </c>
      <c r="AR117" s="60" t="n">
        <f aca="false">IF(AR83&gt;0,(AR84/In_DSCR_Contracted+(AR83-AR84)/In_DSCR_Merchant)/AR83,0)</f>
        <v>0.740740740740741</v>
      </c>
      <c r="AS117" s="60" t="n">
        <f aca="false">IF(AS83&gt;0,(AS84/In_DSCR_Contracted+(AS83-AS84)/In_DSCR_Merchant)/AS83,0)</f>
        <v>0.740740740740741</v>
      </c>
      <c r="AT117" s="60" t="n">
        <f aca="false">IF(AT83&gt;0,(AT84/In_DSCR_Contracted+(AT83-AT84)/In_DSCR_Merchant)/AT83,0)</f>
        <v>0.740740740740741</v>
      </c>
      <c r="AU117" s="60" t="n">
        <f aca="false">IF(AU83&gt;0,(AU84/In_DSCR_Contracted+(AU83-AU84)/In_DSCR_Merchant)/AU83,0)</f>
        <v>0.740740740740741</v>
      </c>
      <c r="AV117" s="60" t="n">
        <f aca="false">IF(AV83&gt;0,(AV84/In_DSCR_Contracted+(AV83-AV84)/In_DSCR_Merchant)/AV83,0)</f>
        <v>0.740740740740741</v>
      </c>
      <c r="AW117" s="60" t="n">
        <f aca="false">IF(AW83&gt;0,(AW84/In_DSCR_Contracted+(AW83-AW84)/In_DSCR_Merchant)/AW83,0)</f>
        <v>0.740740740740741</v>
      </c>
      <c r="AX117" s="60" t="n">
        <f aca="false">IF(AX83&gt;0,(AX84/In_DSCR_Contracted+(AX83-AX84)/In_DSCR_Merchant)/AX83,0)</f>
        <v>0.740740740740741</v>
      </c>
      <c r="AY117" s="60" t="n">
        <f aca="false">IF(AY83&gt;0,(AY84/In_DSCR_Contracted+(AY83-AY84)/In_DSCR_Merchant)/AY83,0)</f>
        <v>0.740740740740741</v>
      </c>
      <c r="AZ117" s="60" t="n">
        <f aca="false">IF(AZ83&gt;0,(AZ84/In_DSCR_Contracted+(AZ83-AZ84)/In_DSCR_Merchant)/AZ83,0)</f>
        <v>0.740740740740741</v>
      </c>
      <c r="BA117" s="60" t="n">
        <f aca="false">IF(BA83&gt;0,(BA84/In_DSCR_Contracted+(BA83-BA84)/In_DSCR_Merchant)/BA83,0)</f>
        <v>0.740740740740741</v>
      </c>
      <c r="BB117" s="60" t="n">
        <f aca="false">IF(BB83&gt;0,(BB84/In_DSCR_Contracted+(BB83-BB84)/In_DSCR_Merchant)/BB83,0)</f>
        <v>0.740740740740741</v>
      </c>
      <c r="BC117" s="60" t="n">
        <f aca="false">IF(BC83&gt;0,(BC84/In_DSCR_Contracted+(BC83-BC84)/In_DSCR_Merchant)/BC83,0)</f>
        <v>0.740740740740741</v>
      </c>
      <c r="BD117" s="60" t="n">
        <f aca="false">IF(BD83&gt;0,(BD84/In_DSCR_Contracted+(BD83-BD84)/In_DSCR_Merchant)/BD83,0)</f>
        <v>0.740740740740741</v>
      </c>
      <c r="BE117" s="60" t="n">
        <f aca="false">IF(BE83&gt;0,(BE84/In_DSCR_Contracted+(BE83-BE84)/In_DSCR_Merchant)/BE83,0)</f>
        <v>0.740740740740741</v>
      </c>
      <c r="BF117" s="60" t="n">
        <f aca="false">IF(BF83&gt;0,(BF84/In_DSCR_Contracted+(BF83-BF84)/In_DSCR_Merchant)/BF83,0)</f>
        <v>0.740740740740741</v>
      </c>
      <c r="BG117" s="60" t="n">
        <f aca="false">IF(BG83&gt;0,(BG84/In_DSCR_Contracted+(BG83-BG84)/In_DSCR_Merchant)/BG83,0)</f>
        <v>0.740740740740741</v>
      </c>
      <c r="BH117" s="60" t="n">
        <f aca="false">IF(BH83&gt;0,(BH84/In_DSCR_Contracted+(BH83-BH84)/In_DSCR_Merchant)/BH83,0)</f>
        <v>0.740740740740741</v>
      </c>
      <c r="BI117" s="60" t="n">
        <f aca="false">IF(BI83&gt;0,(BI84/In_DSCR_Contracted+(BI83-BI84)/In_DSCR_Merchant)/BI83,0)</f>
        <v>0.740740740740741</v>
      </c>
      <c r="BJ117" s="60" t="n">
        <f aca="false">IF(BJ83&gt;0,(BJ84/In_DSCR_Contracted+(BJ83-BJ84)/In_DSCR_Merchant)/BJ83,0)</f>
        <v>0.740740740740741</v>
      </c>
      <c r="BK117" s="60" t="n">
        <f aca="false">IF(BK83&gt;0,(BK84/In_DSCR_Contracted+(BK83-BK84)/In_DSCR_Merchant)/BK83,0)</f>
        <v>0.740740740740741</v>
      </c>
      <c r="BL117" s="60" t="n">
        <f aca="false">IF(BL83&gt;0,(BL84/In_DSCR_Contracted+(BL83-BL84)/In_DSCR_Merchant)/BL83,0)</f>
        <v>0.740740740740741</v>
      </c>
      <c r="BM117" s="60" t="n">
        <f aca="false">IF(BM83&gt;0,(BM84/In_DSCR_Contracted+(BM83-BM84)/In_DSCR_Merchant)/BM83,0)</f>
        <v>0.740740740740741</v>
      </c>
      <c r="BN117" s="60" t="n">
        <f aca="false">IF(BN83&gt;0,(BN84/In_DSCR_Contracted+(BN83-BN84)/In_DSCR_Merchant)/BN83,0)</f>
        <v>0.740740740740741</v>
      </c>
      <c r="BO117" s="60" t="n">
        <f aca="false">IF(BO83&gt;0,(BO84/In_DSCR_Contracted+(BO83-BO84)/In_DSCR_Merchant)/BO83,0)</f>
        <v>0.740740740740741</v>
      </c>
      <c r="BP117" s="60" t="n">
        <f aca="false">IF(BP83&gt;0,(BP84/In_DSCR_Contracted+(BP83-BP84)/In_DSCR_Merchant)/BP83,0)</f>
        <v>0.740740740740741</v>
      </c>
      <c r="BQ117" s="60" t="n">
        <f aca="false">IF(BQ83&gt;0,(BQ84/In_DSCR_Contracted+(BQ83-BQ84)/In_DSCR_Merchant)/BQ83,0)</f>
        <v>0.740740740740741</v>
      </c>
      <c r="BR117" s="60" t="n">
        <f aca="false">IF(BR83&gt;0,(BR84/In_DSCR_Contracted+(BR83-BR84)/In_DSCR_Merchant)/BR83,0)</f>
        <v>0.740740740740741</v>
      </c>
      <c r="BS117" s="60" t="n">
        <f aca="false">IF(BS83&gt;0,(BS84/In_DSCR_Contracted+(BS83-BS84)/In_DSCR_Merchant)/BS83,0)</f>
        <v>0.740740740740741</v>
      </c>
      <c r="BT117" s="60" t="n">
        <f aca="false">IF(BT83&gt;0,(BT84/In_DSCR_Contracted+(BT83-BT84)/In_DSCR_Merchant)/BT83,0)</f>
        <v>0.740740740740741</v>
      </c>
      <c r="BU117" s="60" t="n">
        <f aca="false">IF(BU83&gt;0,(BU84/In_DSCR_Contracted+(BU83-BU84)/In_DSCR_Merchant)/BU83,0)</f>
        <v>0.740740740740741</v>
      </c>
      <c r="BV117" s="60" t="n">
        <f aca="false">IF(BV83&gt;0,(BV84/In_DSCR_Contracted+(BV83-BV84)/In_DSCR_Merchant)/BV83,0)</f>
        <v>0.740740740740741</v>
      </c>
      <c r="BW117" s="60" t="n">
        <f aca="false">IF(BW83&gt;0,(BW84/In_DSCR_Contracted+(BW83-BW84)/In_DSCR_Merchant)/BW83,0)</f>
        <v>0.740740740740741</v>
      </c>
      <c r="BX117" s="60" t="n">
        <f aca="false">IF(BX83&gt;0,(BX84/In_DSCR_Contracted+(BX83-BX84)/In_DSCR_Merchant)/BX83,0)</f>
        <v>0.740740740740741</v>
      </c>
      <c r="BY117" s="60" t="n">
        <f aca="false">IF(BY83&gt;0,(BY84/In_DSCR_Contracted+(BY83-BY84)/In_DSCR_Merchant)/BY83,0)</f>
        <v>0.740740740740741</v>
      </c>
      <c r="BZ117" s="60" t="n">
        <f aca="false">IF(BZ83&gt;0,(BZ84/In_DSCR_Contracted+(BZ83-BZ84)/In_DSCR_Merchant)/BZ83,0)</f>
        <v>0.740740740740741</v>
      </c>
      <c r="CA117" s="60" t="n">
        <f aca="false">IF(CA83&gt;0,(CA84/In_DSCR_Contracted+(CA83-CA84)/In_DSCR_Merchant)/CA83,0)</f>
        <v>0.740740740740741</v>
      </c>
      <c r="CB117" s="60" t="n">
        <f aca="false">IF(CB83&gt;0,(CB84/In_DSCR_Contracted+(CB83-CB84)/In_DSCR_Merchant)/CB83,0)</f>
        <v>0.740740740740741</v>
      </c>
      <c r="CC117" s="60" t="n">
        <f aca="false">IF(CC83&gt;0,(CC84/In_DSCR_Contracted+(CC83-CC84)/In_DSCR_Merchant)/CC83,0)</f>
        <v>0.740740740740741</v>
      </c>
      <c r="CD117" s="60" t="n">
        <f aca="false">IF(CD83&gt;0,(CD84/In_DSCR_Contracted+(CD83-CD84)/In_DSCR_Merchant)/CD83,0)</f>
        <v>0.740740740740741</v>
      </c>
      <c r="CE117" s="60" t="n">
        <f aca="false">IF(CE83&gt;0,(CE84/In_DSCR_Contracted+(CE83-CE84)/In_DSCR_Merchant)/CE83,0)</f>
        <v>0.740740740740741</v>
      </c>
      <c r="CF117" s="60" t="n">
        <f aca="false">IF(CF83&gt;0,(CF84/In_DSCR_Contracted+(CF83-CF84)/In_DSCR_Merchant)/CF83,0)</f>
        <v>0.740740740740741</v>
      </c>
      <c r="CG117" s="60" t="n">
        <f aca="false">IF(CG83&gt;0,(CG84/In_DSCR_Contracted+(CG83-CG84)/In_DSCR_Merchant)/CG83,0)</f>
        <v>0.740740740740741</v>
      </c>
      <c r="CH117" s="60" t="n">
        <f aca="false">IF(CH83&gt;0,(CH84/In_DSCR_Contracted+(CH83-CH84)/In_DSCR_Merchant)/CH83,0)</f>
        <v>0.740740740740741</v>
      </c>
      <c r="CI117" s="60" t="n">
        <f aca="false">IF(CI83&gt;0,(CI84/In_DSCR_Contracted+(CI83-CI84)/In_DSCR_Merchant)/CI83,0)</f>
        <v>0.740740740740741</v>
      </c>
      <c r="CJ117" s="60" t="n">
        <f aca="false">IF(CJ83&gt;0,(CJ84/In_DSCR_Contracted+(CJ83-CJ84)/In_DSCR_Merchant)/CJ83,0)</f>
        <v>0.740740740740741</v>
      </c>
      <c r="CK117" s="60" t="n">
        <f aca="false">IF(CK83&gt;0,(CK84/In_DSCR_Contracted+(CK83-CK84)/In_DSCR_Merchant)/CK83,0)</f>
        <v>0.740740740740741</v>
      </c>
      <c r="CL117" s="60" t="n">
        <f aca="false">IF(CL83&gt;0,(CL84/In_DSCR_Contracted+(CL83-CL84)/In_DSCR_Merchant)/CL83,0)</f>
        <v>0.740740740740741</v>
      </c>
      <c r="CM117" s="60" t="n">
        <f aca="false">IF(CM83&gt;0,(CM84/In_DSCR_Contracted+(CM83-CM84)/In_DSCR_Merchant)/CM83,0)</f>
        <v>0.740740740740741</v>
      </c>
      <c r="CN117" s="60" t="n">
        <f aca="false">IF(CN83&gt;0,(CN84/In_DSCR_Contracted+(CN83-CN84)/In_DSCR_Merchant)/CN83,0)</f>
        <v>0.740740740740741</v>
      </c>
      <c r="CO117" s="60" t="n">
        <f aca="false">IF(CO83&gt;0,(CO84/In_DSCR_Contracted+(CO83-CO84)/In_DSCR_Merchant)/CO83,0)</f>
        <v>0.740740740740741</v>
      </c>
      <c r="CP117" s="60" t="n">
        <f aca="false">IF(CP83&gt;0,(CP84/In_DSCR_Contracted+(CP83-CP84)/In_DSCR_Merchant)/CP83,0)</f>
        <v>0.740740740740741</v>
      </c>
      <c r="CQ117" s="60" t="n">
        <f aca="false">IF(CQ83&gt;0,(CQ84/In_DSCR_Contracted+(CQ83-CQ84)/In_DSCR_Merchant)/CQ83,0)</f>
        <v>0.740740740740741</v>
      </c>
      <c r="CR117" s="60" t="n">
        <f aca="false">IF(CR83&gt;0,(CR84/In_DSCR_Contracted+(CR83-CR84)/In_DSCR_Merchant)/CR83,0)</f>
        <v>0.740740740740741</v>
      </c>
      <c r="CS117" s="60" t="n">
        <f aca="false">IF(CS83&gt;0,(CS84/In_DSCR_Contracted+(CS83-CS84)/In_DSCR_Merchant)/CS83,0)</f>
        <v>0.740740740740741</v>
      </c>
      <c r="CT117" s="60" t="n">
        <f aca="false">IF(CT83&gt;0,(CT84/In_DSCR_Contracted+(CT83-CT84)/In_DSCR_Merchant)/CT83,0)</f>
        <v>0.740740740740741</v>
      </c>
      <c r="CU117" s="60" t="n">
        <f aca="false">IF(CU83&gt;0,(CU84/In_DSCR_Contracted+(CU83-CU84)/In_DSCR_Merchant)/CU83,0)</f>
        <v>0.740740740740741</v>
      </c>
      <c r="CV117" s="60" t="n">
        <f aca="false">IF(CV83&gt;0,(CV84/In_DSCR_Contracted+(CV83-CV84)/In_DSCR_Merchant)/CV83,0)</f>
        <v>0.740740740740741</v>
      </c>
      <c r="CW117" s="60" t="n">
        <f aca="false">IF(CW83&gt;0,(CW84/In_DSCR_Contracted+(CW83-CW84)/In_DSCR_Merchant)/CW83,0)</f>
        <v>0.740740740740741</v>
      </c>
      <c r="CX117" s="60" t="n">
        <f aca="false">IF(CX83&gt;0,(CX84/In_DSCR_Contracted+(CX83-CX84)/In_DSCR_Merchant)/CX83,0)</f>
        <v>0.740740740740741</v>
      </c>
      <c r="CY117" s="60" t="n">
        <f aca="false">IF(CY83&gt;0,(CY84/In_DSCR_Contracted+(CY83-CY84)/In_DSCR_Merchant)/CY83,0)</f>
        <v>0.740740740740741</v>
      </c>
      <c r="CZ117" s="60" t="n">
        <f aca="false">IF(CZ83&gt;0,(CZ84/In_DSCR_Contracted+(CZ83-CZ84)/In_DSCR_Merchant)/CZ83,0)</f>
        <v>0.740740740740741</v>
      </c>
      <c r="DA117" s="60" t="n">
        <f aca="false">IF(DA83&gt;0,(DA84/In_DSCR_Contracted+(DA83-DA84)/In_DSCR_Merchant)/DA83,0)</f>
        <v>0.740740740740741</v>
      </c>
      <c r="DB117" s="60" t="n">
        <f aca="false">IF(DB83&gt;0,(DB84/In_DSCR_Contracted+(DB83-DB84)/In_DSCR_Merchant)/DB83,0)</f>
        <v>0.740740740740741</v>
      </c>
      <c r="DC117" s="60" t="n">
        <f aca="false">IF(DC83&gt;0,(DC84/In_DSCR_Contracted+(DC83-DC84)/In_DSCR_Merchant)/DC83,0)</f>
        <v>0.740740740740741</v>
      </c>
      <c r="DD117" s="60" t="n">
        <f aca="false">IF(DD83&gt;0,(DD84/In_DSCR_Contracted+(DD83-DD84)/In_DSCR_Merchant)/DD83,0)</f>
        <v>0.740740740740741</v>
      </c>
      <c r="DE117" s="60" t="n">
        <f aca="false">IF(DE83&gt;0,(DE84/In_DSCR_Contracted+(DE83-DE84)/In_DSCR_Merchant)/DE83,0)</f>
        <v>0.740740740740741</v>
      </c>
      <c r="DF117" s="60" t="n">
        <f aca="false">IF(DF83&gt;0,(DF84/In_DSCR_Contracted+(DF83-DF84)/In_DSCR_Merchant)/DF83,0)</f>
        <v>0.740740740740741</v>
      </c>
      <c r="DG117" s="60" t="n">
        <f aca="false">IF(DG83&gt;0,(DG84/In_DSCR_Contracted+(DG83-DG84)/In_DSCR_Merchant)/DG83,0)</f>
        <v>0.740740740740741</v>
      </c>
      <c r="DH117" s="60" t="n">
        <f aca="false">IF(DH83&gt;0,(DH84/In_DSCR_Contracted+(DH83-DH84)/In_DSCR_Merchant)/DH83,0)</f>
        <v>0.740740740740741</v>
      </c>
      <c r="DI117" s="60" t="n">
        <f aca="false">IF(DI83&gt;0,(DI84/In_DSCR_Contracted+(DI83-DI84)/In_DSCR_Merchant)/DI83,0)</f>
        <v>0.740740740740741</v>
      </c>
      <c r="DJ117" s="60" t="n">
        <f aca="false">IF(DJ83&gt;0,(DJ84/In_DSCR_Contracted+(DJ83-DJ84)/In_DSCR_Merchant)/DJ83,0)</f>
        <v>0.740740740740741</v>
      </c>
      <c r="DK117" s="60" t="n">
        <f aca="false">IF(DK83&gt;0,(DK84/In_DSCR_Contracted+(DK83-DK84)/In_DSCR_Merchant)/DK83,0)</f>
        <v>0.740740740740741</v>
      </c>
      <c r="DL117" s="60" t="n">
        <f aca="false">IF(DL83&gt;0,(DL84/In_DSCR_Contracted+(DL83-DL84)/In_DSCR_Merchant)/DL83,0)</f>
        <v>0.740740740740741</v>
      </c>
      <c r="DM117" s="60" t="n">
        <f aca="false">IF(DM83&gt;0,(DM84/In_DSCR_Contracted+(DM83-DM84)/In_DSCR_Merchant)/DM83,0)</f>
        <v>0.740740740740741</v>
      </c>
      <c r="DN117" s="60" t="n">
        <f aca="false">IF(DN83&gt;0,(DN84/In_DSCR_Contracted+(DN83-DN84)/In_DSCR_Merchant)/DN83,0)</f>
        <v>0.740740740740741</v>
      </c>
      <c r="DO117" s="60" t="n">
        <f aca="false">IF(DO83&gt;0,(DO84/In_DSCR_Contracted+(DO83-DO84)/In_DSCR_Merchant)/DO83,0)</f>
        <v>0.740740740740741</v>
      </c>
      <c r="DP117" s="60" t="n">
        <f aca="false">IF(DP83&gt;0,(DP84/In_DSCR_Contracted+(DP83-DP84)/In_DSCR_Merchant)/DP83,0)</f>
        <v>0.740740740740741</v>
      </c>
      <c r="DQ117" s="60" t="n">
        <f aca="false">IF(DQ83&gt;0,(DQ84/In_DSCR_Contracted+(DQ83-DQ84)/In_DSCR_Merchant)/DQ83,0)</f>
        <v>0.740740740740741</v>
      </c>
      <c r="DR117" s="60" t="n">
        <f aca="false">IF(DR83&gt;0,(DR84/In_DSCR_Contracted+(DR83-DR84)/In_DSCR_Merchant)/DR83,0)</f>
        <v>0.740740740740741</v>
      </c>
      <c r="DS117" s="60" t="n">
        <f aca="false">IF(DS83&gt;0,(DS84/In_DSCR_Contracted+(DS83-DS84)/In_DSCR_Merchant)/DS83,0)</f>
        <v>0.740740740740741</v>
      </c>
      <c r="DT117" s="60" t="n">
        <f aca="false">IF(DT83&gt;0,(DT84/In_DSCR_Contracted+(DT83-DT84)/In_DSCR_Merchant)/DT83,0)</f>
        <v>0.740740740740741</v>
      </c>
      <c r="DU117" s="60" t="n">
        <f aca="false">IF(DU83&gt;0,(DU84/In_DSCR_Contracted+(DU83-DU84)/In_DSCR_Merchant)/DU83,0)</f>
        <v>0.740740740740741</v>
      </c>
      <c r="DV117" s="60" t="n">
        <f aca="false">IF(DV83&gt;0,(DV84/In_DSCR_Contracted+(DV83-DV84)/In_DSCR_Merchant)/DV83,0)</f>
        <v>0.740740740740741</v>
      </c>
      <c r="DW117" s="60" t="n">
        <f aca="false">IF(DW83&gt;0,(DW84/In_DSCR_Contracted+(DW83-DW84)/In_DSCR_Merchant)/DW83,0)</f>
        <v>0.740740740740741</v>
      </c>
      <c r="DX117" s="60" t="n">
        <f aca="false">IF(DX83&gt;0,(DX84/In_DSCR_Contracted+(DX83-DX84)/In_DSCR_Merchant)/DX83,0)</f>
        <v>0.740740740740741</v>
      </c>
      <c r="DY117" s="60" t="n">
        <f aca="false">IF(DY83&gt;0,(DY84/In_DSCR_Contracted+(DY83-DY84)/In_DSCR_Merchant)/DY83,0)</f>
        <v>0.740740740740741</v>
      </c>
      <c r="DZ117" s="60" t="n">
        <f aca="false">IF(DZ83&gt;0,(DZ84/In_DSCR_Contracted+(DZ83-DZ84)/In_DSCR_Merchant)/DZ83,0)</f>
        <v>0.740740740740741</v>
      </c>
      <c r="EA117" s="60" t="n">
        <f aca="false">IF(EA83&gt;0,(EA84/In_DSCR_Contracted+(EA83-EA84)/In_DSCR_Merchant)/EA83,0)</f>
        <v>0.740740740740741</v>
      </c>
      <c r="EB117" s="60" t="n">
        <f aca="false">IF(EB83&gt;0,(EB84/In_DSCR_Contracted+(EB83-EB84)/In_DSCR_Merchant)/EB83,0)</f>
        <v>0.740740740740741</v>
      </c>
      <c r="EC117" s="60" t="n">
        <f aca="false">IF(EC83&gt;0,(EC84/In_DSCR_Contracted+(EC83-EC84)/In_DSCR_Merchant)/EC83,0)</f>
        <v>0.740740740740741</v>
      </c>
      <c r="ED117" s="60" t="n">
        <f aca="false">IF(ED83&gt;0,(ED84/In_DSCR_Contracted+(ED83-ED84)/In_DSCR_Merchant)/ED83,0)</f>
        <v>0.740740740740741</v>
      </c>
      <c r="EE117" s="60" t="n">
        <f aca="false">IF(EE83&gt;0,(EE84/In_DSCR_Contracted+(EE83-EE84)/In_DSCR_Merchant)/EE83,0)</f>
        <v>0.740740740740741</v>
      </c>
      <c r="EF117" s="60" t="n">
        <f aca="false">IF(EF83&gt;0,(EF84/In_DSCR_Contracted+(EF83-EF84)/In_DSCR_Merchant)/EF83,0)</f>
        <v>0.740740740740741</v>
      </c>
      <c r="EG117" s="60" t="n">
        <f aca="false">IF(EG83&gt;0,(EG84/In_DSCR_Contracted+(EG83-EG84)/In_DSCR_Merchant)/EG83,0)</f>
        <v>0.740740740740741</v>
      </c>
      <c r="EH117" s="60" t="n">
        <f aca="false">IF(EH83&gt;0,(EH84/In_DSCR_Contracted+(EH83-EH84)/In_DSCR_Merchant)/EH83,0)</f>
        <v>0.740740740740741</v>
      </c>
      <c r="EI117" s="60" t="n">
        <f aca="false">IF(EI83&gt;0,(EI84/In_DSCR_Contracted+(EI83-EI84)/In_DSCR_Merchant)/EI83,0)</f>
        <v>0.740740740740741</v>
      </c>
      <c r="EJ117" s="60" t="n">
        <f aca="false">IF(EJ83&gt;0,(EJ84/In_DSCR_Contracted+(EJ83-EJ84)/In_DSCR_Merchant)/EJ83,0)</f>
        <v>0.740740740740741</v>
      </c>
      <c r="EK117" s="60" t="n">
        <f aca="false">IF(EK83&gt;0,(EK84/In_DSCR_Contracted+(EK83-EK84)/In_DSCR_Merchant)/EK83,0)</f>
        <v>0.740740740740741</v>
      </c>
      <c r="EL117" s="60" t="n">
        <f aca="false">IF(EL83&gt;0,(EL84/In_DSCR_Contracted+(EL83-EL84)/In_DSCR_Merchant)/EL83,0)</f>
        <v>0.740740740740741</v>
      </c>
      <c r="EM117" s="60" t="n">
        <f aca="false">IF(EM83&gt;0,(EM84/In_DSCR_Contracted+(EM83-EM84)/In_DSCR_Merchant)/EM83,0)</f>
        <v>0.740740740740741</v>
      </c>
      <c r="EN117" s="60" t="n">
        <f aca="false">IF(EN83&gt;0,(EN84/In_DSCR_Contracted+(EN83-EN84)/In_DSCR_Merchant)/EN83,0)</f>
        <v>0.740740740740741</v>
      </c>
      <c r="EO117" s="60" t="n">
        <f aca="false">IF(EO83&gt;0,(EO84/In_DSCR_Contracted+(EO83-EO84)/In_DSCR_Merchant)/EO83,0)</f>
        <v>0.740740740740741</v>
      </c>
      <c r="EP117" s="60" t="n">
        <f aca="false">IF(EP83&gt;0,(EP84/In_DSCR_Contracted+(EP83-EP84)/In_DSCR_Merchant)/EP83,0)</f>
        <v>0.740740740740741</v>
      </c>
      <c r="EQ117" s="60" t="n">
        <f aca="false">IF(EQ83&gt;0,(EQ84/In_DSCR_Contracted+(EQ83-EQ84)/In_DSCR_Merchant)/EQ83,0)</f>
        <v>0.740740740740741</v>
      </c>
      <c r="ER117" s="60" t="n">
        <f aca="false">IF(ER83&gt;0,(ER84/In_DSCR_Contracted+(ER83-ER84)/In_DSCR_Merchant)/ER83,0)</f>
        <v>0.740740740740741</v>
      </c>
      <c r="ES117" s="60" t="n">
        <f aca="false">IF(ES83&gt;0,(ES84/In_DSCR_Contracted+(ES83-ES84)/In_DSCR_Merchant)/ES83,0)</f>
        <v>0.740740740740741</v>
      </c>
      <c r="ET117" s="60" t="n">
        <f aca="false">IF(ET83&gt;0,(ET84/In_DSCR_Contracted+(ET83-ET84)/In_DSCR_Merchant)/ET83,0)</f>
        <v>0.740740740740741</v>
      </c>
      <c r="EU117" s="60" t="n">
        <f aca="false">IF(EU83&gt;0,(EU84/In_DSCR_Contracted+(EU83-EU84)/In_DSCR_Merchant)/EU83,0)</f>
        <v>0.740740740740741</v>
      </c>
      <c r="EV117" s="60" t="n">
        <f aca="false">IF(EV83&gt;0,(EV84/In_DSCR_Contracted+(EV83-EV84)/In_DSCR_Merchant)/EV83,0)</f>
        <v>0.740740740740741</v>
      </c>
      <c r="EW117" s="60" t="n">
        <f aca="false">IF(EW83&gt;0,(EW84/In_DSCR_Contracted+(EW83-EW84)/In_DSCR_Merchant)/EW83,0)</f>
        <v>0.740740740740741</v>
      </c>
      <c r="EX117" s="60" t="n">
        <f aca="false">IF(EX83&gt;0,(EX84/In_DSCR_Contracted+(EX83-EX84)/In_DSCR_Merchant)/EX83,0)</f>
        <v>0.740740740740741</v>
      </c>
      <c r="EY117" s="60" t="n">
        <f aca="false">IF(EY83&gt;0,(EY84/In_DSCR_Contracted+(EY83-EY84)/In_DSCR_Merchant)/EY83,0)</f>
        <v>0.740740740740741</v>
      </c>
      <c r="EZ117" s="60" t="n">
        <f aca="false">IF(EZ83&gt;0,(EZ84/In_DSCR_Contracted+(EZ83-EZ84)/In_DSCR_Merchant)/EZ83,0)</f>
        <v>0.740740740740741</v>
      </c>
      <c r="FA117" s="60" t="n">
        <f aca="false">IF(FA83&gt;0,(FA84/In_DSCR_Contracted+(FA83-FA84)/In_DSCR_Merchant)/FA83,0)</f>
        <v>0.740740740740741</v>
      </c>
      <c r="FB117" s="60" t="n">
        <f aca="false">IF(FB83&gt;0,(FB84/In_DSCR_Contracted+(FB83-FB84)/In_DSCR_Merchant)/FB83,0)</f>
        <v>0.740740740740741</v>
      </c>
      <c r="FC117" s="60" t="n">
        <f aca="false">IF(FC83&gt;0,(FC84/In_DSCR_Contracted+(FC83-FC84)/In_DSCR_Merchant)/FC83,0)</f>
        <v>0.740740740740741</v>
      </c>
      <c r="FD117" s="60" t="n">
        <f aca="false">IF(FD83&gt;0,(FD84/In_DSCR_Contracted+(FD83-FD84)/In_DSCR_Merchant)/FD83,0)</f>
        <v>0</v>
      </c>
      <c r="FE117" s="60" t="n">
        <f aca="false">IF(FE83&gt;0,(FE84/In_DSCR_Contracted+(FE83-FE84)/In_DSCR_Merchant)/FE83,0)</f>
        <v>0</v>
      </c>
      <c r="FF117" s="60" t="n">
        <f aca="false">IF(FF83&gt;0,(FF84/In_DSCR_Contracted+(FF83-FF84)/In_DSCR_Merchant)/FF83,0)</f>
        <v>0</v>
      </c>
      <c r="FG117" s="60" t="n">
        <f aca="false">IF(FG83&gt;0,(FG84/In_DSCR_Contracted+(FG83-FG84)/In_DSCR_Merchant)/FG83,0)</f>
        <v>0</v>
      </c>
      <c r="FH117" s="60" t="n">
        <f aca="false">IF(FH83&gt;0,(FH84/In_DSCR_Contracted+(FH83-FH84)/In_DSCR_Merchant)/FH83,0)</f>
        <v>0</v>
      </c>
    </row>
    <row r="118" customFormat="false" ht="15" hidden="false" customHeight="false" outlineLevel="0" collapsed="false">
      <c r="C118" s="0" t="s">
        <v>713</v>
      </c>
      <c r="D118" s="11" t="s">
        <v>319</v>
      </c>
      <c r="E118" s="43" t="n">
        <f aca="false">PV($F34,In_Debt_Tenor*Months_In_Year/Months_Per_Period,-$F118)</f>
        <v>42589.9329297185</v>
      </c>
      <c r="F118" s="43" t="n">
        <f aca="false">MIN($J118:$FH118)</f>
        <v>1013.21152678071</v>
      </c>
      <c r="J118" s="43" t="str">
        <f aca="false">IF(J30=1,J116*J117,"")</f>
        <v/>
      </c>
      <c r="K118" s="43" t="str">
        <f aca="false">IF(K30=1,K116*K117,"")</f>
        <v/>
      </c>
      <c r="L118" s="43" t="str">
        <f aca="false">IF(L30=1,L116*L117,"")</f>
        <v/>
      </c>
      <c r="M118" s="43" t="str">
        <f aca="false">IF(M30=1,M116*M117,"")</f>
        <v/>
      </c>
      <c r="N118" s="43" t="str">
        <f aca="false">IF(N30=1,N116*N117,"")</f>
        <v/>
      </c>
      <c r="O118" s="43" t="str">
        <f aca="false">IF(O30=1,O116*O117,"")</f>
        <v/>
      </c>
      <c r="P118" s="43" t="str">
        <f aca="false">IF(P30=1,P116*P117,"")</f>
        <v/>
      </c>
      <c r="Q118" s="43" t="str">
        <f aca="false">IF(Q30=1,Q116*Q117,"")</f>
        <v/>
      </c>
      <c r="R118" s="43" t="str">
        <f aca="false">IF(R30=1,R116*R117,"")</f>
        <v/>
      </c>
      <c r="S118" s="43" t="str">
        <f aca="false">IF(S30=1,S116*S117,"")</f>
        <v/>
      </c>
      <c r="T118" s="43" t="n">
        <f aca="false">IF(T30=1,T116*T117,"")</f>
        <v>1115.5766666279</v>
      </c>
      <c r="U118" s="43" t="n">
        <f aca="false">IF(U30=1,U116*U117,"")</f>
        <v>1127.04538635013</v>
      </c>
      <c r="V118" s="43" t="n">
        <f aca="false">IF(V30=1,V116*V117,"")</f>
        <v>1126.41175644509</v>
      </c>
      <c r="W118" s="43" t="n">
        <f aca="false">IF(W30=1,W116*W117,"")</f>
        <v>1088.2157301965</v>
      </c>
      <c r="X118" s="43" t="n">
        <f aca="false">IF(X30=1,X116*X117,"")</f>
        <v>1099.52595658945</v>
      </c>
      <c r="Y118" s="43" t="n">
        <f aca="false">IF(Y30=1,Y116*Y117,"")</f>
        <v>1110.8194969785</v>
      </c>
      <c r="Z118" s="43" t="n">
        <f aca="false">IF(Z30=1,Z116*Z117,"")</f>
        <v>1110.17945545897</v>
      </c>
      <c r="AA118" s="43" t="n">
        <f aca="false">IF(AA30=1,AA116*AA117,"")</f>
        <v>1072.01952844774</v>
      </c>
      <c r="AB118" s="43" t="n">
        <f aca="false">IF(AB30=1,AB116*AB117,"")</f>
        <v>1083.15100907945</v>
      </c>
      <c r="AC118" s="43" t="n">
        <f aca="false">IF(AC30=1,AC116*AC117,"")</f>
        <v>1094.26576371762</v>
      </c>
      <c r="AD118" s="43" t="n">
        <f aca="false">IF(AD30=1,AD116*AD117,"")</f>
        <v>1093.61887894024</v>
      </c>
      <c r="AE118" s="43" t="n">
        <f aca="false">IF(AE30=1,AE116*AE117,"")</f>
        <v>1290.70201745048</v>
      </c>
      <c r="AF118" s="43" t="n">
        <f aca="false">IF(AF30=1,AF116*AF117,"")</f>
        <v>1293.35564765312</v>
      </c>
      <c r="AG118" s="43" t="n">
        <f aca="false">IF(AG30=1,AG116*AG117,"")</f>
        <v>1298.37636773124</v>
      </c>
      <c r="AH118" s="43" t="n">
        <f aca="false">IF(AH30=1,AH116*AH117,"")</f>
        <v>1297.46169373676</v>
      </c>
      <c r="AI118" s="43" t="n">
        <f aca="false">IF(AI30=1,AI116*AI117,"")</f>
        <v>1312.43430636132</v>
      </c>
      <c r="AJ118" s="43" t="n">
        <f aca="false">IF(AJ30=1,AJ116*AJ117,"")</f>
        <v>1311.55896072041</v>
      </c>
      <c r="AK118" s="43" t="n">
        <f aca="false">IF(AK30=1,AK116*AK117,"")</f>
        <v>1324.85318535649</v>
      </c>
      <c r="AL118" s="43" t="n">
        <f aca="false">IF(AL30=1,AL116*AL117,"")</f>
        <v>1323.95818339194</v>
      </c>
      <c r="AM118" s="43" t="n">
        <f aca="false">IF(AM30=1,AM116*AM117,"")</f>
        <v>1214.21340960998</v>
      </c>
      <c r="AN118" s="43" t="n">
        <f aca="false">IF(AN30=1,AN116*AN117,"")</f>
        <v>1226.57481453987</v>
      </c>
      <c r="AO118" s="43" t="n">
        <f aca="false">IF(AO30=1,AO116*AO117,"")</f>
        <v>1238.91437180446</v>
      </c>
      <c r="AP118" s="43" t="n">
        <f aca="false">IF(AP30=1,AP116*AP117,"")</f>
        <v>1237.9818250473</v>
      </c>
      <c r="AQ118" s="43" t="n">
        <f aca="false">IF(AQ30=1,AQ116*AQ117,"")</f>
        <v>1129.10481719302</v>
      </c>
      <c r="AR118" s="43" t="n">
        <f aca="false">IF(AR30=1,AR116*AR117,"")</f>
        <v>1140.55654571972</v>
      </c>
      <c r="AS118" s="43" t="n">
        <f aca="false">IF(AS30=1,AS116*AS117,"")</f>
        <v>1151.98742228631</v>
      </c>
      <c r="AT118" s="43" t="n">
        <f aca="false">IF(AT30=1,AT116*AT117,"")</f>
        <v>1151.07442448427</v>
      </c>
      <c r="AU118" s="43" t="n">
        <f aca="false">IF(AU30=1,AU116*AU117,"")</f>
        <v>1148.29800716909</v>
      </c>
      <c r="AV118" s="43" t="n">
        <f aca="false">IF(AV30=1,AV116*AV117,"")</f>
        <v>1159.96136667431</v>
      </c>
      <c r="AW118" s="43" t="n">
        <f aca="false">IF(AW30=1,AW116*AW117,"")</f>
        <v>1171.60364101583</v>
      </c>
      <c r="AX118" s="43" t="n">
        <f aca="false">IF(AX30=1,AX116*AX117,"")</f>
        <v>1170.67049577126</v>
      </c>
      <c r="AY118" s="43" t="n">
        <f aca="false">IF(AY30=1,AY116*AY117,"")</f>
        <v>1089.9060224233</v>
      </c>
      <c r="AZ118" s="43" t="n">
        <f aca="false">IF(AZ30=1,AZ116*AZ117,"")</f>
        <v>1088.96553713769</v>
      </c>
      <c r="BA118" s="43" t="n">
        <f aca="false">IF(BA30=1,BA116*BA117,"")</f>
        <v>1099.81825181731</v>
      </c>
      <c r="BB118" s="43" t="n">
        <f aca="false">IF(BB30=1,BB116*BB117,"")</f>
        <v>1098.85640666306</v>
      </c>
      <c r="BC118" s="43" t="n">
        <f aca="false">IF(BC30=1,BC116*BC117,"")</f>
        <v>1108.13623087937</v>
      </c>
      <c r="BD118" s="43" t="n">
        <f aca="false">IF(BD30=1,BD116*BD117,"")</f>
        <v>1119.29956407727</v>
      </c>
      <c r="BE118" s="43" t="n">
        <f aca="false">IF(BE30=1,BE116*BE117,"")</f>
        <v>1130.4396779312</v>
      </c>
      <c r="BF118" s="43" t="n">
        <f aca="false">IF(BF30=1,BF116*BF117,"")</f>
        <v>1129.41122382978</v>
      </c>
      <c r="BG118" s="43" t="n">
        <f aca="false">IF(BG30=1,BG116*BG117,"")</f>
        <v>1098.91716987711</v>
      </c>
      <c r="BH118" s="43" t="n">
        <f aca="false">IF(BH30=1,BH116*BH117,"")</f>
        <v>1073.41858523146</v>
      </c>
      <c r="BI118" s="43" t="n">
        <f aca="false">IF(BI30=1,BI116*BI117,"")</f>
        <v>1084.0407185789</v>
      </c>
      <c r="BJ118" s="43" t="n">
        <f aca="false">IF(BJ30=1,BJ116*BJ117,"")</f>
        <v>1082.97710323133</v>
      </c>
      <c r="BK118" s="43" t="n">
        <f aca="false">IF(BK30=1,BK116*BK117,"")</f>
        <v>1058.33036525525</v>
      </c>
      <c r="BL118" s="43" t="n">
        <f aca="false">IF(BL30=1,BL116*BL117,"")</f>
        <v>1068.92612056951</v>
      </c>
      <c r="BM118" s="43" t="n">
        <f aca="false">IF(BM30=1,BM116*BM117,"")</f>
        <v>1079.49776690893</v>
      </c>
      <c r="BN118" s="43" t="n">
        <f aca="false">IF(BN30=1,BN116*BN117,"")</f>
        <v>1078.41071323299</v>
      </c>
      <c r="BO118" s="43" t="n">
        <f aca="false">IF(BO30=1,BO116*BO117,"")</f>
        <v>1079.46472144228</v>
      </c>
      <c r="BP118" s="43" t="n">
        <f aca="false">IF(BP30=1,BP116*BP117,"")</f>
        <v>1078.38969118433</v>
      </c>
      <c r="BQ118" s="43" t="n">
        <f aca="false">IF(BQ30=1,BQ116*BQ117,"")</f>
        <v>1089.07611925241</v>
      </c>
      <c r="BR118" s="43" t="n">
        <f aca="false">IF(BR30=1,BR116*BR117,"")</f>
        <v>1087.97651826042</v>
      </c>
      <c r="BS118" s="43" t="n">
        <f aca="false">IF(BS30=1,BS116*BS117,"")</f>
        <v>1031.8874650032</v>
      </c>
      <c r="BT118" s="43" t="n">
        <f aca="false">IF(BT30=1,BT116*BT117,"")</f>
        <v>1042.21359742534</v>
      </c>
      <c r="BU118" s="43" t="n">
        <f aca="false">IF(BU30=1,BU116*BU117,"")</f>
        <v>1052.5159313568</v>
      </c>
      <c r="BV118" s="43" t="n">
        <f aca="false">IF(BV30=1,BV116*BV117,"")</f>
        <v>1051.40527478486</v>
      </c>
      <c r="BW118" s="43" t="n">
        <f aca="false">IF(BW30=1,BW116*BW117,"")</f>
        <v>1041.20775059845</v>
      </c>
      <c r="BX118" s="43" t="n">
        <f aca="false">IF(BX30=1,BX116*BX117,"")</f>
        <v>1051.62365502505</v>
      </c>
      <c r="BY118" s="43" t="n">
        <f aca="false">IF(BY30=1,BY116*BY117,"")</f>
        <v>1062.01505811178</v>
      </c>
      <c r="BZ118" s="43" t="n">
        <f aca="false">IF(BZ30=1,BZ116*BZ117,"")</f>
        <v>1060.86402315496</v>
      </c>
      <c r="CA118" s="43" t="n">
        <f aca="false">IF(CA30=1,CA116*CA117,"")</f>
        <v>1013.21152678071</v>
      </c>
      <c r="CB118" s="43" t="str">
        <f aca="false">IF(CB30=1,CB116*CB117,"")</f>
        <v/>
      </c>
      <c r="CC118" s="43" t="str">
        <f aca="false">IF(CC30=1,CC116*CC117,"")</f>
        <v/>
      </c>
      <c r="CD118" s="43" t="str">
        <f aca="false">IF(CD30=1,CD116*CD117,"")</f>
        <v/>
      </c>
      <c r="CE118" s="43" t="str">
        <f aca="false">IF(CE30=1,CE116*CE117,"")</f>
        <v/>
      </c>
      <c r="CF118" s="43" t="str">
        <f aca="false">IF(CF30=1,CF116*CF117,"")</f>
        <v/>
      </c>
      <c r="CG118" s="43" t="str">
        <f aca="false">IF(CG30=1,CG116*CG117,"")</f>
        <v/>
      </c>
      <c r="CH118" s="43" t="str">
        <f aca="false">IF(CH30=1,CH116*CH117,"")</f>
        <v/>
      </c>
      <c r="CI118" s="43" t="str">
        <f aca="false">IF(CI30=1,CI116*CI117,"")</f>
        <v/>
      </c>
      <c r="CJ118" s="43" t="str">
        <f aca="false">IF(CJ30=1,CJ116*CJ117,"")</f>
        <v/>
      </c>
      <c r="CK118" s="43" t="str">
        <f aca="false">IF(CK30=1,CK116*CK117,"")</f>
        <v/>
      </c>
      <c r="CL118" s="43" t="str">
        <f aca="false">IF(CL30=1,CL116*CL117,"")</f>
        <v/>
      </c>
      <c r="CM118" s="43" t="str">
        <f aca="false">IF(CM30=1,CM116*CM117,"")</f>
        <v/>
      </c>
      <c r="CN118" s="43" t="str">
        <f aca="false">IF(CN30=1,CN116*CN117,"")</f>
        <v/>
      </c>
      <c r="CO118" s="43" t="str">
        <f aca="false">IF(CO30=1,CO116*CO117,"")</f>
        <v/>
      </c>
      <c r="CP118" s="43" t="str">
        <f aca="false">IF(CP30=1,CP116*CP117,"")</f>
        <v/>
      </c>
      <c r="CQ118" s="43" t="str">
        <f aca="false">IF(CQ30=1,CQ116*CQ117,"")</f>
        <v/>
      </c>
      <c r="CR118" s="43" t="str">
        <f aca="false">IF(CR30=1,CR116*CR117,"")</f>
        <v/>
      </c>
      <c r="CS118" s="43" t="str">
        <f aca="false">IF(CS30=1,CS116*CS117,"")</f>
        <v/>
      </c>
      <c r="CT118" s="43" t="str">
        <f aca="false">IF(CT30=1,CT116*CT117,"")</f>
        <v/>
      </c>
      <c r="CU118" s="43" t="str">
        <f aca="false">IF(CU30=1,CU116*CU117,"")</f>
        <v/>
      </c>
      <c r="CV118" s="43" t="str">
        <f aca="false">IF(CV30=1,CV116*CV117,"")</f>
        <v/>
      </c>
      <c r="CW118" s="43" t="str">
        <f aca="false">IF(CW30=1,CW116*CW117,"")</f>
        <v/>
      </c>
      <c r="CX118" s="43" t="str">
        <f aca="false">IF(CX30=1,CX116*CX117,"")</f>
        <v/>
      </c>
      <c r="CY118" s="43" t="str">
        <f aca="false">IF(CY30=1,CY116*CY117,"")</f>
        <v/>
      </c>
      <c r="CZ118" s="43" t="str">
        <f aca="false">IF(CZ30=1,CZ116*CZ117,"")</f>
        <v/>
      </c>
      <c r="DA118" s="43" t="str">
        <f aca="false">IF(DA30=1,DA116*DA117,"")</f>
        <v/>
      </c>
      <c r="DB118" s="43" t="str">
        <f aca="false">IF(DB30=1,DB116*DB117,"")</f>
        <v/>
      </c>
      <c r="DC118" s="43" t="str">
        <f aca="false">IF(DC30=1,DC116*DC117,"")</f>
        <v/>
      </c>
      <c r="DD118" s="43" t="str">
        <f aca="false">IF(DD30=1,DD116*DD117,"")</f>
        <v/>
      </c>
      <c r="DE118" s="43" t="str">
        <f aca="false">IF(DE30=1,DE116*DE117,"")</f>
        <v/>
      </c>
      <c r="DF118" s="43" t="str">
        <f aca="false">IF(DF30=1,DF116*DF117,"")</f>
        <v/>
      </c>
      <c r="DG118" s="43" t="str">
        <f aca="false">IF(DG30=1,DG116*DG117,"")</f>
        <v/>
      </c>
      <c r="DH118" s="43" t="str">
        <f aca="false">IF(DH30=1,DH116*DH117,"")</f>
        <v/>
      </c>
      <c r="DI118" s="43" t="str">
        <f aca="false">IF(DI30=1,DI116*DI117,"")</f>
        <v/>
      </c>
      <c r="DJ118" s="43" t="str">
        <f aca="false">IF(DJ30=1,DJ116*DJ117,"")</f>
        <v/>
      </c>
      <c r="DK118" s="43" t="str">
        <f aca="false">IF(DK30=1,DK116*DK117,"")</f>
        <v/>
      </c>
      <c r="DL118" s="43" t="str">
        <f aca="false">IF(DL30=1,DL116*DL117,"")</f>
        <v/>
      </c>
      <c r="DM118" s="43" t="str">
        <f aca="false">IF(DM30=1,DM116*DM117,"")</f>
        <v/>
      </c>
      <c r="DN118" s="43" t="str">
        <f aca="false">IF(DN30=1,DN116*DN117,"")</f>
        <v/>
      </c>
      <c r="DO118" s="43" t="str">
        <f aca="false">IF(DO30=1,DO116*DO117,"")</f>
        <v/>
      </c>
      <c r="DP118" s="43" t="str">
        <f aca="false">IF(DP30=1,DP116*DP117,"")</f>
        <v/>
      </c>
      <c r="DQ118" s="43" t="str">
        <f aca="false">IF(DQ30=1,DQ116*DQ117,"")</f>
        <v/>
      </c>
      <c r="DR118" s="43" t="str">
        <f aca="false">IF(DR30=1,DR116*DR117,"")</f>
        <v/>
      </c>
      <c r="DS118" s="43" t="str">
        <f aca="false">IF(DS30=1,DS116*DS117,"")</f>
        <v/>
      </c>
      <c r="DT118" s="43" t="str">
        <f aca="false">IF(DT30=1,DT116*DT117,"")</f>
        <v/>
      </c>
      <c r="DU118" s="43" t="str">
        <f aca="false">IF(DU30=1,DU116*DU117,"")</f>
        <v/>
      </c>
      <c r="DV118" s="43" t="str">
        <f aca="false">IF(DV30=1,DV116*DV117,"")</f>
        <v/>
      </c>
      <c r="DW118" s="43" t="str">
        <f aca="false">IF(DW30=1,DW116*DW117,"")</f>
        <v/>
      </c>
      <c r="DX118" s="43" t="str">
        <f aca="false">IF(DX30=1,DX116*DX117,"")</f>
        <v/>
      </c>
      <c r="DY118" s="43" t="str">
        <f aca="false">IF(DY30=1,DY116*DY117,"")</f>
        <v/>
      </c>
      <c r="DZ118" s="43" t="str">
        <f aca="false">IF(DZ30=1,DZ116*DZ117,"")</f>
        <v/>
      </c>
      <c r="EA118" s="43" t="str">
        <f aca="false">IF(EA30=1,EA116*EA117,"")</f>
        <v/>
      </c>
      <c r="EB118" s="43" t="str">
        <f aca="false">IF(EB30=1,EB116*EB117,"")</f>
        <v/>
      </c>
      <c r="EC118" s="43" t="str">
        <f aca="false">IF(EC30=1,EC116*EC117,"")</f>
        <v/>
      </c>
      <c r="ED118" s="43" t="str">
        <f aca="false">IF(ED30=1,ED116*ED117,"")</f>
        <v/>
      </c>
      <c r="EE118" s="43" t="str">
        <f aca="false">IF(EE30=1,EE116*EE117,"")</f>
        <v/>
      </c>
      <c r="EF118" s="43" t="str">
        <f aca="false">IF(EF30=1,EF116*EF117,"")</f>
        <v/>
      </c>
      <c r="EG118" s="43" t="str">
        <f aca="false">IF(EG30=1,EG116*EG117,"")</f>
        <v/>
      </c>
      <c r="EH118" s="43" t="str">
        <f aca="false">IF(EH30=1,EH116*EH117,"")</f>
        <v/>
      </c>
      <c r="EI118" s="43" t="str">
        <f aca="false">IF(EI30=1,EI116*EI117,"")</f>
        <v/>
      </c>
      <c r="EJ118" s="43" t="str">
        <f aca="false">IF(EJ30=1,EJ116*EJ117,"")</f>
        <v/>
      </c>
      <c r="EK118" s="43" t="str">
        <f aca="false">IF(EK30=1,EK116*EK117,"")</f>
        <v/>
      </c>
      <c r="EL118" s="43" t="str">
        <f aca="false">IF(EL30=1,EL116*EL117,"")</f>
        <v/>
      </c>
      <c r="EM118" s="43" t="str">
        <f aca="false">IF(EM30=1,EM116*EM117,"")</f>
        <v/>
      </c>
      <c r="EN118" s="43" t="str">
        <f aca="false">IF(EN30=1,EN116*EN117,"")</f>
        <v/>
      </c>
      <c r="EO118" s="43" t="str">
        <f aca="false">IF(EO30=1,EO116*EO117,"")</f>
        <v/>
      </c>
      <c r="EP118" s="43" t="str">
        <f aca="false">IF(EP30=1,EP116*EP117,"")</f>
        <v/>
      </c>
      <c r="EQ118" s="43" t="str">
        <f aca="false">IF(EQ30=1,EQ116*EQ117,"")</f>
        <v/>
      </c>
      <c r="ER118" s="43" t="str">
        <f aca="false">IF(ER30=1,ER116*ER117,"")</f>
        <v/>
      </c>
      <c r="ES118" s="43" t="str">
        <f aca="false">IF(ES30=1,ES116*ES117,"")</f>
        <v/>
      </c>
      <c r="ET118" s="43" t="str">
        <f aca="false">IF(ET30=1,ET116*ET117,"")</f>
        <v/>
      </c>
      <c r="EU118" s="43" t="str">
        <f aca="false">IF(EU30=1,EU116*EU117,"")</f>
        <v/>
      </c>
      <c r="EV118" s="43" t="str">
        <f aca="false">IF(EV30=1,EV116*EV117,"")</f>
        <v/>
      </c>
      <c r="EW118" s="43" t="str">
        <f aca="false">IF(EW30=1,EW116*EW117,"")</f>
        <v/>
      </c>
      <c r="EX118" s="43" t="str">
        <f aca="false">IF(EX30=1,EX116*EX117,"")</f>
        <v/>
      </c>
      <c r="EY118" s="43" t="str">
        <f aca="false">IF(EY30=1,EY116*EY117,"")</f>
        <v/>
      </c>
      <c r="EZ118" s="43" t="str">
        <f aca="false">IF(EZ30=1,EZ116*EZ117,"")</f>
        <v/>
      </c>
      <c r="FA118" s="43" t="str">
        <f aca="false">IF(FA30=1,FA116*FA117,"")</f>
        <v/>
      </c>
      <c r="FB118" s="43" t="str">
        <f aca="false">IF(FB30=1,FB116*FB117,"")</f>
        <v/>
      </c>
      <c r="FC118" s="43" t="str">
        <f aca="false">IF(FC30=1,FC116*FC117,"")</f>
        <v/>
      </c>
      <c r="FD118" s="43" t="str">
        <f aca="false">IF(FD30=1,FD116*FD117,"")</f>
        <v/>
      </c>
      <c r="FE118" s="43" t="str">
        <f aca="false">IF(FE30=1,FE116*FE117,"")</f>
        <v/>
      </c>
      <c r="FF118" s="43" t="str">
        <f aca="false">IF(FF30=1,FF116*FF117,"")</f>
        <v/>
      </c>
      <c r="FG118" s="43" t="str">
        <f aca="false">IF(FG30=1,FG116*FG117,"")</f>
        <v/>
      </c>
      <c r="FH118" s="43" t="str">
        <f aca="false">IF(FH30=1,FH116*FH117,"")</f>
        <v/>
      </c>
    </row>
    <row r="119" customFormat="false" ht="15" hidden="false" customHeight="false" outlineLevel="0" collapsed="false">
      <c r="C119" s="0" t="s">
        <v>714</v>
      </c>
      <c r="D119" s="11" t="s">
        <v>319</v>
      </c>
      <c r="E119" s="43" t="n">
        <f aca="false">IF(In_Debt_Per_MW&gt;0,In_Debt_Per_MW*$E13,-$E112)</f>
        <v>57822.5366688565</v>
      </c>
    </row>
    <row r="120" customFormat="false" ht="15" hidden="false" customHeight="false" outlineLevel="0" collapsed="false">
      <c r="C120" s="23" t="s">
        <v>715</v>
      </c>
      <c r="D120" s="11" t="s">
        <v>33</v>
      </c>
      <c r="E120" s="24" t="n">
        <f aca="false">MAX(0,MIN(In_Gearing,$E118/-$E112,$E119/-$E112))</f>
        <v>0.55</v>
      </c>
      <c r="F120" s="24" t="n">
        <f aca="false">$E120*-$E112/$E118</f>
        <v>0.746711557878034</v>
      </c>
    </row>
    <row r="121" customFormat="false" ht="15" hidden="false" customHeight="false" outlineLevel="0" collapsed="false">
      <c r="C121" s="0" t="s">
        <v>716</v>
      </c>
      <c r="D121" s="11" t="s">
        <v>319</v>
      </c>
      <c r="E121" s="43" t="n">
        <f aca="false">$E120*-$E112</f>
        <v>31802.3951678711</v>
      </c>
      <c r="F121" s="43" t="n">
        <f aca="false">PMT($F34,In_Debt_Tenor*Months_In_Year/Months_Per_Period,-$E121)</f>
        <v>756.576757622406</v>
      </c>
    </row>
    <row r="123" customFormat="false" ht="15" hidden="false" customHeight="false" outlineLevel="0" collapsed="false">
      <c r="A123" s="9" t="s">
        <v>14</v>
      </c>
      <c r="B123" s="9"/>
      <c r="C123" s="9" t="s">
        <v>717</v>
      </c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/>
      <c r="BO123" s="9"/>
      <c r="BP123" s="9"/>
      <c r="BQ123" s="9"/>
      <c r="BR123" s="9"/>
      <c r="BS123" s="9"/>
      <c r="BT123" s="9"/>
      <c r="BU123" s="9"/>
      <c r="BV123" s="9"/>
      <c r="BW123" s="9"/>
      <c r="BX123" s="9"/>
      <c r="BY123" s="9"/>
      <c r="BZ123" s="9"/>
      <c r="CA123" s="9"/>
      <c r="CB123" s="9"/>
      <c r="CC123" s="9"/>
      <c r="CD123" s="9"/>
      <c r="CE123" s="9"/>
      <c r="CF123" s="9"/>
      <c r="CG123" s="9"/>
      <c r="CH123" s="9"/>
      <c r="CI123" s="9"/>
      <c r="CJ123" s="9"/>
      <c r="CK123" s="9"/>
      <c r="CL123" s="9"/>
      <c r="CM123" s="9"/>
      <c r="CN123" s="9"/>
      <c r="CO123" s="9"/>
      <c r="CP123" s="9"/>
      <c r="CQ123" s="9"/>
      <c r="CR123" s="9"/>
      <c r="CS123" s="9"/>
      <c r="CT123" s="9"/>
      <c r="CU123" s="9"/>
      <c r="CV123" s="9"/>
      <c r="CW123" s="9"/>
      <c r="CX123" s="9"/>
      <c r="CY123" s="9"/>
      <c r="CZ123" s="9"/>
      <c r="DA123" s="9"/>
      <c r="DB123" s="9"/>
      <c r="DC123" s="9"/>
      <c r="DD123" s="9"/>
      <c r="DE123" s="9"/>
      <c r="DF123" s="9"/>
      <c r="DG123" s="9"/>
      <c r="DH123" s="9"/>
      <c r="DI123" s="9"/>
      <c r="DJ123" s="9"/>
      <c r="DK123" s="9"/>
      <c r="DL123" s="9"/>
      <c r="DM123" s="9"/>
      <c r="DN123" s="9"/>
      <c r="DO123" s="9"/>
      <c r="DP123" s="9"/>
      <c r="DQ123" s="9"/>
      <c r="DR123" s="9"/>
      <c r="DS123" s="9"/>
      <c r="DT123" s="9"/>
      <c r="DU123" s="9"/>
      <c r="DV123" s="9"/>
      <c r="DW123" s="9"/>
      <c r="DX123" s="9"/>
      <c r="DY123" s="9"/>
      <c r="DZ123" s="9"/>
      <c r="EA123" s="9"/>
      <c r="EB123" s="9"/>
      <c r="EC123" s="9"/>
      <c r="ED123" s="9"/>
      <c r="EE123" s="9"/>
      <c r="EF123" s="9"/>
      <c r="EG123" s="9"/>
      <c r="EH123" s="9"/>
      <c r="EI123" s="9"/>
      <c r="EJ123" s="9"/>
      <c r="EK123" s="9"/>
      <c r="EL123" s="9"/>
      <c r="EM123" s="9"/>
      <c r="EN123" s="9"/>
      <c r="EO123" s="9"/>
      <c r="EP123" s="9"/>
      <c r="EQ123" s="9"/>
      <c r="ER123" s="9"/>
      <c r="ES123" s="9"/>
      <c r="ET123" s="9"/>
      <c r="EU123" s="9"/>
      <c r="EV123" s="9"/>
      <c r="EW123" s="9"/>
      <c r="EX123" s="9"/>
      <c r="EY123" s="9"/>
      <c r="EZ123" s="9"/>
      <c r="FA123" s="9"/>
      <c r="FB123" s="9"/>
      <c r="FC123" s="9"/>
      <c r="FD123" s="9"/>
      <c r="FE123" s="9"/>
      <c r="FF123" s="9"/>
      <c r="FG123" s="9"/>
      <c r="FH123" s="9"/>
    </row>
    <row r="124" customFormat="false" ht="15" hidden="false" customHeight="false" outlineLevel="0" collapsed="false">
      <c r="C124" s="0" t="s">
        <v>718</v>
      </c>
      <c r="D124" s="11" t="s">
        <v>319</v>
      </c>
      <c r="I124" s="43" t="n">
        <f aca="false">SUM(J124:FH124)</f>
        <v>-13592.2102894733</v>
      </c>
      <c r="J124" s="43" t="n">
        <f aca="false">-I133*$F34*J24</f>
        <v>-0</v>
      </c>
      <c r="K124" s="43" t="n">
        <f aca="false">-J133*$F34*K24</f>
        <v>-0</v>
      </c>
      <c r="L124" s="43" t="n">
        <f aca="false">-K133*$F34*L24</f>
        <v>-0</v>
      </c>
      <c r="M124" s="43" t="n">
        <f aca="false">-L133*$F34*M24</f>
        <v>-0</v>
      </c>
      <c r="N124" s="43" t="n">
        <f aca="false">-M133*$F34*N24</f>
        <v>-0</v>
      </c>
      <c r="O124" s="43" t="n">
        <f aca="false">-N133*$F34*O24</f>
        <v>-0</v>
      </c>
      <c r="P124" s="43" t="n">
        <f aca="false">-O133*$F34*P24</f>
        <v>-0</v>
      </c>
      <c r="Q124" s="43" t="n">
        <f aca="false">-P133*$F34*Q24</f>
        <v>-0</v>
      </c>
      <c r="R124" s="43" t="n">
        <f aca="false">-Q133*$F34*R24</f>
        <v>-0</v>
      </c>
      <c r="S124" s="43" t="n">
        <f aca="false">-R133*$F34*S24</f>
        <v>-0</v>
      </c>
      <c r="T124" s="43" t="n">
        <f aca="false">-S133*$F34*T24</f>
        <v>-397.529939598389</v>
      </c>
      <c r="U124" s="43" t="n">
        <f aca="false">-T133*$F34*U24</f>
        <v>-393.041854373089</v>
      </c>
      <c r="V124" s="43" t="n">
        <f aca="false">-U133*$F34*V24</f>
        <v>-388.497668082472</v>
      </c>
      <c r="W124" s="43" t="n">
        <f aca="false">-V133*$F34*W24</f>
        <v>-383.896679463223</v>
      </c>
      <c r="X124" s="43" t="n">
        <f aca="false">-W133*$F34*X24</f>
        <v>-379.238178486233</v>
      </c>
      <c r="Y124" s="43" t="n">
        <f aca="false">-X133*$F34*Y24</f>
        <v>-374.521446247031</v>
      </c>
      <c r="Z124" s="43" t="n">
        <f aca="false">-Y133*$F34*Z24</f>
        <v>-369.745754854839</v>
      </c>
      <c r="AA124" s="43" t="n">
        <f aca="false">-Z133*$F34*AA24</f>
        <v>-364.910367320244</v>
      </c>
      <c r="AB124" s="43" t="n">
        <f aca="false">-AA133*$F34*AB24</f>
        <v>-360.014537441467</v>
      </c>
      <c r="AC124" s="43" t="n">
        <f aca="false">-AB133*$F34*AC24</f>
        <v>-355.057509689206</v>
      </c>
      <c r="AD124" s="43" t="n">
        <f aca="false">-AC133*$F34*AD24</f>
        <v>-350.038519090041</v>
      </c>
      <c r="AE124" s="43" t="n">
        <f aca="false">-AD133*$F34*AE24</f>
        <v>-344.956791108386</v>
      </c>
      <c r="AF124" s="43" t="n">
        <f aca="false">-AE133*$F34*AF24</f>
        <v>-339.811541526961</v>
      </c>
      <c r="AG124" s="43" t="n">
        <f aca="false">-AF133*$F34*AG24</f>
        <v>-334.601976325768</v>
      </c>
      <c r="AH124" s="43" t="n">
        <f aca="false">-AG133*$F34*AH24</f>
        <v>-329.32729155956</v>
      </c>
      <c r="AI124" s="43" t="n">
        <f aca="false">-AH133*$F34*AI24</f>
        <v>-323.986673233774</v>
      </c>
      <c r="AJ124" s="43" t="n">
        <f aca="false">-AI133*$F34*AJ24</f>
        <v>-318.579297178916</v>
      </c>
      <c r="AK124" s="43" t="n">
        <f aca="false">-AJ133*$F34*AK24</f>
        <v>-313.104328923373</v>
      </c>
      <c r="AL124" s="43" t="n">
        <f aca="false">-AK133*$F34*AL24</f>
        <v>-307.560923564635</v>
      </c>
      <c r="AM124" s="43" t="n">
        <f aca="false">-AL133*$F34*AM24</f>
        <v>-301.948225638912</v>
      </c>
      <c r="AN124" s="43" t="n">
        <f aca="false">-AM133*$F34*AN24</f>
        <v>-296.265368989119</v>
      </c>
      <c r="AO124" s="43" t="n">
        <f aca="false">-AN133*$F34*AO24</f>
        <v>-290.511476631203</v>
      </c>
      <c r="AP124" s="43" t="n">
        <f aca="false">-AO133*$F34*AP24</f>
        <v>-284.685660618813</v>
      </c>
      <c r="AQ124" s="43" t="n">
        <f aca="false">-AP133*$F34*AQ24</f>
        <v>-278.787021906268</v>
      </c>
      <c r="AR124" s="43" t="n">
        <f aca="false">-AQ133*$F34*AR24</f>
        <v>-272.814650209816</v>
      </c>
      <c r="AS124" s="43" t="n">
        <f aca="false">-AR133*$F34*AS24</f>
        <v>-266.767623867159</v>
      </c>
      <c r="AT124" s="43" t="n">
        <f aca="false">-AS133*$F34*AT24</f>
        <v>-260.645009695218</v>
      </c>
      <c r="AU124" s="43" t="n">
        <f aca="false">-AT133*$F34*AU24</f>
        <v>-254.445862846128</v>
      </c>
      <c r="AV124" s="43" t="n">
        <f aca="false">-AU133*$F34*AV24</f>
        <v>-248.169226661425</v>
      </c>
      <c r="AW124" s="43" t="n">
        <f aca="false">-AV133*$F34*AW24</f>
        <v>-241.814132524412</v>
      </c>
      <c r="AX124" s="43" t="n">
        <f aca="false">-AW133*$F34*AX24</f>
        <v>-235.379599710688</v>
      </c>
      <c r="AY124" s="43" t="n">
        <f aca="false">-AX133*$F34*AY24</f>
        <v>-228.864635236791</v>
      </c>
      <c r="AZ124" s="43" t="n">
        <f aca="false">-AY133*$F34*AZ24</f>
        <v>-222.268233706971</v>
      </c>
      <c r="BA124" s="43" t="n">
        <f aca="false">-AZ133*$F34*BA24</f>
        <v>-215.589377158028</v>
      </c>
      <c r="BB124" s="43" t="n">
        <f aca="false">-BA133*$F34*BB24</f>
        <v>-208.827034902223</v>
      </c>
      <c r="BC124" s="43" t="n">
        <f aca="false">-BB133*$F34*BC24</f>
        <v>-201.980163368221</v>
      </c>
      <c r="BD124" s="43" t="n">
        <f aca="false">-BC133*$F34*BD24</f>
        <v>-195.047705940044</v>
      </c>
      <c r="BE124" s="43" t="n">
        <f aca="false">-BD133*$F34*BE24</f>
        <v>-188.028592794014</v>
      </c>
      <c r="BF124" s="43" t="n">
        <f aca="false">-BE133*$F34*BF24</f>
        <v>-180.921740733659</v>
      </c>
      <c r="BG124" s="43" t="n">
        <f aca="false">-BF133*$F34*BG24</f>
        <v>-173.72605302255</v>
      </c>
      <c r="BH124" s="43" t="n">
        <f aca="false">-BG133*$F34*BH24</f>
        <v>-166.440419215052</v>
      </c>
      <c r="BI124" s="43" t="n">
        <f aca="false">-BH133*$F34*BI24</f>
        <v>-159.06371498496</v>
      </c>
      <c r="BJ124" s="43" t="n">
        <f aca="false">-BI133*$F34*BJ24</f>
        <v>-151.594801951992</v>
      </c>
      <c r="BK124" s="43" t="n">
        <f aca="false">-BJ133*$F34*BK24</f>
        <v>-144.032527506111</v>
      </c>
      <c r="BL124" s="43" t="n">
        <f aca="false">-BK133*$F34*BL24</f>
        <v>-136.375724629658</v>
      </c>
      <c r="BM124" s="43" t="n">
        <f aca="false">-BL133*$F34*BM24</f>
        <v>-128.623211717248</v>
      </c>
      <c r="BN124" s="43" t="n">
        <f aca="false">-BM133*$F34*BN24</f>
        <v>-120.773792393434</v>
      </c>
      <c r="BO124" s="43" t="n">
        <f aca="false">-BN133*$F34*BO24</f>
        <v>-112.826255328072</v>
      </c>
      <c r="BP124" s="43" t="n">
        <f aca="false">-BO133*$F34*BP24</f>
        <v>-104.779374049393</v>
      </c>
      <c r="BQ124" s="43" t="n">
        <f aca="false">-BP133*$F34*BQ24</f>
        <v>-96.6319067547298</v>
      </c>
      <c r="BR124" s="43" t="n">
        <f aca="false">-BQ133*$F34*BR24</f>
        <v>-88.3825961188839</v>
      </c>
      <c r="BS124" s="43" t="n">
        <f aca="false">-BR133*$F34*BS24</f>
        <v>-80.0301691000899</v>
      </c>
      <c r="BT124" s="43" t="n">
        <f aca="false">-BS133*$F34*BT24</f>
        <v>-71.5733367435609</v>
      </c>
      <c r="BU124" s="43" t="n">
        <f aca="false">-BT133*$F34*BU24</f>
        <v>-63.0107939825753</v>
      </c>
      <c r="BV124" s="43" t="n">
        <f aca="false">-BU133*$F34*BV24</f>
        <v>-54.3412194370774</v>
      </c>
      <c r="BW124" s="43" t="n">
        <f aca="false">-BV133*$F34*BW24</f>
        <v>-45.5632752097608</v>
      </c>
      <c r="BX124" s="43" t="n">
        <f aca="false">-BW133*$F34*BX24</f>
        <v>-36.6756066796028</v>
      </c>
      <c r="BY124" s="43" t="n">
        <f aca="false">-BX133*$F34*BY24</f>
        <v>-27.6768422928177</v>
      </c>
      <c r="BZ124" s="43" t="n">
        <f aca="false">-BY133*$F34*BZ24</f>
        <v>-18.5655933511979</v>
      </c>
      <c r="CA124" s="43" t="n">
        <f aca="false">-BZ133*$F34*CA24</f>
        <v>-9.34045379780775</v>
      </c>
      <c r="CB124" s="43" t="n">
        <f aca="false">-CA133*$F34*CB24</f>
        <v>-2.72848410531879E-013</v>
      </c>
      <c r="CC124" s="43" t="n">
        <f aca="false">-CB133*$F34*CC24</f>
        <v>-2.72848410531879E-013</v>
      </c>
      <c r="CD124" s="43" t="n">
        <f aca="false">-CC133*$F34*CD24</f>
        <v>-2.72848410531879E-013</v>
      </c>
      <c r="CE124" s="43" t="n">
        <f aca="false">-CD133*$F34*CE24</f>
        <v>-2.72848410531879E-013</v>
      </c>
      <c r="CF124" s="43" t="n">
        <f aca="false">-CE133*$F34*CF24</f>
        <v>-2.72848410531879E-013</v>
      </c>
      <c r="CG124" s="43" t="n">
        <f aca="false">-CF133*$F34*CG24</f>
        <v>-2.72848410531879E-013</v>
      </c>
      <c r="CH124" s="43" t="n">
        <f aca="false">-CG133*$F34*CH24</f>
        <v>-2.72848410531879E-013</v>
      </c>
      <c r="CI124" s="43" t="n">
        <f aca="false">-CH133*$F34*CI24</f>
        <v>-2.72848410531879E-013</v>
      </c>
      <c r="CJ124" s="43" t="n">
        <f aca="false">-CI133*$F34*CJ24</f>
        <v>-2.72848410531879E-013</v>
      </c>
      <c r="CK124" s="43" t="n">
        <f aca="false">-CJ133*$F34*CK24</f>
        <v>-2.72848410531879E-013</v>
      </c>
      <c r="CL124" s="43" t="n">
        <f aca="false">-CK133*$F34*CL24</f>
        <v>-2.72848410531879E-013</v>
      </c>
      <c r="CM124" s="43" t="n">
        <f aca="false">-CL133*$F34*CM24</f>
        <v>-2.72848410531879E-013</v>
      </c>
      <c r="CN124" s="43" t="n">
        <f aca="false">-CM133*$F34*CN24</f>
        <v>-2.72848410531879E-013</v>
      </c>
      <c r="CO124" s="43" t="n">
        <f aca="false">-CN133*$F34*CO24</f>
        <v>-2.72848410531879E-013</v>
      </c>
      <c r="CP124" s="43" t="n">
        <f aca="false">-CO133*$F34*CP24</f>
        <v>-2.72848410531879E-013</v>
      </c>
      <c r="CQ124" s="43" t="n">
        <f aca="false">-CP133*$F34*CQ24</f>
        <v>-2.72848410531879E-013</v>
      </c>
      <c r="CR124" s="43" t="n">
        <f aca="false">-CQ133*$F34*CR24</f>
        <v>-2.72848410531879E-013</v>
      </c>
      <c r="CS124" s="43" t="n">
        <f aca="false">-CR133*$F34*CS24</f>
        <v>-2.72848410531879E-013</v>
      </c>
      <c r="CT124" s="43" t="n">
        <f aca="false">-CS133*$F34*CT24</f>
        <v>-2.72848410531879E-013</v>
      </c>
      <c r="CU124" s="43" t="n">
        <f aca="false">-CT133*$F34*CU24</f>
        <v>-2.72848410531879E-013</v>
      </c>
      <c r="CV124" s="43" t="n">
        <f aca="false">-CU133*$F34*CV24</f>
        <v>-2.72848410531879E-013</v>
      </c>
      <c r="CW124" s="43" t="n">
        <f aca="false">-CV133*$F34*CW24</f>
        <v>-2.72848410531879E-013</v>
      </c>
      <c r="CX124" s="43" t="n">
        <f aca="false">-CW133*$F34*CX24</f>
        <v>-2.72848410531879E-013</v>
      </c>
      <c r="CY124" s="43" t="n">
        <f aca="false">-CX133*$F34*CY24</f>
        <v>-2.72848410531879E-013</v>
      </c>
      <c r="CZ124" s="43" t="n">
        <f aca="false">-CY133*$F34*CZ24</f>
        <v>-2.72848410531879E-013</v>
      </c>
      <c r="DA124" s="43" t="n">
        <f aca="false">-CZ133*$F34*DA24</f>
        <v>-2.72848410531879E-013</v>
      </c>
      <c r="DB124" s="43" t="n">
        <f aca="false">-DA133*$F34*DB24</f>
        <v>-2.72848410531879E-013</v>
      </c>
      <c r="DC124" s="43" t="n">
        <f aca="false">-DB133*$F34*DC24</f>
        <v>-2.72848410531879E-013</v>
      </c>
      <c r="DD124" s="43" t="n">
        <f aca="false">-DC133*$F34*DD24</f>
        <v>-2.72848410531879E-013</v>
      </c>
      <c r="DE124" s="43" t="n">
        <f aca="false">-DD133*$F34*DE24</f>
        <v>-2.72848410531879E-013</v>
      </c>
      <c r="DF124" s="43" t="n">
        <f aca="false">-DE133*$F34*DF24</f>
        <v>-2.72848410531879E-013</v>
      </c>
      <c r="DG124" s="43" t="n">
        <f aca="false">-DF133*$F34*DG24</f>
        <v>-2.72848410531879E-013</v>
      </c>
      <c r="DH124" s="43" t="n">
        <f aca="false">-DG133*$F34*DH24</f>
        <v>-2.72848410531879E-013</v>
      </c>
      <c r="DI124" s="43" t="n">
        <f aca="false">-DH133*$F34*DI24</f>
        <v>-2.72848410531879E-013</v>
      </c>
      <c r="DJ124" s="43" t="n">
        <f aca="false">-DI133*$F34*DJ24</f>
        <v>-2.72848410531879E-013</v>
      </c>
      <c r="DK124" s="43" t="n">
        <f aca="false">-DJ133*$F34*DK24</f>
        <v>-2.72848410531879E-013</v>
      </c>
      <c r="DL124" s="43" t="n">
        <f aca="false">-DK133*$F34*DL24</f>
        <v>-2.72848410531879E-013</v>
      </c>
      <c r="DM124" s="43" t="n">
        <f aca="false">-DL133*$F34*DM24</f>
        <v>-2.72848410531879E-013</v>
      </c>
      <c r="DN124" s="43" t="n">
        <f aca="false">-DM133*$F34*DN24</f>
        <v>-2.72848410531879E-013</v>
      </c>
      <c r="DO124" s="43" t="n">
        <f aca="false">-DN133*$F34*DO24</f>
        <v>-2.72848410531879E-013</v>
      </c>
      <c r="DP124" s="43" t="n">
        <f aca="false">-DO133*$F34*DP24</f>
        <v>-2.72848410531879E-013</v>
      </c>
      <c r="DQ124" s="43" t="n">
        <f aca="false">-DP133*$F34*DQ24</f>
        <v>-2.72848410531879E-013</v>
      </c>
      <c r="DR124" s="43" t="n">
        <f aca="false">-DQ133*$F34*DR24</f>
        <v>-2.72848410531879E-013</v>
      </c>
      <c r="DS124" s="43" t="n">
        <f aca="false">-DR133*$F34*DS24</f>
        <v>-2.72848410531879E-013</v>
      </c>
      <c r="DT124" s="43" t="n">
        <f aca="false">-DS133*$F34*DT24</f>
        <v>-2.72848410531879E-013</v>
      </c>
      <c r="DU124" s="43" t="n">
        <f aca="false">-DT133*$F34*DU24</f>
        <v>-2.72848410531879E-013</v>
      </c>
      <c r="DV124" s="43" t="n">
        <f aca="false">-DU133*$F34*DV24</f>
        <v>-2.72848410531879E-013</v>
      </c>
      <c r="DW124" s="43" t="n">
        <f aca="false">-DV133*$F34*DW24</f>
        <v>-2.72848410531879E-013</v>
      </c>
      <c r="DX124" s="43" t="n">
        <f aca="false">-DW133*$F34*DX24</f>
        <v>-2.72848410531879E-013</v>
      </c>
      <c r="DY124" s="43" t="n">
        <f aca="false">-DX133*$F34*DY24</f>
        <v>-2.72848410531879E-013</v>
      </c>
      <c r="DZ124" s="43" t="n">
        <f aca="false">-DY133*$F34*DZ24</f>
        <v>-2.72848410531879E-013</v>
      </c>
      <c r="EA124" s="43" t="n">
        <f aca="false">-DZ133*$F34*EA24</f>
        <v>-2.72848410531879E-013</v>
      </c>
      <c r="EB124" s="43" t="n">
        <f aca="false">-EA133*$F34*EB24</f>
        <v>-2.72848410531879E-013</v>
      </c>
      <c r="EC124" s="43" t="n">
        <f aca="false">-EB133*$F34*EC24</f>
        <v>-2.72848410531879E-013</v>
      </c>
      <c r="ED124" s="43" t="n">
        <f aca="false">-EC133*$F34*ED24</f>
        <v>-2.72848410531879E-013</v>
      </c>
      <c r="EE124" s="43" t="n">
        <f aca="false">-ED133*$F34*EE24</f>
        <v>-2.72848410531879E-013</v>
      </c>
      <c r="EF124" s="43" t="n">
        <f aca="false">-EE133*$F34*EF24</f>
        <v>-2.72848410531879E-013</v>
      </c>
      <c r="EG124" s="43" t="n">
        <f aca="false">-EF133*$F34*EG24</f>
        <v>-2.72848410531879E-013</v>
      </c>
      <c r="EH124" s="43" t="n">
        <f aca="false">-EG133*$F34*EH24</f>
        <v>-2.72848410531879E-013</v>
      </c>
      <c r="EI124" s="43" t="n">
        <f aca="false">-EH133*$F34*EI24</f>
        <v>-2.72848410531879E-013</v>
      </c>
      <c r="EJ124" s="43" t="n">
        <f aca="false">-EI133*$F34*EJ24</f>
        <v>-2.72848410531879E-013</v>
      </c>
      <c r="EK124" s="43" t="n">
        <f aca="false">-EJ133*$F34*EK24</f>
        <v>-2.72848410531879E-013</v>
      </c>
      <c r="EL124" s="43" t="n">
        <f aca="false">-EK133*$F34*EL24</f>
        <v>-2.72848410531879E-013</v>
      </c>
      <c r="EM124" s="43" t="n">
        <f aca="false">-EL133*$F34*EM24</f>
        <v>-2.72848410531879E-013</v>
      </c>
      <c r="EN124" s="43" t="n">
        <f aca="false">-EM133*$F34*EN24</f>
        <v>-2.72848410531879E-013</v>
      </c>
      <c r="EO124" s="43" t="n">
        <f aca="false">-EN133*$F34*EO24</f>
        <v>-2.72848410531879E-013</v>
      </c>
      <c r="EP124" s="43" t="n">
        <f aca="false">-EO133*$F34*EP24</f>
        <v>-2.72848410531879E-013</v>
      </c>
      <c r="EQ124" s="43" t="n">
        <f aca="false">-EP133*$F34*EQ24</f>
        <v>-2.72848410531879E-013</v>
      </c>
      <c r="ER124" s="43" t="n">
        <f aca="false">-EQ133*$F34*ER24</f>
        <v>-2.72848410531879E-013</v>
      </c>
      <c r="ES124" s="43" t="n">
        <f aca="false">-ER133*$F34*ES24</f>
        <v>-2.72848410531879E-013</v>
      </c>
      <c r="ET124" s="43" t="n">
        <f aca="false">-ES133*$F34*ET24</f>
        <v>-2.72848410531879E-013</v>
      </c>
      <c r="EU124" s="43" t="n">
        <f aca="false">-ET133*$F34*EU24</f>
        <v>-2.72848410531879E-013</v>
      </c>
      <c r="EV124" s="43" t="n">
        <f aca="false">-EU133*$F34*EV24</f>
        <v>-2.72848410531879E-013</v>
      </c>
      <c r="EW124" s="43" t="n">
        <f aca="false">-EV133*$F34*EW24</f>
        <v>-2.72848410531879E-013</v>
      </c>
      <c r="EX124" s="43" t="n">
        <f aca="false">-EW133*$F34*EX24</f>
        <v>-2.72848410531879E-013</v>
      </c>
      <c r="EY124" s="43" t="n">
        <f aca="false">-EX133*$F34*EY24</f>
        <v>-2.72848410531879E-013</v>
      </c>
      <c r="EZ124" s="43" t="n">
        <f aca="false">-EY133*$F34*EZ24</f>
        <v>-2.72848410531879E-013</v>
      </c>
      <c r="FA124" s="43" t="n">
        <f aca="false">-EZ133*$F34*FA24</f>
        <v>-2.72848410531879E-013</v>
      </c>
      <c r="FB124" s="43" t="n">
        <f aca="false">-FA133*$F34*FB24</f>
        <v>-2.72848410531879E-013</v>
      </c>
      <c r="FC124" s="43" t="n">
        <f aca="false">-FB133*$F34*FC24</f>
        <v>-2.72848410531879E-013</v>
      </c>
      <c r="FD124" s="43" t="n">
        <f aca="false">-FC133*$F34*FD24</f>
        <v>-2.72848410531879E-013</v>
      </c>
      <c r="FE124" s="43" t="n">
        <f aca="false">-FD133*$F34*FE24</f>
        <v>-2.72848410531879E-013</v>
      </c>
      <c r="FF124" s="43" t="n">
        <f aca="false">-FE133*$F34*FF24</f>
        <v>-2.72848410531879E-013</v>
      </c>
      <c r="FG124" s="43" t="n">
        <f aca="false">-FF133*$F34*FG24</f>
        <v>-2.72848410531879E-013</v>
      </c>
      <c r="FH124" s="43" t="n">
        <f aca="false">-FG133*$F34*FH24</f>
        <v>-2.72848410531879E-013</v>
      </c>
    </row>
    <row r="125" customFormat="false" ht="15" hidden="false" customHeight="false" outlineLevel="0" collapsed="false">
      <c r="C125" s="0" t="s">
        <v>719</v>
      </c>
      <c r="D125" s="11" t="s">
        <v>319</v>
      </c>
      <c r="I125" s="43" t="n">
        <f aca="false">SUM(J125:FH125)</f>
        <v>-31802.3951678711</v>
      </c>
      <c r="J125" s="43" t="n">
        <f aca="false">-MIN(I133,$F121+J124)*J30</f>
        <v>-0</v>
      </c>
      <c r="K125" s="43" t="n">
        <f aca="false">-MIN(J133,$F121+K124)*K30</f>
        <v>-0</v>
      </c>
      <c r="L125" s="43" t="n">
        <f aca="false">-MIN(K133,$F121+L124)*L30</f>
        <v>-0</v>
      </c>
      <c r="M125" s="43" t="n">
        <f aca="false">-MIN(L133,$F121+M124)*M30</f>
        <v>-0</v>
      </c>
      <c r="N125" s="43" t="n">
        <f aca="false">-MIN(M133,$F121+N124)*N30</f>
        <v>-0</v>
      </c>
      <c r="O125" s="43" t="n">
        <f aca="false">-MIN(N133,$F121+O124)*O30</f>
        <v>-0</v>
      </c>
      <c r="P125" s="43" t="n">
        <f aca="false">-MIN(O133,$F121+P124)*P30</f>
        <v>-0</v>
      </c>
      <c r="Q125" s="43" t="n">
        <f aca="false">-MIN(P133,$F121+Q124)*Q30</f>
        <v>-0</v>
      </c>
      <c r="R125" s="43" t="n">
        <f aca="false">-MIN(Q133,$F121+R124)*R30</f>
        <v>-0</v>
      </c>
      <c r="S125" s="43" t="n">
        <f aca="false">-MIN(R133,$F121+S124)*S30</f>
        <v>-0</v>
      </c>
      <c r="T125" s="43" t="n">
        <f aca="false">-MIN(S133,$F121+T124)*T30</f>
        <v>-359.046818024017</v>
      </c>
      <c r="U125" s="43" t="n">
        <f aca="false">-MIN(T133,$F121+U124)*U30</f>
        <v>-363.534903249318</v>
      </c>
      <c r="V125" s="43" t="n">
        <f aca="false">-MIN(U133,$F121+V124)*V30</f>
        <v>-368.079089539934</v>
      </c>
      <c r="W125" s="43" t="n">
        <f aca="false">-MIN(V133,$F121+W124)*W30</f>
        <v>-372.680078159183</v>
      </c>
      <c r="X125" s="43" t="n">
        <f aca="false">-MIN(W133,$F121+X124)*X30</f>
        <v>-377.338579136173</v>
      </c>
      <c r="Y125" s="43" t="n">
        <f aca="false">-MIN(X133,$F121+Y124)*Y30</f>
        <v>-382.055311375375</v>
      </c>
      <c r="Z125" s="43" t="n">
        <f aca="false">-MIN(Y133,$F121+Z124)*Z30</f>
        <v>-386.831002767567</v>
      </c>
      <c r="AA125" s="43" t="n">
        <f aca="false">-MIN(Z133,$F121+AA124)*AA30</f>
        <v>-391.666390302162</v>
      </c>
      <c r="AB125" s="43" t="n">
        <f aca="false">-MIN(AA133,$F121+AB124)*AB30</f>
        <v>-396.562220180939</v>
      </c>
      <c r="AC125" s="43" t="n">
        <f aca="false">-MIN(AB133,$F121+AC124)*AC30</f>
        <v>-401.519247933201</v>
      </c>
      <c r="AD125" s="43" t="n">
        <f aca="false">-MIN(AC133,$F121+AD124)*AD30</f>
        <v>-406.538238532366</v>
      </c>
      <c r="AE125" s="43" t="n">
        <f aca="false">-MIN(AD133,$F121+AE124)*AE30</f>
        <v>-411.61996651402</v>
      </c>
      <c r="AF125" s="43" t="n">
        <f aca="false">-MIN(AE133,$F121+AF124)*AF30</f>
        <v>-416.765216095445</v>
      </c>
      <c r="AG125" s="43" t="n">
        <f aca="false">-MIN(AF133,$F121+AG124)*AG30</f>
        <v>-421.974781296639</v>
      </c>
      <c r="AH125" s="43" t="n">
        <f aca="false">-MIN(AG133,$F121+AH124)*AH30</f>
        <v>-427.249466062847</v>
      </c>
      <c r="AI125" s="43" t="n">
        <f aca="false">-MIN(AH133,$F121+AI124)*AI30</f>
        <v>-432.590084388632</v>
      </c>
      <c r="AJ125" s="43" t="n">
        <f aca="false">-MIN(AI133,$F121+AJ124)*AJ30</f>
        <v>-437.99746044349</v>
      </c>
      <c r="AK125" s="43" t="n">
        <f aca="false">-MIN(AJ133,$F121+AK124)*AK30</f>
        <v>-443.472428699034</v>
      </c>
      <c r="AL125" s="43" t="n">
        <f aca="false">-MIN(AK133,$F121+AL124)*AL30</f>
        <v>-449.015834057772</v>
      </c>
      <c r="AM125" s="43" t="n">
        <f aca="false">-MIN(AL133,$F121+AM124)*AM30</f>
        <v>-454.628531983494</v>
      </c>
      <c r="AN125" s="43" t="n">
        <f aca="false">-MIN(AM133,$F121+AN124)*AN30</f>
        <v>-460.311388633287</v>
      </c>
      <c r="AO125" s="43" t="n">
        <f aca="false">-MIN(AN133,$F121+AO124)*AO30</f>
        <v>-466.065280991204</v>
      </c>
      <c r="AP125" s="43" t="n">
        <f aca="false">-MIN(AO133,$F121+AP124)*AP30</f>
        <v>-471.891097003594</v>
      </c>
      <c r="AQ125" s="43" t="n">
        <f aca="false">-MIN(AP133,$F121+AQ124)*AQ30</f>
        <v>-477.789735716138</v>
      </c>
      <c r="AR125" s="43" t="n">
        <f aca="false">-MIN(AQ133,$F121+AR124)*AR30</f>
        <v>-483.76210741259</v>
      </c>
      <c r="AS125" s="43" t="n">
        <f aca="false">-MIN(AR133,$F121+AS124)*AS30</f>
        <v>-489.809133755248</v>
      </c>
      <c r="AT125" s="43" t="n">
        <f aca="false">-MIN(AS133,$F121+AT124)*AT30</f>
        <v>-495.931747927188</v>
      </c>
      <c r="AU125" s="43" t="n">
        <f aca="false">-MIN(AT133,$F121+AU124)*AU30</f>
        <v>-502.130894776278</v>
      </c>
      <c r="AV125" s="43" t="n">
        <f aca="false">-MIN(AU133,$F121+AV124)*AV30</f>
        <v>-508.407530960982</v>
      </c>
      <c r="AW125" s="43" t="n">
        <f aca="false">-MIN(AV133,$F121+AW124)*AW30</f>
        <v>-514.762625097994</v>
      </c>
      <c r="AX125" s="43" t="n">
        <f aca="false">-MIN(AW133,$F121+AX124)*AX30</f>
        <v>-521.197157911719</v>
      </c>
      <c r="AY125" s="43" t="n">
        <f aca="false">-MIN(AX133,$F121+AY124)*AY30</f>
        <v>-527.712122385615</v>
      </c>
      <c r="AZ125" s="43" t="n">
        <f aca="false">-MIN(AY133,$F121+AZ124)*AZ30</f>
        <v>-534.308523915435</v>
      </c>
      <c r="BA125" s="43" t="n">
        <f aca="false">-MIN(AZ133,$F121+BA124)*BA30</f>
        <v>-540.987380464378</v>
      </c>
      <c r="BB125" s="43" t="n">
        <f aca="false">-MIN(BA133,$F121+BB124)*BB30</f>
        <v>-547.749722720183</v>
      </c>
      <c r="BC125" s="43" t="n">
        <f aca="false">-MIN(BB133,$F121+BC124)*BC30</f>
        <v>-554.596594254185</v>
      </c>
      <c r="BD125" s="43" t="n">
        <f aca="false">-MIN(BC133,$F121+BD124)*BD30</f>
        <v>-561.529051682363</v>
      </c>
      <c r="BE125" s="43" t="n">
        <f aca="false">-MIN(BD133,$F121+BE124)*BE30</f>
        <v>-568.548164828392</v>
      </c>
      <c r="BF125" s="43" t="n">
        <f aca="false">-MIN(BE133,$F121+BF124)*BF30</f>
        <v>-575.655016888747</v>
      </c>
      <c r="BG125" s="43" t="n">
        <f aca="false">-MIN(BF133,$F121+BG124)*BG30</f>
        <v>-582.850704599856</v>
      </c>
      <c r="BH125" s="43" t="n">
        <f aca="false">-MIN(BG133,$F121+BH124)*BH30</f>
        <v>-590.136338407355</v>
      </c>
      <c r="BI125" s="43" t="n">
        <f aca="false">-MIN(BH133,$F121+BI124)*BI30</f>
        <v>-597.513042637447</v>
      </c>
      <c r="BJ125" s="43" t="n">
        <f aca="false">-MIN(BI133,$F121+BJ124)*BJ30</f>
        <v>-604.981955670415</v>
      </c>
      <c r="BK125" s="43" t="n">
        <f aca="false">-MIN(BJ133,$F121+BK124)*BK30</f>
        <v>-612.544230116295</v>
      </c>
      <c r="BL125" s="43" t="n">
        <f aca="false">-MIN(BK133,$F121+BL124)*BL30</f>
        <v>-620.201032992748</v>
      </c>
      <c r="BM125" s="43" t="n">
        <f aca="false">-MIN(BL133,$F121+BM124)*BM30</f>
        <v>-627.953545905158</v>
      </c>
      <c r="BN125" s="43" t="n">
        <f aca="false">-MIN(BM133,$F121+BN124)*BN30</f>
        <v>-635.802965228972</v>
      </c>
      <c r="BO125" s="43" t="n">
        <f aca="false">-MIN(BN133,$F121+BO124)*BO30</f>
        <v>-643.750502294334</v>
      </c>
      <c r="BP125" s="43" t="n">
        <f aca="false">-MIN(BO133,$F121+BP124)*BP30</f>
        <v>-651.797383573014</v>
      </c>
      <c r="BQ125" s="43" t="n">
        <f aca="false">-MIN(BP133,$F121+BQ124)*BQ30</f>
        <v>-659.944850867676</v>
      </c>
      <c r="BR125" s="43" t="n">
        <f aca="false">-MIN(BQ133,$F121+BR124)*BR30</f>
        <v>-668.194161503522</v>
      </c>
      <c r="BS125" s="43" t="n">
        <f aca="false">-MIN(BR133,$F121+BS124)*BS30</f>
        <v>-676.546588522316</v>
      </c>
      <c r="BT125" s="43" t="n">
        <f aca="false">-MIN(BS133,$F121+BT124)*BT30</f>
        <v>-685.003420878845</v>
      </c>
      <c r="BU125" s="43" t="n">
        <f aca="false">-MIN(BT133,$F121+BU124)*BU30</f>
        <v>-693.565963639831</v>
      </c>
      <c r="BV125" s="43" t="n">
        <f aca="false">-MIN(BU133,$F121+BV124)*BV30</f>
        <v>-702.235538185329</v>
      </c>
      <c r="BW125" s="43" t="n">
        <f aca="false">-MIN(BV133,$F121+BW124)*BW30</f>
        <v>-711.013482412645</v>
      </c>
      <c r="BX125" s="43" t="n">
        <f aca="false">-MIN(BW133,$F121+BX124)*BX30</f>
        <v>-719.901150942803</v>
      </c>
      <c r="BY125" s="43" t="n">
        <f aca="false">-MIN(BX133,$F121+BY124)*BY30</f>
        <v>-728.899915329589</v>
      </c>
      <c r="BZ125" s="43" t="n">
        <f aca="false">-MIN(BY133,$F121+BZ124)*BZ30</f>
        <v>-738.011164271208</v>
      </c>
      <c r="CA125" s="43" t="n">
        <f aca="false">-MIN(BZ133,$F121+CA124)*CA30</f>
        <v>-747.236303824598</v>
      </c>
      <c r="CB125" s="43" t="n">
        <f aca="false">-MIN(CA133,$F121+CB124)*CB30</f>
        <v>-0</v>
      </c>
      <c r="CC125" s="43" t="n">
        <f aca="false">-MIN(CB133,$F121+CC124)*CC30</f>
        <v>-0</v>
      </c>
      <c r="CD125" s="43" t="n">
        <f aca="false">-MIN(CC133,$F121+CD124)*CD30</f>
        <v>-0</v>
      </c>
      <c r="CE125" s="43" t="n">
        <f aca="false">-MIN(CD133,$F121+CE124)*CE30</f>
        <v>-0</v>
      </c>
      <c r="CF125" s="43" t="n">
        <f aca="false">-MIN(CE133,$F121+CF124)*CF30</f>
        <v>-0</v>
      </c>
      <c r="CG125" s="43" t="n">
        <f aca="false">-MIN(CF133,$F121+CG124)*CG30</f>
        <v>-0</v>
      </c>
      <c r="CH125" s="43" t="n">
        <f aca="false">-MIN(CG133,$F121+CH124)*CH30</f>
        <v>-0</v>
      </c>
      <c r="CI125" s="43" t="n">
        <f aca="false">-MIN(CH133,$F121+CI124)*CI30</f>
        <v>-0</v>
      </c>
      <c r="CJ125" s="43" t="n">
        <f aca="false">-MIN(CI133,$F121+CJ124)*CJ30</f>
        <v>-0</v>
      </c>
      <c r="CK125" s="43" t="n">
        <f aca="false">-MIN(CJ133,$F121+CK124)*CK30</f>
        <v>-0</v>
      </c>
      <c r="CL125" s="43" t="n">
        <f aca="false">-MIN(CK133,$F121+CL124)*CL30</f>
        <v>-0</v>
      </c>
      <c r="CM125" s="43" t="n">
        <f aca="false">-MIN(CL133,$F121+CM124)*CM30</f>
        <v>-0</v>
      </c>
      <c r="CN125" s="43" t="n">
        <f aca="false">-MIN(CM133,$F121+CN124)*CN30</f>
        <v>-0</v>
      </c>
      <c r="CO125" s="43" t="n">
        <f aca="false">-MIN(CN133,$F121+CO124)*CO30</f>
        <v>-0</v>
      </c>
      <c r="CP125" s="43" t="n">
        <f aca="false">-MIN(CO133,$F121+CP124)*CP30</f>
        <v>-0</v>
      </c>
      <c r="CQ125" s="43" t="n">
        <f aca="false">-MIN(CP133,$F121+CQ124)*CQ30</f>
        <v>-0</v>
      </c>
      <c r="CR125" s="43" t="n">
        <f aca="false">-MIN(CQ133,$F121+CR124)*CR30</f>
        <v>-0</v>
      </c>
      <c r="CS125" s="43" t="n">
        <f aca="false">-MIN(CR133,$F121+CS124)*CS30</f>
        <v>-0</v>
      </c>
      <c r="CT125" s="43" t="n">
        <f aca="false">-MIN(CS133,$F121+CT124)*CT30</f>
        <v>-0</v>
      </c>
      <c r="CU125" s="43" t="n">
        <f aca="false">-MIN(CT133,$F121+CU124)*CU30</f>
        <v>-0</v>
      </c>
      <c r="CV125" s="43" t="n">
        <f aca="false">-MIN(CU133,$F121+CV124)*CV30</f>
        <v>-0</v>
      </c>
      <c r="CW125" s="43" t="n">
        <f aca="false">-MIN(CV133,$F121+CW124)*CW30</f>
        <v>-0</v>
      </c>
      <c r="CX125" s="43" t="n">
        <f aca="false">-MIN(CW133,$F121+CX124)*CX30</f>
        <v>-0</v>
      </c>
      <c r="CY125" s="43" t="n">
        <f aca="false">-MIN(CX133,$F121+CY124)*CY30</f>
        <v>-0</v>
      </c>
      <c r="CZ125" s="43" t="n">
        <f aca="false">-MIN(CY133,$F121+CZ124)*CZ30</f>
        <v>-0</v>
      </c>
      <c r="DA125" s="43" t="n">
        <f aca="false">-MIN(CZ133,$F121+DA124)*DA30</f>
        <v>-0</v>
      </c>
      <c r="DB125" s="43" t="n">
        <f aca="false">-MIN(DA133,$F121+DB124)*DB30</f>
        <v>-0</v>
      </c>
      <c r="DC125" s="43" t="n">
        <f aca="false">-MIN(DB133,$F121+DC124)*DC30</f>
        <v>-0</v>
      </c>
      <c r="DD125" s="43" t="n">
        <f aca="false">-MIN(DC133,$F121+DD124)*DD30</f>
        <v>-0</v>
      </c>
      <c r="DE125" s="43" t="n">
        <f aca="false">-MIN(DD133,$F121+DE124)*DE30</f>
        <v>-0</v>
      </c>
      <c r="DF125" s="43" t="n">
        <f aca="false">-MIN(DE133,$F121+DF124)*DF30</f>
        <v>-0</v>
      </c>
      <c r="DG125" s="43" t="n">
        <f aca="false">-MIN(DF133,$F121+DG124)*DG30</f>
        <v>-0</v>
      </c>
      <c r="DH125" s="43" t="n">
        <f aca="false">-MIN(DG133,$F121+DH124)*DH30</f>
        <v>-0</v>
      </c>
      <c r="DI125" s="43" t="n">
        <f aca="false">-MIN(DH133,$F121+DI124)*DI30</f>
        <v>-0</v>
      </c>
      <c r="DJ125" s="43" t="n">
        <f aca="false">-MIN(DI133,$F121+DJ124)*DJ30</f>
        <v>-0</v>
      </c>
      <c r="DK125" s="43" t="n">
        <f aca="false">-MIN(DJ133,$F121+DK124)*DK30</f>
        <v>-0</v>
      </c>
      <c r="DL125" s="43" t="n">
        <f aca="false">-MIN(DK133,$F121+DL124)*DL30</f>
        <v>-0</v>
      </c>
      <c r="DM125" s="43" t="n">
        <f aca="false">-MIN(DL133,$F121+DM124)*DM30</f>
        <v>-0</v>
      </c>
      <c r="DN125" s="43" t="n">
        <f aca="false">-MIN(DM133,$F121+DN124)*DN30</f>
        <v>-0</v>
      </c>
      <c r="DO125" s="43" t="n">
        <f aca="false">-MIN(DN133,$F121+DO124)*DO30</f>
        <v>-0</v>
      </c>
      <c r="DP125" s="43" t="n">
        <f aca="false">-MIN(DO133,$F121+DP124)*DP30</f>
        <v>-0</v>
      </c>
      <c r="DQ125" s="43" t="n">
        <f aca="false">-MIN(DP133,$F121+DQ124)*DQ30</f>
        <v>-0</v>
      </c>
      <c r="DR125" s="43" t="n">
        <f aca="false">-MIN(DQ133,$F121+DR124)*DR30</f>
        <v>-0</v>
      </c>
      <c r="DS125" s="43" t="n">
        <f aca="false">-MIN(DR133,$F121+DS124)*DS30</f>
        <v>-0</v>
      </c>
      <c r="DT125" s="43" t="n">
        <f aca="false">-MIN(DS133,$F121+DT124)*DT30</f>
        <v>-0</v>
      </c>
      <c r="DU125" s="43" t="n">
        <f aca="false">-MIN(DT133,$F121+DU124)*DU30</f>
        <v>-0</v>
      </c>
      <c r="DV125" s="43" t="n">
        <f aca="false">-MIN(DU133,$F121+DV124)*DV30</f>
        <v>-0</v>
      </c>
      <c r="DW125" s="43" t="n">
        <f aca="false">-MIN(DV133,$F121+DW124)*DW30</f>
        <v>-0</v>
      </c>
      <c r="DX125" s="43" t="n">
        <f aca="false">-MIN(DW133,$F121+DX124)*DX30</f>
        <v>-0</v>
      </c>
      <c r="DY125" s="43" t="n">
        <f aca="false">-MIN(DX133,$F121+DY124)*DY30</f>
        <v>-0</v>
      </c>
      <c r="DZ125" s="43" t="n">
        <f aca="false">-MIN(DY133,$F121+DZ124)*DZ30</f>
        <v>-0</v>
      </c>
      <c r="EA125" s="43" t="n">
        <f aca="false">-MIN(DZ133,$F121+EA124)*EA30</f>
        <v>-0</v>
      </c>
      <c r="EB125" s="43" t="n">
        <f aca="false">-MIN(EA133,$F121+EB124)*EB30</f>
        <v>-0</v>
      </c>
      <c r="EC125" s="43" t="n">
        <f aca="false">-MIN(EB133,$F121+EC124)*EC30</f>
        <v>-0</v>
      </c>
      <c r="ED125" s="43" t="n">
        <f aca="false">-MIN(EC133,$F121+ED124)*ED30</f>
        <v>-0</v>
      </c>
      <c r="EE125" s="43" t="n">
        <f aca="false">-MIN(ED133,$F121+EE124)*EE30</f>
        <v>-0</v>
      </c>
      <c r="EF125" s="43" t="n">
        <f aca="false">-MIN(EE133,$F121+EF124)*EF30</f>
        <v>-0</v>
      </c>
      <c r="EG125" s="43" t="n">
        <f aca="false">-MIN(EF133,$F121+EG124)*EG30</f>
        <v>-0</v>
      </c>
      <c r="EH125" s="43" t="n">
        <f aca="false">-MIN(EG133,$F121+EH124)*EH30</f>
        <v>-0</v>
      </c>
      <c r="EI125" s="43" t="n">
        <f aca="false">-MIN(EH133,$F121+EI124)*EI30</f>
        <v>-0</v>
      </c>
      <c r="EJ125" s="43" t="n">
        <f aca="false">-MIN(EI133,$F121+EJ124)*EJ30</f>
        <v>-0</v>
      </c>
      <c r="EK125" s="43" t="n">
        <f aca="false">-MIN(EJ133,$F121+EK124)*EK30</f>
        <v>-0</v>
      </c>
      <c r="EL125" s="43" t="n">
        <f aca="false">-MIN(EK133,$F121+EL124)*EL30</f>
        <v>-0</v>
      </c>
      <c r="EM125" s="43" t="n">
        <f aca="false">-MIN(EL133,$F121+EM124)*EM30</f>
        <v>-0</v>
      </c>
      <c r="EN125" s="43" t="n">
        <f aca="false">-MIN(EM133,$F121+EN124)*EN30</f>
        <v>-0</v>
      </c>
      <c r="EO125" s="43" t="n">
        <f aca="false">-MIN(EN133,$F121+EO124)*EO30</f>
        <v>-0</v>
      </c>
      <c r="EP125" s="43" t="n">
        <f aca="false">-MIN(EO133,$F121+EP124)*EP30</f>
        <v>-0</v>
      </c>
      <c r="EQ125" s="43" t="n">
        <f aca="false">-MIN(EP133,$F121+EQ124)*EQ30</f>
        <v>-0</v>
      </c>
      <c r="ER125" s="43" t="n">
        <f aca="false">-MIN(EQ133,$F121+ER124)*ER30</f>
        <v>-0</v>
      </c>
      <c r="ES125" s="43" t="n">
        <f aca="false">-MIN(ER133,$F121+ES124)*ES30</f>
        <v>-0</v>
      </c>
      <c r="ET125" s="43" t="n">
        <f aca="false">-MIN(ES133,$F121+ET124)*ET30</f>
        <v>-0</v>
      </c>
      <c r="EU125" s="43" t="n">
        <f aca="false">-MIN(ET133,$F121+EU124)*EU30</f>
        <v>-0</v>
      </c>
      <c r="EV125" s="43" t="n">
        <f aca="false">-MIN(EU133,$F121+EV124)*EV30</f>
        <v>-0</v>
      </c>
      <c r="EW125" s="43" t="n">
        <f aca="false">-MIN(EV133,$F121+EW124)*EW30</f>
        <v>-0</v>
      </c>
      <c r="EX125" s="43" t="n">
        <f aca="false">-MIN(EW133,$F121+EX124)*EX30</f>
        <v>-0</v>
      </c>
      <c r="EY125" s="43" t="n">
        <f aca="false">-MIN(EX133,$F121+EY124)*EY30</f>
        <v>-0</v>
      </c>
      <c r="EZ125" s="43" t="n">
        <f aca="false">-MIN(EY133,$F121+EZ124)*EZ30</f>
        <v>-0</v>
      </c>
      <c r="FA125" s="43" t="n">
        <f aca="false">-MIN(EZ133,$F121+FA124)*FA30</f>
        <v>-0</v>
      </c>
      <c r="FB125" s="43" t="n">
        <f aca="false">-MIN(FA133,$F121+FB124)*FB30</f>
        <v>-0</v>
      </c>
      <c r="FC125" s="43" t="n">
        <f aca="false">-MIN(FB133,$F121+FC124)*FC30</f>
        <v>-0</v>
      </c>
      <c r="FD125" s="43" t="n">
        <f aca="false">-MIN(FC133,$F121+FD124)*FD30</f>
        <v>-0</v>
      </c>
      <c r="FE125" s="43" t="n">
        <f aca="false">-MIN(FD133,$F121+FE124)*FE30</f>
        <v>-0</v>
      </c>
      <c r="FF125" s="43" t="n">
        <f aca="false">-MIN(FE133,$F121+FF124)*FF30</f>
        <v>-0</v>
      </c>
      <c r="FG125" s="43" t="n">
        <f aca="false">-MIN(FF133,$F121+FG124)*FG30</f>
        <v>-0</v>
      </c>
      <c r="FH125" s="43" t="n">
        <f aca="false">-MIN(FG133,$F121+FH124)*FH30</f>
        <v>-0</v>
      </c>
    </row>
    <row r="126" customFormat="false" ht="15" hidden="false" customHeight="false" outlineLevel="0" collapsed="false">
      <c r="C126" s="0" t="s">
        <v>720</v>
      </c>
      <c r="D126" s="11" t="s">
        <v>319</v>
      </c>
      <c r="I126" s="43" t="n">
        <f aca="false">SUM(J126:FH126)</f>
        <v>-45394.6054573444</v>
      </c>
      <c r="J126" s="43" t="n">
        <f aca="false">J124+J125</f>
        <v>-0</v>
      </c>
      <c r="K126" s="43" t="n">
        <f aca="false">K124+K125</f>
        <v>-0</v>
      </c>
      <c r="L126" s="43" t="n">
        <f aca="false">L124+L125</f>
        <v>-0</v>
      </c>
      <c r="M126" s="43" t="n">
        <f aca="false">M124+M125</f>
        <v>-0</v>
      </c>
      <c r="N126" s="43" t="n">
        <f aca="false">N124+N125</f>
        <v>-0</v>
      </c>
      <c r="O126" s="43" t="n">
        <f aca="false">O124+O125</f>
        <v>-0</v>
      </c>
      <c r="P126" s="43" t="n">
        <f aca="false">P124+P125</f>
        <v>-0</v>
      </c>
      <c r="Q126" s="43" t="n">
        <f aca="false">Q124+Q125</f>
        <v>-0</v>
      </c>
      <c r="R126" s="43" t="n">
        <f aca="false">R124+R125</f>
        <v>-0</v>
      </c>
      <c r="S126" s="43" t="n">
        <f aca="false">S124+S125</f>
        <v>-0</v>
      </c>
      <c r="T126" s="43" t="n">
        <f aca="false">T124+T125</f>
        <v>-756.576757622406</v>
      </c>
      <c r="U126" s="43" t="n">
        <f aca="false">U124+U125</f>
        <v>-756.576757622406</v>
      </c>
      <c r="V126" s="43" t="n">
        <f aca="false">V124+V125</f>
        <v>-756.576757622406</v>
      </c>
      <c r="W126" s="43" t="n">
        <f aca="false">W124+W125</f>
        <v>-756.576757622406</v>
      </c>
      <c r="X126" s="43" t="n">
        <f aca="false">X124+X125</f>
        <v>-756.576757622406</v>
      </c>
      <c r="Y126" s="43" t="n">
        <f aca="false">Y124+Y125</f>
        <v>-756.576757622406</v>
      </c>
      <c r="Z126" s="43" t="n">
        <f aca="false">Z124+Z125</f>
        <v>-756.576757622406</v>
      </c>
      <c r="AA126" s="43" t="n">
        <f aca="false">AA124+AA125</f>
        <v>-756.576757622406</v>
      </c>
      <c r="AB126" s="43" t="n">
        <f aca="false">AB124+AB125</f>
        <v>-756.576757622406</v>
      </c>
      <c r="AC126" s="43" t="n">
        <f aca="false">AC124+AC125</f>
        <v>-756.576757622406</v>
      </c>
      <c r="AD126" s="43" t="n">
        <f aca="false">AD124+AD125</f>
        <v>-756.576757622406</v>
      </c>
      <c r="AE126" s="43" t="n">
        <f aca="false">AE124+AE125</f>
        <v>-756.576757622406</v>
      </c>
      <c r="AF126" s="43" t="n">
        <f aca="false">AF124+AF125</f>
        <v>-756.576757622406</v>
      </c>
      <c r="AG126" s="43" t="n">
        <f aca="false">AG124+AG125</f>
        <v>-756.576757622406</v>
      </c>
      <c r="AH126" s="43" t="n">
        <f aca="false">AH124+AH125</f>
        <v>-756.576757622406</v>
      </c>
      <c r="AI126" s="43" t="n">
        <f aca="false">AI124+AI125</f>
        <v>-756.576757622406</v>
      </c>
      <c r="AJ126" s="43" t="n">
        <f aca="false">AJ124+AJ125</f>
        <v>-756.576757622406</v>
      </c>
      <c r="AK126" s="43" t="n">
        <f aca="false">AK124+AK125</f>
        <v>-756.576757622406</v>
      </c>
      <c r="AL126" s="43" t="n">
        <f aca="false">AL124+AL125</f>
        <v>-756.576757622406</v>
      </c>
      <c r="AM126" s="43" t="n">
        <f aca="false">AM124+AM125</f>
        <v>-756.576757622406</v>
      </c>
      <c r="AN126" s="43" t="n">
        <f aca="false">AN124+AN125</f>
        <v>-756.576757622406</v>
      </c>
      <c r="AO126" s="43" t="n">
        <f aca="false">AO124+AO125</f>
        <v>-756.576757622406</v>
      </c>
      <c r="AP126" s="43" t="n">
        <f aca="false">AP124+AP125</f>
        <v>-756.576757622406</v>
      </c>
      <c r="AQ126" s="43" t="n">
        <f aca="false">AQ124+AQ125</f>
        <v>-756.576757622406</v>
      </c>
      <c r="AR126" s="43" t="n">
        <f aca="false">AR124+AR125</f>
        <v>-756.576757622406</v>
      </c>
      <c r="AS126" s="43" t="n">
        <f aca="false">AS124+AS125</f>
        <v>-756.576757622406</v>
      </c>
      <c r="AT126" s="43" t="n">
        <f aca="false">AT124+AT125</f>
        <v>-756.576757622406</v>
      </c>
      <c r="AU126" s="43" t="n">
        <f aca="false">AU124+AU125</f>
        <v>-756.576757622406</v>
      </c>
      <c r="AV126" s="43" t="n">
        <f aca="false">AV124+AV125</f>
        <v>-756.576757622406</v>
      </c>
      <c r="AW126" s="43" t="n">
        <f aca="false">AW124+AW125</f>
        <v>-756.576757622406</v>
      </c>
      <c r="AX126" s="43" t="n">
        <f aca="false">AX124+AX125</f>
        <v>-756.576757622406</v>
      </c>
      <c r="AY126" s="43" t="n">
        <f aca="false">AY124+AY125</f>
        <v>-756.576757622406</v>
      </c>
      <c r="AZ126" s="43" t="n">
        <f aca="false">AZ124+AZ125</f>
        <v>-756.576757622406</v>
      </c>
      <c r="BA126" s="43" t="n">
        <f aca="false">BA124+BA125</f>
        <v>-756.576757622406</v>
      </c>
      <c r="BB126" s="43" t="n">
        <f aca="false">BB124+BB125</f>
        <v>-756.576757622406</v>
      </c>
      <c r="BC126" s="43" t="n">
        <f aca="false">BC124+BC125</f>
        <v>-756.576757622406</v>
      </c>
      <c r="BD126" s="43" t="n">
        <f aca="false">BD124+BD125</f>
        <v>-756.576757622406</v>
      </c>
      <c r="BE126" s="43" t="n">
        <f aca="false">BE124+BE125</f>
        <v>-756.576757622406</v>
      </c>
      <c r="BF126" s="43" t="n">
        <f aca="false">BF124+BF125</f>
        <v>-756.576757622406</v>
      </c>
      <c r="BG126" s="43" t="n">
        <f aca="false">BG124+BG125</f>
        <v>-756.576757622406</v>
      </c>
      <c r="BH126" s="43" t="n">
        <f aca="false">BH124+BH125</f>
        <v>-756.576757622406</v>
      </c>
      <c r="BI126" s="43" t="n">
        <f aca="false">BI124+BI125</f>
        <v>-756.576757622406</v>
      </c>
      <c r="BJ126" s="43" t="n">
        <f aca="false">BJ124+BJ125</f>
        <v>-756.576757622406</v>
      </c>
      <c r="BK126" s="43" t="n">
        <f aca="false">BK124+BK125</f>
        <v>-756.576757622406</v>
      </c>
      <c r="BL126" s="43" t="n">
        <f aca="false">BL124+BL125</f>
        <v>-756.576757622406</v>
      </c>
      <c r="BM126" s="43" t="n">
        <f aca="false">BM124+BM125</f>
        <v>-756.576757622406</v>
      </c>
      <c r="BN126" s="43" t="n">
        <f aca="false">BN124+BN125</f>
        <v>-756.576757622406</v>
      </c>
      <c r="BO126" s="43" t="n">
        <f aca="false">BO124+BO125</f>
        <v>-756.576757622406</v>
      </c>
      <c r="BP126" s="43" t="n">
        <f aca="false">BP124+BP125</f>
        <v>-756.576757622406</v>
      </c>
      <c r="BQ126" s="43" t="n">
        <f aca="false">BQ124+BQ125</f>
        <v>-756.576757622406</v>
      </c>
      <c r="BR126" s="43" t="n">
        <f aca="false">BR124+BR125</f>
        <v>-756.576757622406</v>
      </c>
      <c r="BS126" s="43" t="n">
        <f aca="false">BS124+BS125</f>
        <v>-756.576757622406</v>
      </c>
      <c r="BT126" s="43" t="n">
        <f aca="false">BT124+BT125</f>
        <v>-756.576757622406</v>
      </c>
      <c r="BU126" s="43" t="n">
        <f aca="false">BU124+BU125</f>
        <v>-756.576757622406</v>
      </c>
      <c r="BV126" s="43" t="n">
        <f aca="false">BV124+BV125</f>
        <v>-756.576757622406</v>
      </c>
      <c r="BW126" s="43" t="n">
        <f aca="false">BW124+BW125</f>
        <v>-756.576757622406</v>
      </c>
      <c r="BX126" s="43" t="n">
        <f aca="false">BX124+BX125</f>
        <v>-756.576757622406</v>
      </c>
      <c r="BY126" s="43" t="n">
        <f aca="false">BY124+BY125</f>
        <v>-756.576757622406</v>
      </c>
      <c r="BZ126" s="43" t="n">
        <f aca="false">BZ124+BZ125</f>
        <v>-756.576757622406</v>
      </c>
      <c r="CA126" s="43" t="n">
        <f aca="false">CA124+CA125</f>
        <v>-756.576757622406</v>
      </c>
      <c r="CB126" s="43" t="n">
        <f aca="false">CB124+CB125</f>
        <v>-2.72848410531879E-013</v>
      </c>
      <c r="CC126" s="43" t="n">
        <f aca="false">CC124+CC125</f>
        <v>-2.72848410531879E-013</v>
      </c>
      <c r="CD126" s="43" t="n">
        <f aca="false">CD124+CD125</f>
        <v>-2.72848410531879E-013</v>
      </c>
      <c r="CE126" s="43" t="n">
        <f aca="false">CE124+CE125</f>
        <v>-2.72848410531879E-013</v>
      </c>
      <c r="CF126" s="43" t="n">
        <f aca="false">CF124+CF125</f>
        <v>-2.72848410531879E-013</v>
      </c>
      <c r="CG126" s="43" t="n">
        <f aca="false">CG124+CG125</f>
        <v>-2.72848410531879E-013</v>
      </c>
      <c r="CH126" s="43" t="n">
        <f aca="false">CH124+CH125</f>
        <v>-2.72848410531879E-013</v>
      </c>
      <c r="CI126" s="43" t="n">
        <f aca="false">CI124+CI125</f>
        <v>-2.72848410531879E-013</v>
      </c>
      <c r="CJ126" s="43" t="n">
        <f aca="false">CJ124+CJ125</f>
        <v>-2.72848410531879E-013</v>
      </c>
      <c r="CK126" s="43" t="n">
        <f aca="false">CK124+CK125</f>
        <v>-2.72848410531879E-013</v>
      </c>
      <c r="CL126" s="43" t="n">
        <f aca="false">CL124+CL125</f>
        <v>-2.72848410531879E-013</v>
      </c>
      <c r="CM126" s="43" t="n">
        <f aca="false">CM124+CM125</f>
        <v>-2.72848410531879E-013</v>
      </c>
      <c r="CN126" s="43" t="n">
        <f aca="false">CN124+CN125</f>
        <v>-2.72848410531879E-013</v>
      </c>
      <c r="CO126" s="43" t="n">
        <f aca="false">CO124+CO125</f>
        <v>-2.72848410531879E-013</v>
      </c>
      <c r="CP126" s="43" t="n">
        <f aca="false">CP124+CP125</f>
        <v>-2.72848410531879E-013</v>
      </c>
      <c r="CQ126" s="43" t="n">
        <f aca="false">CQ124+CQ125</f>
        <v>-2.72848410531879E-013</v>
      </c>
      <c r="CR126" s="43" t="n">
        <f aca="false">CR124+CR125</f>
        <v>-2.72848410531879E-013</v>
      </c>
      <c r="CS126" s="43" t="n">
        <f aca="false">CS124+CS125</f>
        <v>-2.72848410531879E-013</v>
      </c>
      <c r="CT126" s="43" t="n">
        <f aca="false">CT124+CT125</f>
        <v>-2.72848410531879E-013</v>
      </c>
      <c r="CU126" s="43" t="n">
        <f aca="false">CU124+CU125</f>
        <v>-2.72848410531879E-013</v>
      </c>
      <c r="CV126" s="43" t="n">
        <f aca="false">CV124+CV125</f>
        <v>-2.72848410531879E-013</v>
      </c>
      <c r="CW126" s="43" t="n">
        <f aca="false">CW124+CW125</f>
        <v>-2.72848410531879E-013</v>
      </c>
      <c r="CX126" s="43" t="n">
        <f aca="false">CX124+CX125</f>
        <v>-2.72848410531879E-013</v>
      </c>
      <c r="CY126" s="43" t="n">
        <f aca="false">CY124+CY125</f>
        <v>-2.72848410531879E-013</v>
      </c>
      <c r="CZ126" s="43" t="n">
        <f aca="false">CZ124+CZ125</f>
        <v>-2.72848410531879E-013</v>
      </c>
      <c r="DA126" s="43" t="n">
        <f aca="false">DA124+DA125</f>
        <v>-2.72848410531879E-013</v>
      </c>
      <c r="DB126" s="43" t="n">
        <f aca="false">DB124+DB125</f>
        <v>-2.72848410531879E-013</v>
      </c>
      <c r="DC126" s="43" t="n">
        <f aca="false">DC124+DC125</f>
        <v>-2.72848410531879E-013</v>
      </c>
      <c r="DD126" s="43" t="n">
        <f aca="false">DD124+DD125</f>
        <v>-2.72848410531879E-013</v>
      </c>
      <c r="DE126" s="43" t="n">
        <f aca="false">DE124+DE125</f>
        <v>-2.72848410531879E-013</v>
      </c>
      <c r="DF126" s="43" t="n">
        <f aca="false">DF124+DF125</f>
        <v>-2.72848410531879E-013</v>
      </c>
      <c r="DG126" s="43" t="n">
        <f aca="false">DG124+DG125</f>
        <v>-2.72848410531879E-013</v>
      </c>
      <c r="DH126" s="43" t="n">
        <f aca="false">DH124+DH125</f>
        <v>-2.72848410531879E-013</v>
      </c>
      <c r="DI126" s="43" t="n">
        <f aca="false">DI124+DI125</f>
        <v>-2.72848410531879E-013</v>
      </c>
      <c r="DJ126" s="43" t="n">
        <f aca="false">DJ124+DJ125</f>
        <v>-2.72848410531879E-013</v>
      </c>
      <c r="DK126" s="43" t="n">
        <f aca="false">DK124+DK125</f>
        <v>-2.72848410531879E-013</v>
      </c>
      <c r="DL126" s="43" t="n">
        <f aca="false">DL124+DL125</f>
        <v>-2.72848410531879E-013</v>
      </c>
      <c r="DM126" s="43" t="n">
        <f aca="false">DM124+DM125</f>
        <v>-2.72848410531879E-013</v>
      </c>
      <c r="DN126" s="43" t="n">
        <f aca="false">DN124+DN125</f>
        <v>-2.72848410531879E-013</v>
      </c>
      <c r="DO126" s="43" t="n">
        <f aca="false">DO124+DO125</f>
        <v>-2.72848410531879E-013</v>
      </c>
      <c r="DP126" s="43" t="n">
        <f aca="false">DP124+DP125</f>
        <v>-2.72848410531879E-013</v>
      </c>
      <c r="DQ126" s="43" t="n">
        <f aca="false">DQ124+DQ125</f>
        <v>-2.72848410531879E-013</v>
      </c>
      <c r="DR126" s="43" t="n">
        <f aca="false">DR124+DR125</f>
        <v>-2.72848410531879E-013</v>
      </c>
      <c r="DS126" s="43" t="n">
        <f aca="false">DS124+DS125</f>
        <v>-2.72848410531879E-013</v>
      </c>
      <c r="DT126" s="43" t="n">
        <f aca="false">DT124+DT125</f>
        <v>-2.72848410531879E-013</v>
      </c>
      <c r="DU126" s="43" t="n">
        <f aca="false">DU124+DU125</f>
        <v>-2.72848410531879E-013</v>
      </c>
      <c r="DV126" s="43" t="n">
        <f aca="false">DV124+DV125</f>
        <v>-2.72848410531879E-013</v>
      </c>
      <c r="DW126" s="43" t="n">
        <f aca="false">DW124+DW125</f>
        <v>-2.72848410531879E-013</v>
      </c>
      <c r="DX126" s="43" t="n">
        <f aca="false">DX124+DX125</f>
        <v>-2.72848410531879E-013</v>
      </c>
      <c r="DY126" s="43" t="n">
        <f aca="false">DY124+DY125</f>
        <v>-2.72848410531879E-013</v>
      </c>
      <c r="DZ126" s="43" t="n">
        <f aca="false">DZ124+DZ125</f>
        <v>-2.72848410531879E-013</v>
      </c>
      <c r="EA126" s="43" t="n">
        <f aca="false">EA124+EA125</f>
        <v>-2.72848410531879E-013</v>
      </c>
      <c r="EB126" s="43" t="n">
        <f aca="false">EB124+EB125</f>
        <v>-2.72848410531879E-013</v>
      </c>
      <c r="EC126" s="43" t="n">
        <f aca="false">EC124+EC125</f>
        <v>-2.72848410531879E-013</v>
      </c>
      <c r="ED126" s="43" t="n">
        <f aca="false">ED124+ED125</f>
        <v>-2.72848410531879E-013</v>
      </c>
      <c r="EE126" s="43" t="n">
        <f aca="false">EE124+EE125</f>
        <v>-2.72848410531879E-013</v>
      </c>
      <c r="EF126" s="43" t="n">
        <f aca="false">EF124+EF125</f>
        <v>-2.72848410531879E-013</v>
      </c>
      <c r="EG126" s="43" t="n">
        <f aca="false">EG124+EG125</f>
        <v>-2.72848410531879E-013</v>
      </c>
      <c r="EH126" s="43" t="n">
        <f aca="false">EH124+EH125</f>
        <v>-2.72848410531879E-013</v>
      </c>
      <c r="EI126" s="43" t="n">
        <f aca="false">EI124+EI125</f>
        <v>-2.72848410531879E-013</v>
      </c>
      <c r="EJ126" s="43" t="n">
        <f aca="false">EJ124+EJ125</f>
        <v>-2.72848410531879E-013</v>
      </c>
      <c r="EK126" s="43" t="n">
        <f aca="false">EK124+EK125</f>
        <v>-2.72848410531879E-013</v>
      </c>
      <c r="EL126" s="43" t="n">
        <f aca="false">EL124+EL125</f>
        <v>-2.72848410531879E-013</v>
      </c>
      <c r="EM126" s="43" t="n">
        <f aca="false">EM124+EM125</f>
        <v>-2.72848410531879E-013</v>
      </c>
      <c r="EN126" s="43" t="n">
        <f aca="false">EN124+EN125</f>
        <v>-2.72848410531879E-013</v>
      </c>
      <c r="EO126" s="43" t="n">
        <f aca="false">EO124+EO125</f>
        <v>-2.72848410531879E-013</v>
      </c>
      <c r="EP126" s="43" t="n">
        <f aca="false">EP124+EP125</f>
        <v>-2.72848410531879E-013</v>
      </c>
      <c r="EQ126" s="43" t="n">
        <f aca="false">EQ124+EQ125</f>
        <v>-2.72848410531879E-013</v>
      </c>
      <c r="ER126" s="43" t="n">
        <f aca="false">ER124+ER125</f>
        <v>-2.72848410531879E-013</v>
      </c>
      <c r="ES126" s="43" t="n">
        <f aca="false">ES124+ES125</f>
        <v>-2.72848410531879E-013</v>
      </c>
      <c r="ET126" s="43" t="n">
        <f aca="false">ET124+ET125</f>
        <v>-2.72848410531879E-013</v>
      </c>
      <c r="EU126" s="43" t="n">
        <f aca="false">EU124+EU125</f>
        <v>-2.72848410531879E-013</v>
      </c>
      <c r="EV126" s="43" t="n">
        <f aca="false">EV124+EV125</f>
        <v>-2.72848410531879E-013</v>
      </c>
      <c r="EW126" s="43" t="n">
        <f aca="false">EW124+EW125</f>
        <v>-2.72848410531879E-013</v>
      </c>
      <c r="EX126" s="43" t="n">
        <f aca="false">EX124+EX125</f>
        <v>-2.72848410531879E-013</v>
      </c>
      <c r="EY126" s="43" t="n">
        <f aca="false">EY124+EY125</f>
        <v>-2.72848410531879E-013</v>
      </c>
      <c r="EZ126" s="43" t="n">
        <f aca="false">EZ124+EZ125</f>
        <v>-2.72848410531879E-013</v>
      </c>
      <c r="FA126" s="43" t="n">
        <f aca="false">FA124+FA125</f>
        <v>-2.72848410531879E-013</v>
      </c>
      <c r="FB126" s="43" t="n">
        <f aca="false">FB124+FB125</f>
        <v>-2.72848410531879E-013</v>
      </c>
      <c r="FC126" s="43" t="n">
        <f aca="false">FC124+FC125</f>
        <v>-2.72848410531879E-013</v>
      </c>
      <c r="FD126" s="43" t="n">
        <f aca="false">FD124+FD125</f>
        <v>-2.72848410531879E-013</v>
      </c>
      <c r="FE126" s="43" t="n">
        <f aca="false">FE124+FE125</f>
        <v>-2.72848410531879E-013</v>
      </c>
      <c r="FF126" s="43" t="n">
        <f aca="false">FF124+FF125</f>
        <v>-2.72848410531879E-013</v>
      </c>
      <c r="FG126" s="43" t="n">
        <f aca="false">FG124+FG125</f>
        <v>-2.72848410531879E-013</v>
      </c>
      <c r="FH126" s="43" t="n">
        <f aca="false">FH124+FH125</f>
        <v>-2.72848410531879E-013</v>
      </c>
    </row>
    <row r="127" customFormat="false" ht="15" hidden="false" customHeight="false" outlineLevel="0" collapsed="false">
      <c r="C127" s="0" t="s">
        <v>721</v>
      </c>
      <c r="D127" s="11" t="s">
        <v>319</v>
      </c>
      <c r="I127" s="43" t="n">
        <f aca="false">SUM(J127:FH127)</f>
        <v>0</v>
      </c>
      <c r="J127" s="43" t="n">
        <f aca="false">-MIN(I133+J125,In_Sweep*MAX(0,J116+J126))*J24</f>
        <v>-0</v>
      </c>
      <c r="K127" s="43" t="n">
        <f aca="false">-MIN(J133+K125,In_Sweep*MAX(0,K116+K126))*K24</f>
        <v>-0</v>
      </c>
      <c r="L127" s="43" t="n">
        <f aca="false">-MIN(K133+L125,In_Sweep*MAX(0,L116+L126))*L24</f>
        <v>-0</v>
      </c>
      <c r="M127" s="43" t="n">
        <f aca="false">-MIN(L133+M125,In_Sweep*MAX(0,M116+M126))*M24</f>
        <v>-0</v>
      </c>
      <c r="N127" s="43" t="n">
        <f aca="false">-MIN(M133+N125,In_Sweep*MAX(0,N116+N126))*N24</f>
        <v>-0</v>
      </c>
      <c r="O127" s="43" t="n">
        <f aca="false">-MIN(N133+O125,In_Sweep*MAX(0,O116+O126))*O24</f>
        <v>-0</v>
      </c>
      <c r="P127" s="43" t="n">
        <f aca="false">-MIN(O133+P125,In_Sweep*MAX(0,P116+P126))*P24</f>
        <v>-0</v>
      </c>
      <c r="Q127" s="43" t="n">
        <f aca="false">-MIN(P133+Q125,In_Sweep*MAX(0,Q116+Q126))*Q24</f>
        <v>-0</v>
      </c>
      <c r="R127" s="43" t="n">
        <f aca="false">-MIN(Q133+R125,In_Sweep*MAX(0,R116+R126))*R24</f>
        <v>-0</v>
      </c>
      <c r="S127" s="43" t="n">
        <f aca="false">-MIN(R133+S125,In_Sweep*MAX(0,S116+S126))*S24</f>
        <v>-0</v>
      </c>
      <c r="T127" s="43" t="n">
        <f aca="false">-MIN(S133+T125,In_Sweep*MAX(0,T116+T126))*T24</f>
        <v>-0</v>
      </c>
      <c r="U127" s="43" t="n">
        <f aca="false">-MIN(T133+U125,In_Sweep*MAX(0,U116+U126))*U24</f>
        <v>-0</v>
      </c>
      <c r="V127" s="43" t="n">
        <f aca="false">-MIN(U133+V125,In_Sweep*MAX(0,V116+V126))*V24</f>
        <v>-0</v>
      </c>
      <c r="W127" s="43" t="n">
        <f aca="false">-MIN(V133+W125,In_Sweep*MAX(0,W116+W126))*W24</f>
        <v>-0</v>
      </c>
      <c r="X127" s="43" t="n">
        <f aca="false">-MIN(W133+X125,In_Sweep*MAX(0,X116+X126))*X24</f>
        <v>-0</v>
      </c>
      <c r="Y127" s="43" t="n">
        <f aca="false">-MIN(X133+Y125,In_Sweep*MAX(0,Y116+Y126))*Y24</f>
        <v>-0</v>
      </c>
      <c r="Z127" s="43" t="n">
        <f aca="false">-MIN(Y133+Z125,In_Sweep*MAX(0,Z116+Z126))*Z24</f>
        <v>-0</v>
      </c>
      <c r="AA127" s="43" t="n">
        <f aca="false">-MIN(Z133+AA125,In_Sweep*MAX(0,AA116+AA126))*AA24</f>
        <v>-0</v>
      </c>
      <c r="AB127" s="43" t="n">
        <f aca="false">-MIN(AA133+AB125,In_Sweep*MAX(0,AB116+AB126))*AB24</f>
        <v>-0</v>
      </c>
      <c r="AC127" s="43" t="n">
        <f aca="false">-MIN(AB133+AC125,In_Sweep*MAX(0,AC116+AC126))*AC24</f>
        <v>-0</v>
      </c>
      <c r="AD127" s="43" t="n">
        <f aca="false">-MIN(AC133+AD125,In_Sweep*MAX(0,AD116+AD126))*AD24</f>
        <v>-0</v>
      </c>
      <c r="AE127" s="43" t="n">
        <f aca="false">-MIN(AD133+AE125,In_Sweep*MAX(0,AE116+AE126))*AE24</f>
        <v>-0</v>
      </c>
      <c r="AF127" s="43" t="n">
        <f aca="false">-MIN(AE133+AF125,In_Sweep*MAX(0,AF116+AF126))*AF24</f>
        <v>-0</v>
      </c>
      <c r="AG127" s="43" t="n">
        <f aca="false">-MIN(AF133+AG125,In_Sweep*MAX(0,AG116+AG126))*AG24</f>
        <v>-0</v>
      </c>
      <c r="AH127" s="43" t="n">
        <f aca="false">-MIN(AG133+AH125,In_Sweep*MAX(0,AH116+AH126))*AH24</f>
        <v>-0</v>
      </c>
      <c r="AI127" s="43" t="n">
        <f aca="false">-MIN(AH133+AI125,In_Sweep*MAX(0,AI116+AI126))*AI24</f>
        <v>-0</v>
      </c>
      <c r="AJ127" s="43" t="n">
        <f aca="false">-MIN(AI133+AJ125,In_Sweep*MAX(0,AJ116+AJ126))*AJ24</f>
        <v>-0</v>
      </c>
      <c r="AK127" s="43" t="n">
        <f aca="false">-MIN(AJ133+AK125,In_Sweep*MAX(0,AK116+AK126))*AK24</f>
        <v>-0</v>
      </c>
      <c r="AL127" s="43" t="n">
        <f aca="false">-MIN(AK133+AL125,In_Sweep*MAX(0,AL116+AL126))*AL24</f>
        <v>-0</v>
      </c>
      <c r="AM127" s="43" t="n">
        <f aca="false">-MIN(AL133+AM125,In_Sweep*MAX(0,AM116+AM126))*AM24</f>
        <v>-0</v>
      </c>
      <c r="AN127" s="43" t="n">
        <f aca="false">-MIN(AM133+AN125,In_Sweep*MAX(0,AN116+AN126))*AN24</f>
        <v>-0</v>
      </c>
      <c r="AO127" s="43" t="n">
        <f aca="false">-MIN(AN133+AO125,In_Sweep*MAX(0,AO116+AO126))*AO24</f>
        <v>-0</v>
      </c>
      <c r="AP127" s="43" t="n">
        <f aca="false">-MIN(AO133+AP125,In_Sweep*MAX(0,AP116+AP126))*AP24</f>
        <v>-0</v>
      </c>
      <c r="AQ127" s="43" t="n">
        <f aca="false">-MIN(AP133+AQ125,In_Sweep*MAX(0,AQ116+AQ126))*AQ24</f>
        <v>-0</v>
      </c>
      <c r="AR127" s="43" t="n">
        <f aca="false">-MIN(AQ133+AR125,In_Sweep*MAX(0,AR116+AR126))*AR24</f>
        <v>-0</v>
      </c>
      <c r="AS127" s="43" t="n">
        <f aca="false">-MIN(AR133+AS125,In_Sweep*MAX(0,AS116+AS126))*AS24</f>
        <v>-0</v>
      </c>
      <c r="AT127" s="43" t="n">
        <f aca="false">-MIN(AS133+AT125,In_Sweep*MAX(0,AT116+AT126))*AT24</f>
        <v>-0</v>
      </c>
      <c r="AU127" s="43" t="n">
        <f aca="false">-MIN(AT133+AU125,In_Sweep*MAX(0,AU116+AU126))*AU24</f>
        <v>-0</v>
      </c>
      <c r="AV127" s="43" t="n">
        <f aca="false">-MIN(AU133+AV125,In_Sweep*MAX(0,AV116+AV126))*AV24</f>
        <v>-0</v>
      </c>
      <c r="AW127" s="43" t="n">
        <f aca="false">-MIN(AV133+AW125,In_Sweep*MAX(0,AW116+AW126))*AW24</f>
        <v>-0</v>
      </c>
      <c r="AX127" s="43" t="n">
        <f aca="false">-MIN(AW133+AX125,In_Sweep*MAX(0,AX116+AX126))*AX24</f>
        <v>-0</v>
      </c>
      <c r="AY127" s="43" t="n">
        <f aca="false">-MIN(AX133+AY125,In_Sweep*MAX(0,AY116+AY126))*AY24</f>
        <v>-0</v>
      </c>
      <c r="AZ127" s="43" t="n">
        <f aca="false">-MIN(AY133+AZ125,In_Sweep*MAX(0,AZ116+AZ126))*AZ24</f>
        <v>-0</v>
      </c>
      <c r="BA127" s="43" t="n">
        <f aca="false">-MIN(AZ133+BA125,In_Sweep*MAX(0,BA116+BA126))*BA24</f>
        <v>-0</v>
      </c>
      <c r="BB127" s="43" t="n">
        <f aca="false">-MIN(BA133+BB125,In_Sweep*MAX(0,BB116+BB126))*BB24</f>
        <v>-0</v>
      </c>
      <c r="BC127" s="43" t="n">
        <f aca="false">-MIN(BB133+BC125,In_Sweep*MAX(0,BC116+BC126))*BC24</f>
        <v>-0</v>
      </c>
      <c r="BD127" s="43" t="n">
        <f aca="false">-MIN(BC133+BD125,In_Sweep*MAX(0,BD116+BD126))*BD24</f>
        <v>-0</v>
      </c>
      <c r="BE127" s="43" t="n">
        <f aca="false">-MIN(BD133+BE125,In_Sweep*MAX(0,BE116+BE126))*BE24</f>
        <v>-0</v>
      </c>
      <c r="BF127" s="43" t="n">
        <f aca="false">-MIN(BE133+BF125,In_Sweep*MAX(0,BF116+BF126))*BF24</f>
        <v>-0</v>
      </c>
      <c r="BG127" s="43" t="n">
        <f aca="false">-MIN(BF133+BG125,In_Sweep*MAX(0,BG116+BG126))*BG24</f>
        <v>-0</v>
      </c>
      <c r="BH127" s="43" t="n">
        <f aca="false">-MIN(BG133+BH125,In_Sweep*MAX(0,BH116+BH126))*BH24</f>
        <v>-0</v>
      </c>
      <c r="BI127" s="43" t="n">
        <f aca="false">-MIN(BH133+BI125,In_Sweep*MAX(0,BI116+BI126))*BI24</f>
        <v>-0</v>
      </c>
      <c r="BJ127" s="43" t="n">
        <f aca="false">-MIN(BI133+BJ125,In_Sweep*MAX(0,BJ116+BJ126))*BJ24</f>
        <v>-0</v>
      </c>
      <c r="BK127" s="43" t="n">
        <f aca="false">-MIN(BJ133+BK125,In_Sweep*MAX(0,BK116+BK126))*BK24</f>
        <v>-0</v>
      </c>
      <c r="BL127" s="43" t="n">
        <f aca="false">-MIN(BK133+BL125,In_Sweep*MAX(0,BL116+BL126))*BL24</f>
        <v>-0</v>
      </c>
      <c r="BM127" s="43" t="n">
        <f aca="false">-MIN(BL133+BM125,In_Sweep*MAX(0,BM116+BM126))*BM24</f>
        <v>-0</v>
      </c>
      <c r="BN127" s="43" t="n">
        <f aca="false">-MIN(BM133+BN125,In_Sweep*MAX(0,BN116+BN126))*BN24</f>
        <v>-0</v>
      </c>
      <c r="BO127" s="43" t="n">
        <f aca="false">-MIN(BN133+BO125,In_Sweep*MAX(0,BO116+BO126))*BO24</f>
        <v>-0</v>
      </c>
      <c r="BP127" s="43" t="n">
        <f aca="false">-MIN(BO133+BP125,In_Sweep*MAX(0,BP116+BP126))*BP24</f>
        <v>-0</v>
      </c>
      <c r="BQ127" s="43" t="n">
        <f aca="false">-MIN(BP133+BQ125,In_Sweep*MAX(0,BQ116+BQ126))*BQ24</f>
        <v>-0</v>
      </c>
      <c r="BR127" s="43" t="n">
        <f aca="false">-MIN(BQ133+BR125,In_Sweep*MAX(0,BR116+BR126))*BR24</f>
        <v>-0</v>
      </c>
      <c r="BS127" s="43" t="n">
        <f aca="false">-MIN(BR133+BS125,In_Sweep*MAX(0,BS116+BS126))*BS24</f>
        <v>-0</v>
      </c>
      <c r="BT127" s="43" t="n">
        <f aca="false">-MIN(BS133+BT125,In_Sweep*MAX(0,BT116+BT126))*BT24</f>
        <v>-0</v>
      </c>
      <c r="BU127" s="43" t="n">
        <f aca="false">-MIN(BT133+BU125,In_Sweep*MAX(0,BU116+BU126))*BU24</f>
        <v>-0</v>
      </c>
      <c r="BV127" s="43" t="n">
        <f aca="false">-MIN(BU133+BV125,In_Sweep*MAX(0,BV116+BV126))*BV24</f>
        <v>-0</v>
      </c>
      <c r="BW127" s="43" t="n">
        <f aca="false">-MIN(BV133+BW125,In_Sweep*MAX(0,BW116+BW126))*BW24</f>
        <v>-0</v>
      </c>
      <c r="BX127" s="43" t="n">
        <f aca="false">-MIN(BW133+BX125,In_Sweep*MAX(0,BX116+BX126))*BX24</f>
        <v>-0</v>
      </c>
      <c r="BY127" s="43" t="n">
        <f aca="false">-MIN(BX133+BY125,In_Sweep*MAX(0,BY116+BY126))*BY24</f>
        <v>-0</v>
      </c>
      <c r="BZ127" s="43" t="n">
        <f aca="false">-MIN(BY133+BZ125,In_Sweep*MAX(0,BZ116+BZ126))*BZ24</f>
        <v>-0</v>
      </c>
      <c r="CA127" s="43" t="n">
        <f aca="false">-MIN(BZ133+CA125,In_Sweep*MAX(0,CA116+CA126))*CA24</f>
        <v>-0</v>
      </c>
      <c r="CB127" s="43" t="n">
        <f aca="false">-MIN(CA133+CB125,In_Sweep*MAX(0,CB116+CB126))*CB24</f>
        <v>-0</v>
      </c>
      <c r="CC127" s="43" t="n">
        <f aca="false">-MIN(CB133+CC125,In_Sweep*MAX(0,CC116+CC126))*CC24</f>
        <v>-0</v>
      </c>
      <c r="CD127" s="43" t="n">
        <f aca="false">-MIN(CC133+CD125,In_Sweep*MAX(0,CD116+CD126))*CD24</f>
        <v>-0</v>
      </c>
      <c r="CE127" s="43" t="n">
        <f aca="false">-MIN(CD133+CE125,In_Sweep*MAX(0,CE116+CE126))*CE24</f>
        <v>-0</v>
      </c>
      <c r="CF127" s="43" t="n">
        <f aca="false">-MIN(CE133+CF125,In_Sweep*MAX(0,CF116+CF126))*CF24</f>
        <v>-0</v>
      </c>
      <c r="CG127" s="43" t="n">
        <f aca="false">-MIN(CF133+CG125,In_Sweep*MAX(0,CG116+CG126))*CG24</f>
        <v>-0</v>
      </c>
      <c r="CH127" s="43" t="n">
        <f aca="false">-MIN(CG133+CH125,In_Sweep*MAX(0,CH116+CH126))*CH24</f>
        <v>-0</v>
      </c>
      <c r="CI127" s="43" t="n">
        <f aca="false">-MIN(CH133+CI125,In_Sweep*MAX(0,CI116+CI126))*CI24</f>
        <v>-0</v>
      </c>
      <c r="CJ127" s="43" t="n">
        <f aca="false">-MIN(CI133+CJ125,In_Sweep*MAX(0,CJ116+CJ126))*CJ24</f>
        <v>-0</v>
      </c>
      <c r="CK127" s="43" t="n">
        <f aca="false">-MIN(CJ133+CK125,In_Sweep*MAX(0,CK116+CK126))*CK24</f>
        <v>-0</v>
      </c>
      <c r="CL127" s="43" t="n">
        <f aca="false">-MIN(CK133+CL125,In_Sweep*MAX(0,CL116+CL126))*CL24</f>
        <v>-0</v>
      </c>
      <c r="CM127" s="43" t="n">
        <f aca="false">-MIN(CL133+CM125,In_Sweep*MAX(0,CM116+CM126))*CM24</f>
        <v>-0</v>
      </c>
      <c r="CN127" s="43" t="n">
        <f aca="false">-MIN(CM133+CN125,In_Sweep*MAX(0,CN116+CN126))*CN24</f>
        <v>-0</v>
      </c>
      <c r="CO127" s="43" t="n">
        <f aca="false">-MIN(CN133+CO125,In_Sweep*MAX(0,CO116+CO126))*CO24</f>
        <v>-0</v>
      </c>
      <c r="CP127" s="43" t="n">
        <f aca="false">-MIN(CO133+CP125,In_Sweep*MAX(0,CP116+CP126))*CP24</f>
        <v>-0</v>
      </c>
      <c r="CQ127" s="43" t="n">
        <f aca="false">-MIN(CP133+CQ125,In_Sweep*MAX(0,CQ116+CQ126))*CQ24</f>
        <v>-0</v>
      </c>
      <c r="CR127" s="43" t="n">
        <f aca="false">-MIN(CQ133+CR125,In_Sweep*MAX(0,CR116+CR126))*CR24</f>
        <v>-0</v>
      </c>
      <c r="CS127" s="43" t="n">
        <f aca="false">-MIN(CR133+CS125,In_Sweep*MAX(0,CS116+CS126))*CS24</f>
        <v>-0</v>
      </c>
      <c r="CT127" s="43" t="n">
        <f aca="false">-MIN(CS133+CT125,In_Sweep*MAX(0,CT116+CT126))*CT24</f>
        <v>-0</v>
      </c>
      <c r="CU127" s="43" t="n">
        <f aca="false">-MIN(CT133+CU125,In_Sweep*MAX(0,CU116+CU126))*CU24</f>
        <v>-0</v>
      </c>
      <c r="CV127" s="43" t="n">
        <f aca="false">-MIN(CU133+CV125,In_Sweep*MAX(0,CV116+CV126))*CV24</f>
        <v>-0</v>
      </c>
      <c r="CW127" s="43" t="n">
        <f aca="false">-MIN(CV133+CW125,In_Sweep*MAX(0,CW116+CW126))*CW24</f>
        <v>-0</v>
      </c>
      <c r="CX127" s="43" t="n">
        <f aca="false">-MIN(CW133+CX125,In_Sweep*MAX(0,CX116+CX126))*CX24</f>
        <v>-0</v>
      </c>
      <c r="CY127" s="43" t="n">
        <f aca="false">-MIN(CX133+CY125,In_Sweep*MAX(0,CY116+CY126))*CY24</f>
        <v>-0</v>
      </c>
      <c r="CZ127" s="43" t="n">
        <f aca="false">-MIN(CY133+CZ125,In_Sweep*MAX(0,CZ116+CZ126))*CZ24</f>
        <v>-0</v>
      </c>
      <c r="DA127" s="43" t="n">
        <f aca="false">-MIN(CZ133+DA125,In_Sweep*MAX(0,DA116+DA126))*DA24</f>
        <v>-0</v>
      </c>
      <c r="DB127" s="43" t="n">
        <f aca="false">-MIN(DA133+DB125,In_Sweep*MAX(0,DB116+DB126))*DB24</f>
        <v>-0</v>
      </c>
      <c r="DC127" s="43" t="n">
        <f aca="false">-MIN(DB133+DC125,In_Sweep*MAX(0,DC116+DC126))*DC24</f>
        <v>-0</v>
      </c>
      <c r="DD127" s="43" t="n">
        <f aca="false">-MIN(DC133+DD125,In_Sweep*MAX(0,DD116+DD126))*DD24</f>
        <v>-0</v>
      </c>
      <c r="DE127" s="43" t="n">
        <f aca="false">-MIN(DD133+DE125,In_Sweep*MAX(0,DE116+DE126))*DE24</f>
        <v>-0</v>
      </c>
      <c r="DF127" s="43" t="n">
        <f aca="false">-MIN(DE133+DF125,In_Sweep*MAX(0,DF116+DF126))*DF24</f>
        <v>-0</v>
      </c>
      <c r="DG127" s="43" t="n">
        <f aca="false">-MIN(DF133+DG125,In_Sweep*MAX(0,DG116+DG126))*DG24</f>
        <v>-0</v>
      </c>
      <c r="DH127" s="43" t="n">
        <f aca="false">-MIN(DG133+DH125,In_Sweep*MAX(0,DH116+DH126))*DH24</f>
        <v>-0</v>
      </c>
      <c r="DI127" s="43" t="n">
        <f aca="false">-MIN(DH133+DI125,In_Sweep*MAX(0,DI116+DI126))*DI24</f>
        <v>-0</v>
      </c>
      <c r="DJ127" s="43" t="n">
        <f aca="false">-MIN(DI133+DJ125,In_Sweep*MAX(0,DJ116+DJ126))*DJ24</f>
        <v>-0</v>
      </c>
      <c r="DK127" s="43" t="n">
        <f aca="false">-MIN(DJ133+DK125,In_Sweep*MAX(0,DK116+DK126))*DK24</f>
        <v>-0</v>
      </c>
      <c r="DL127" s="43" t="n">
        <f aca="false">-MIN(DK133+DL125,In_Sweep*MAX(0,DL116+DL126))*DL24</f>
        <v>-0</v>
      </c>
      <c r="DM127" s="43" t="n">
        <f aca="false">-MIN(DL133+DM125,In_Sweep*MAX(0,DM116+DM126))*DM24</f>
        <v>-0</v>
      </c>
      <c r="DN127" s="43" t="n">
        <f aca="false">-MIN(DM133+DN125,In_Sweep*MAX(0,DN116+DN126))*DN24</f>
        <v>-0</v>
      </c>
      <c r="DO127" s="43" t="n">
        <f aca="false">-MIN(DN133+DO125,In_Sweep*MAX(0,DO116+DO126))*DO24</f>
        <v>-0</v>
      </c>
      <c r="DP127" s="43" t="n">
        <f aca="false">-MIN(DO133+DP125,In_Sweep*MAX(0,DP116+DP126))*DP24</f>
        <v>-0</v>
      </c>
      <c r="DQ127" s="43" t="n">
        <f aca="false">-MIN(DP133+DQ125,In_Sweep*MAX(0,DQ116+DQ126))*DQ24</f>
        <v>-0</v>
      </c>
      <c r="DR127" s="43" t="n">
        <f aca="false">-MIN(DQ133+DR125,In_Sweep*MAX(0,DR116+DR126))*DR24</f>
        <v>-0</v>
      </c>
      <c r="DS127" s="43" t="n">
        <f aca="false">-MIN(DR133+DS125,In_Sweep*MAX(0,DS116+DS126))*DS24</f>
        <v>-0</v>
      </c>
      <c r="DT127" s="43" t="n">
        <f aca="false">-MIN(DS133+DT125,In_Sweep*MAX(0,DT116+DT126))*DT24</f>
        <v>-0</v>
      </c>
      <c r="DU127" s="43" t="n">
        <f aca="false">-MIN(DT133+DU125,In_Sweep*MAX(0,DU116+DU126))*DU24</f>
        <v>-0</v>
      </c>
      <c r="DV127" s="43" t="n">
        <f aca="false">-MIN(DU133+DV125,In_Sweep*MAX(0,DV116+DV126))*DV24</f>
        <v>-0</v>
      </c>
      <c r="DW127" s="43" t="n">
        <f aca="false">-MIN(DV133+DW125,In_Sweep*MAX(0,DW116+DW126))*DW24</f>
        <v>-0</v>
      </c>
      <c r="DX127" s="43" t="n">
        <f aca="false">-MIN(DW133+DX125,In_Sweep*MAX(0,DX116+DX126))*DX24</f>
        <v>-0</v>
      </c>
      <c r="DY127" s="43" t="n">
        <f aca="false">-MIN(DX133+DY125,In_Sweep*MAX(0,DY116+DY126))*DY24</f>
        <v>-0</v>
      </c>
      <c r="DZ127" s="43" t="n">
        <f aca="false">-MIN(DY133+DZ125,In_Sweep*MAX(0,DZ116+DZ126))*DZ24</f>
        <v>-0</v>
      </c>
      <c r="EA127" s="43" t="n">
        <f aca="false">-MIN(DZ133+EA125,In_Sweep*MAX(0,EA116+EA126))*EA24</f>
        <v>-0</v>
      </c>
      <c r="EB127" s="43" t="n">
        <f aca="false">-MIN(EA133+EB125,In_Sweep*MAX(0,EB116+EB126))*EB24</f>
        <v>-0</v>
      </c>
      <c r="EC127" s="43" t="n">
        <f aca="false">-MIN(EB133+EC125,In_Sweep*MAX(0,EC116+EC126))*EC24</f>
        <v>-0</v>
      </c>
      <c r="ED127" s="43" t="n">
        <f aca="false">-MIN(EC133+ED125,In_Sweep*MAX(0,ED116+ED126))*ED24</f>
        <v>-0</v>
      </c>
      <c r="EE127" s="43" t="n">
        <f aca="false">-MIN(ED133+EE125,In_Sweep*MAX(0,EE116+EE126))*EE24</f>
        <v>-0</v>
      </c>
      <c r="EF127" s="43" t="n">
        <f aca="false">-MIN(EE133+EF125,In_Sweep*MAX(0,EF116+EF126))*EF24</f>
        <v>-0</v>
      </c>
      <c r="EG127" s="43" t="n">
        <f aca="false">-MIN(EF133+EG125,In_Sweep*MAX(0,EG116+EG126))*EG24</f>
        <v>-0</v>
      </c>
      <c r="EH127" s="43" t="n">
        <f aca="false">-MIN(EG133+EH125,In_Sweep*MAX(0,EH116+EH126))*EH24</f>
        <v>-0</v>
      </c>
      <c r="EI127" s="43" t="n">
        <f aca="false">-MIN(EH133+EI125,In_Sweep*MAX(0,EI116+EI126))*EI24</f>
        <v>-0</v>
      </c>
      <c r="EJ127" s="43" t="n">
        <f aca="false">-MIN(EI133+EJ125,In_Sweep*MAX(0,EJ116+EJ126))*EJ24</f>
        <v>-0</v>
      </c>
      <c r="EK127" s="43" t="n">
        <f aca="false">-MIN(EJ133+EK125,In_Sweep*MAX(0,EK116+EK126))*EK24</f>
        <v>-0</v>
      </c>
      <c r="EL127" s="43" t="n">
        <f aca="false">-MIN(EK133+EL125,In_Sweep*MAX(0,EL116+EL126))*EL24</f>
        <v>-0</v>
      </c>
      <c r="EM127" s="43" t="n">
        <f aca="false">-MIN(EL133+EM125,In_Sweep*MAX(0,EM116+EM126))*EM24</f>
        <v>-0</v>
      </c>
      <c r="EN127" s="43" t="n">
        <f aca="false">-MIN(EM133+EN125,In_Sweep*MAX(0,EN116+EN126))*EN24</f>
        <v>-0</v>
      </c>
      <c r="EO127" s="43" t="n">
        <f aca="false">-MIN(EN133+EO125,In_Sweep*MAX(0,EO116+EO126))*EO24</f>
        <v>-0</v>
      </c>
      <c r="EP127" s="43" t="n">
        <f aca="false">-MIN(EO133+EP125,In_Sweep*MAX(0,EP116+EP126))*EP24</f>
        <v>-0</v>
      </c>
      <c r="EQ127" s="43" t="n">
        <f aca="false">-MIN(EP133+EQ125,In_Sweep*MAX(0,EQ116+EQ126))*EQ24</f>
        <v>-0</v>
      </c>
      <c r="ER127" s="43" t="n">
        <f aca="false">-MIN(EQ133+ER125,In_Sweep*MAX(0,ER116+ER126))*ER24</f>
        <v>-0</v>
      </c>
      <c r="ES127" s="43" t="n">
        <f aca="false">-MIN(ER133+ES125,In_Sweep*MAX(0,ES116+ES126))*ES24</f>
        <v>-0</v>
      </c>
      <c r="ET127" s="43" t="n">
        <f aca="false">-MIN(ES133+ET125,In_Sweep*MAX(0,ET116+ET126))*ET24</f>
        <v>-0</v>
      </c>
      <c r="EU127" s="43" t="n">
        <f aca="false">-MIN(ET133+EU125,In_Sweep*MAX(0,EU116+EU126))*EU24</f>
        <v>-0</v>
      </c>
      <c r="EV127" s="43" t="n">
        <f aca="false">-MIN(EU133+EV125,In_Sweep*MAX(0,EV116+EV126))*EV24</f>
        <v>-0</v>
      </c>
      <c r="EW127" s="43" t="n">
        <f aca="false">-MIN(EV133+EW125,In_Sweep*MAX(0,EW116+EW126))*EW24</f>
        <v>-0</v>
      </c>
      <c r="EX127" s="43" t="n">
        <f aca="false">-MIN(EW133+EX125,In_Sweep*MAX(0,EX116+EX126))*EX24</f>
        <v>-0</v>
      </c>
      <c r="EY127" s="43" t="n">
        <f aca="false">-MIN(EX133+EY125,In_Sweep*MAX(0,EY116+EY126))*EY24</f>
        <v>-0</v>
      </c>
      <c r="EZ127" s="43" t="n">
        <f aca="false">-MIN(EY133+EZ125,In_Sweep*MAX(0,EZ116+EZ126))*EZ24</f>
        <v>-0</v>
      </c>
      <c r="FA127" s="43" t="n">
        <f aca="false">-MIN(EZ133+FA125,In_Sweep*MAX(0,FA116+FA126))*FA24</f>
        <v>-0</v>
      </c>
      <c r="FB127" s="43" t="n">
        <f aca="false">-MIN(FA133+FB125,In_Sweep*MAX(0,FB116+FB126))*FB24</f>
        <v>-0</v>
      </c>
      <c r="FC127" s="43" t="n">
        <f aca="false">-MIN(FB133+FC125,In_Sweep*MAX(0,FC116+FC126))*FC24</f>
        <v>-0</v>
      </c>
      <c r="FD127" s="43" t="n">
        <f aca="false">-MIN(FC133+FD125,In_Sweep*MAX(0,FD116+FD126))*FD24</f>
        <v>-0</v>
      </c>
      <c r="FE127" s="43" t="n">
        <f aca="false">-MIN(FD133+FE125,In_Sweep*MAX(0,FE116+FE126))*FE24</f>
        <v>-0</v>
      </c>
      <c r="FF127" s="43" t="n">
        <f aca="false">-MIN(FE133+FF125,In_Sweep*MAX(0,FF116+FF126))*FF24</f>
        <v>-0</v>
      </c>
      <c r="FG127" s="43" t="n">
        <f aca="false">-MIN(FF133+FG125,In_Sweep*MAX(0,FG116+FG126))*FG24</f>
        <v>-0</v>
      </c>
      <c r="FH127" s="43" t="n">
        <f aca="false">-MIN(FG133+FH125,In_Sweep*MAX(0,FH116+FH126))*FH24</f>
        <v>-0</v>
      </c>
    </row>
    <row r="128" customFormat="false" ht="15" hidden="false" customHeight="false" outlineLevel="0" collapsed="false">
      <c r="C128" s="0" t="s">
        <v>722</v>
      </c>
      <c r="D128" s="11" t="s">
        <v>319</v>
      </c>
      <c r="I128" s="43" t="n">
        <f aca="false">SUM(J128:FH128)</f>
        <v>-45394.6054573444</v>
      </c>
      <c r="J128" s="43" t="n">
        <f aca="false">J126+J127</f>
        <v>-0</v>
      </c>
      <c r="K128" s="43" t="n">
        <f aca="false">K126+K127</f>
        <v>-0</v>
      </c>
      <c r="L128" s="43" t="n">
        <f aca="false">L126+L127</f>
        <v>-0</v>
      </c>
      <c r="M128" s="43" t="n">
        <f aca="false">M126+M127</f>
        <v>-0</v>
      </c>
      <c r="N128" s="43" t="n">
        <f aca="false">N126+N127</f>
        <v>-0</v>
      </c>
      <c r="O128" s="43" t="n">
        <f aca="false">O126+O127</f>
        <v>-0</v>
      </c>
      <c r="P128" s="43" t="n">
        <f aca="false">P126+P127</f>
        <v>-0</v>
      </c>
      <c r="Q128" s="43" t="n">
        <f aca="false">Q126+Q127</f>
        <v>-0</v>
      </c>
      <c r="R128" s="43" t="n">
        <f aca="false">R126+R127</f>
        <v>-0</v>
      </c>
      <c r="S128" s="43" t="n">
        <f aca="false">S126+S127</f>
        <v>-0</v>
      </c>
      <c r="T128" s="43" t="n">
        <f aca="false">T126+T127</f>
        <v>-756.576757622406</v>
      </c>
      <c r="U128" s="43" t="n">
        <f aca="false">U126+U127</f>
        <v>-756.576757622406</v>
      </c>
      <c r="V128" s="43" t="n">
        <f aca="false">V126+V127</f>
        <v>-756.576757622406</v>
      </c>
      <c r="W128" s="43" t="n">
        <f aca="false">W126+W127</f>
        <v>-756.576757622406</v>
      </c>
      <c r="X128" s="43" t="n">
        <f aca="false">X126+X127</f>
        <v>-756.576757622406</v>
      </c>
      <c r="Y128" s="43" t="n">
        <f aca="false">Y126+Y127</f>
        <v>-756.576757622406</v>
      </c>
      <c r="Z128" s="43" t="n">
        <f aca="false">Z126+Z127</f>
        <v>-756.576757622406</v>
      </c>
      <c r="AA128" s="43" t="n">
        <f aca="false">AA126+AA127</f>
        <v>-756.576757622406</v>
      </c>
      <c r="AB128" s="43" t="n">
        <f aca="false">AB126+AB127</f>
        <v>-756.576757622406</v>
      </c>
      <c r="AC128" s="43" t="n">
        <f aca="false">AC126+AC127</f>
        <v>-756.576757622406</v>
      </c>
      <c r="AD128" s="43" t="n">
        <f aca="false">AD126+AD127</f>
        <v>-756.576757622406</v>
      </c>
      <c r="AE128" s="43" t="n">
        <f aca="false">AE126+AE127</f>
        <v>-756.576757622406</v>
      </c>
      <c r="AF128" s="43" t="n">
        <f aca="false">AF126+AF127</f>
        <v>-756.576757622406</v>
      </c>
      <c r="AG128" s="43" t="n">
        <f aca="false">AG126+AG127</f>
        <v>-756.576757622406</v>
      </c>
      <c r="AH128" s="43" t="n">
        <f aca="false">AH126+AH127</f>
        <v>-756.576757622406</v>
      </c>
      <c r="AI128" s="43" t="n">
        <f aca="false">AI126+AI127</f>
        <v>-756.576757622406</v>
      </c>
      <c r="AJ128" s="43" t="n">
        <f aca="false">AJ126+AJ127</f>
        <v>-756.576757622406</v>
      </c>
      <c r="AK128" s="43" t="n">
        <f aca="false">AK126+AK127</f>
        <v>-756.576757622406</v>
      </c>
      <c r="AL128" s="43" t="n">
        <f aca="false">AL126+AL127</f>
        <v>-756.576757622406</v>
      </c>
      <c r="AM128" s="43" t="n">
        <f aca="false">AM126+AM127</f>
        <v>-756.576757622406</v>
      </c>
      <c r="AN128" s="43" t="n">
        <f aca="false">AN126+AN127</f>
        <v>-756.576757622406</v>
      </c>
      <c r="AO128" s="43" t="n">
        <f aca="false">AO126+AO127</f>
        <v>-756.576757622406</v>
      </c>
      <c r="AP128" s="43" t="n">
        <f aca="false">AP126+AP127</f>
        <v>-756.576757622406</v>
      </c>
      <c r="AQ128" s="43" t="n">
        <f aca="false">AQ126+AQ127</f>
        <v>-756.576757622406</v>
      </c>
      <c r="AR128" s="43" t="n">
        <f aca="false">AR126+AR127</f>
        <v>-756.576757622406</v>
      </c>
      <c r="AS128" s="43" t="n">
        <f aca="false">AS126+AS127</f>
        <v>-756.576757622406</v>
      </c>
      <c r="AT128" s="43" t="n">
        <f aca="false">AT126+AT127</f>
        <v>-756.576757622406</v>
      </c>
      <c r="AU128" s="43" t="n">
        <f aca="false">AU126+AU127</f>
        <v>-756.576757622406</v>
      </c>
      <c r="AV128" s="43" t="n">
        <f aca="false">AV126+AV127</f>
        <v>-756.576757622406</v>
      </c>
      <c r="AW128" s="43" t="n">
        <f aca="false">AW126+AW127</f>
        <v>-756.576757622406</v>
      </c>
      <c r="AX128" s="43" t="n">
        <f aca="false">AX126+AX127</f>
        <v>-756.576757622406</v>
      </c>
      <c r="AY128" s="43" t="n">
        <f aca="false">AY126+AY127</f>
        <v>-756.576757622406</v>
      </c>
      <c r="AZ128" s="43" t="n">
        <f aca="false">AZ126+AZ127</f>
        <v>-756.576757622406</v>
      </c>
      <c r="BA128" s="43" t="n">
        <f aca="false">BA126+BA127</f>
        <v>-756.576757622406</v>
      </c>
      <c r="BB128" s="43" t="n">
        <f aca="false">BB126+BB127</f>
        <v>-756.576757622406</v>
      </c>
      <c r="BC128" s="43" t="n">
        <f aca="false">BC126+BC127</f>
        <v>-756.576757622406</v>
      </c>
      <c r="BD128" s="43" t="n">
        <f aca="false">BD126+BD127</f>
        <v>-756.576757622406</v>
      </c>
      <c r="BE128" s="43" t="n">
        <f aca="false">BE126+BE127</f>
        <v>-756.576757622406</v>
      </c>
      <c r="BF128" s="43" t="n">
        <f aca="false">BF126+BF127</f>
        <v>-756.576757622406</v>
      </c>
      <c r="BG128" s="43" t="n">
        <f aca="false">BG126+BG127</f>
        <v>-756.576757622406</v>
      </c>
      <c r="BH128" s="43" t="n">
        <f aca="false">BH126+BH127</f>
        <v>-756.576757622406</v>
      </c>
      <c r="BI128" s="43" t="n">
        <f aca="false">BI126+BI127</f>
        <v>-756.576757622406</v>
      </c>
      <c r="BJ128" s="43" t="n">
        <f aca="false">BJ126+BJ127</f>
        <v>-756.576757622406</v>
      </c>
      <c r="BK128" s="43" t="n">
        <f aca="false">BK126+BK127</f>
        <v>-756.576757622406</v>
      </c>
      <c r="BL128" s="43" t="n">
        <f aca="false">BL126+BL127</f>
        <v>-756.576757622406</v>
      </c>
      <c r="BM128" s="43" t="n">
        <f aca="false">BM126+BM127</f>
        <v>-756.576757622406</v>
      </c>
      <c r="BN128" s="43" t="n">
        <f aca="false">BN126+BN127</f>
        <v>-756.576757622406</v>
      </c>
      <c r="BO128" s="43" t="n">
        <f aca="false">BO126+BO127</f>
        <v>-756.576757622406</v>
      </c>
      <c r="BP128" s="43" t="n">
        <f aca="false">BP126+BP127</f>
        <v>-756.576757622406</v>
      </c>
      <c r="BQ128" s="43" t="n">
        <f aca="false">BQ126+BQ127</f>
        <v>-756.576757622406</v>
      </c>
      <c r="BR128" s="43" t="n">
        <f aca="false">BR126+BR127</f>
        <v>-756.576757622406</v>
      </c>
      <c r="BS128" s="43" t="n">
        <f aca="false">BS126+BS127</f>
        <v>-756.576757622406</v>
      </c>
      <c r="BT128" s="43" t="n">
        <f aca="false">BT126+BT127</f>
        <v>-756.576757622406</v>
      </c>
      <c r="BU128" s="43" t="n">
        <f aca="false">BU126+BU127</f>
        <v>-756.576757622406</v>
      </c>
      <c r="BV128" s="43" t="n">
        <f aca="false">BV126+BV127</f>
        <v>-756.576757622406</v>
      </c>
      <c r="BW128" s="43" t="n">
        <f aca="false">BW126+BW127</f>
        <v>-756.576757622406</v>
      </c>
      <c r="BX128" s="43" t="n">
        <f aca="false">BX126+BX127</f>
        <v>-756.576757622406</v>
      </c>
      <c r="BY128" s="43" t="n">
        <f aca="false">BY126+BY127</f>
        <v>-756.576757622406</v>
      </c>
      <c r="BZ128" s="43" t="n">
        <f aca="false">BZ126+BZ127</f>
        <v>-756.576757622406</v>
      </c>
      <c r="CA128" s="43" t="n">
        <f aca="false">CA126+CA127</f>
        <v>-756.576757622406</v>
      </c>
      <c r="CB128" s="43" t="n">
        <f aca="false">CB126+CB127</f>
        <v>-2.72848410531879E-013</v>
      </c>
      <c r="CC128" s="43" t="n">
        <f aca="false">CC126+CC127</f>
        <v>-2.72848410531879E-013</v>
      </c>
      <c r="CD128" s="43" t="n">
        <f aca="false">CD126+CD127</f>
        <v>-2.72848410531879E-013</v>
      </c>
      <c r="CE128" s="43" t="n">
        <f aca="false">CE126+CE127</f>
        <v>-2.72848410531879E-013</v>
      </c>
      <c r="CF128" s="43" t="n">
        <f aca="false">CF126+CF127</f>
        <v>-2.72848410531879E-013</v>
      </c>
      <c r="CG128" s="43" t="n">
        <f aca="false">CG126+CG127</f>
        <v>-2.72848410531879E-013</v>
      </c>
      <c r="CH128" s="43" t="n">
        <f aca="false">CH126+CH127</f>
        <v>-2.72848410531879E-013</v>
      </c>
      <c r="CI128" s="43" t="n">
        <f aca="false">CI126+CI127</f>
        <v>-2.72848410531879E-013</v>
      </c>
      <c r="CJ128" s="43" t="n">
        <f aca="false">CJ126+CJ127</f>
        <v>-2.72848410531879E-013</v>
      </c>
      <c r="CK128" s="43" t="n">
        <f aca="false">CK126+CK127</f>
        <v>-2.72848410531879E-013</v>
      </c>
      <c r="CL128" s="43" t="n">
        <f aca="false">CL126+CL127</f>
        <v>-2.72848410531879E-013</v>
      </c>
      <c r="CM128" s="43" t="n">
        <f aca="false">CM126+CM127</f>
        <v>-2.72848410531879E-013</v>
      </c>
      <c r="CN128" s="43" t="n">
        <f aca="false">CN126+CN127</f>
        <v>-2.72848410531879E-013</v>
      </c>
      <c r="CO128" s="43" t="n">
        <f aca="false">CO126+CO127</f>
        <v>-2.72848410531879E-013</v>
      </c>
      <c r="CP128" s="43" t="n">
        <f aca="false">CP126+CP127</f>
        <v>-2.72848410531879E-013</v>
      </c>
      <c r="CQ128" s="43" t="n">
        <f aca="false">CQ126+CQ127</f>
        <v>-2.72848410531879E-013</v>
      </c>
      <c r="CR128" s="43" t="n">
        <f aca="false">CR126+CR127</f>
        <v>-2.72848410531879E-013</v>
      </c>
      <c r="CS128" s="43" t="n">
        <f aca="false">CS126+CS127</f>
        <v>-2.72848410531879E-013</v>
      </c>
      <c r="CT128" s="43" t="n">
        <f aca="false">CT126+CT127</f>
        <v>-2.72848410531879E-013</v>
      </c>
      <c r="CU128" s="43" t="n">
        <f aca="false">CU126+CU127</f>
        <v>-2.72848410531879E-013</v>
      </c>
      <c r="CV128" s="43" t="n">
        <f aca="false">CV126+CV127</f>
        <v>-2.72848410531879E-013</v>
      </c>
      <c r="CW128" s="43" t="n">
        <f aca="false">CW126+CW127</f>
        <v>-2.72848410531879E-013</v>
      </c>
      <c r="CX128" s="43" t="n">
        <f aca="false">CX126+CX127</f>
        <v>-2.72848410531879E-013</v>
      </c>
      <c r="CY128" s="43" t="n">
        <f aca="false">CY126+CY127</f>
        <v>-2.72848410531879E-013</v>
      </c>
      <c r="CZ128" s="43" t="n">
        <f aca="false">CZ126+CZ127</f>
        <v>-2.72848410531879E-013</v>
      </c>
      <c r="DA128" s="43" t="n">
        <f aca="false">DA126+DA127</f>
        <v>-2.72848410531879E-013</v>
      </c>
      <c r="DB128" s="43" t="n">
        <f aca="false">DB126+DB127</f>
        <v>-2.72848410531879E-013</v>
      </c>
      <c r="DC128" s="43" t="n">
        <f aca="false">DC126+DC127</f>
        <v>-2.72848410531879E-013</v>
      </c>
      <c r="DD128" s="43" t="n">
        <f aca="false">DD126+DD127</f>
        <v>-2.72848410531879E-013</v>
      </c>
      <c r="DE128" s="43" t="n">
        <f aca="false">DE126+DE127</f>
        <v>-2.72848410531879E-013</v>
      </c>
      <c r="DF128" s="43" t="n">
        <f aca="false">DF126+DF127</f>
        <v>-2.72848410531879E-013</v>
      </c>
      <c r="DG128" s="43" t="n">
        <f aca="false">DG126+DG127</f>
        <v>-2.72848410531879E-013</v>
      </c>
      <c r="DH128" s="43" t="n">
        <f aca="false">DH126+DH127</f>
        <v>-2.72848410531879E-013</v>
      </c>
      <c r="DI128" s="43" t="n">
        <f aca="false">DI126+DI127</f>
        <v>-2.72848410531879E-013</v>
      </c>
      <c r="DJ128" s="43" t="n">
        <f aca="false">DJ126+DJ127</f>
        <v>-2.72848410531879E-013</v>
      </c>
      <c r="DK128" s="43" t="n">
        <f aca="false">DK126+DK127</f>
        <v>-2.72848410531879E-013</v>
      </c>
      <c r="DL128" s="43" t="n">
        <f aca="false">DL126+DL127</f>
        <v>-2.72848410531879E-013</v>
      </c>
      <c r="DM128" s="43" t="n">
        <f aca="false">DM126+DM127</f>
        <v>-2.72848410531879E-013</v>
      </c>
      <c r="DN128" s="43" t="n">
        <f aca="false">DN126+DN127</f>
        <v>-2.72848410531879E-013</v>
      </c>
      <c r="DO128" s="43" t="n">
        <f aca="false">DO126+DO127</f>
        <v>-2.72848410531879E-013</v>
      </c>
      <c r="DP128" s="43" t="n">
        <f aca="false">DP126+DP127</f>
        <v>-2.72848410531879E-013</v>
      </c>
      <c r="DQ128" s="43" t="n">
        <f aca="false">DQ126+DQ127</f>
        <v>-2.72848410531879E-013</v>
      </c>
      <c r="DR128" s="43" t="n">
        <f aca="false">DR126+DR127</f>
        <v>-2.72848410531879E-013</v>
      </c>
      <c r="DS128" s="43" t="n">
        <f aca="false">DS126+DS127</f>
        <v>-2.72848410531879E-013</v>
      </c>
      <c r="DT128" s="43" t="n">
        <f aca="false">DT126+DT127</f>
        <v>-2.72848410531879E-013</v>
      </c>
      <c r="DU128" s="43" t="n">
        <f aca="false">DU126+DU127</f>
        <v>-2.72848410531879E-013</v>
      </c>
      <c r="DV128" s="43" t="n">
        <f aca="false">DV126+DV127</f>
        <v>-2.72848410531879E-013</v>
      </c>
      <c r="DW128" s="43" t="n">
        <f aca="false">DW126+DW127</f>
        <v>-2.72848410531879E-013</v>
      </c>
      <c r="DX128" s="43" t="n">
        <f aca="false">DX126+DX127</f>
        <v>-2.72848410531879E-013</v>
      </c>
      <c r="DY128" s="43" t="n">
        <f aca="false">DY126+DY127</f>
        <v>-2.72848410531879E-013</v>
      </c>
      <c r="DZ128" s="43" t="n">
        <f aca="false">DZ126+DZ127</f>
        <v>-2.72848410531879E-013</v>
      </c>
      <c r="EA128" s="43" t="n">
        <f aca="false">EA126+EA127</f>
        <v>-2.72848410531879E-013</v>
      </c>
      <c r="EB128" s="43" t="n">
        <f aca="false">EB126+EB127</f>
        <v>-2.72848410531879E-013</v>
      </c>
      <c r="EC128" s="43" t="n">
        <f aca="false">EC126+EC127</f>
        <v>-2.72848410531879E-013</v>
      </c>
      <c r="ED128" s="43" t="n">
        <f aca="false">ED126+ED127</f>
        <v>-2.72848410531879E-013</v>
      </c>
      <c r="EE128" s="43" t="n">
        <f aca="false">EE126+EE127</f>
        <v>-2.72848410531879E-013</v>
      </c>
      <c r="EF128" s="43" t="n">
        <f aca="false">EF126+EF127</f>
        <v>-2.72848410531879E-013</v>
      </c>
      <c r="EG128" s="43" t="n">
        <f aca="false">EG126+EG127</f>
        <v>-2.72848410531879E-013</v>
      </c>
      <c r="EH128" s="43" t="n">
        <f aca="false">EH126+EH127</f>
        <v>-2.72848410531879E-013</v>
      </c>
      <c r="EI128" s="43" t="n">
        <f aca="false">EI126+EI127</f>
        <v>-2.72848410531879E-013</v>
      </c>
      <c r="EJ128" s="43" t="n">
        <f aca="false">EJ126+EJ127</f>
        <v>-2.72848410531879E-013</v>
      </c>
      <c r="EK128" s="43" t="n">
        <f aca="false">EK126+EK127</f>
        <v>-2.72848410531879E-013</v>
      </c>
      <c r="EL128" s="43" t="n">
        <f aca="false">EL126+EL127</f>
        <v>-2.72848410531879E-013</v>
      </c>
      <c r="EM128" s="43" t="n">
        <f aca="false">EM126+EM127</f>
        <v>-2.72848410531879E-013</v>
      </c>
      <c r="EN128" s="43" t="n">
        <f aca="false">EN126+EN127</f>
        <v>-2.72848410531879E-013</v>
      </c>
      <c r="EO128" s="43" t="n">
        <f aca="false">EO126+EO127</f>
        <v>-2.72848410531879E-013</v>
      </c>
      <c r="EP128" s="43" t="n">
        <f aca="false">EP126+EP127</f>
        <v>-2.72848410531879E-013</v>
      </c>
      <c r="EQ128" s="43" t="n">
        <f aca="false">EQ126+EQ127</f>
        <v>-2.72848410531879E-013</v>
      </c>
      <c r="ER128" s="43" t="n">
        <f aca="false">ER126+ER127</f>
        <v>-2.72848410531879E-013</v>
      </c>
      <c r="ES128" s="43" t="n">
        <f aca="false">ES126+ES127</f>
        <v>-2.72848410531879E-013</v>
      </c>
      <c r="ET128" s="43" t="n">
        <f aca="false">ET126+ET127</f>
        <v>-2.72848410531879E-013</v>
      </c>
      <c r="EU128" s="43" t="n">
        <f aca="false">EU126+EU127</f>
        <v>-2.72848410531879E-013</v>
      </c>
      <c r="EV128" s="43" t="n">
        <f aca="false">EV126+EV127</f>
        <v>-2.72848410531879E-013</v>
      </c>
      <c r="EW128" s="43" t="n">
        <f aca="false">EW126+EW127</f>
        <v>-2.72848410531879E-013</v>
      </c>
      <c r="EX128" s="43" t="n">
        <f aca="false">EX126+EX127</f>
        <v>-2.72848410531879E-013</v>
      </c>
      <c r="EY128" s="43" t="n">
        <f aca="false">EY126+EY127</f>
        <v>-2.72848410531879E-013</v>
      </c>
      <c r="EZ128" s="43" t="n">
        <f aca="false">EZ126+EZ127</f>
        <v>-2.72848410531879E-013</v>
      </c>
      <c r="FA128" s="43" t="n">
        <f aca="false">FA126+FA127</f>
        <v>-2.72848410531879E-013</v>
      </c>
      <c r="FB128" s="43" t="n">
        <f aca="false">FB126+FB127</f>
        <v>-2.72848410531879E-013</v>
      </c>
      <c r="FC128" s="43" t="n">
        <f aca="false">FC126+FC127</f>
        <v>-2.72848410531879E-013</v>
      </c>
      <c r="FD128" s="43" t="n">
        <f aca="false">FD126+FD127</f>
        <v>-2.72848410531879E-013</v>
      </c>
      <c r="FE128" s="43" t="n">
        <f aca="false">FE126+FE127</f>
        <v>-2.72848410531879E-013</v>
      </c>
      <c r="FF128" s="43" t="n">
        <f aca="false">FF126+FF127</f>
        <v>-2.72848410531879E-013</v>
      </c>
      <c r="FG128" s="43" t="n">
        <f aca="false">FG126+FG127</f>
        <v>-2.72848410531879E-013</v>
      </c>
      <c r="FH128" s="43" t="n">
        <f aca="false">FH126+FH127</f>
        <v>-2.72848410531879E-013</v>
      </c>
    </row>
    <row r="129" customFormat="false" ht="15" hidden="false" customHeight="false" outlineLevel="0" collapsed="false">
      <c r="C129" s="0" t="s">
        <v>723</v>
      </c>
      <c r="D129" s="11" t="s">
        <v>319</v>
      </c>
      <c r="J129" s="18" t="n">
        <f aca="false">I133</f>
        <v>0</v>
      </c>
      <c r="K129" s="18" t="n">
        <f aca="false">J133</f>
        <v>0</v>
      </c>
      <c r="L129" s="18" t="n">
        <f aca="false">K133</f>
        <v>0</v>
      </c>
      <c r="M129" s="18" t="n">
        <f aca="false">L133</f>
        <v>0</v>
      </c>
      <c r="N129" s="18" t="n">
        <f aca="false">M133</f>
        <v>0</v>
      </c>
      <c r="O129" s="18" t="n">
        <f aca="false">N133</f>
        <v>0</v>
      </c>
      <c r="P129" s="18" t="n">
        <f aca="false">O133</f>
        <v>0</v>
      </c>
      <c r="Q129" s="18" t="n">
        <f aca="false">P133</f>
        <v>398.75</v>
      </c>
      <c r="R129" s="18" t="n">
        <f aca="false">Q133</f>
        <v>10773.974375</v>
      </c>
      <c r="S129" s="18" t="n">
        <f aca="false">R133</f>
        <v>21278.8890546875</v>
      </c>
      <c r="T129" s="18" t="n">
        <f aca="false">S133</f>
        <v>31802.3951678711</v>
      </c>
      <c r="U129" s="18" t="n">
        <f aca="false">T133</f>
        <v>31443.3483498471</v>
      </c>
      <c r="V129" s="18" t="n">
        <f aca="false">U133</f>
        <v>31079.8134465978</v>
      </c>
      <c r="W129" s="18" t="n">
        <f aca="false">V133</f>
        <v>30711.7343570578</v>
      </c>
      <c r="X129" s="18" t="n">
        <f aca="false">W133</f>
        <v>30339.0542788987</v>
      </c>
      <c r="Y129" s="18" t="n">
        <f aca="false">X133</f>
        <v>29961.7156997625</v>
      </c>
      <c r="Z129" s="18" t="n">
        <f aca="false">Y133</f>
        <v>29579.6603883871</v>
      </c>
      <c r="AA129" s="18" t="n">
        <f aca="false">Z133</f>
        <v>29192.8293856195</v>
      </c>
      <c r="AB129" s="18" t="n">
        <f aca="false">AA133</f>
        <v>28801.1629953174</v>
      </c>
      <c r="AC129" s="18" t="n">
        <f aca="false">AB133</f>
        <v>28404.6007751364</v>
      </c>
      <c r="AD129" s="18" t="n">
        <f aca="false">AC133</f>
        <v>28003.0815272032</v>
      </c>
      <c r="AE129" s="18" t="n">
        <f aca="false">AD133</f>
        <v>27596.5432886709</v>
      </c>
      <c r="AF129" s="18" t="n">
        <f aca="false">AE133</f>
        <v>27184.9233221569</v>
      </c>
      <c r="AG129" s="18" t="n">
        <f aca="false">AF133</f>
        <v>26768.1581060614</v>
      </c>
      <c r="AH129" s="18" t="n">
        <f aca="false">AG133</f>
        <v>26346.1833247648</v>
      </c>
      <c r="AI129" s="18" t="n">
        <f aca="false">AH133</f>
        <v>25918.9338587019</v>
      </c>
      <c r="AJ129" s="18" t="n">
        <f aca="false">AI133</f>
        <v>25486.3437743133</v>
      </c>
      <c r="AK129" s="18" t="n">
        <f aca="false">AJ133</f>
        <v>25048.3463138698</v>
      </c>
      <c r="AL129" s="18" t="n">
        <f aca="false">AK133</f>
        <v>24604.8738851708</v>
      </c>
      <c r="AM129" s="18" t="n">
        <f aca="false">AL133</f>
        <v>24155.858051113</v>
      </c>
      <c r="AN129" s="18" t="n">
        <f aca="false">AM133</f>
        <v>23701.2295191295</v>
      </c>
      <c r="AO129" s="18" t="n">
        <f aca="false">AN133</f>
        <v>23240.9181304962</v>
      </c>
      <c r="AP129" s="18" t="n">
        <f aca="false">AO133</f>
        <v>22774.852849505</v>
      </c>
      <c r="AQ129" s="18" t="n">
        <f aca="false">AP133</f>
        <v>22302.9617525014</v>
      </c>
      <c r="AR129" s="18" t="n">
        <f aca="false">AQ133</f>
        <v>21825.1720167853</v>
      </c>
      <c r="AS129" s="18" t="n">
        <f aca="false">AR133</f>
        <v>21341.4099093727</v>
      </c>
      <c r="AT129" s="18" t="n">
        <f aca="false">AS133</f>
        <v>20851.6007756174</v>
      </c>
      <c r="AU129" s="18" t="n">
        <f aca="false">AT133</f>
        <v>20355.6690276903</v>
      </c>
      <c r="AV129" s="18" t="n">
        <f aca="false">AU133</f>
        <v>19853.538132914</v>
      </c>
      <c r="AW129" s="18" t="n">
        <f aca="false">AV133</f>
        <v>19345.130601953</v>
      </c>
      <c r="AX129" s="18" t="n">
        <f aca="false">AW133</f>
        <v>18830.367976855</v>
      </c>
      <c r="AY129" s="18" t="n">
        <f aca="false">AX133</f>
        <v>18309.1708189433</v>
      </c>
      <c r="AZ129" s="18" t="n">
        <f aca="false">AY133</f>
        <v>17781.4586965577</v>
      </c>
      <c r="BA129" s="18" t="n">
        <f aca="false">AZ133</f>
        <v>17247.1501726422</v>
      </c>
      <c r="BB129" s="18" t="n">
        <f aca="false">BA133</f>
        <v>16706.1627921779</v>
      </c>
      <c r="BC129" s="18" t="n">
        <f aca="false">BB133</f>
        <v>16158.4130694577</v>
      </c>
      <c r="BD129" s="18" t="n">
        <f aca="false">BC133</f>
        <v>15603.8164752035</v>
      </c>
      <c r="BE129" s="18" t="n">
        <f aca="false">BD133</f>
        <v>15042.2874235211</v>
      </c>
      <c r="BF129" s="18" t="n">
        <f aca="false">BE133</f>
        <v>14473.7392586927</v>
      </c>
      <c r="BG129" s="18" t="n">
        <f aca="false">BF133</f>
        <v>13898.084241804</v>
      </c>
      <c r="BH129" s="18" t="n">
        <f aca="false">BG133</f>
        <v>13315.2335372041</v>
      </c>
      <c r="BI129" s="18" t="n">
        <f aca="false">BH133</f>
        <v>12725.0971987968</v>
      </c>
      <c r="BJ129" s="18" t="n">
        <f aca="false">BI133</f>
        <v>12127.5841561593</v>
      </c>
      <c r="BK129" s="18" t="n">
        <f aca="false">BJ133</f>
        <v>11522.6022004889</v>
      </c>
      <c r="BL129" s="18" t="n">
        <f aca="false">BK133</f>
        <v>10910.0579703726</v>
      </c>
      <c r="BM129" s="18" t="n">
        <f aca="false">BL133</f>
        <v>10289.8569373799</v>
      </c>
      <c r="BN129" s="18" t="n">
        <f aca="false">BM133</f>
        <v>9661.90339147471</v>
      </c>
      <c r="BO129" s="18" t="n">
        <f aca="false">BN133</f>
        <v>9026.10042624573</v>
      </c>
      <c r="BP129" s="18" t="n">
        <f aca="false">BO133</f>
        <v>8382.3499239514</v>
      </c>
      <c r="BQ129" s="18" t="n">
        <f aca="false">BP133</f>
        <v>7730.55254037839</v>
      </c>
      <c r="BR129" s="18" t="n">
        <f aca="false">BQ133</f>
        <v>7070.60768951071</v>
      </c>
      <c r="BS129" s="18" t="n">
        <f aca="false">BR133</f>
        <v>6402.41352800719</v>
      </c>
      <c r="BT129" s="18" t="n">
        <f aca="false">BS133</f>
        <v>5725.86693948487</v>
      </c>
      <c r="BU129" s="18" t="n">
        <f aca="false">BT133</f>
        <v>5040.86351860603</v>
      </c>
      <c r="BV129" s="18" t="n">
        <f aca="false">BU133</f>
        <v>4347.29755496619</v>
      </c>
      <c r="BW129" s="18" t="n">
        <f aca="false">BV133</f>
        <v>3645.06201678087</v>
      </c>
      <c r="BX129" s="18" t="n">
        <f aca="false">BW133</f>
        <v>2934.04853436822</v>
      </c>
      <c r="BY129" s="18" t="n">
        <f aca="false">BX133</f>
        <v>2214.14738342542</v>
      </c>
      <c r="BZ129" s="18" t="n">
        <f aca="false">BY133</f>
        <v>1485.24746809583</v>
      </c>
      <c r="CA129" s="18" t="n">
        <f aca="false">BZ133</f>
        <v>747.23630382462</v>
      </c>
      <c r="CB129" s="18" t="n">
        <f aca="false">CA133</f>
        <v>2.18278728425503E-011</v>
      </c>
      <c r="CC129" s="18" t="n">
        <f aca="false">CB133</f>
        <v>2.18278728425503E-011</v>
      </c>
      <c r="CD129" s="18" t="n">
        <f aca="false">CC133</f>
        <v>2.18278728425503E-011</v>
      </c>
      <c r="CE129" s="18" t="n">
        <f aca="false">CD133</f>
        <v>2.18278728425503E-011</v>
      </c>
      <c r="CF129" s="18" t="n">
        <f aca="false">CE133</f>
        <v>2.18278728425503E-011</v>
      </c>
      <c r="CG129" s="18" t="n">
        <f aca="false">CF133</f>
        <v>2.18278728425503E-011</v>
      </c>
      <c r="CH129" s="18" t="n">
        <f aca="false">CG133</f>
        <v>2.18278728425503E-011</v>
      </c>
      <c r="CI129" s="18" t="n">
        <f aca="false">CH133</f>
        <v>2.18278728425503E-011</v>
      </c>
      <c r="CJ129" s="18" t="n">
        <f aca="false">CI133</f>
        <v>2.18278728425503E-011</v>
      </c>
      <c r="CK129" s="18" t="n">
        <f aca="false">CJ133</f>
        <v>2.18278728425503E-011</v>
      </c>
      <c r="CL129" s="18" t="n">
        <f aca="false">CK133</f>
        <v>2.18278728425503E-011</v>
      </c>
      <c r="CM129" s="18" t="n">
        <f aca="false">CL133</f>
        <v>2.18278728425503E-011</v>
      </c>
      <c r="CN129" s="18" t="n">
        <f aca="false">CM133</f>
        <v>2.18278728425503E-011</v>
      </c>
      <c r="CO129" s="18" t="n">
        <f aca="false">CN133</f>
        <v>2.18278728425503E-011</v>
      </c>
      <c r="CP129" s="18" t="n">
        <f aca="false">CO133</f>
        <v>2.18278728425503E-011</v>
      </c>
      <c r="CQ129" s="18" t="n">
        <f aca="false">CP133</f>
        <v>2.18278728425503E-011</v>
      </c>
      <c r="CR129" s="18" t="n">
        <f aca="false">CQ133</f>
        <v>2.18278728425503E-011</v>
      </c>
      <c r="CS129" s="18" t="n">
        <f aca="false">CR133</f>
        <v>2.18278728425503E-011</v>
      </c>
      <c r="CT129" s="18" t="n">
        <f aca="false">CS133</f>
        <v>2.18278728425503E-011</v>
      </c>
      <c r="CU129" s="18" t="n">
        <f aca="false">CT133</f>
        <v>2.18278728425503E-011</v>
      </c>
      <c r="CV129" s="18" t="n">
        <f aca="false">CU133</f>
        <v>2.18278728425503E-011</v>
      </c>
      <c r="CW129" s="18" t="n">
        <f aca="false">CV133</f>
        <v>2.18278728425503E-011</v>
      </c>
      <c r="CX129" s="18" t="n">
        <f aca="false">CW133</f>
        <v>2.18278728425503E-011</v>
      </c>
      <c r="CY129" s="18" t="n">
        <f aca="false">CX133</f>
        <v>2.18278728425503E-011</v>
      </c>
      <c r="CZ129" s="18" t="n">
        <f aca="false">CY133</f>
        <v>2.18278728425503E-011</v>
      </c>
      <c r="DA129" s="18" t="n">
        <f aca="false">CZ133</f>
        <v>2.18278728425503E-011</v>
      </c>
      <c r="DB129" s="18" t="n">
        <f aca="false">DA133</f>
        <v>2.18278728425503E-011</v>
      </c>
      <c r="DC129" s="18" t="n">
        <f aca="false">DB133</f>
        <v>2.18278728425503E-011</v>
      </c>
      <c r="DD129" s="18" t="n">
        <f aca="false">DC133</f>
        <v>2.18278728425503E-011</v>
      </c>
      <c r="DE129" s="18" t="n">
        <f aca="false">DD133</f>
        <v>2.18278728425503E-011</v>
      </c>
      <c r="DF129" s="18" t="n">
        <f aca="false">DE133</f>
        <v>2.18278728425503E-011</v>
      </c>
      <c r="DG129" s="18" t="n">
        <f aca="false">DF133</f>
        <v>2.18278728425503E-011</v>
      </c>
      <c r="DH129" s="18" t="n">
        <f aca="false">DG133</f>
        <v>2.18278728425503E-011</v>
      </c>
      <c r="DI129" s="18" t="n">
        <f aca="false">DH133</f>
        <v>2.18278728425503E-011</v>
      </c>
      <c r="DJ129" s="18" t="n">
        <f aca="false">DI133</f>
        <v>2.18278728425503E-011</v>
      </c>
      <c r="DK129" s="18" t="n">
        <f aca="false">DJ133</f>
        <v>2.18278728425503E-011</v>
      </c>
      <c r="DL129" s="18" t="n">
        <f aca="false">DK133</f>
        <v>2.18278728425503E-011</v>
      </c>
      <c r="DM129" s="18" t="n">
        <f aca="false">DL133</f>
        <v>2.18278728425503E-011</v>
      </c>
      <c r="DN129" s="18" t="n">
        <f aca="false">DM133</f>
        <v>2.18278728425503E-011</v>
      </c>
      <c r="DO129" s="18" t="n">
        <f aca="false">DN133</f>
        <v>2.18278728425503E-011</v>
      </c>
      <c r="DP129" s="18" t="n">
        <f aca="false">DO133</f>
        <v>2.18278728425503E-011</v>
      </c>
      <c r="DQ129" s="18" t="n">
        <f aca="false">DP133</f>
        <v>2.18278728425503E-011</v>
      </c>
      <c r="DR129" s="18" t="n">
        <f aca="false">DQ133</f>
        <v>2.18278728425503E-011</v>
      </c>
      <c r="DS129" s="18" t="n">
        <f aca="false">DR133</f>
        <v>2.18278728425503E-011</v>
      </c>
      <c r="DT129" s="18" t="n">
        <f aca="false">DS133</f>
        <v>2.18278728425503E-011</v>
      </c>
      <c r="DU129" s="18" t="n">
        <f aca="false">DT133</f>
        <v>2.18278728425503E-011</v>
      </c>
      <c r="DV129" s="18" t="n">
        <f aca="false">DU133</f>
        <v>2.18278728425503E-011</v>
      </c>
      <c r="DW129" s="18" t="n">
        <f aca="false">DV133</f>
        <v>2.18278728425503E-011</v>
      </c>
      <c r="DX129" s="18" t="n">
        <f aca="false">DW133</f>
        <v>2.18278728425503E-011</v>
      </c>
      <c r="DY129" s="18" t="n">
        <f aca="false">DX133</f>
        <v>2.18278728425503E-011</v>
      </c>
      <c r="DZ129" s="18" t="n">
        <f aca="false">DY133</f>
        <v>2.18278728425503E-011</v>
      </c>
      <c r="EA129" s="18" t="n">
        <f aca="false">DZ133</f>
        <v>2.18278728425503E-011</v>
      </c>
      <c r="EB129" s="18" t="n">
        <f aca="false">EA133</f>
        <v>2.18278728425503E-011</v>
      </c>
      <c r="EC129" s="18" t="n">
        <f aca="false">EB133</f>
        <v>2.18278728425503E-011</v>
      </c>
      <c r="ED129" s="18" t="n">
        <f aca="false">EC133</f>
        <v>2.18278728425503E-011</v>
      </c>
      <c r="EE129" s="18" t="n">
        <f aca="false">ED133</f>
        <v>2.18278728425503E-011</v>
      </c>
      <c r="EF129" s="18" t="n">
        <f aca="false">EE133</f>
        <v>2.18278728425503E-011</v>
      </c>
      <c r="EG129" s="18" t="n">
        <f aca="false">EF133</f>
        <v>2.18278728425503E-011</v>
      </c>
      <c r="EH129" s="18" t="n">
        <f aca="false">EG133</f>
        <v>2.18278728425503E-011</v>
      </c>
      <c r="EI129" s="18" t="n">
        <f aca="false">EH133</f>
        <v>2.18278728425503E-011</v>
      </c>
      <c r="EJ129" s="18" t="n">
        <f aca="false">EI133</f>
        <v>2.18278728425503E-011</v>
      </c>
      <c r="EK129" s="18" t="n">
        <f aca="false">EJ133</f>
        <v>2.18278728425503E-011</v>
      </c>
      <c r="EL129" s="18" t="n">
        <f aca="false">EK133</f>
        <v>2.18278728425503E-011</v>
      </c>
      <c r="EM129" s="18" t="n">
        <f aca="false">EL133</f>
        <v>2.18278728425503E-011</v>
      </c>
      <c r="EN129" s="18" t="n">
        <f aca="false">EM133</f>
        <v>2.18278728425503E-011</v>
      </c>
      <c r="EO129" s="18" t="n">
        <f aca="false">EN133</f>
        <v>2.18278728425503E-011</v>
      </c>
      <c r="EP129" s="18" t="n">
        <f aca="false">EO133</f>
        <v>2.18278728425503E-011</v>
      </c>
      <c r="EQ129" s="18" t="n">
        <f aca="false">EP133</f>
        <v>2.18278728425503E-011</v>
      </c>
      <c r="ER129" s="18" t="n">
        <f aca="false">EQ133</f>
        <v>2.18278728425503E-011</v>
      </c>
      <c r="ES129" s="18" t="n">
        <f aca="false">ER133</f>
        <v>2.18278728425503E-011</v>
      </c>
      <c r="ET129" s="18" t="n">
        <f aca="false">ES133</f>
        <v>2.18278728425503E-011</v>
      </c>
      <c r="EU129" s="18" t="n">
        <f aca="false">ET133</f>
        <v>2.18278728425503E-011</v>
      </c>
      <c r="EV129" s="18" t="n">
        <f aca="false">EU133</f>
        <v>2.18278728425503E-011</v>
      </c>
      <c r="EW129" s="18" t="n">
        <f aca="false">EV133</f>
        <v>2.18278728425503E-011</v>
      </c>
      <c r="EX129" s="18" t="n">
        <f aca="false">EW133</f>
        <v>2.18278728425503E-011</v>
      </c>
      <c r="EY129" s="18" t="n">
        <f aca="false">EX133</f>
        <v>2.18278728425503E-011</v>
      </c>
      <c r="EZ129" s="18" t="n">
        <f aca="false">EY133</f>
        <v>2.18278728425503E-011</v>
      </c>
      <c r="FA129" s="18" t="n">
        <f aca="false">EZ133</f>
        <v>2.18278728425503E-011</v>
      </c>
      <c r="FB129" s="18" t="n">
        <f aca="false">FA133</f>
        <v>2.18278728425503E-011</v>
      </c>
      <c r="FC129" s="18" t="n">
        <f aca="false">FB133</f>
        <v>2.18278728425503E-011</v>
      </c>
      <c r="FD129" s="18" t="n">
        <f aca="false">FC133</f>
        <v>2.18278728425503E-011</v>
      </c>
      <c r="FE129" s="18" t="n">
        <f aca="false">FD133</f>
        <v>2.18278728425503E-011</v>
      </c>
      <c r="FF129" s="18" t="n">
        <f aca="false">FE133</f>
        <v>2.18278728425503E-011</v>
      </c>
      <c r="FG129" s="18" t="n">
        <f aca="false">FF133</f>
        <v>2.18278728425503E-011</v>
      </c>
      <c r="FH129" s="18" t="n">
        <f aca="false">FG133</f>
        <v>2.18278728425503E-011</v>
      </c>
    </row>
    <row r="130" customFormat="false" ht="15" hidden="false" customHeight="false" outlineLevel="0" collapsed="false">
      <c r="C130" s="0" t="s">
        <v>724</v>
      </c>
      <c r="D130" s="11" t="s">
        <v>319</v>
      </c>
      <c r="I130" s="43" t="n">
        <f aca="false">SUM(J130:FH130)</f>
        <v>31396.75</v>
      </c>
      <c r="J130" s="43" t="n">
        <f aca="false">-$E120*J112</f>
        <v>0</v>
      </c>
      <c r="K130" s="43" t="n">
        <f aca="false">-$E120*K112</f>
        <v>0</v>
      </c>
      <c r="L130" s="43" t="n">
        <f aca="false">-$E120*L112</f>
        <v>0</v>
      </c>
      <c r="M130" s="43" t="n">
        <f aca="false">-$E120*M112</f>
        <v>0</v>
      </c>
      <c r="N130" s="43" t="n">
        <f aca="false">-$E120*N112</f>
        <v>0</v>
      </c>
      <c r="O130" s="43" t="n">
        <f aca="false">-$E120*O112</f>
        <v>0</v>
      </c>
      <c r="P130" s="43" t="n">
        <f aca="false">-$E120*P112</f>
        <v>398.75</v>
      </c>
      <c r="Q130" s="43" t="n">
        <f aca="false">-$E120*Q112</f>
        <v>10370.24</v>
      </c>
      <c r="R130" s="43" t="n">
        <f aca="false">-$E120*R112</f>
        <v>10370.24</v>
      </c>
      <c r="S130" s="43" t="n">
        <f aca="false">-$E120*S112</f>
        <v>10257.52</v>
      </c>
      <c r="T130" s="43" t="n">
        <f aca="false">-$E120*T112</f>
        <v>0</v>
      </c>
      <c r="U130" s="43" t="n">
        <f aca="false">-$E120*U112</f>
        <v>0</v>
      </c>
      <c r="V130" s="43" t="n">
        <f aca="false">-$E120*V112</f>
        <v>0</v>
      </c>
      <c r="W130" s="43" t="n">
        <f aca="false">-$E120*W112</f>
        <v>0</v>
      </c>
      <c r="X130" s="43" t="n">
        <f aca="false">-$E120*X112</f>
        <v>0</v>
      </c>
      <c r="Y130" s="43" t="n">
        <f aca="false">-$E120*Y112</f>
        <v>0</v>
      </c>
      <c r="Z130" s="43" t="n">
        <f aca="false">-$E120*Z112</f>
        <v>0</v>
      </c>
      <c r="AA130" s="43" t="n">
        <f aca="false">-$E120*AA112</f>
        <v>0</v>
      </c>
      <c r="AB130" s="43" t="n">
        <f aca="false">-$E120*AB112</f>
        <v>0</v>
      </c>
      <c r="AC130" s="43" t="n">
        <f aca="false">-$E120*AC112</f>
        <v>0</v>
      </c>
      <c r="AD130" s="43" t="n">
        <f aca="false">-$E120*AD112</f>
        <v>0</v>
      </c>
      <c r="AE130" s="43" t="n">
        <f aca="false">-$E120*AE112</f>
        <v>0</v>
      </c>
      <c r="AF130" s="43" t="n">
        <f aca="false">-$E120*AF112</f>
        <v>0</v>
      </c>
      <c r="AG130" s="43" t="n">
        <f aca="false">-$E120*AG112</f>
        <v>0</v>
      </c>
      <c r="AH130" s="43" t="n">
        <f aca="false">-$E120*AH112</f>
        <v>0</v>
      </c>
      <c r="AI130" s="43" t="n">
        <f aca="false">-$E120*AI112</f>
        <v>0</v>
      </c>
      <c r="AJ130" s="43" t="n">
        <f aca="false">-$E120*AJ112</f>
        <v>0</v>
      </c>
      <c r="AK130" s="43" t="n">
        <f aca="false">-$E120*AK112</f>
        <v>0</v>
      </c>
      <c r="AL130" s="43" t="n">
        <f aca="false">-$E120*AL112</f>
        <v>0</v>
      </c>
      <c r="AM130" s="43" t="n">
        <f aca="false">-$E120*AM112</f>
        <v>0</v>
      </c>
      <c r="AN130" s="43" t="n">
        <f aca="false">-$E120*AN112</f>
        <v>0</v>
      </c>
      <c r="AO130" s="43" t="n">
        <f aca="false">-$E120*AO112</f>
        <v>0</v>
      </c>
      <c r="AP130" s="43" t="n">
        <f aca="false">-$E120*AP112</f>
        <v>0</v>
      </c>
      <c r="AQ130" s="43" t="n">
        <f aca="false">-$E120*AQ112</f>
        <v>0</v>
      </c>
      <c r="AR130" s="43" t="n">
        <f aca="false">-$E120*AR112</f>
        <v>0</v>
      </c>
      <c r="AS130" s="43" t="n">
        <f aca="false">-$E120*AS112</f>
        <v>0</v>
      </c>
      <c r="AT130" s="43" t="n">
        <f aca="false">-$E120*AT112</f>
        <v>0</v>
      </c>
      <c r="AU130" s="43" t="n">
        <f aca="false">-$E120*AU112</f>
        <v>0</v>
      </c>
      <c r="AV130" s="43" t="n">
        <f aca="false">-$E120*AV112</f>
        <v>0</v>
      </c>
      <c r="AW130" s="43" t="n">
        <f aca="false">-$E120*AW112</f>
        <v>0</v>
      </c>
      <c r="AX130" s="43" t="n">
        <f aca="false">-$E120*AX112</f>
        <v>0</v>
      </c>
      <c r="AY130" s="43" t="n">
        <f aca="false">-$E120*AY112</f>
        <v>0</v>
      </c>
      <c r="AZ130" s="43" t="n">
        <f aca="false">-$E120*AZ112</f>
        <v>0</v>
      </c>
      <c r="BA130" s="43" t="n">
        <f aca="false">-$E120*BA112</f>
        <v>0</v>
      </c>
      <c r="BB130" s="43" t="n">
        <f aca="false">-$E120*BB112</f>
        <v>0</v>
      </c>
      <c r="BC130" s="43" t="n">
        <f aca="false">-$E120*BC112</f>
        <v>0</v>
      </c>
      <c r="BD130" s="43" t="n">
        <f aca="false">-$E120*BD112</f>
        <v>0</v>
      </c>
      <c r="BE130" s="43" t="n">
        <f aca="false">-$E120*BE112</f>
        <v>0</v>
      </c>
      <c r="BF130" s="43" t="n">
        <f aca="false">-$E120*BF112</f>
        <v>0</v>
      </c>
      <c r="BG130" s="43" t="n">
        <f aca="false">-$E120*BG112</f>
        <v>0</v>
      </c>
      <c r="BH130" s="43" t="n">
        <f aca="false">-$E120*BH112</f>
        <v>0</v>
      </c>
      <c r="BI130" s="43" t="n">
        <f aca="false">-$E120*BI112</f>
        <v>0</v>
      </c>
      <c r="BJ130" s="43" t="n">
        <f aca="false">-$E120*BJ112</f>
        <v>0</v>
      </c>
      <c r="BK130" s="43" t="n">
        <f aca="false">-$E120*BK112</f>
        <v>0</v>
      </c>
      <c r="BL130" s="43" t="n">
        <f aca="false">-$E120*BL112</f>
        <v>0</v>
      </c>
      <c r="BM130" s="43" t="n">
        <f aca="false">-$E120*BM112</f>
        <v>0</v>
      </c>
      <c r="BN130" s="43" t="n">
        <f aca="false">-$E120*BN112</f>
        <v>0</v>
      </c>
      <c r="BO130" s="43" t="n">
        <f aca="false">-$E120*BO112</f>
        <v>0</v>
      </c>
      <c r="BP130" s="43" t="n">
        <f aca="false">-$E120*BP112</f>
        <v>0</v>
      </c>
      <c r="BQ130" s="43" t="n">
        <f aca="false">-$E120*BQ112</f>
        <v>0</v>
      </c>
      <c r="BR130" s="43" t="n">
        <f aca="false">-$E120*BR112</f>
        <v>0</v>
      </c>
      <c r="BS130" s="43" t="n">
        <f aca="false">-$E120*BS112</f>
        <v>0</v>
      </c>
      <c r="BT130" s="43" t="n">
        <f aca="false">-$E120*BT112</f>
        <v>0</v>
      </c>
      <c r="BU130" s="43" t="n">
        <f aca="false">-$E120*BU112</f>
        <v>0</v>
      </c>
      <c r="BV130" s="43" t="n">
        <f aca="false">-$E120*BV112</f>
        <v>0</v>
      </c>
      <c r="BW130" s="43" t="n">
        <f aca="false">-$E120*BW112</f>
        <v>0</v>
      </c>
      <c r="BX130" s="43" t="n">
        <f aca="false">-$E120*BX112</f>
        <v>0</v>
      </c>
      <c r="BY130" s="43" t="n">
        <f aca="false">-$E120*BY112</f>
        <v>0</v>
      </c>
      <c r="BZ130" s="43" t="n">
        <f aca="false">-$E120*BZ112</f>
        <v>0</v>
      </c>
      <c r="CA130" s="43" t="n">
        <f aca="false">-$E120*CA112</f>
        <v>0</v>
      </c>
      <c r="CB130" s="43" t="n">
        <f aca="false">-$E120*CB112</f>
        <v>0</v>
      </c>
      <c r="CC130" s="43" t="n">
        <f aca="false">-$E120*CC112</f>
        <v>0</v>
      </c>
      <c r="CD130" s="43" t="n">
        <f aca="false">-$E120*CD112</f>
        <v>0</v>
      </c>
      <c r="CE130" s="43" t="n">
        <f aca="false">-$E120*CE112</f>
        <v>0</v>
      </c>
      <c r="CF130" s="43" t="n">
        <f aca="false">-$E120*CF112</f>
        <v>0</v>
      </c>
      <c r="CG130" s="43" t="n">
        <f aca="false">-$E120*CG112</f>
        <v>0</v>
      </c>
      <c r="CH130" s="43" t="n">
        <f aca="false">-$E120*CH112</f>
        <v>0</v>
      </c>
      <c r="CI130" s="43" t="n">
        <f aca="false">-$E120*CI112</f>
        <v>0</v>
      </c>
      <c r="CJ130" s="43" t="n">
        <f aca="false">-$E120*CJ112</f>
        <v>0</v>
      </c>
      <c r="CK130" s="43" t="n">
        <f aca="false">-$E120*CK112</f>
        <v>0</v>
      </c>
      <c r="CL130" s="43" t="n">
        <f aca="false">-$E120*CL112</f>
        <v>0</v>
      </c>
      <c r="CM130" s="43" t="n">
        <f aca="false">-$E120*CM112</f>
        <v>0</v>
      </c>
      <c r="CN130" s="43" t="n">
        <f aca="false">-$E120*CN112</f>
        <v>0</v>
      </c>
      <c r="CO130" s="43" t="n">
        <f aca="false">-$E120*CO112</f>
        <v>0</v>
      </c>
      <c r="CP130" s="43" t="n">
        <f aca="false">-$E120*CP112</f>
        <v>0</v>
      </c>
      <c r="CQ130" s="43" t="n">
        <f aca="false">-$E120*CQ112</f>
        <v>0</v>
      </c>
      <c r="CR130" s="43" t="n">
        <f aca="false">-$E120*CR112</f>
        <v>0</v>
      </c>
      <c r="CS130" s="43" t="n">
        <f aca="false">-$E120*CS112</f>
        <v>0</v>
      </c>
      <c r="CT130" s="43" t="n">
        <f aca="false">-$E120*CT112</f>
        <v>0</v>
      </c>
      <c r="CU130" s="43" t="n">
        <f aca="false">-$E120*CU112</f>
        <v>0</v>
      </c>
      <c r="CV130" s="43" t="n">
        <f aca="false">-$E120*CV112</f>
        <v>0</v>
      </c>
      <c r="CW130" s="43" t="n">
        <f aca="false">-$E120*CW112</f>
        <v>0</v>
      </c>
      <c r="CX130" s="43" t="n">
        <f aca="false">-$E120*CX112</f>
        <v>0</v>
      </c>
      <c r="CY130" s="43" t="n">
        <f aca="false">-$E120*CY112</f>
        <v>0</v>
      </c>
      <c r="CZ130" s="43" t="n">
        <f aca="false">-$E120*CZ112</f>
        <v>0</v>
      </c>
      <c r="DA130" s="43" t="n">
        <f aca="false">-$E120*DA112</f>
        <v>0</v>
      </c>
      <c r="DB130" s="43" t="n">
        <f aca="false">-$E120*DB112</f>
        <v>0</v>
      </c>
      <c r="DC130" s="43" t="n">
        <f aca="false">-$E120*DC112</f>
        <v>0</v>
      </c>
      <c r="DD130" s="43" t="n">
        <f aca="false">-$E120*DD112</f>
        <v>0</v>
      </c>
      <c r="DE130" s="43" t="n">
        <f aca="false">-$E120*DE112</f>
        <v>0</v>
      </c>
      <c r="DF130" s="43" t="n">
        <f aca="false">-$E120*DF112</f>
        <v>0</v>
      </c>
      <c r="DG130" s="43" t="n">
        <f aca="false">-$E120*DG112</f>
        <v>0</v>
      </c>
      <c r="DH130" s="43" t="n">
        <f aca="false">-$E120*DH112</f>
        <v>0</v>
      </c>
      <c r="DI130" s="43" t="n">
        <f aca="false">-$E120*DI112</f>
        <v>0</v>
      </c>
      <c r="DJ130" s="43" t="n">
        <f aca="false">-$E120*DJ112</f>
        <v>0</v>
      </c>
      <c r="DK130" s="43" t="n">
        <f aca="false">-$E120*DK112</f>
        <v>0</v>
      </c>
      <c r="DL130" s="43" t="n">
        <f aca="false">-$E120*DL112</f>
        <v>0</v>
      </c>
      <c r="DM130" s="43" t="n">
        <f aca="false">-$E120*DM112</f>
        <v>0</v>
      </c>
      <c r="DN130" s="43" t="n">
        <f aca="false">-$E120*DN112</f>
        <v>0</v>
      </c>
      <c r="DO130" s="43" t="n">
        <f aca="false">-$E120*DO112</f>
        <v>0</v>
      </c>
      <c r="DP130" s="43" t="n">
        <f aca="false">-$E120*DP112</f>
        <v>0</v>
      </c>
      <c r="DQ130" s="43" t="n">
        <f aca="false">-$E120*DQ112</f>
        <v>0</v>
      </c>
      <c r="DR130" s="43" t="n">
        <f aca="false">-$E120*DR112</f>
        <v>0</v>
      </c>
      <c r="DS130" s="43" t="n">
        <f aca="false">-$E120*DS112</f>
        <v>0</v>
      </c>
      <c r="DT130" s="43" t="n">
        <f aca="false">-$E120*DT112</f>
        <v>0</v>
      </c>
      <c r="DU130" s="43" t="n">
        <f aca="false">-$E120*DU112</f>
        <v>0</v>
      </c>
      <c r="DV130" s="43" t="n">
        <f aca="false">-$E120*DV112</f>
        <v>0</v>
      </c>
      <c r="DW130" s="43" t="n">
        <f aca="false">-$E120*DW112</f>
        <v>0</v>
      </c>
      <c r="DX130" s="43" t="n">
        <f aca="false">-$E120*DX112</f>
        <v>0</v>
      </c>
      <c r="DY130" s="43" t="n">
        <f aca="false">-$E120*DY112</f>
        <v>0</v>
      </c>
      <c r="DZ130" s="43" t="n">
        <f aca="false">-$E120*DZ112</f>
        <v>0</v>
      </c>
      <c r="EA130" s="43" t="n">
        <f aca="false">-$E120*EA112</f>
        <v>0</v>
      </c>
      <c r="EB130" s="43" t="n">
        <f aca="false">-$E120*EB112</f>
        <v>0</v>
      </c>
      <c r="EC130" s="43" t="n">
        <f aca="false">-$E120*EC112</f>
        <v>0</v>
      </c>
      <c r="ED130" s="43" t="n">
        <f aca="false">-$E120*ED112</f>
        <v>0</v>
      </c>
      <c r="EE130" s="43" t="n">
        <f aca="false">-$E120*EE112</f>
        <v>0</v>
      </c>
      <c r="EF130" s="43" t="n">
        <f aca="false">-$E120*EF112</f>
        <v>0</v>
      </c>
      <c r="EG130" s="43" t="n">
        <f aca="false">-$E120*EG112</f>
        <v>0</v>
      </c>
      <c r="EH130" s="43" t="n">
        <f aca="false">-$E120*EH112</f>
        <v>0</v>
      </c>
      <c r="EI130" s="43" t="n">
        <f aca="false">-$E120*EI112</f>
        <v>0</v>
      </c>
      <c r="EJ130" s="43" t="n">
        <f aca="false">-$E120*EJ112</f>
        <v>0</v>
      </c>
      <c r="EK130" s="43" t="n">
        <f aca="false">-$E120*EK112</f>
        <v>0</v>
      </c>
      <c r="EL130" s="43" t="n">
        <f aca="false">-$E120*EL112</f>
        <v>0</v>
      </c>
      <c r="EM130" s="43" t="n">
        <f aca="false">-$E120*EM112</f>
        <v>0</v>
      </c>
      <c r="EN130" s="43" t="n">
        <f aca="false">-$E120*EN112</f>
        <v>0</v>
      </c>
      <c r="EO130" s="43" t="n">
        <f aca="false">-$E120*EO112</f>
        <v>0</v>
      </c>
      <c r="EP130" s="43" t="n">
        <f aca="false">-$E120*EP112</f>
        <v>0</v>
      </c>
      <c r="EQ130" s="43" t="n">
        <f aca="false">-$E120*EQ112</f>
        <v>0</v>
      </c>
      <c r="ER130" s="43" t="n">
        <f aca="false">-$E120*ER112</f>
        <v>0</v>
      </c>
      <c r="ES130" s="43" t="n">
        <f aca="false">-$E120*ES112</f>
        <v>0</v>
      </c>
      <c r="ET130" s="43" t="n">
        <f aca="false">-$E120*ET112</f>
        <v>0</v>
      </c>
      <c r="EU130" s="43" t="n">
        <f aca="false">-$E120*EU112</f>
        <v>0</v>
      </c>
      <c r="EV130" s="43" t="n">
        <f aca="false">-$E120*EV112</f>
        <v>0</v>
      </c>
      <c r="EW130" s="43" t="n">
        <f aca="false">-$E120*EW112</f>
        <v>0</v>
      </c>
      <c r="EX130" s="43" t="n">
        <f aca="false">-$E120*EX112</f>
        <v>0</v>
      </c>
      <c r="EY130" s="43" t="n">
        <f aca="false">-$E120*EY112</f>
        <v>0</v>
      </c>
      <c r="EZ130" s="43" t="n">
        <f aca="false">-$E120*EZ112</f>
        <v>0</v>
      </c>
      <c r="FA130" s="43" t="n">
        <f aca="false">-$E120*FA112</f>
        <v>0</v>
      </c>
      <c r="FB130" s="43" t="n">
        <f aca="false">-$E120*FB112</f>
        <v>0</v>
      </c>
      <c r="FC130" s="43" t="n">
        <f aca="false">-$E120*FC112</f>
        <v>0</v>
      </c>
      <c r="FD130" s="43" t="n">
        <f aca="false">-$E120*FD112</f>
        <v>0</v>
      </c>
      <c r="FE130" s="43" t="n">
        <f aca="false">-$E120*FE112</f>
        <v>0</v>
      </c>
      <c r="FF130" s="43" t="n">
        <f aca="false">-$E120*FF112</f>
        <v>0</v>
      </c>
      <c r="FG130" s="43" t="n">
        <f aca="false">-$E120*FG112</f>
        <v>0</v>
      </c>
      <c r="FH130" s="43" t="n">
        <f aca="false">-$E120*FH112</f>
        <v>0</v>
      </c>
    </row>
    <row r="131" customFormat="false" ht="15" hidden="false" customHeight="false" outlineLevel="0" collapsed="false">
      <c r="C131" s="0" t="s">
        <v>725</v>
      </c>
      <c r="D131" s="11" t="s">
        <v>319</v>
      </c>
      <c r="I131" s="43" t="n">
        <f aca="false">SUM(J131:FH131)</f>
        <v>405.645167871094</v>
      </c>
      <c r="J131" s="43" t="n">
        <f aca="false">J129*$F34*(1-J24)</f>
        <v>0</v>
      </c>
      <c r="K131" s="43" t="n">
        <f aca="false">K129*$F34*(1-K24)</f>
        <v>0</v>
      </c>
      <c r="L131" s="43" t="n">
        <f aca="false">L129*$F34*(1-L24)</f>
        <v>0</v>
      </c>
      <c r="M131" s="43" t="n">
        <f aca="false">M129*$F34*(1-M24)</f>
        <v>0</v>
      </c>
      <c r="N131" s="43" t="n">
        <f aca="false">N129*$F34*(1-N24)</f>
        <v>0</v>
      </c>
      <c r="O131" s="43" t="n">
        <f aca="false">O129*$F34*(1-O24)</f>
        <v>0</v>
      </c>
      <c r="P131" s="43" t="n">
        <f aca="false">P129*$F34*(1-P24)</f>
        <v>0</v>
      </c>
      <c r="Q131" s="43" t="n">
        <f aca="false">Q129*$F34*(1-Q24)</f>
        <v>4.984375</v>
      </c>
      <c r="R131" s="43" t="n">
        <f aca="false">R129*$F34*(1-R24)</f>
        <v>134.6746796875</v>
      </c>
      <c r="S131" s="43" t="n">
        <f aca="false">S129*$F34*(1-S24)</f>
        <v>265.986113183594</v>
      </c>
      <c r="T131" s="43" t="n">
        <f aca="false">T129*$F34*(1-T24)</f>
        <v>0</v>
      </c>
      <c r="U131" s="43" t="n">
        <f aca="false">U129*$F34*(1-U24)</f>
        <v>0</v>
      </c>
      <c r="V131" s="43" t="n">
        <f aca="false">V129*$F34*(1-V24)</f>
        <v>0</v>
      </c>
      <c r="W131" s="43" t="n">
        <f aca="false">W129*$F34*(1-W24)</f>
        <v>0</v>
      </c>
      <c r="X131" s="43" t="n">
        <f aca="false">X129*$F34*(1-X24)</f>
        <v>0</v>
      </c>
      <c r="Y131" s="43" t="n">
        <f aca="false">Y129*$F34*(1-Y24)</f>
        <v>0</v>
      </c>
      <c r="Z131" s="43" t="n">
        <f aca="false">Z129*$F34*(1-Z24)</f>
        <v>0</v>
      </c>
      <c r="AA131" s="43" t="n">
        <f aca="false">AA129*$F34*(1-AA24)</f>
        <v>0</v>
      </c>
      <c r="AB131" s="43" t="n">
        <f aca="false">AB129*$F34*(1-AB24)</f>
        <v>0</v>
      </c>
      <c r="AC131" s="43" t="n">
        <f aca="false">AC129*$F34*(1-AC24)</f>
        <v>0</v>
      </c>
      <c r="AD131" s="43" t="n">
        <f aca="false">AD129*$F34*(1-AD24)</f>
        <v>0</v>
      </c>
      <c r="AE131" s="43" t="n">
        <f aca="false">AE129*$F34*(1-AE24)</f>
        <v>0</v>
      </c>
      <c r="AF131" s="43" t="n">
        <f aca="false">AF129*$F34*(1-AF24)</f>
        <v>0</v>
      </c>
      <c r="AG131" s="43" t="n">
        <f aca="false">AG129*$F34*(1-AG24)</f>
        <v>0</v>
      </c>
      <c r="AH131" s="43" t="n">
        <f aca="false">AH129*$F34*(1-AH24)</f>
        <v>0</v>
      </c>
      <c r="AI131" s="43" t="n">
        <f aca="false">AI129*$F34*(1-AI24)</f>
        <v>0</v>
      </c>
      <c r="AJ131" s="43" t="n">
        <f aca="false">AJ129*$F34*(1-AJ24)</f>
        <v>0</v>
      </c>
      <c r="AK131" s="43" t="n">
        <f aca="false">AK129*$F34*(1-AK24)</f>
        <v>0</v>
      </c>
      <c r="AL131" s="43" t="n">
        <f aca="false">AL129*$F34*(1-AL24)</f>
        <v>0</v>
      </c>
      <c r="AM131" s="43" t="n">
        <f aca="false">AM129*$F34*(1-AM24)</f>
        <v>0</v>
      </c>
      <c r="AN131" s="43" t="n">
        <f aca="false">AN129*$F34*(1-AN24)</f>
        <v>0</v>
      </c>
      <c r="AO131" s="43" t="n">
        <f aca="false">AO129*$F34*(1-AO24)</f>
        <v>0</v>
      </c>
      <c r="AP131" s="43" t="n">
        <f aca="false">AP129*$F34*(1-AP24)</f>
        <v>0</v>
      </c>
      <c r="AQ131" s="43" t="n">
        <f aca="false">AQ129*$F34*(1-AQ24)</f>
        <v>0</v>
      </c>
      <c r="AR131" s="43" t="n">
        <f aca="false">AR129*$F34*(1-AR24)</f>
        <v>0</v>
      </c>
      <c r="AS131" s="43" t="n">
        <f aca="false">AS129*$F34*(1-AS24)</f>
        <v>0</v>
      </c>
      <c r="AT131" s="43" t="n">
        <f aca="false">AT129*$F34*(1-AT24)</f>
        <v>0</v>
      </c>
      <c r="AU131" s="43" t="n">
        <f aca="false">AU129*$F34*(1-AU24)</f>
        <v>0</v>
      </c>
      <c r="AV131" s="43" t="n">
        <f aca="false">AV129*$F34*(1-AV24)</f>
        <v>0</v>
      </c>
      <c r="AW131" s="43" t="n">
        <f aca="false">AW129*$F34*(1-AW24)</f>
        <v>0</v>
      </c>
      <c r="AX131" s="43" t="n">
        <f aca="false">AX129*$F34*(1-AX24)</f>
        <v>0</v>
      </c>
      <c r="AY131" s="43" t="n">
        <f aca="false">AY129*$F34*(1-AY24)</f>
        <v>0</v>
      </c>
      <c r="AZ131" s="43" t="n">
        <f aca="false">AZ129*$F34*(1-AZ24)</f>
        <v>0</v>
      </c>
      <c r="BA131" s="43" t="n">
        <f aca="false">BA129*$F34*(1-BA24)</f>
        <v>0</v>
      </c>
      <c r="BB131" s="43" t="n">
        <f aca="false">BB129*$F34*(1-BB24)</f>
        <v>0</v>
      </c>
      <c r="BC131" s="43" t="n">
        <f aca="false">BC129*$F34*(1-BC24)</f>
        <v>0</v>
      </c>
      <c r="BD131" s="43" t="n">
        <f aca="false">BD129*$F34*(1-BD24)</f>
        <v>0</v>
      </c>
      <c r="BE131" s="43" t="n">
        <f aca="false">BE129*$F34*(1-BE24)</f>
        <v>0</v>
      </c>
      <c r="BF131" s="43" t="n">
        <f aca="false">BF129*$F34*(1-BF24)</f>
        <v>0</v>
      </c>
      <c r="BG131" s="43" t="n">
        <f aca="false">BG129*$F34*(1-BG24)</f>
        <v>0</v>
      </c>
      <c r="BH131" s="43" t="n">
        <f aca="false">BH129*$F34*(1-BH24)</f>
        <v>0</v>
      </c>
      <c r="BI131" s="43" t="n">
        <f aca="false">BI129*$F34*(1-BI24)</f>
        <v>0</v>
      </c>
      <c r="BJ131" s="43" t="n">
        <f aca="false">BJ129*$F34*(1-BJ24)</f>
        <v>0</v>
      </c>
      <c r="BK131" s="43" t="n">
        <f aca="false">BK129*$F34*(1-BK24)</f>
        <v>0</v>
      </c>
      <c r="BL131" s="43" t="n">
        <f aca="false">BL129*$F34*(1-BL24)</f>
        <v>0</v>
      </c>
      <c r="BM131" s="43" t="n">
        <f aca="false">BM129*$F34*(1-BM24)</f>
        <v>0</v>
      </c>
      <c r="BN131" s="43" t="n">
        <f aca="false">BN129*$F34*(1-BN24)</f>
        <v>0</v>
      </c>
      <c r="BO131" s="43" t="n">
        <f aca="false">BO129*$F34*(1-BO24)</f>
        <v>0</v>
      </c>
      <c r="BP131" s="43" t="n">
        <f aca="false">BP129*$F34*(1-BP24)</f>
        <v>0</v>
      </c>
      <c r="BQ131" s="43" t="n">
        <f aca="false">BQ129*$F34*(1-BQ24)</f>
        <v>0</v>
      </c>
      <c r="BR131" s="43" t="n">
        <f aca="false">BR129*$F34*(1-BR24)</f>
        <v>0</v>
      </c>
      <c r="BS131" s="43" t="n">
        <f aca="false">BS129*$F34*(1-BS24)</f>
        <v>0</v>
      </c>
      <c r="BT131" s="43" t="n">
        <f aca="false">BT129*$F34*(1-BT24)</f>
        <v>0</v>
      </c>
      <c r="BU131" s="43" t="n">
        <f aca="false">BU129*$F34*(1-BU24)</f>
        <v>0</v>
      </c>
      <c r="BV131" s="43" t="n">
        <f aca="false">BV129*$F34*(1-BV24)</f>
        <v>0</v>
      </c>
      <c r="BW131" s="43" t="n">
        <f aca="false">BW129*$F34*(1-BW24)</f>
        <v>0</v>
      </c>
      <c r="BX131" s="43" t="n">
        <f aca="false">BX129*$F34*(1-BX24)</f>
        <v>0</v>
      </c>
      <c r="BY131" s="43" t="n">
        <f aca="false">BY129*$F34*(1-BY24)</f>
        <v>0</v>
      </c>
      <c r="BZ131" s="43" t="n">
        <f aca="false">BZ129*$F34*(1-BZ24)</f>
        <v>0</v>
      </c>
      <c r="CA131" s="43" t="n">
        <f aca="false">CA129*$F34*(1-CA24)</f>
        <v>0</v>
      </c>
      <c r="CB131" s="43" t="n">
        <f aca="false">CB129*$F34*(1-CB24)</f>
        <v>0</v>
      </c>
      <c r="CC131" s="43" t="n">
        <f aca="false">CC129*$F34*(1-CC24)</f>
        <v>0</v>
      </c>
      <c r="CD131" s="43" t="n">
        <f aca="false">CD129*$F34*(1-CD24)</f>
        <v>0</v>
      </c>
      <c r="CE131" s="43" t="n">
        <f aca="false">CE129*$F34*(1-CE24)</f>
        <v>0</v>
      </c>
      <c r="CF131" s="43" t="n">
        <f aca="false">CF129*$F34*(1-CF24)</f>
        <v>0</v>
      </c>
      <c r="CG131" s="43" t="n">
        <f aca="false">CG129*$F34*(1-CG24)</f>
        <v>0</v>
      </c>
      <c r="CH131" s="43" t="n">
        <f aca="false">CH129*$F34*(1-CH24)</f>
        <v>0</v>
      </c>
      <c r="CI131" s="43" t="n">
        <f aca="false">CI129*$F34*(1-CI24)</f>
        <v>0</v>
      </c>
      <c r="CJ131" s="43" t="n">
        <f aca="false">CJ129*$F34*(1-CJ24)</f>
        <v>0</v>
      </c>
      <c r="CK131" s="43" t="n">
        <f aca="false">CK129*$F34*(1-CK24)</f>
        <v>0</v>
      </c>
      <c r="CL131" s="43" t="n">
        <f aca="false">CL129*$F34*(1-CL24)</f>
        <v>0</v>
      </c>
      <c r="CM131" s="43" t="n">
        <f aca="false">CM129*$F34*(1-CM24)</f>
        <v>0</v>
      </c>
      <c r="CN131" s="43" t="n">
        <f aca="false">CN129*$F34*(1-CN24)</f>
        <v>0</v>
      </c>
      <c r="CO131" s="43" t="n">
        <f aca="false">CO129*$F34*(1-CO24)</f>
        <v>0</v>
      </c>
      <c r="CP131" s="43" t="n">
        <f aca="false">CP129*$F34*(1-CP24)</f>
        <v>0</v>
      </c>
      <c r="CQ131" s="43" t="n">
        <f aca="false">CQ129*$F34*(1-CQ24)</f>
        <v>0</v>
      </c>
      <c r="CR131" s="43" t="n">
        <f aca="false">CR129*$F34*(1-CR24)</f>
        <v>0</v>
      </c>
      <c r="CS131" s="43" t="n">
        <f aca="false">CS129*$F34*(1-CS24)</f>
        <v>0</v>
      </c>
      <c r="CT131" s="43" t="n">
        <f aca="false">CT129*$F34*(1-CT24)</f>
        <v>0</v>
      </c>
      <c r="CU131" s="43" t="n">
        <f aca="false">CU129*$F34*(1-CU24)</f>
        <v>0</v>
      </c>
      <c r="CV131" s="43" t="n">
        <f aca="false">CV129*$F34*(1-CV24)</f>
        <v>0</v>
      </c>
      <c r="CW131" s="43" t="n">
        <f aca="false">CW129*$F34*(1-CW24)</f>
        <v>0</v>
      </c>
      <c r="CX131" s="43" t="n">
        <f aca="false">CX129*$F34*(1-CX24)</f>
        <v>0</v>
      </c>
      <c r="CY131" s="43" t="n">
        <f aca="false">CY129*$F34*(1-CY24)</f>
        <v>0</v>
      </c>
      <c r="CZ131" s="43" t="n">
        <f aca="false">CZ129*$F34*(1-CZ24)</f>
        <v>0</v>
      </c>
      <c r="DA131" s="43" t="n">
        <f aca="false">DA129*$F34*(1-DA24)</f>
        <v>0</v>
      </c>
      <c r="DB131" s="43" t="n">
        <f aca="false">DB129*$F34*(1-DB24)</f>
        <v>0</v>
      </c>
      <c r="DC131" s="43" t="n">
        <f aca="false">DC129*$F34*(1-DC24)</f>
        <v>0</v>
      </c>
      <c r="DD131" s="43" t="n">
        <f aca="false">DD129*$F34*(1-DD24)</f>
        <v>0</v>
      </c>
      <c r="DE131" s="43" t="n">
        <f aca="false">DE129*$F34*(1-DE24)</f>
        <v>0</v>
      </c>
      <c r="DF131" s="43" t="n">
        <f aca="false">DF129*$F34*(1-DF24)</f>
        <v>0</v>
      </c>
      <c r="DG131" s="43" t="n">
        <f aca="false">DG129*$F34*(1-DG24)</f>
        <v>0</v>
      </c>
      <c r="DH131" s="43" t="n">
        <f aca="false">DH129*$F34*(1-DH24)</f>
        <v>0</v>
      </c>
      <c r="DI131" s="43" t="n">
        <f aca="false">DI129*$F34*(1-DI24)</f>
        <v>0</v>
      </c>
      <c r="DJ131" s="43" t="n">
        <f aca="false">DJ129*$F34*(1-DJ24)</f>
        <v>0</v>
      </c>
      <c r="DK131" s="43" t="n">
        <f aca="false">DK129*$F34*(1-DK24)</f>
        <v>0</v>
      </c>
      <c r="DL131" s="43" t="n">
        <f aca="false">DL129*$F34*(1-DL24)</f>
        <v>0</v>
      </c>
      <c r="DM131" s="43" t="n">
        <f aca="false">DM129*$F34*(1-DM24)</f>
        <v>0</v>
      </c>
      <c r="DN131" s="43" t="n">
        <f aca="false">DN129*$F34*(1-DN24)</f>
        <v>0</v>
      </c>
      <c r="DO131" s="43" t="n">
        <f aca="false">DO129*$F34*(1-DO24)</f>
        <v>0</v>
      </c>
      <c r="DP131" s="43" t="n">
        <f aca="false">DP129*$F34*(1-DP24)</f>
        <v>0</v>
      </c>
      <c r="DQ131" s="43" t="n">
        <f aca="false">DQ129*$F34*(1-DQ24)</f>
        <v>0</v>
      </c>
      <c r="DR131" s="43" t="n">
        <f aca="false">DR129*$F34*(1-DR24)</f>
        <v>0</v>
      </c>
      <c r="DS131" s="43" t="n">
        <f aca="false">DS129*$F34*(1-DS24)</f>
        <v>0</v>
      </c>
      <c r="DT131" s="43" t="n">
        <f aca="false">DT129*$F34*(1-DT24)</f>
        <v>0</v>
      </c>
      <c r="DU131" s="43" t="n">
        <f aca="false">DU129*$F34*(1-DU24)</f>
        <v>0</v>
      </c>
      <c r="DV131" s="43" t="n">
        <f aca="false">DV129*$F34*(1-DV24)</f>
        <v>0</v>
      </c>
      <c r="DW131" s="43" t="n">
        <f aca="false">DW129*$F34*(1-DW24)</f>
        <v>0</v>
      </c>
      <c r="DX131" s="43" t="n">
        <f aca="false">DX129*$F34*(1-DX24)</f>
        <v>0</v>
      </c>
      <c r="DY131" s="43" t="n">
        <f aca="false">DY129*$F34*(1-DY24)</f>
        <v>0</v>
      </c>
      <c r="DZ131" s="43" t="n">
        <f aca="false">DZ129*$F34*(1-DZ24)</f>
        <v>0</v>
      </c>
      <c r="EA131" s="43" t="n">
        <f aca="false">EA129*$F34*(1-EA24)</f>
        <v>0</v>
      </c>
      <c r="EB131" s="43" t="n">
        <f aca="false">EB129*$F34*(1-EB24)</f>
        <v>0</v>
      </c>
      <c r="EC131" s="43" t="n">
        <f aca="false">EC129*$F34*(1-EC24)</f>
        <v>0</v>
      </c>
      <c r="ED131" s="43" t="n">
        <f aca="false">ED129*$F34*(1-ED24)</f>
        <v>0</v>
      </c>
      <c r="EE131" s="43" t="n">
        <f aca="false">EE129*$F34*(1-EE24)</f>
        <v>0</v>
      </c>
      <c r="EF131" s="43" t="n">
        <f aca="false">EF129*$F34*(1-EF24)</f>
        <v>0</v>
      </c>
      <c r="EG131" s="43" t="n">
        <f aca="false">EG129*$F34*(1-EG24)</f>
        <v>0</v>
      </c>
      <c r="EH131" s="43" t="n">
        <f aca="false">EH129*$F34*(1-EH24)</f>
        <v>0</v>
      </c>
      <c r="EI131" s="43" t="n">
        <f aca="false">EI129*$F34*(1-EI24)</f>
        <v>0</v>
      </c>
      <c r="EJ131" s="43" t="n">
        <f aca="false">EJ129*$F34*(1-EJ24)</f>
        <v>0</v>
      </c>
      <c r="EK131" s="43" t="n">
        <f aca="false">EK129*$F34*(1-EK24)</f>
        <v>0</v>
      </c>
      <c r="EL131" s="43" t="n">
        <f aca="false">EL129*$F34*(1-EL24)</f>
        <v>0</v>
      </c>
      <c r="EM131" s="43" t="n">
        <f aca="false">EM129*$F34*(1-EM24)</f>
        <v>0</v>
      </c>
      <c r="EN131" s="43" t="n">
        <f aca="false">EN129*$F34*(1-EN24)</f>
        <v>0</v>
      </c>
      <c r="EO131" s="43" t="n">
        <f aca="false">EO129*$F34*(1-EO24)</f>
        <v>0</v>
      </c>
      <c r="EP131" s="43" t="n">
        <f aca="false">EP129*$F34*(1-EP24)</f>
        <v>0</v>
      </c>
      <c r="EQ131" s="43" t="n">
        <f aca="false">EQ129*$F34*(1-EQ24)</f>
        <v>0</v>
      </c>
      <c r="ER131" s="43" t="n">
        <f aca="false">ER129*$F34*(1-ER24)</f>
        <v>0</v>
      </c>
      <c r="ES131" s="43" t="n">
        <f aca="false">ES129*$F34*(1-ES24)</f>
        <v>0</v>
      </c>
      <c r="ET131" s="43" t="n">
        <f aca="false">ET129*$F34*(1-ET24)</f>
        <v>0</v>
      </c>
      <c r="EU131" s="43" t="n">
        <f aca="false">EU129*$F34*(1-EU24)</f>
        <v>0</v>
      </c>
      <c r="EV131" s="43" t="n">
        <f aca="false">EV129*$F34*(1-EV24)</f>
        <v>0</v>
      </c>
      <c r="EW131" s="43" t="n">
        <f aca="false">EW129*$F34*(1-EW24)</f>
        <v>0</v>
      </c>
      <c r="EX131" s="43" t="n">
        <f aca="false">EX129*$F34*(1-EX24)</f>
        <v>0</v>
      </c>
      <c r="EY131" s="43" t="n">
        <f aca="false">EY129*$F34*(1-EY24)</f>
        <v>0</v>
      </c>
      <c r="EZ131" s="43" t="n">
        <f aca="false">EZ129*$F34*(1-EZ24)</f>
        <v>0</v>
      </c>
      <c r="FA131" s="43" t="n">
        <f aca="false">FA129*$F34*(1-FA24)</f>
        <v>0</v>
      </c>
      <c r="FB131" s="43" t="n">
        <f aca="false">FB129*$F34*(1-FB24)</f>
        <v>0</v>
      </c>
      <c r="FC131" s="43" t="n">
        <f aca="false">FC129*$F34*(1-FC24)</f>
        <v>0</v>
      </c>
      <c r="FD131" s="43" t="n">
        <f aca="false">FD129*$F34*(1-FD24)</f>
        <v>0</v>
      </c>
      <c r="FE131" s="43" t="n">
        <f aca="false">FE129*$F34*(1-FE24)</f>
        <v>0</v>
      </c>
      <c r="FF131" s="43" t="n">
        <f aca="false">FF129*$F34*(1-FF24)</f>
        <v>0</v>
      </c>
      <c r="FG131" s="43" t="n">
        <f aca="false">FG129*$F34*(1-FG24)</f>
        <v>0</v>
      </c>
      <c r="FH131" s="43" t="n">
        <f aca="false">FH129*$F34*(1-FH24)</f>
        <v>0</v>
      </c>
    </row>
    <row r="132" customFormat="false" ht="15" hidden="false" customHeight="false" outlineLevel="0" collapsed="false">
      <c r="C132" s="0" t="s">
        <v>726</v>
      </c>
      <c r="D132" s="11" t="s">
        <v>319</v>
      </c>
      <c r="I132" s="43" t="n">
        <f aca="false">SUM(J132:FH132)</f>
        <v>-31802.3951678711</v>
      </c>
      <c r="J132" s="43" t="n">
        <f aca="false">J125+J127</f>
        <v>-0</v>
      </c>
      <c r="K132" s="43" t="n">
        <f aca="false">K125+K127</f>
        <v>-0</v>
      </c>
      <c r="L132" s="43" t="n">
        <f aca="false">L125+L127</f>
        <v>-0</v>
      </c>
      <c r="M132" s="43" t="n">
        <f aca="false">M125+M127</f>
        <v>-0</v>
      </c>
      <c r="N132" s="43" t="n">
        <f aca="false">N125+N127</f>
        <v>-0</v>
      </c>
      <c r="O132" s="43" t="n">
        <f aca="false">O125+O127</f>
        <v>-0</v>
      </c>
      <c r="P132" s="43" t="n">
        <f aca="false">P125+P127</f>
        <v>-0</v>
      </c>
      <c r="Q132" s="43" t="n">
        <f aca="false">Q125+Q127</f>
        <v>-0</v>
      </c>
      <c r="R132" s="43" t="n">
        <f aca="false">R125+R127</f>
        <v>-0</v>
      </c>
      <c r="S132" s="43" t="n">
        <f aca="false">S125+S127</f>
        <v>-0</v>
      </c>
      <c r="T132" s="43" t="n">
        <f aca="false">T125+T127</f>
        <v>-359.046818024017</v>
      </c>
      <c r="U132" s="43" t="n">
        <f aca="false">U125+U127</f>
        <v>-363.534903249318</v>
      </c>
      <c r="V132" s="43" t="n">
        <f aca="false">V125+V127</f>
        <v>-368.079089539934</v>
      </c>
      <c r="W132" s="43" t="n">
        <f aca="false">W125+W127</f>
        <v>-372.680078159183</v>
      </c>
      <c r="X132" s="43" t="n">
        <f aca="false">X125+X127</f>
        <v>-377.338579136173</v>
      </c>
      <c r="Y132" s="43" t="n">
        <f aca="false">Y125+Y127</f>
        <v>-382.055311375375</v>
      </c>
      <c r="Z132" s="43" t="n">
        <f aca="false">Z125+Z127</f>
        <v>-386.831002767567</v>
      </c>
      <c r="AA132" s="43" t="n">
        <f aca="false">AA125+AA127</f>
        <v>-391.666390302162</v>
      </c>
      <c r="AB132" s="43" t="n">
        <f aca="false">AB125+AB127</f>
        <v>-396.562220180939</v>
      </c>
      <c r="AC132" s="43" t="n">
        <f aca="false">AC125+AC127</f>
        <v>-401.519247933201</v>
      </c>
      <c r="AD132" s="43" t="n">
        <f aca="false">AD125+AD127</f>
        <v>-406.538238532366</v>
      </c>
      <c r="AE132" s="43" t="n">
        <f aca="false">AE125+AE127</f>
        <v>-411.61996651402</v>
      </c>
      <c r="AF132" s="43" t="n">
        <f aca="false">AF125+AF127</f>
        <v>-416.765216095445</v>
      </c>
      <c r="AG132" s="43" t="n">
        <f aca="false">AG125+AG127</f>
        <v>-421.974781296639</v>
      </c>
      <c r="AH132" s="43" t="n">
        <f aca="false">AH125+AH127</f>
        <v>-427.249466062847</v>
      </c>
      <c r="AI132" s="43" t="n">
        <f aca="false">AI125+AI127</f>
        <v>-432.590084388632</v>
      </c>
      <c r="AJ132" s="43" t="n">
        <f aca="false">AJ125+AJ127</f>
        <v>-437.99746044349</v>
      </c>
      <c r="AK132" s="43" t="n">
        <f aca="false">AK125+AK127</f>
        <v>-443.472428699034</v>
      </c>
      <c r="AL132" s="43" t="n">
        <f aca="false">AL125+AL127</f>
        <v>-449.015834057772</v>
      </c>
      <c r="AM132" s="43" t="n">
        <f aca="false">AM125+AM127</f>
        <v>-454.628531983494</v>
      </c>
      <c r="AN132" s="43" t="n">
        <f aca="false">AN125+AN127</f>
        <v>-460.311388633287</v>
      </c>
      <c r="AO132" s="43" t="n">
        <f aca="false">AO125+AO127</f>
        <v>-466.065280991204</v>
      </c>
      <c r="AP132" s="43" t="n">
        <f aca="false">AP125+AP127</f>
        <v>-471.891097003594</v>
      </c>
      <c r="AQ132" s="43" t="n">
        <f aca="false">AQ125+AQ127</f>
        <v>-477.789735716138</v>
      </c>
      <c r="AR132" s="43" t="n">
        <f aca="false">AR125+AR127</f>
        <v>-483.76210741259</v>
      </c>
      <c r="AS132" s="43" t="n">
        <f aca="false">AS125+AS127</f>
        <v>-489.809133755248</v>
      </c>
      <c r="AT132" s="43" t="n">
        <f aca="false">AT125+AT127</f>
        <v>-495.931747927188</v>
      </c>
      <c r="AU132" s="43" t="n">
        <f aca="false">AU125+AU127</f>
        <v>-502.130894776278</v>
      </c>
      <c r="AV132" s="43" t="n">
        <f aca="false">AV125+AV127</f>
        <v>-508.407530960982</v>
      </c>
      <c r="AW132" s="43" t="n">
        <f aca="false">AW125+AW127</f>
        <v>-514.762625097994</v>
      </c>
      <c r="AX132" s="43" t="n">
        <f aca="false">AX125+AX127</f>
        <v>-521.197157911719</v>
      </c>
      <c r="AY132" s="43" t="n">
        <f aca="false">AY125+AY127</f>
        <v>-527.712122385615</v>
      </c>
      <c r="AZ132" s="43" t="n">
        <f aca="false">AZ125+AZ127</f>
        <v>-534.308523915435</v>
      </c>
      <c r="BA132" s="43" t="n">
        <f aca="false">BA125+BA127</f>
        <v>-540.987380464378</v>
      </c>
      <c r="BB132" s="43" t="n">
        <f aca="false">BB125+BB127</f>
        <v>-547.749722720183</v>
      </c>
      <c r="BC132" s="43" t="n">
        <f aca="false">BC125+BC127</f>
        <v>-554.596594254185</v>
      </c>
      <c r="BD132" s="43" t="n">
        <f aca="false">BD125+BD127</f>
        <v>-561.529051682363</v>
      </c>
      <c r="BE132" s="43" t="n">
        <f aca="false">BE125+BE127</f>
        <v>-568.548164828392</v>
      </c>
      <c r="BF132" s="43" t="n">
        <f aca="false">BF125+BF127</f>
        <v>-575.655016888747</v>
      </c>
      <c r="BG132" s="43" t="n">
        <f aca="false">BG125+BG127</f>
        <v>-582.850704599856</v>
      </c>
      <c r="BH132" s="43" t="n">
        <f aca="false">BH125+BH127</f>
        <v>-590.136338407355</v>
      </c>
      <c r="BI132" s="43" t="n">
        <f aca="false">BI125+BI127</f>
        <v>-597.513042637447</v>
      </c>
      <c r="BJ132" s="43" t="n">
        <f aca="false">BJ125+BJ127</f>
        <v>-604.981955670415</v>
      </c>
      <c r="BK132" s="43" t="n">
        <f aca="false">BK125+BK127</f>
        <v>-612.544230116295</v>
      </c>
      <c r="BL132" s="43" t="n">
        <f aca="false">BL125+BL127</f>
        <v>-620.201032992748</v>
      </c>
      <c r="BM132" s="43" t="n">
        <f aca="false">BM125+BM127</f>
        <v>-627.953545905158</v>
      </c>
      <c r="BN132" s="43" t="n">
        <f aca="false">BN125+BN127</f>
        <v>-635.802965228972</v>
      </c>
      <c r="BO132" s="43" t="n">
        <f aca="false">BO125+BO127</f>
        <v>-643.750502294334</v>
      </c>
      <c r="BP132" s="43" t="n">
        <f aca="false">BP125+BP127</f>
        <v>-651.797383573014</v>
      </c>
      <c r="BQ132" s="43" t="n">
        <f aca="false">BQ125+BQ127</f>
        <v>-659.944850867676</v>
      </c>
      <c r="BR132" s="43" t="n">
        <f aca="false">BR125+BR127</f>
        <v>-668.194161503522</v>
      </c>
      <c r="BS132" s="43" t="n">
        <f aca="false">BS125+BS127</f>
        <v>-676.546588522316</v>
      </c>
      <c r="BT132" s="43" t="n">
        <f aca="false">BT125+BT127</f>
        <v>-685.003420878845</v>
      </c>
      <c r="BU132" s="43" t="n">
        <f aca="false">BU125+BU127</f>
        <v>-693.565963639831</v>
      </c>
      <c r="BV132" s="43" t="n">
        <f aca="false">BV125+BV127</f>
        <v>-702.235538185329</v>
      </c>
      <c r="BW132" s="43" t="n">
        <f aca="false">BW125+BW127</f>
        <v>-711.013482412645</v>
      </c>
      <c r="BX132" s="43" t="n">
        <f aca="false">BX125+BX127</f>
        <v>-719.901150942803</v>
      </c>
      <c r="BY132" s="43" t="n">
        <f aca="false">BY125+BY127</f>
        <v>-728.899915329589</v>
      </c>
      <c r="BZ132" s="43" t="n">
        <f aca="false">BZ125+BZ127</f>
        <v>-738.011164271208</v>
      </c>
      <c r="CA132" s="43" t="n">
        <f aca="false">CA125+CA127</f>
        <v>-747.236303824598</v>
      </c>
      <c r="CB132" s="43" t="n">
        <f aca="false">CB125+CB127</f>
        <v>-0</v>
      </c>
      <c r="CC132" s="43" t="n">
        <f aca="false">CC125+CC127</f>
        <v>-0</v>
      </c>
      <c r="CD132" s="43" t="n">
        <f aca="false">CD125+CD127</f>
        <v>-0</v>
      </c>
      <c r="CE132" s="43" t="n">
        <f aca="false">CE125+CE127</f>
        <v>-0</v>
      </c>
      <c r="CF132" s="43" t="n">
        <f aca="false">CF125+CF127</f>
        <v>-0</v>
      </c>
      <c r="CG132" s="43" t="n">
        <f aca="false">CG125+CG127</f>
        <v>-0</v>
      </c>
      <c r="CH132" s="43" t="n">
        <f aca="false">CH125+CH127</f>
        <v>-0</v>
      </c>
      <c r="CI132" s="43" t="n">
        <f aca="false">CI125+CI127</f>
        <v>-0</v>
      </c>
      <c r="CJ132" s="43" t="n">
        <f aca="false">CJ125+CJ127</f>
        <v>-0</v>
      </c>
      <c r="CK132" s="43" t="n">
        <f aca="false">CK125+CK127</f>
        <v>-0</v>
      </c>
      <c r="CL132" s="43" t="n">
        <f aca="false">CL125+CL127</f>
        <v>-0</v>
      </c>
      <c r="CM132" s="43" t="n">
        <f aca="false">CM125+CM127</f>
        <v>-0</v>
      </c>
      <c r="CN132" s="43" t="n">
        <f aca="false">CN125+CN127</f>
        <v>-0</v>
      </c>
      <c r="CO132" s="43" t="n">
        <f aca="false">CO125+CO127</f>
        <v>-0</v>
      </c>
      <c r="CP132" s="43" t="n">
        <f aca="false">CP125+CP127</f>
        <v>-0</v>
      </c>
      <c r="CQ132" s="43" t="n">
        <f aca="false">CQ125+CQ127</f>
        <v>-0</v>
      </c>
      <c r="CR132" s="43" t="n">
        <f aca="false">CR125+CR127</f>
        <v>-0</v>
      </c>
      <c r="CS132" s="43" t="n">
        <f aca="false">CS125+CS127</f>
        <v>-0</v>
      </c>
      <c r="CT132" s="43" t="n">
        <f aca="false">CT125+CT127</f>
        <v>-0</v>
      </c>
      <c r="CU132" s="43" t="n">
        <f aca="false">CU125+CU127</f>
        <v>-0</v>
      </c>
      <c r="CV132" s="43" t="n">
        <f aca="false">CV125+CV127</f>
        <v>-0</v>
      </c>
      <c r="CW132" s="43" t="n">
        <f aca="false">CW125+CW127</f>
        <v>-0</v>
      </c>
      <c r="CX132" s="43" t="n">
        <f aca="false">CX125+CX127</f>
        <v>-0</v>
      </c>
      <c r="CY132" s="43" t="n">
        <f aca="false">CY125+CY127</f>
        <v>-0</v>
      </c>
      <c r="CZ132" s="43" t="n">
        <f aca="false">CZ125+CZ127</f>
        <v>-0</v>
      </c>
      <c r="DA132" s="43" t="n">
        <f aca="false">DA125+DA127</f>
        <v>-0</v>
      </c>
      <c r="DB132" s="43" t="n">
        <f aca="false">DB125+DB127</f>
        <v>-0</v>
      </c>
      <c r="DC132" s="43" t="n">
        <f aca="false">DC125+DC127</f>
        <v>-0</v>
      </c>
      <c r="DD132" s="43" t="n">
        <f aca="false">DD125+DD127</f>
        <v>-0</v>
      </c>
      <c r="DE132" s="43" t="n">
        <f aca="false">DE125+DE127</f>
        <v>-0</v>
      </c>
      <c r="DF132" s="43" t="n">
        <f aca="false">DF125+DF127</f>
        <v>-0</v>
      </c>
      <c r="DG132" s="43" t="n">
        <f aca="false">DG125+DG127</f>
        <v>-0</v>
      </c>
      <c r="DH132" s="43" t="n">
        <f aca="false">DH125+DH127</f>
        <v>-0</v>
      </c>
      <c r="DI132" s="43" t="n">
        <f aca="false">DI125+DI127</f>
        <v>-0</v>
      </c>
      <c r="DJ132" s="43" t="n">
        <f aca="false">DJ125+DJ127</f>
        <v>-0</v>
      </c>
      <c r="DK132" s="43" t="n">
        <f aca="false">DK125+DK127</f>
        <v>-0</v>
      </c>
      <c r="DL132" s="43" t="n">
        <f aca="false">DL125+DL127</f>
        <v>-0</v>
      </c>
      <c r="DM132" s="43" t="n">
        <f aca="false">DM125+DM127</f>
        <v>-0</v>
      </c>
      <c r="DN132" s="43" t="n">
        <f aca="false">DN125+DN127</f>
        <v>-0</v>
      </c>
      <c r="DO132" s="43" t="n">
        <f aca="false">DO125+DO127</f>
        <v>-0</v>
      </c>
      <c r="DP132" s="43" t="n">
        <f aca="false">DP125+DP127</f>
        <v>-0</v>
      </c>
      <c r="DQ132" s="43" t="n">
        <f aca="false">DQ125+DQ127</f>
        <v>-0</v>
      </c>
      <c r="DR132" s="43" t="n">
        <f aca="false">DR125+DR127</f>
        <v>-0</v>
      </c>
      <c r="DS132" s="43" t="n">
        <f aca="false">DS125+DS127</f>
        <v>-0</v>
      </c>
      <c r="DT132" s="43" t="n">
        <f aca="false">DT125+DT127</f>
        <v>-0</v>
      </c>
      <c r="DU132" s="43" t="n">
        <f aca="false">DU125+DU127</f>
        <v>-0</v>
      </c>
      <c r="DV132" s="43" t="n">
        <f aca="false">DV125+DV127</f>
        <v>-0</v>
      </c>
      <c r="DW132" s="43" t="n">
        <f aca="false">DW125+DW127</f>
        <v>-0</v>
      </c>
      <c r="DX132" s="43" t="n">
        <f aca="false">DX125+DX127</f>
        <v>-0</v>
      </c>
      <c r="DY132" s="43" t="n">
        <f aca="false">DY125+DY127</f>
        <v>-0</v>
      </c>
      <c r="DZ132" s="43" t="n">
        <f aca="false">DZ125+DZ127</f>
        <v>-0</v>
      </c>
      <c r="EA132" s="43" t="n">
        <f aca="false">EA125+EA127</f>
        <v>-0</v>
      </c>
      <c r="EB132" s="43" t="n">
        <f aca="false">EB125+EB127</f>
        <v>-0</v>
      </c>
      <c r="EC132" s="43" t="n">
        <f aca="false">EC125+EC127</f>
        <v>-0</v>
      </c>
      <c r="ED132" s="43" t="n">
        <f aca="false">ED125+ED127</f>
        <v>-0</v>
      </c>
      <c r="EE132" s="43" t="n">
        <f aca="false">EE125+EE127</f>
        <v>-0</v>
      </c>
      <c r="EF132" s="43" t="n">
        <f aca="false">EF125+EF127</f>
        <v>-0</v>
      </c>
      <c r="EG132" s="43" t="n">
        <f aca="false">EG125+EG127</f>
        <v>-0</v>
      </c>
      <c r="EH132" s="43" t="n">
        <f aca="false">EH125+EH127</f>
        <v>-0</v>
      </c>
      <c r="EI132" s="43" t="n">
        <f aca="false">EI125+EI127</f>
        <v>-0</v>
      </c>
      <c r="EJ132" s="43" t="n">
        <f aca="false">EJ125+EJ127</f>
        <v>-0</v>
      </c>
      <c r="EK132" s="43" t="n">
        <f aca="false">EK125+EK127</f>
        <v>-0</v>
      </c>
      <c r="EL132" s="43" t="n">
        <f aca="false">EL125+EL127</f>
        <v>-0</v>
      </c>
      <c r="EM132" s="43" t="n">
        <f aca="false">EM125+EM127</f>
        <v>-0</v>
      </c>
      <c r="EN132" s="43" t="n">
        <f aca="false">EN125+EN127</f>
        <v>-0</v>
      </c>
      <c r="EO132" s="43" t="n">
        <f aca="false">EO125+EO127</f>
        <v>-0</v>
      </c>
      <c r="EP132" s="43" t="n">
        <f aca="false">EP125+EP127</f>
        <v>-0</v>
      </c>
      <c r="EQ132" s="43" t="n">
        <f aca="false">EQ125+EQ127</f>
        <v>-0</v>
      </c>
      <c r="ER132" s="43" t="n">
        <f aca="false">ER125+ER127</f>
        <v>-0</v>
      </c>
      <c r="ES132" s="43" t="n">
        <f aca="false">ES125+ES127</f>
        <v>-0</v>
      </c>
      <c r="ET132" s="43" t="n">
        <f aca="false">ET125+ET127</f>
        <v>-0</v>
      </c>
      <c r="EU132" s="43" t="n">
        <f aca="false">EU125+EU127</f>
        <v>-0</v>
      </c>
      <c r="EV132" s="43" t="n">
        <f aca="false">EV125+EV127</f>
        <v>-0</v>
      </c>
      <c r="EW132" s="43" t="n">
        <f aca="false">EW125+EW127</f>
        <v>-0</v>
      </c>
      <c r="EX132" s="43" t="n">
        <f aca="false">EX125+EX127</f>
        <v>-0</v>
      </c>
      <c r="EY132" s="43" t="n">
        <f aca="false">EY125+EY127</f>
        <v>-0</v>
      </c>
      <c r="EZ132" s="43" t="n">
        <f aca="false">EZ125+EZ127</f>
        <v>-0</v>
      </c>
      <c r="FA132" s="43" t="n">
        <f aca="false">FA125+FA127</f>
        <v>-0</v>
      </c>
      <c r="FB132" s="43" t="n">
        <f aca="false">FB125+FB127</f>
        <v>-0</v>
      </c>
      <c r="FC132" s="43" t="n">
        <f aca="false">FC125+FC127</f>
        <v>-0</v>
      </c>
      <c r="FD132" s="43" t="n">
        <f aca="false">FD125+FD127</f>
        <v>-0</v>
      </c>
      <c r="FE132" s="43" t="n">
        <f aca="false">FE125+FE127</f>
        <v>-0</v>
      </c>
      <c r="FF132" s="43" t="n">
        <f aca="false">FF125+FF127</f>
        <v>-0</v>
      </c>
      <c r="FG132" s="43" t="n">
        <f aca="false">FG125+FG127</f>
        <v>-0</v>
      </c>
      <c r="FH132" s="43" t="n">
        <f aca="false">FH125+FH127</f>
        <v>-0</v>
      </c>
    </row>
    <row r="133" customFormat="false" ht="15" hidden="false" customHeight="false" outlineLevel="0" collapsed="false">
      <c r="C133" s="23" t="s">
        <v>727</v>
      </c>
      <c r="D133" s="11" t="s">
        <v>319</v>
      </c>
      <c r="E133" s="62" t="n">
        <f aca="false">SUMIF($J$4:$FH$4,$F16,$J133:$FH133)</f>
        <v>31802.3951678711</v>
      </c>
      <c r="I133" s="64"/>
      <c r="J133" s="62" t="n">
        <f aca="false">SUM(J129:J132)</f>
        <v>0</v>
      </c>
      <c r="K133" s="62" t="n">
        <f aca="false">SUM(K129:K132)</f>
        <v>0</v>
      </c>
      <c r="L133" s="62" t="n">
        <f aca="false">SUM(L129:L132)</f>
        <v>0</v>
      </c>
      <c r="M133" s="62" t="n">
        <f aca="false">SUM(M129:M132)</f>
        <v>0</v>
      </c>
      <c r="N133" s="62" t="n">
        <f aca="false">SUM(N129:N132)</f>
        <v>0</v>
      </c>
      <c r="O133" s="62" t="n">
        <f aca="false">SUM(O129:O132)</f>
        <v>0</v>
      </c>
      <c r="P133" s="62" t="n">
        <f aca="false">SUM(P129:P132)</f>
        <v>398.75</v>
      </c>
      <c r="Q133" s="62" t="n">
        <f aca="false">SUM(Q129:Q132)</f>
        <v>10773.974375</v>
      </c>
      <c r="R133" s="62" t="n">
        <f aca="false">SUM(R129:R132)</f>
        <v>21278.8890546875</v>
      </c>
      <c r="S133" s="62" t="n">
        <f aca="false">SUM(S129:S132)</f>
        <v>31802.3951678711</v>
      </c>
      <c r="T133" s="62" t="n">
        <f aca="false">SUM(T129:T132)</f>
        <v>31443.3483498471</v>
      </c>
      <c r="U133" s="62" t="n">
        <f aca="false">SUM(U129:U132)</f>
        <v>31079.8134465978</v>
      </c>
      <c r="V133" s="62" t="n">
        <f aca="false">SUM(V129:V132)</f>
        <v>30711.7343570578</v>
      </c>
      <c r="W133" s="62" t="n">
        <f aca="false">SUM(W129:W132)</f>
        <v>30339.0542788987</v>
      </c>
      <c r="X133" s="62" t="n">
        <f aca="false">SUM(X129:X132)</f>
        <v>29961.7156997625</v>
      </c>
      <c r="Y133" s="62" t="n">
        <f aca="false">SUM(Y129:Y132)</f>
        <v>29579.6603883871</v>
      </c>
      <c r="Z133" s="62" t="n">
        <f aca="false">SUM(Z129:Z132)</f>
        <v>29192.8293856195</v>
      </c>
      <c r="AA133" s="62" t="n">
        <f aca="false">SUM(AA129:AA132)</f>
        <v>28801.1629953174</v>
      </c>
      <c r="AB133" s="62" t="n">
        <f aca="false">SUM(AB129:AB132)</f>
        <v>28404.6007751364</v>
      </c>
      <c r="AC133" s="62" t="n">
        <f aca="false">SUM(AC129:AC132)</f>
        <v>28003.0815272032</v>
      </c>
      <c r="AD133" s="62" t="n">
        <f aca="false">SUM(AD129:AD132)</f>
        <v>27596.5432886709</v>
      </c>
      <c r="AE133" s="62" t="n">
        <f aca="false">SUM(AE129:AE132)</f>
        <v>27184.9233221569</v>
      </c>
      <c r="AF133" s="62" t="n">
        <f aca="false">SUM(AF129:AF132)</f>
        <v>26768.1581060614</v>
      </c>
      <c r="AG133" s="62" t="n">
        <f aca="false">SUM(AG129:AG132)</f>
        <v>26346.1833247648</v>
      </c>
      <c r="AH133" s="62" t="n">
        <f aca="false">SUM(AH129:AH132)</f>
        <v>25918.9338587019</v>
      </c>
      <c r="AI133" s="62" t="n">
        <f aca="false">SUM(AI129:AI132)</f>
        <v>25486.3437743133</v>
      </c>
      <c r="AJ133" s="62" t="n">
        <f aca="false">SUM(AJ129:AJ132)</f>
        <v>25048.3463138698</v>
      </c>
      <c r="AK133" s="62" t="n">
        <f aca="false">SUM(AK129:AK132)</f>
        <v>24604.8738851708</v>
      </c>
      <c r="AL133" s="62" t="n">
        <f aca="false">SUM(AL129:AL132)</f>
        <v>24155.858051113</v>
      </c>
      <c r="AM133" s="62" t="n">
        <f aca="false">SUM(AM129:AM132)</f>
        <v>23701.2295191295</v>
      </c>
      <c r="AN133" s="62" t="n">
        <f aca="false">SUM(AN129:AN132)</f>
        <v>23240.9181304962</v>
      </c>
      <c r="AO133" s="62" t="n">
        <f aca="false">SUM(AO129:AO132)</f>
        <v>22774.852849505</v>
      </c>
      <c r="AP133" s="62" t="n">
        <f aca="false">SUM(AP129:AP132)</f>
        <v>22302.9617525014</v>
      </c>
      <c r="AQ133" s="62" t="n">
        <f aca="false">SUM(AQ129:AQ132)</f>
        <v>21825.1720167853</v>
      </c>
      <c r="AR133" s="62" t="n">
        <f aca="false">SUM(AR129:AR132)</f>
        <v>21341.4099093727</v>
      </c>
      <c r="AS133" s="62" t="n">
        <f aca="false">SUM(AS129:AS132)</f>
        <v>20851.6007756174</v>
      </c>
      <c r="AT133" s="62" t="n">
        <f aca="false">SUM(AT129:AT132)</f>
        <v>20355.6690276903</v>
      </c>
      <c r="AU133" s="62" t="n">
        <f aca="false">SUM(AU129:AU132)</f>
        <v>19853.538132914</v>
      </c>
      <c r="AV133" s="62" t="n">
        <f aca="false">SUM(AV129:AV132)</f>
        <v>19345.130601953</v>
      </c>
      <c r="AW133" s="62" t="n">
        <f aca="false">SUM(AW129:AW132)</f>
        <v>18830.367976855</v>
      </c>
      <c r="AX133" s="62" t="n">
        <f aca="false">SUM(AX129:AX132)</f>
        <v>18309.1708189433</v>
      </c>
      <c r="AY133" s="62" t="n">
        <f aca="false">SUM(AY129:AY132)</f>
        <v>17781.4586965577</v>
      </c>
      <c r="AZ133" s="62" t="n">
        <f aca="false">SUM(AZ129:AZ132)</f>
        <v>17247.1501726422</v>
      </c>
      <c r="BA133" s="62" t="n">
        <f aca="false">SUM(BA129:BA132)</f>
        <v>16706.1627921779</v>
      </c>
      <c r="BB133" s="62" t="n">
        <f aca="false">SUM(BB129:BB132)</f>
        <v>16158.4130694577</v>
      </c>
      <c r="BC133" s="62" t="n">
        <f aca="false">SUM(BC129:BC132)</f>
        <v>15603.8164752035</v>
      </c>
      <c r="BD133" s="62" t="n">
        <f aca="false">SUM(BD129:BD132)</f>
        <v>15042.2874235211</v>
      </c>
      <c r="BE133" s="62" t="n">
        <f aca="false">SUM(BE129:BE132)</f>
        <v>14473.7392586927</v>
      </c>
      <c r="BF133" s="62" t="n">
        <f aca="false">SUM(BF129:BF132)</f>
        <v>13898.084241804</v>
      </c>
      <c r="BG133" s="62" t="n">
        <f aca="false">SUM(BG129:BG132)</f>
        <v>13315.2335372041</v>
      </c>
      <c r="BH133" s="62" t="n">
        <f aca="false">SUM(BH129:BH132)</f>
        <v>12725.0971987968</v>
      </c>
      <c r="BI133" s="62" t="n">
        <f aca="false">SUM(BI129:BI132)</f>
        <v>12127.5841561593</v>
      </c>
      <c r="BJ133" s="62" t="n">
        <f aca="false">SUM(BJ129:BJ132)</f>
        <v>11522.6022004889</v>
      </c>
      <c r="BK133" s="62" t="n">
        <f aca="false">SUM(BK129:BK132)</f>
        <v>10910.0579703726</v>
      </c>
      <c r="BL133" s="62" t="n">
        <f aca="false">SUM(BL129:BL132)</f>
        <v>10289.8569373799</v>
      </c>
      <c r="BM133" s="62" t="n">
        <f aca="false">SUM(BM129:BM132)</f>
        <v>9661.90339147471</v>
      </c>
      <c r="BN133" s="62" t="n">
        <f aca="false">SUM(BN129:BN132)</f>
        <v>9026.10042624573</v>
      </c>
      <c r="BO133" s="62" t="n">
        <f aca="false">SUM(BO129:BO132)</f>
        <v>8382.3499239514</v>
      </c>
      <c r="BP133" s="62" t="n">
        <f aca="false">SUM(BP129:BP132)</f>
        <v>7730.55254037839</v>
      </c>
      <c r="BQ133" s="62" t="n">
        <f aca="false">SUM(BQ129:BQ132)</f>
        <v>7070.60768951071</v>
      </c>
      <c r="BR133" s="62" t="n">
        <f aca="false">SUM(BR129:BR132)</f>
        <v>6402.41352800719</v>
      </c>
      <c r="BS133" s="62" t="n">
        <f aca="false">SUM(BS129:BS132)</f>
        <v>5725.86693948487</v>
      </c>
      <c r="BT133" s="62" t="n">
        <f aca="false">SUM(BT129:BT132)</f>
        <v>5040.86351860603</v>
      </c>
      <c r="BU133" s="62" t="n">
        <f aca="false">SUM(BU129:BU132)</f>
        <v>4347.29755496619</v>
      </c>
      <c r="BV133" s="62" t="n">
        <f aca="false">SUM(BV129:BV132)</f>
        <v>3645.06201678087</v>
      </c>
      <c r="BW133" s="62" t="n">
        <f aca="false">SUM(BW129:BW132)</f>
        <v>2934.04853436822</v>
      </c>
      <c r="BX133" s="62" t="n">
        <f aca="false">SUM(BX129:BX132)</f>
        <v>2214.14738342542</v>
      </c>
      <c r="BY133" s="62" t="n">
        <f aca="false">SUM(BY129:BY132)</f>
        <v>1485.24746809583</v>
      </c>
      <c r="BZ133" s="62" t="n">
        <f aca="false">SUM(BZ129:BZ132)</f>
        <v>747.23630382462</v>
      </c>
      <c r="CA133" s="62" t="n">
        <f aca="false">SUM(CA129:CA132)</f>
        <v>2.18278728425503E-011</v>
      </c>
      <c r="CB133" s="62" t="n">
        <f aca="false">SUM(CB129:CB132)</f>
        <v>2.18278728425503E-011</v>
      </c>
      <c r="CC133" s="62" t="n">
        <f aca="false">SUM(CC129:CC132)</f>
        <v>2.18278728425503E-011</v>
      </c>
      <c r="CD133" s="62" t="n">
        <f aca="false">SUM(CD129:CD132)</f>
        <v>2.18278728425503E-011</v>
      </c>
      <c r="CE133" s="62" t="n">
        <f aca="false">SUM(CE129:CE132)</f>
        <v>2.18278728425503E-011</v>
      </c>
      <c r="CF133" s="62" t="n">
        <f aca="false">SUM(CF129:CF132)</f>
        <v>2.18278728425503E-011</v>
      </c>
      <c r="CG133" s="62" t="n">
        <f aca="false">SUM(CG129:CG132)</f>
        <v>2.18278728425503E-011</v>
      </c>
      <c r="CH133" s="62" t="n">
        <f aca="false">SUM(CH129:CH132)</f>
        <v>2.18278728425503E-011</v>
      </c>
      <c r="CI133" s="62" t="n">
        <f aca="false">SUM(CI129:CI132)</f>
        <v>2.18278728425503E-011</v>
      </c>
      <c r="CJ133" s="62" t="n">
        <f aca="false">SUM(CJ129:CJ132)</f>
        <v>2.18278728425503E-011</v>
      </c>
      <c r="CK133" s="62" t="n">
        <f aca="false">SUM(CK129:CK132)</f>
        <v>2.18278728425503E-011</v>
      </c>
      <c r="CL133" s="62" t="n">
        <f aca="false">SUM(CL129:CL132)</f>
        <v>2.18278728425503E-011</v>
      </c>
      <c r="CM133" s="62" t="n">
        <f aca="false">SUM(CM129:CM132)</f>
        <v>2.18278728425503E-011</v>
      </c>
      <c r="CN133" s="62" t="n">
        <f aca="false">SUM(CN129:CN132)</f>
        <v>2.18278728425503E-011</v>
      </c>
      <c r="CO133" s="62" t="n">
        <f aca="false">SUM(CO129:CO132)</f>
        <v>2.18278728425503E-011</v>
      </c>
      <c r="CP133" s="62" t="n">
        <f aca="false">SUM(CP129:CP132)</f>
        <v>2.18278728425503E-011</v>
      </c>
      <c r="CQ133" s="62" t="n">
        <f aca="false">SUM(CQ129:CQ132)</f>
        <v>2.18278728425503E-011</v>
      </c>
      <c r="CR133" s="62" t="n">
        <f aca="false">SUM(CR129:CR132)</f>
        <v>2.18278728425503E-011</v>
      </c>
      <c r="CS133" s="62" t="n">
        <f aca="false">SUM(CS129:CS132)</f>
        <v>2.18278728425503E-011</v>
      </c>
      <c r="CT133" s="62" t="n">
        <f aca="false">SUM(CT129:CT132)</f>
        <v>2.18278728425503E-011</v>
      </c>
      <c r="CU133" s="62" t="n">
        <f aca="false">SUM(CU129:CU132)</f>
        <v>2.18278728425503E-011</v>
      </c>
      <c r="CV133" s="62" t="n">
        <f aca="false">SUM(CV129:CV132)</f>
        <v>2.18278728425503E-011</v>
      </c>
      <c r="CW133" s="62" t="n">
        <f aca="false">SUM(CW129:CW132)</f>
        <v>2.18278728425503E-011</v>
      </c>
      <c r="CX133" s="62" t="n">
        <f aca="false">SUM(CX129:CX132)</f>
        <v>2.18278728425503E-011</v>
      </c>
      <c r="CY133" s="62" t="n">
        <f aca="false">SUM(CY129:CY132)</f>
        <v>2.18278728425503E-011</v>
      </c>
      <c r="CZ133" s="62" t="n">
        <f aca="false">SUM(CZ129:CZ132)</f>
        <v>2.18278728425503E-011</v>
      </c>
      <c r="DA133" s="62" t="n">
        <f aca="false">SUM(DA129:DA132)</f>
        <v>2.18278728425503E-011</v>
      </c>
      <c r="DB133" s="62" t="n">
        <f aca="false">SUM(DB129:DB132)</f>
        <v>2.18278728425503E-011</v>
      </c>
      <c r="DC133" s="62" t="n">
        <f aca="false">SUM(DC129:DC132)</f>
        <v>2.18278728425503E-011</v>
      </c>
      <c r="DD133" s="62" t="n">
        <f aca="false">SUM(DD129:DD132)</f>
        <v>2.18278728425503E-011</v>
      </c>
      <c r="DE133" s="62" t="n">
        <f aca="false">SUM(DE129:DE132)</f>
        <v>2.18278728425503E-011</v>
      </c>
      <c r="DF133" s="62" t="n">
        <f aca="false">SUM(DF129:DF132)</f>
        <v>2.18278728425503E-011</v>
      </c>
      <c r="DG133" s="62" t="n">
        <f aca="false">SUM(DG129:DG132)</f>
        <v>2.18278728425503E-011</v>
      </c>
      <c r="DH133" s="62" t="n">
        <f aca="false">SUM(DH129:DH132)</f>
        <v>2.18278728425503E-011</v>
      </c>
      <c r="DI133" s="62" t="n">
        <f aca="false">SUM(DI129:DI132)</f>
        <v>2.18278728425503E-011</v>
      </c>
      <c r="DJ133" s="62" t="n">
        <f aca="false">SUM(DJ129:DJ132)</f>
        <v>2.18278728425503E-011</v>
      </c>
      <c r="DK133" s="62" t="n">
        <f aca="false">SUM(DK129:DK132)</f>
        <v>2.18278728425503E-011</v>
      </c>
      <c r="DL133" s="62" t="n">
        <f aca="false">SUM(DL129:DL132)</f>
        <v>2.18278728425503E-011</v>
      </c>
      <c r="DM133" s="62" t="n">
        <f aca="false">SUM(DM129:DM132)</f>
        <v>2.18278728425503E-011</v>
      </c>
      <c r="DN133" s="62" t="n">
        <f aca="false">SUM(DN129:DN132)</f>
        <v>2.18278728425503E-011</v>
      </c>
      <c r="DO133" s="62" t="n">
        <f aca="false">SUM(DO129:DO132)</f>
        <v>2.18278728425503E-011</v>
      </c>
      <c r="DP133" s="62" t="n">
        <f aca="false">SUM(DP129:DP132)</f>
        <v>2.18278728425503E-011</v>
      </c>
      <c r="DQ133" s="62" t="n">
        <f aca="false">SUM(DQ129:DQ132)</f>
        <v>2.18278728425503E-011</v>
      </c>
      <c r="DR133" s="62" t="n">
        <f aca="false">SUM(DR129:DR132)</f>
        <v>2.18278728425503E-011</v>
      </c>
      <c r="DS133" s="62" t="n">
        <f aca="false">SUM(DS129:DS132)</f>
        <v>2.18278728425503E-011</v>
      </c>
      <c r="DT133" s="62" t="n">
        <f aca="false">SUM(DT129:DT132)</f>
        <v>2.18278728425503E-011</v>
      </c>
      <c r="DU133" s="62" t="n">
        <f aca="false">SUM(DU129:DU132)</f>
        <v>2.18278728425503E-011</v>
      </c>
      <c r="DV133" s="62" t="n">
        <f aca="false">SUM(DV129:DV132)</f>
        <v>2.18278728425503E-011</v>
      </c>
      <c r="DW133" s="62" t="n">
        <f aca="false">SUM(DW129:DW132)</f>
        <v>2.18278728425503E-011</v>
      </c>
      <c r="DX133" s="62" t="n">
        <f aca="false">SUM(DX129:DX132)</f>
        <v>2.18278728425503E-011</v>
      </c>
      <c r="DY133" s="62" t="n">
        <f aca="false">SUM(DY129:DY132)</f>
        <v>2.18278728425503E-011</v>
      </c>
      <c r="DZ133" s="62" t="n">
        <f aca="false">SUM(DZ129:DZ132)</f>
        <v>2.18278728425503E-011</v>
      </c>
      <c r="EA133" s="62" t="n">
        <f aca="false">SUM(EA129:EA132)</f>
        <v>2.18278728425503E-011</v>
      </c>
      <c r="EB133" s="62" t="n">
        <f aca="false">SUM(EB129:EB132)</f>
        <v>2.18278728425503E-011</v>
      </c>
      <c r="EC133" s="62" t="n">
        <f aca="false">SUM(EC129:EC132)</f>
        <v>2.18278728425503E-011</v>
      </c>
      <c r="ED133" s="62" t="n">
        <f aca="false">SUM(ED129:ED132)</f>
        <v>2.18278728425503E-011</v>
      </c>
      <c r="EE133" s="62" t="n">
        <f aca="false">SUM(EE129:EE132)</f>
        <v>2.18278728425503E-011</v>
      </c>
      <c r="EF133" s="62" t="n">
        <f aca="false">SUM(EF129:EF132)</f>
        <v>2.18278728425503E-011</v>
      </c>
      <c r="EG133" s="62" t="n">
        <f aca="false">SUM(EG129:EG132)</f>
        <v>2.18278728425503E-011</v>
      </c>
      <c r="EH133" s="62" t="n">
        <f aca="false">SUM(EH129:EH132)</f>
        <v>2.18278728425503E-011</v>
      </c>
      <c r="EI133" s="62" t="n">
        <f aca="false">SUM(EI129:EI132)</f>
        <v>2.18278728425503E-011</v>
      </c>
      <c r="EJ133" s="62" t="n">
        <f aca="false">SUM(EJ129:EJ132)</f>
        <v>2.18278728425503E-011</v>
      </c>
      <c r="EK133" s="62" t="n">
        <f aca="false">SUM(EK129:EK132)</f>
        <v>2.18278728425503E-011</v>
      </c>
      <c r="EL133" s="62" t="n">
        <f aca="false">SUM(EL129:EL132)</f>
        <v>2.18278728425503E-011</v>
      </c>
      <c r="EM133" s="62" t="n">
        <f aca="false">SUM(EM129:EM132)</f>
        <v>2.18278728425503E-011</v>
      </c>
      <c r="EN133" s="62" t="n">
        <f aca="false">SUM(EN129:EN132)</f>
        <v>2.18278728425503E-011</v>
      </c>
      <c r="EO133" s="62" t="n">
        <f aca="false">SUM(EO129:EO132)</f>
        <v>2.18278728425503E-011</v>
      </c>
      <c r="EP133" s="62" t="n">
        <f aca="false">SUM(EP129:EP132)</f>
        <v>2.18278728425503E-011</v>
      </c>
      <c r="EQ133" s="62" t="n">
        <f aca="false">SUM(EQ129:EQ132)</f>
        <v>2.18278728425503E-011</v>
      </c>
      <c r="ER133" s="62" t="n">
        <f aca="false">SUM(ER129:ER132)</f>
        <v>2.18278728425503E-011</v>
      </c>
      <c r="ES133" s="62" t="n">
        <f aca="false">SUM(ES129:ES132)</f>
        <v>2.18278728425503E-011</v>
      </c>
      <c r="ET133" s="62" t="n">
        <f aca="false">SUM(ET129:ET132)</f>
        <v>2.18278728425503E-011</v>
      </c>
      <c r="EU133" s="62" t="n">
        <f aca="false">SUM(EU129:EU132)</f>
        <v>2.18278728425503E-011</v>
      </c>
      <c r="EV133" s="62" t="n">
        <f aca="false">SUM(EV129:EV132)</f>
        <v>2.18278728425503E-011</v>
      </c>
      <c r="EW133" s="62" t="n">
        <f aca="false">SUM(EW129:EW132)</f>
        <v>2.18278728425503E-011</v>
      </c>
      <c r="EX133" s="62" t="n">
        <f aca="false">SUM(EX129:EX132)</f>
        <v>2.18278728425503E-011</v>
      </c>
      <c r="EY133" s="62" t="n">
        <f aca="false">SUM(EY129:EY132)</f>
        <v>2.18278728425503E-011</v>
      </c>
      <c r="EZ133" s="62" t="n">
        <f aca="false">SUM(EZ129:EZ132)</f>
        <v>2.18278728425503E-011</v>
      </c>
      <c r="FA133" s="62" t="n">
        <f aca="false">SUM(FA129:FA132)</f>
        <v>2.18278728425503E-011</v>
      </c>
      <c r="FB133" s="62" t="n">
        <f aca="false">SUM(FB129:FB132)</f>
        <v>2.18278728425503E-011</v>
      </c>
      <c r="FC133" s="62" t="n">
        <f aca="false">SUM(FC129:FC132)</f>
        <v>2.18278728425503E-011</v>
      </c>
      <c r="FD133" s="62" t="n">
        <f aca="false">SUM(FD129:FD132)</f>
        <v>2.18278728425503E-011</v>
      </c>
      <c r="FE133" s="62" t="n">
        <f aca="false">SUM(FE129:FE132)</f>
        <v>2.18278728425503E-011</v>
      </c>
      <c r="FF133" s="62" t="n">
        <f aca="false">SUM(FF129:FF132)</f>
        <v>2.18278728425503E-011</v>
      </c>
      <c r="FG133" s="62" t="n">
        <f aca="false">SUM(FG129:FG132)</f>
        <v>2.18278728425503E-011</v>
      </c>
      <c r="FH133" s="62" t="n">
        <f aca="false">SUM(FH129:FH132)</f>
        <v>2.18278728425503E-011</v>
      </c>
    </row>
    <row r="134" customFormat="false" ht="15" hidden="false" customHeight="false" outlineLevel="0" collapsed="false">
      <c r="C134" s="0" t="s">
        <v>728</v>
      </c>
      <c r="D134" s="11" t="s">
        <v>319</v>
      </c>
      <c r="I134" s="43" t="n">
        <f aca="false">SUM(J134:FH134)</f>
        <v>-556.541915437744</v>
      </c>
      <c r="J134" s="43" t="n">
        <f aca="false">-In_Upfront_Fee*$E133*(J129=0)*(J130&gt;0)</f>
        <v>-0</v>
      </c>
      <c r="K134" s="43" t="n">
        <f aca="false">-In_Upfront_Fee*$E133*(K129=0)*(K130&gt;0)</f>
        <v>-0</v>
      </c>
      <c r="L134" s="43" t="n">
        <f aca="false">-In_Upfront_Fee*$E133*(L129=0)*(L130&gt;0)</f>
        <v>-0</v>
      </c>
      <c r="M134" s="43" t="n">
        <f aca="false">-In_Upfront_Fee*$E133*(M129=0)*(M130&gt;0)</f>
        <v>-0</v>
      </c>
      <c r="N134" s="43" t="n">
        <f aca="false">-In_Upfront_Fee*$E133*(N129=0)*(N130&gt;0)</f>
        <v>-0</v>
      </c>
      <c r="O134" s="43" t="n">
        <f aca="false">-In_Upfront_Fee*$E133*(O129=0)*(O130&gt;0)</f>
        <v>-0</v>
      </c>
      <c r="P134" s="43" t="n">
        <f aca="false">-In_Upfront_Fee*$E133*(P129=0)*(P130&gt;0)</f>
        <v>-556.541915437744</v>
      </c>
      <c r="Q134" s="43" t="n">
        <f aca="false">-In_Upfront_Fee*$E133*(Q129=0)*(Q130&gt;0)</f>
        <v>-0</v>
      </c>
      <c r="R134" s="43" t="n">
        <f aca="false">-In_Upfront_Fee*$E133*(R129=0)*(R130&gt;0)</f>
        <v>-0</v>
      </c>
      <c r="S134" s="43" t="n">
        <f aca="false">-In_Upfront_Fee*$E133*(S129=0)*(S130&gt;0)</f>
        <v>-0</v>
      </c>
      <c r="T134" s="43" t="n">
        <f aca="false">-In_Upfront_Fee*$E133*(T129=0)*(T130&gt;0)</f>
        <v>-0</v>
      </c>
      <c r="U134" s="43" t="n">
        <f aca="false">-In_Upfront_Fee*$E133*(U129=0)*(U130&gt;0)</f>
        <v>-0</v>
      </c>
      <c r="V134" s="43" t="n">
        <f aca="false">-In_Upfront_Fee*$E133*(V129=0)*(V130&gt;0)</f>
        <v>-0</v>
      </c>
      <c r="W134" s="43" t="n">
        <f aca="false">-In_Upfront_Fee*$E133*(W129=0)*(W130&gt;0)</f>
        <v>-0</v>
      </c>
      <c r="X134" s="43" t="n">
        <f aca="false">-In_Upfront_Fee*$E133*(X129=0)*(X130&gt;0)</f>
        <v>-0</v>
      </c>
      <c r="Y134" s="43" t="n">
        <f aca="false">-In_Upfront_Fee*$E133*(Y129=0)*(Y130&gt;0)</f>
        <v>-0</v>
      </c>
      <c r="Z134" s="43" t="n">
        <f aca="false">-In_Upfront_Fee*$E133*(Z129=0)*(Z130&gt;0)</f>
        <v>-0</v>
      </c>
      <c r="AA134" s="43" t="n">
        <f aca="false">-In_Upfront_Fee*$E133*(AA129=0)*(AA130&gt;0)</f>
        <v>-0</v>
      </c>
      <c r="AB134" s="43" t="n">
        <f aca="false">-In_Upfront_Fee*$E133*(AB129=0)*(AB130&gt;0)</f>
        <v>-0</v>
      </c>
      <c r="AC134" s="43" t="n">
        <f aca="false">-In_Upfront_Fee*$E133*(AC129=0)*(AC130&gt;0)</f>
        <v>-0</v>
      </c>
      <c r="AD134" s="43" t="n">
        <f aca="false">-In_Upfront_Fee*$E133*(AD129=0)*(AD130&gt;0)</f>
        <v>-0</v>
      </c>
      <c r="AE134" s="43" t="n">
        <f aca="false">-In_Upfront_Fee*$E133*(AE129=0)*(AE130&gt;0)</f>
        <v>-0</v>
      </c>
      <c r="AF134" s="43" t="n">
        <f aca="false">-In_Upfront_Fee*$E133*(AF129=0)*(AF130&gt;0)</f>
        <v>-0</v>
      </c>
      <c r="AG134" s="43" t="n">
        <f aca="false">-In_Upfront_Fee*$E133*(AG129=0)*(AG130&gt;0)</f>
        <v>-0</v>
      </c>
      <c r="AH134" s="43" t="n">
        <f aca="false">-In_Upfront_Fee*$E133*(AH129=0)*(AH130&gt;0)</f>
        <v>-0</v>
      </c>
      <c r="AI134" s="43" t="n">
        <f aca="false">-In_Upfront_Fee*$E133*(AI129=0)*(AI130&gt;0)</f>
        <v>-0</v>
      </c>
      <c r="AJ134" s="43" t="n">
        <f aca="false">-In_Upfront_Fee*$E133*(AJ129=0)*(AJ130&gt;0)</f>
        <v>-0</v>
      </c>
      <c r="AK134" s="43" t="n">
        <f aca="false">-In_Upfront_Fee*$E133*(AK129=0)*(AK130&gt;0)</f>
        <v>-0</v>
      </c>
      <c r="AL134" s="43" t="n">
        <f aca="false">-In_Upfront_Fee*$E133*(AL129=0)*(AL130&gt;0)</f>
        <v>-0</v>
      </c>
      <c r="AM134" s="43" t="n">
        <f aca="false">-In_Upfront_Fee*$E133*(AM129=0)*(AM130&gt;0)</f>
        <v>-0</v>
      </c>
      <c r="AN134" s="43" t="n">
        <f aca="false">-In_Upfront_Fee*$E133*(AN129=0)*(AN130&gt;0)</f>
        <v>-0</v>
      </c>
      <c r="AO134" s="43" t="n">
        <f aca="false">-In_Upfront_Fee*$E133*(AO129=0)*(AO130&gt;0)</f>
        <v>-0</v>
      </c>
      <c r="AP134" s="43" t="n">
        <f aca="false">-In_Upfront_Fee*$E133*(AP129=0)*(AP130&gt;0)</f>
        <v>-0</v>
      </c>
      <c r="AQ134" s="43" t="n">
        <f aca="false">-In_Upfront_Fee*$E133*(AQ129=0)*(AQ130&gt;0)</f>
        <v>-0</v>
      </c>
      <c r="AR134" s="43" t="n">
        <f aca="false">-In_Upfront_Fee*$E133*(AR129=0)*(AR130&gt;0)</f>
        <v>-0</v>
      </c>
      <c r="AS134" s="43" t="n">
        <f aca="false">-In_Upfront_Fee*$E133*(AS129=0)*(AS130&gt;0)</f>
        <v>-0</v>
      </c>
      <c r="AT134" s="43" t="n">
        <f aca="false">-In_Upfront_Fee*$E133*(AT129=0)*(AT130&gt;0)</f>
        <v>-0</v>
      </c>
      <c r="AU134" s="43" t="n">
        <f aca="false">-In_Upfront_Fee*$E133*(AU129=0)*(AU130&gt;0)</f>
        <v>-0</v>
      </c>
      <c r="AV134" s="43" t="n">
        <f aca="false">-In_Upfront_Fee*$E133*(AV129=0)*(AV130&gt;0)</f>
        <v>-0</v>
      </c>
      <c r="AW134" s="43" t="n">
        <f aca="false">-In_Upfront_Fee*$E133*(AW129=0)*(AW130&gt;0)</f>
        <v>-0</v>
      </c>
      <c r="AX134" s="43" t="n">
        <f aca="false">-In_Upfront_Fee*$E133*(AX129=0)*(AX130&gt;0)</f>
        <v>-0</v>
      </c>
      <c r="AY134" s="43" t="n">
        <f aca="false">-In_Upfront_Fee*$E133*(AY129=0)*(AY130&gt;0)</f>
        <v>-0</v>
      </c>
      <c r="AZ134" s="43" t="n">
        <f aca="false">-In_Upfront_Fee*$E133*(AZ129=0)*(AZ130&gt;0)</f>
        <v>-0</v>
      </c>
      <c r="BA134" s="43" t="n">
        <f aca="false">-In_Upfront_Fee*$E133*(BA129=0)*(BA130&gt;0)</f>
        <v>-0</v>
      </c>
      <c r="BB134" s="43" t="n">
        <f aca="false">-In_Upfront_Fee*$E133*(BB129=0)*(BB130&gt;0)</f>
        <v>-0</v>
      </c>
      <c r="BC134" s="43" t="n">
        <f aca="false">-In_Upfront_Fee*$E133*(BC129=0)*(BC130&gt;0)</f>
        <v>-0</v>
      </c>
      <c r="BD134" s="43" t="n">
        <f aca="false">-In_Upfront_Fee*$E133*(BD129=0)*(BD130&gt;0)</f>
        <v>-0</v>
      </c>
      <c r="BE134" s="43" t="n">
        <f aca="false">-In_Upfront_Fee*$E133*(BE129=0)*(BE130&gt;0)</f>
        <v>-0</v>
      </c>
      <c r="BF134" s="43" t="n">
        <f aca="false">-In_Upfront_Fee*$E133*(BF129=0)*(BF130&gt;0)</f>
        <v>-0</v>
      </c>
      <c r="BG134" s="43" t="n">
        <f aca="false">-In_Upfront_Fee*$E133*(BG129=0)*(BG130&gt;0)</f>
        <v>-0</v>
      </c>
      <c r="BH134" s="43" t="n">
        <f aca="false">-In_Upfront_Fee*$E133*(BH129=0)*(BH130&gt;0)</f>
        <v>-0</v>
      </c>
      <c r="BI134" s="43" t="n">
        <f aca="false">-In_Upfront_Fee*$E133*(BI129=0)*(BI130&gt;0)</f>
        <v>-0</v>
      </c>
      <c r="BJ134" s="43" t="n">
        <f aca="false">-In_Upfront_Fee*$E133*(BJ129=0)*(BJ130&gt;0)</f>
        <v>-0</v>
      </c>
      <c r="BK134" s="43" t="n">
        <f aca="false">-In_Upfront_Fee*$E133*(BK129=0)*(BK130&gt;0)</f>
        <v>-0</v>
      </c>
      <c r="BL134" s="43" t="n">
        <f aca="false">-In_Upfront_Fee*$E133*(BL129=0)*(BL130&gt;0)</f>
        <v>-0</v>
      </c>
      <c r="BM134" s="43" t="n">
        <f aca="false">-In_Upfront_Fee*$E133*(BM129=0)*(BM130&gt;0)</f>
        <v>-0</v>
      </c>
      <c r="BN134" s="43" t="n">
        <f aca="false">-In_Upfront_Fee*$E133*(BN129=0)*(BN130&gt;0)</f>
        <v>-0</v>
      </c>
      <c r="BO134" s="43" t="n">
        <f aca="false">-In_Upfront_Fee*$E133*(BO129=0)*(BO130&gt;0)</f>
        <v>-0</v>
      </c>
      <c r="BP134" s="43" t="n">
        <f aca="false">-In_Upfront_Fee*$E133*(BP129=0)*(BP130&gt;0)</f>
        <v>-0</v>
      </c>
      <c r="BQ134" s="43" t="n">
        <f aca="false">-In_Upfront_Fee*$E133*(BQ129=0)*(BQ130&gt;0)</f>
        <v>-0</v>
      </c>
      <c r="BR134" s="43" t="n">
        <f aca="false">-In_Upfront_Fee*$E133*(BR129=0)*(BR130&gt;0)</f>
        <v>-0</v>
      </c>
      <c r="BS134" s="43" t="n">
        <f aca="false">-In_Upfront_Fee*$E133*(BS129=0)*(BS130&gt;0)</f>
        <v>-0</v>
      </c>
      <c r="BT134" s="43" t="n">
        <f aca="false">-In_Upfront_Fee*$E133*(BT129=0)*(BT130&gt;0)</f>
        <v>-0</v>
      </c>
      <c r="BU134" s="43" t="n">
        <f aca="false">-In_Upfront_Fee*$E133*(BU129=0)*(BU130&gt;0)</f>
        <v>-0</v>
      </c>
      <c r="BV134" s="43" t="n">
        <f aca="false">-In_Upfront_Fee*$E133*(BV129=0)*(BV130&gt;0)</f>
        <v>-0</v>
      </c>
      <c r="BW134" s="43" t="n">
        <f aca="false">-In_Upfront_Fee*$E133*(BW129=0)*(BW130&gt;0)</f>
        <v>-0</v>
      </c>
      <c r="BX134" s="43" t="n">
        <f aca="false">-In_Upfront_Fee*$E133*(BX129=0)*(BX130&gt;0)</f>
        <v>-0</v>
      </c>
      <c r="BY134" s="43" t="n">
        <f aca="false">-In_Upfront_Fee*$E133*(BY129=0)*(BY130&gt;0)</f>
        <v>-0</v>
      </c>
      <c r="BZ134" s="43" t="n">
        <f aca="false">-In_Upfront_Fee*$E133*(BZ129=0)*(BZ130&gt;0)</f>
        <v>-0</v>
      </c>
      <c r="CA134" s="43" t="n">
        <f aca="false">-In_Upfront_Fee*$E133*(CA129=0)*(CA130&gt;0)</f>
        <v>-0</v>
      </c>
      <c r="CB134" s="43" t="n">
        <f aca="false">-In_Upfront_Fee*$E133*(CB129=0)*(CB130&gt;0)</f>
        <v>-0</v>
      </c>
      <c r="CC134" s="43" t="n">
        <f aca="false">-In_Upfront_Fee*$E133*(CC129=0)*(CC130&gt;0)</f>
        <v>-0</v>
      </c>
      <c r="CD134" s="43" t="n">
        <f aca="false">-In_Upfront_Fee*$E133*(CD129=0)*(CD130&gt;0)</f>
        <v>-0</v>
      </c>
      <c r="CE134" s="43" t="n">
        <f aca="false">-In_Upfront_Fee*$E133*(CE129=0)*(CE130&gt;0)</f>
        <v>-0</v>
      </c>
      <c r="CF134" s="43" t="n">
        <f aca="false">-In_Upfront_Fee*$E133*(CF129=0)*(CF130&gt;0)</f>
        <v>-0</v>
      </c>
      <c r="CG134" s="43" t="n">
        <f aca="false">-In_Upfront_Fee*$E133*(CG129=0)*(CG130&gt;0)</f>
        <v>-0</v>
      </c>
      <c r="CH134" s="43" t="n">
        <f aca="false">-In_Upfront_Fee*$E133*(CH129=0)*(CH130&gt;0)</f>
        <v>-0</v>
      </c>
      <c r="CI134" s="43" t="n">
        <f aca="false">-In_Upfront_Fee*$E133*(CI129=0)*(CI130&gt;0)</f>
        <v>-0</v>
      </c>
      <c r="CJ134" s="43" t="n">
        <f aca="false">-In_Upfront_Fee*$E133*(CJ129=0)*(CJ130&gt;0)</f>
        <v>-0</v>
      </c>
      <c r="CK134" s="43" t="n">
        <f aca="false">-In_Upfront_Fee*$E133*(CK129=0)*(CK130&gt;0)</f>
        <v>-0</v>
      </c>
      <c r="CL134" s="43" t="n">
        <f aca="false">-In_Upfront_Fee*$E133*(CL129=0)*(CL130&gt;0)</f>
        <v>-0</v>
      </c>
      <c r="CM134" s="43" t="n">
        <f aca="false">-In_Upfront_Fee*$E133*(CM129=0)*(CM130&gt;0)</f>
        <v>-0</v>
      </c>
      <c r="CN134" s="43" t="n">
        <f aca="false">-In_Upfront_Fee*$E133*(CN129=0)*(CN130&gt;0)</f>
        <v>-0</v>
      </c>
      <c r="CO134" s="43" t="n">
        <f aca="false">-In_Upfront_Fee*$E133*(CO129=0)*(CO130&gt;0)</f>
        <v>-0</v>
      </c>
      <c r="CP134" s="43" t="n">
        <f aca="false">-In_Upfront_Fee*$E133*(CP129=0)*(CP130&gt;0)</f>
        <v>-0</v>
      </c>
      <c r="CQ134" s="43" t="n">
        <f aca="false">-In_Upfront_Fee*$E133*(CQ129=0)*(CQ130&gt;0)</f>
        <v>-0</v>
      </c>
      <c r="CR134" s="43" t="n">
        <f aca="false">-In_Upfront_Fee*$E133*(CR129=0)*(CR130&gt;0)</f>
        <v>-0</v>
      </c>
      <c r="CS134" s="43" t="n">
        <f aca="false">-In_Upfront_Fee*$E133*(CS129=0)*(CS130&gt;0)</f>
        <v>-0</v>
      </c>
      <c r="CT134" s="43" t="n">
        <f aca="false">-In_Upfront_Fee*$E133*(CT129=0)*(CT130&gt;0)</f>
        <v>-0</v>
      </c>
      <c r="CU134" s="43" t="n">
        <f aca="false">-In_Upfront_Fee*$E133*(CU129=0)*(CU130&gt;0)</f>
        <v>-0</v>
      </c>
      <c r="CV134" s="43" t="n">
        <f aca="false">-In_Upfront_Fee*$E133*(CV129=0)*(CV130&gt;0)</f>
        <v>-0</v>
      </c>
      <c r="CW134" s="43" t="n">
        <f aca="false">-In_Upfront_Fee*$E133*(CW129=0)*(CW130&gt;0)</f>
        <v>-0</v>
      </c>
      <c r="CX134" s="43" t="n">
        <f aca="false">-In_Upfront_Fee*$E133*(CX129=0)*(CX130&gt;0)</f>
        <v>-0</v>
      </c>
      <c r="CY134" s="43" t="n">
        <f aca="false">-In_Upfront_Fee*$E133*(CY129=0)*(CY130&gt;0)</f>
        <v>-0</v>
      </c>
      <c r="CZ134" s="43" t="n">
        <f aca="false">-In_Upfront_Fee*$E133*(CZ129=0)*(CZ130&gt;0)</f>
        <v>-0</v>
      </c>
      <c r="DA134" s="43" t="n">
        <f aca="false">-In_Upfront_Fee*$E133*(DA129=0)*(DA130&gt;0)</f>
        <v>-0</v>
      </c>
      <c r="DB134" s="43" t="n">
        <f aca="false">-In_Upfront_Fee*$E133*(DB129=0)*(DB130&gt;0)</f>
        <v>-0</v>
      </c>
      <c r="DC134" s="43" t="n">
        <f aca="false">-In_Upfront_Fee*$E133*(DC129=0)*(DC130&gt;0)</f>
        <v>-0</v>
      </c>
      <c r="DD134" s="43" t="n">
        <f aca="false">-In_Upfront_Fee*$E133*(DD129=0)*(DD130&gt;0)</f>
        <v>-0</v>
      </c>
      <c r="DE134" s="43" t="n">
        <f aca="false">-In_Upfront_Fee*$E133*(DE129=0)*(DE130&gt;0)</f>
        <v>-0</v>
      </c>
      <c r="DF134" s="43" t="n">
        <f aca="false">-In_Upfront_Fee*$E133*(DF129=0)*(DF130&gt;0)</f>
        <v>-0</v>
      </c>
      <c r="DG134" s="43" t="n">
        <f aca="false">-In_Upfront_Fee*$E133*(DG129=0)*(DG130&gt;0)</f>
        <v>-0</v>
      </c>
      <c r="DH134" s="43" t="n">
        <f aca="false">-In_Upfront_Fee*$E133*(DH129=0)*(DH130&gt;0)</f>
        <v>-0</v>
      </c>
      <c r="DI134" s="43" t="n">
        <f aca="false">-In_Upfront_Fee*$E133*(DI129=0)*(DI130&gt;0)</f>
        <v>-0</v>
      </c>
      <c r="DJ134" s="43" t="n">
        <f aca="false">-In_Upfront_Fee*$E133*(DJ129=0)*(DJ130&gt;0)</f>
        <v>-0</v>
      </c>
      <c r="DK134" s="43" t="n">
        <f aca="false">-In_Upfront_Fee*$E133*(DK129=0)*(DK130&gt;0)</f>
        <v>-0</v>
      </c>
      <c r="DL134" s="43" t="n">
        <f aca="false">-In_Upfront_Fee*$E133*(DL129=0)*(DL130&gt;0)</f>
        <v>-0</v>
      </c>
      <c r="DM134" s="43" t="n">
        <f aca="false">-In_Upfront_Fee*$E133*(DM129=0)*(DM130&gt;0)</f>
        <v>-0</v>
      </c>
      <c r="DN134" s="43" t="n">
        <f aca="false">-In_Upfront_Fee*$E133*(DN129=0)*(DN130&gt;0)</f>
        <v>-0</v>
      </c>
      <c r="DO134" s="43" t="n">
        <f aca="false">-In_Upfront_Fee*$E133*(DO129=0)*(DO130&gt;0)</f>
        <v>-0</v>
      </c>
      <c r="DP134" s="43" t="n">
        <f aca="false">-In_Upfront_Fee*$E133*(DP129=0)*(DP130&gt;0)</f>
        <v>-0</v>
      </c>
      <c r="DQ134" s="43" t="n">
        <f aca="false">-In_Upfront_Fee*$E133*(DQ129=0)*(DQ130&gt;0)</f>
        <v>-0</v>
      </c>
      <c r="DR134" s="43" t="n">
        <f aca="false">-In_Upfront_Fee*$E133*(DR129=0)*(DR130&gt;0)</f>
        <v>-0</v>
      </c>
      <c r="DS134" s="43" t="n">
        <f aca="false">-In_Upfront_Fee*$E133*(DS129=0)*(DS130&gt;0)</f>
        <v>-0</v>
      </c>
      <c r="DT134" s="43" t="n">
        <f aca="false">-In_Upfront_Fee*$E133*(DT129=0)*(DT130&gt;0)</f>
        <v>-0</v>
      </c>
      <c r="DU134" s="43" t="n">
        <f aca="false">-In_Upfront_Fee*$E133*(DU129=0)*(DU130&gt;0)</f>
        <v>-0</v>
      </c>
      <c r="DV134" s="43" t="n">
        <f aca="false">-In_Upfront_Fee*$E133*(DV129=0)*(DV130&gt;0)</f>
        <v>-0</v>
      </c>
      <c r="DW134" s="43" t="n">
        <f aca="false">-In_Upfront_Fee*$E133*(DW129=0)*(DW130&gt;0)</f>
        <v>-0</v>
      </c>
      <c r="DX134" s="43" t="n">
        <f aca="false">-In_Upfront_Fee*$E133*(DX129=0)*(DX130&gt;0)</f>
        <v>-0</v>
      </c>
      <c r="DY134" s="43" t="n">
        <f aca="false">-In_Upfront_Fee*$E133*(DY129=0)*(DY130&gt;0)</f>
        <v>-0</v>
      </c>
      <c r="DZ134" s="43" t="n">
        <f aca="false">-In_Upfront_Fee*$E133*(DZ129=0)*(DZ130&gt;0)</f>
        <v>-0</v>
      </c>
      <c r="EA134" s="43" t="n">
        <f aca="false">-In_Upfront_Fee*$E133*(EA129=0)*(EA130&gt;0)</f>
        <v>-0</v>
      </c>
      <c r="EB134" s="43" t="n">
        <f aca="false">-In_Upfront_Fee*$E133*(EB129=0)*(EB130&gt;0)</f>
        <v>-0</v>
      </c>
      <c r="EC134" s="43" t="n">
        <f aca="false">-In_Upfront_Fee*$E133*(EC129=0)*(EC130&gt;0)</f>
        <v>-0</v>
      </c>
      <c r="ED134" s="43" t="n">
        <f aca="false">-In_Upfront_Fee*$E133*(ED129=0)*(ED130&gt;0)</f>
        <v>-0</v>
      </c>
      <c r="EE134" s="43" t="n">
        <f aca="false">-In_Upfront_Fee*$E133*(EE129=0)*(EE130&gt;0)</f>
        <v>-0</v>
      </c>
      <c r="EF134" s="43" t="n">
        <f aca="false">-In_Upfront_Fee*$E133*(EF129=0)*(EF130&gt;0)</f>
        <v>-0</v>
      </c>
      <c r="EG134" s="43" t="n">
        <f aca="false">-In_Upfront_Fee*$E133*(EG129=0)*(EG130&gt;0)</f>
        <v>-0</v>
      </c>
      <c r="EH134" s="43" t="n">
        <f aca="false">-In_Upfront_Fee*$E133*(EH129=0)*(EH130&gt;0)</f>
        <v>-0</v>
      </c>
      <c r="EI134" s="43" t="n">
        <f aca="false">-In_Upfront_Fee*$E133*(EI129=0)*(EI130&gt;0)</f>
        <v>-0</v>
      </c>
      <c r="EJ134" s="43" t="n">
        <f aca="false">-In_Upfront_Fee*$E133*(EJ129=0)*(EJ130&gt;0)</f>
        <v>-0</v>
      </c>
      <c r="EK134" s="43" t="n">
        <f aca="false">-In_Upfront_Fee*$E133*(EK129=0)*(EK130&gt;0)</f>
        <v>-0</v>
      </c>
      <c r="EL134" s="43" t="n">
        <f aca="false">-In_Upfront_Fee*$E133*(EL129=0)*(EL130&gt;0)</f>
        <v>-0</v>
      </c>
      <c r="EM134" s="43" t="n">
        <f aca="false">-In_Upfront_Fee*$E133*(EM129=0)*(EM130&gt;0)</f>
        <v>-0</v>
      </c>
      <c r="EN134" s="43" t="n">
        <f aca="false">-In_Upfront_Fee*$E133*(EN129=0)*(EN130&gt;0)</f>
        <v>-0</v>
      </c>
      <c r="EO134" s="43" t="n">
        <f aca="false">-In_Upfront_Fee*$E133*(EO129=0)*(EO130&gt;0)</f>
        <v>-0</v>
      </c>
      <c r="EP134" s="43" t="n">
        <f aca="false">-In_Upfront_Fee*$E133*(EP129=0)*(EP130&gt;0)</f>
        <v>-0</v>
      </c>
      <c r="EQ134" s="43" t="n">
        <f aca="false">-In_Upfront_Fee*$E133*(EQ129=0)*(EQ130&gt;0)</f>
        <v>-0</v>
      </c>
      <c r="ER134" s="43" t="n">
        <f aca="false">-In_Upfront_Fee*$E133*(ER129=0)*(ER130&gt;0)</f>
        <v>-0</v>
      </c>
      <c r="ES134" s="43" t="n">
        <f aca="false">-In_Upfront_Fee*$E133*(ES129=0)*(ES130&gt;0)</f>
        <v>-0</v>
      </c>
      <c r="ET134" s="43" t="n">
        <f aca="false">-In_Upfront_Fee*$E133*(ET129=0)*(ET130&gt;0)</f>
        <v>-0</v>
      </c>
      <c r="EU134" s="43" t="n">
        <f aca="false">-In_Upfront_Fee*$E133*(EU129=0)*(EU130&gt;0)</f>
        <v>-0</v>
      </c>
      <c r="EV134" s="43" t="n">
        <f aca="false">-In_Upfront_Fee*$E133*(EV129=0)*(EV130&gt;0)</f>
        <v>-0</v>
      </c>
      <c r="EW134" s="43" t="n">
        <f aca="false">-In_Upfront_Fee*$E133*(EW129=0)*(EW130&gt;0)</f>
        <v>-0</v>
      </c>
      <c r="EX134" s="43" t="n">
        <f aca="false">-In_Upfront_Fee*$E133*(EX129=0)*(EX130&gt;0)</f>
        <v>-0</v>
      </c>
      <c r="EY134" s="43" t="n">
        <f aca="false">-In_Upfront_Fee*$E133*(EY129=0)*(EY130&gt;0)</f>
        <v>-0</v>
      </c>
      <c r="EZ134" s="43" t="n">
        <f aca="false">-In_Upfront_Fee*$E133*(EZ129=0)*(EZ130&gt;0)</f>
        <v>-0</v>
      </c>
      <c r="FA134" s="43" t="n">
        <f aca="false">-In_Upfront_Fee*$E133*(FA129=0)*(FA130&gt;0)</f>
        <v>-0</v>
      </c>
      <c r="FB134" s="43" t="n">
        <f aca="false">-In_Upfront_Fee*$E133*(FB129=0)*(FB130&gt;0)</f>
        <v>-0</v>
      </c>
      <c r="FC134" s="43" t="n">
        <f aca="false">-In_Upfront_Fee*$E133*(FC129=0)*(FC130&gt;0)</f>
        <v>-0</v>
      </c>
      <c r="FD134" s="43" t="n">
        <f aca="false">-In_Upfront_Fee*$E133*(FD129=0)*(FD130&gt;0)</f>
        <v>-0</v>
      </c>
      <c r="FE134" s="43" t="n">
        <f aca="false">-In_Upfront_Fee*$E133*(FE129=0)*(FE130&gt;0)</f>
        <v>-0</v>
      </c>
      <c r="FF134" s="43" t="n">
        <f aca="false">-In_Upfront_Fee*$E133*(FF129=0)*(FF130&gt;0)</f>
        <v>-0</v>
      </c>
      <c r="FG134" s="43" t="n">
        <f aca="false">-In_Upfront_Fee*$E133*(FG129=0)*(FG130&gt;0)</f>
        <v>-0</v>
      </c>
      <c r="FH134" s="43" t="n">
        <f aca="false">-In_Upfront_Fee*$E133*(FH129=0)*(FH130&gt;0)</f>
        <v>-0</v>
      </c>
    </row>
    <row r="135" customFormat="false" ht="15" hidden="false" customHeight="false" outlineLevel="0" collapsed="false">
      <c r="C135" s="0" t="s">
        <v>729</v>
      </c>
      <c r="D135" s="11" t="s">
        <v>319</v>
      </c>
      <c r="I135" s="43" t="n">
        <f aca="false">SUM(J135:FH135)</f>
        <v>-140.128871671233</v>
      </c>
      <c r="J135" s="43" t="n">
        <f aca="false">-In_Commitment_Fee*($I130-SUM($J130:J130)+J130)*J$6*(J25&gt;0)</f>
        <v>-0</v>
      </c>
      <c r="K135" s="43" t="n">
        <f aca="false">-In_Commitment_Fee*($I130-SUM($J130:K130)+K130)*K$6*(K25&gt;0)</f>
        <v>-0</v>
      </c>
      <c r="L135" s="43" t="n">
        <f aca="false">-In_Commitment_Fee*($I130-SUM($J130:L130)+L130)*L$6*(L25&gt;0)</f>
        <v>-0</v>
      </c>
      <c r="M135" s="43" t="n">
        <f aca="false">-In_Commitment_Fee*($I130-SUM($J130:M130)+M130)*M$6*(M25&gt;0)</f>
        <v>-0</v>
      </c>
      <c r="N135" s="43" t="n">
        <f aca="false">-In_Commitment_Fee*($I130-SUM($J130:N130)+N130)*N$6*(N25&gt;0)</f>
        <v>-0</v>
      </c>
      <c r="O135" s="43" t="n">
        <f aca="false">-In_Commitment_Fee*($I130-SUM($J130:O130)+O130)*O$6*(O25&gt;0)</f>
        <v>-0</v>
      </c>
      <c r="P135" s="43" t="n">
        <f aca="false">-In_Commitment_Fee*($I130-SUM($J130:P130)+P130)*P$6*(P25&gt;0)</f>
        <v>-0</v>
      </c>
      <c r="Q135" s="43" t="n">
        <f aca="false">-In_Commitment_Fee*($I130-SUM($J130:Q130)+Q130)*Q$6*(Q25&gt;0)</f>
        <v>-70.3187506849315</v>
      </c>
      <c r="R135" s="43" t="n">
        <f aca="false">-In_Commitment_Fee*($I130-SUM($J130:R130)+R130)*R$6*(R25&gt;0)</f>
        <v>-46.7939322739726</v>
      </c>
      <c r="S135" s="43" t="n">
        <f aca="false">-In_Commitment_Fee*($I130-SUM($J130:S130)+S130)*S$6*(S25&gt;0)</f>
        <v>-23.0161887123288</v>
      </c>
      <c r="T135" s="43" t="n">
        <f aca="false">-In_Commitment_Fee*($I130-SUM($J130:T130)+T130)*T$6*(T25&gt;0)</f>
        <v>-0</v>
      </c>
      <c r="U135" s="43" t="n">
        <f aca="false">-In_Commitment_Fee*($I130-SUM($J130:U130)+U130)*U$6*(U25&gt;0)</f>
        <v>-0</v>
      </c>
      <c r="V135" s="43" t="n">
        <f aca="false">-In_Commitment_Fee*($I130-SUM($J130:V130)+V130)*V$6*(V25&gt;0)</f>
        <v>-0</v>
      </c>
      <c r="W135" s="43" t="n">
        <f aca="false">-In_Commitment_Fee*($I130-SUM($J130:W130)+W130)*W$6*(W25&gt;0)</f>
        <v>-0</v>
      </c>
      <c r="X135" s="43" t="n">
        <f aca="false">-In_Commitment_Fee*($I130-SUM($J130:X130)+X130)*X$6*(X25&gt;0)</f>
        <v>-0</v>
      </c>
      <c r="Y135" s="43" t="n">
        <f aca="false">-In_Commitment_Fee*($I130-SUM($J130:Y130)+Y130)*Y$6*(Y25&gt;0)</f>
        <v>-0</v>
      </c>
      <c r="Z135" s="43" t="n">
        <f aca="false">-In_Commitment_Fee*($I130-SUM($J130:Z130)+Z130)*Z$6*(Z25&gt;0)</f>
        <v>-0</v>
      </c>
      <c r="AA135" s="43" t="n">
        <f aca="false">-In_Commitment_Fee*($I130-SUM($J130:AA130)+AA130)*AA$6*(AA25&gt;0)</f>
        <v>-0</v>
      </c>
      <c r="AB135" s="43" t="n">
        <f aca="false">-In_Commitment_Fee*($I130-SUM($J130:AB130)+AB130)*AB$6*(AB25&gt;0)</f>
        <v>-0</v>
      </c>
      <c r="AC135" s="43" t="n">
        <f aca="false">-In_Commitment_Fee*($I130-SUM($J130:AC130)+AC130)*AC$6*(AC25&gt;0)</f>
        <v>-0</v>
      </c>
      <c r="AD135" s="43" t="n">
        <f aca="false">-In_Commitment_Fee*($I130-SUM($J130:AD130)+AD130)*AD$6*(AD25&gt;0)</f>
        <v>-0</v>
      </c>
      <c r="AE135" s="43" t="n">
        <f aca="false">-In_Commitment_Fee*($I130-SUM($J130:AE130)+AE130)*AE$6*(AE25&gt;0)</f>
        <v>-0</v>
      </c>
      <c r="AF135" s="43" t="n">
        <f aca="false">-In_Commitment_Fee*($I130-SUM($J130:AF130)+AF130)*AF$6*(AF25&gt;0)</f>
        <v>-0</v>
      </c>
      <c r="AG135" s="43" t="n">
        <f aca="false">-In_Commitment_Fee*($I130-SUM($J130:AG130)+AG130)*AG$6*(AG25&gt;0)</f>
        <v>-0</v>
      </c>
      <c r="AH135" s="43" t="n">
        <f aca="false">-In_Commitment_Fee*($I130-SUM($J130:AH130)+AH130)*AH$6*(AH25&gt;0)</f>
        <v>-0</v>
      </c>
      <c r="AI135" s="43" t="n">
        <f aca="false">-In_Commitment_Fee*($I130-SUM($J130:AI130)+AI130)*AI$6*(AI25&gt;0)</f>
        <v>-0</v>
      </c>
      <c r="AJ135" s="43" t="n">
        <f aca="false">-In_Commitment_Fee*($I130-SUM($J130:AJ130)+AJ130)*AJ$6*(AJ25&gt;0)</f>
        <v>-0</v>
      </c>
      <c r="AK135" s="43" t="n">
        <f aca="false">-In_Commitment_Fee*($I130-SUM($J130:AK130)+AK130)*AK$6*(AK25&gt;0)</f>
        <v>-0</v>
      </c>
      <c r="AL135" s="43" t="n">
        <f aca="false">-In_Commitment_Fee*($I130-SUM($J130:AL130)+AL130)*AL$6*(AL25&gt;0)</f>
        <v>-0</v>
      </c>
      <c r="AM135" s="43" t="n">
        <f aca="false">-In_Commitment_Fee*($I130-SUM($J130:AM130)+AM130)*AM$6*(AM25&gt;0)</f>
        <v>-0</v>
      </c>
      <c r="AN135" s="43" t="n">
        <f aca="false">-In_Commitment_Fee*($I130-SUM($J130:AN130)+AN130)*AN$6*(AN25&gt;0)</f>
        <v>-0</v>
      </c>
      <c r="AO135" s="43" t="n">
        <f aca="false">-In_Commitment_Fee*($I130-SUM($J130:AO130)+AO130)*AO$6*(AO25&gt;0)</f>
        <v>-0</v>
      </c>
      <c r="AP135" s="43" t="n">
        <f aca="false">-In_Commitment_Fee*($I130-SUM($J130:AP130)+AP130)*AP$6*(AP25&gt;0)</f>
        <v>-0</v>
      </c>
      <c r="AQ135" s="43" t="n">
        <f aca="false">-In_Commitment_Fee*($I130-SUM($J130:AQ130)+AQ130)*AQ$6*(AQ25&gt;0)</f>
        <v>-0</v>
      </c>
      <c r="AR135" s="43" t="n">
        <f aca="false">-In_Commitment_Fee*($I130-SUM($J130:AR130)+AR130)*AR$6*(AR25&gt;0)</f>
        <v>-0</v>
      </c>
      <c r="AS135" s="43" t="n">
        <f aca="false">-In_Commitment_Fee*($I130-SUM($J130:AS130)+AS130)*AS$6*(AS25&gt;0)</f>
        <v>-0</v>
      </c>
      <c r="AT135" s="43" t="n">
        <f aca="false">-In_Commitment_Fee*($I130-SUM($J130:AT130)+AT130)*AT$6*(AT25&gt;0)</f>
        <v>-0</v>
      </c>
      <c r="AU135" s="43" t="n">
        <f aca="false">-In_Commitment_Fee*($I130-SUM($J130:AU130)+AU130)*AU$6*(AU25&gt;0)</f>
        <v>-0</v>
      </c>
      <c r="AV135" s="43" t="n">
        <f aca="false">-In_Commitment_Fee*($I130-SUM($J130:AV130)+AV130)*AV$6*(AV25&gt;0)</f>
        <v>-0</v>
      </c>
      <c r="AW135" s="43" t="n">
        <f aca="false">-In_Commitment_Fee*($I130-SUM($J130:AW130)+AW130)*AW$6*(AW25&gt;0)</f>
        <v>-0</v>
      </c>
      <c r="AX135" s="43" t="n">
        <f aca="false">-In_Commitment_Fee*($I130-SUM($J130:AX130)+AX130)*AX$6*(AX25&gt;0)</f>
        <v>-0</v>
      </c>
      <c r="AY135" s="43" t="n">
        <f aca="false">-In_Commitment_Fee*($I130-SUM($J130:AY130)+AY130)*AY$6*(AY25&gt;0)</f>
        <v>-0</v>
      </c>
      <c r="AZ135" s="43" t="n">
        <f aca="false">-In_Commitment_Fee*($I130-SUM($J130:AZ130)+AZ130)*AZ$6*(AZ25&gt;0)</f>
        <v>-0</v>
      </c>
      <c r="BA135" s="43" t="n">
        <f aca="false">-In_Commitment_Fee*($I130-SUM($J130:BA130)+BA130)*BA$6*(BA25&gt;0)</f>
        <v>-0</v>
      </c>
      <c r="BB135" s="43" t="n">
        <f aca="false">-In_Commitment_Fee*($I130-SUM($J130:BB130)+BB130)*BB$6*(BB25&gt;0)</f>
        <v>-0</v>
      </c>
      <c r="BC135" s="43" t="n">
        <f aca="false">-In_Commitment_Fee*($I130-SUM($J130:BC130)+BC130)*BC$6*(BC25&gt;0)</f>
        <v>-0</v>
      </c>
      <c r="BD135" s="43" t="n">
        <f aca="false">-In_Commitment_Fee*($I130-SUM($J130:BD130)+BD130)*BD$6*(BD25&gt;0)</f>
        <v>-0</v>
      </c>
      <c r="BE135" s="43" t="n">
        <f aca="false">-In_Commitment_Fee*($I130-SUM($J130:BE130)+BE130)*BE$6*(BE25&gt;0)</f>
        <v>-0</v>
      </c>
      <c r="BF135" s="43" t="n">
        <f aca="false">-In_Commitment_Fee*($I130-SUM($J130:BF130)+BF130)*BF$6*(BF25&gt;0)</f>
        <v>-0</v>
      </c>
      <c r="BG135" s="43" t="n">
        <f aca="false">-In_Commitment_Fee*($I130-SUM($J130:BG130)+BG130)*BG$6*(BG25&gt;0)</f>
        <v>-0</v>
      </c>
      <c r="BH135" s="43" t="n">
        <f aca="false">-In_Commitment_Fee*($I130-SUM($J130:BH130)+BH130)*BH$6*(BH25&gt;0)</f>
        <v>-0</v>
      </c>
      <c r="BI135" s="43" t="n">
        <f aca="false">-In_Commitment_Fee*($I130-SUM($J130:BI130)+BI130)*BI$6*(BI25&gt;0)</f>
        <v>-0</v>
      </c>
      <c r="BJ135" s="43" t="n">
        <f aca="false">-In_Commitment_Fee*($I130-SUM($J130:BJ130)+BJ130)*BJ$6*(BJ25&gt;0)</f>
        <v>-0</v>
      </c>
      <c r="BK135" s="43" t="n">
        <f aca="false">-In_Commitment_Fee*($I130-SUM($J130:BK130)+BK130)*BK$6*(BK25&gt;0)</f>
        <v>-0</v>
      </c>
      <c r="BL135" s="43" t="n">
        <f aca="false">-In_Commitment_Fee*($I130-SUM($J130:BL130)+BL130)*BL$6*(BL25&gt;0)</f>
        <v>-0</v>
      </c>
      <c r="BM135" s="43" t="n">
        <f aca="false">-In_Commitment_Fee*($I130-SUM($J130:BM130)+BM130)*BM$6*(BM25&gt;0)</f>
        <v>-0</v>
      </c>
      <c r="BN135" s="43" t="n">
        <f aca="false">-In_Commitment_Fee*($I130-SUM($J130:BN130)+BN130)*BN$6*(BN25&gt;0)</f>
        <v>-0</v>
      </c>
      <c r="BO135" s="43" t="n">
        <f aca="false">-In_Commitment_Fee*($I130-SUM($J130:BO130)+BO130)*BO$6*(BO25&gt;0)</f>
        <v>-0</v>
      </c>
      <c r="BP135" s="43" t="n">
        <f aca="false">-In_Commitment_Fee*($I130-SUM($J130:BP130)+BP130)*BP$6*(BP25&gt;0)</f>
        <v>-0</v>
      </c>
      <c r="BQ135" s="43" t="n">
        <f aca="false">-In_Commitment_Fee*($I130-SUM($J130:BQ130)+BQ130)*BQ$6*(BQ25&gt;0)</f>
        <v>-0</v>
      </c>
      <c r="BR135" s="43" t="n">
        <f aca="false">-In_Commitment_Fee*($I130-SUM($J130:BR130)+BR130)*BR$6*(BR25&gt;0)</f>
        <v>-0</v>
      </c>
      <c r="BS135" s="43" t="n">
        <f aca="false">-In_Commitment_Fee*($I130-SUM($J130:BS130)+BS130)*BS$6*(BS25&gt;0)</f>
        <v>-0</v>
      </c>
      <c r="BT135" s="43" t="n">
        <f aca="false">-In_Commitment_Fee*($I130-SUM($J130:BT130)+BT130)*BT$6*(BT25&gt;0)</f>
        <v>-0</v>
      </c>
      <c r="BU135" s="43" t="n">
        <f aca="false">-In_Commitment_Fee*($I130-SUM($J130:BU130)+BU130)*BU$6*(BU25&gt;0)</f>
        <v>-0</v>
      </c>
      <c r="BV135" s="43" t="n">
        <f aca="false">-In_Commitment_Fee*($I130-SUM($J130:BV130)+BV130)*BV$6*(BV25&gt;0)</f>
        <v>-0</v>
      </c>
      <c r="BW135" s="43" t="n">
        <f aca="false">-In_Commitment_Fee*($I130-SUM($J130:BW130)+BW130)*BW$6*(BW25&gt;0)</f>
        <v>-0</v>
      </c>
      <c r="BX135" s="43" t="n">
        <f aca="false">-In_Commitment_Fee*($I130-SUM($J130:BX130)+BX130)*BX$6*(BX25&gt;0)</f>
        <v>-0</v>
      </c>
      <c r="BY135" s="43" t="n">
        <f aca="false">-In_Commitment_Fee*($I130-SUM($J130:BY130)+BY130)*BY$6*(BY25&gt;0)</f>
        <v>-0</v>
      </c>
      <c r="BZ135" s="43" t="n">
        <f aca="false">-In_Commitment_Fee*($I130-SUM($J130:BZ130)+BZ130)*BZ$6*(BZ25&gt;0)</f>
        <v>-0</v>
      </c>
      <c r="CA135" s="43" t="n">
        <f aca="false">-In_Commitment_Fee*($I130-SUM($J130:CA130)+CA130)*CA$6*(CA25&gt;0)</f>
        <v>-0</v>
      </c>
      <c r="CB135" s="43" t="n">
        <f aca="false">-In_Commitment_Fee*($I130-SUM($J130:CB130)+CB130)*CB$6*(CB25&gt;0)</f>
        <v>-0</v>
      </c>
      <c r="CC135" s="43" t="n">
        <f aca="false">-In_Commitment_Fee*($I130-SUM($J130:CC130)+CC130)*CC$6*(CC25&gt;0)</f>
        <v>-0</v>
      </c>
      <c r="CD135" s="43" t="n">
        <f aca="false">-In_Commitment_Fee*($I130-SUM($J130:CD130)+CD130)*CD$6*(CD25&gt;0)</f>
        <v>-0</v>
      </c>
      <c r="CE135" s="43" t="n">
        <f aca="false">-In_Commitment_Fee*($I130-SUM($J130:CE130)+CE130)*CE$6*(CE25&gt;0)</f>
        <v>-0</v>
      </c>
      <c r="CF135" s="43" t="n">
        <f aca="false">-In_Commitment_Fee*($I130-SUM($J130:CF130)+CF130)*CF$6*(CF25&gt;0)</f>
        <v>-0</v>
      </c>
      <c r="CG135" s="43" t="n">
        <f aca="false">-In_Commitment_Fee*($I130-SUM($J130:CG130)+CG130)*CG$6*(CG25&gt;0)</f>
        <v>-0</v>
      </c>
      <c r="CH135" s="43" t="n">
        <f aca="false">-In_Commitment_Fee*($I130-SUM($J130:CH130)+CH130)*CH$6*(CH25&gt;0)</f>
        <v>-0</v>
      </c>
      <c r="CI135" s="43" t="n">
        <f aca="false">-In_Commitment_Fee*($I130-SUM($J130:CI130)+CI130)*CI$6*(CI25&gt;0)</f>
        <v>-0</v>
      </c>
      <c r="CJ135" s="43" t="n">
        <f aca="false">-In_Commitment_Fee*($I130-SUM($J130:CJ130)+CJ130)*CJ$6*(CJ25&gt;0)</f>
        <v>-0</v>
      </c>
      <c r="CK135" s="43" t="n">
        <f aca="false">-In_Commitment_Fee*($I130-SUM($J130:CK130)+CK130)*CK$6*(CK25&gt;0)</f>
        <v>-0</v>
      </c>
      <c r="CL135" s="43" t="n">
        <f aca="false">-In_Commitment_Fee*($I130-SUM($J130:CL130)+CL130)*CL$6*(CL25&gt;0)</f>
        <v>-0</v>
      </c>
      <c r="CM135" s="43" t="n">
        <f aca="false">-In_Commitment_Fee*($I130-SUM($J130:CM130)+CM130)*CM$6*(CM25&gt;0)</f>
        <v>-0</v>
      </c>
      <c r="CN135" s="43" t="n">
        <f aca="false">-In_Commitment_Fee*($I130-SUM($J130:CN130)+CN130)*CN$6*(CN25&gt;0)</f>
        <v>-0</v>
      </c>
      <c r="CO135" s="43" t="n">
        <f aca="false">-In_Commitment_Fee*($I130-SUM($J130:CO130)+CO130)*CO$6*(CO25&gt;0)</f>
        <v>-0</v>
      </c>
      <c r="CP135" s="43" t="n">
        <f aca="false">-In_Commitment_Fee*($I130-SUM($J130:CP130)+CP130)*CP$6*(CP25&gt;0)</f>
        <v>-0</v>
      </c>
      <c r="CQ135" s="43" t="n">
        <f aca="false">-In_Commitment_Fee*($I130-SUM($J130:CQ130)+CQ130)*CQ$6*(CQ25&gt;0)</f>
        <v>-0</v>
      </c>
      <c r="CR135" s="43" t="n">
        <f aca="false">-In_Commitment_Fee*($I130-SUM($J130:CR130)+CR130)*CR$6*(CR25&gt;0)</f>
        <v>-0</v>
      </c>
      <c r="CS135" s="43" t="n">
        <f aca="false">-In_Commitment_Fee*($I130-SUM($J130:CS130)+CS130)*CS$6*(CS25&gt;0)</f>
        <v>-0</v>
      </c>
      <c r="CT135" s="43" t="n">
        <f aca="false">-In_Commitment_Fee*($I130-SUM($J130:CT130)+CT130)*CT$6*(CT25&gt;0)</f>
        <v>-0</v>
      </c>
      <c r="CU135" s="43" t="n">
        <f aca="false">-In_Commitment_Fee*($I130-SUM($J130:CU130)+CU130)*CU$6*(CU25&gt;0)</f>
        <v>-0</v>
      </c>
      <c r="CV135" s="43" t="n">
        <f aca="false">-In_Commitment_Fee*($I130-SUM($J130:CV130)+CV130)*CV$6*(CV25&gt;0)</f>
        <v>-0</v>
      </c>
      <c r="CW135" s="43" t="n">
        <f aca="false">-In_Commitment_Fee*($I130-SUM($J130:CW130)+CW130)*CW$6*(CW25&gt;0)</f>
        <v>-0</v>
      </c>
      <c r="CX135" s="43" t="n">
        <f aca="false">-In_Commitment_Fee*($I130-SUM($J130:CX130)+CX130)*CX$6*(CX25&gt;0)</f>
        <v>-0</v>
      </c>
      <c r="CY135" s="43" t="n">
        <f aca="false">-In_Commitment_Fee*($I130-SUM($J130:CY130)+CY130)*CY$6*(CY25&gt;0)</f>
        <v>-0</v>
      </c>
      <c r="CZ135" s="43" t="n">
        <f aca="false">-In_Commitment_Fee*($I130-SUM($J130:CZ130)+CZ130)*CZ$6*(CZ25&gt;0)</f>
        <v>-0</v>
      </c>
      <c r="DA135" s="43" t="n">
        <f aca="false">-In_Commitment_Fee*($I130-SUM($J130:DA130)+DA130)*DA$6*(DA25&gt;0)</f>
        <v>-0</v>
      </c>
      <c r="DB135" s="43" t="n">
        <f aca="false">-In_Commitment_Fee*($I130-SUM($J130:DB130)+DB130)*DB$6*(DB25&gt;0)</f>
        <v>-0</v>
      </c>
      <c r="DC135" s="43" t="n">
        <f aca="false">-In_Commitment_Fee*($I130-SUM($J130:DC130)+DC130)*DC$6*(DC25&gt;0)</f>
        <v>-0</v>
      </c>
      <c r="DD135" s="43" t="n">
        <f aca="false">-In_Commitment_Fee*($I130-SUM($J130:DD130)+DD130)*DD$6*(DD25&gt;0)</f>
        <v>-0</v>
      </c>
      <c r="DE135" s="43" t="n">
        <f aca="false">-In_Commitment_Fee*($I130-SUM($J130:DE130)+DE130)*DE$6*(DE25&gt;0)</f>
        <v>-0</v>
      </c>
      <c r="DF135" s="43" t="n">
        <f aca="false">-In_Commitment_Fee*($I130-SUM($J130:DF130)+DF130)*DF$6*(DF25&gt;0)</f>
        <v>-0</v>
      </c>
      <c r="DG135" s="43" t="n">
        <f aca="false">-In_Commitment_Fee*($I130-SUM($J130:DG130)+DG130)*DG$6*(DG25&gt;0)</f>
        <v>-0</v>
      </c>
      <c r="DH135" s="43" t="n">
        <f aca="false">-In_Commitment_Fee*($I130-SUM($J130:DH130)+DH130)*DH$6*(DH25&gt;0)</f>
        <v>-0</v>
      </c>
      <c r="DI135" s="43" t="n">
        <f aca="false">-In_Commitment_Fee*($I130-SUM($J130:DI130)+DI130)*DI$6*(DI25&gt;0)</f>
        <v>-0</v>
      </c>
      <c r="DJ135" s="43" t="n">
        <f aca="false">-In_Commitment_Fee*($I130-SUM($J130:DJ130)+DJ130)*DJ$6*(DJ25&gt;0)</f>
        <v>-0</v>
      </c>
      <c r="DK135" s="43" t="n">
        <f aca="false">-In_Commitment_Fee*($I130-SUM($J130:DK130)+DK130)*DK$6*(DK25&gt;0)</f>
        <v>-0</v>
      </c>
      <c r="DL135" s="43" t="n">
        <f aca="false">-In_Commitment_Fee*($I130-SUM($J130:DL130)+DL130)*DL$6*(DL25&gt;0)</f>
        <v>-0</v>
      </c>
      <c r="DM135" s="43" t="n">
        <f aca="false">-In_Commitment_Fee*($I130-SUM($J130:DM130)+DM130)*DM$6*(DM25&gt;0)</f>
        <v>-0</v>
      </c>
      <c r="DN135" s="43" t="n">
        <f aca="false">-In_Commitment_Fee*($I130-SUM($J130:DN130)+DN130)*DN$6*(DN25&gt;0)</f>
        <v>-0</v>
      </c>
      <c r="DO135" s="43" t="n">
        <f aca="false">-In_Commitment_Fee*($I130-SUM($J130:DO130)+DO130)*DO$6*(DO25&gt;0)</f>
        <v>-0</v>
      </c>
      <c r="DP135" s="43" t="n">
        <f aca="false">-In_Commitment_Fee*($I130-SUM($J130:DP130)+DP130)*DP$6*(DP25&gt;0)</f>
        <v>-0</v>
      </c>
      <c r="DQ135" s="43" t="n">
        <f aca="false">-In_Commitment_Fee*($I130-SUM($J130:DQ130)+DQ130)*DQ$6*(DQ25&gt;0)</f>
        <v>-0</v>
      </c>
      <c r="DR135" s="43" t="n">
        <f aca="false">-In_Commitment_Fee*($I130-SUM($J130:DR130)+DR130)*DR$6*(DR25&gt;0)</f>
        <v>-0</v>
      </c>
      <c r="DS135" s="43" t="n">
        <f aca="false">-In_Commitment_Fee*($I130-SUM($J130:DS130)+DS130)*DS$6*(DS25&gt;0)</f>
        <v>-0</v>
      </c>
      <c r="DT135" s="43" t="n">
        <f aca="false">-In_Commitment_Fee*($I130-SUM($J130:DT130)+DT130)*DT$6*(DT25&gt;0)</f>
        <v>-0</v>
      </c>
      <c r="DU135" s="43" t="n">
        <f aca="false">-In_Commitment_Fee*($I130-SUM($J130:DU130)+DU130)*DU$6*(DU25&gt;0)</f>
        <v>-0</v>
      </c>
      <c r="DV135" s="43" t="n">
        <f aca="false">-In_Commitment_Fee*($I130-SUM($J130:DV130)+DV130)*DV$6*(DV25&gt;0)</f>
        <v>-0</v>
      </c>
      <c r="DW135" s="43" t="n">
        <f aca="false">-In_Commitment_Fee*($I130-SUM($J130:DW130)+DW130)*DW$6*(DW25&gt;0)</f>
        <v>-0</v>
      </c>
      <c r="DX135" s="43" t="n">
        <f aca="false">-In_Commitment_Fee*($I130-SUM($J130:DX130)+DX130)*DX$6*(DX25&gt;0)</f>
        <v>-0</v>
      </c>
      <c r="DY135" s="43" t="n">
        <f aca="false">-In_Commitment_Fee*($I130-SUM($J130:DY130)+DY130)*DY$6*(DY25&gt;0)</f>
        <v>-0</v>
      </c>
      <c r="DZ135" s="43" t="n">
        <f aca="false">-In_Commitment_Fee*($I130-SUM($J130:DZ130)+DZ130)*DZ$6*(DZ25&gt;0)</f>
        <v>-0</v>
      </c>
      <c r="EA135" s="43" t="n">
        <f aca="false">-In_Commitment_Fee*($I130-SUM($J130:EA130)+EA130)*EA$6*(EA25&gt;0)</f>
        <v>-0</v>
      </c>
      <c r="EB135" s="43" t="n">
        <f aca="false">-In_Commitment_Fee*($I130-SUM($J130:EB130)+EB130)*EB$6*(EB25&gt;0)</f>
        <v>-0</v>
      </c>
      <c r="EC135" s="43" t="n">
        <f aca="false">-In_Commitment_Fee*($I130-SUM($J130:EC130)+EC130)*EC$6*(EC25&gt;0)</f>
        <v>-0</v>
      </c>
      <c r="ED135" s="43" t="n">
        <f aca="false">-In_Commitment_Fee*($I130-SUM($J130:ED130)+ED130)*ED$6*(ED25&gt;0)</f>
        <v>-0</v>
      </c>
      <c r="EE135" s="43" t="n">
        <f aca="false">-In_Commitment_Fee*($I130-SUM($J130:EE130)+EE130)*EE$6*(EE25&gt;0)</f>
        <v>-0</v>
      </c>
      <c r="EF135" s="43" t="n">
        <f aca="false">-In_Commitment_Fee*($I130-SUM($J130:EF130)+EF130)*EF$6*(EF25&gt;0)</f>
        <v>-0</v>
      </c>
      <c r="EG135" s="43" t="n">
        <f aca="false">-In_Commitment_Fee*($I130-SUM($J130:EG130)+EG130)*EG$6*(EG25&gt;0)</f>
        <v>-0</v>
      </c>
      <c r="EH135" s="43" t="n">
        <f aca="false">-In_Commitment_Fee*($I130-SUM($J130:EH130)+EH130)*EH$6*(EH25&gt;0)</f>
        <v>-0</v>
      </c>
      <c r="EI135" s="43" t="n">
        <f aca="false">-In_Commitment_Fee*($I130-SUM($J130:EI130)+EI130)*EI$6*(EI25&gt;0)</f>
        <v>-0</v>
      </c>
      <c r="EJ135" s="43" t="n">
        <f aca="false">-In_Commitment_Fee*($I130-SUM($J130:EJ130)+EJ130)*EJ$6*(EJ25&gt;0)</f>
        <v>-0</v>
      </c>
      <c r="EK135" s="43" t="n">
        <f aca="false">-In_Commitment_Fee*($I130-SUM($J130:EK130)+EK130)*EK$6*(EK25&gt;0)</f>
        <v>-0</v>
      </c>
      <c r="EL135" s="43" t="n">
        <f aca="false">-In_Commitment_Fee*($I130-SUM($J130:EL130)+EL130)*EL$6*(EL25&gt;0)</f>
        <v>-0</v>
      </c>
      <c r="EM135" s="43" t="n">
        <f aca="false">-In_Commitment_Fee*($I130-SUM($J130:EM130)+EM130)*EM$6*(EM25&gt;0)</f>
        <v>-0</v>
      </c>
      <c r="EN135" s="43" t="n">
        <f aca="false">-In_Commitment_Fee*($I130-SUM($J130:EN130)+EN130)*EN$6*(EN25&gt;0)</f>
        <v>-0</v>
      </c>
      <c r="EO135" s="43" t="n">
        <f aca="false">-In_Commitment_Fee*($I130-SUM($J130:EO130)+EO130)*EO$6*(EO25&gt;0)</f>
        <v>-0</v>
      </c>
      <c r="EP135" s="43" t="n">
        <f aca="false">-In_Commitment_Fee*($I130-SUM($J130:EP130)+EP130)*EP$6*(EP25&gt;0)</f>
        <v>-0</v>
      </c>
      <c r="EQ135" s="43" t="n">
        <f aca="false">-In_Commitment_Fee*($I130-SUM($J130:EQ130)+EQ130)*EQ$6*(EQ25&gt;0)</f>
        <v>-0</v>
      </c>
      <c r="ER135" s="43" t="n">
        <f aca="false">-In_Commitment_Fee*($I130-SUM($J130:ER130)+ER130)*ER$6*(ER25&gt;0)</f>
        <v>-0</v>
      </c>
      <c r="ES135" s="43" t="n">
        <f aca="false">-In_Commitment_Fee*($I130-SUM($J130:ES130)+ES130)*ES$6*(ES25&gt;0)</f>
        <v>-0</v>
      </c>
      <c r="ET135" s="43" t="n">
        <f aca="false">-In_Commitment_Fee*($I130-SUM($J130:ET130)+ET130)*ET$6*(ET25&gt;0)</f>
        <v>-0</v>
      </c>
      <c r="EU135" s="43" t="n">
        <f aca="false">-In_Commitment_Fee*($I130-SUM($J130:EU130)+EU130)*EU$6*(EU25&gt;0)</f>
        <v>-0</v>
      </c>
      <c r="EV135" s="43" t="n">
        <f aca="false">-In_Commitment_Fee*($I130-SUM($J130:EV130)+EV130)*EV$6*(EV25&gt;0)</f>
        <v>-0</v>
      </c>
      <c r="EW135" s="43" t="n">
        <f aca="false">-In_Commitment_Fee*($I130-SUM($J130:EW130)+EW130)*EW$6*(EW25&gt;0)</f>
        <v>-0</v>
      </c>
      <c r="EX135" s="43" t="n">
        <f aca="false">-In_Commitment_Fee*($I130-SUM($J130:EX130)+EX130)*EX$6*(EX25&gt;0)</f>
        <v>-0</v>
      </c>
      <c r="EY135" s="43" t="n">
        <f aca="false">-In_Commitment_Fee*($I130-SUM($J130:EY130)+EY130)*EY$6*(EY25&gt;0)</f>
        <v>-0</v>
      </c>
      <c r="EZ135" s="43" t="n">
        <f aca="false">-In_Commitment_Fee*($I130-SUM($J130:EZ130)+EZ130)*EZ$6*(EZ25&gt;0)</f>
        <v>-0</v>
      </c>
      <c r="FA135" s="43" t="n">
        <f aca="false">-In_Commitment_Fee*($I130-SUM($J130:FA130)+FA130)*FA$6*(FA25&gt;0)</f>
        <v>-0</v>
      </c>
      <c r="FB135" s="43" t="n">
        <f aca="false">-In_Commitment_Fee*($I130-SUM($J130:FB130)+FB130)*FB$6*(FB25&gt;0)</f>
        <v>-0</v>
      </c>
      <c r="FC135" s="43" t="n">
        <f aca="false">-In_Commitment_Fee*($I130-SUM($J130:FC130)+FC130)*FC$6*(FC25&gt;0)</f>
        <v>-0</v>
      </c>
      <c r="FD135" s="43" t="n">
        <f aca="false">-In_Commitment_Fee*($I130-SUM($J130:FD130)+FD130)*FD$6*(FD25&gt;0)</f>
        <v>-0</v>
      </c>
      <c r="FE135" s="43" t="n">
        <f aca="false">-In_Commitment_Fee*($I130-SUM($J130:FE130)+FE130)*FE$6*(FE25&gt;0)</f>
        <v>-0</v>
      </c>
      <c r="FF135" s="43" t="n">
        <f aca="false">-In_Commitment_Fee*($I130-SUM($J130:FF130)+FF130)*FF$6*(FF25&gt;0)</f>
        <v>-0</v>
      </c>
      <c r="FG135" s="43" t="n">
        <f aca="false">-In_Commitment_Fee*($I130-SUM($J130:FG130)+FG130)*FG$6*(FG25&gt;0)</f>
        <v>-0</v>
      </c>
      <c r="FH135" s="43" t="n">
        <f aca="false">-In_Commitment_Fee*($I130-SUM($J130:FH130)+FH130)*FH$6*(FH25&gt;0)</f>
        <v>-0</v>
      </c>
    </row>
    <row r="136" customFormat="false" ht="15" hidden="false" customHeight="false" outlineLevel="0" collapsed="false">
      <c r="C136" s="0" t="s">
        <v>730</v>
      </c>
      <c r="D136" s="11" t="s">
        <v>319</v>
      </c>
      <c r="E136" s="43" t="n">
        <f aca="false">-SUMIFS($J126:$FH126,$J$4:$FH$4,"&gt;"&amp;$F16,$J$4:$FH$4,"&lt;="&amp;EDATE($F16,In_DSRA_Months))</f>
        <v>1513.15351524481</v>
      </c>
      <c r="I136" s="43" t="n">
        <f aca="false">SUM(J136:FH136)</f>
        <v>0</v>
      </c>
      <c r="J136" s="43" t="n">
        <f aca="false">$E136*(J31-J20)</f>
        <v>0</v>
      </c>
      <c r="K136" s="43" t="n">
        <f aca="false">$E136*(K31-K20)</f>
        <v>0</v>
      </c>
      <c r="L136" s="43" t="n">
        <f aca="false">$E136*(L31-L20)</f>
        <v>0</v>
      </c>
      <c r="M136" s="43" t="n">
        <f aca="false">$E136*(M31-M20)</f>
        <v>0</v>
      </c>
      <c r="N136" s="43" t="n">
        <f aca="false">$E136*(N31-N20)</f>
        <v>0</v>
      </c>
      <c r="O136" s="43" t="n">
        <f aca="false">$E136*(O31-O20)</f>
        <v>0</v>
      </c>
      <c r="P136" s="43" t="n">
        <f aca="false">$E136*(P31-P20)</f>
        <v>0</v>
      </c>
      <c r="Q136" s="43" t="n">
        <f aca="false">$E136*(Q31-Q20)</f>
        <v>0</v>
      </c>
      <c r="R136" s="43" t="n">
        <f aca="false">$E136*(R31-R20)</f>
        <v>0</v>
      </c>
      <c r="S136" s="43" t="n">
        <f aca="false">$E136*(S31-S20)</f>
        <v>-1513.15351524481</v>
      </c>
      <c r="T136" s="43" t="n">
        <f aca="false">$E136*(T31-T20)</f>
        <v>0</v>
      </c>
      <c r="U136" s="43" t="n">
        <f aca="false">$E136*(U31-U20)</f>
        <v>0</v>
      </c>
      <c r="V136" s="43" t="n">
        <f aca="false">$E136*(V31-V20)</f>
        <v>0</v>
      </c>
      <c r="W136" s="43" t="n">
        <f aca="false">$E136*(W31-W20)</f>
        <v>0</v>
      </c>
      <c r="X136" s="43" t="n">
        <f aca="false">$E136*(X31-X20)</f>
        <v>0</v>
      </c>
      <c r="Y136" s="43" t="n">
        <f aca="false">$E136*(Y31-Y20)</f>
        <v>0</v>
      </c>
      <c r="Z136" s="43" t="n">
        <f aca="false">$E136*(Z31-Z20)</f>
        <v>0</v>
      </c>
      <c r="AA136" s="43" t="n">
        <f aca="false">$E136*(AA31-AA20)</f>
        <v>0</v>
      </c>
      <c r="AB136" s="43" t="n">
        <f aca="false">$E136*(AB31-AB20)</f>
        <v>0</v>
      </c>
      <c r="AC136" s="43" t="n">
        <f aca="false">$E136*(AC31-AC20)</f>
        <v>0</v>
      </c>
      <c r="AD136" s="43" t="n">
        <f aca="false">$E136*(AD31-AD20)</f>
        <v>0</v>
      </c>
      <c r="AE136" s="43" t="n">
        <f aca="false">$E136*(AE31-AE20)</f>
        <v>0</v>
      </c>
      <c r="AF136" s="43" t="n">
        <f aca="false">$E136*(AF31-AF20)</f>
        <v>0</v>
      </c>
      <c r="AG136" s="43" t="n">
        <f aca="false">$E136*(AG31-AG20)</f>
        <v>0</v>
      </c>
      <c r="AH136" s="43" t="n">
        <f aca="false">$E136*(AH31-AH20)</f>
        <v>0</v>
      </c>
      <c r="AI136" s="43" t="n">
        <f aca="false">$E136*(AI31-AI20)</f>
        <v>0</v>
      </c>
      <c r="AJ136" s="43" t="n">
        <f aca="false">$E136*(AJ31-AJ20)</f>
        <v>0</v>
      </c>
      <c r="AK136" s="43" t="n">
        <f aca="false">$E136*(AK31-AK20)</f>
        <v>0</v>
      </c>
      <c r="AL136" s="43" t="n">
        <f aca="false">$E136*(AL31-AL20)</f>
        <v>0</v>
      </c>
      <c r="AM136" s="43" t="n">
        <f aca="false">$E136*(AM31-AM20)</f>
        <v>0</v>
      </c>
      <c r="AN136" s="43" t="n">
        <f aca="false">$E136*(AN31-AN20)</f>
        <v>0</v>
      </c>
      <c r="AO136" s="43" t="n">
        <f aca="false">$E136*(AO31-AO20)</f>
        <v>0</v>
      </c>
      <c r="AP136" s="43" t="n">
        <f aca="false">$E136*(AP31-AP20)</f>
        <v>0</v>
      </c>
      <c r="AQ136" s="43" t="n">
        <f aca="false">$E136*(AQ31-AQ20)</f>
        <v>0</v>
      </c>
      <c r="AR136" s="43" t="n">
        <f aca="false">$E136*(AR31-AR20)</f>
        <v>0</v>
      </c>
      <c r="AS136" s="43" t="n">
        <f aca="false">$E136*(AS31-AS20)</f>
        <v>0</v>
      </c>
      <c r="AT136" s="43" t="n">
        <f aca="false">$E136*(AT31-AT20)</f>
        <v>0</v>
      </c>
      <c r="AU136" s="43" t="n">
        <f aca="false">$E136*(AU31-AU20)</f>
        <v>0</v>
      </c>
      <c r="AV136" s="43" t="n">
        <f aca="false">$E136*(AV31-AV20)</f>
        <v>0</v>
      </c>
      <c r="AW136" s="43" t="n">
        <f aca="false">$E136*(AW31-AW20)</f>
        <v>0</v>
      </c>
      <c r="AX136" s="43" t="n">
        <f aca="false">$E136*(AX31-AX20)</f>
        <v>0</v>
      </c>
      <c r="AY136" s="43" t="n">
        <f aca="false">$E136*(AY31-AY20)</f>
        <v>0</v>
      </c>
      <c r="AZ136" s="43" t="n">
        <f aca="false">$E136*(AZ31-AZ20)</f>
        <v>0</v>
      </c>
      <c r="BA136" s="43" t="n">
        <f aca="false">$E136*(BA31-BA20)</f>
        <v>0</v>
      </c>
      <c r="BB136" s="43" t="n">
        <f aca="false">$E136*(BB31-BB20)</f>
        <v>0</v>
      </c>
      <c r="BC136" s="43" t="n">
        <f aca="false">$E136*(BC31-BC20)</f>
        <v>0</v>
      </c>
      <c r="BD136" s="43" t="n">
        <f aca="false">$E136*(BD31-BD20)</f>
        <v>0</v>
      </c>
      <c r="BE136" s="43" t="n">
        <f aca="false">$E136*(BE31-BE20)</f>
        <v>0</v>
      </c>
      <c r="BF136" s="43" t="n">
        <f aca="false">$E136*(BF31-BF20)</f>
        <v>0</v>
      </c>
      <c r="BG136" s="43" t="n">
        <f aca="false">$E136*(BG31-BG20)</f>
        <v>0</v>
      </c>
      <c r="BH136" s="43" t="n">
        <f aca="false">$E136*(BH31-BH20)</f>
        <v>0</v>
      </c>
      <c r="BI136" s="43" t="n">
        <f aca="false">$E136*(BI31-BI20)</f>
        <v>0</v>
      </c>
      <c r="BJ136" s="43" t="n">
        <f aca="false">$E136*(BJ31-BJ20)</f>
        <v>0</v>
      </c>
      <c r="BK136" s="43" t="n">
        <f aca="false">$E136*(BK31-BK20)</f>
        <v>0</v>
      </c>
      <c r="BL136" s="43" t="n">
        <f aca="false">$E136*(BL31-BL20)</f>
        <v>0</v>
      </c>
      <c r="BM136" s="43" t="n">
        <f aca="false">$E136*(BM31-BM20)</f>
        <v>0</v>
      </c>
      <c r="BN136" s="43" t="n">
        <f aca="false">$E136*(BN31-BN20)</f>
        <v>0</v>
      </c>
      <c r="BO136" s="43" t="n">
        <f aca="false">$E136*(BO31-BO20)</f>
        <v>0</v>
      </c>
      <c r="BP136" s="43" t="n">
        <f aca="false">$E136*(BP31-BP20)</f>
        <v>0</v>
      </c>
      <c r="BQ136" s="43" t="n">
        <f aca="false">$E136*(BQ31-BQ20)</f>
        <v>0</v>
      </c>
      <c r="BR136" s="43" t="n">
        <f aca="false">$E136*(BR31-BR20)</f>
        <v>0</v>
      </c>
      <c r="BS136" s="43" t="n">
        <f aca="false">$E136*(BS31-BS20)</f>
        <v>0</v>
      </c>
      <c r="BT136" s="43" t="n">
        <f aca="false">$E136*(BT31-BT20)</f>
        <v>0</v>
      </c>
      <c r="BU136" s="43" t="n">
        <f aca="false">$E136*(BU31-BU20)</f>
        <v>0</v>
      </c>
      <c r="BV136" s="43" t="n">
        <f aca="false">$E136*(BV31-BV20)</f>
        <v>0</v>
      </c>
      <c r="BW136" s="43" t="n">
        <f aca="false">$E136*(BW31-BW20)</f>
        <v>0</v>
      </c>
      <c r="BX136" s="43" t="n">
        <f aca="false">$E136*(BX31-BX20)</f>
        <v>0</v>
      </c>
      <c r="BY136" s="43" t="n">
        <f aca="false">$E136*(BY31-BY20)</f>
        <v>0</v>
      </c>
      <c r="BZ136" s="43" t="n">
        <f aca="false">$E136*(BZ31-BZ20)</f>
        <v>0</v>
      </c>
      <c r="CA136" s="43" t="n">
        <f aca="false">$E136*(CA31-CA20)</f>
        <v>1513.15351524481</v>
      </c>
      <c r="CB136" s="43" t="n">
        <f aca="false">$E136*(CB31-CB20)</f>
        <v>0</v>
      </c>
      <c r="CC136" s="43" t="n">
        <f aca="false">$E136*(CC31-CC20)</f>
        <v>0</v>
      </c>
      <c r="CD136" s="43" t="n">
        <f aca="false">$E136*(CD31-CD20)</f>
        <v>0</v>
      </c>
      <c r="CE136" s="43" t="n">
        <f aca="false">$E136*(CE31-CE20)</f>
        <v>0</v>
      </c>
      <c r="CF136" s="43" t="n">
        <f aca="false">$E136*(CF31-CF20)</f>
        <v>0</v>
      </c>
      <c r="CG136" s="43" t="n">
        <f aca="false">$E136*(CG31-CG20)</f>
        <v>0</v>
      </c>
      <c r="CH136" s="43" t="n">
        <f aca="false">$E136*(CH31-CH20)</f>
        <v>0</v>
      </c>
      <c r="CI136" s="43" t="n">
        <f aca="false">$E136*(CI31-CI20)</f>
        <v>0</v>
      </c>
      <c r="CJ136" s="43" t="n">
        <f aca="false">$E136*(CJ31-CJ20)</f>
        <v>0</v>
      </c>
      <c r="CK136" s="43" t="n">
        <f aca="false">$E136*(CK31-CK20)</f>
        <v>0</v>
      </c>
      <c r="CL136" s="43" t="n">
        <f aca="false">$E136*(CL31-CL20)</f>
        <v>0</v>
      </c>
      <c r="CM136" s="43" t="n">
        <f aca="false">$E136*(CM31-CM20)</f>
        <v>0</v>
      </c>
      <c r="CN136" s="43" t="n">
        <f aca="false">$E136*(CN31-CN20)</f>
        <v>0</v>
      </c>
      <c r="CO136" s="43" t="n">
        <f aca="false">$E136*(CO31-CO20)</f>
        <v>0</v>
      </c>
      <c r="CP136" s="43" t="n">
        <f aca="false">$E136*(CP31-CP20)</f>
        <v>0</v>
      </c>
      <c r="CQ136" s="43" t="n">
        <f aca="false">$E136*(CQ31-CQ20)</f>
        <v>0</v>
      </c>
      <c r="CR136" s="43" t="n">
        <f aca="false">$E136*(CR31-CR20)</f>
        <v>0</v>
      </c>
      <c r="CS136" s="43" t="n">
        <f aca="false">$E136*(CS31-CS20)</f>
        <v>0</v>
      </c>
      <c r="CT136" s="43" t="n">
        <f aca="false">$E136*(CT31-CT20)</f>
        <v>0</v>
      </c>
      <c r="CU136" s="43" t="n">
        <f aca="false">$E136*(CU31-CU20)</f>
        <v>0</v>
      </c>
      <c r="CV136" s="43" t="n">
        <f aca="false">$E136*(CV31-CV20)</f>
        <v>0</v>
      </c>
      <c r="CW136" s="43" t="n">
        <f aca="false">$E136*(CW31-CW20)</f>
        <v>0</v>
      </c>
      <c r="CX136" s="43" t="n">
        <f aca="false">$E136*(CX31-CX20)</f>
        <v>0</v>
      </c>
      <c r="CY136" s="43" t="n">
        <f aca="false">$E136*(CY31-CY20)</f>
        <v>0</v>
      </c>
      <c r="CZ136" s="43" t="n">
        <f aca="false">$E136*(CZ31-CZ20)</f>
        <v>0</v>
      </c>
      <c r="DA136" s="43" t="n">
        <f aca="false">$E136*(DA31-DA20)</f>
        <v>0</v>
      </c>
      <c r="DB136" s="43" t="n">
        <f aca="false">$E136*(DB31-DB20)</f>
        <v>0</v>
      </c>
      <c r="DC136" s="43" t="n">
        <f aca="false">$E136*(DC31-DC20)</f>
        <v>0</v>
      </c>
      <c r="DD136" s="43" t="n">
        <f aca="false">$E136*(DD31-DD20)</f>
        <v>0</v>
      </c>
      <c r="DE136" s="43" t="n">
        <f aca="false">$E136*(DE31-DE20)</f>
        <v>0</v>
      </c>
      <c r="DF136" s="43" t="n">
        <f aca="false">$E136*(DF31-DF20)</f>
        <v>0</v>
      </c>
      <c r="DG136" s="43" t="n">
        <f aca="false">$E136*(DG31-DG20)</f>
        <v>0</v>
      </c>
      <c r="DH136" s="43" t="n">
        <f aca="false">$E136*(DH31-DH20)</f>
        <v>0</v>
      </c>
      <c r="DI136" s="43" t="n">
        <f aca="false">$E136*(DI31-DI20)</f>
        <v>0</v>
      </c>
      <c r="DJ136" s="43" t="n">
        <f aca="false">$E136*(DJ31-DJ20)</f>
        <v>0</v>
      </c>
      <c r="DK136" s="43" t="n">
        <f aca="false">$E136*(DK31-DK20)</f>
        <v>0</v>
      </c>
      <c r="DL136" s="43" t="n">
        <f aca="false">$E136*(DL31-DL20)</f>
        <v>0</v>
      </c>
      <c r="DM136" s="43" t="n">
        <f aca="false">$E136*(DM31-DM20)</f>
        <v>0</v>
      </c>
      <c r="DN136" s="43" t="n">
        <f aca="false">$E136*(DN31-DN20)</f>
        <v>0</v>
      </c>
      <c r="DO136" s="43" t="n">
        <f aca="false">$E136*(DO31-DO20)</f>
        <v>0</v>
      </c>
      <c r="DP136" s="43" t="n">
        <f aca="false">$E136*(DP31-DP20)</f>
        <v>0</v>
      </c>
      <c r="DQ136" s="43" t="n">
        <f aca="false">$E136*(DQ31-DQ20)</f>
        <v>0</v>
      </c>
      <c r="DR136" s="43" t="n">
        <f aca="false">$E136*(DR31-DR20)</f>
        <v>0</v>
      </c>
      <c r="DS136" s="43" t="n">
        <f aca="false">$E136*(DS31-DS20)</f>
        <v>0</v>
      </c>
      <c r="DT136" s="43" t="n">
        <f aca="false">$E136*(DT31-DT20)</f>
        <v>0</v>
      </c>
      <c r="DU136" s="43" t="n">
        <f aca="false">$E136*(DU31-DU20)</f>
        <v>0</v>
      </c>
      <c r="DV136" s="43" t="n">
        <f aca="false">$E136*(DV31-DV20)</f>
        <v>0</v>
      </c>
      <c r="DW136" s="43" t="n">
        <f aca="false">$E136*(DW31-DW20)</f>
        <v>0</v>
      </c>
      <c r="DX136" s="43" t="n">
        <f aca="false">$E136*(DX31-DX20)</f>
        <v>0</v>
      </c>
      <c r="DY136" s="43" t="n">
        <f aca="false">$E136*(DY31-DY20)</f>
        <v>0</v>
      </c>
      <c r="DZ136" s="43" t="n">
        <f aca="false">$E136*(DZ31-DZ20)</f>
        <v>0</v>
      </c>
      <c r="EA136" s="43" t="n">
        <f aca="false">$E136*(EA31-EA20)</f>
        <v>0</v>
      </c>
      <c r="EB136" s="43" t="n">
        <f aca="false">$E136*(EB31-EB20)</f>
        <v>0</v>
      </c>
      <c r="EC136" s="43" t="n">
        <f aca="false">$E136*(EC31-EC20)</f>
        <v>0</v>
      </c>
      <c r="ED136" s="43" t="n">
        <f aca="false">$E136*(ED31-ED20)</f>
        <v>0</v>
      </c>
      <c r="EE136" s="43" t="n">
        <f aca="false">$E136*(EE31-EE20)</f>
        <v>0</v>
      </c>
      <c r="EF136" s="43" t="n">
        <f aca="false">$E136*(EF31-EF20)</f>
        <v>0</v>
      </c>
      <c r="EG136" s="43" t="n">
        <f aca="false">$E136*(EG31-EG20)</f>
        <v>0</v>
      </c>
      <c r="EH136" s="43" t="n">
        <f aca="false">$E136*(EH31-EH20)</f>
        <v>0</v>
      </c>
      <c r="EI136" s="43" t="n">
        <f aca="false">$E136*(EI31-EI20)</f>
        <v>0</v>
      </c>
      <c r="EJ136" s="43" t="n">
        <f aca="false">$E136*(EJ31-EJ20)</f>
        <v>0</v>
      </c>
      <c r="EK136" s="43" t="n">
        <f aca="false">$E136*(EK31-EK20)</f>
        <v>0</v>
      </c>
      <c r="EL136" s="43" t="n">
        <f aca="false">$E136*(EL31-EL20)</f>
        <v>0</v>
      </c>
      <c r="EM136" s="43" t="n">
        <f aca="false">$E136*(EM31-EM20)</f>
        <v>0</v>
      </c>
      <c r="EN136" s="43" t="n">
        <f aca="false">$E136*(EN31-EN20)</f>
        <v>0</v>
      </c>
      <c r="EO136" s="43" t="n">
        <f aca="false">$E136*(EO31-EO20)</f>
        <v>0</v>
      </c>
      <c r="EP136" s="43" t="n">
        <f aca="false">$E136*(EP31-EP20)</f>
        <v>0</v>
      </c>
      <c r="EQ136" s="43" t="n">
        <f aca="false">$E136*(EQ31-EQ20)</f>
        <v>0</v>
      </c>
      <c r="ER136" s="43" t="n">
        <f aca="false">$E136*(ER31-ER20)</f>
        <v>0</v>
      </c>
      <c r="ES136" s="43" t="n">
        <f aca="false">$E136*(ES31-ES20)</f>
        <v>0</v>
      </c>
      <c r="ET136" s="43" t="n">
        <f aca="false">$E136*(ET31-ET20)</f>
        <v>0</v>
      </c>
      <c r="EU136" s="43" t="n">
        <f aca="false">$E136*(EU31-EU20)</f>
        <v>0</v>
      </c>
      <c r="EV136" s="43" t="n">
        <f aca="false">$E136*(EV31-EV20)</f>
        <v>0</v>
      </c>
      <c r="EW136" s="43" t="n">
        <f aca="false">$E136*(EW31-EW20)</f>
        <v>0</v>
      </c>
      <c r="EX136" s="43" t="n">
        <f aca="false">$E136*(EX31-EX20)</f>
        <v>0</v>
      </c>
      <c r="EY136" s="43" t="n">
        <f aca="false">$E136*(EY31-EY20)</f>
        <v>0</v>
      </c>
      <c r="EZ136" s="43" t="n">
        <f aca="false">$E136*(EZ31-EZ20)</f>
        <v>0</v>
      </c>
      <c r="FA136" s="43" t="n">
        <f aca="false">$E136*(FA31-FA20)</f>
        <v>0</v>
      </c>
      <c r="FB136" s="43" t="n">
        <f aca="false">$E136*(FB31-FB20)</f>
        <v>0</v>
      </c>
      <c r="FC136" s="43" t="n">
        <f aca="false">$E136*(FC31-FC20)</f>
        <v>0</v>
      </c>
      <c r="FD136" s="43" t="n">
        <f aca="false">$E136*(FD31-FD20)</f>
        <v>0</v>
      </c>
      <c r="FE136" s="43" t="n">
        <f aca="false">$E136*(FE31-FE20)</f>
        <v>0</v>
      </c>
      <c r="FF136" s="43" t="n">
        <f aca="false">$E136*(FF31-FF20)</f>
        <v>0</v>
      </c>
      <c r="FG136" s="43" t="n">
        <f aca="false">$E136*(FG31-FG20)</f>
        <v>0</v>
      </c>
      <c r="FH136" s="43" t="n">
        <f aca="false">$E136*(FH31-FH20)</f>
        <v>0</v>
      </c>
    </row>
    <row r="137" customFormat="false" ht="15" hidden="false" customHeight="false" outlineLevel="0" collapsed="false">
      <c r="C137" s="0" t="s">
        <v>731</v>
      </c>
      <c r="D137" s="11" t="s">
        <v>14</v>
      </c>
      <c r="E137" s="52" t="n">
        <f aca="false">MIN($J137:$FH137)</f>
        <v>1.70344101419121</v>
      </c>
      <c r="J137" s="52" t="str">
        <f aca="false">IF(J126&lt;-Tolerance,J116/-J126,"")</f>
        <v/>
      </c>
      <c r="K137" s="52" t="str">
        <f aca="false">IF(K126&lt;-Tolerance,K116/-K126,"")</f>
        <v/>
      </c>
      <c r="L137" s="52" t="str">
        <f aca="false">IF(L126&lt;-Tolerance,L116/-L126,"")</f>
        <v/>
      </c>
      <c r="M137" s="52" t="str">
        <f aca="false">IF(M126&lt;-Tolerance,M116/-M126,"")</f>
        <v/>
      </c>
      <c r="N137" s="52" t="str">
        <f aca="false">IF(N126&lt;-Tolerance,N116/-N126,"")</f>
        <v/>
      </c>
      <c r="O137" s="52" t="str">
        <f aca="false">IF(O126&lt;-Tolerance,O116/-O126,"")</f>
        <v/>
      </c>
      <c r="P137" s="52" t="str">
        <f aca="false">IF(P126&lt;-Tolerance,P116/-P126,"")</f>
        <v/>
      </c>
      <c r="Q137" s="52" t="str">
        <f aca="false">IF(Q126&lt;-Tolerance,Q116/-Q126,"")</f>
        <v/>
      </c>
      <c r="R137" s="52" t="str">
        <f aca="false">IF(R126&lt;-Tolerance,R116/-R126,"")</f>
        <v/>
      </c>
      <c r="S137" s="52" t="str">
        <f aca="false">IF(S126&lt;-Tolerance,S116/-S126,"")</f>
        <v/>
      </c>
      <c r="T137" s="52" t="n">
        <f aca="false">IF(T126&lt;-Tolerance,T116/-T126,"")</f>
        <v>1.77253653889761</v>
      </c>
      <c r="U137" s="52" t="n">
        <f aca="false">IF(U126&lt;-Tolerance,U116/-U126,"")</f>
        <v>1.79075771200093</v>
      </c>
      <c r="V137" s="52" t="n">
        <f aca="false">IF(V126&lt;-Tolerance,V116/-V126,"")</f>
        <v>1.78974948280562</v>
      </c>
      <c r="W137" s="52" t="n">
        <f aca="false">IF(W126&lt;-Tolerance,W116/-W126,"")</f>
        <v>1.72911994941643</v>
      </c>
      <c r="X137" s="52" t="n">
        <f aca="false">IF(X126&lt;-Tolerance,X116/-X126,"")</f>
        <v>1.74708991042972</v>
      </c>
      <c r="Y137" s="52" t="n">
        <f aca="false">IF(Y126&lt;-Tolerance,Y116/-Y126,"")</f>
        <v>1.7650333133917</v>
      </c>
      <c r="Z137" s="52" t="n">
        <f aca="false">IF(Z126&lt;-Tolerance,Z116/-Z126,"")</f>
        <v>1.76401485754728</v>
      </c>
      <c r="AA137" s="52" t="n">
        <f aca="false">IF(AA126&lt;-Tolerance,AA116/-AA126,"")</f>
        <v>1.70344101419121</v>
      </c>
      <c r="AB137" s="52" t="n">
        <f aca="false">IF(AB126&lt;-Tolerance,AB116/-AB126,"")</f>
        <v>1.72112753314761</v>
      </c>
      <c r="AC137" s="52" t="n">
        <f aca="false">IF(AC126&lt;-Tolerance,AC116/-AC126,"")</f>
        <v>1.73878742948721</v>
      </c>
      <c r="AD137" s="52" t="n">
        <f aca="false">IF(AD126&lt;-Tolerance,AD116/-AD126,"")</f>
        <v>1.73775806048811</v>
      </c>
      <c r="AE137" s="52" t="n">
        <f aca="false">IF(AE126&lt;-Tolerance,AE116/-AE126,"")</f>
        <v>2.30306800467135</v>
      </c>
      <c r="AF137" s="52" t="n">
        <f aca="false">IF(AF126&lt;-Tolerance,AF116/-AF126,"")</f>
        <v>2.30780301765909</v>
      </c>
      <c r="AG137" s="52" t="n">
        <f aca="false">IF(AG126&lt;-Tolerance,AG116/-AG126,"")</f>
        <v>2.3167617545449</v>
      </c>
      <c r="AH137" s="52" t="n">
        <f aca="false">IF(AH126&lt;-Tolerance,AH116/-AH126,"")</f>
        <v>2.31512965326751</v>
      </c>
      <c r="AI137" s="52" t="n">
        <f aca="false">IF(AI126&lt;-Tolerance,AI116/-AI126,"")</f>
        <v>2.34184607937963</v>
      </c>
      <c r="AJ137" s="52" t="n">
        <f aca="false">IF(AJ126&lt;-Tolerance,AJ116/-AJ126,"")</f>
        <v>2.34028415376755</v>
      </c>
      <c r="AK137" s="52" t="n">
        <f aca="false">IF(AK126&lt;-Tolerance,AK116/-AK126,"")</f>
        <v>2.36400574325321</v>
      </c>
      <c r="AL137" s="52" t="n">
        <f aca="false">IF(AL126&lt;-Tolerance,AL116/-AL126,"")</f>
        <v>2.36240874382126</v>
      </c>
      <c r="AM137" s="52" t="n">
        <f aca="false">IF(AM126&lt;-Tolerance,AM116/-AM126,"")</f>
        <v>2.16658532853261</v>
      </c>
      <c r="AN137" s="52" t="n">
        <f aca="false">IF(AN126&lt;-Tolerance,AN116/-AN126,"")</f>
        <v>2.18864243838593</v>
      </c>
      <c r="AO137" s="52" t="n">
        <f aca="false">IF(AO126&lt;-Tolerance,AO116/-AO126,"")</f>
        <v>2.21066056429234</v>
      </c>
      <c r="AP137" s="52" t="n">
        <f aca="false">IF(AP126&lt;-Tolerance,AP116/-AP126,"")</f>
        <v>2.20899657169744</v>
      </c>
      <c r="AQ137" s="52" t="n">
        <f aca="false">IF(AQ126&lt;-Tolerance,AQ116/-AQ126,"")</f>
        <v>2.01472155713686</v>
      </c>
      <c r="AR137" s="52" t="n">
        <f aca="false">IF(AR126&lt;-Tolerance,AR116/-AR126,"")</f>
        <v>2.03515548317979</v>
      </c>
      <c r="AS137" s="52" t="n">
        <f aca="false">IF(AS126&lt;-Tolerance,AS116/-AS126,"")</f>
        <v>2.05555220196532</v>
      </c>
      <c r="AT137" s="52" t="n">
        <f aca="false">IF(AT126&lt;-Tolerance,AT116/-AT126,"")</f>
        <v>2.05392309160695</v>
      </c>
      <c r="AU137" s="52" t="n">
        <f aca="false">IF(AU126&lt;-Tolerance,AU116/-AU126,"")</f>
        <v>2.04896898306774</v>
      </c>
      <c r="AV137" s="52" t="n">
        <f aca="false">IF(AV126&lt;-Tolerance,AV116/-AV126,"")</f>
        <v>2.06978053348006</v>
      </c>
      <c r="AW137" s="52" t="n">
        <f aca="false">IF(AW126&lt;-Tolerance,AW116/-AW126,"")</f>
        <v>2.09055446051747</v>
      </c>
      <c r="AX137" s="52" t="n">
        <f aca="false">IF(AX126&lt;-Tolerance,AX116/-AX126,"")</f>
        <v>2.08888940000977</v>
      </c>
      <c r="AY137" s="52" t="n">
        <f aca="false">IF(AY126&lt;-Tolerance,AY116/-AY126,"")</f>
        <v>1.94477707046584</v>
      </c>
      <c r="AZ137" s="52" t="n">
        <f aca="false">IF(AZ126&lt;-Tolerance,AZ116/-AZ126,"")</f>
        <v>1.94309891273395</v>
      </c>
      <c r="BA137" s="52" t="n">
        <f aca="false">IF(BA126&lt;-Tolerance,BA116/-BA126,"")</f>
        <v>1.9624639866275</v>
      </c>
      <c r="BB137" s="52" t="n">
        <f aca="false">IF(BB126&lt;-Tolerance,BB116/-BB126,"")</f>
        <v>1.96074771535012</v>
      </c>
      <c r="BC137" s="52" t="n">
        <f aca="false">IF(BC126&lt;-Tolerance,BC116/-BC126,"")</f>
        <v>1.97730619744172</v>
      </c>
      <c r="BD137" s="52" t="n">
        <f aca="false">IF(BD126&lt;-Tolerance,BD116/-BD126,"")</f>
        <v>1.99722552441725</v>
      </c>
      <c r="BE137" s="52" t="n">
        <f aca="false">IF(BE126&lt;-Tolerance,BE116/-BE126,"")</f>
        <v>2.01710341988694</v>
      </c>
      <c r="BF137" s="52" t="n">
        <f aca="false">IF(BF126&lt;-Tolerance,BF116/-BF126,"")</f>
        <v>2.01526829473548</v>
      </c>
      <c r="BG137" s="52" t="n">
        <f aca="false">IF(BG126&lt;-Tolerance,BG116/-BG126,"")</f>
        <v>1.96085613837282</v>
      </c>
      <c r="BH137" s="52" t="n">
        <f aca="false">IF(BH126&lt;-Tolerance,BH116/-BH126,"")</f>
        <v>1.91535766260705</v>
      </c>
      <c r="BI137" s="52" t="n">
        <f aca="false">IF(BI126&lt;-Tolerance,BI116/-BI126,"")</f>
        <v>1.93431129801095</v>
      </c>
      <c r="BJ137" s="52" t="n">
        <f aca="false">IF(BJ126&lt;-Tolerance,BJ116/-BJ126,"")</f>
        <v>1.93241343278478</v>
      </c>
      <c r="BK137" s="52" t="n">
        <f aca="false">IF(BK126&lt;-Tolerance,BK116/-BK126,"")</f>
        <v>1.8884349521713</v>
      </c>
      <c r="BL137" s="52" t="n">
        <f aca="false">IF(BL126&lt;-Tolerance,BL116/-BL126,"")</f>
        <v>1.90734151985282</v>
      </c>
      <c r="BM137" s="52" t="n">
        <f aca="false">IF(BM126&lt;-Tolerance,BM116/-BM126,"")</f>
        <v>1.92620506861299</v>
      </c>
      <c r="BN137" s="52" t="n">
        <f aca="false">IF(BN126&lt;-Tolerance,BN116/-BN126,"")</f>
        <v>1.9242653811355</v>
      </c>
      <c r="BO137" s="52" t="n">
        <f aca="false">IF(BO126&lt;-Tolerance,BO116/-BO126,"")</f>
        <v>1.92614610383574</v>
      </c>
      <c r="BP137" s="52" t="n">
        <f aca="false">IF(BP126&lt;-Tolerance,BP116/-BP126,"")</f>
        <v>1.92422787038009</v>
      </c>
      <c r="BQ137" s="52" t="n">
        <f aca="false">IF(BQ126&lt;-Tolerance,BQ116/-BQ126,"")</f>
        <v>1.94329623026106</v>
      </c>
      <c r="BR137" s="52" t="n">
        <f aca="false">IF(BR126&lt;-Tolerance,BR116/-BR126,"")</f>
        <v>1.94133415394265</v>
      </c>
      <c r="BS137" s="52" t="n">
        <f aca="false">IF(BS126&lt;-Tolerance,BS116/-BS126,"")</f>
        <v>1.84125148402928</v>
      </c>
      <c r="BT137" s="52" t="n">
        <f aca="false">IF(BT126&lt;-Tolerance,BT116/-BT126,"")</f>
        <v>1.85967694929695</v>
      </c>
      <c r="BU137" s="52" t="n">
        <f aca="false">IF(BU126&lt;-Tolerance,BU116/-BU126,"")</f>
        <v>1.87805994965659</v>
      </c>
      <c r="BV137" s="52" t="n">
        <f aca="false">IF(BV126&lt;-Tolerance,BV116/-BV126,"")</f>
        <v>1.87607814628103</v>
      </c>
      <c r="BW137" s="52" t="n">
        <f aca="false">IF(BW126&lt;-Tolerance,BW116/-BW126,"")</f>
        <v>1.8578821635034</v>
      </c>
      <c r="BX137" s="52" t="n">
        <f aca="false">IF(BX126&lt;-Tolerance,BX116/-BX126,"")</f>
        <v>1.87646781371569</v>
      </c>
      <c r="BY137" s="52" t="n">
        <f aca="false">IF(BY126&lt;-Tolerance,BY116/-BY126,"")</f>
        <v>1.89500974488889</v>
      </c>
      <c r="BZ137" s="52" t="n">
        <f aca="false">IF(BZ126&lt;-Tolerance,BZ116/-BZ126,"")</f>
        <v>1.89295589222153</v>
      </c>
      <c r="CA137" s="52" t="n">
        <f aca="false">IF(CA126&lt;-Tolerance,CA116/-CA126,"")</f>
        <v>1.80792701781176</v>
      </c>
      <c r="CB137" s="52" t="str">
        <f aca="false">IF(CB126&lt;-Tolerance,CB116/-CB126,"")</f>
        <v/>
      </c>
      <c r="CC137" s="52" t="str">
        <f aca="false">IF(CC126&lt;-Tolerance,CC116/-CC126,"")</f>
        <v/>
      </c>
      <c r="CD137" s="52" t="str">
        <f aca="false">IF(CD126&lt;-Tolerance,CD116/-CD126,"")</f>
        <v/>
      </c>
      <c r="CE137" s="52" t="str">
        <f aca="false">IF(CE126&lt;-Tolerance,CE116/-CE126,"")</f>
        <v/>
      </c>
      <c r="CF137" s="52" t="str">
        <f aca="false">IF(CF126&lt;-Tolerance,CF116/-CF126,"")</f>
        <v/>
      </c>
      <c r="CG137" s="52" t="str">
        <f aca="false">IF(CG126&lt;-Tolerance,CG116/-CG126,"")</f>
        <v/>
      </c>
      <c r="CH137" s="52" t="str">
        <f aca="false">IF(CH126&lt;-Tolerance,CH116/-CH126,"")</f>
        <v/>
      </c>
      <c r="CI137" s="52" t="str">
        <f aca="false">IF(CI126&lt;-Tolerance,CI116/-CI126,"")</f>
        <v/>
      </c>
      <c r="CJ137" s="52" t="str">
        <f aca="false">IF(CJ126&lt;-Tolerance,CJ116/-CJ126,"")</f>
        <v/>
      </c>
      <c r="CK137" s="52" t="str">
        <f aca="false">IF(CK126&lt;-Tolerance,CK116/-CK126,"")</f>
        <v/>
      </c>
      <c r="CL137" s="52" t="str">
        <f aca="false">IF(CL126&lt;-Tolerance,CL116/-CL126,"")</f>
        <v/>
      </c>
      <c r="CM137" s="52" t="str">
        <f aca="false">IF(CM126&lt;-Tolerance,CM116/-CM126,"")</f>
        <v/>
      </c>
      <c r="CN137" s="52" t="str">
        <f aca="false">IF(CN126&lt;-Tolerance,CN116/-CN126,"")</f>
        <v/>
      </c>
      <c r="CO137" s="52" t="str">
        <f aca="false">IF(CO126&lt;-Tolerance,CO116/-CO126,"")</f>
        <v/>
      </c>
      <c r="CP137" s="52" t="str">
        <f aca="false">IF(CP126&lt;-Tolerance,CP116/-CP126,"")</f>
        <v/>
      </c>
      <c r="CQ137" s="52" t="str">
        <f aca="false">IF(CQ126&lt;-Tolerance,CQ116/-CQ126,"")</f>
        <v/>
      </c>
      <c r="CR137" s="52" t="str">
        <f aca="false">IF(CR126&lt;-Tolerance,CR116/-CR126,"")</f>
        <v/>
      </c>
      <c r="CS137" s="52" t="str">
        <f aca="false">IF(CS126&lt;-Tolerance,CS116/-CS126,"")</f>
        <v/>
      </c>
      <c r="CT137" s="52" t="str">
        <f aca="false">IF(CT126&lt;-Tolerance,CT116/-CT126,"")</f>
        <v/>
      </c>
      <c r="CU137" s="52" t="str">
        <f aca="false">IF(CU126&lt;-Tolerance,CU116/-CU126,"")</f>
        <v/>
      </c>
      <c r="CV137" s="52" t="str">
        <f aca="false">IF(CV126&lt;-Tolerance,CV116/-CV126,"")</f>
        <v/>
      </c>
      <c r="CW137" s="52" t="str">
        <f aca="false">IF(CW126&lt;-Tolerance,CW116/-CW126,"")</f>
        <v/>
      </c>
      <c r="CX137" s="52" t="str">
        <f aca="false">IF(CX126&lt;-Tolerance,CX116/-CX126,"")</f>
        <v/>
      </c>
      <c r="CY137" s="52" t="str">
        <f aca="false">IF(CY126&lt;-Tolerance,CY116/-CY126,"")</f>
        <v/>
      </c>
      <c r="CZ137" s="52" t="str">
        <f aca="false">IF(CZ126&lt;-Tolerance,CZ116/-CZ126,"")</f>
        <v/>
      </c>
      <c r="DA137" s="52" t="str">
        <f aca="false">IF(DA126&lt;-Tolerance,DA116/-DA126,"")</f>
        <v/>
      </c>
      <c r="DB137" s="52" t="str">
        <f aca="false">IF(DB126&lt;-Tolerance,DB116/-DB126,"")</f>
        <v/>
      </c>
      <c r="DC137" s="52" t="str">
        <f aca="false">IF(DC126&lt;-Tolerance,DC116/-DC126,"")</f>
        <v/>
      </c>
      <c r="DD137" s="52" t="str">
        <f aca="false">IF(DD126&lt;-Tolerance,DD116/-DD126,"")</f>
        <v/>
      </c>
      <c r="DE137" s="52" t="str">
        <f aca="false">IF(DE126&lt;-Tolerance,DE116/-DE126,"")</f>
        <v/>
      </c>
      <c r="DF137" s="52" t="str">
        <f aca="false">IF(DF126&lt;-Tolerance,DF116/-DF126,"")</f>
        <v/>
      </c>
      <c r="DG137" s="52" t="str">
        <f aca="false">IF(DG126&lt;-Tolerance,DG116/-DG126,"")</f>
        <v/>
      </c>
      <c r="DH137" s="52" t="str">
        <f aca="false">IF(DH126&lt;-Tolerance,DH116/-DH126,"")</f>
        <v/>
      </c>
      <c r="DI137" s="52" t="str">
        <f aca="false">IF(DI126&lt;-Tolerance,DI116/-DI126,"")</f>
        <v/>
      </c>
      <c r="DJ137" s="52" t="str">
        <f aca="false">IF(DJ126&lt;-Tolerance,DJ116/-DJ126,"")</f>
        <v/>
      </c>
      <c r="DK137" s="52" t="str">
        <f aca="false">IF(DK126&lt;-Tolerance,DK116/-DK126,"")</f>
        <v/>
      </c>
      <c r="DL137" s="52" t="str">
        <f aca="false">IF(DL126&lt;-Tolerance,DL116/-DL126,"")</f>
        <v/>
      </c>
      <c r="DM137" s="52" t="str">
        <f aca="false">IF(DM126&lt;-Tolerance,DM116/-DM126,"")</f>
        <v/>
      </c>
      <c r="DN137" s="52" t="str">
        <f aca="false">IF(DN126&lt;-Tolerance,DN116/-DN126,"")</f>
        <v/>
      </c>
      <c r="DO137" s="52" t="str">
        <f aca="false">IF(DO126&lt;-Tolerance,DO116/-DO126,"")</f>
        <v/>
      </c>
      <c r="DP137" s="52" t="str">
        <f aca="false">IF(DP126&lt;-Tolerance,DP116/-DP126,"")</f>
        <v/>
      </c>
      <c r="DQ137" s="52" t="str">
        <f aca="false">IF(DQ126&lt;-Tolerance,DQ116/-DQ126,"")</f>
        <v/>
      </c>
      <c r="DR137" s="52" t="str">
        <f aca="false">IF(DR126&lt;-Tolerance,DR116/-DR126,"")</f>
        <v/>
      </c>
      <c r="DS137" s="52" t="str">
        <f aca="false">IF(DS126&lt;-Tolerance,DS116/-DS126,"")</f>
        <v/>
      </c>
      <c r="DT137" s="52" t="str">
        <f aca="false">IF(DT126&lt;-Tolerance,DT116/-DT126,"")</f>
        <v/>
      </c>
      <c r="DU137" s="52" t="str">
        <f aca="false">IF(DU126&lt;-Tolerance,DU116/-DU126,"")</f>
        <v/>
      </c>
      <c r="DV137" s="52" t="str">
        <f aca="false">IF(DV126&lt;-Tolerance,DV116/-DV126,"")</f>
        <v/>
      </c>
      <c r="DW137" s="52" t="str">
        <f aca="false">IF(DW126&lt;-Tolerance,DW116/-DW126,"")</f>
        <v/>
      </c>
      <c r="DX137" s="52" t="str">
        <f aca="false">IF(DX126&lt;-Tolerance,DX116/-DX126,"")</f>
        <v/>
      </c>
      <c r="DY137" s="52" t="str">
        <f aca="false">IF(DY126&lt;-Tolerance,DY116/-DY126,"")</f>
        <v/>
      </c>
      <c r="DZ137" s="52" t="str">
        <f aca="false">IF(DZ126&lt;-Tolerance,DZ116/-DZ126,"")</f>
        <v/>
      </c>
      <c r="EA137" s="52" t="str">
        <f aca="false">IF(EA126&lt;-Tolerance,EA116/-EA126,"")</f>
        <v/>
      </c>
      <c r="EB137" s="52" t="str">
        <f aca="false">IF(EB126&lt;-Tolerance,EB116/-EB126,"")</f>
        <v/>
      </c>
      <c r="EC137" s="52" t="str">
        <f aca="false">IF(EC126&lt;-Tolerance,EC116/-EC126,"")</f>
        <v/>
      </c>
      <c r="ED137" s="52" t="str">
        <f aca="false">IF(ED126&lt;-Tolerance,ED116/-ED126,"")</f>
        <v/>
      </c>
      <c r="EE137" s="52" t="str">
        <f aca="false">IF(EE126&lt;-Tolerance,EE116/-EE126,"")</f>
        <v/>
      </c>
      <c r="EF137" s="52" t="str">
        <f aca="false">IF(EF126&lt;-Tolerance,EF116/-EF126,"")</f>
        <v/>
      </c>
      <c r="EG137" s="52" t="str">
        <f aca="false">IF(EG126&lt;-Tolerance,EG116/-EG126,"")</f>
        <v/>
      </c>
      <c r="EH137" s="52" t="str">
        <f aca="false">IF(EH126&lt;-Tolerance,EH116/-EH126,"")</f>
        <v/>
      </c>
      <c r="EI137" s="52" t="str">
        <f aca="false">IF(EI126&lt;-Tolerance,EI116/-EI126,"")</f>
        <v/>
      </c>
      <c r="EJ137" s="52" t="str">
        <f aca="false">IF(EJ126&lt;-Tolerance,EJ116/-EJ126,"")</f>
        <v/>
      </c>
      <c r="EK137" s="52" t="str">
        <f aca="false">IF(EK126&lt;-Tolerance,EK116/-EK126,"")</f>
        <v/>
      </c>
      <c r="EL137" s="52" t="str">
        <f aca="false">IF(EL126&lt;-Tolerance,EL116/-EL126,"")</f>
        <v/>
      </c>
      <c r="EM137" s="52" t="str">
        <f aca="false">IF(EM126&lt;-Tolerance,EM116/-EM126,"")</f>
        <v/>
      </c>
      <c r="EN137" s="52" t="str">
        <f aca="false">IF(EN126&lt;-Tolerance,EN116/-EN126,"")</f>
        <v/>
      </c>
      <c r="EO137" s="52" t="str">
        <f aca="false">IF(EO126&lt;-Tolerance,EO116/-EO126,"")</f>
        <v/>
      </c>
      <c r="EP137" s="52" t="str">
        <f aca="false">IF(EP126&lt;-Tolerance,EP116/-EP126,"")</f>
        <v/>
      </c>
      <c r="EQ137" s="52" t="str">
        <f aca="false">IF(EQ126&lt;-Tolerance,EQ116/-EQ126,"")</f>
        <v/>
      </c>
      <c r="ER137" s="52" t="str">
        <f aca="false">IF(ER126&lt;-Tolerance,ER116/-ER126,"")</f>
        <v/>
      </c>
      <c r="ES137" s="52" t="str">
        <f aca="false">IF(ES126&lt;-Tolerance,ES116/-ES126,"")</f>
        <v/>
      </c>
      <c r="ET137" s="52" t="str">
        <f aca="false">IF(ET126&lt;-Tolerance,ET116/-ET126,"")</f>
        <v/>
      </c>
      <c r="EU137" s="52" t="str">
        <f aca="false">IF(EU126&lt;-Tolerance,EU116/-EU126,"")</f>
        <v/>
      </c>
      <c r="EV137" s="52" t="str">
        <f aca="false">IF(EV126&lt;-Tolerance,EV116/-EV126,"")</f>
        <v/>
      </c>
      <c r="EW137" s="52" t="str">
        <f aca="false">IF(EW126&lt;-Tolerance,EW116/-EW126,"")</f>
        <v/>
      </c>
      <c r="EX137" s="52" t="str">
        <f aca="false">IF(EX126&lt;-Tolerance,EX116/-EX126,"")</f>
        <v/>
      </c>
      <c r="EY137" s="52" t="str">
        <f aca="false">IF(EY126&lt;-Tolerance,EY116/-EY126,"")</f>
        <v/>
      </c>
      <c r="EZ137" s="52" t="str">
        <f aca="false">IF(EZ126&lt;-Tolerance,EZ116/-EZ126,"")</f>
        <v/>
      </c>
      <c r="FA137" s="52" t="str">
        <f aca="false">IF(FA126&lt;-Tolerance,FA116/-FA126,"")</f>
        <v/>
      </c>
      <c r="FB137" s="52" t="str">
        <f aca="false">IF(FB126&lt;-Tolerance,FB116/-FB126,"")</f>
        <v/>
      </c>
      <c r="FC137" s="52" t="str">
        <f aca="false">IF(FC126&lt;-Tolerance,FC116/-FC126,"")</f>
        <v/>
      </c>
      <c r="FD137" s="52" t="str">
        <f aca="false">IF(FD126&lt;-Tolerance,FD116/-FD126,"")</f>
        <v/>
      </c>
      <c r="FE137" s="52" t="str">
        <f aca="false">IF(FE126&lt;-Tolerance,FE116/-FE126,"")</f>
        <v/>
      </c>
      <c r="FF137" s="52" t="str">
        <f aca="false">IF(FF126&lt;-Tolerance,FF116/-FF126,"")</f>
        <v/>
      </c>
      <c r="FG137" s="52" t="str">
        <f aca="false">IF(FG126&lt;-Tolerance,FG116/-FG126,"")</f>
        <v/>
      </c>
      <c r="FH137" s="52" t="str">
        <f aca="false">IF(FH126&lt;-Tolerance,FH116/-FH126,"")</f>
        <v/>
      </c>
    </row>
    <row r="139" customFormat="false" ht="15" hidden="false" customHeight="false" outlineLevel="0" collapsed="false">
      <c r="A139" s="9" t="s">
        <v>14</v>
      </c>
      <c r="B139" s="9"/>
      <c r="C139" s="9" t="s">
        <v>732</v>
      </c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  <c r="AL139" s="9"/>
      <c r="AM139" s="9"/>
      <c r="AN139" s="9"/>
      <c r="AO139" s="9"/>
      <c r="AP139" s="9"/>
      <c r="AQ139" s="9"/>
      <c r="AR139" s="9"/>
      <c r="AS139" s="9"/>
      <c r="AT139" s="9"/>
      <c r="AU139" s="9"/>
      <c r="AV139" s="9"/>
      <c r="AW139" s="9"/>
      <c r="AX139" s="9"/>
      <c r="AY139" s="9"/>
      <c r="AZ139" s="9"/>
      <c r="BA139" s="9"/>
      <c r="BB139" s="9"/>
      <c r="BC139" s="9"/>
      <c r="BD139" s="9"/>
      <c r="BE139" s="9"/>
      <c r="BF139" s="9"/>
      <c r="BG139" s="9"/>
      <c r="BH139" s="9"/>
      <c r="BI139" s="9"/>
      <c r="BJ139" s="9"/>
      <c r="BK139" s="9"/>
      <c r="BL139" s="9"/>
      <c r="BM139" s="9"/>
      <c r="BN139" s="9"/>
      <c r="BO139" s="9"/>
      <c r="BP139" s="9"/>
      <c r="BQ139" s="9"/>
      <c r="BR139" s="9"/>
      <c r="BS139" s="9"/>
      <c r="BT139" s="9"/>
      <c r="BU139" s="9"/>
      <c r="BV139" s="9"/>
      <c r="BW139" s="9"/>
      <c r="BX139" s="9"/>
      <c r="BY139" s="9"/>
      <c r="BZ139" s="9"/>
      <c r="CA139" s="9"/>
      <c r="CB139" s="9"/>
      <c r="CC139" s="9"/>
      <c r="CD139" s="9"/>
      <c r="CE139" s="9"/>
      <c r="CF139" s="9"/>
      <c r="CG139" s="9"/>
      <c r="CH139" s="9"/>
      <c r="CI139" s="9"/>
      <c r="CJ139" s="9"/>
      <c r="CK139" s="9"/>
      <c r="CL139" s="9"/>
      <c r="CM139" s="9"/>
      <c r="CN139" s="9"/>
      <c r="CO139" s="9"/>
      <c r="CP139" s="9"/>
      <c r="CQ139" s="9"/>
      <c r="CR139" s="9"/>
      <c r="CS139" s="9"/>
      <c r="CT139" s="9"/>
      <c r="CU139" s="9"/>
      <c r="CV139" s="9"/>
      <c r="CW139" s="9"/>
      <c r="CX139" s="9"/>
      <c r="CY139" s="9"/>
      <c r="CZ139" s="9"/>
      <c r="DA139" s="9"/>
      <c r="DB139" s="9"/>
      <c r="DC139" s="9"/>
      <c r="DD139" s="9"/>
      <c r="DE139" s="9"/>
      <c r="DF139" s="9"/>
      <c r="DG139" s="9"/>
      <c r="DH139" s="9"/>
      <c r="DI139" s="9"/>
      <c r="DJ139" s="9"/>
      <c r="DK139" s="9"/>
      <c r="DL139" s="9"/>
      <c r="DM139" s="9"/>
      <c r="DN139" s="9"/>
      <c r="DO139" s="9"/>
      <c r="DP139" s="9"/>
      <c r="DQ139" s="9"/>
      <c r="DR139" s="9"/>
      <c r="DS139" s="9"/>
      <c r="DT139" s="9"/>
      <c r="DU139" s="9"/>
      <c r="DV139" s="9"/>
      <c r="DW139" s="9"/>
      <c r="DX139" s="9"/>
      <c r="DY139" s="9"/>
      <c r="DZ139" s="9"/>
      <c r="EA139" s="9"/>
      <c r="EB139" s="9"/>
      <c r="EC139" s="9"/>
      <c r="ED139" s="9"/>
      <c r="EE139" s="9"/>
      <c r="EF139" s="9"/>
      <c r="EG139" s="9"/>
      <c r="EH139" s="9"/>
      <c r="EI139" s="9"/>
      <c r="EJ139" s="9"/>
      <c r="EK139" s="9"/>
      <c r="EL139" s="9"/>
      <c r="EM139" s="9"/>
      <c r="EN139" s="9"/>
      <c r="EO139" s="9"/>
      <c r="EP139" s="9"/>
      <c r="EQ139" s="9"/>
      <c r="ER139" s="9"/>
      <c r="ES139" s="9"/>
      <c r="ET139" s="9"/>
      <c r="EU139" s="9"/>
      <c r="EV139" s="9"/>
      <c r="EW139" s="9"/>
      <c r="EX139" s="9"/>
      <c r="EY139" s="9"/>
      <c r="EZ139" s="9"/>
      <c r="FA139" s="9"/>
      <c r="FB139" s="9"/>
      <c r="FC139" s="9"/>
      <c r="FD139" s="9"/>
      <c r="FE139" s="9"/>
      <c r="FF139" s="9"/>
      <c r="FG139" s="9"/>
      <c r="FH139" s="9"/>
    </row>
    <row r="140" customFormat="false" ht="15" hidden="false" customHeight="false" outlineLevel="0" collapsed="false">
      <c r="C140" s="0" t="s">
        <v>733</v>
      </c>
      <c r="D140" s="11" t="s">
        <v>319</v>
      </c>
      <c r="E140" s="43" t="n">
        <f aca="false">$E109-$F109-In_Land_Capex+$I131-$I99-$I96-$I94</f>
        <v>40331.6451678711</v>
      </c>
      <c r="I140" s="43" t="n">
        <f aca="false">SUM(J140:FH140)</f>
        <v>-40331.6451678711</v>
      </c>
      <c r="J140" s="43" t="n">
        <f aca="false">-$E140*J32</f>
        <v>-0</v>
      </c>
      <c r="K140" s="43" t="n">
        <f aca="false">-$E140*K32</f>
        <v>-0</v>
      </c>
      <c r="L140" s="43" t="n">
        <f aca="false">-$E140*L32</f>
        <v>-0</v>
      </c>
      <c r="M140" s="43" t="n">
        <f aca="false">-$E140*M32</f>
        <v>-0</v>
      </c>
      <c r="N140" s="43" t="n">
        <f aca="false">-$E140*N32</f>
        <v>-0</v>
      </c>
      <c r="O140" s="43" t="n">
        <f aca="false">-$E140*O32</f>
        <v>-0</v>
      </c>
      <c r="P140" s="43" t="n">
        <f aca="false">-$E140*P32</f>
        <v>-0</v>
      </c>
      <c r="Q140" s="43" t="n">
        <f aca="false">-$E140*Q32</f>
        <v>-0</v>
      </c>
      <c r="R140" s="43" t="n">
        <f aca="false">-$E140*R32</f>
        <v>-0</v>
      </c>
      <c r="S140" s="43" t="n">
        <f aca="false">-$E140*S32</f>
        <v>-0</v>
      </c>
      <c r="T140" s="43" t="n">
        <f aca="false">-$E140*T32</f>
        <v>-334.962098227277</v>
      </c>
      <c r="U140" s="43" t="n">
        <f aca="false">-$E140*U32</f>
        <v>-338.643000405598</v>
      </c>
      <c r="V140" s="43" t="n">
        <f aca="false">-$E140*V32</f>
        <v>-338.643000405598</v>
      </c>
      <c r="W140" s="43" t="n">
        <f aca="false">-$E140*W32</f>
        <v>-331.281196048955</v>
      </c>
      <c r="X140" s="43" t="n">
        <f aca="false">-$E140*X32</f>
        <v>-334.962098227277</v>
      </c>
      <c r="Y140" s="43" t="n">
        <f aca="false">-$E140*Y32</f>
        <v>-338.643000405598</v>
      </c>
      <c r="Z140" s="43" t="n">
        <f aca="false">-$E140*Z32</f>
        <v>-338.643000405598</v>
      </c>
      <c r="AA140" s="43" t="n">
        <f aca="false">-$E140*AA32</f>
        <v>-331.281196048955</v>
      </c>
      <c r="AB140" s="43" t="n">
        <f aca="false">-$E140*AB32</f>
        <v>-334.962098227277</v>
      </c>
      <c r="AC140" s="43" t="n">
        <f aca="false">-$E140*AC32</f>
        <v>-338.643000405598</v>
      </c>
      <c r="AD140" s="43" t="n">
        <f aca="false">-$E140*AD32</f>
        <v>-338.643000405598</v>
      </c>
      <c r="AE140" s="43" t="n">
        <f aca="false">-$E140*AE32</f>
        <v>-331.281196048955</v>
      </c>
      <c r="AF140" s="43" t="n">
        <f aca="false">-$E140*AF32</f>
        <v>-334.962098227277</v>
      </c>
      <c r="AG140" s="43" t="n">
        <f aca="false">-$E140*AG32</f>
        <v>-338.643000405598</v>
      </c>
      <c r="AH140" s="43" t="n">
        <f aca="false">-$E140*AH32</f>
        <v>-338.643000405598</v>
      </c>
      <c r="AI140" s="43" t="n">
        <f aca="false">-$E140*AI32</f>
        <v>-334.962098227277</v>
      </c>
      <c r="AJ140" s="43" t="n">
        <f aca="false">-$E140*AJ32</f>
        <v>-334.962098227277</v>
      </c>
      <c r="AK140" s="43" t="n">
        <f aca="false">-$E140*AK32</f>
        <v>-338.643000405598</v>
      </c>
      <c r="AL140" s="43" t="n">
        <f aca="false">-$E140*AL32</f>
        <v>-338.643000405598</v>
      </c>
      <c r="AM140" s="43" t="n">
        <f aca="false">-$E140*AM32</f>
        <v>-331.281196048955</v>
      </c>
      <c r="AN140" s="43" t="n">
        <f aca="false">-$E140*AN32</f>
        <v>-334.962098227277</v>
      </c>
      <c r="AO140" s="43" t="n">
        <f aca="false">-$E140*AO32</f>
        <v>-338.643000405598</v>
      </c>
      <c r="AP140" s="43" t="n">
        <f aca="false">-$E140*AP32</f>
        <v>-338.643000405598</v>
      </c>
      <c r="AQ140" s="43" t="n">
        <f aca="false">-$E140*AQ32</f>
        <v>-331.281196048955</v>
      </c>
      <c r="AR140" s="43" t="n">
        <f aca="false">-$E140*AR32</f>
        <v>-334.962098227277</v>
      </c>
      <c r="AS140" s="43" t="n">
        <f aca="false">-$E140*AS32</f>
        <v>-338.643000405598</v>
      </c>
      <c r="AT140" s="43" t="n">
        <f aca="false">-$E140*AT32</f>
        <v>-338.643000405598</v>
      </c>
      <c r="AU140" s="43" t="n">
        <f aca="false">-$E140*AU32</f>
        <v>-331.281196048955</v>
      </c>
      <c r="AV140" s="43" t="n">
        <f aca="false">-$E140*AV32</f>
        <v>-334.962098227277</v>
      </c>
      <c r="AW140" s="43" t="n">
        <f aca="false">-$E140*AW32</f>
        <v>-338.643000405598</v>
      </c>
      <c r="AX140" s="43" t="n">
        <f aca="false">-$E140*AX32</f>
        <v>-338.643000405598</v>
      </c>
      <c r="AY140" s="43" t="n">
        <f aca="false">-$E140*AY32</f>
        <v>-334.962098227277</v>
      </c>
      <c r="AZ140" s="43" t="n">
        <f aca="false">-$E140*AZ32</f>
        <v>-334.962098227277</v>
      </c>
      <c r="BA140" s="43" t="n">
        <f aca="false">-$E140*BA32</f>
        <v>-338.643000405598</v>
      </c>
      <c r="BB140" s="43" t="n">
        <f aca="false">-$E140*BB32</f>
        <v>-338.643000405598</v>
      </c>
      <c r="BC140" s="43" t="n">
        <f aca="false">-$E140*BC32</f>
        <v>-331.281196048955</v>
      </c>
      <c r="BD140" s="43" t="n">
        <f aca="false">-$E140*BD32</f>
        <v>-334.962098227277</v>
      </c>
      <c r="BE140" s="43" t="n">
        <f aca="false">-$E140*BE32</f>
        <v>-338.643000405598</v>
      </c>
      <c r="BF140" s="43" t="n">
        <f aca="false">-$E140*BF32</f>
        <v>-338.643000405598</v>
      </c>
      <c r="BG140" s="43" t="n">
        <f aca="false">-$E140*BG32</f>
        <v>-331.281196048955</v>
      </c>
      <c r="BH140" s="43" t="n">
        <f aca="false">-$E140*BH32</f>
        <v>-334.962098227277</v>
      </c>
      <c r="BI140" s="43" t="n">
        <f aca="false">-$E140*BI32</f>
        <v>-338.643000405598</v>
      </c>
      <c r="BJ140" s="43" t="n">
        <f aca="false">-$E140*BJ32</f>
        <v>-338.643000405598</v>
      </c>
      <c r="BK140" s="43" t="n">
        <f aca="false">-$E140*BK32</f>
        <v>-331.281196048955</v>
      </c>
      <c r="BL140" s="43" t="n">
        <f aca="false">-$E140*BL32</f>
        <v>-334.962098227277</v>
      </c>
      <c r="BM140" s="43" t="n">
        <f aca="false">-$E140*BM32</f>
        <v>-338.643000405598</v>
      </c>
      <c r="BN140" s="43" t="n">
        <f aca="false">-$E140*BN32</f>
        <v>-338.643000405598</v>
      </c>
      <c r="BO140" s="43" t="n">
        <f aca="false">-$E140*BO32</f>
        <v>-334.962098227277</v>
      </c>
      <c r="BP140" s="43" t="n">
        <f aca="false">-$E140*BP32</f>
        <v>-334.962098227277</v>
      </c>
      <c r="BQ140" s="43" t="n">
        <f aca="false">-$E140*BQ32</f>
        <v>-338.643000405598</v>
      </c>
      <c r="BR140" s="43" t="n">
        <f aca="false">-$E140*BR32</f>
        <v>-338.643000405598</v>
      </c>
      <c r="BS140" s="43" t="n">
        <f aca="false">-$E140*BS32</f>
        <v>-331.281196048955</v>
      </c>
      <c r="BT140" s="43" t="n">
        <f aca="false">-$E140*BT32</f>
        <v>-334.962098227277</v>
      </c>
      <c r="BU140" s="43" t="n">
        <f aca="false">-$E140*BU32</f>
        <v>-338.643000405598</v>
      </c>
      <c r="BV140" s="43" t="n">
        <f aca="false">-$E140*BV32</f>
        <v>-338.643000405598</v>
      </c>
      <c r="BW140" s="43" t="n">
        <f aca="false">-$E140*BW32</f>
        <v>-331.281196048955</v>
      </c>
      <c r="BX140" s="43" t="n">
        <f aca="false">-$E140*BX32</f>
        <v>-334.962098227277</v>
      </c>
      <c r="BY140" s="43" t="n">
        <f aca="false">-$E140*BY32</f>
        <v>-338.643000405598</v>
      </c>
      <c r="BZ140" s="43" t="n">
        <f aca="false">-$E140*BZ32</f>
        <v>-338.643000405598</v>
      </c>
      <c r="CA140" s="43" t="n">
        <f aca="false">-$E140*CA32</f>
        <v>-331.281196048955</v>
      </c>
      <c r="CB140" s="43" t="n">
        <f aca="false">-$E140*CB32</f>
        <v>-334.962098227277</v>
      </c>
      <c r="CC140" s="43" t="n">
        <f aca="false">-$E140*CC32</f>
        <v>-338.643000405598</v>
      </c>
      <c r="CD140" s="43" t="n">
        <f aca="false">-$E140*CD32</f>
        <v>-338.643000405598</v>
      </c>
      <c r="CE140" s="43" t="n">
        <f aca="false">-$E140*CE32</f>
        <v>-334.962098227277</v>
      </c>
      <c r="CF140" s="43" t="n">
        <f aca="false">-$E140*CF32</f>
        <v>-334.962098227277</v>
      </c>
      <c r="CG140" s="43" t="n">
        <f aca="false">-$E140*CG32</f>
        <v>-338.643000405598</v>
      </c>
      <c r="CH140" s="43" t="n">
        <f aca="false">-$E140*CH32</f>
        <v>-338.643000405598</v>
      </c>
      <c r="CI140" s="43" t="n">
        <f aca="false">-$E140*CI32</f>
        <v>-331.281196048955</v>
      </c>
      <c r="CJ140" s="43" t="n">
        <f aca="false">-$E140*CJ32</f>
        <v>-334.962098227277</v>
      </c>
      <c r="CK140" s="43" t="n">
        <f aca="false">-$E140*CK32</f>
        <v>-338.643000405598</v>
      </c>
      <c r="CL140" s="43" t="n">
        <f aca="false">-$E140*CL32</f>
        <v>-338.643000405598</v>
      </c>
      <c r="CM140" s="43" t="n">
        <f aca="false">-$E140*CM32</f>
        <v>-331.281196048955</v>
      </c>
      <c r="CN140" s="43" t="n">
        <f aca="false">-$E140*CN32</f>
        <v>-334.962098227277</v>
      </c>
      <c r="CO140" s="43" t="n">
        <f aca="false">-$E140*CO32</f>
        <v>-338.643000405598</v>
      </c>
      <c r="CP140" s="43" t="n">
        <f aca="false">-$E140*CP32</f>
        <v>-338.643000405598</v>
      </c>
      <c r="CQ140" s="43" t="n">
        <f aca="false">-$E140*CQ32</f>
        <v>-331.281196048955</v>
      </c>
      <c r="CR140" s="43" t="n">
        <f aca="false">-$E140*CR32</f>
        <v>-334.962098227277</v>
      </c>
      <c r="CS140" s="43" t="n">
        <f aca="false">-$E140*CS32</f>
        <v>-338.643000405598</v>
      </c>
      <c r="CT140" s="43" t="n">
        <f aca="false">-$E140*CT32</f>
        <v>-338.643000405598</v>
      </c>
      <c r="CU140" s="43" t="n">
        <f aca="false">-$E140*CU32</f>
        <v>-334.962098227277</v>
      </c>
      <c r="CV140" s="43" t="n">
        <f aca="false">-$E140*CV32</f>
        <v>-334.962098227277</v>
      </c>
      <c r="CW140" s="43" t="n">
        <f aca="false">-$E140*CW32</f>
        <v>-338.643000405598</v>
      </c>
      <c r="CX140" s="43" t="n">
        <f aca="false">-$E140*CX32</f>
        <v>-338.643000405598</v>
      </c>
      <c r="CY140" s="43" t="n">
        <f aca="false">-$E140*CY32</f>
        <v>-331.281196048955</v>
      </c>
      <c r="CZ140" s="43" t="n">
        <f aca="false">-$E140*CZ32</f>
        <v>-334.962098227277</v>
      </c>
      <c r="DA140" s="43" t="n">
        <f aca="false">-$E140*DA32</f>
        <v>-338.643000405598</v>
      </c>
      <c r="DB140" s="43" t="n">
        <f aca="false">-$E140*DB32</f>
        <v>-338.643000405598</v>
      </c>
      <c r="DC140" s="43" t="n">
        <f aca="false">-$E140*DC32</f>
        <v>-331.281196048955</v>
      </c>
      <c r="DD140" s="43" t="n">
        <f aca="false">-$E140*DD32</f>
        <v>-334.962098227277</v>
      </c>
      <c r="DE140" s="43" t="n">
        <f aca="false">-$E140*DE32</f>
        <v>-338.643000405598</v>
      </c>
      <c r="DF140" s="43" t="n">
        <f aca="false">-$E140*DF32</f>
        <v>-338.643000405598</v>
      </c>
      <c r="DG140" s="43" t="n">
        <f aca="false">-$E140*DG32</f>
        <v>-331.281196048955</v>
      </c>
      <c r="DH140" s="43" t="n">
        <f aca="false">-$E140*DH32</f>
        <v>-334.962098227277</v>
      </c>
      <c r="DI140" s="43" t="n">
        <f aca="false">-$E140*DI32</f>
        <v>-338.643000405598</v>
      </c>
      <c r="DJ140" s="43" t="n">
        <f aca="false">-$E140*DJ32</f>
        <v>-338.643000405598</v>
      </c>
      <c r="DK140" s="43" t="n">
        <f aca="false">-$E140*DK32</f>
        <v>-334.962098227277</v>
      </c>
      <c r="DL140" s="43" t="n">
        <f aca="false">-$E140*DL32</f>
        <v>-334.962098227277</v>
      </c>
      <c r="DM140" s="43" t="n">
        <f aca="false">-$E140*DM32</f>
        <v>-338.643000405598</v>
      </c>
      <c r="DN140" s="43" t="n">
        <f aca="false">-$E140*DN32</f>
        <v>-338.643000405598</v>
      </c>
      <c r="DO140" s="43" t="n">
        <f aca="false">-$E140*DO32</f>
        <v>-331.281196048955</v>
      </c>
      <c r="DP140" s="43" t="n">
        <f aca="false">-$E140*DP32</f>
        <v>-334.962098227277</v>
      </c>
      <c r="DQ140" s="43" t="n">
        <f aca="false">-$E140*DQ32</f>
        <v>-338.643000405598</v>
      </c>
      <c r="DR140" s="43" t="n">
        <f aca="false">-$E140*DR32</f>
        <v>-338.643000405598</v>
      </c>
      <c r="DS140" s="43" t="n">
        <f aca="false">-$E140*DS32</f>
        <v>-331.281196048955</v>
      </c>
      <c r="DT140" s="43" t="n">
        <f aca="false">-$E140*DT32</f>
        <v>-334.962098227277</v>
      </c>
      <c r="DU140" s="43" t="n">
        <f aca="false">-$E140*DU32</f>
        <v>-338.643000405598</v>
      </c>
      <c r="DV140" s="43" t="n">
        <f aca="false">-$E140*DV32</f>
        <v>-338.643000405598</v>
      </c>
      <c r="DW140" s="43" t="n">
        <f aca="false">-$E140*DW32</f>
        <v>-331.281196048955</v>
      </c>
      <c r="DX140" s="43" t="n">
        <f aca="false">-$E140*DX32</f>
        <v>-334.962098227277</v>
      </c>
      <c r="DY140" s="43" t="n">
        <f aca="false">-$E140*DY32</f>
        <v>-338.643000405598</v>
      </c>
      <c r="DZ140" s="43" t="n">
        <f aca="false">-$E140*DZ32</f>
        <v>-338.643000405598</v>
      </c>
      <c r="EA140" s="43" t="n">
        <f aca="false">-$E140*EA32</f>
        <v>-334.962098227277</v>
      </c>
      <c r="EB140" s="43" t="n">
        <f aca="false">-$E140*EB32</f>
        <v>-334.962098227277</v>
      </c>
      <c r="EC140" s="43" t="n">
        <f aca="false">-$E140*EC32</f>
        <v>-338.643000405598</v>
      </c>
      <c r="ED140" s="43" t="n">
        <f aca="false">-$E140*ED32</f>
        <v>-338.643000405598</v>
      </c>
      <c r="EE140" s="43" t="n">
        <f aca="false">-$E140*EE32</f>
        <v>-331.281196048955</v>
      </c>
      <c r="EF140" s="43" t="n">
        <f aca="false">-$E140*EF32</f>
        <v>-334.962098227277</v>
      </c>
      <c r="EG140" s="43" t="n">
        <f aca="false">-$E140*EG32</f>
        <v>-338.643000405598</v>
      </c>
      <c r="EH140" s="43" t="n">
        <f aca="false">-$E140*EH32</f>
        <v>-338.643000405598</v>
      </c>
      <c r="EI140" s="43" t="n">
        <f aca="false">-$E140*EI32</f>
        <v>-331.281196048955</v>
      </c>
      <c r="EJ140" s="43" t="n">
        <f aca="false">-$E140*EJ32</f>
        <v>-0</v>
      </c>
      <c r="EK140" s="43" t="n">
        <f aca="false">-$E140*EK32</f>
        <v>-0</v>
      </c>
      <c r="EL140" s="43" t="n">
        <f aca="false">-$E140*EL32</f>
        <v>-0</v>
      </c>
      <c r="EM140" s="43" t="n">
        <f aca="false">-$E140*EM32</f>
        <v>-0</v>
      </c>
      <c r="EN140" s="43" t="n">
        <f aca="false">-$E140*EN32</f>
        <v>-0</v>
      </c>
      <c r="EO140" s="43" t="n">
        <f aca="false">-$E140*EO32</f>
        <v>-0</v>
      </c>
      <c r="EP140" s="43" t="n">
        <f aca="false">-$E140*EP32</f>
        <v>-0</v>
      </c>
      <c r="EQ140" s="43" t="n">
        <f aca="false">-$E140*EQ32</f>
        <v>-0</v>
      </c>
      <c r="ER140" s="43" t="n">
        <f aca="false">-$E140*ER32</f>
        <v>-0</v>
      </c>
      <c r="ES140" s="43" t="n">
        <f aca="false">-$E140*ES32</f>
        <v>-0</v>
      </c>
      <c r="ET140" s="43" t="n">
        <f aca="false">-$E140*ET32</f>
        <v>-0</v>
      </c>
      <c r="EU140" s="43" t="n">
        <f aca="false">-$E140*EU32</f>
        <v>-0</v>
      </c>
      <c r="EV140" s="43" t="n">
        <f aca="false">-$E140*EV32</f>
        <v>-0</v>
      </c>
      <c r="EW140" s="43" t="n">
        <f aca="false">-$E140*EW32</f>
        <v>-0</v>
      </c>
      <c r="EX140" s="43" t="n">
        <f aca="false">-$E140*EX32</f>
        <v>-0</v>
      </c>
      <c r="EY140" s="43" t="n">
        <f aca="false">-$E140*EY32</f>
        <v>-0</v>
      </c>
      <c r="EZ140" s="43" t="n">
        <f aca="false">-$E140*EZ32</f>
        <v>-0</v>
      </c>
      <c r="FA140" s="43" t="n">
        <f aca="false">-$E140*FA32</f>
        <v>-0</v>
      </c>
      <c r="FB140" s="43" t="n">
        <f aca="false">-$E140*FB32</f>
        <v>-0</v>
      </c>
      <c r="FC140" s="43" t="n">
        <f aca="false">-$E140*FC32</f>
        <v>-0</v>
      </c>
      <c r="FD140" s="43" t="n">
        <f aca="false">-$E140*FD32</f>
        <v>-0</v>
      </c>
      <c r="FE140" s="43" t="n">
        <f aca="false">-$E140*FE32</f>
        <v>-0</v>
      </c>
      <c r="FF140" s="43" t="n">
        <f aca="false">-$E140*FF32</f>
        <v>-0</v>
      </c>
      <c r="FG140" s="43" t="n">
        <f aca="false">-$E140*FG32</f>
        <v>-0</v>
      </c>
      <c r="FH140" s="43" t="n">
        <f aca="false">-$E140*FH32</f>
        <v>-0</v>
      </c>
    </row>
    <row r="141" customFormat="false" ht="15" hidden="false" customHeight="false" outlineLevel="0" collapsed="false">
      <c r="C141" s="0" t="s">
        <v>734</v>
      </c>
      <c r="D141" s="11" t="s">
        <v>319</v>
      </c>
      <c r="E141" s="43" t="n">
        <f aca="false">$F109</f>
        <v>22000</v>
      </c>
      <c r="I141" s="43" t="n">
        <f aca="false">SUM(J141:FH141)</f>
        <v>-22000</v>
      </c>
      <c r="J141" s="43" t="n">
        <f aca="false">-$E141*J33</f>
        <v>-0</v>
      </c>
      <c r="K141" s="43" t="n">
        <f aca="false">-$E141*K33</f>
        <v>-0</v>
      </c>
      <c r="L141" s="43" t="n">
        <f aca="false">-$E141*L33</f>
        <v>-0</v>
      </c>
      <c r="M141" s="43" t="n">
        <f aca="false">-$E141*M33</f>
        <v>-0</v>
      </c>
      <c r="N141" s="43" t="n">
        <f aca="false">-$E141*N33</f>
        <v>-0</v>
      </c>
      <c r="O141" s="43" t="n">
        <f aca="false">-$E141*O33</f>
        <v>-0</v>
      </c>
      <c r="P141" s="43" t="n">
        <f aca="false">-$E141*P33</f>
        <v>-0</v>
      </c>
      <c r="Q141" s="43" t="n">
        <f aca="false">-$E141*Q33</f>
        <v>-0</v>
      </c>
      <c r="R141" s="43" t="n">
        <f aca="false">-$E141*R33</f>
        <v>-0</v>
      </c>
      <c r="S141" s="43" t="n">
        <f aca="false">-$E141*S33</f>
        <v>-0</v>
      </c>
      <c r="T141" s="43" t="n">
        <f aca="false">-$E141*T33</f>
        <v>-548.192771084337</v>
      </c>
      <c r="U141" s="43" t="n">
        <f aca="false">-$E141*U33</f>
        <v>-554.21686746988</v>
      </c>
      <c r="V141" s="43" t="n">
        <f aca="false">-$E141*V33</f>
        <v>-554.21686746988</v>
      </c>
      <c r="W141" s="43" t="n">
        <f aca="false">-$E141*W33</f>
        <v>-542.168674698795</v>
      </c>
      <c r="X141" s="43" t="n">
        <f aca="false">-$E141*X33</f>
        <v>-548.192771084337</v>
      </c>
      <c r="Y141" s="43" t="n">
        <f aca="false">-$E141*Y33</f>
        <v>-554.21686746988</v>
      </c>
      <c r="Z141" s="43" t="n">
        <f aca="false">-$E141*Z33</f>
        <v>-554.21686746988</v>
      </c>
      <c r="AA141" s="43" t="n">
        <f aca="false">-$E141*AA33</f>
        <v>-542.168674698795</v>
      </c>
      <c r="AB141" s="43" t="n">
        <f aca="false">-$E141*AB33</f>
        <v>-548.192771084337</v>
      </c>
      <c r="AC141" s="43" t="n">
        <f aca="false">-$E141*AC33</f>
        <v>-554.21686746988</v>
      </c>
      <c r="AD141" s="43" t="n">
        <f aca="false">-$E141*AD33</f>
        <v>-554.21686746988</v>
      </c>
      <c r="AE141" s="43" t="n">
        <f aca="false">-$E141*AE33</f>
        <v>-542.168674698795</v>
      </c>
      <c r="AF141" s="43" t="n">
        <f aca="false">-$E141*AF33</f>
        <v>-548.192771084337</v>
      </c>
      <c r="AG141" s="43" t="n">
        <f aca="false">-$E141*AG33</f>
        <v>-554.21686746988</v>
      </c>
      <c r="AH141" s="43" t="n">
        <f aca="false">-$E141*AH33</f>
        <v>-554.21686746988</v>
      </c>
      <c r="AI141" s="43" t="n">
        <f aca="false">-$E141*AI33</f>
        <v>-548.192771084337</v>
      </c>
      <c r="AJ141" s="43" t="n">
        <f aca="false">-$E141*AJ33</f>
        <v>-548.192771084337</v>
      </c>
      <c r="AK141" s="43" t="n">
        <f aca="false">-$E141*AK33</f>
        <v>-554.21686746988</v>
      </c>
      <c r="AL141" s="43" t="n">
        <f aca="false">-$E141*AL33</f>
        <v>-554.21686746988</v>
      </c>
      <c r="AM141" s="43" t="n">
        <f aca="false">-$E141*AM33</f>
        <v>-542.168674698795</v>
      </c>
      <c r="AN141" s="43" t="n">
        <f aca="false">-$E141*AN33</f>
        <v>-548.192771084337</v>
      </c>
      <c r="AO141" s="43" t="n">
        <f aca="false">-$E141*AO33</f>
        <v>-554.21686746988</v>
      </c>
      <c r="AP141" s="43" t="n">
        <f aca="false">-$E141*AP33</f>
        <v>-554.21686746988</v>
      </c>
      <c r="AQ141" s="43" t="n">
        <f aca="false">-$E141*AQ33</f>
        <v>-542.168674698795</v>
      </c>
      <c r="AR141" s="43" t="n">
        <f aca="false">-$E141*AR33</f>
        <v>-548.192771084337</v>
      </c>
      <c r="AS141" s="43" t="n">
        <f aca="false">-$E141*AS33</f>
        <v>-554.21686746988</v>
      </c>
      <c r="AT141" s="43" t="n">
        <f aca="false">-$E141*AT33</f>
        <v>-554.21686746988</v>
      </c>
      <c r="AU141" s="43" t="n">
        <f aca="false">-$E141*AU33</f>
        <v>-542.168674698795</v>
      </c>
      <c r="AV141" s="43" t="n">
        <f aca="false">-$E141*AV33</f>
        <v>-548.192771084337</v>
      </c>
      <c r="AW141" s="43" t="n">
        <f aca="false">-$E141*AW33</f>
        <v>-554.21686746988</v>
      </c>
      <c r="AX141" s="43" t="n">
        <f aca="false">-$E141*AX33</f>
        <v>-554.21686746988</v>
      </c>
      <c r="AY141" s="43" t="n">
        <f aca="false">-$E141*AY33</f>
        <v>-548.192771084337</v>
      </c>
      <c r="AZ141" s="43" t="n">
        <f aca="false">-$E141*AZ33</f>
        <v>-548.192771084337</v>
      </c>
      <c r="BA141" s="43" t="n">
        <f aca="false">-$E141*BA33</f>
        <v>-554.21686746988</v>
      </c>
      <c r="BB141" s="43" t="n">
        <f aca="false">-$E141*BB33</f>
        <v>-554.21686746988</v>
      </c>
      <c r="BC141" s="43" t="n">
        <f aca="false">-$E141*BC33</f>
        <v>-542.168674698795</v>
      </c>
      <c r="BD141" s="43" t="n">
        <f aca="false">-$E141*BD33</f>
        <v>-548.192771084337</v>
      </c>
      <c r="BE141" s="43" t="n">
        <f aca="false">-$E141*BE33</f>
        <v>-554.21686746988</v>
      </c>
      <c r="BF141" s="43" t="n">
        <f aca="false">-$E141*BF33</f>
        <v>-554.21686746988</v>
      </c>
      <c r="BG141" s="43" t="n">
        <f aca="false">-$E141*BG33</f>
        <v>-542.168674698795</v>
      </c>
      <c r="BH141" s="43" t="n">
        <f aca="false">-$E141*BH33</f>
        <v>-0</v>
      </c>
      <c r="BI141" s="43" t="n">
        <f aca="false">-$E141*BI33</f>
        <v>-0</v>
      </c>
      <c r="BJ141" s="43" t="n">
        <f aca="false">-$E141*BJ33</f>
        <v>-0</v>
      </c>
      <c r="BK141" s="43" t="n">
        <f aca="false">-$E141*BK33</f>
        <v>-0</v>
      </c>
      <c r="BL141" s="43" t="n">
        <f aca="false">-$E141*BL33</f>
        <v>-0</v>
      </c>
      <c r="BM141" s="43" t="n">
        <f aca="false">-$E141*BM33</f>
        <v>-0</v>
      </c>
      <c r="BN141" s="43" t="n">
        <f aca="false">-$E141*BN33</f>
        <v>-0</v>
      </c>
      <c r="BO141" s="43" t="n">
        <f aca="false">-$E141*BO33</f>
        <v>-0</v>
      </c>
      <c r="BP141" s="43" t="n">
        <f aca="false">-$E141*BP33</f>
        <v>-0</v>
      </c>
      <c r="BQ141" s="43" t="n">
        <f aca="false">-$E141*BQ33</f>
        <v>-0</v>
      </c>
      <c r="BR141" s="43" t="n">
        <f aca="false">-$E141*BR33</f>
        <v>-0</v>
      </c>
      <c r="BS141" s="43" t="n">
        <f aca="false">-$E141*BS33</f>
        <v>-0</v>
      </c>
      <c r="BT141" s="43" t="n">
        <f aca="false">-$E141*BT33</f>
        <v>-0</v>
      </c>
      <c r="BU141" s="43" t="n">
        <f aca="false">-$E141*BU33</f>
        <v>-0</v>
      </c>
      <c r="BV141" s="43" t="n">
        <f aca="false">-$E141*BV33</f>
        <v>-0</v>
      </c>
      <c r="BW141" s="43" t="n">
        <f aca="false">-$E141*BW33</f>
        <v>-0</v>
      </c>
      <c r="BX141" s="43" t="n">
        <f aca="false">-$E141*BX33</f>
        <v>-0</v>
      </c>
      <c r="BY141" s="43" t="n">
        <f aca="false">-$E141*BY33</f>
        <v>-0</v>
      </c>
      <c r="BZ141" s="43" t="n">
        <f aca="false">-$E141*BZ33</f>
        <v>-0</v>
      </c>
      <c r="CA141" s="43" t="n">
        <f aca="false">-$E141*CA33</f>
        <v>-0</v>
      </c>
      <c r="CB141" s="43" t="n">
        <f aca="false">-$E141*CB33</f>
        <v>-0</v>
      </c>
      <c r="CC141" s="43" t="n">
        <f aca="false">-$E141*CC33</f>
        <v>-0</v>
      </c>
      <c r="CD141" s="43" t="n">
        <f aca="false">-$E141*CD33</f>
        <v>-0</v>
      </c>
      <c r="CE141" s="43" t="n">
        <f aca="false">-$E141*CE33</f>
        <v>-0</v>
      </c>
      <c r="CF141" s="43" t="n">
        <f aca="false">-$E141*CF33</f>
        <v>-0</v>
      </c>
      <c r="CG141" s="43" t="n">
        <f aca="false">-$E141*CG33</f>
        <v>-0</v>
      </c>
      <c r="CH141" s="43" t="n">
        <f aca="false">-$E141*CH33</f>
        <v>-0</v>
      </c>
      <c r="CI141" s="43" t="n">
        <f aca="false">-$E141*CI33</f>
        <v>-0</v>
      </c>
      <c r="CJ141" s="43" t="n">
        <f aca="false">-$E141*CJ33</f>
        <v>-0</v>
      </c>
      <c r="CK141" s="43" t="n">
        <f aca="false">-$E141*CK33</f>
        <v>-0</v>
      </c>
      <c r="CL141" s="43" t="n">
        <f aca="false">-$E141*CL33</f>
        <v>-0</v>
      </c>
      <c r="CM141" s="43" t="n">
        <f aca="false">-$E141*CM33</f>
        <v>-0</v>
      </c>
      <c r="CN141" s="43" t="n">
        <f aca="false">-$E141*CN33</f>
        <v>-0</v>
      </c>
      <c r="CO141" s="43" t="n">
        <f aca="false">-$E141*CO33</f>
        <v>-0</v>
      </c>
      <c r="CP141" s="43" t="n">
        <f aca="false">-$E141*CP33</f>
        <v>-0</v>
      </c>
      <c r="CQ141" s="43" t="n">
        <f aca="false">-$E141*CQ33</f>
        <v>-0</v>
      </c>
      <c r="CR141" s="43" t="n">
        <f aca="false">-$E141*CR33</f>
        <v>-0</v>
      </c>
      <c r="CS141" s="43" t="n">
        <f aca="false">-$E141*CS33</f>
        <v>-0</v>
      </c>
      <c r="CT141" s="43" t="n">
        <f aca="false">-$E141*CT33</f>
        <v>-0</v>
      </c>
      <c r="CU141" s="43" t="n">
        <f aca="false">-$E141*CU33</f>
        <v>-0</v>
      </c>
      <c r="CV141" s="43" t="n">
        <f aca="false">-$E141*CV33</f>
        <v>-0</v>
      </c>
      <c r="CW141" s="43" t="n">
        <f aca="false">-$E141*CW33</f>
        <v>-0</v>
      </c>
      <c r="CX141" s="43" t="n">
        <f aca="false">-$E141*CX33</f>
        <v>-0</v>
      </c>
      <c r="CY141" s="43" t="n">
        <f aca="false">-$E141*CY33</f>
        <v>-0</v>
      </c>
      <c r="CZ141" s="43" t="n">
        <f aca="false">-$E141*CZ33</f>
        <v>-0</v>
      </c>
      <c r="DA141" s="43" t="n">
        <f aca="false">-$E141*DA33</f>
        <v>-0</v>
      </c>
      <c r="DB141" s="43" t="n">
        <f aca="false">-$E141*DB33</f>
        <v>-0</v>
      </c>
      <c r="DC141" s="43" t="n">
        <f aca="false">-$E141*DC33</f>
        <v>-0</v>
      </c>
      <c r="DD141" s="43" t="n">
        <f aca="false">-$E141*DD33</f>
        <v>-0</v>
      </c>
      <c r="DE141" s="43" t="n">
        <f aca="false">-$E141*DE33</f>
        <v>-0</v>
      </c>
      <c r="DF141" s="43" t="n">
        <f aca="false">-$E141*DF33</f>
        <v>-0</v>
      </c>
      <c r="DG141" s="43" t="n">
        <f aca="false">-$E141*DG33</f>
        <v>-0</v>
      </c>
      <c r="DH141" s="43" t="n">
        <f aca="false">-$E141*DH33</f>
        <v>-0</v>
      </c>
      <c r="DI141" s="43" t="n">
        <f aca="false">-$E141*DI33</f>
        <v>-0</v>
      </c>
      <c r="DJ141" s="43" t="n">
        <f aca="false">-$E141*DJ33</f>
        <v>-0</v>
      </c>
      <c r="DK141" s="43" t="n">
        <f aca="false">-$E141*DK33</f>
        <v>-0</v>
      </c>
      <c r="DL141" s="43" t="n">
        <f aca="false">-$E141*DL33</f>
        <v>-0</v>
      </c>
      <c r="DM141" s="43" t="n">
        <f aca="false">-$E141*DM33</f>
        <v>-0</v>
      </c>
      <c r="DN141" s="43" t="n">
        <f aca="false">-$E141*DN33</f>
        <v>-0</v>
      </c>
      <c r="DO141" s="43" t="n">
        <f aca="false">-$E141*DO33</f>
        <v>-0</v>
      </c>
      <c r="DP141" s="43" t="n">
        <f aca="false">-$E141*DP33</f>
        <v>-0</v>
      </c>
      <c r="DQ141" s="43" t="n">
        <f aca="false">-$E141*DQ33</f>
        <v>-0</v>
      </c>
      <c r="DR141" s="43" t="n">
        <f aca="false">-$E141*DR33</f>
        <v>-0</v>
      </c>
      <c r="DS141" s="43" t="n">
        <f aca="false">-$E141*DS33</f>
        <v>-0</v>
      </c>
      <c r="DT141" s="43" t="n">
        <f aca="false">-$E141*DT33</f>
        <v>-0</v>
      </c>
      <c r="DU141" s="43" t="n">
        <f aca="false">-$E141*DU33</f>
        <v>-0</v>
      </c>
      <c r="DV141" s="43" t="n">
        <f aca="false">-$E141*DV33</f>
        <v>-0</v>
      </c>
      <c r="DW141" s="43" t="n">
        <f aca="false">-$E141*DW33</f>
        <v>-0</v>
      </c>
      <c r="DX141" s="43" t="n">
        <f aca="false">-$E141*DX33</f>
        <v>-0</v>
      </c>
      <c r="DY141" s="43" t="n">
        <f aca="false">-$E141*DY33</f>
        <v>-0</v>
      </c>
      <c r="DZ141" s="43" t="n">
        <f aca="false">-$E141*DZ33</f>
        <v>-0</v>
      </c>
      <c r="EA141" s="43" t="n">
        <f aca="false">-$E141*EA33</f>
        <v>-0</v>
      </c>
      <c r="EB141" s="43" t="n">
        <f aca="false">-$E141*EB33</f>
        <v>-0</v>
      </c>
      <c r="EC141" s="43" t="n">
        <f aca="false">-$E141*EC33</f>
        <v>-0</v>
      </c>
      <c r="ED141" s="43" t="n">
        <f aca="false">-$E141*ED33</f>
        <v>-0</v>
      </c>
      <c r="EE141" s="43" t="n">
        <f aca="false">-$E141*EE33</f>
        <v>-0</v>
      </c>
      <c r="EF141" s="43" t="n">
        <f aca="false">-$E141*EF33</f>
        <v>-0</v>
      </c>
      <c r="EG141" s="43" t="n">
        <f aca="false">-$E141*EG33</f>
        <v>-0</v>
      </c>
      <c r="EH141" s="43" t="n">
        <f aca="false">-$E141*EH33</f>
        <v>-0</v>
      </c>
      <c r="EI141" s="43" t="n">
        <f aca="false">-$E141*EI33</f>
        <v>-0</v>
      </c>
      <c r="EJ141" s="43" t="n">
        <f aca="false">-$E141*EJ33</f>
        <v>-0</v>
      </c>
      <c r="EK141" s="43" t="n">
        <f aca="false">-$E141*EK33</f>
        <v>-0</v>
      </c>
      <c r="EL141" s="43" t="n">
        <f aca="false">-$E141*EL33</f>
        <v>-0</v>
      </c>
      <c r="EM141" s="43" t="n">
        <f aca="false">-$E141*EM33</f>
        <v>-0</v>
      </c>
      <c r="EN141" s="43" t="n">
        <f aca="false">-$E141*EN33</f>
        <v>-0</v>
      </c>
      <c r="EO141" s="43" t="n">
        <f aca="false">-$E141*EO33</f>
        <v>-0</v>
      </c>
      <c r="EP141" s="43" t="n">
        <f aca="false">-$E141*EP33</f>
        <v>-0</v>
      </c>
      <c r="EQ141" s="43" t="n">
        <f aca="false">-$E141*EQ33</f>
        <v>-0</v>
      </c>
      <c r="ER141" s="43" t="n">
        <f aca="false">-$E141*ER33</f>
        <v>-0</v>
      </c>
      <c r="ES141" s="43" t="n">
        <f aca="false">-$E141*ES33</f>
        <v>-0</v>
      </c>
      <c r="ET141" s="43" t="n">
        <f aca="false">-$E141*ET33</f>
        <v>-0</v>
      </c>
      <c r="EU141" s="43" t="n">
        <f aca="false">-$E141*EU33</f>
        <v>-0</v>
      </c>
      <c r="EV141" s="43" t="n">
        <f aca="false">-$E141*EV33</f>
        <v>-0</v>
      </c>
      <c r="EW141" s="43" t="n">
        <f aca="false">-$E141*EW33</f>
        <v>-0</v>
      </c>
      <c r="EX141" s="43" t="n">
        <f aca="false">-$E141*EX33</f>
        <v>-0</v>
      </c>
      <c r="EY141" s="43" t="n">
        <f aca="false">-$E141*EY33</f>
        <v>-0</v>
      </c>
      <c r="EZ141" s="43" t="n">
        <f aca="false">-$E141*EZ33</f>
        <v>-0</v>
      </c>
      <c r="FA141" s="43" t="n">
        <f aca="false">-$E141*FA33</f>
        <v>-0</v>
      </c>
      <c r="FB141" s="43" t="n">
        <f aca="false">-$E141*FB33</f>
        <v>-0</v>
      </c>
      <c r="FC141" s="43" t="n">
        <f aca="false">-$E141*FC33</f>
        <v>-0</v>
      </c>
      <c r="FD141" s="43" t="n">
        <f aca="false">-$E141*FD33</f>
        <v>-0</v>
      </c>
      <c r="FE141" s="43" t="n">
        <f aca="false">-$E141*FE33</f>
        <v>-0</v>
      </c>
      <c r="FF141" s="43" t="n">
        <f aca="false">-$E141*FF33</f>
        <v>-0</v>
      </c>
      <c r="FG141" s="43" t="n">
        <f aca="false">-$E141*FG33</f>
        <v>-0</v>
      </c>
      <c r="FH141" s="43" t="n">
        <f aca="false">-$E141*FH33</f>
        <v>-0</v>
      </c>
    </row>
    <row r="142" customFormat="false" ht="15" hidden="false" customHeight="false" outlineLevel="0" collapsed="false">
      <c r="C142" s="0" t="s">
        <v>735</v>
      </c>
      <c r="D142" s="11" t="s">
        <v>319</v>
      </c>
      <c r="E142" s="40" t="n">
        <f aca="false">SUMIF($J111:$FH111,"&lt;0",$J$4:$FH$4)+1</f>
        <v>54149</v>
      </c>
      <c r="F142" s="40" t="n">
        <f aca="false">EDATE($E142-1,In_Dep_BESS_Years*Months_In_Year)</f>
        <v>57800</v>
      </c>
      <c r="I142" s="43" t="n">
        <f aca="false">SUM(J142:FH142)</f>
        <v>-34726.098</v>
      </c>
      <c r="J142" s="43" t="n">
        <f aca="false">$I111*MAX(0,MIN($F142,J$4)-MAX($E142,J$3)+1)/($F142-$E142+1)</f>
        <v>-0</v>
      </c>
      <c r="K142" s="43" t="n">
        <f aca="false">$I111*MAX(0,MIN($F142,K$4)-MAX($E142,K$3)+1)/($F142-$E142+1)</f>
        <v>-0</v>
      </c>
      <c r="L142" s="43" t="n">
        <f aca="false">$I111*MAX(0,MIN($F142,L$4)-MAX($E142,L$3)+1)/($F142-$E142+1)</f>
        <v>-0</v>
      </c>
      <c r="M142" s="43" t="n">
        <f aca="false">$I111*MAX(0,MIN($F142,M$4)-MAX($E142,M$3)+1)/($F142-$E142+1)</f>
        <v>-0</v>
      </c>
      <c r="N142" s="43" t="n">
        <f aca="false">$I111*MAX(0,MIN($F142,N$4)-MAX($E142,N$3)+1)/($F142-$E142+1)</f>
        <v>-0</v>
      </c>
      <c r="O142" s="43" t="n">
        <f aca="false">$I111*MAX(0,MIN($F142,O$4)-MAX($E142,O$3)+1)/($F142-$E142+1)</f>
        <v>-0</v>
      </c>
      <c r="P142" s="43" t="n">
        <f aca="false">$I111*MAX(0,MIN($F142,P$4)-MAX($E142,P$3)+1)/($F142-$E142+1)</f>
        <v>-0</v>
      </c>
      <c r="Q142" s="43" t="n">
        <f aca="false">$I111*MAX(0,MIN($F142,Q$4)-MAX($E142,Q$3)+1)/($F142-$E142+1)</f>
        <v>-0</v>
      </c>
      <c r="R142" s="43" t="n">
        <f aca="false">$I111*MAX(0,MIN($F142,R$4)-MAX($E142,R$3)+1)/($F142-$E142+1)</f>
        <v>-0</v>
      </c>
      <c r="S142" s="43" t="n">
        <f aca="false">$I111*MAX(0,MIN($F142,S$4)-MAX($E142,S$3)+1)/($F142-$E142+1)</f>
        <v>-0</v>
      </c>
      <c r="T142" s="43" t="n">
        <f aca="false">$I111*MAX(0,MIN($F142,T$4)-MAX($E142,T$3)+1)/($F142-$E142+1)</f>
        <v>-0</v>
      </c>
      <c r="U142" s="43" t="n">
        <f aca="false">$I111*MAX(0,MIN($F142,U$4)-MAX($E142,U$3)+1)/($F142-$E142+1)</f>
        <v>-0</v>
      </c>
      <c r="V142" s="43" t="n">
        <f aca="false">$I111*MAX(0,MIN($F142,V$4)-MAX($E142,V$3)+1)/($F142-$E142+1)</f>
        <v>-0</v>
      </c>
      <c r="W142" s="43" t="n">
        <f aca="false">$I111*MAX(0,MIN($F142,W$4)-MAX($E142,W$3)+1)/($F142-$E142+1)</f>
        <v>-0</v>
      </c>
      <c r="X142" s="43" t="n">
        <f aca="false">$I111*MAX(0,MIN($F142,X$4)-MAX($E142,X$3)+1)/($F142-$E142+1)</f>
        <v>-0</v>
      </c>
      <c r="Y142" s="43" t="n">
        <f aca="false">$I111*MAX(0,MIN($F142,Y$4)-MAX($E142,Y$3)+1)/($F142-$E142+1)</f>
        <v>-0</v>
      </c>
      <c r="Z142" s="43" t="n">
        <f aca="false">$I111*MAX(0,MIN($F142,Z$4)-MAX($E142,Z$3)+1)/($F142-$E142+1)</f>
        <v>-0</v>
      </c>
      <c r="AA142" s="43" t="n">
        <f aca="false">$I111*MAX(0,MIN($F142,AA$4)-MAX($E142,AA$3)+1)/($F142-$E142+1)</f>
        <v>-0</v>
      </c>
      <c r="AB142" s="43" t="n">
        <f aca="false">$I111*MAX(0,MIN($F142,AB$4)-MAX($E142,AB$3)+1)/($F142-$E142+1)</f>
        <v>-0</v>
      </c>
      <c r="AC142" s="43" t="n">
        <f aca="false">$I111*MAX(0,MIN($F142,AC$4)-MAX($E142,AC$3)+1)/($F142-$E142+1)</f>
        <v>-0</v>
      </c>
      <c r="AD142" s="43" t="n">
        <f aca="false">$I111*MAX(0,MIN($F142,AD$4)-MAX($E142,AD$3)+1)/($F142-$E142+1)</f>
        <v>-0</v>
      </c>
      <c r="AE142" s="43" t="n">
        <f aca="false">$I111*MAX(0,MIN($F142,AE$4)-MAX($E142,AE$3)+1)/($F142-$E142+1)</f>
        <v>-0</v>
      </c>
      <c r="AF142" s="43" t="n">
        <f aca="false">$I111*MAX(0,MIN($F142,AF$4)-MAX($E142,AF$3)+1)/($F142-$E142+1)</f>
        <v>-0</v>
      </c>
      <c r="AG142" s="43" t="n">
        <f aca="false">$I111*MAX(0,MIN($F142,AG$4)-MAX($E142,AG$3)+1)/($F142-$E142+1)</f>
        <v>-0</v>
      </c>
      <c r="AH142" s="43" t="n">
        <f aca="false">$I111*MAX(0,MIN($F142,AH$4)-MAX($E142,AH$3)+1)/($F142-$E142+1)</f>
        <v>-0</v>
      </c>
      <c r="AI142" s="43" t="n">
        <f aca="false">$I111*MAX(0,MIN($F142,AI$4)-MAX($E142,AI$3)+1)/($F142-$E142+1)</f>
        <v>-0</v>
      </c>
      <c r="AJ142" s="43" t="n">
        <f aca="false">$I111*MAX(0,MIN($F142,AJ$4)-MAX($E142,AJ$3)+1)/($F142-$E142+1)</f>
        <v>-0</v>
      </c>
      <c r="AK142" s="43" t="n">
        <f aca="false">$I111*MAX(0,MIN($F142,AK$4)-MAX($E142,AK$3)+1)/($F142-$E142+1)</f>
        <v>-0</v>
      </c>
      <c r="AL142" s="43" t="n">
        <f aca="false">$I111*MAX(0,MIN($F142,AL$4)-MAX($E142,AL$3)+1)/($F142-$E142+1)</f>
        <v>-0</v>
      </c>
      <c r="AM142" s="43" t="n">
        <f aca="false">$I111*MAX(0,MIN($F142,AM$4)-MAX($E142,AM$3)+1)/($F142-$E142+1)</f>
        <v>-0</v>
      </c>
      <c r="AN142" s="43" t="n">
        <f aca="false">$I111*MAX(0,MIN($F142,AN$4)-MAX($E142,AN$3)+1)/($F142-$E142+1)</f>
        <v>-0</v>
      </c>
      <c r="AO142" s="43" t="n">
        <f aca="false">$I111*MAX(0,MIN($F142,AO$4)-MAX($E142,AO$3)+1)/($F142-$E142+1)</f>
        <v>-0</v>
      </c>
      <c r="AP142" s="43" t="n">
        <f aca="false">$I111*MAX(0,MIN($F142,AP$4)-MAX($E142,AP$3)+1)/($F142-$E142+1)</f>
        <v>-0</v>
      </c>
      <c r="AQ142" s="43" t="n">
        <f aca="false">$I111*MAX(0,MIN($F142,AQ$4)-MAX($E142,AQ$3)+1)/($F142-$E142+1)</f>
        <v>-0</v>
      </c>
      <c r="AR142" s="43" t="n">
        <f aca="false">$I111*MAX(0,MIN($F142,AR$4)-MAX($E142,AR$3)+1)/($F142-$E142+1)</f>
        <v>-0</v>
      </c>
      <c r="AS142" s="43" t="n">
        <f aca="false">$I111*MAX(0,MIN($F142,AS$4)-MAX($E142,AS$3)+1)/($F142-$E142+1)</f>
        <v>-0</v>
      </c>
      <c r="AT142" s="43" t="n">
        <f aca="false">$I111*MAX(0,MIN($F142,AT$4)-MAX($E142,AT$3)+1)/($F142-$E142+1)</f>
        <v>-0</v>
      </c>
      <c r="AU142" s="43" t="n">
        <f aca="false">$I111*MAX(0,MIN($F142,AU$4)-MAX($E142,AU$3)+1)/($F142-$E142+1)</f>
        <v>-0</v>
      </c>
      <c r="AV142" s="43" t="n">
        <f aca="false">$I111*MAX(0,MIN($F142,AV$4)-MAX($E142,AV$3)+1)/($F142-$E142+1)</f>
        <v>-0</v>
      </c>
      <c r="AW142" s="43" t="n">
        <f aca="false">$I111*MAX(0,MIN($F142,AW$4)-MAX($E142,AW$3)+1)/($F142-$E142+1)</f>
        <v>-0</v>
      </c>
      <c r="AX142" s="43" t="n">
        <f aca="false">$I111*MAX(0,MIN($F142,AX$4)-MAX($E142,AX$3)+1)/($F142-$E142+1)</f>
        <v>-0</v>
      </c>
      <c r="AY142" s="43" t="n">
        <f aca="false">$I111*MAX(0,MIN($F142,AY$4)-MAX($E142,AY$3)+1)/($F142-$E142+1)</f>
        <v>-0</v>
      </c>
      <c r="AZ142" s="43" t="n">
        <f aca="false">$I111*MAX(0,MIN($F142,AZ$4)-MAX($E142,AZ$3)+1)/($F142-$E142+1)</f>
        <v>-0</v>
      </c>
      <c r="BA142" s="43" t="n">
        <f aca="false">$I111*MAX(0,MIN($F142,BA$4)-MAX($E142,BA$3)+1)/($F142-$E142+1)</f>
        <v>-0</v>
      </c>
      <c r="BB142" s="43" t="n">
        <f aca="false">$I111*MAX(0,MIN($F142,BB$4)-MAX($E142,BB$3)+1)/($F142-$E142+1)</f>
        <v>-0</v>
      </c>
      <c r="BC142" s="43" t="n">
        <f aca="false">$I111*MAX(0,MIN($F142,BC$4)-MAX($E142,BC$3)+1)/($F142-$E142+1)</f>
        <v>-0</v>
      </c>
      <c r="BD142" s="43" t="n">
        <f aca="false">$I111*MAX(0,MIN($F142,BD$4)-MAX($E142,BD$3)+1)/($F142-$E142+1)</f>
        <v>-0</v>
      </c>
      <c r="BE142" s="43" t="n">
        <f aca="false">$I111*MAX(0,MIN($F142,BE$4)-MAX($E142,BE$3)+1)/($F142-$E142+1)</f>
        <v>-0</v>
      </c>
      <c r="BF142" s="43" t="n">
        <f aca="false">$I111*MAX(0,MIN($F142,BF$4)-MAX($E142,BF$3)+1)/($F142-$E142+1)</f>
        <v>-0</v>
      </c>
      <c r="BG142" s="43" t="n">
        <f aca="false">$I111*MAX(0,MIN($F142,BG$4)-MAX($E142,BG$3)+1)/($F142-$E142+1)</f>
        <v>-0</v>
      </c>
      <c r="BH142" s="43" t="n">
        <f aca="false">$I111*MAX(0,MIN($F142,BH$4)-MAX($E142,BH$3)+1)/($F142-$E142+1)</f>
        <v>-0</v>
      </c>
      <c r="BI142" s="43" t="n">
        <f aca="false">$I111*MAX(0,MIN($F142,BI$4)-MAX($E142,BI$3)+1)/($F142-$E142+1)</f>
        <v>-0</v>
      </c>
      <c r="BJ142" s="43" t="n">
        <f aca="false">$I111*MAX(0,MIN($F142,BJ$4)-MAX($E142,BJ$3)+1)/($F142-$E142+1)</f>
        <v>-0</v>
      </c>
      <c r="BK142" s="43" t="n">
        <f aca="false">$I111*MAX(0,MIN($F142,BK$4)-MAX($E142,BK$3)+1)/($F142-$E142+1)</f>
        <v>-0</v>
      </c>
      <c r="BL142" s="43" t="n">
        <f aca="false">$I111*MAX(0,MIN($F142,BL$4)-MAX($E142,BL$3)+1)/($F142-$E142+1)</f>
        <v>-0</v>
      </c>
      <c r="BM142" s="43" t="n">
        <f aca="false">$I111*MAX(0,MIN($F142,BM$4)-MAX($E142,BM$3)+1)/($F142-$E142+1)</f>
        <v>-0</v>
      </c>
      <c r="BN142" s="43" t="n">
        <f aca="false">$I111*MAX(0,MIN($F142,BN$4)-MAX($E142,BN$3)+1)/($F142-$E142+1)</f>
        <v>-0</v>
      </c>
      <c r="BO142" s="43" t="n">
        <f aca="false">$I111*MAX(0,MIN($F142,BO$4)-MAX($E142,BO$3)+1)/($F142-$E142+1)</f>
        <v>-0</v>
      </c>
      <c r="BP142" s="43" t="n">
        <f aca="false">$I111*MAX(0,MIN($F142,BP$4)-MAX($E142,BP$3)+1)/($F142-$E142+1)</f>
        <v>-0</v>
      </c>
      <c r="BQ142" s="43" t="n">
        <f aca="false">$I111*MAX(0,MIN($F142,BQ$4)-MAX($E142,BQ$3)+1)/($F142-$E142+1)</f>
        <v>-0</v>
      </c>
      <c r="BR142" s="43" t="n">
        <f aca="false">$I111*MAX(0,MIN($F142,BR$4)-MAX($E142,BR$3)+1)/($F142-$E142+1)</f>
        <v>-0</v>
      </c>
      <c r="BS142" s="43" t="n">
        <f aca="false">$I111*MAX(0,MIN($F142,BS$4)-MAX($E142,BS$3)+1)/($F142-$E142+1)</f>
        <v>-0</v>
      </c>
      <c r="BT142" s="43" t="n">
        <f aca="false">$I111*MAX(0,MIN($F142,BT$4)-MAX($E142,BT$3)+1)/($F142-$E142+1)</f>
        <v>-0</v>
      </c>
      <c r="BU142" s="43" t="n">
        <f aca="false">$I111*MAX(0,MIN($F142,BU$4)-MAX($E142,BU$3)+1)/($F142-$E142+1)</f>
        <v>-0</v>
      </c>
      <c r="BV142" s="43" t="n">
        <f aca="false">$I111*MAX(0,MIN($F142,BV$4)-MAX($E142,BV$3)+1)/($F142-$E142+1)</f>
        <v>-0</v>
      </c>
      <c r="BW142" s="43" t="n">
        <f aca="false">$I111*MAX(0,MIN($F142,BW$4)-MAX($E142,BW$3)+1)/($F142-$E142+1)</f>
        <v>-0</v>
      </c>
      <c r="BX142" s="43" t="n">
        <f aca="false">$I111*MAX(0,MIN($F142,BX$4)-MAX($E142,BX$3)+1)/($F142-$E142+1)</f>
        <v>-0</v>
      </c>
      <c r="BY142" s="43" t="n">
        <f aca="false">$I111*MAX(0,MIN($F142,BY$4)-MAX($E142,BY$3)+1)/($F142-$E142+1)</f>
        <v>-0</v>
      </c>
      <c r="BZ142" s="43" t="n">
        <f aca="false">$I111*MAX(0,MIN($F142,BZ$4)-MAX($E142,BZ$3)+1)/($F142-$E142+1)</f>
        <v>-0</v>
      </c>
      <c r="CA142" s="43" t="n">
        <f aca="false">$I111*MAX(0,MIN($F142,CA$4)-MAX($E142,CA$3)+1)/($F142-$E142+1)</f>
        <v>-0</v>
      </c>
      <c r="CB142" s="43" t="n">
        <f aca="false">$I111*MAX(0,MIN($F142,CB$4)-MAX($E142,CB$3)+1)/($F142-$E142+1)</f>
        <v>-0</v>
      </c>
      <c r="CC142" s="43" t="n">
        <f aca="false">$I111*MAX(0,MIN($F142,CC$4)-MAX($E142,CC$3)+1)/($F142-$E142+1)</f>
        <v>-0</v>
      </c>
      <c r="CD142" s="43" t="n">
        <f aca="false">$I111*MAX(0,MIN($F142,CD$4)-MAX($E142,CD$3)+1)/($F142-$E142+1)</f>
        <v>-0</v>
      </c>
      <c r="CE142" s="43" t="n">
        <f aca="false">$I111*MAX(0,MIN($F142,CE$4)-MAX($E142,CE$3)+1)/($F142-$E142+1)</f>
        <v>-0</v>
      </c>
      <c r="CF142" s="43" t="n">
        <f aca="false">$I111*MAX(0,MIN($F142,CF$4)-MAX($E142,CF$3)+1)/($F142-$E142+1)</f>
        <v>-0</v>
      </c>
      <c r="CG142" s="43" t="n">
        <f aca="false">$I111*MAX(0,MIN($F142,CG$4)-MAX($E142,CG$3)+1)/($F142-$E142+1)</f>
        <v>-0</v>
      </c>
      <c r="CH142" s="43" t="n">
        <f aca="false">$I111*MAX(0,MIN($F142,CH$4)-MAX($E142,CH$3)+1)/($F142-$E142+1)</f>
        <v>-0</v>
      </c>
      <c r="CI142" s="43" t="n">
        <f aca="false">$I111*MAX(0,MIN($F142,CI$4)-MAX($E142,CI$3)+1)/($F142-$E142+1)</f>
        <v>-0</v>
      </c>
      <c r="CJ142" s="43" t="n">
        <f aca="false">$I111*MAX(0,MIN($F142,CJ$4)-MAX($E142,CJ$3)+1)/($F142-$E142+1)</f>
        <v>-0</v>
      </c>
      <c r="CK142" s="43" t="n">
        <f aca="false">$I111*MAX(0,MIN($F142,CK$4)-MAX($E142,CK$3)+1)/($F142-$E142+1)</f>
        <v>-0</v>
      </c>
      <c r="CL142" s="43" t="n">
        <f aca="false">$I111*MAX(0,MIN($F142,CL$4)-MAX($E142,CL$3)+1)/($F142-$E142+1)</f>
        <v>-0</v>
      </c>
      <c r="CM142" s="43" t="n">
        <f aca="false">$I111*MAX(0,MIN($F142,CM$4)-MAX($E142,CM$3)+1)/($F142-$E142+1)</f>
        <v>-0</v>
      </c>
      <c r="CN142" s="43" t="n">
        <f aca="false">$I111*MAX(0,MIN($F142,CN$4)-MAX($E142,CN$3)+1)/($F142-$E142+1)</f>
        <v>-0</v>
      </c>
      <c r="CO142" s="43" t="n">
        <f aca="false">$I111*MAX(0,MIN($F142,CO$4)-MAX($E142,CO$3)+1)/($F142-$E142+1)</f>
        <v>-0</v>
      </c>
      <c r="CP142" s="43" t="n">
        <f aca="false">$I111*MAX(0,MIN($F142,CP$4)-MAX($E142,CP$3)+1)/($F142-$E142+1)</f>
        <v>-0</v>
      </c>
      <c r="CQ142" s="43" t="n">
        <f aca="false">$I111*MAX(0,MIN($F142,CQ$4)-MAX($E142,CQ$3)+1)/($F142-$E142+1)</f>
        <v>-0</v>
      </c>
      <c r="CR142" s="43" t="n">
        <f aca="false">$I111*MAX(0,MIN($F142,CR$4)-MAX($E142,CR$3)+1)/($F142-$E142+1)</f>
        <v>-0</v>
      </c>
      <c r="CS142" s="43" t="n">
        <f aca="false">$I111*MAX(0,MIN($F142,CS$4)-MAX($E142,CS$3)+1)/($F142-$E142+1)</f>
        <v>-0</v>
      </c>
      <c r="CT142" s="43" t="n">
        <f aca="false">$I111*MAX(0,MIN($F142,CT$4)-MAX($E142,CT$3)+1)/($F142-$E142+1)</f>
        <v>-0</v>
      </c>
      <c r="CU142" s="43" t="n">
        <f aca="false">$I111*MAX(0,MIN($F142,CU$4)-MAX($E142,CU$3)+1)/($F142-$E142+1)</f>
        <v>-0</v>
      </c>
      <c r="CV142" s="43" t="n">
        <f aca="false">$I111*MAX(0,MIN($F142,CV$4)-MAX($E142,CV$3)+1)/($F142-$E142+1)</f>
        <v>-865.299813253012</v>
      </c>
      <c r="CW142" s="43" t="n">
        <f aca="false">$I111*MAX(0,MIN($F142,CW$4)-MAX($E142,CW$3)+1)/($F142-$E142+1)</f>
        <v>-874.808602409639</v>
      </c>
      <c r="CX142" s="43" t="n">
        <f aca="false">$I111*MAX(0,MIN($F142,CX$4)-MAX($E142,CX$3)+1)/($F142-$E142+1)</f>
        <v>-874.808602409639</v>
      </c>
      <c r="CY142" s="43" t="n">
        <f aca="false">$I111*MAX(0,MIN($F142,CY$4)-MAX($E142,CY$3)+1)/($F142-$E142+1)</f>
        <v>-855.791024096386</v>
      </c>
      <c r="CZ142" s="43" t="n">
        <f aca="false">$I111*MAX(0,MIN($F142,CZ$4)-MAX($E142,CZ$3)+1)/($F142-$E142+1)</f>
        <v>-865.299813253012</v>
      </c>
      <c r="DA142" s="43" t="n">
        <f aca="false">$I111*MAX(0,MIN($F142,DA$4)-MAX($E142,DA$3)+1)/($F142-$E142+1)</f>
        <v>-874.808602409639</v>
      </c>
      <c r="DB142" s="43" t="n">
        <f aca="false">$I111*MAX(0,MIN($F142,DB$4)-MAX($E142,DB$3)+1)/($F142-$E142+1)</f>
        <v>-874.808602409639</v>
      </c>
      <c r="DC142" s="43" t="n">
        <f aca="false">$I111*MAX(0,MIN($F142,DC$4)-MAX($E142,DC$3)+1)/($F142-$E142+1)</f>
        <v>-855.791024096386</v>
      </c>
      <c r="DD142" s="43" t="n">
        <f aca="false">$I111*MAX(0,MIN($F142,DD$4)-MAX($E142,DD$3)+1)/($F142-$E142+1)</f>
        <v>-865.299813253012</v>
      </c>
      <c r="DE142" s="43" t="n">
        <f aca="false">$I111*MAX(0,MIN($F142,DE$4)-MAX($E142,DE$3)+1)/($F142-$E142+1)</f>
        <v>-874.808602409639</v>
      </c>
      <c r="DF142" s="43" t="n">
        <f aca="false">$I111*MAX(0,MIN($F142,DF$4)-MAX($E142,DF$3)+1)/($F142-$E142+1)</f>
        <v>-874.808602409639</v>
      </c>
      <c r="DG142" s="43" t="n">
        <f aca="false">$I111*MAX(0,MIN($F142,DG$4)-MAX($E142,DG$3)+1)/($F142-$E142+1)</f>
        <v>-855.791024096386</v>
      </c>
      <c r="DH142" s="43" t="n">
        <f aca="false">$I111*MAX(0,MIN($F142,DH$4)-MAX($E142,DH$3)+1)/($F142-$E142+1)</f>
        <v>-865.299813253012</v>
      </c>
      <c r="DI142" s="43" t="n">
        <f aca="false">$I111*MAX(0,MIN($F142,DI$4)-MAX($E142,DI$3)+1)/($F142-$E142+1)</f>
        <v>-874.808602409639</v>
      </c>
      <c r="DJ142" s="43" t="n">
        <f aca="false">$I111*MAX(0,MIN($F142,DJ$4)-MAX($E142,DJ$3)+1)/($F142-$E142+1)</f>
        <v>-874.808602409639</v>
      </c>
      <c r="DK142" s="43" t="n">
        <f aca="false">$I111*MAX(0,MIN($F142,DK$4)-MAX($E142,DK$3)+1)/($F142-$E142+1)</f>
        <v>-865.299813253012</v>
      </c>
      <c r="DL142" s="43" t="n">
        <f aca="false">$I111*MAX(0,MIN($F142,DL$4)-MAX($E142,DL$3)+1)/($F142-$E142+1)</f>
        <v>-865.299813253012</v>
      </c>
      <c r="DM142" s="43" t="n">
        <f aca="false">$I111*MAX(0,MIN($F142,DM$4)-MAX($E142,DM$3)+1)/($F142-$E142+1)</f>
        <v>-874.808602409639</v>
      </c>
      <c r="DN142" s="43" t="n">
        <f aca="false">$I111*MAX(0,MIN($F142,DN$4)-MAX($E142,DN$3)+1)/($F142-$E142+1)</f>
        <v>-874.808602409639</v>
      </c>
      <c r="DO142" s="43" t="n">
        <f aca="false">$I111*MAX(0,MIN($F142,DO$4)-MAX($E142,DO$3)+1)/($F142-$E142+1)</f>
        <v>-855.791024096386</v>
      </c>
      <c r="DP142" s="43" t="n">
        <f aca="false">$I111*MAX(0,MIN($F142,DP$4)-MAX($E142,DP$3)+1)/($F142-$E142+1)</f>
        <v>-865.299813253012</v>
      </c>
      <c r="DQ142" s="43" t="n">
        <f aca="false">$I111*MAX(0,MIN($F142,DQ$4)-MAX($E142,DQ$3)+1)/($F142-$E142+1)</f>
        <v>-874.808602409639</v>
      </c>
      <c r="DR142" s="43" t="n">
        <f aca="false">$I111*MAX(0,MIN($F142,DR$4)-MAX($E142,DR$3)+1)/($F142-$E142+1)</f>
        <v>-874.808602409639</v>
      </c>
      <c r="DS142" s="43" t="n">
        <f aca="false">$I111*MAX(0,MIN($F142,DS$4)-MAX($E142,DS$3)+1)/($F142-$E142+1)</f>
        <v>-855.791024096386</v>
      </c>
      <c r="DT142" s="43" t="n">
        <f aca="false">$I111*MAX(0,MIN($F142,DT$4)-MAX($E142,DT$3)+1)/($F142-$E142+1)</f>
        <v>-865.299813253012</v>
      </c>
      <c r="DU142" s="43" t="n">
        <f aca="false">$I111*MAX(0,MIN($F142,DU$4)-MAX($E142,DU$3)+1)/($F142-$E142+1)</f>
        <v>-874.808602409639</v>
      </c>
      <c r="DV142" s="43" t="n">
        <f aca="false">$I111*MAX(0,MIN($F142,DV$4)-MAX($E142,DV$3)+1)/($F142-$E142+1)</f>
        <v>-874.808602409639</v>
      </c>
      <c r="DW142" s="43" t="n">
        <f aca="false">$I111*MAX(0,MIN($F142,DW$4)-MAX($E142,DW$3)+1)/($F142-$E142+1)</f>
        <v>-855.791024096386</v>
      </c>
      <c r="DX142" s="43" t="n">
        <f aca="false">$I111*MAX(0,MIN($F142,DX$4)-MAX($E142,DX$3)+1)/($F142-$E142+1)</f>
        <v>-865.299813253012</v>
      </c>
      <c r="DY142" s="43" t="n">
        <f aca="false">$I111*MAX(0,MIN($F142,DY$4)-MAX($E142,DY$3)+1)/($F142-$E142+1)</f>
        <v>-874.808602409639</v>
      </c>
      <c r="DZ142" s="43" t="n">
        <f aca="false">$I111*MAX(0,MIN($F142,DZ$4)-MAX($E142,DZ$3)+1)/($F142-$E142+1)</f>
        <v>-874.808602409639</v>
      </c>
      <c r="EA142" s="43" t="n">
        <f aca="false">$I111*MAX(0,MIN($F142,EA$4)-MAX($E142,EA$3)+1)/($F142-$E142+1)</f>
        <v>-865.299813253012</v>
      </c>
      <c r="EB142" s="43" t="n">
        <f aca="false">$I111*MAX(0,MIN($F142,EB$4)-MAX($E142,EB$3)+1)/($F142-$E142+1)</f>
        <v>-865.299813253012</v>
      </c>
      <c r="EC142" s="43" t="n">
        <f aca="false">$I111*MAX(0,MIN($F142,EC$4)-MAX($E142,EC$3)+1)/($F142-$E142+1)</f>
        <v>-874.808602409639</v>
      </c>
      <c r="ED142" s="43" t="n">
        <f aca="false">$I111*MAX(0,MIN($F142,ED$4)-MAX($E142,ED$3)+1)/($F142-$E142+1)</f>
        <v>-874.808602409639</v>
      </c>
      <c r="EE142" s="43" t="n">
        <f aca="false">$I111*MAX(0,MIN($F142,EE$4)-MAX($E142,EE$3)+1)/($F142-$E142+1)</f>
        <v>-855.791024096386</v>
      </c>
      <c r="EF142" s="43" t="n">
        <f aca="false">$I111*MAX(0,MIN($F142,EF$4)-MAX($E142,EF$3)+1)/($F142-$E142+1)</f>
        <v>-865.299813253012</v>
      </c>
      <c r="EG142" s="43" t="n">
        <f aca="false">$I111*MAX(0,MIN($F142,EG$4)-MAX($E142,EG$3)+1)/($F142-$E142+1)</f>
        <v>-874.808602409639</v>
      </c>
      <c r="EH142" s="43" t="n">
        <f aca="false">$I111*MAX(0,MIN($F142,EH$4)-MAX($E142,EH$3)+1)/($F142-$E142+1)</f>
        <v>-874.808602409639</v>
      </c>
      <c r="EI142" s="43" t="n">
        <f aca="false">$I111*MAX(0,MIN($F142,EI$4)-MAX($E142,EI$3)+1)/($F142-$E142+1)</f>
        <v>-855.791024096386</v>
      </c>
      <c r="EJ142" s="43" t="n">
        <f aca="false">$I111*MAX(0,MIN($F142,EJ$4)-MAX($E142,EJ$3)+1)/($F142-$E142+1)</f>
        <v>-0</v>
      </c>
      <c r="EK142" s="43" t="n">
        <f aca="false">$I111*MAX(0,MIN($F142,EK$4)-MAX($E142,EK$3)+1)/($F142-$E142+1)</f>
        <v>-0</v>
      </c>
      <c r="EL142" s="43" t="n">
        <f aca="false">$I111*MAX(0,MIN($F142,EL$4)-MAX($E142,EL$3)+1)/($F142-$E142+1)</f>
        <v>-0</v>
      </c>
      <c r="EM142" s="43" t="n">
        <f aca="false">$I111*MAX(0,MIN($F142,EM$4)-MAX($E142,EM$3)+1)/($F142-$E142+1)</f>
        <v>-0</v>
      </c>
      <c r="EN142" s="43" t="n">
        <f aca="false">$I111*MAX(0,MIN($F142,EN$4)-MAX($E142,EN$3)+1)/($F142-$E142+1)</f>
        <v>-0</v>
      </c>
      <c r="EO142" s="43" t="n">
        <f aca="false">$I111*MAX(0,MIN($F142,EO$4)-MAX($E142,EO$3)+1)/($F142-$E142+1)</f>
        <v>-0</v>
      </c>
      <c r="EP142" s="43" t="n">
        <f aca="false">$I111*MAX(0,MIN($F142,EP$4)-MAX($E142,EP$3)+1)/($F142-$E142+1)</f>
        <v>-0</v>
      </c>
      <c r="EQ142" s="43" t="n">
        <f aca="false">$I111*MAX(0,MIN($F142,EQ$4)-MAX($E142,EQ$3)+1)/($F142-$E142+1)</f>
        <v>-0</v>
      </c>
      <c r="ER142" s="43" t="n">
        <f aca="false">$I111*MAX(0,MIN($F142,ER$4)-MAX($E142,ER$3)+1)/($F142-$E142+1)</f>
        <v>-0</v>
      </c>
      <c r="ES142" s="43" t="n">
        <f aca="false">$I111*MAX(0,MIN($F142,ES$4)-MAX($E142,ES$3)+1)/($F142-$E142+1)</f>
        <v>-0</v>
      </c>
      <c r="ET142" s="43" t="n">
        <f aca="false">$I111*MAX(0,MIN($F142,ET$4)-MAX($E142,ET$3)+1)/($F142-$E142+1)</f>
        <v>-0</v>
      </c>
      <c r="EU142" s="43" t="n">
        <f aca="false">$I111*MAX(0,MIN($F142,EU$4)-MAX($E142,EU$3)+1)/($F142-$E142+1)</f>
        <v>-0</v>
      </c>
      <c r="EV142" s="43" t="n">
        <f aca="false">$I111*MAX(0,MIN($F142,EV$4)-MAX($E142,EV$3)+1)/($F142-$E142+1)</f>
        <v>-0</v>
      </c>
      <c r="EW142" s="43" t="n">
        <f aca="false">$I111*MAX(0,MIN($F142,EW$4)-MAX($E142,EW$3)+1)/($F142-$E142+1)</f>
        <v>-0</v>
      </c>
      <c r="EX142" s="43" t="n">
        <f aca="false">$I111*MAX(0,MIN($F142,EX$4)-MAX($E142,EX$3)+1)/($F142-$E142+1)</f>
        <v>-0</v>
      </c>
      <c r="EY142" s="43" t="n">
        <f aca="false">$I111*MAX(0,MIN($F142,EY$4)-MAX($E142,EY$3)+1)/($F142-$E142+1)</f>
        <v>-0</v>
      </c>
      <c r="EZ142" s="43" t="n">
        <f aca="false">$I111*MAX(0,MIN($F142,EZ$4)-MAX($E142,EZ$3)+1)/($F142-$E142+1)</f>
        <v>-0</v>
      </c>
      <c r="FA142" s="43" t="n">
        <f aca="false">$I111*MAX(0,MIN($F142,FA$4)-MAX($E142,FA$3)+1)/($F142-$E142+1)</f>
        <v>-0</v>
      </c>
      <c r="FB142" s="43" t="n">
        <f aca="false">$I111*MAX(0,MIN($F142,FB$4)-MAX($E142,FB$3)+1)/($F142-$E142+1)</f>
        <v>-0</v>
      </c>
      <c r="FC142" s="43" t="n">
        <f aca="false">$I111*MAX(0,MIN($F142,FC$4)-MAX($E142,FC$3)+1)/($F142-$E142+1)</f>
        <v>-0</v>
      </c>
      <c r="FD142" s="43" t="n">
        <f aca="false">$I111*MAX(0,MIN($F142,FD$4)-MAX($E142,FD$3)+1)/($F142-$E142+1)</f>
        <v>-0</v>
      </c>
      <c r="FE142" s="43" t="n">
        <f aca="false">$I111*MAX(0,MIN($F142,FE$4)-MAX($E142,FE$3)+1)/($F142-$E142+1)</f>
        <v>-0</v>
      </c>
      <c r="FF142" s="43" t="n">
        <f aca="false">$I111*MAX(0,MIN($F142,FF$4)-MAX($E142,FF$3)+1)/($F142-$E142+1)</f>
        <v>-0</v>
      </c>
      <c r="FG142" s="43" t="n">
        <f aca="false">$I111*MAX(0,MIN($F142,FG$4)-MAX($E142,FG$3)+1)/($F142-$E142+1)</f>
        <v>-0</v>
      </c>
      <c r="FH142" s="43" t="n">
        <f aca="false">$I111*MAX(0,MIN($F142,FH$4)-MAX($E142,FH$3)+1)/($F142-$E142+1)</f>
        <v>-0</v>
      </c>
    </row>
    <row r="143" customFormat="false" ht="15" hidden="false" customHeight="false" outlineLevel="0" collapsed="false">
      <c r="C143" s="0" t="s">
        <v>736</v>
      </c>
      <c r="D143" s="11" t="s">
        <v>319</v>
      </c>
      <c r="I143" s="43" t="n">
        <f aca="false">SUM(J143:FH143)</f>
        <v>132327.871014357</v>
      </c>
      <c r="J143" s="43" t="n">
        <f aca="false">J91+J140+J141+J142+J124+J134+J135+J105</f>
        <v>0</v>
      </c>
      <c r="K143" s="43" t="n">
        <f aca="false">K91+K140+K141+K142+K124+K134+K135+K105</f>
        <v>-5.41754075342466</v>
      </c>
      <c r="L143" s="43" t="n">
        <f aca="false">L91+L140+L141+L142+L124+L134+L135+L105</f>
        <v>-7.30364753424658</v>
      </c>
      <c r="M143" s="43" t="n">
        <f aca="false">M91+M140+M141+M142+M124+M134+M135+M105</f>
        <v>-7.38390739726027</v>
      </c>
      <c r="N143" s="43" t="n">
        <f aca="false">N91+N140+N141+N142+N124+N134+N135+N105</f>
        <v>-7.38390739726027</v>
      </c>
      <c r="O143" s="43" t="n">
        <f aca="false">O91+O140+O141+O142+O124+O134+O135+O105</f>
        <v>-7.22338767123288</v>
      </c>
      <c r="P143" s="43" t="n">
        <f aca="false">P91+P140+P141+P142+P124+P134+P135+P105</f>
        <v>-563.845562971991</v>
      </c>
      <c r="Q143" s="43" t="n">
        <f aca="false">Q91+Q140+Q141+Q142+Q124+Q134+Q135+Q105</f>
        <v>-77.7026580821918</v>
      </c>
      <c r="R143" s="43" t="n">
        <f aca="false">R91+R140+R141+R142+R124+R134+R135+R105</f>
        <v>-54.1778396712329</v>
      </c>
      <c r="S143" s="43" t="n">
        <f aca="false">S91+S140+S141+S142+S124+S134+S135+S105</f>
        <v>-30.3198362465753</v>
      </c>
      <c r="T143" s="43" t="n">
        <f aca="false">T91+T140+T141+T142+T124+T134+T135+T105</f>
        <v>63.2200402684765</v>
      </c>
      <c r="U143" s="43" t="n">
        <f aca="false">U91+U140+U141+U142+U124+U134+U135+U105</f>
        <v>72.1926085700724</v>
      </c>
      <c r="V143" s="43" t="n">
        <f aca="false">V91+V140+V141+V142+V124+V134+V135+V105</f>
        <v>76.1521724602148</v>
      </c>
      <c r="W143" s="43" t="n">
        <f aca="false">W91+W140+W141+W142+W124+W134+W135+W105</f>
        <v>53.2622143023336</v>
      </c>
      <c r="X143" s="43" t="n">
        <f aca="false">X91+X140+X141+X142+X124+X134+X135+X105</f>
        <v>62.214211423969</v>
      </c>
      <c r="Y143" s="43" t="n">
        <f aca="false">Y91+Y140+Y141+Y142+Y124+Y134+Y135+Y105</f>
        <v>71.2061436847295</v>
      </c>
      <c r="Z143" s="43" t="n">
        <f aca="false">Z91+Z140+Z141+Z142+Z124+Z134+Z135+Z105</f>
        <v>75.4000194665533</v>
      </c>
      <c r="AA143" s="43" t="n">
        <f aca="false">AA91+AA140+AA141+AA142+AA124+AA134+AA135+AA105</f>
        <v>52.7996243453525</v>
      </c>
      <c r="AB143" s="43" t="n">
        <f aca="false">AB91+AB140+AB141+AB142+AB124+AB134+AB135+AB105</f>
        <v>61.7755829637609</v>
      </c>
      <c r="AC143" s="43" t="n">
        <f aca="false">AC91+AC140+AC141+AC142+AC124+AC134+AC135+AC105</f>
        <v>70.7945319700001</v>
      </c>
      <c r="AD143" s="43" t="n">
        <f aca="false">AD91+AD140+AD141+AD142+AD124+AD134+AD135+AD105</f>
        <v>75.2345256238489</v>
      </c>
      <c r="AE143" s="43" t="n">
        <f aca="false">AE91+AE140+AE141+AE142+AE124+AE134+AE135+AE105</f>
        <v>548.734096023053</v>
      </c>
      <c r="AF143" s="43" t="n">
        <f aca="false">AF91+AF140+AF141+AF142+AF124+AF134+AF135+AF105</f>
        <v>562.999810216989</v>
      </c>
      <c r="AG143" s="43" t="n">
        <f aca="false">AG91+AG140+AG141+AG142+AG124+AG134+AG135+AG105</f>
        <v>577.303573885637</v>
      </c>
      <c r="AH143" s="43" t="n">
        <f aca="false">AH91+AH140+AH141+AH142+AH124+AH134+AH135+AH105</f>
        <v>581.742996823717</v>
      </c>
      <c r="AI143" s="43" t="n">
        <f aca="false">AI91+AI140+AI141+AI142+AI124+AI134+AI135+AI105</f>
        <v>620.488759387249</v>
      </c>
      <c r="AJ143" s="43" t="n">
        <f aca="false">AJ91+AJ140+AJ141+AJ142+AJ124+AJ134+AJ135+AJ105</f>
        <v>625.132341189031</v>
      </c>
      <c r="AK143" s="43" t="n">
        <f aca="false">AK91+AK140+AK141+AK142+AK124+AK134+AK135+AK105</f>
        <v>640.206157618035</v>
      </c>
      <c r="AL143" s="43" t="n">
        <f aca="false">AL91+AL140+AL141+AL142+AL124+AL134+AL135+AL105</f>
        <v>644.97006169121</v>
      </c>
      <c r="AM143" s="43" t="n">
        <f aca="false">AM91+AM140+AM141+AM142+AM124+AM134+AM135+AM105</f>
        <v>509.659347897597</v>
      </c>
      <c r="AN143" s="43" t="n">
        <f aca="false">AN91+AN140+AN141+AN142+AN124+AN134+AN135+AN105</f>
        <v>523.577759701202</v>
      </c>
      <c r="AO143" s="43" t="n">
        <f aca="false">AO91+AO140+AO141+AO142+AO124+AO134+AO135+AO105</f>
        <v>537.541821350924</v>
      </c>
      <c r="AP143" s="43" t="n">
        <f aca="false">AP91+AP140+AP141+AP142+AP124+AP134+AP135+AP105</f>
        <v>542.560368483043</v>
      </c>
      <c r="AQ143" s="43" t="n">
        <f aca="false">AQ91+AQ140+AQ141+AQ142+AQ124+AQ134+AQ135+AQ105</f>
        <v>408.851220391817</v>
      </c>
      <c r="AR143" s="43" t="n">
        <f aca="false">AR91+AR140+AR141+AR142+AR124+AR134+AR135+AR105</f>
        <v>421.738260659554</v>
      </c>
      <c r="AS143" s="43" t="n">
        <f aca="false">AS91+AS140+AS141+AS142+AS124+AS134+AS135+AS105</f>
        <v>434.676404773501</v>
      </c>
      <c r="AT143" s="43" t="n">
        <f aca="false">AT91+AT140+AT141+AT142+AT124+AT134+AT135+AT105</f>
        <v>440.050104926456</v>
      </c>
      <c r="AU143" s="43" t="n">
        <f aca="false">AU91+AU140+AU141+AU142+AU124+AU134+AU135+AU105</f>
        <v>464.073160532299</v>
      </c>
      <c r="AV143" s="43" t="n">
        <f aca="false">AV91+AV140+AV141+AV142+AV124+AV134+AV135+AV105</f>
        <v>477.608515425581</v>
      </c>
      <c r="AW143" s="43" t="n">
        <f aca="false">AW91+AW140+AW141+AW142+AW124+AW134+AW135+AW105</f>
        <v>491.198807660962</v>
      </c>
      <c r="AX143" s="43" t="n">
        <f aca="false">AX91+AX140+AX141+AX142+AX124+AX134+AX135+AX105</f>
        <v>496.885386489053</v>
      </c>
      <c r="AY143" s="43" t="n">
        <f aca="false">AY91+AY140+AY141+AY142+AY124+AY134+AY135+AY105</f>
        <v>394.894094201147</v>
      </c>
      <c r="AZ143" s="43" t="n">
        <f aca="false">AZ91+AZ140+AZ141+AZ142+AZ124+AZ134+AZ135+AZ105</f>
        <v>400.747661667353</v>
      </c>
      <c r="BA143" s="43" t="n">
        <f aca="false">BA91+BA140+BA141+BA142+BA124+BA134+BA135+BA105</f>
        <v>413.522411999856</v>
      </c>
      <c r="BB143" s="43" t="n">
        <f aca="false">BB91+BB140+BB141+BB142+BB124+BB134+BB135+BB105</f>
        <v>419.52664419498</v>
      </c>
      <c r="BC143" s="43" t="n">
        <f aca="false">BC91+BC140+BC141+BC142+BC124+BC134+BC135+BC105</f>
        <v>462.147118210082</v>
      </c>
      <c r="BD143" s="43" t="n">
        <f aca="false">BD91+BD140+BD141+BD142+BD124+BD134+BD135+BD105</f>
        <v>475.661358519404</v>
      </c>
      <c r="BE143" s="43" t="n">
        <f aca="false">BE91+BE140+BE141+BE142+BE124+BE134+BE135+BE105</f>
        <v>489.236378612785</v>
      </c>
      <c r="BF143" s="43" t="n">
        <f aca="false">BF91+BF140+BF141+BF142+BF124+BF134+BF135+BF105</f>
        <v>495.520377539636</v>
      </c>
      <c r="BG143" s="43" t="n">
        <f aca="false">BG91+BG140+BG141+BG142+BG124+BG134+BG135+BG105</f>
        <v>479.518962158022</v>
      </c>
      <c r="BH143" s="43" t="n">
        <f aca="false">BH91+BH140+BH141+BH142+BH124+BH134+BH135+BH105</f>
        <v>1041.44238749466</v>
      </c>
      <c r="BI143" s="43" t="n">
        <f aca="false">BI91+BI140+BI141+BI142+BI124+BI134+BI135+BI105</f>
        <v>1061.26181834171</v>
      </c>
      <c r="BJ143" s="43" t="n">
        <f aca="false">BJ91+BJ140+BJ141+BJ142+BJ124+BJ134+BJ135+BJ105</f>
        <v>1067.89152418099</v>
      </c>
      <c r="BK143" s="43" t="n">
        <f aca="false">BK91+BK140+BK141+BK142+BK124+BK134+BK135+BK105</f>
        <v>1047.72776872474</v>
      </c>
      <c r="BL143" s="43" t="n">
        <f aca="false">BL91+BL140+BL141+BL142+BL124+BL134+BL135+BL105</f>
        <v>1067.81586803506</v>
      </c>
      <c r="BM143" s="43" t="n">
        <f aca="false">BM91+BM140+BM141+BM142+BM124+BM134+BM135+BM105</f>
        <v>1087.97337714748</v>
      </c>
      <c r="BN143" s="43" t="n">
        <f aca="false">BN91+BN140+BN141+BN142+BN124+BN134+BN135+BN105</f>
        <v>1094.98645062143</v>
      </c>
      <c r="BO143" s="43" t="n">
        <f aca="false">BO91+BO140+BO141+BO142+BO124+BO134+BO135+BO105</f>
        <v>1109.32859383706</v>
      </c>
      <c r="BP143" s="43" t="n">
        <f aca="false">BP91+BP140+BP141+BP142+BP124+BP134+BP135+BP105</f>
        <v>1116.57649540898</v>
      </c>
      <c r="BQ143" s="43" t="n">
        <f aca="false">BQ91+BQ140+BQ141+BQ142+BQ124+BQ134+BQ135+BQ105</f>
        <v>1137.33830091256</v>
      </c>
      <c r="BR143" s="43" t="n">
        <f aca="false">BR91+BR140+BR141+BR142+BR124+BR134+BR135+BR105</f>
        <v>1144.77220123855</v>
      </c>
      <c r="BS143" s="43" t="n">
        <f aca="false">BS91+BS140+BS141+BS142+BS124+BS134+BS135+BS105</f>
        <v>1078.83155231349</v>
      </c>
      <c r="BT143" s="43" t="n">
        <f aca="false">BT91+BT140+BT141+BT142+BT124+BT134+BT135+BT105</f>
        <v>1099.39881489382</v>
      </c>
      <c r="BU143" s="43" t="n">
        <f aca="false">BU91+BU140+BU141+BU142+BU124+BU134+BU135+BU105</f>
        <v>1120.04693730056</v>
      </c>
      <c r="BV143" s="43" t="n">
        <f aca="false">BV91+BV140+BV141+BV142+BV124+BV134+BV135+BV105</f>
        <v>1127.9262649636</v>
      </c>
      <c r="BW143" s="43" t="n">
        <f aca="false">BW91+BW140+BW141+BW142+BW124+BW134+BW135+BW105</f>
        <v>1130.53405719691</v>
      </c>
      <c r="BX143" s="43" t="n">
        <f aca="false">BX91+BX140+BX141+BX142+BX124+BX134+BX135+BX105</f>
        <v>1151.70794437026</v>
      </c>
      <c r="BY143" s="43" t="n">
        <f aca="false">BY91+BY140+BY141+BY142+BY124+BY134+BY135+BY105</f>
        <v>1172.96756676097</v>
      </c>
      <c r="BZ143" s="43" t="n">
        <f aca="false">BZ91+BZ140+BZ141+BZ142+BZ124+BZ134+BZ135+BZ105</f>
        <v>1181.27234890374</v>
      </c>
      <c r="CA143" s="43" t="n">
        <f aca="false">CA91+CA140+CA141+CA142+CA124+CA134+CA135+CA105</f>
        <v>1128.80649594198</v>
      </c>
      <c r="CB143" s="43" t="n">
        <f aca="false">CB91+CB140+CB141+CB142+CB124+CB134+CB135+CB105</f>
        <v>1150.00122463362</v>
      </c>
      <c r="CC143" s="43" t="n">
        <f aca="false">CC91+CC140+CC141+CC142+CC124+CC134+CC135+CC105</f>
        <v>1161.82980553472</v>
      </c>
      <c r="CD143" s="43" t="n">
        <f aca="false">CD91+CD140+CD141+CD142+CD124+CD134+CD135+CD105</f>
        <v>1161.01273811611</v>
      </c>
      <c r="CE143" s="43" t="n">
        <f aca="false">CE91+CE140+CE141+CE142+CE124+CE134+CE135+CE105</f>
        <v>1112.84128386144</v>
      </c>
      <c r="CF143" s="43" t="n">
        <f aca="false">CF91+CF140+CF141+CF142+CF124+CF134+CF135+CF105</f>
        <v>1112.04476954849</v>
      </c>
      <c r="CG143" s="43" t="n">
        <f aca="false">CG91+CG140+CG141+CG142+CG124+CG134+CG135+CG105</f>
        <v>1123.46037749899</v>
      </c>
      <c r="CH143" s="43" t="n">
        <f aca="false">CH91+CH140+CH141+CH142+CH124+CH134+CH135+CH105</f>
        <v>1122.6474832825</v>
      </c>
      <c r="CI143" s="43" t="n">
        <f aca="false">CI91+CI140+CI141+CI142+CI124+CI134+CI135+CI105</f>
        <v>1160.67621175906</v>
      </c>
      <c r="CJ143" s="43" t="n">
        <f aca="false">CJ91+CJ140+CJ141+CJ142+CJ124+CJ134+CJ135+CJ105</f>
        <v>1172.73744043274</v>
      </c>
      <c r="CK143" s="43" t="n">
        <f aca="false">CK91+CK140+CK141+CK142+CK124+CK134+CK135+CK105</f>
        <v>1184.77156771287</v>
      </c>
      <c r="CL143" s="43" t="n">
        <f aca="false">CL91+CL140+CL141+CL142+CL124+CL134+CL135+CL105</f>
        <v>1183.90974503291</v>
      </c>
      <c r="CM143" s="43" t="n">
        <f aca="false">CM91+CM140+CM141+CM142+CM124+CM134+CM135+CM105</f>
        <v>1246.62764978554</v>
      </c>
      <c r="CN143" s="43" t="n">
        <f aca="false">CN91+CN140+CN141+CN142+CN124+CN134+CN135+CN105</f>
        <v>1259.61724395162</v>
      </c>
      <c r="CO143" s="43" t="n">
        <f aca="false">CO91+CO140+CO141+CO142+CO124+CO134+CO135+CO105</f>
        <v>1272.57887191564</v>
      </c>
      <c r="CP143" s="43" t="n">
        <f aca="false">CP91+CP140+CP141+CP142+CP124+CP134+CP135+CP105</f>
        <v>1271.68954837741</v>
      </c>
      <c r="CQ143" s="43" t="n">
        <f aca="false">CQ91+CQ140+CQ141+CQ142+CQ124+CQ134+CQ135+CQ105</f>
        <v>1228.81308073477</v>
      </c>
      <c r="CR143" s="43" t="n">
        <f aca="false">CR91+CR140+CR141+CR142+CR124+CR134+CR135+CR105</f>
        <v>1241.59510739186</v>
      </c>
      <c r="CS143" s="43" t="n">
        <f aca="false">CS91+CS140+CS141+CS142+CS124+CS134+CS135+CS105</f>
        <v>1254.34885542298</v>
      </c>
      <c r="CT143" s="43" t="n">
        <f aca="false">CT91+CT140+CT141+CT142+CT124+CT134+CT135+CT105</f>
        <v>1253.44959682313</v>
      </c>
      <c r="CU143" s="43" t="n">
        <f aca="false">CU91+CU140+CU141+CU142+CU124+CU134+CU135+CU105</f>
        <v>1229.22876480518</v>
      </c>
      <c r="CV143" s="43" t="n">
        <f aca="false">CV91+CV140+CV141+CV142+CV124+CV134+CV135+CV105</f>
        <v>363.084796736257</v>
      </c>
      <c r="CW143" s="43" t="n">
        <f aca="false">CW91+CW140+CW141+CW142+CW124+CW134+CW135+CW105</f>
        <v>366.221947354907</v>
      </c>
      <c r="CX143" s="43" t="n">
        <f aca="false">CX91+CX140+CX141+CX142+CX124+CX134+CX135+CX105</f>
        <v>365.360432933232</v>
      </c>
      <c r="CY143" s="43" t="n">
        <f aca="false">CY91+CY140+CY141+CY142+CY124+CY134+CY135+CY105</f>
        <v>788.081824823457</v>
      </c>
      <c r="CZ143" s="43" t="n">
        <f aca="false">CZ91+CZ140+CZ141+CZ142+CZ124+CZ134+CZ135+CZ105</f>
        <v>795.992845403203</v>
      </c>
      <c r="DA143" s="43" t="n">
        <f aca="false">DA91+DA140+DA141+DA142+DA124+DA134+DA135+DA105</f>
        <v>803.87643131283</v>
      </c>
      <c r="DB143" s="43" t="n">
        <f aca="false">DB91+DB140+DB141+DB142+DB124+DB134+DB135+DB105</f>
        <v>803.004010458245</v>
      </c>
      <c r="DC143" s="43" t="n">
        <f aca="false">DC91+DC140+DC141+DC142+DC124+DC134+DC135+DC105</f>
        <v>780.133889220585</v>
      </c>
      <c r="DD143" s="43" t="n">
        <f aca="false">DD91+DD140+DD141+DD142+DD124+DD134+DD135+DD105</f>
        <v>787.960044075508</v>
      </c>
      <c r="DE143" s="43" t="n">
        <f aca="false">DE91+DE140+DE141+DE142+DE124+DE134+DE135+DE105</f>
        <v>795.758876039909</v>
      </c>
      <c r="DF143" s="43" t="n">
        <f aca="false">DF91+DF140+DF141+DF142+DF124+DF134+DF135+DF105</f>
        <v>794.890009769794</v>
      </c>
      <c r="DG143" s="43" t="n">
        <f aca="false">DG91+DG140+DG141+DG142+DG124+DG134+DG135+DG105</f>
        <v>782.772681203275</v>
      </c>
      <c r="DH143" s="43" t="n">
        <f aca="false">DH91+DH140+DH141+DH142+DH124+DH134+DH135+DH105</f>
        <v>790.619485626591</v>
      </c>
      <c r="DI143" s="43" t="n">
        <f aca="false">DI91+DI140+DI141+DI142+DI124+DI134+DI135+DI105</f>
        <v>798.438685806694</v>
      </c>
      <c r="DJ143" s="43" t="n">
        <f aca="false">DJ91+DJ140+DJ141+DJ142+DJ124+DJ134+DJ135+DJ105</f>
        <v>797.560872537869</v>
      </c>
      <c r="DK143" s="43" t="n">
        <f aca="false">DK91+DK140+DK141+DK142+DK124+DK134+DK135+DK105</f>
        <v>759.288382348286</v>
      </c>
      <c r="DL143" s="43" t="n">
        <f aca="false">DL91+DL140+DL141+DL142+DL124+DL134+DL135+DL105</f>
        <v>758.435199568528</v>
      </c>
      <c r="DM143" s="43" t="n">
        <f aca="false">DM91+DM140+DM141+DM142+DM124+DM134+DM135+DM105</f>
        <v>765.907739770496</v>
      </c>
      <c r="DN143" s="43" t="n">
        <f aca="false">DN91+DN140+DN141+DN142+DN124+DN134+DN135+DN105</f>
        <v>765.037011729582</v>
      </c>
      <c r="DO143" s="43" t="n">
        <f aca="false">DO91+DO140+DO141+DO142+DO124+DO134+DO135+DO105</f>
        <v>789.92383969797</v>
      </c>
      <c r="DP143" s="43" t="n">
        <f aca="false">DP91+DP140+DP141+DP142+DP124+DP134+DP135+DP105</f>
        <v>797.844151616014</v>
      </c>
      <c r="DQ143" s="43" t="n">
        <f aca="false">DQ91+DQ140+DQ141+DQ142+DQ124+DQ134+DQ135+DQ105</f>
        <v>805.73666621907</v>
      </c>
      <c r="DR143" s="43" t="n">
        <f aca="false">DR91+DR140+DR141+DR142+DR124+DR134+DR135+DR105</f>
        <v>804.85271327946</v>
      </c>
      <c r="DS143" s="43" t="n">
        <f aca="false">DS91+DS140+DS141+DS142+DS124+DS134+DS135+DS105</f>
        <v>758.026373178236</v>
      </c>
      <c r="DT143" s="43" t="n">
        <f aca="false">DT91+DT140+DT141+DT142+DT124+DT134+DT135+DT105</f>
        <v>765.591613833702</v>
      </c>
      <c r="DU143" s="43" t="n">
        <f aca="false">DU91+DU140+DU141+DU142+DU124+DU134+DU135+DU105</f>
        <v>773.129035920466</v>
      </c>
      <c r="DV143" s="43" t="n">
        <f aca="false">DV91+DV140+DV141+DV142+DV124+DV134+DV135+DV105</f>
        <v>772.244407114009</v>
      </c>
      <c r="DW143" s="43" t="n">
        <f aca="false">DW91+DW140+DW141+DW142+DW124+DW134+DW135+DW105</f>
        <v>783.009264076984</v>
      </c>
      <c r="DX143" s="43" t="n">
        <f aca="false">DX91+DX140+DX141+DX142+DX124+DX134+DX135+DX105</f>
        <v>790.845203518427</v>
      </c>
      <c r="DY143" s="43" t="n">
        <f aca="false">DY91+DY140+DY141+DY142+DY124+DY134+DY135+DY105</f>
        <v>798.6531008466</v>
      </c>
      <c r="DZ143" s="43" t="n">
        <f aca="false">DZ91+DZ140+DZ141+DZ142+DZ124+DZ134+DZ135+DZ105</f>
        <v>797.76136333644</v>
      </c>
      <c r="EA143" s="43" t="n">
        <f aca="false">EA91+EA140+EA141+EA142+EA124+EA134+EA135+EA105</f>
        <v>805.40093991193</v>
      </c>
      <c r="EB143" s="43" t="n">
        <f aca="false">EB91+EB140+EB141+EB142+EB124+EB134+EB135+EB105</f>
        <v>804.534080995835</v>
      </c>
      <c r="EC143" s="43" t="n">
        <f aca="false">EC91+EC140+EC141+EC142+EC124+EC134+EC135+EC105</f>
        <v>812.499386241913</v>
      </c>
      <c r="ED143" s="43" t="n">
        <f aca="false">ED91+ED140+ED141+ED142+ED124+ED134+ED135+ED105</f>
        <v>811.614700822016</v>
      </c>
      <c r="EE143" s="43" t="n">
        <f aca="false">EE91+EE140+EE141+EE142+EE124+EE134+EE135+EE105</f>
        <v>750.217914309307</v>
      </c>
      <c r="EF143" s="43" t="n">
        <f aca="false">EF91+EF140+EF141+EF142+EF124+EF134+EF135+EF105</f>
        <v>757.675829847769</v>
      </c>
      <c r="EG143" s="43" t="n">
        <f aca="false">EG91+EG140+EG141+EG142+EG124+EG134+EG135+EG105</f>
        <v>765.105259500518</v>
      </c>
      <c r="EH143" s="43" t="n">
        <f aca="false">EH91+EH140+EH141+EH142+EH124+EH134+EH135+EH105</f>
        <v>764.199410053403</v>
      </c>
      <c r="EI143" s="43" t="n">
        <f aca="false">EI91+EI140+EI141+EI142+EI124+EI134+EI135+EI105</f>
        <v>812.75426845165</v>
      </c>
      <c r="EJ143" s="43" t="n">
        <f aca="false">EJ91+EJ140+EJ141+EJ142+EJ124+EJ134+EJ135+EJ105</f>
        <v>2021.15419294817</v>
      </c>
      <c r="EK143" s="43" t="n">
        <f aca="false">EK91+EK140+EK141+EK142+EK124+EK134+EK135+EK105</f>
        <v>2042.45293274675</v>
      </c>
      <c r="EL143" s="43" t="n">
        <f aca="false">EL91+EL140+EL141+EL142+EL124+EL134+EL135+EL105</f>
        <v>2041.53186172135</v>
      </c>
      <c r="EM143" s="43" t="n">
        <f aca="false">EM91+EM140+EM141+EM142+EM124+EM134+EM135+EM105</f>
        <v>2066.5146510382</v>
      </c>
      <c r="EN143" s="43" t="n">
        <f aca="false">EN91+EN140+EN141+EN142+EN124+EN134+EN135+EN105</f>
        <v>2088.54916183568</v>
      </c>
      <c r="EO143" s="43" t="n">
        <f aca="false">EO91+EO140+EO141+EO142+EO124+EO134+EO135+EO105</f>
        <v>2110.55359916198</v>
      </c>
      <c r="EP143" s="43" t="n">
        <f aca="false">EP91+EP140+EP141+EP142+EP124+EP134+EP135+EP105</f>
        <v>2109.59726459235</v>
      </c>
      <c r="EQ143" s="43" t="n">
        <f aca="false">EQ91+EQ140+EQ141+EQ142+EQ124+EQ134+EQ135+EQ105</f>
        <v>2033.08351188433</v>
      </c>
      <c r="ER143" s="43" t="n">
        <f aca="false">ER91+ER140+ER141+ER142+ER124+ER134+ER135+ER105</f>
        <v>2032.14384177708</v>
      </c>
      <c r="ES143" s="43" t="n">
        <f aca="false">ES91+ES140+ES141+ES142+ES124+ES134+ES135+ES105</f>
        <v>2053.5258079798</v>
      </c>
      <c r="ET143" s="43" t="n">
        <f aca="false">ET91+ET140+ET141+ET142+ET124+ET134+ET135+ET105</f>
        <v>2052.56681404438</v>
      </c>
      <c r="EU143" s="43" t="n">
        <f aca="false">EU91+EU140+EU141+EU142+EU124+EU134+EU135+EU105</f>
        <v>2047.14852750257</v>
      </c>
      <c r="EV143" s="43" t="n">
        <f aca="false">EV91+EV140+EV141+EV142+EV124+EV134+EV135+EV105</f>
        <v>2068.94953899231</v>
      </c>
      <c r="EW143" s="43" t="n">
        <f aca="false">EW91+EW140+EW141+EW142+EW124+EW134+EW135+EW105</f>
        <v>2090.71988252157</v>
      </c>
      <c r="EX143" s="43" t="n">
        <f aca="false">EX91+EX140+EX141+EX142+EX124+EX134+EX135+EX105</f>
        <v>2089.74464322889</v>
      </c>
      <c r="EY143" s="43" t="n">
        <f aca="false">EY91+EY140+EY141+EY142+EY124+EY134+EY135+EY105</f>
        <v>2084.22933754925</v>
      </c>
      <c r="EZ143" s="43" t="n">
        <f aca="false">EZ91+EZ140+EZ141+EZ142+EZ124+EZ134+EZ135+EZ105</f>
        <v>2106.42634832908</v>
      </c>
      <c r="FA143" s="43" t="n">
        <f aca="false">FA91+FA140+FA141+FA142+FA124+FA134+FA135+FA105</f>
        <v>2128.59217163318</v>
      </c>
      <c r="FB143" s="43" t="n">
        <f aca="false">FB91+FB140+FB141+FB142+FB124+FB134+FB135+FB105</f>
        <v>2127.60041178688</v>
      </c>
      <c r="FC143" s="43" t="n">
        <f aca="false">FC91+FC140+FC141+FC142+FC124+FC134+FC135+FC105</f>
        <v>2121.98633879794</v>
      </c>
      <c r="FD143" s="43" t="n">
        <f aca="false">FD91+FD140+FD141+FD142+FD124+FD134+FD135+FD105</f>
        <v>-2.72848410531879E-013</v>
      </c>
      <c r="FE143" s="43" t="n">
        <f aca="false">FE91+FE140+FE141+FE142+FE124+FE134+FE135+FE105</f>
        <v>-2.72848410531879E-013</v>
      </c>
      <c r="FF143" s="43" t="n">
        <f aca="false">FF91+FF140+FF141+FF142+FF124+FF134+FF135+FF105</f>
        <v>-2.72848410531879E-013</v>
      </c>
      <c r="FG143" s="43" t="n">
        <f aca="false">FG91+FG140+FG141+FG142+FG124+FG134+FG135+FG105</f>
        <v>-2.72848410531879E-013</v>
      </c>
      <c r="FH143" s="43" t="n">
        <f aca="false">FH91+FH140+FH141+FH142+FH124+FH134+FH135+FH105</f>
        <v>-2.72848410531879E-013</v>
      </c>
    </row>
    <row r="144" customFormat="false" ht="15" hidden="false" customHeight="false" outlineLevel="0" collapsed="false">
      <c r="C144" s="0" t="s">
        <v>737</v>
      </c>
      <c r="D144" s="11" t="s">
        <v>319</v>
      </c>
      <c r="J144" s="18" t="n">
        <f aca="false">I148</f>
        <v>0</v>
      </c>
      <c r="K144" s="18" t="n">
        <f aca="false">J148</f>
        <v>0</v>
      </c>
      <c r="L144" s="18" t="n">
        <f aca="false">K148</f>
        <v>5.41754075342466</v>
      </c>
      <c r="M144" s="18" t="n">
        <f aca="false">L148</f>
        <v>12.7211882876712</v>
      </c>
      <c r="N144" s="18" t="n">
        <f aca="false">M148</f>
        <v>20.1050956849315</v>
      </c>
      <c r="O144" s="18" t="n">
        <f aca="false">N148</f>
        <v>27.4890030821918</v>
      </c>
      <c r="P144" s="18" t="n">
        <f aca="false">O148</f>
        <v>34.7123907534247</v>
      </c>
      <c r="Q144" s="18" t="n">
        <f aca="false">P148</f>
        <v>598.557953725416</v>
      </c>
      <c r="R144" s="18" t="n">
        <f aca="false">Q148</f>
        <v>676.260611807607</v>
      </c>
      <c r="S144" s="18" t="n">
        <f aca="false">R148</f>
        <v>730.43845147884</v>
      </c>
      <c r="T144" s="18" t="n">
        <f aca="false">S148</f>
        <v>760.758287725416</v>
      </c>
      <c r="U144" s="18" t="n">
        <f aca="false">T148</f>
        <v>729.148267591177</v>
      </c>
      <c r="V144" s="18" t="n">
        <f aca="false">U148</f>
        <v>693.051963306141</v>
      </c>
      <c r="W144" s="18" t="n">
        <f aca="false">V148</f>
        <v>654.975877076034</v>
      </c>
      <c r="X144" s="18" t="n">
        <f aca="false">W148</f>
        <v>628.344769924867</v>
      </c>
      <c r="Y144" s="18" t="n">
        <f aca="false">X148</f>
        <v>597.237664212882</v>
      </c>
      <c r="Z144" s="18" t="n">
        <f aca="false">Y148</f>
        <v>561.634592370518</v>
      </c>
      <c r="AA144" s="18" t="n">
        <f aca="false">Z148</f>
        <v>523.934582637241</v>
      </c>
      <c r="AB144" s="18" t="n">
        <f aca="false">AA148</f>
        <v>497.534770464565</v>
      </c>
      <c r="AC144" s="18" t="n">
        <f aca="false">AB148</f>
        <v>466.646978982684</v>
      </c>
      <c r="AD144" s="18" t="n">
        <f aca="false">AC148</f>
        <v>431.249712997684</v>
      </c>
      <c r="AE144" s="18" t="n">
        <f aca="false">AD148</f>
        <v>393.63245018576</v>
      </c>
      <c r="AF144" s="18" t="n">
        <f aca="false">AE148</f>
        <v>119.265402174233</v>
      </c>
      <c r="AG144" s="18" t="n">
        <f aca="false">AF148</f>
        <v>0</v>
      </c>
      <c r="AH144" s="18" t="n">
        <f aca="false">AG148</f>
        <v>0</v>
      </c>
      <c r="AI144" s="18" t="n">
        <f aca="false">AH148</f>
        <v>0</v>
      </c>
      <c r="AJ144" s="18" t="n">
        <f aca="false">AI148</f>
        <v>0</v>
      </c>
      <c r="AK144" s="18" t="n">
        <f aca="false">AJ148</f>
        <v>0</v>
      </c>
      <c r="AL144" s="18" t="n">
        <f aca="false">AK148</f>
        <v>0</v>
      </c>
      <c r="AM144" s="18" t="n">
        <f aca="false">AL148</f>
        <v>0</v>
      </c>
      <c r="AN144" s="18" t="n">
        <f aca="false">AM148</f>
        <v>0</v>
      </c>
      <c r="AO144" s="18" t="n">
        <f aca="false">AN148</f>
        <v>0</v>
      </c>
      <c r="AP144" s="18" t="n">
        <f aca="false">AO148</f>
        <v>0</v>
      </c>
      <c r="AQ144" s="18" t="n">
        <f aca="false">AP148</f>
        <v>0</v>
      </c>
      <c r="AR144" s="18" t="n">
        <f aca="false">AQ148</f>
        <v>0</v>
      </c>
      <c r="AS144" s="18" t="n">
        <f aca="false">AR148</f>
        <v>0</v>
      </c>
      <c r="AT144" s="18" t="n">
        <f aca="false">AS148</f>
        <v>0</v>
      </c>
      <c r="AU144" s="18" t="n">
        <f aca="false">AT148</f>
        <v>0</v>
      </c>
      <c r="AV144" s="18" t="n">
        <f aca="false">AU148</f>
        <v>0</v>
      </c>
      <c r="AW144" s="18" t="n">
        <f aca="false">AV148</f>
        <v>0</v>
      </c>
      <c r="AX144" s="18" t="n">
        <f aca="false">AW148</f>
        <v>0</v>
      </c>
      <c r="AY144" s="18" t="n">
        <f aca="false">AX148</f>
        <v>0</v>
      </c>
      <c r="AZ144" s="18" t="n">
        <f aca="false">AY148</f>
        <v>0</v>
      </c>
      <c r="BA144" s="18" t="n">
        <f aca="false">AZ148</f>
        <v>0</v>
      </c>
      <c r="BB144" s="18" t="n">
        <f aca="false">BA148</f>
        <v>0</v>
      </c>
      <c r="BC144" s="18" t="n">
        <f aca="false">BB148</f>
        <v>0</v>
      </c>
      <c r="BD144" s="18" t="n">
        <f aca="false">BC148</f>
        <v>0</v>
      </c>
      <c r="BE144" s="18" t="n">
        <f aca="false">BD148</f>
        <v>0</v>
      </c>
      <c r="BF144" s="18" t="n">
        <f aca="false">BE148</f>
        <v>0</v>
      </c>
      <c r="BG144" s="18" t="n">
        <f aca="false">BF148</f>
        <v>0</v>
      </c>
      <c r="BH144" s="18" t="n">
        <f aca="false">BG148</f>
        <v>0</v>
      </c>
      <c r="BI144" s="18" t="n">
        <f aca="false">BH148</f>
        <v>0</v>
      </c>
      <c r="BJ144" s="18" t="n">
        <f aca="false">BI148</f>
        <v>0</v>
      </c>
      <c r="BK144" s="18" t="n">
        <f aca="false">BJ148</f>
        <v>0</v>
      </c>
      <c r="BL144" s="18" t="n">
        <f aca="false">BK148</f>
        <v>0</v>
      </c>
      <c r="BM144" s="18" t="n">
        <f aca="false">BL148</f>
        <v>0</v>
      </c>
      <c r="BN144" s="18" t="n">
        <f aca="false">BM148</f>
        <v>0</v>
      </c>
      <c r="BO144" s="18" t="n">
        <f aca="false">BN148</f>
        <v>0</v>
      </c>
      <c r="BP144" s="18" t="n">
        <f aca="false">BO148</f>
        <v>0</v>
      </c>
      <c r="BQ144" s="18" t="n">
        <f aca="false">BP148</f>
        <v>0</v>
      </c>
      <c r="BR144" s="18" t="n">
        <f aca="false">BQ148</f>
        <v>0</v>
      </c>
      <c r="BS144" s="18" t="n">
        <f aca="false">BR148</f>
        <v>0</v>
      </c>
      <c r="BT144" s="18" t="n">
        <f aca="false">BS148</f>
        <v>0</v>
      </c>
      <c r="BU144" s="18" t="n">
        <f aca="false">BT148</f>
        <v>0</v>
      </c>
      <c r="BV144" s="18" t="n">
        <f aca="false">BU148</f>
        <v>0</v>
      </c>
      <c r="BW144" s="18" t="n">
        <f aca="false">BV148</f>
        <v>0</v>
      </c>
      <c r="BX144" s="18" t="n">
        <f aca="false">BW148</f>
        <v>0</v>
      </c>
      <c r="BY144" s="18" t="n">
        <f aca="false">BX148</f>
        <v>0</v>
      </c>
      <c r="BZ144" s="18" t="n">
        <f aca="false">BY148</f>
        <v>0</v>
      </c>
      <c r="CA144" s="18" t="n">
        <f aca="false">BZ148</f>
        <v>0</v>
      </c>
      <c r="CB144" s="18" t="n">
        <f aca="false">CA148</f>
        <v>0</v>
      </c>
      <c r="CC144" s="18" t="n">
        <f aca="false">CB148</f>
        <v>0</v>
      </c>
      <c r="CD144" s="18" t="n">
        <f aca="false">CC148</f>
        <v>0</v>
      </c>
      <c r="CE144" s="18" t="n">
        <f aca="false">CD148</f>
        <v>0</v>
      </c>
      <c r="CF144" s="18" t="n">
        <f aca="false">CE148</f>
        <v>0</v>
      </c>
      <c r="CG144" s="18" t="n">
        <f aca="false">CF148</f>
        <v>0</v>
      </c>
      <c r="CH144" s="18" t="n">
        <f aca="false">CG148</f>
        <v>0</v>
      </c>
      <c r="CI144" s="18" t="n">
        <f aca="false">CH148</f>
        <v>0</v>
      </c>
      <c r="CJ144" s="18" t="n">
        <f aca="false">CI148</f>
        <v>0</v>
      </c>
      <c r="CK144" s="18" t="n">
        <f aca="false">CJ148</f>
        <v>0</v>
      </c>
      <c r="CL144" s="18" t="n">
        <f aca="false">CK148</f>
        <v>0</v>
      </c>
      <c r="CM144" s="18" t="n">
        <f aca="false">CL148</f>
        <v>0</v>
      </c>
      <c r="CN144" s="18" t="n">
        <f aca="false">CM148</f>
        <v>0</v>
      </c>
      <c r="CO144" s="18" t="n">
        <f aca="false">CN148</f>
        <v>0</v>
      </c>
      <c r="CP144" s="18" t="n">
        <f aca="false">CO148</f>
        <v>0</v>
      </c>
      <c r="CQ144" s="18" t="n">
        <f aca="false">CP148</f>
        <v>0</v>
      </c>
      <c r="CR144" s="18" t="n">
        <f aca="false">CQ148</f>
        <v>0</v>
      </c>
      <c r="CS144" s="18" t="n">
        <f aca="false">CR148</f>
        <v>0</v>
      </c>
      <c r="CT144" s="18" t="n">
        <f aca="false">CS148</f>
        <v>0</v>
      </c>
      <c r="CU144" s="18" t="n">
        <f aca="false">CT148</f>
        <v>0</v>
      </c>
      <c r="CV144" s="18" t="n">
        <f aca="false">CU148</f>
        <v>0</v>
      </c>
      <c r="CW144" s="18" t="n">
        <f aca="false">CV148</f>
        <v>0</v>
      </c>
      <c r="CX144" s="18" t="n">
        <f aca="false">CW148</f>
        <v>0</v>
      </c>
      <c r="CY144" s="18" t="n">
        <f aca="false">CX148</f>
        <v>0</v>
      </c>
      <c r="CZ144" s="18" t="n">
        <f aca="false">CY148</f>
        <v>0</v>
      </c>
      <c r="DA144" s="18" t="n">
        <f aca="false">CZ148</f>
        <v>0</v>
      </c>
      <c r="DB144" s="18" t="n">
        <f aca="false">DA148</f>
        <v>0</v>
      </c>
      <c r="DC144" s="18" t="n">
        <f aca="false">DB148</f>
        <v>0</v>
      </c>
      <c r="DD144" s="18" t="n">
        <f aca="false">DC148</f>
        <v>0</v>
      </c>
      <c r="DE144" s="18" t="n">
        <f aca="false">DD148</f>
        <v>0</v>
      </c>
      <c r="DF144" s="18" t="n">
        <f aca="false">DE148</f>
        <v>0</v>
      </c>
      <c r="DG144" s="18" t="n">
        <f aca="false">DF148</f>
        <v>0</v>
      </c>
      <c r="DH144" s="18" t="n">
        <f aca="false">DG148</f>
        <v>0</v>
      </c>
      <c r="DI144" s="18" t="n">
        <f aca="false">DH148</f>
        <v>0</v>
      </c>
      <c r="DJ144" s="18" t="n">
        <f aca="false">DI148</f>
        <v>0</v>
      </c>
      <c r="DK144" s="18" t="n">
        <f aca="false">DJ148</f>
        <v>0</v>
      </c>
      <c r="DL144" s="18" t="n">
        <f aca="false">DK148</f>
        <v>0</v>
      </c>
      <c r="DM144" s="18" t="n">
        <f aca="false">DL148</f>
        <v>0</v>
      </c>
      <c r="DN144" s="18" t="n">
        <f aca="false">DM148</f>
        <v>0</v>
      </c>
      <c r="DO144" s="18" t="n">
        <f aca="false">DN148</f>
        <v>0</v>
      </c>
      <c r="DP144" s="18" t="n">
        <f aca="false">DO148</f>
        <v>0</v>
      </c>
      <c r="DQ144" s="18" t="n">
        <f aca="false">DP148</f>
        <v>0</v>
      </c>
      <c r="DR144" s="18" t="n">
        <f aca="false">DQ148</f>
        <v>0</v>
      </c>
      <c r="DS144" s="18" t="n">
        <f aca="false">DR148</f>
        <v>0</v>
      </c>
      <c r="DT144" s="18" t="n">
        <f aca="false">DS148</f>
        <v>0</v>
      </c>
      <c r="DU144" s="18" t="n">
        <f aca="false">DT148</f>
        <v>0</v>
      </c>
      <c r="DV144" s="18" t="n">
        <f aca="false">DU148</f>
        <v>0</v>
      </c>
      <c r="DW144" s="18" t="n">
        <f aca="false">DV148</f>
        <v>0</v>
      </c>
      <c r="DX144" s="18" t="n">
        <f aca="false">DW148</f>
        <v>0</v>
      </c>
      <c r="DY144" s="18" t="n">
        <f aca="false">DX148</f>
        <v>0</v>
      </c>
      <c r="DZ144" s="18" t="n">
        <f aca="false">DY148</f>
        <v>0</v>
      </c>
      <c r="EA144" s="18" t="n">
        <f aca="false">DZ148</f>
        <v>0</v>
      </c>
      <c r="EB144" s="18" t="n">
        <f aca="false">EA148</f>
        <v>0</v>
      </c>
      <c r="EC144" s="18" t="n">
        <f aca="false">EB148</f>
        <v>0</v>
      </c>
      <c r="ED144" s="18" t="n">
        <f aca="false">EC148</f>
        <v>0</v>
      </c>
      <c r="EE144" s="18" t="n">
        <f aca="false">ED148</f>
        <v>0</v>
      </c>
      <c r="EF144" s="18" t="n">
        <f aca="false">EE148</f>
        <v>0</v>
      </c>
      <c r="EG144" s="18" t="n">
        <f aca="false">EF148</f>
        <v>0</v>
      </c>
      <c r="EH144" s="18" t="n">
        <f aca="false">EG148</f>
        <v>0</v>
      </c>
      <c r="EI144" s="18" t="n">
        <f aca="false">EH148</f>
        <v>0</v>
      </c>
      <c r="EJ144" s="18" t="n">
        <f aca="false">EI148</f>
        <v>0</v>
      </c>
      <c r="EK144" s="18" t="n">
        <f aca="false">EJ148</f>
        <v>0</v>
      </c>
      <c r="EL144" s="18" t="n">
        <f aca="false">EK148</f>
        <v>0</v>
      </c>
      <c r="EM144" s="18" t="n">
        <f aca="false">EL148</f>
        <v>0</v>
      </c>
      <c r="EN144" s="18" t="n">
        <f aca="false">EM148</f>
        <v>0</v>
      </c>
      <c r="EO144" s="18" t="n">
        <f aca="false">EN148</f>
        <v>0</v>
      </c>
      <c r="EP144" s="18" t="n">
        <f aca="false">EO148</f>
        <v>0</v>
      </c>
      <c r="EQ144" s="18" t="n">
        <f aca="false">EP148</f>
        <v>0</v>
      </c>
      <c r="ER144" s="18" t="n">
        <f aca="false">EQ148</f>
        <v>0</v>
      </c>
      <c r="ES144" s="18" t="n">
        <f aca="false">ER148</f>
        <v>0</v>
      </c>
      <c r="ET144" s="18" t="n">
        <f aca="false">ES148</f>
        <v>0</v>
      </c>
      <c r="EU144" s="18" t="n">
        <f aca="false">ET148</f>
        <v>0</v>
      </c>
      <c r="EV144" s="18" t="n">
        <f aca="false">EU148</f>
        <v>0</v>
      </c>
      <c r="EW144" s="18" t="n">
        <f aca="false">EV148</f>
        <v>0</v>
      </c>
      <c r="EX144" s="18" t="n">
        <f aca="false">EW148</f>
        <v>0</v>
      </c>
      <c r="EY144" s="18" t="n">
        <f aca="false">EX148</f>
        <v>0</v>
      </c>
      <c r="EZ144" s="18" t="n">
        <f aca="false">EY148</f>
        <v>0</v>
      </c>
      <c r="FA144" s="18" t="n">
        <f aca="false">EZ148</f>
        <v>0</v>
      </c>
      <c r="FB144" s="18" t="n">
        <f aca="false">FA148</f>
        <v>0</v>
      </c>
      <c r="FC144" s="18" t="n">
        <f aca="false">FB148</f>
        <v>0</v>
      </c>
      <c r="FD144" s="18" t="n">
        <f aca="false">FC148</f>
        <v>0</v>
      </c>
      <c r="FE144" s="18" t="n">
        <f aca="false">FD148</f>
        <v>2.72848410531879E-013</v>
      </c>
      <c r="FF144" s="18" t="n">
        <f aca="false">FE148</f>
        <v>5.45696821063757E-013</v>
      </c>
      <c r="FG144" s="18" t="n">
        <f aca="false">FF148</f>
        <v>8.18545231595636E-013</v>
      </c>
      <c r="FH144" s="18" t="n">
        <f aca="false">FG148</f>
        <v>1.09139364212751E-012</v>
      </c>
    </row>
    <row r="145" customFormat="false" ht="15" hidden="false" customHeight="false" outlineLevel="0" collapsed="false">
      <c r="C145" s="0" t="s">
        <v>738</v>
      </c>
      <c r="D145" s="11" t="s">
        <v>319</v>
      </c>
      <c r="I145" s="43" t="n">
        <f aca="false">SUM(J145:FH145)</f>
        <v>760.758287725417</v>
      </c>
      <c r="J145" s="43" t="n">
        <f aca="false">MAX(0,-J143)</f>
        <v>-0</v>
      </c>
      <c r="K145" s="43" t="n">
        <f aca="false">MAX(0,-K143)</f>
        <v>5.41754075342466</v>
      </c>
      <c r="L145" s="43" t="n">
        <f aca="false">MAX(0,-L143)</f>
        <v>7.30364753424658</v>
      </c>
      <c r="M145" s="43" t="n">
        <f aca="false">MAX(0,-M143)</f>
        <v>7.38390739726027</v>
      </c>
      <c r="N145" s="43" t="n">
        <f aca="false">MAX(0,-N143)</f>
        <v>7.38390739726027</v>
      </c>
      <c r="O145" s="43" t="n">
        <f aca="false">MAX(0,-O143)</f>
        <v>7.22338767123288</v>
      </c>
      <c r="P145" s="43" t="n">
        <f aca="false">MAX(0,-P143)</f>
        <v>563.845562971991</v>
      </c>
      <c r="Q145" s="43" t="n">
        <f aca="false">MAX(0,-Q143)</f>
        <v>77.7026580821918</v>
      </c>
      <c r="R145" s="43" t="n">
        <f aca="false">MAX(0,-R143)</f>
        <v>54.1778396712329</v>
      </c>
      <c r="S145" s="43" t="n">
        <f aca="false">MAX(0,-S143)</f>
        <v>30.3198362465753</v>
      </c>
      <c r="T145" s="43" t="n">
        <f aca="false">MAX(0,-T143)</f>
        <v>0</v>
      </c>
      <c r="U145" s="43" t="n">
        <f aca="false">MAX(0,-U143)</f>
        <v>0</v>
      </c>
      <c r="V145" s="43" t="n">
        <f aca="false">MAX(0,-V143)</f>
        <v>0</v>
      </c>
      <c r="W145" s="43" t="n">
        <f aca="false">MAX(0,-W143)</f>
        <v>0</v>
      </c>
      <c r="X145" s="43" t="n">
        <f aca="false">MAX(0,-X143)</f>
        <v>0</v>
      </c>
      <c r="Y145" s="43" t="n">
        <f aca="false">MAX(0,-Y143)</f>
        <v>0</v>
      </c>
      <c r="Z145" s="43" t="n">
        <f aca="false">MAX(0,-Z143)</f>
        <v>0</v>
      </c>
      <c r="AA145" s="43" t="n">
        <f aca="false">MAX(0,-AA143)</f>
        <v>0</v>
      </c>
      <c r="AB145" s="43" t="n">
        <f aca="false">MAX(0,-AB143)</f>
        <v>0</v>
      </c>
      <c r="AC145" s="43" t="n">
        <f aca="false">MAX(0,-AC143)</f>
        <v>0</v>
      </c>
      <c r="AD145" s="43" t="n">
        <f aca="false">MAX(0,-AD143)</f>
        <v>0</v>
      </c>
      <c r="AE145" s="43" t="n">
        <f aca="false">MAX(0,-AE143)</f>
        <v>0</v>
      </c>
      <c r="AF145" s="43" t="n">
        <f aca="false">MAX(0,-AF143)</f>
        <v>0</v>
      </c>
      <c r="AG145" s="43" t="n">
        <f aca="false">MAX(0,-AG143)</f>
        <v>0</v>
      </c>
      <c r="AH145" s="43" t="n">
        <f aca="false">MAX(0,-AH143)</f>
        <v>0</v>
      </c>
      <c r="AI145" s="43" t="n">
        <f aca="false">MAX(0,-AI143)</f>
        <v>0</v>
      </c>
      <c r="AJ145" s="43" t="n">
        <f aca="false">MAX(0,-AJ143)</f>
        <v>0</v>
      </c>
      <c r="AK145" s="43" t="n">
        <f aca="false">MAX(0,-AK143)</f>
        <v>0</v>
      </c>
      <c r="AL145" s="43" t="n">
        <f aca="false">MAX(0,-AL143)</f>
        <v>0</v>
      </c>
      <c r="AM145" s="43" t="n">
        <f aca="false">MAX(0,-AM143)</f>
        <v>0</v>
      </c>
      <c r="AN145" s="43" t="n">
        <f aca="false">MAX(0,-AN143)</f>
        <v>0</v>
      </c>
      <c r="AO145" s="43" t="n">
        <f aca="false">MAX(0,-AO143)</f>
        <v>0</v>
      </c>
      <c r="AP145" s="43" t="n">
        <f aca="false">MAX(0,-AP143)</f>
        <v>0</v>
      </c>
      <c r="AQ145" s="43" t="n">
        <f aca="false">MAX(0,-AQ143)</f>
        <v>0</v>
      </c>
      <c r="AR145" s="43" t="n">
        <f aca="false">MAX(0,-AR143)</f>
        <v>0</v>
      </c>
      <c r="AS145" s="43" t="n">
        <f aca="false">MAX(0,-AS143)</f>
        <v>0</v>
      </c>
      <c r="AT145" s="43" t="n">
        <f aca="false">MAX(0,-AT143)</f>
        <v>0</v>
      </c>
      <c r="AU145" s="43" t="n">
        <f aca="false">MAX(0,-AU143)</f>
        <v>0</v>
      </c>
      <c r="AV145" s="43" t="n">
        <f aca="false">MAX(0,-AV143)</f>
        <v>0</v>
      </c>
      <c r="AW145" s="43" t="n">
        <f aca="false">MAX(0,-AW143)</f>
        <v>0</v>
      </c>
      <c r="AX145" s="43" t="n">
        <f aca="false">MAX(0,-AX143)</f>
        <v>0</v>
      </c>
      <c r="AY145" s="43" t="n">
        <f aca="false">MAX(0,-AY143)</f>
        <v>0</v>
      </c>
      <c r="AZ145" s="43" t="n">
        <f aca="false">MAX(0,-AZ143)</f>
        <v>0</v>
      </c>
      <c r="BA145" s="43" t="n">
        <f aca="false">MAX(0,-BA143)</f>
        <v>0</v>
      </c>
      <c r="BB145" s="43" t="n">
        <f aca="false">MAX(0,-BB143)</f>
        <v>0</v>
      </c>
      <c r="BC145" s="43" t="n">
        <f aca="false">MAX(0,-BC143)</f>
        <v>0</v>
      </c>
      <c r="BD145" s="43" t="n">
        <f aca="false">MAX(0,-BD143)</f>
        <v>0</v>
      </c>
      <c r="BE145" s="43" t="n">
        <f aca="false">MAX(0,-BE143)</f>
        <v>0</v>
      </c>
      <c r="BF145" s="43" t="n">
        <f aca="false">MAX(0,-BF143)</f>
        <v>0</v>
      </c>
      <c r="BG145" s="43" t="n">
        <f aca="false">MAX(0,-BG143)</f>
        <v>0</v>
      </c>
      <c r="BH145" s="43" t="n">
        <f aca="false">MAX(0,-BH143)</f>
        <v>0</v>
      </c>
      <c r="BI145" s="43" t="n">
        <f aca="false">MAX(0,-BI143)</f>
        <v>0</v>
      </c>
      <c r="BJ145" s="43" t="n">
        <f aca="false">MAX(0,-BJ143)</f>
        <v>0</v>
      </c>
      <c r="BK145" s="43" t="n">
        <f aca="false">MAX(0,-BK143)</f>
        <v>0</v>
      </c>
      <c r="BL145" s="43" t="n">
        <f aca="false">MAX(0,-BL143)</f>
        <v>0</v>
      </c>
      <c r="BM145" s="43" t="n">
        <f aca="false">MAX(0,-BM143)</f>
        <v>0</v>
      </c>
      <c r="BN145" s="43" t="n">
        <f aca="false">MAX(0,-BN143)</f>
        <v>0</v>
      </c>
      <c r="BO145" s="43" t="n">
        <f aca="false">MAX(0,-BO143)</f>
        <v>0</v>
      </c>
      <c r="BP145" s="43" t="n">
        <f aca="false">MAX(0,-BP143)</f>
        <v>0</v>
      </c>
      <c r="BQ145" s="43" t="n">
        <f aca="false">MAX(0,-BQ143)</f>
        <v>0</v>
      </c>
      <c r="BR145" s="43" t="n">
        <f aca="false">MAX(0,-BR143)</f>
        <v>0</v>
      </c>
      <c r="BS145" s="43" t="n">
        <f aca="false">MAX(0,-BS143)</f>
        <v>0</v>
      </c>
      <c r="BT145" s="43" t="n">
        <f aca="false">MAX(0,-BT143)</f>
        <v>0</v>
      </c>
      <c r="BU145" s="43" t="n">
        <f aca="false">MAX(0,-BU143)</f>
        <v>0</v>
      </c>
      <c r="BV145" s="43" t="n">
        <f aca="false">MAX(0,-BV143)</f>
        <v>0</v>
      </c>
      <c r="BW145" s="43" t="n">
        <f aca="false">MAX(0,-BW143)</f>
        <v>0</v>
      </c>
      <c r="BX145" s="43" t="n">
        <f aca="false">MAX(0,-BX143)</f>
        <v>0</v>
      </c>
      <c r="BY145" s="43" t="n">
        <f aca="false">MAX(0,-BY143)</f>
        <v>0</v>
      </c>
      <c r="BZ145" s="43" t="n">
        <f aca="false">MAX(0,-BZ143)</f>
        <v>0</v>
      </c>
      <c r="CA145" s="43" t="n">
        <f aca="false">MAX(0,-CA143)</f>
        <v>0</v>
      </c>
      <c r="CB145" s="43" t="n">
        <f aca="false">MAX(0,-CB143)</f>
        <v>0</v>
      </c>
      <c r="CC145" s="43" t="n">
        <f aca="false">MAX(0,-CC143)</f>
        <v>0</v>
      </c>
      <c r="CD145" s="43" t="n">
        <f aca="false">MAX(0,-CD143)</f>
        <v>0</v>
      </c>
      <c r="CE145" s="43" t="n">
        <f aca="false">MAX(0,-CE143)</f>
        <v>0</v>
      </c>
      <c r="CF145" s="43" t="n">
        <f aca="false">MAX(0,-CF143)</f>
        <v>0</v>
      </c>
      <c r="CG145" s="43" t="n">
        <f aca="false">MAX(0,-CG143)</f>
        <v>0</v>
      </c>
      <c r="CH145" s="43" t="n">
        <f aca="false">MAX(0,-CH143)</f>
        <v>0</v>
      </c>
      <c r="CI145" s="43" t="n">
        <f aca="false">MAX(0,-CI143)</f>
        <v>0</v>
      </c>
      <c r="CJ145" s="43" t="n">
        <f aca="false">MAX(0,-CJ143)</f>
        <v>0</v>
      </c>
      <c r="CK145" s="43" t="n">
        <f aca="false">MAX(0,-CK143)</f>
        <v>0</v>
      </c>
      <c r="CL145" s="43" t="n">
        <f aca="false">MAX(0,-CL143)</f>
        <v>0</v>
      </c>
      <c r="CM145" s="43" t="n">
        <f aca="false">MAX(0,-CM143)</f>
        <v>0</v>
      </c>
      <c r="CN145" s="43" t="n">
        <f aca="false">MAX(0,-CN143)</f>
        <v>0</v>
      </c>
      <c r="CO145" s="43" t="n">
        <f aca="false">MAX(0,-CO143)</f>
        <v>0</v>
      </c>
      <c r="CP145" s="43" t="n">
        <f aca="false">MAX(0,-CP143)</f>
        <v>0</v>
      </c>
      <c r="CQ145" s="43" t="n">
        <f aca="false">MAX(0,-CQ143)</f>
        <v>0</v>
      </c>
      <c r="CR145" s="43" t="n">
        <f aca="false">MAX(0,-CR143)</f>
        <v>0</v>
      </c>
      <c r="CS145" s="43" t="n">
        <f aca="false">MAX(0,-CS143)</f>
        <v>0</v>
      </c>
      <c r="CT145" s="43" t="n">
        <f aca="false">MAX(0,-CT143)</f>
        <v>0</v>
      </c>
      <c r="CU145" s="43" t="n">
        <f aca="false">MAX(0,-CU143)</f>
        <v>0</v>
      </c>
      <c r="CV145" s="43" t="n">
        <f aca="false">MAX(0,-CV143)</f>
        <v>0</v>
      </c>
      <c r="CW145" s="43" t="n">
        <f aca="false">MAX(0,-CW143)</f>
        <v>0</v>
      </c>
      <c r="CX145" s="43" t="n">
        <f aca="false">MAX(0,-CX143)</f>
        <v>0</v>
      </c>
      <c r="CY145" s="43" t="n">
        <f aca="false">MAX(0,-CY143)</f>
        <v>0</v>
      </c>
      <c r="CZ145" s="43" t="n">
        <f aca="false">MAX(0,-CZ143)</f>
        <v>0</v>
      </c>
      <c r="DA145" s="43" t="n">
        <f aca="false">MAX(0,-DA143)</f>
        <v>0</v>
      </c>
      <c r="DB145" s="43" t="n">
        <f aca="false">MAX(0,-DB143)</f>
        <v>0</v>
      </c>
      <c r="DC145" s="43" t="n">
        <f aca="false">MAX(0,-DC143)</f>
        <v>0</v>
      </c>
      <c r="DD145" s="43" t="n">
        <f aca="false">MAX(0,-DD143)</f>
        <v>0</v>
      </c>
      <c r="DE145" s="43" t="n">
        <f aca="false">MAX(0,-DE143)</f>
        <v>0</v>
      </c>
      <c r="DF145" s="43" t="n">
        <f aca="false">MAX(0,-DF143)</f>
        <v>0</v>
      </c>
      <c r="DG145" s="43" t="n">
        <f aca="false">MAX(0,-DG143)</f>
        <v>0</v>
      </c>
      <c r="DH145" s="43" t="n">
        <f aca="false">MAX(0,-DH143)</f>
        <v>0</v>
      </c>
      <c r="DI145" s="43" t="n">
        <f aca="false">MAX(0,-DI143)</f>
        <v>0</v>
      </c>
      <c r="DJ145" s="43" t="n">
        <f aca="false">MAX(0,-DJ143)</f>
        <v>0</v>
      </c>
      <c r="DK145" s="43" t="n">
        <f aca="false">MAX(0,-DK143)</f>
        <v>0</v>
      </c>
      <c r="DL145" s="43" t="n">
        <f aca="false">MAX(0,-DL143)</f>
        <v>0</v>
      </c>
      <c r="DM145" s="43" t="n">
        <f aca="false">MAX(0,-DM143)</f>
        <v>0</v>
      </c>
      <c r="DN145" s="43" t="n">
        <f aca="false">MAX(0,-DN143)</f>
        <v>0</v>
      </c>
      <c r="DO145" s="43" t="n">
        <f aca="false">MAX(0,-DO143)</f>
        <v>0</v>
      </c>
      <c r="DP145" s="43" t="n">
        <f aca="false">MAX(0,-DP143)</f>
        <v>0</v>
      </c>
      <c r="DQ145" s="43" t="n">
        <f aca="false">MAX(0,-DQ143)</f>
        <v>0</v>
      </c>
      <c r="DR145" s="43" t="n">
        <f aca="false">MAX(0,-DR143)</f>
        <v>0</v>
      </c>
      <c r="DS145" s="43" t="n">
        <f aca="false">MAX(0,-DS143)</f>
        <v>0</v>
      </c>
      <c r="DT145" s="43" t="n">
        <f aca="false">MAX(0,-DT143)</f>
        <v>0</v>
      </c>
      <c r="DU145" s="43" t="n">
        <f aca="false">MAX(0,-DU143)</f>
        <v>0</v>
      </c>
      <c r="DV145" s="43" t="n">
        <f aca="false">MAX(0,-DV143)</f>
        <v>0</v>
      </c>
      <c r="DW145" s="43" t="n">
        <f aca="false">MAX(0,-DW143)</f>
        <v>0</v>
      </c>
      <c r="DX145" s="43" t="n">
        <f aca="false">MAX(0,-DX143)</f>
        <v>0</v>
      </c>
      <c r="DY145" s="43" t="n">
        <f aca="false">MAX(0,-DY143)</f>
        <v>0</v>
      </c>
      <c r="DZ145" s="43" t="n">
        <f aca="false">MAX(0,-DZ143)</f>
        <v>0</v>
      </c>
      <c r="EA145" s="43" t="n">
        <f aca="false">MAX(0,-EA143)</f>
        <v>0</v>
      </c>
      <c r="EB145" s="43" t="n">
        <f aca="false">MAX(0,-EB143)</f>
        <v>0</v>
      </c>
      <c r="EC145" s="43" t="n">
        <f aca="false">MAX(0,-EC143)</f>
        <v>0</v>
      </c>
      <c r="ED145" s="43" t="n">
        <f aca="false">MAX(0,-ED143)</f>
        <v>0</v>
      </c>
      <c r="EE145" s="43" t="n">
        <f aca="false">MAX(0,-EE143)</f>
        <v>0</v>
      </c>
      <c r="EF145" s="43" t="n">
        <f aca="false">MAX(0,-EF143)</f>
        <v>0</v>
      </c>
      <c r="EG145" s="43" t="n">
        <f aca="false">MAX(0,-EG143)</f>
        <v>0</v>
      </c>
      <c r="EH145" s="43" t="n">
        <f aca="false">MAX(0,-EH143)</f>
        <v>0</v>
      </c>
      <c r="EI145" s="43" t="n">
        <f aca="false">MAX(0,-EI143)</f>
        <v>0</v>
      </c>
      <c r="EJ145" s="43" t="n">
        <f aca="false">MAX(0,-EJ143)</f>
        <v>0</v>
      </c>
      <c r="EK145" s="43" t="n">
        <f aca="false">MAX(0,-EK143)</f>
        <v>0</v>
      </c>
      <c r="EL145" s="43" t="n">
        <f aca="false">MAX(0,-EL143)</f>
        <v>0</v>
      </c>
      <c r="EM145" s="43" t="n">
        <f aca="false">MAX(0,-EM143)</f>
        <v>0</v>
      </c>
      <c r="EN145" s="43" t="n">
        <f aca="false">MAX(0,-EN143)</f>
        <v>0</v>
      </c>
      <c r="EO145" s="43" t="n">
        <f aca="false">MAX(0,-EO143)</f>
        <v>0</v>
      </c>
      <c r="EP145" s="43" t="n">
        <f aca="false">MAX(0,-EP143)</f>
        <v>0</v>
      </c>
      <c r="EQ145" s="43" t="n">
        <f aca="false">MAX(0,-EQ143)</f>
        <v>0</v>
      </c>
      <c r="ER145" s="43" t="n">
        <f aca="false">MAX(0,-ER143)</f>
        <v>0</v>
      </c>
      <c r="ES145" s="43" t="n">
        <f aca="false">MAX(0,-ES143)</f>
        <v>0</v>
      </c>
      <c r="ET145" s="43" t="n">
        <f aca="false">MAX(0,-ET143)</f>
        <v>0</v>
      </c>
      <c r="EU145" s="43" t="n">
        <f aca="false">MAX(0,-EU143)</f>
        <v>0</v>
      </c>
      <c r="EV145" s="43" t="n">
        <f aca="false">MAX(0,-EV143)</f>
        <v>0</v>
      </c>
      <c r="EW145" s="43" t="n">
        <f aca="false">MAX(0,-EW143)</f>
        <v>0</v>
      </c>
      <c r="EX145" s="43" t="n">
        <f aca="false">MAX(0,-EX143)</f>
        <v>0</v>
      </c>
      <c r="EY145" s="43" t="n">
        <f aca="false">MAX(0,-EY143)</f>
        <v>0</v>
      </c>
      <c r="EZ145" s="43" t="n">
        <f aca="false">MAX(0,-EZ143)</f>
        <v>0</v>
      </c>
      <c r="FA145" s="43" t="n">
        <f aca="false">MAX(0,-FA143)</f>
        <v>0</v>
      </c>
      <c r="FB145" s="43" t="n">
        <f aca="false">MAX(0,-FB143)</f>
        <v>0</v>
      </c>
      <c r="FC145" s="43" t="n">
        <f aca="false">MAX(0,-FC143)</f>
        <v>0</v>
      </c>
      <c r="FD145" s="43" t="n">
        <f aca="false">MAX(0,-FD143)</f>
        <v>2.72848410531879E-013</v>
      </c>
      <c r="FE145" s="43" t="n">
        <f aca="false">MAX(0,-FE143)</f>
        <v>2.72848410531879E-013</v>
      </c>
      <c r="FF145" s="43" t="n">
        <f aca="false">MAX(0,-FF143)</f>
        <v>2.72848410531879E-013</v>
      </c>
      <c r="FG145" s="43" t="n">
        <f aca="false">MAX(0,-FG143)</f>
        <v>2.72848410531879E-013</v>
      </c>
      <c r="FH145" s="43" t="n">
        <f aca="false">MAX(0,-FH143)</f>
        <v>2.72848410531879E-013</v>
      </c>
    </row>
    <row r="146" customFormat="false" ht="15" hidden="false" customHeight="false" outlineLevel="0" collapsed="false">
      <c r="C146" s="0" t="s">
        <v>739</v>
      </c>
      <c r="D146" s="11" t="s">
        <v>319</v>
      </c>
      <c r="I146" s="43" t="n">
        <f aca="false">SUM(J146:FH146)</f>
        <v>-760.758287725416</v>
      </c>
      <c r="J146" s="43" t="n">
        <f aca="false">-MIN(J144,In_Loss_Cap*MAX(0,J143))</f>
        <v>-0</v>
      </c>
      <c r="K146" s="43" t="n">
        <f aca="false">-MIN(K144,In_Loss_Cap*MAX(0,K143))</f>
        <v>-0</v>
      </c>
      <c r="L146" s="43" t="n">
        <f aca="false">-MIN(L144,In_Loss_Cap*MAX(0,L143))</f>
        <v>-0</v>
      </c>
      <c r="M146" s="43" t="n">
        <f aca="false">-MIN(M144,In_Loss_Cap*MAX(0,M143))</f>
        <v>-0</v>
      </c>
      <c r="N146" s="43" t="n">
        <f aca="false">-MIN(N144,In_Loss_Cap*MAX(0,N143))</f>
        <v>-0</v>
      </c>
      <c r="O146" s="43" t="n">
        <f aca="false">-MIN(O144,In_Loss_Cap*MAX(0,O143))</f>
        <v>-0</v>
      </c>
      <c r="P146" s="43" t="n">
        <f aca="false">-MIN(P144,In_Loss_Cap*MAX(0,P143))</f>
        <v>-0</v>
      </c>
      <c r="Q146" s="43" t="n">
        <f aca="false">-MIN(Q144,In_Loss_Cap*MAX(0,Q143))</f>
        <v>-0</v>
      </c>
      <c r="R146" s="43" t="n">
        <f aca="false">-MIN(R144,In_Loss_Cap*MAX(0,R143))</f>
        <v>-0</v>
      </c>
      <c r="S146" s="43" t="n">
        <f aca="false">-MIN(S144,In_Loss_Cap*MAX(0,S143))</f>
        <v>-0</v>
      </c>
      <c r="T146" s="43" t="n">
        <f aca="false">-MIN(T144,In_Loss_Cap*MAX(0,T143))</f>
        <v>-31.6100201342383</v>
      </c>
      <c r="U146" s="43" t="n">
        <f aca="false">-MIN(U144,In_Loss_Cap*MAX(0,U143))</f>
        <v>-36.0963042850362</v>
      </c>
      <c r="V146" s="43" t="n">
        <f aca="false">-MIN(V144,In_Loss_Cap*MAX(0,V143))</f>
        <v>-38.0760862301074</v>
      </c>
      <c r="W146" s="43" t="n">
        <f aca="false">-MIN(W144,In_Loss_Cap*MAX(0,W143))</f>
        <v>-26.6311071511668</v>
      </c>
      <c r="X146" s="43" t="n">
        <f aca="false">-MIN(X144,In_Loss_Cap*MAX(0,X143))</f>
        <v>-31.1071057119845</v>
      </c>
      <c r="Y146" s="43" t="n">
        <f aca="false">-MIN(Y144,In_Loss_Cap*MAX(0,Y143))</f>
        <v>-35.6030718423647</v>
      </c>
      <c r="Z146" s="43" t="n">
        <f aca="false">-MIN(Z144,In_Loss_Cap*MAX(0,Z143))</f>
        <v>-37.7000097332767</v>
      </c>
      <c r="AA146" s="43" t="n">
        <f aca="false">-MIN(AA144,In_Loss_Cap*MAX(0,AA143))</f>
        <v>-26.3998121726762</v>
      </c>
      <c r="AB146" s="43" t="n">
        <f aca="false">-MIN(AB144,In_Loss_Cap*MAX(0,AB143))</f>
        <v>-30.8877914818804</v>
      </c>
      <c r="AC146" s="43" t="n">
        <f aca="false">-MIN(AC144,In_Loss_Cap*MAX(0,AC143))</f>
        <v>-35.3972659850001</v>
      </c>
      <c r="AD146" s="43" t="n">
        <f aca="false">-MIN(AD144,In_Loss_Cap*MAX(0,AD143))</f>
        <v>-37.6172628119244</v>
      </c>
      <c r="AE146" s="43" t="n">
        <f aca="false">-MIN(AE144,In_Loss_Cap*MAX(0,AE143))</f>
        <v>-274.367048011527</v>
      </c>
      <c r="AF146" s="43" t="n">
        <f aca="false">-MIN(AF144,In_Loss_Cap*MAX(0,AF143))</f>
        <v>-119.265402174233</v>
      </c>
      <c r="AG146" s="43" t="n">
        <f aca="false">-MIN(AG144,In_Loss_Cap*MAX(0,AG143))</f>
        <v>-0</v>
      </c>
      <c r="AH146" s="43" t="n">
        <f aca="false">-MIN(AH144,In_Loss_Cap*MAX(0,AH143))</f>
        <v>-0</v>
      </c>
      <c r="AI146" s="43" t="n">
        <f aca="false">-MIN(AI144,In_Loss_Cap*MAX(0,AI143))</f>
        <v>-0</v>
      </c>
      <c r="AJ146" s="43" t="n">
        <f aca="false">-MIN(AJ144,In_Loss_Cap*MAX(0,AJ143))</f>
        <v>-0</v>
      </c>
      <c r="AK146" s="43" t="n">
        <f aca="false">-MIN(AK144,In_Loss_Cap*MAX(0,AK143))</f>
        <v>-0</v>
      </c>
      <c r="AL146" s="43" t="n">
        <f aca="false">-MIN(AL144,In_Loss_Cap*MAX(0,AL143))</f>
        <v>-0</v>
      </c>
      <c r="AM146" s="43" t="n">
        <f aca="false">-MIN(AM144,In_Loss_Cap*MAX(0,AM143))</f>
        <v>-0</v>
      </c>
      <c r="AN146" s="43" t="n">
        <f aca="false">-MIN(AN144,In_Loss_Cap*MAX(0,AN143))</f>
        <v>-0</v>
      </c>
      <c r="AO146" s="43" t="n">
        <f aca="false">-MIN(AO144,In_Loss_Cap*MAX(0,AO143))</f>
        <v>-0</v>
      </c>
      <c r="AP146" s="43" t="n">
        <f aca="false">-MIN(AP144,In_Loss_Cap*MAX(0,AP143))</f>
        <v>-0</v>
      </c>
      <c r="AQ146" s="43" t="n">
        <f aca="false">-MIN(AQ144,In_Loss_Cap*MAX(0,AQ143))</f>
        <v>-0</v>
      </c>
      <c r="AR146" s="43" t="n">
        <f aca="false">-MIN(AR144,In_Loss_Cap*MAX(0,AR143))</f>
        <v>-0</v>
      </c>
      <c r="AS146" s="43" t="n">
        <f aca="false">-MIN(AS144,In_Loss_Cap*MAX(0,AS143))</f>
        <v>-0</v>
      </c>
      <c r="AT146" s="43" t="n">
        <f aca="false">-MIN(AT144,In_Loss_Cap*MAX(0,AT143))</f>
        <v>-0</v>
      </c>
      <c r="AU146" s="43" t="n">
        <f aca="false">-MIN(AU144,In_Loss_Cap*MAX(0,AU143))</f>
        <v>-0</v>
      </c>
      <c r="AV146" s="43" t="n">
        <f aca="false">-MIN(AV144,In_Loss_Cap*MAX(0,AV143))</f>
        <v>-0</v>
      </c>
      <c r="AW146" s="43" t="n">
        <f aca="false">-MIN(AW144,In_Loss_Cap*MAX(0,AW143))</f>
        <v>-0</v>
      </c>
      <c r="AX146" s="43" t="n">
        <f aca="false">-MIN(AX144,In_Loss_Cap*MAX(0,AX143))</f>
        <v>-0</v>
      </c>
      <c r="AY146" s="43" t="n">
        <f aca="false">-MIN(AY144,In_Loss_Cap*MAX(0,AY143))</f>
        <v>-0</v>
      </c>
      <c r="AZ146" s="43" t="n">
        <f aca="false">-MIN(AZ144,In_Loss_Cap*MAX(0,AZ143))</f>
        <v>-0</v>
      </c>
      <c r="BA146" s="43" t="n">
        <f aca="false">-MIN(BA144,In_Loss_Cap*MAX(0,BA143))</f>
        <v>-0</v>
      </c>
      <c r="BB146" s="43" t="n">
        <f aca="false">-MIN(BB144,In_Loss_Cap*MAX(0,BB143))</f>
        <v>-0</v>
      </c>
      <c r="BC146" s="43" t="n">
        <f aca="false">-MIN(BC144,In_Loss_Cap*MAX(0,BC143))</f>
        <v>-0</v>
      </c>
      <c r="BD146" s="43" t="n">
        <f aca="false">-MIN(BD144,In_Loss_Cap*MAX(0,BD143))</f>
        <v>-0</v>
      </c>
      <c r="BE146" s="43" t="n">
        <f aca="false">-MIN(BE144,In_Loss_Cap*MAX(0,BE143))</f>
        <v>-0</v>
      </c>
      <c r="BF146" s="43" t="n">
        <f aca="false">-MIN(BF144,In_Loss_Cap*MAX(0,BF143))</f>
        <v>-0</v>
      </c>
      <c r="BG146" s="43" t="n">
        <f aca="false">-MIN(BG144,In_Loss_Cap*MAX(0,BG143))</f>
        <v>-0</v>
      </c>
      <c r="BH146" s="43" t="n">
        <f aca="false">-MIN(BH144,In_Loss_Cap*MAX(0,BH143))</f>
        <v>-0</v>
      </c>
      <c r="BI146" s="43" t="n">
        <f aca="false">-MIN(BI144,In_Loss_Cap*MAX(0,BI143))</f>
        <v>-0</v>
      </c>
      <c r="BJ146" s="43" t="n">
        <f aca="false">-MIN(BJ144,In_Loss_Cap*MAX(0,BJ143))</f>
        <v>-0</v>
      </c>
      <c r="BK146" s="43" t="n">
        <f aca="false">-MIN(BK144,In_Loss_Cap*MAX(0,BK143))</f>
        <v>-0</v>
      </c>
      <c r="BL146" s="43" t="n">
        <f aca="false">-MIN(BL144,In_Loss_Cap*MAX(0,BL143))</f>
        <v>-0</v>
      </c>
      <c r="BM146" s="43" t="n">
        <f aca="false">-MIN(BM144,In_Loss_Cap*MAX(0,BM143))</f>
        <v>-0</v>
      </c>
      <c r="BN146" s="43" t="n">
        <f aca="false">-MIN(BN144,In_Loss_Cap*MAX(0,BN143))</f>
        <v>-0</v>
      </c>
      <c r="BO146" s="43" t="n">
        <f aca="false">-MIN(BO144,In_Loss_Cap*MAX(0,BO143))</f>
        <v>-0</v>
      </c>
      <c r="BP146" s="43" t="n">
        <f aca="false">-MIN(BP144,In_Loss_Cap*MAX(0,BP143))</f>
        <v>-0</v>
      </c>
      <c r="BQ146" s="43" t="n">
        <f aca="false">-MIN(BQ144,In_Loss_Cap*MAX(0,BQ143))</f>
        <v>-0</v>
      </c>
      <c r="BR146" s="43" t="n">
        <f aca="false">-MIN(BR144,In_Loss_Cap*MAX(0,BR143))</f>
        <v>-0</v>
      </c>
      <c r="BS146" s="43" t="n">
        <f aca="false">-MIN(BS144,In_Loss_Cap*MAX(0,BS143))</f>
        <v>-0</v>
      </c>
      <c r="BT146" s="43" t="n">
        <f aca="false">-MIN(BT144,In_Loss_Cap*MAX(0,BT143))</f>
        <v>-0</v>
      </c>
      <c r="BU146" s="43" t="n">
        <f aca="false">-MIN(BU144,In_Loss_Cap*MAX(0,BU143))</f>
        <v>-0</v>
      </c>
      <c r="BV146" s="43" t="n">
        <f aca="false">-MIN(BV144,In_Loss_Cap*MAX(0,BV143))</f>
        <v>-0</v>
      </c>
      <c r="BW146" s="43" t="n">
        <f aca="false">-MIN(BW144,In_Loss_Cap*MAX(0,BW143))</f>
        <v>-0</v>
      </c>
      <c r="BX146" s="43" t="n">
        <f aca="false">-MIN(BX144,In_Loss_Cap*MAX(0,BX143))</f>
        <v>-0</v>
      </c>
      <c r="BY146" s="43" t="n">
        <f aca="false">-MIN(BY144,In_Loss_Cap*MAX(0,BY143))</f>
        <v>-0</v>
      </c>
      <c r="BZ146" s="43" t="n">
        <f aca="false">-MIN(BZ144,In_Loss_Cap*MAX(0,BZ143))</f>
        <v>-0</v>
      </c>
      <c r="CA146" s="43" t="n">
        <f aca="false">-MIN(CA144,In_Loss_Cap*MAX(0,CA143))</f>
        <v>-0</v>
      </c>
      <c r="CB146" s="43" t="n">
        <f aca="false">-MIN(CB144,In_Loss_Cap*MAX(0,CB143))</f>
        <v>-0</v>
      </c>
      <c r="CC146" s="43" t="n">
        <f aca="false">-MIN(CC144,In_Loss_Cap*MAX(0,CC143))</f>
        <v>-0</v>
      </c>
      <c r="CD146" s="43" t="n">
        <f aca="false">-MIN(CD144,In_Loss_Cap*MAX(0,CD143))</f>
        <v>-0</v>
      </c>
      <c r="CE146" s="43" t="n">
        <f aca="false">-MIN(CE144,In_Loss_Cap*MAX(0,CE143))</f>
        <v>-0</v>
      </c>
      <c r="CF146" s="43" t="n">
        <f aca="false">-MIN(CF144,In_Loss_Cap*MAX(0,CF143))</f>
        <v>-0</v>
      </c>
      <c r="CG146" s="43" t="n">
        <f aca="false">-MIN(CG144,In_Loss_Cap*MAX(0,CG143))</f>
        <v>-0</v>
      </c>
      <c r="CH146" s="43" t="n">
        <f aca="false">-MIN(CH144,In_Loss_Cap*MAX(0,CH143))</f>
        <v>-0</v>
      </c>
      <c r="CI146" s="43" t="n">
        <f aca="false">-MIN(CI144,In_Loss_Cap*MAX(0,CI143))</f>
        <v>-0</v>
      </c>
      <c r="CJ146" s="43" t="n">
        <f aca="false">-MIN(CJ144,In_Loss_Cap*MAX(0,CJ143))</f>
        <v>-0</v>
      </c>
      <c r="CK146" s="43" t="n">
        <f aca="false">-MIN(CK144,In_Loss_Cap*MAX(0,CK143))</f>
        <v>-0</v>
      </c>
      <c r="CL146" s="43" t="n">
        <f aca="false">-MIN(CL144,In_Loss_Cap*MAX(0,CL143))</f>
        <v>-0</v>
      </c>
      <c r="CM146" s="43" t="n">
        <f aca="false">-MIN(CM144,In_Loss_Cap*MAX(0,CM143))</f>
        <v>-0</v>
      </c>
      <c r="CN146" s="43" t="n">
        <f aca="false">-MIN(CN144,In_Loss_Cap*MAX(0,CN143))</f>
        <v>-0</v>
      </c>
      <c r="CO146" s="43" t="n">
        <f aca="false">-MIN(CO144,In_Loss_Cap*MAX(0,CO143))</f>
        <v>-0</v>
      </c>
      <c r="CP146" s="43" t="n">
        <f aca="false">-MIN(CP144,In_Loss_Cap*MAX(0,CP143))</f>
        <v>-0</v>
      </c>
      <c r="CQ146" s="43" t="n">
        <f aca="false">-MIN(CQ144,In_Loss_Cap*MAX(0,CQ143))</f>
        <v>-0</v>
      </c>
      <c r="CR146" s="43" t="n">
        <f aca="false">-MIN(CR144,In_Loss_Cap*MAX(0,CR143))</f>
        <v>-0</v>
      </c>
      <c r="CS146" s="43" t="n">
        <f aca="false">-MIN(CS144,In_Loss_Cap*MAX(0,CS143))</f>
        <v>-0</v>
      </c>
      <c r="CT146" s="43" t="n">
        <f aca="false">-MIN(CT144,In_Loss_Cap*MAX(0,CT143))</f>
        <v>-0</v>
      </c>
      <c r="CU146" s="43" t="n">
        <f aca="false">-MIN(CU144,In_Loss_Cap*MAX(0,CU143))</f>
        <v>-0</v>
      </c>
      <c r="CV146" s="43" t="n">
        <f aca="false">-MIN(CV144,In_Loss_Cap*MAX(0,CV143))</f>
        <v>-0</v>
      </c>
      <c r="CW146" s="43" t="n">
        <f aca="false">-MIN(CW144,In_Loss_Cap*MAX(0,CW143))</f>
        <v>-0</v>
      </c>
      <c r="CX146" s="43" t="n">
        <f aca="false">-MIN(CX144,In_Loss_Cap*MAX(0,CX143))</f>
        <v>-0</v>
      </c>
      <c r="CY146" s="43" t="n">
        <f aca="false">-MIN(CY144,In_Loss_Cap*MAX(0,CY143))</f>
        <v>-0</v>
      </c>
      <c r="CZ146" s="43" t="n">
        <f aca="false">-MIN(CZ144,In_Loss_Cap*MAX(0,CZ143))</f>
        <v>-0</v>
      </c>
      <c r="DA146" s="43" t="n">
        <f aca="false">-MIN(DA144,In_Loss_Cap*MAX(0,DA143))</f>
        <v>-0</v>
      </c>
      <c r="DB146" s="43" t="n">
        <f aca="false">-MIN(DB144,In_Loss_Cap*MAX(0,DB143))</f>
        <v>-0</v>
      </c>
      <c r="DC146" s="43" t="n">
        <f aca="false">-MIN(DC144,In_Loss_Cap*MAX(0,DC143))</f>
        <v>-0</v>
      </c>
      <c r="DD146" s="43" t="n">
        <f aca="false">-MIN(DD144,In_Loss_Cap*MAX(0,DD143))</f>
        <v>-0</v>
      </c>
      <c r="DE146" s="43" t="n">
        <f aca="false">-MIN(DE144,In_Loss_Cap*MAX(0,DE143))</f>
        <v>-0</v>
      </c>
      <c r="DF146" s="43" t="n">
        <f aca="false">-MIN(DF144,In_Loss_Cap*MAX(0,DF143))</f>
        <v>-0</v>
      </c>
      <c r="DG146" s="43" t="n">
        <f aca="false">-MIN(DG144,In_Loss_Cap*MAX(0,DG143))</f>
        <v>-0</v>
      </c>
      <c r="DH146" s="43" t="n">
        <f aca="false">-MIN(DH144,In_Loss_Cap*MAX(0,DH143))</f>
        <v>-0</v>
      </c>
      <c r="DI146" s="43" t="n">
        <f aca="false">-MIN(DI144,In_Loss_Cap*MAX(0,DI143))</f>
        <v>-0</v>
      </c>
      <c r="DJ146" s="43" t="n">
        <f aca="false">-MIN(DJ144,In_Loss_Cap*MAX(0,DJ143))</f>
        <v>-0</v>
      </c>
      <c r="DK146" s="43" t="n">
        <f aca="false">-MIN(DK144,In_Loss_Cap*MAX(0,DK143))</f>
        <v>-0</v>
      </c>
      <c r="DL146" s="43" t="n">
        <f aca="false">-MIN(DL144,In_Loss_Cap*MAX(0,DL143))</f>
        <v>-0</v>
      </c>
      <c r="DM146" s="43" t="n">
        <f aca="false">-MIN(DM144,In_Loss_Cap*MAX(0,DM143))</f>
        <v>-0</v>
      </c>
      <c r="DN146" s="43" t="n">
        <f aca="false">-MIN(DN144,In_Loss_Cap*MAX(0,DN143))</f>
        <v>-0</v>
      </c>
      <c r="DO146" s="43" t="n">
        <f aca="false">-MIN(DO144,In_Loss_Cap*MAX(0,DO143))</f>
        <v>-0</v>
      </c>
      <c r="DP146" s="43" t="n">
        <f aca="false">-MIN(DP144,In_Loss_Cap*MAX(0,DP143))</f>
        <v>-0</v>
      </c>
      <c r="DQ146" s="43" t="n">
        <f aca="false">-MIN(DQ144,In_Loss_Cap*MAX(0,DQ143))</f>
        <v>-0</v>
      </c>
      <c r="DR146" s="43" t="n">
        <f aca="false">-MIN(DR144,In_Loss_Cap*MAX(0,DR143))</f>
        <v>-0</v>
      </c>
      <c r="DS146" s="43" t="n">
        <f aca="false">-MIN(DS144,In_Loss_Cap*MAX(0,DS143))</f>
        <v>-0</v>
      </c>
      <c r="DT146" s="43" t="n">
        <f aca="false">-MIN(DT144,In_Loss_Cap*MAX(0,DT143))</f>
        <v>-0</v>
      </c>
      <c r="DU146" s="43" t="n">
        <f aca="false">-MIN(DU144,In_Loss_Cap*MAX(0,DU143))</f>
        <v>-0</v>
      </c>
      <c r="DV146" s="43" t="n">
        <f aca="false">-MIN(DV144,In_Loss_Cap*MAX(0,DV143))</f>
        <v>-0</v>
      </c>
      <c r="DW146" s="43" t="n">
        <f aca="false">-MIN(DW144,In_Loss_Cap*MAX(0,DW143))</f>
        <v>-0</v>
      </c>
      <c r="DX146" s="43" t="n">
        <f aca="false">-MIN(DX144,In_Loss_Cap*MAX(0,DX143))</f>
        <v>-0</v>
      </c>
      <c r="DY146" s="43" t="n">
        <f aca="false">-MIN(DY144,In_Loss_Cap*MAX(0,DY143))</f>
        <v>-0</v>
      </c>
      <c r="DZ146" s="43" t="n">
        <f aca="false">-MIN(DZ144,In_Loss_Cap*MAX(0,DZ143))</f>
        <v>-0</v>
      </c>
      <c r="EA146" s="43" t="n">
        <f aca="false">-MIN(EA144,In_Loss_Cap*MAX(0,EA143))</f>
        <v>-0</v>
      </c>
      <c r="EB146" s="43" t="n">
        <f aca="false">-MIN(EB144,In_Loss_Cap*MAX(0,EB143))</f>
        <v>-0</v>
      </c>
      <c r="EC146" s="43" t="n">
        <f aca="false">-MIN(EC144,In_Loss_Cap*MAX(0,EC143))</f>
        <v>-0</v>
      </c>
      <c r="ED146" s="43" t="n">
        <f aca="false">-MIN(ED144,In_Loss_Cap*MAX(0,ED143))</f>
        <v>-0</v>
      </c>
      <c r="EE146" s="43" t="n">
        <f aca="false">-MIN(EE144,In_Loss_Cap*MAX(0,EE143))</f>
        <v>-0</v>
      </c>
      <c r="EF146" s="43" t="n">
        <f aca="false">-MIN(EF144,In_Loss_Cap*MAX(0,EF143))</f>
        <v>-0</v>
      </c>
      <c r="EG146" s="43" t="n">
        <f aca="false">-MIN(EG144,In_Loss_Cap*MAX(0,EG143))</f>
        <v>-0</v>
      </c>
      <c r="EH146" s="43" t="n">
        <f aca="false">-MIN(EH144,In_Loss_Cap*MAX(0,EH143))</f>
        <v>-0</v>
      </c>
      <c r="EI146" s="43" t="n">
        <f aca="false">-MIN(EI144,In_Loss_Cap*MAX(0,EI143))</f>
        <v>-0</v>
      </c>
      <c r="EJ146" s="43" t="n">
        <f aca="false">-MIN(EJ144,In_Loss_Cap*MAX(0,EJ143))</f>
        <v>-0</v>
      </c>
      <c r="EK146" s="43" t="n">
        <f aca="false">-MIN(EK144,In_Loss_Cap*MAX(0,EK143))</f>
        <v>-0</v>
      </c>
      <c r="EL146" s="43" t="n">
        <f aca="false">-MIN(EL144,In_Loss_Cap*MAX(0,EL143))</f>
        <v>-0</v>
      </c>
      <c r="EM146" s="43" t="n">
        <f aca="false">-MIN(EM144,In_Loss_Cap*MAX(0,EM143))</f>
        <v>-0</v>
      </c>
      <c r="EN146" s="43" t="n">
        <f aca="false">-MIN(EN144,In_Loss_Cap*MAX(0,EN143))</f>
        <v>-0</v>
      </c>
      <c r="EO146" s="43" t="n">
        <f aca="false">-MIN(EO144,In_Loss_Cap*MAX(0,EO143))</f>
        <v>-0</v>
      </c>
      <c r="EP146" s="43" t="n">
        <f aca="false">-MIN(EP144,In_Loss_Cap*MAX(0,EP143))</f>
        <v>-0</v>
      </c>
      <c r="EQ146" s="43" t="n">
        <f aca="false">-MIN(EQ144,In_Loss_Cap*MAX(0,EQ143))</f>
        <v>-0</v>
      </c>
      <c r="ER146" s="43" t="n">
        <f aca="false">-MIN(ER144,In_Loss_Cap*MAX(0,ER143))</f>
        <v>-0</v>
      </c>
      <c r="ES146" s="43" t="n">
        <f aca="false">-MIN(ES144,In_Loss_Cap*MAX(0,ES143))</f>
        <v>-0</v>
      </c>
      <c r="ET146" s="43" t="n">
        <f aca="false">-MIN(ET144,In_Loss_Cap*MAX(0,ET143))</f>
        <v>-0</v>
      </c>
      <c r="EU146" s="43" t="n">
        <f aca="false">-MIN(EU144,In_Loss_Cap*MAX(0,EU143))</f>
        <v>-0</v>
      </c>
      <c r="EV146" s="43" t="n">
        <f aca="false">-MIN(EV144,In_Loss_Cap*MAX(0,EV143))</f>
        <v>-0</v>
      </c>
      <c r="EW146" s="43" t="n">
        <f aca="false">-MIN(EW144,In_Loss_Cap*MAX(0,EW143))</f>
        <v>-0</v>
      </c>
      <c r="EX146" s="43" t="n">
        <f aca="false">-MIN(EX144,In_Loss_Cap*MAX(0,EX143))</f>
        <v>-0</v>
      </c>
      <c r="EY146" s="43" t="n">
        <f aca="false">-MIN(EY144,In_Loss_Cap*MAX(0,EY143))</f>
        <v>-0</v>
      </c>
      <c r="EZ146" s="43" t="n">
        <f aca="false">-MIN(EZ144,In_Loss_Cap*MAX(0,EZ143))</f>
        <v>-0</v>
      </c>
      <c r="FA146" s="43" t="n">
        <f aca="false">-MIN(FA144,In_Loss_Cap*MAX(0,FA143))</f>
        <v>-0</v>
      </c>
      <c r="FB146" s="43" t="n">
        <f aca="false">-MIN(FB144,In_Loss_Cap*MAX(0,FB143))</f>
        <v>-0</v>
      </c>
      <c r="FC146" s="43" t="n">
        <f aca="false">-MIN(FC144,In_Loss_Cap*MAX(0,FC143))</f>
        <v>-0</v>
      </c>
      <c r="FD146" s="43" t="n">
        <f aca="false">-MIN(FD144,In_Loss_Cap*MAX(0,FD143))</f>
        <v>-0</v>
      </c>
      <c r="FE146" s="43" t="n">
        <f aca="false">-MIN(FE144,In_Loss_Cap*MAX(0,FE143))</f>
        <v>-0</v>
      </c>
      <c r="FF146" s="43" t="n">
        <f aca="false">-MIN(FF144,In_Loss_Cap*MAX(0,FF143))</f>
        <v>-0</v>
      </c>
      <c r="FG146" s="43" t="n">
        <f aca="false">-MIN(FG144,In_Loss_Cap*MAX(0,FG143))</f>
        <v>-0</v>
      </c>
      <c r="FH146" s="43" t="n">
        <f aca="false">-MIN(FH144,In_Loss_Cap*MAX(0,FH143))</f>
        <v>-0</v>
      </c>
    </row>
    <row r="147" customFormat="false" ht="15" hidden="false" customHeight="false" outlineLevel="0" collapsed="false">
      <c r="C147" s="0" t="s">
        <v>740</v>
      </c>
      <c r="D147" s="11" t="s">
        <v>319</v>
      </c>
      <c r="E147" s="40" t="n">
        <f aca="false">EDATE($E16,In_Loss_Years*Months_In_Year)</f>
        <v>48395</v>
      </c>
      <c r="I147" s="43" t="n">
        <f aca="false">SUM(J147:FH147)</f>
        <v>0</v>
      </c>
      <c r="J147" s="43" t="n">
        <f aca="false">-(J144+J145+J146)*N(AND(J$3&lt;=$E147,J$4&gt;=$E147))</f>
        <v>-0</v>
      </c>
      <c r="K147" s="43" t="n">
        <f aca="false">-(K144+K145+K146)*N(AND(K$3&lt;=$E147,K$4&gt;=$E147))</f>
        <v>-0</v>
      </c>
      <c r="L147" s="43" t="n">
        <f aca="false">-(L144+L145+L146)*N(AND(L$3&lt;=$E147,L$4&gt;=$E147))</f>
        <v>-0</v>
      </c>
      <c r="M147" s="43" t="n">
        <f aca="false">-(M144+M145+M146)*N(AND(M$3&lt;=$E147,M$4&gt;=$E147))</f>
        <v>-0</v>
      </c>
      <c r="N147" s="43" t="n">
        <f aca="false">-(N144+N145+N146)*N(AND(N$3&lt;=$E147,N$4&gt;=$E147))</f>
        <v>-0</v>
      </c>
      <c r="O147" s="43" t="n">
        <f aca="false">-(O144+O145+O146)*N(AND(O$3&lt;=$E147,O$4&gt;=$E147))</f>
        <v>-0</v>
      </c>
      <c r="P147" s="43" t="n">
        <f aca="false">-(P144+P145+P146)*N(AND(P$3&lt;=$E147,P$4&gt;=$E147))</f>
        <v>-0</v>
      </c>
      <c r="Q147" s="43" t="n">
        <f aca="false">-(Q144+Q145+Q146)*N(AND(Q$3&lt;=$E147,Q$4&gt;=$E147))</f>
        <v>-0</v>
      </c>
      <c r="R147" s="43" t="n">
        <f aca="false">-(R144+R145+R146)*N(AND(R$3&lt;=$E147,R$4&gt;=$E147))</f>
        <v>-0</v>
      </c>
      <c r="S147" s="43" t="n">
        <f aca="false">-(S144+S145+S146)*N(AND(S$3&lt;=$E147,S$4&gt;=$E147))</f>
        <v>-0</v>
      </c>
      <c r="T147" s="43" t="n">
        <f aca="false">-(T144+T145+T146)*N(AND(T$3&lt;=$E147,T$4&gt;=$E147))</f>
        <v>-0</v>
      </c>
      <c r="U147" s="43" t="n">
        <f aca="false">-(U144+U145+U146)*N(AND(U$3&lt;=$E147,U$4&gt;=$E147))</f>
        <v>-0</v>
      </c>
      <c r="V147" s="43" t="n">
        <f aca="false">-(V144+V145+V146)*N(AND(V$3&lt;=$E147,V$4&gt;=$E147))</f>
        <v>-0</v>
      </c>
      <c r="W147" s="43" t="n">
        <f aca="false">-(W144+W145+W146)*N(AND(W$3&lt;=$E147,W$4&gt;=$E147))</f>
        <v>-0</v>
      </c>
      <c r="X147" s="43" t="n">
        <f aca="false">-(X144+X145+X146)*N(AND(X$3&lt;=$E147,X$4&gt;=$E147))</f>
        <v>-0</v>
      </c>
      <c r="Y147" s="43" t="n">
        <f aca="false">-(Y144+Y145+Y146)*N(AND(Y$3&lt;=$E147,Y$4&gt;=$E147))</f>
        <v>-0</v>
      </c>
      <c r="Z147" s="43" t="n">
        <f aca="false">-(Z144+Z145+Z146)*N(AND(Z$3&lt;=$E147,Z$4&gt;=$E147))</f>
        <v>-0</v>
      </c>
      <c r="AA147" s="43" t="n">
        <f aca="false">-(AA144+AA145+AA146)*N(AND(AA$3&lt;=$E147,AA$4&gt;=$E147))</f>
        <v>-0</v>
      </c>
      <c r="AB147" s="43" t="n">
        <f aca="false">-(AB144+AB145+AB146)*N(AND(AB$3&lt;=$E147,AB$4&gt;=$E147))</f>
        <v>-0</v>
      </c>
      <c r="AC147" s="43" t="n">
        <f aca="false">-(AC144+AC145+AC146)*N(AND(AC$3&lt;=$E147,AC$4&gt;=$E147))</f>
        <v>-0</v>
      </c>
      <c r="AD147" s="43" t="n">
        <f aca="false">-(AD144+AD145+AD146)*N(AND(AD$3&lt;=$E147,AD$4&gt;=$E147))</f>
        <v>-0</v>
      </c>
      <c r="AE147" s="43" t="n">
        <f aca="false">-(AE144+AE145+AE146)*N(AND(AE$3&lt;=$E147,AE$4&gt;=$E147))</f>
        <v>-0</v>
      </c>
      <c r="AF147" s="43" t="n">
        <f aca="false">-(AF144+AF145+AF146)*N(AND(AF$3&lt;=$E147,AF$4&gt;=$E147))</f>
        <v>-0</v>
      </c>
      <c r="AG147" s="43" t="n">
        <f aca="false">-(AG144+AG145+AG146)*N(AND(AG$3&lt;=$E147,AG$4&gt;=$E147))</f>
        <v>-0</v>
      </c>
      <c r="AH147" s="43" t="n">
        <f aca="false">-(AH144+AH145+AH146)*N(AND(AH$3&lt;=$E147,AH$4&gt;=$E147))</f>
        <v>-0</v>
      </c>
      <c r="AI147" s="43" t="n">
        <f aca="false">-(AI144+AI145+AI146)*N(AND(AI$3&lt;=$E147,AI$4&gt;=$E147))</f>
        <v>-0</v>
      </c>
      <c r="AJ147" s="43" t="n">
        <f aca="false">-(AJ144+AJ145+AJ146)*N(AND(AJ$3&lt;=$E147,AJ$4&gt;=$E147))</f>
        <v>-0</v>
      </c>
      <c r="AK147" s="43" t="n">
        <f aca="false">-(AK144+AK145+AK146)*N(AND(AK$3&lt;=$E147,AK$4&gt;=$E147))</f>
        <v>-0</v>
      </c>
      <c r="AL147" s="43" t="n">
        <f aca="false">-(AL144+AL145+AL146)*N(AND(AL$3&lt;=$E147,AL$4&gt;=$E147))</f>
        <v>-0</v>
      </c>
      <c r="AM147" s="43" t="n">
        <f aca="false">-(AM144+AM145+AM146)*N(AND(AM$3&lt;=$E147,AM$4&gt;=$E147))</f>
        <v>-0</v>
      </c>
      <c r="AN147" s="43" t="n">
        <f aca="false">-(AN144+AN145+AN146)*N(AND(AN$3&lt;=$E147,AN$4&gt;=$E147))</f>
        <v>-0</v>
      </c>
      <c r="AO147" s="43" t="n">
        <f aca="false">-(AO144+AO145+AO146)*N(AND(AO$3&lt;=$E147,AO$4&gt;=$E147))</f>
        <v>-0</v>
      </c>
      <c r="AP147" s="43" t="n">
        <f aca="false">-(AP144+AP145+AP146)*N(AND(AP$3&lt;=$E147,AP$4&gt;=$E147))</f>
        <v>-0</v>
      </c>
      <c r="AQ147" s="43" t="n">
        <f aca="false">-(AQ144+AQ145+AQ146)*N(AND(AQ$3&lt;=$E147,AQ$4&gt;=$E147))</f>
        <v>-0</v>
      </c>
      <c r="AR147" s="43" t="n">
        <f aca="false">-(AR144+AR145+AR146)*N(AND(AR$3&lt;=$E147,AR$4&gt;=$E147))</f>
        <v>-0</v>
      </c>
      <c r="AS147" s="43" t="n">
        <f aca="false">-(AS144+AS145+AS146)*N(AND(AS$3&lt;=$E147,AS$4&gt;=$E147))</f>
        <v>-0</v>
      </c>
      <c r="AT147" s="43" t="n">
        <f aca="false">-(AT144+AT145+AT146)*N(AND(AT$3&lt;=$E147,AT$4&gt;=$E147))</f>
        <v>-0</v>
      </c>
      <c r="AU147" s="43" t="n">
        <f aca="false">-(AU144+AU145+AU146)*N(AND(AU$3&lt;=$E147,AU$4&gt;=$E147))</f>
        <v>-0</v>
      </c>
      <c r="AV147" s="43" t="n">
        <f aca="false">-(AV144+AV145+AV146)*N(AND(AV$3&lt;=$E147,AV$4&gt;=$E147))</f>
        <v>-0</v>
      </c>
      <c r="AW147" s="43" t="n">
        <f aca="false">-(AW144+AW145+AW146)*N(AND(AW$3&lt;=$E147,AW$4&gt;=$E147))</f>
        <v>-0</v>
      </c>
      <c r="AX147" s="43" t="n">
        <f aca="false">-(AX144+AX145+AX146)*N(AND(AX$3&lt;=$E147,AX$4&gt;=$E147))</f>
        <v>-0</v>
      </c>
      <c r="AY147" s="43" t="n">
        <f aca="false">-(AY144+AY145+AY146)*N(AND(AY$3&lt;=$E147,AY$4&gt;=$E147))</f>
        <v>-0</v>
      </c>
      <c r="AZ147" s="43" t="n">
        <f aca="false">-(AZ144+AZ145+AZ146)*N(AND(AZ$3&lt;=$E147,AZ$4&gt;=$E147))</f>
        <v>-0</v>
      </c>
      <c r="BA147" s="43" t="n">
        <f aca="false">-(BA144+BA145+BA146)*N(AND(BA$3&lt;=$E147,BA$4&gt;=$E147))</f>
        <v>-0</v>
      </c>
      <c r="BB147" s="43" t="n">
        <f aca="false">-(BB144+BB145+BB146)*N(AND(BB$3&lt;=$E147,BB$4&gt;=$E147))</f>
        <v>-0</v>
      </c>
      <c r="BC147" s="43" t="n">
        <f aca="false">-(BC144+BC145+BC146)*N(AND(BC$3&lt;=$E147,BC$4&gt;=$E147))</f>
        <v>-0</v>
      </c>
      <c r="BD147" s="43" t="n">
        <f aca="false">-(BD144+BD145+BD146)*N(AND(BD$3&lt;=$E147,BD$4&gt;=$E147))</f>
        <v>-0</v>
      </c>
      <c r="BE147" s="43" t="n">
        <f aca="false">-(BE144+BE145+BE146)*N(AND(BE$3&lt;=$E147,BE$4&gt;=$E147))</f>
        <v>-0</v>
      </c>
      <c r="BF147" s="43" t="n">
        <f aca="false">-(BF144+BF145+BF146)*N(AND(BF$3&lt;=$E147,BF$4&gt;=$E147))</f>
        <v>-0</v>
      </c>
      <c r="BG147" s="43" t="n">
        <f aca="false">-(BG144+BG145+BG146)*N(AND(BG$3&lt;=$E147,BG$4&gt;=$E147))</f>
        <v>-0</v>
      </c>
      <c r="BH147" s="43" t="n">
        <f aca="false">-(BH144+BH145+BH146)*N(AND(BH$3&lt;=$E147,BH$4&gt;=$E147))</f>
        <v>-0</v>
      </c>
      <c r="BI147" s="43" t="n">
        <f aca="false">-(BI144+BI145+BI146)*N(AND(BI$3&lt;=$E147,BI$4&gt;=$E147))</f>
        <v>-0</v>
      </c>
      <c r="BJ147" s="43" t="n">
        <f aca="false">-(BJ144+BJ145+BJ146)*N(AND(BJ$3&lt;=$E147,BJ$4&gt;=$E147))</f>
        <v>-0</v>
      </c>
      <c r="BK147" s="43" t="n">
        <f aca="false">-(BK144+BK145+BK146)*N(AND(BK$3&lt;=$E147,BK$4&gt;=$E147))</f>
        <v>-0</v>
      </c>
      <c r="BL147" s="43" t="n">
        <f aca="false">-(BL144+BL145+BL146)*N(AND(BL$3&lt;=$E147,BL$4&gt;=$E147))</f>
        <v>-0</v>
      </c>
      <c r="BM147" s="43" t="n">
        <f aca="false">-(BM144+BM145+BM146)*N(AND(BM$3&lt;=$E147,BM$4&gt;=$E147))</f>
        <v>-0</v>
      </c>
      <c r="BN147" s="43" t="n">
        <f aca="false">-(BN144+BN145+BN146)*N(AND(BN$3&lt;=$E147,BN$4&gt;=$E147))</f>
        <v>-0</v>
      </c>
      <c r="BO147" s="43" t="n">
        <f aca="false">-(BO144+BO145+BO146)*N(AND(BO$3&lt;=$E147,BO$4&gt;=$E147))</f>
        <v>-0</v>
      </c>
      <c r="BP147" s="43" t="n">
        <f aca="false">-(BP144+BP145+BP146)*N(AND(BP$3&lt;=$E147,BP$4&gt;=$E147))</f>
        <v>-0</v>
      </c>
      <c r="BQ147" s="43" t="n">
        <f aca="false">-(BQ144+BQ145+BQ146)*N(AND(BQ$3&lt;=$E147,BQ$4&gt;=$E147))</f>
        <v>-0</v>
      </c>
      <c r="BR147" s="43" t="n">
        <f aca="false">-(BR144+BR145+BR146)*N(AND(BR$3&lt;=$E147,BR$4&gt;=$E147))</f>
        <v>-0</v>
      </c>
      <c r="BS147" s="43" t="n">
        <f aca="false">-(BS144+BS145+BS146)*N(AND(BS$3&lt;=$E147,BS$4&gt;=$E147))</f>
        <v>-0</v>
      </c>
      <c r="BT147" s="43" t="n">
        <f aca="false">-(BT144+BT145+BT146)*N(AND(BT$3&lt;=$E147,BT$4&gt;=$E147))</f>
        <v>-0</v>
      </c>
      <c r="BU147" s="43" t="n">
        <f aca="false">-(BU144+BU145+BU146)*N(AND(BU$3&lt;=$E147,BU$4&gt;=$E147))</f>
        <v>-0</v>
      </c>
      <c r="BV147" s="43" t="n">
        <f aca="false">-(BV144+BV145+BV146)*N(AND(BV$3&lt;=$E147,BV$4&gt;=$E147))</f>
        <v>-0</v>
      </c>
      <c r="BW147" s="43" t="n">
        <f aca="false">-(BW144+BW145+BW146)*N(AND(BW$3&lt;=$E147,BW$4&gt;=$E147))</f>
        <v>-0</v>
      </c>
      <c r="BX147" s="43" t="n">
        <f aca="false">-(BX144+BX145+BX146)*N(AND(BX$3&lt;=$E147,BX$4&gt;=$E147))</f>
        <v>-0</v>
      </c>
      <c r="BY147" s="43" t="n">
        <f aca="false">-(BY144+BY145+BY146)*N(AND(BY$3&lt;=$E147,BY$4&gt;=$E147))</f>
        <v>-0</v>
      </c>
      <c r="BZ147" s="43" t="n">
        <f aca="false">-(BZ144+BZ145+BZ146)*N(AND(BZ$3&lt;=$E147,BZ$4&gt;=$E147))</f>
        <v>-0</v>
      </c>
      <c r="CA147" s="43" t="n">
        <f aca="false">-(CA144+CA145+CA146)*N(AND(CA$3&lt;=$E147,CA$4&gt;=$E147))</f>
        <v>-0</v>
      </c>
      <c r="CB147" s="43" t="n">
        <f aca="false">-(CB144+CB145+CB146)*N(AND(CB$3&lt;=$E147,CB$4&gt;=$E147))</f>
        <v>-0</v>
      </c>
      <c r="CC147" s="43" t="n">
        <f aca="false">-(CC144+CC145+CC146)*N(AND(CC$3&lt;=$E147,CC$4&gt;=$E147))</f>
        <v>-0</v>
      </c>
      <c r="CD147" s="43" t="n">
        <f aca="false">-(CD144+CD145+CD146)*N(AND(CD$3&lt;=$E147,CD$4&gt;=$E147))</f>
        <v>-0</v>
      </c>
      <c r="CE147" s="43" t="n">
        <f aca="false">-(CE144+CE145+CE146)*N(AND(CE$3&lt;=$E147,CE$4&gt;=$E147))</f>
        <v>-0</v>
      </c>
      <c r="CF147" s="43" t="n">
        <f aca="false">-(CF144+CF145+CF146)*N(AND(CF$3&lt;=$E147,CF$4&gt;=$E147))</f>
        <v>-0</v>
      </c>
      <c r="CG147" s="43" t="n">
        <f aca="false">-(CG144+CG145+CG146)*N(AND(CG$3&lt;=$E147,CG$4&gt;=$E147))</f>
        <v>-0</v>
      </c>
      <c r="CH147" s="43" t="n">
        <f aca="false">-(CH144+CH145+CH146)*N(AND(CH$3&lt;=$E147,CH$4&gt;=$E147))</f>
        <v>-0</v>
      </c>
      <c r="CI147" s="43" t="n">
        <f aca="false">-(CI144+CI145+CI146)*N(AND(CI$3&lt;=$E147,CI$4&gt;=$E147))</f>
        <v>-0</v>
      </c>
      <c r="CJ147" s="43" t="n">
        <f aca="false">-(CJ144+CJ145+CJ146)*N(AND(CJ$3&lt;=$E147,CJ$4&gt;=$E147))</f>
        <v>-0</v>
      </c>
      <c r="CK147" s="43" t="n">
        <f aca="false">-(CK144+CK145+CK146)*N(AND(CK$3&lt;=$E147,CK$4&gt;=$E147))</f>
        <v>-0</v>
      </c>
      <c r="CL147" s="43" t="n">
        <f aca="false">-(CL144+CL145+CL146)*N(AND(CL$3&lt;=$E147,CL$4&gt;=$E147))</f>
        <v>-0</v>
      </c>
      <c r="CM147" s="43" t="n">
        <f aca="false">-(CM144+CM145+CM146)*N(AND(CM$3&lt;=$E147,CM$4&gt;=$E147))</f>
        <v>-0</v>
      </c>
      <c r="CN147" s="43" t="n">
        <f aca="false">-(CN144+CN145+CN146)*N(AND(CN$3&lt;=$E147,CN$4&gt;=$E147))</f>
        <v>-0</v>
      </c>
      <c r="CO147" s="43" t="n">
        <f aca="false">-(CO144+CO145+CO146)*N(AND(CO$3&lt;=$E147,CO$4&gt;=$E147))</f>
        <v>-0</v>
      </c>
      <c r="CP147" s="43" t="n">
        <f aca="false">-(CP144+CP145+CP146)*N(AND(CP$3&lt;=$E147,CP$4&gt;=$E147))</f>
        <v>-0</v>
      </c>
      <c r="CQ147" s="43" t="n">
        <f aca="false">-(CQ144+CQ145+CQ146)*N(AND(CQ$3&lt;=$E147,CQ$4&gt;=$E147))</f>
        <v>-0</v>
      </c>
      <c r="CR147" s="43" t="n">
        <f aca="false">-(CR144+CR145+CR146)*N(AND(CR$3&lt;=$E147,CR$4&gt;=$E147))</f>
        <v>-0</v>
      </c>
      <c r="CS147" s="43" t="n">
        <f aca="false">-(CS144+CS145+CS146)*N(AND(CS$3&lt;=$E147,CS$4&gt;=$E147))</f>
        <v>-0</v>
      </c>
      <c r="CT147" s="43" t="n">
        <f aca="false">-(CT144+CT145+CT146)*N(AND(CT$3&lt;=$E147,CT$4&gt;=$E147))</f>
        <v>-0</v>
      </c>
      <c r="CU147" s="43" t="n">
        <f aca="false">-(CU144+CU145+CU146)*N(AND(CU$3&lt;=$E147,CU$4&gt;=$E147))</f>
        <v>-0</v>
      </c>
      <c r="CV147" s="43" t="n">
        <f aca="false">-(CV144+CV145+CV146)*N(AND(CV$3&lt;=$E147,CV$4&gt;=$E147))</f>
        <v>-0</v>
      </c>
      <c r="CW147" s="43" t="n">
        <f aca="false">-(CW144+CW145+CW146)*N(AND(CW$3&lt;=$E147,CW$4&gt;=$E147))</f>
        <v>-0</v>
      </c>
      <c r="CX147" s="43" t="n">
        <f aca="false">-(CX144+CX145+CX146)*N(AND(CX$3&lt;=$E147,CX$4&gt;=$E147))</f>
        <v>-0</v>
      </c>
      <c r="CY147" s="43" t="n">
        <f aca="false">-(CY144+CY145+CY146)*N(AND(CY$3&lt;=$E147,CY$4&gt;=$E147))</f>
        <v>-0</v>
      </c>
      <c r="CZ147" s="43" t="n">
        <f aca="false">-(CZ144+CZ145+CZ146)*N(AND(CZ$3&lt;=$E147,CZ$4&gt;=$E147))</f>
        <v>-0</v>
      </c>
      <c r="DA147" s="43" t="n">
        <f aca="false">-(DA144+DA145+DA146)*N(AND(DA$3&lt;=$E147,DA$4&gt;=$E147))</f>
        <v>-0</v>
      </c>
      <c r="DB147" s="43" t="n">
        <f aca="false">-(DB144+DB145+DB146)*N(AND(DB$3&lt;=$E147,DB$4&gt;=$E147))</f>
        <v>-0</v>
      </c>
      <c r="DC147" s="43" t="n">
        <f aca="false">-(DC144+DC145+DC146)*N(AND(DC$3&lt;=$E147,DC$4&gt;=$E147))</f>
        <v>-0</v>
      </c>
      <c r="DD147" s="43" t="n">
        <f aca="false">-(DD144+DD145+DD146)*N(AND(DD$3&lt;=$E147,DD$4&gt;=$E147))</f>
        <v>-0</v>
      </c>
      <c r="DE147" s="43" t="n">
        <f aca="false">-(DE144+DE145+DE146)*N(AND(DE$3&lt;=$E147,DE$4&gt;=$E147))</f>
        <v>-0</v>
      </c>
      <c r="DF147" s="43" t="n">
        <f aca="false">-(DF144+DF145+DF146)*N(AND(DF$3&lt;=$E147,DF$4&gt;=$E147))</f>
        <v>-0</v>
      </c>
      <c r="DG147" s="43" t="n">
        <f aca="false">-(DG144+DG145+DG146)*N(AND(DG$3&lt;=$E147,DG$4&gt;=$E147))</f>
        <v>-0</v>
      </c>
      <c r="DH147" s="43" t="n">
        <f aca="false">-(DH144+DH145+DH146)*N(AND(DH$3&lt;=$E147,DH$4&gt;=$E147))</f>
        <v>-0</v>
      </c>
      <c r="DI147" s="43" t="n">
        <f aca="false">-(DI144+DI145+DI146)*N(AND(DI$3&lt;=$E147,DI$4&gt;=$E147))</f>
        <v>-0</v>
      </c>
      <c r="DJ147" s="43" t="n">
        <f aca="false">-(DJ144+DJ145+DJ146)*N(AND(DJ$3&lt;=$E147,DJ$4&gt;=$E147))</f>
        <v>-0</v>
      </c>
      <c r="DK147" s="43" t="n">
        <f aca="false">-(DK144+DK145+DK146)*N(AND(DK$3&lt;=$E147,DK$4&gt;=$E147))</f>
        <v>-0</v>
      </c>
      <c r="DL147" s="43" t="n">
        <f aca="false">-(DL144+DL145+DL146)*N(AND(DL$3&lt;=$E147,DL$4&gt;=$E147))</f>
        <v>-0</v>
      </c>
      <c r="DM147" s="43" t="n">
        <f aca="false">-(DM144+DM145+DM146)*N(AND(DM$3&lt;=$E147,DM$4&gt;=$E147))</f>
        <v>-0</v>
      </c>
      <c r="DN147" s="43" t="n">
        <f aca="false">-(DN144+DN145+DN146)*N(AND(DN$3&lt;=$E147,DN$4&gt;=$E147))</f>
        <v>-0</v>
      </c>
      <c r="DO147" s="43" t="n">
        <f aca="false">-(DO144+DO145+DO146)*N(AND(DO$3&lt;=$E147,DO$4&gt;=$E147))</f>
        <v>-0</v>
      </c>
      <c r="DP147" s="43" t="n">
        <f aca="false">-(DP144+DP145+DP146)*N(AND(DP$3&lt;=$E147,DP$4&gt;=$E147))</f>
        <v>-0</v>
      </c>
      <c r="DQ147" s="43" t="n">
        <f aca="false">-(DQ144+DQ145+DQ146)*N(AND(DQ$3&lt;=$E147,DQ$4&gt;=$E147))</f>
        <v>-0</v>
      </c>
      <c r="DR147" s="43" t="n">
        <f aca="false">-(DR144+DR145+DR146)*N(AND(DR$3&lt;=$E147,DR$4&gt;=$E147))</f>
        <v>-0</v>
      </c>
      <c r="DS147" s="43" t="n">
        <f aca="false">-(DS144+DS145+DS146)*N(AND(DS$3&lt;=$E147,DS$4&gt;=$E147))</f>
        <v>-0</v>
      </c>
      <c r="DT147" s="43" t="n">
        <f aca="false">-(DT144+DT145+DT146)*N(AND(DT$3&lt;=$E147,DT$4&gt;=$E147))</f>
        <v>-0</v>
      </c>
      <c r="DU147" s="43" t="n">
        <f aca="false">-(DU144+DU145+DU146)*N(AND(DU$3&lt;=$E147,DU$4&gt;=$E147))</f>
        <v>-0</v>
      </c>
      <c r="DV147" s="43" t="n">
        <f aca="false">-(DV144+DV145+DV146)*N(AND(DV$3&lt;=$E147,DV$4&gt;=$E147))</f>
        <v>-0</v>
      </c>
      <c r="DW147" s="43" t="n">
        <f aca="false">-(DW144+DW145+DW146)*N(AND(DW$3&lt;=$E147,DW$4&gt;=$E147))</f>
        <v>-0</v>
      </c>
      <c r="DX147" s="43" t="n">
        <f aca="false">-(DX144+DX145+DX146)*N(AND(DX$3&lt;=$E147,DX$4&gt;=$E147))</f>
        <v>-0</v>
      </c>
      <c r="DY147" s="43" t="n">
        <f aca="false">-(DY144+DY145+DY146)*N(AND(DY$3&lt;=$E147,DY$4&gt;=$E147))</f>
        <v>-0</v>
      </c>
      <c r="DZ147" s="43" t="n">
        <f aca="false">-(DZ144+DZ145+DZ146)*N(AND(DZ$3&lt;=$E147,DZ$4&gt;=$E147))</f>
        <v>-0</v>
      </c>
      <c r="EA147" s="43" t="n">
        <f aca="false">-(EA144+EA145+EA146)*N(AND(EA$3&lt;=$E147,EA$4&gt;=$E147))</f>
        <v>-0</v>
      </c>
      <c r="EB147" s="43" t="n">
        <f aca="false">-(EB144+EB145+EB146)*N(AND(EB$3&lt;=$E147,EB$4&gt;=$E147))</f>
        <v>-0</v>
      </c>
      <c r="EC147" s="43" t="n">
        <f aca="false">-(EC144+EC145+EC146)*N(AND(EC$3&lt;=$E147,EC$4&gt;=$E147))</f>
        <v>-0</v>
      </c>
      <c r="ED147" s="43" t="n">
        <f aca="false">-(ED144+ED145+ED146)*N(AND(ED$3&lt;=$E147,ED$4&gt;=$E147))</f>
        <v>-0</v>
      </c>
      <c r="EE147" s="43" t="n">
        <f aca="false">-(EE144+EE145+EE146)*N(AND(EE$3&lt;=$E147,EE$4&gt;=$E147))</f>
        <v>-0</v>
      </c>
      <c r="EF147" s="43" t="n">
        <f aca="false">-(EF144+EF145+EF146)*N(AND(EF$3&lt;=$E147,EF$4&gt;=$E147))</f>
        <v>-0</v>
      </c>
      <c r="EG147" s="43" t="n">
        <f aca="false">-(EG144+EG145+EG146)*N(AND(EG$3&lt;=$E147,EG$4&gt;=$E147))</f>
        <v>-0</v>
      </c>
      <c r="EH147" s="43" t="n">
        <f aca="false">-(EH144+EH145+EH146)*N(AND(EH$3&lt;=$E147,EH$4&gt;=$E147))</f>
        <v>-0</v>
      </c>
      <c r="EI147" s="43" t="n">
        <f aca="false">-(EI144+EI145+EI146)*N(AND(EI$3&lt;=$E147,EI$4&gt;=$E147))</f>
        <v>-0</v>
      </c>
      <c r="EJ147" s="43" t="n">
        <f aca="false">-(EJ144+EJ145+EJ146)*N(AND(EJ$3&lt;=$E147,EJ$4&gt;=$E147))</f>
        <v>-0</v>
      </c>
      <c r="EK147" s="43" t="n">
        <f aca="false">-(EK144+EK145+EK146)*N(AND(EK$3&lt;=$E147,EK$4&gt;=$E147))</f>
        <v>-0</v>
      </c>
      <c r="EL147" s="43" t="n">
        <f aca="false">-(EL144+EL145+EL146)*N(AND(EL$3&lt;=$E147,EL$4&gt;=$E147))</f>
        <v>-0</v>
      </c>
      <c r="EM147" s="43" t="n">
        <f aca="false">-(EM144+EM145+EM146)*N(AND(EM$3&lt;=$E147,EM$4&gt;=$E147))</f>
        <v>-0</v>
      </c>
      <c r="EN147" s="43" t="n">
        <f aca="false">-(EN144+EN145+EN146)*N(AND(EN$3&lt;=$E147,EN$4&gt;=$E147))</f>
        <v>-0</v>
      </c>
      <c r="EO147" s="43" t="n">
        <f aca="false">-(EO144+EO145+EO146)*N(AND(EO$3&lt;=$E147,EO$4&gt;=$E147))</f>
        <v>-0</v>
      </c>
      <c r="EP147" s="43" t="n">
        <f aca="false">-(EP144+EP145+EP146)*N(AND(EP$3&lt;=$E147,EP$4&gt;=$E147))</f>
        <v>-0</v>
      </c>
      <c r="EQ147" s="43" t="n">
        <f aca="false">-(EQ144+EQ145+EQ146)*N(AND(EQ$3&lt;=$E147,EQ$4&gt;=$E147))</f>
        <v>-0</v>
      </c>
      <c r="ER147" s="43" t="n">
        <f aca="false">-(ER144+ER145+ER146)*N(AND(ER$3&lt;=$E147,ER$4&gt;=$E147))</f>
        <v>-0</v>
      </c>
      <c r="ES147" s="43" t="n">
        <f aca="false">-(ES144+ES145+ES146)*N(AND(ES$3&lt;=$E147,ES$4&gt;=$E147))</f>
        <v>-0</v>
      </c>
      <c r="ET147" s="43" t="n">
        <f aca="false">-(ET144+ET145+ET146)*N(AND(ET$3&lt;=$E147,ET$4&gt;=$E147))</f>
        <v>-0</v>
      </c>
      <c r="EU147" s="43" t="n">
        <f aca="false">-(EU144+EU145+EU146)*N(AND(EU$3&lt;=$E147,EU$4&gt;=$E147))</f>
        <v>-0</v>
      </c>
      <c r="EV147" s="43" t="n">
        <f aca="false">-(EV144+EV145+EV146)*N(AND(EV$3&lt;=$E147,EV$4&gt;=$E147))</f>
        <v>-0</v>
      </c>
      <c r="EW147" s="43" t="n">
        <f aca="false">-(EW144+EW145+EW146)*N(AND(EW$3&lt;=$E147,EW$4&gt;=$E147))</f>
        <v>-0</v>
      </c>
      <c r="EX147" s="43" t="n">
        <f aca="false">-(EX144+EX145+EX146)*N(AND(EX$3&lt;=$E147,EX$4&gt;=$E147))</f>
        <v>-0</v>
      </c>
      <c r="EY147" s="43" t="n">
        <f aca="false">-(EY144+EY145+EY146)*N(AND(EY$3&lt;=$E147,EY$4&gt;=$E147))</f>
        <v>-0</v>
      </c>
      <c r="EZ147" s="43" t="n">
        <f aca="false">-(EZ144+EZ145+EZ146)*N(AND(EZ$3&lt;=$E147,EZ$4&gt;=$E147))</f>
        <v>-0</v>
      </c>
      <c r="FA147" s="43" t="n">
        <f aca="false">-(FA144+FA145+FA146)*N(AND(FA$3&lt;=$E147,FA$4&gt;=$E147))</f>
        <v>-0</v>
      </c>
      <c r="FB147" s="43" t="n">
        <f aca="false">-(FB144+FB145+FB146)*N(AND(FB$3&lt;=$E147,FB$4&gt;=$E147))</f>
        <v>-0</v>
      </c>
      <c r="FC147" s="43" t="n">
        <f aca="false">-(FC144+FC145+FC146)*N(AND(FC$3&lt;=$E147,FC$4&gt;=$E147))</f>
        <v>-0</v>
      </c>
      <c r="FD147" s="43" t="n">
        <f aca="false">-(FD144+FD145+FD146)*N(AND(FD$3&lt;=$E147,FD$4&gt;=$E147))</f>
        <v>-0</v>
      </c>
      <c r="FE147" s="43" t="n">
        <f aca="false">-(FE144+FE145+FE146)*N(AND(FE$3&lt;=$E147,FE$4&gt;=$E147))</f>
        <v>-0</v>
      </c>
      <c r="FF147" s="43" t="n">
        <f aca="false">-(FF144+FF145+FF146)*N(AND(FF$3&lt;=$E147,FF$4&gt;=$E147))</f>
        <v>-0</v>
      </c>
      <c r="FG147" s="43" t="n">
        <f aca="false">-(FG144+FG145+FG146)*N(AND(FG$3&lt;=$E147,FG$4&gt;=$E147))</f>
        <v>-0</v>
      </c>
      <c r="FH147" s="43" t="n">
        <f aca="false">-(FH144+FH145+FH146)*N(AND(FH$3&lt;=$E147,FH$4&gt;=$E147))</f>
        <v>-0</v>
      </c>
    </row>
    <row r="148" customFormat="false" ht="15" hidden="false" customHeight="false" outlineLevel="0" collapsed="false">
      <c r="C148" s="0" t="s">
        <v>741</v>
      </c>
      <c r="D148" s="11" t="s">
        <v>319</v>
      </c>
      <c r="I148" s="64"/>
      <c r="J148" s="43" t="n">
        <f aca="false">SUM(J144:J147)</f>
        <v>0</v>
      </c>
      <c r="K148" s="43" t="n">
        <f aca="false">SUM(K144:K147)</f>
        <v>5.41754075342466</v>
      </c>
      <c r="L148" s="43" t="n">
        <f aca="false">SUM(L144:L147)</f>
        <v>12.7211882876712</v>
      </c>
      <c r="M148" s="43" t="n">
        <f aca="false">SUM(M144:M147)</f>
        <v>20.1050956849315</v>
      </c>
      <c r="N148" s="43" t="n">
        <f aca="false">SUM(N144:N147)</f>
        <v>27.4890030821918</v>
      </c>
      <c r="O148" s="43" t="n">
        <f aca="false">SUM(O144:O147)</f>
        <v>34.7123907534247</v>
      </c>
      <c r="P148" s="43" t="n">
        <f aca="false">SUM(P144:P147)</f>
        <v>598.557953725416</v>
      </c>
      <c r="Q148" s="43" t="n">
        <f aca="false">SUM(Q144:Q147)</f>
        <v>676.260611807607</v>
      </c>
      <c r="R148" s="43" t="n">
        <f aca="false">SUM(R144:R147)</f>
        <v>730.43845147884</v>
      </c>
      <c r="S148" s="43" t="n">
        <f aca="false">SUM(S144:S147)</f>
        <v>760.758287725416</v>
      </c>
      <c r="T148" s="43" t="n">
        <f aca="false">SUM(T144:T147)</f>
        <v>729.148267591177</v>
      </c>
      <c r="U148" s="43" t="n">
        <f aca="false">SUM(U144:U147)</f>
        <v>693.051963306141</v>
      </c>
      <c r="V148" s="43" t="n">
        <f aca="false">SUM(V144:V147)</f>
        <v>654.975877076034</v>
      </c>
      <c r="W148" s="43" t="n">
        <f aca="false">SUM(W144:W147)</f>
        <v>628.344769924867</v>
      </c>
      <c r="X148" s="43" t="n">
        <f aca="false">SUM(X144:X147)</f>
        <v>597.237664212882</v>
      </c>
      <c r="Y148" s="43" t="n">
        <f aca="false">SUM(Y144:Y147)</f>
        <v>561.634592370518</v>
      </c>
      <c r="Z148" s="43" t="n">
        <f aca="false">SUM(Z144:Z147)</f>
        <v>523.934582637241</v>
      </c>
      <c r="AA148" s="43" t="n">
        <f aca="false">SUM(AA144:AA147)</f>
        <v>497.534770464565</v>
      </c>
      <c r="AB148" s="43" t="n">
        <f aca="false">SUM(AB144:AB147)</f>
        <v>466.646978982684</v>
      </c>
      <c r="AC148" s="43" t="n">
        <f aca="false">SUM(AC144:AC147)</f>
        <v>431.249712997684</v>
      </c>
      <c r="AD148" s="43" t="n">
        <f aca="false">SUM(AD144:AD147)</f>
        <v>393.63245018576</v>
      </c>
      <c r="AE148" s="43" t="n">
        <f aca="false">SUM(AE144:AE147)</f>
        <v>119.265402174233</v>
      </c>
      <c r="AF148" s="43" t="n">
        <f aca="false">SUM(AF144:AF147)</f>
        <v>0</v>
      </c>
      <c r="AG148" s="43" t="n">
        <f aca="false">SUM(AG144:AG147)</f>
        <v>0</v>
      </c>
      <c r="AH148" s="43" t="n">
        <f aca="false">SUM(AH144:AH147)</f>
        <v>0</v>
      </c>
      <c r="AI148" s="43" t="n">
        <f aca="false">SUM(AI144:AI147)</f>
        <v>0</v>
      </c>
      <c r="AJ148" s="43" t="n">
        <f aca="false">SUM(AJ144:AJ147)</f>
        <v>0</v>
      </c>
      <c r="AK148" s="43" t="n">
        <f aca="false">SUM(AK144:AK147)</f>
        <v>0</v>
      </c>
      <c r="AL148" s="43" t="n">
        <f aca="false">SUM(AL144:AL147)</f>
        <v>0</v>
      </c>
      <c r="AM148" s="43" t="n">
        <f aca="false">SUM(AM144:AM147)</f>
        <v>0</v>
      </c>
      <c r="AN148" s="43" t="n">
        <f aca="false">SUM(AN144:AN147)</f>
        <v>0</v>
      </c>
      <c r="AO148" s="43" t="n">
        <f aca="false">SUM(AO144:AO147)</f>
        <v>0</v>
      </c>
      <c r="AP148" s="43" t="n">
        <f aca="false">SUM(AP144:AP147)</f>
        <v>0</v>
      </c>
      <c r="AQ148" s="43" t="n">
        <f aca="false">SUM(AQ144:AQ147)</f>
        <v>0</v>
      </c>
      <c r="AR148" s="43" t="n">
        <f aca="false">SUM(AR144:AR147)</f>
        <v>0</v>
      </c>
      <c r="AS148" s="43" t="n">
        <f aca="false">SUM(AS144:AS147)</f>
        <v>0</v>
      </c>
      <c r="AT148" s="43" t="n">
        <f aca="false">SUM(AT144:AT147)</f>
        <v>0</v>
      </c>
      <c r="AU148" s="43" t="n">
        <f aca="false">SUM(AU144:AU147)</f>
        <v>0</v>
      </c>
      <c r="AV148" s="43" t="n">
        <f aca="false">SUM(AV144:AV147)</f>
        <v>0</v>
      </c>
      <c r="AW148" s="43" t="n">
        <f aca="false">SUM(AW144:AW147)</f>
        <v>0</v>
      </c>
      <c r="AX148" s="43" t="n">
        <f aca="false">SUM(AX144:AX147)</f>
        <v>0</v>
      </c>
      <c r="AY148" s="43" t="n">
        <f aca="false">SUM(AY144:AY147)</f>
        <v>0</v>
      </c>
      <c r="AZ148" s="43" t="n">
        <f aca="false">SUM(AZ144:AZ147)</f>
        <v>0</v>
      </c>
      <c r="BA148" s="43" t="n">
        <f aca="false">SUM(BA144:BA147)</f>
        <v>0</v>
      </c>
      <c r="BB148" s="43" t="n">
        <f aca="false">SUM(BB144:BB147)</f>
        <v>0</v>
      </c>
      <c r="BC148" s="43" t="n">
        <f aca="false">SUM(BC144:BC147)</f>
        <v>0</v>
      </c>
      <c r="BD148" s="43" t="n">
        <f aca="false">SUM(BD144:BD147)</f>
        <v>0</v>
      </c>
      <c r="BE148" s="43" t="n">
        <f aca="false">SUM(BE144:BE147)</f>
        <v>0</v>
      </c>
      <c r="BF148" s="43" t="n">
        <f aca="false">SUM(BF144:BF147)</f>
        <v>0</v>
      </c>
      <c r="BG148" s="43" t="n">
        <f aca="false">SUM(BG144:BG147)</f>
        <v>0</v>
      </c>
      <c r="BH148" s="43" t="n">
        <f aca="false">SUM(BH144:BH147)</f>
        <v>0</v>
      </c>
      <c r="BI148" s="43" t="n">
        <f aca="false">SUM(BI144:BI147)</f>
        <v>0</v>
      </c>
      <c r="BJ148" s="43" t="n">
        <f aca="false">SUM(BJ144:BJ147)</f>
        <v>0</v>
      </c>
      <c r="BK148" s="43" t="n">
        <f aca="false">SUM(BK144:BK147)</f>
        <v>0</v>
      </c>
      <c r="BL148" s="43" t="n">
        <f aca="false">SUM(BL144:BL147)</f>
        <v>0</v>
      </c>
      <c r="BM148" s="43" t="n">
        <f aca="false">SUM(BM144:BM147)</f>
        <v>0</v>
      </c>
      <c r="BN148" s="43" t="n">
        <f aca="false">SUM(BN144:BN147)</f>
        <v>0</v>
      </c>
      <c r="BO148" s="43" t="n">
        <f aca="false">SUM(BO144:BO147)</f>
        <v>0</v>
      </c>
      <c r="BP148" s="43" t="n">
        <f aca="false">SUM(BP144:BP147)</f>
        <v>0</v>
      </c>
      <c r="BQ148" s="43" t="n">
        <f aca="false">SUM(BQ144:BQ147)</f>
        <v>0</v>
      </c>
      <c r="BR148" s="43" t="n">
        <f aca="false">SUM(BR144:BR147)</f>
        <v>0</v>
      </c>
      <c r="BS148" s="43" t="n">
        <f aca="false">SUM(BS144:BS147)</f>
        <v>0</v>
      </c>
      <c r="BT148" s="43" t="n">
        <f aca="false">SUM(BT144:BT147)</f>
        <v>0</v>
      </c>
      <c r="BU148" s="43" t="n">
        <f aca="false">SUM(BU144:BU147)</f>
        <v>0</v>
      </c>
      <c r="BV148" s="43" t="n">
        <f aca="false">SUM(BV144:BV147)</f>
        <v>0</v>
      </c>
      <c r="BW148" s="43" t="n">
        <f aca="false">SUM(BW144:BW147)</f>
        <v>0</v>
      </c>
      <c r="BX148" s="43" t="n">
        <f aca="false">SUM(BX144:BX147)</f>
        <v>0</v>
      </c>
      <c r="BY148" s="43" t="n">
        <f aca="false">SUM(BY144:BY147)</f>
        <v>0</v>
      </c>
      <c r="BZ148" s="43" t="n">
        <f aca="false">SUM(BZ144:BZ147)</f>
        <v>0</v>
      </c>
      <c r="CA148" s="43" t="n">
        <f aca="false">SUM(CA144:CA147)</f>
        <v>0</v>
      </c>
      <c r="CB148" s="43" t="n">
        <f aca="false">SUM(CB144:CB147)</f>
        <v>0</v>
      </c>
      <c r="CC148" s="43" t="n">
        <f aca="false">SUM(CC144:CC147)</f>
        <v>0</v>
      </c>
      <c r="CD148" s="43" t="n">
        <f aca="false">SUM(CD144:CD147)</f>
        <v>0</v>
      </c>
      <c r="CE148" s="43" t="n">
        <f aca="false">SUM(CE144:CE147)</f>
        <v>0</v>
      </c>
      <c r="CF148" s="43" t="n">
        <f aca="false">SUM(CF144:CF147)</f>
        <v>0</v>
      </c>
      <c r="CG148" s="43" t="n">
        <f aca="false">SUM(CG144:CG147)</f>
        <v>0</v>
      </c>
      <c r="CH148" s="43" t="n">
        <f aca="false">SUM(CH144:CH147)</f>
        <v>0</v>
      </c>
      <c r="CI148" s="43" t="n">
        <f aca="false">SUM(CI144:CI147)</f>
        <v>0</v>
      </c>
      <c r="CJ148" s="43" t="n">
        <f aca="false">SUM(CJ144:CJ147)</f>
        <v>0</v>
      </c>
      <c r="CK148" s="43" t="n">
        <f aca="false">SUM(CK144:CK147)</f>
        <v>0</v>
      </c>
      <c r="CL148" s="43" t="n">
        <f aca="false">SUM(CL144:CL147)</f>
        <v>0</v>
      </c>
      <c r="CM148" s="43" t="n">
        <f aca="false">SUM(CM144:CM147)</f>
        <v>0</v>
      </c>
      <c r="CN148" s="43" t="n">
        <f aca="false">SUM(CN144:CN147)</f>
        <v>0</v>
      </c>
      <c r="CO148" s="43" t="n">
        <f aca="false">SUM(CO144:CO147)</f>
        <v>0</v>
      </c>
      <c r="CP148" s="43" t="n">
        <f aca="false">SUM(CP144:CP147)</f>
        <v>0</v>
      </c>
      <c r="CQ148" s="43" t="n">
        <f aca="false">SUM(CQ144:CQ147)</f>
        <v>0</v>
      </c>
      <c r="CR148" s="43" t="n">
        <f aca="false">SUM(CR144:CR147)</f>
        <v>0</v>
      </c>
      <c r="CS148" s="43" t="n">
        <f aca="false">SUM(CS144:CS147)</f>
        <v>0</v>
      </c>
      <c r="CT148" s="43" t="n">
        <f aca="false">SUM(CT144:CT147)</f>
        <v>0</v>
      </c>
      <c r="CU148" s="43" t="n">
        <f aca="false">SUM(CU144:CU147)</f>
        <v>0</v>
      </c>
      <c r="CV148" s="43" t="n">
        <f aca="false">SUM(CV144:CV147)</f>
        <v>0</v>
      </c>
      <c r="CW148" s="43" t="n">
        <f aca="false">SUM(CW144:CW147)</f>
        <v>0</v>
      </c>
      <c r="CX148" s="43" t="n">
        <f aca="false">SUM(CX144:CX147)</f>
        <v>0</v>
      </c>
      <c r="CY148" s="43" t="n">
        <f aca="false">SUM(CY144:CY147)</f>
        <v>0</v>
      </c>
      <c r="CZ148" s="43" t="n">
        <f aca="false">SUM(CZ144:CZ147)</f>
        <v>0</v>
      </c>
      <c r="DA148" s="43" t="n">
        <f aca="false">SUM(DA144:DA147)</f>
        <v>0</v>
      </c>
      <c r="DB148" s="43" t="n">
        <f aca="false">SUM(DB144:DB147)</f>
        <v>0</v>
      </c>
      <c r="DC148" s="43" t="n">
        <f aca="false">SUM(DC144:DC147)</f>
        <v>0</v>
      </c>
      <c r="DD148" s="43" t="n">
        <f aca="false">SUM(DD144:DD147)</f>
        <v>0</v>
      </c>
      <c r="DE148" s="43" t="n">
        <f aca="false">SUM(DE144:DE147)</f>
        <v>0</v>
      </c>
      <c r="DF148" s="43" t="n">
        <f aca="false">SUM(DF144:DF147)</f>
        <v>0</v>
      </c>
      <c r="DG148" s="43" t="n">
        <f aca="false">SUM(DG144:DG147)</f>
        <v>0</v>
      </c>
      <c r="DH148" s="43" t="n">
        <f aca="false">SUM(DH144:DH147)</f>
        <v>0</v>
      </c>
      <c r="DI148" s="43" t="n">
        <f aca="false">SUM(DI144:DI147)</f>
        <v>0</v>
      </c>
      <c r="DJ148" s="43" t="n">
        <f aca="false">SUM(DJ144:DJ147)</f>
        <v>0</v>
      </c>
      <c r="DK148" s="43" t="n">
        <f aca="false">SUM(DK144:DK147)</f>
        <v>0</v>
      </c>
      <c r="DL148" s="43" t="n">
        <f aca="false">SUM(DL144:DL147)</f>
        <v>0</v>
      </c>
      <c r="DM148" s="43" t="n">
        <f aca="false">SUM(DM144:DM147)</f>
        <v>0</v>
      </c>
      <c r="DN148" s="43" t="n">
        <f aca="false">SUM(DN144:DN147)</f>
        <v>0</v>
      </c>
      <c r="DO148" s="43" t="n">
        <f aca="false">SUM(DO144:DO147)</f>
        <v>0</v>
      </c>
      <c r="DP148" s="43" t="n">
        <f aca="false">SUM(DP144:DP147)</f>
        <v>0</v>
      </c>
      <c r="DQ148" s="43" t="n">
        <f aca="false">SUM(DQ144:DQ147)</f>
        <v>0</v>
      </c>
      <c r="DR148" s="43" t="n">
        <f aca="false">SUM(DR144:DR147)</f>
        <v>0</v>
      </c>
      <c r="DS148" s="43" t="n">
        <f aca="false">SUM(DS144:DS147)</f>
        <v>0</v>
      </c>
      <c r="DT148" s="43" t="n">
        <f aca="false">SUM(DT144:DT147)</f>
        <v>0</v>
      </c>
      <c r="DU148" s="43" t="n">
        <f aca="false">SUM(DU144:DU147)</f>
        <v>0</v>
      </c>
      <c r="DV148" s="43" t="n">
        <f aca="false">SUM(DV144:DV147)</f>
        <v>0</v>
      </c>
      <c r="DW148" s="43" t="n">
        <f aca="false">SUM(DW144:DW147)</f>
        <v>0</v>
      </c>
      <c r="DX148" s="43" t="n">
        <f aca="false">SUM(DX144:DX147)</f>
        <v>0</v>
      </c>
      <c r="DY148" s="43" t="n">
        <f aca="false">SUM(DY144:DY147)</f>
        <v>0</v>
      </c>
      <c r="DZ148" s="43" t="n">
        <f aca="false">SUM(DZ144:DZ147)</f>
        <v>0</v>
      </c>
      <c r="EA148" s="43" t="n">
        <f aca="false">SUM(EA144:EA147)</f>
        <v>0</v>
      </c>
      <c r="EB148" s="43" t="n">
        <f aca="false">SUM(EB144:EB147)</f>
        <v>0</v>
      </c>
      <c r="EC148" s="43" t="n">
        <f aca="false">SUM(EC144:EC147)</f>
        <v>0</v>
      </c>
      <c r="ED148" s="43" t="n">
        <f aca="false">SUM(ED144:ED147)</f>
        <v>0</v>
      </c>
      <c r="EE148" s="43" t="n">
        <f aca="false">SUM(EE144:EE147)</f>
        <v>0</v>
      </c>
      <c r="EF148" s="43" t="n">
        <f aca="false">SUM(EF144:EF147)</f>
        <v>0</v>
      </c>
      <c r="EG148" s="43" t="n">
        <f aca="false">SUM(EG144:EG147)</f>
        <v>0</v>
      </c>
      <c r="EH148" s="43" t="n">
        <f aca="false">SUM(EH144:EH147)</f>
        <v>0</v>
      </c>
      <c r="EI148" s="43" t="n">
        <f aca="false">SUM(EI144:EI147)</f>
        <v>0</v>
      </c>
      <c r="EJ148" s="43" t="n">
        <f aca="false">SUM(EJ144:EJ147)</f>
        <v>0</v>
      </c>
      <c r="EK148" s="43" t="n">
        <f aca="false">SUM(EK144:EK147)</f>
        <v>0</v>
      </c>
      <c r="EL148" s="43" t="n">
        <f aca="false">SUM(EL144:EL147)</f>
        <v>0</v>
      </c>
      <c r="EM148" s="43" t="n">
        <f aca="false">SUM(EM144:EM147)</f>
        <v>0</v>
      </c>
      <c r="EN148" s="43" t="n">
        <f aca="false">SUM(EN144:EN147)</f>
        <v>0</v>
      </c>
      <c r="EO148" s="43" t="n">
        <f aca="false">SUM(EO144:EO147)</f>
        <v>0</v>
      </c>
      <c r="EP148" s="43" t="n">
        <f aca="false">SUM(EP144:EP147)</f>
        <v>0</v>
      </c>
      <c r="EQ148" s="43" t="n">
        <f aca="false">SUM(EQ144:EQ147)</f>
        <v>0</v>
      </c>
      <c r="ER148" s="43" t="n">
        <f aca="false">SUM(ER144:ER147)</f>
        <v>0</v>
      </c>
      <c r="ES148" s="43" t="n">
        <f aca="false">SUM(ES144:ES147)</f>
        <v>0</v>
      </c>
      <c r="ET148" s="43" t="n">
        <f aca="false">SUM(ET144:ET147)</f>
        <v>0</v>
      </c>
      <c r="EU148" s="43" t="n">
        <f aca="false">SUM(EU144:EU147)</f>
        <v>0</v>
      </c>
      <c r="EV148" s="43" t="n">
        <f aca="false">SUM(EV144:EV147)</f>
        <v>0</v>
      </c>
      <c r="EW148" s="43" t="n">
        <f aca="false">SUM(EW144:EW147)</f>
        <v>0</v>
      </c>
      <c r="EX148" s="43" t="n">
        <f aca="false">SUM(EX144:EX147)</f>
        <v>0</v>
      </c>
      <c r="EY148" s="43" t="n">
        <f aca="false">SUM(EY144:EY147)</f>
        <v>0</v>
      </c>
      <c r="EZ148" s="43" t="n">
        <f aca="false">SUM(EZ144:EZ147)</f>
        <v>0</v>
      </c>
      <c r="FA148" s="43" t="n">
        <f aca="false">SUM(FA144:FA147)</f>
        <v>0</v>
      </c>
      <c r="FB148" s="43" t="n">
        <f aca="false">SUM(FB144:FB147)</f>
        <v>0</v>
      </c>
      <c r="FC148" s="43" t="n">
        <f aca="false">SUM(FC144:FC147)</f>
        <v>0</v>
      </c>
      <c r="FD148" s="43" t="n">
        <f aca="false">SUM(FD144:FD147)</f>
        <v>2.72848410531879E-013</v>
      </c>
      <c r="FE148" s="43" t="n">
        <f aca="false">SUM(FE144:FE147)</f>
        <v>5.45696821063757E-013</v>
      </c>
      <c r="FF148" s="43" t="n">
        <f aca="false">SUM(FF144:FF147)</f>
        <v>8.18545231595636E-013</v>
      </c>
      <c r="FG148" s="43" t="n">
        <f aca="false">SUM(FG144:FG147)</f>
        <v>1.09139364212751E-012</v>
      </c>
      <c r="FH148" s="43" t="n">
        <f aca="false">SUM(FH144:FH147)</f>
        <v>1.36424205265939E-012</v>
      </c>
    </row>
    <row r="149" customFormat="false" ht="15" hidden="false" customHeight="false" outlineLevel="0" collapsed="false">
      <c r="C149" s="0" t="s">
        <v>742</v>
      </c>
      <c r="D149" s="11" t="s">
        <v>319</v>
      </c>
      <c r="J149" s="43" t="n">
        <f aca="false">-In_CIT*(MAX(0,J143)+J146)-In_RH_On*In_RH_Rate*MAX(0,J143)</f>
        <v>-0</v>
      </c>
      <c r="K149" s="43" t="n">
        <f aca="false">-In_CIT*(MAX(0,K143)+K146)-In_RH_On*In_RH_Rate*MAX(0,K143)</f>
        <v>-0</v>
      </c>
      <c r="L149" s="43" t="n">
        <f aca="false">-In_CIT*(MAX(0,L143)+L146)-In_RH_On*In_RH_Rate*MAX(0,L143)</f>
        <v>-0</v>
      </c>
      <c r="M149" s="43" t="n">
        <f aca="false">-In_CIT*(MAX(0,M143)+M146)-In_RH_On*In_RH_Rate*MAX(0,M143)</f>
        <v>-0</v>
      </c>
      <c r="N149" s="43" t="n">
        <f aca="false">-In_CIT*(MAX(0,N143)+N146)-In_RH_On*In_RH_Rate*MAX(0,N143)</f>
        <v>-0</v>
      </c>
      <c r="O149" s="43" t="n">
        <f aca="false">-In_CIT*(MAX(0,O143)+O146)-In_RH_On*In_RH_Rate*MAX(0,O143)</f>
        <v>-0</v>
      </c>
      <c r="P149" s="43" t="n">
        <f aca="false">-In_CIT*(MAX(0,P143)+P146)-In_RH_On*In_RH_Rate*MAX(0,P143)</f>
        <v>-0</v>
      </c>
      <c r="Q149" s="43" t="n">
        <f aca="false">-In_CIT*(MAX(0,Q143)+Q146)-In_RH_On*In_RH_Rate*MAX(0,Q143)</f>
        <v>-0</v>
      </c>
      <c r="R149" s="43" t="n">
        <f aca="false">-In_CIT*(MAX(0,R143)+R146)-In_RH_On*In_RH_Rate*MAX(0,R143)</f>
        <v>-0</v>
      </c>
      <c r="S149" s="43" t="n">
        <f aca="false">-In_CIT*(MAX(0,S143)+S146)-In_RH_On*In_RH_Rate*MAX(0,S143)</f>
        <v>-0</v>
      </c>
      <c r="T149" s="43" t="n">
        <f aca="false">-In_CIT*(MAX(0,T143)+T146)-In_RH_On*In_RH_Rate*MAX(0,T143)</f>
        <v>-2.84490181208144</v>
      </c>
      <c r="U149" s="43" t="n">
        <f aca="false">-In_CIT*(MAX(0,U143)+U146)-In_RH_On*In_RH_Rate*MAX(0,U143)</f>
        <v>-3.24866738565326</v>
      </c>
      <c r="V149" s="43" t="n">
        <f aca="false">-In_CIT*(MAX(0,V143)+V146)-In_RH_On*In_RH_Rate*MAX(0,V143)</f>
        <v>-3.42684776070967</v>
      </c>
      <c r="W149" s="43" t="n">
        <f aca="false">-In_CIT*(MAX(0,W143)+W146)-In_RH_On*In_RH_Rate*MAX(0,W143)</f>
        <v>-2.39679964360501</v>
      </c>
      <c r="X149" s="43" t="n">
        <f aca="false">-In_CIT*(MAX(0,X143)+X146)-In_RH_On*In_RH_Rate*MAX(0,X143)</f>
        <v>-2.79963951407861</v>
      </c>
      <c r="Y149" s="43" t="n">
        <f aca="false">-In_CIT*(MAX(0,Y143)+Y146)-In_RH_On*In_RH_Rate*MAX(0,Y143)</f>
        <v>-3.20427646581283</v>
      </c>
      <c r="Z149" s="43" t="n">
        <f aca="false">-In_CIT*(MAX(0,Z143)+Z146)-In_RH_On*In_RH_Rate*MAX(0,Z143)</f>
        <v>-3.3930008759949</v>
      </c>
      <c r="AA149" s="43" t="n">
        <f aca="false">-In_CIT*(MAX(0,AA143)+AA146)-In_RH_On*In_RH_Rate*MAX(0,AA143)</f>
        <v>-2.37598309554086</v>
      </c>
      <c r="AB149" s="43" t="n">
        <f aca="false">-In_CIT*(MAX(0,AB143)+AB146)-In_RH_On*In_RH_Rate*MAX(0,AB143)</f>
        <v>-2.77990123336924</v>
      </c>
      <c r="AC149" s="43" t="n">
        <f aca="false">-In_CIT*(MAX(0,AC143)+AC146)-In_RH_On*In_RH_Rate*MAX(0,AC143)</f>
        <v>-3.18575393865</v>
      </c>
      <c r="AD149" s="43" t="n">
        <f aca="false">-In_CIT*(MAX(0,AD143)+AD146)-In_RH_On*In_RH_Rate*MAX(0,AD143)</f>
        <v>-3.3855536530732</v>
      </c>
      <c r="AE149" s="43" t="n">
        <f aca="false">-In_CIT*(MAX(0,AE143)+AE146)-In_RH_On*In_RH_Rate*MAX(0,AE143)</f>
        <v>-24.6930343210374</v>
      </c>
      <c r="AF149" s="43" t="n">
        <f aca="false">-In_CIT*(MAX(0,AF143)+AF146)-In_RH_On*In_RH_Rate*MAX(0,AF143)</f>
        <v>-39.936096723848</v>
      </c>
      <c r="AG149" s="43" t="n">
        <f aca="false">-In_CIT*(MAX(0,AG143)+AG146)-In_RH_On*In_RH_Rate*MAX(0,AG143)</f>
        <v>-51.9573216497073</v>
      </c>
      <c r="AH149" s="43" t="n">
        <f aca="false">-In_CIT*(MAX(0,AH143)+AH146)-In_RH_On*In_RH_Rate*MAX(0,AH143)</f>
        <v>-52.3568697141346</v>
      </c>
      <c r="AI149" s="43" t="n">
        <f aca="false">-In_CIT*(MAX(0,AI143)+AI146)-In_RH_On*In_RH_Rate*MAX(0,AI143)</f>
        <v>-55.8439883448524</v>
      </c>
      <c r="AJ149" s="43" t="n">
        <f aca="false">-In_CIT*(MAX(0,AJ143)+AJ146)-In_RH_On*In_RH_Rate*MAX(0,AJ143)</f>
        <v>-56.2619107070128</v>
      </c>
      <c r="AK149" s="43" t="n">
        <f aca="false">-In_CIT*(MAX(0,AK143)+AK146)-In_RH_On*In_RH_Rate*MAX(0,AK143)</f>
        <v>-57.6185541856232</v>
      </c>
      <c r="AL149" s="43" t="n">
        <f aca="false">-In_CIT*(MAX(0,AL143)+AL146)-In_RH_On*In_RH_Rate*MAX(0,AL143)</f>
        <v>-58.0473055522089</v>
      </c>
      <c r="AM149" s="43" t="n">
        <f aca="false">-In_CIT*(MAX(0,AM143)+AM146)-In_RH_On*In_RH_Rate*MAX(0,AM143)</f>
        <v>-45.8693413107837</v>
      </c>
      <c r="AN149" s="43" t="n">
        <f aca="false">-In_CIT*(MAX(0,AN143)+AN146)-In_RH_On*In_RH_Rate*MAX(0,AN143)</f>
        <v>-47.1219983731082</v>
      </c>
      <c r="AO149" s="43" t="n">
        <f aca="false">-In_CIT*(MAX(0,AO143)+AO146)-In_RH_On*In_RH_Rate*MAX(0,AO143)</f>
        <v>-48.3787639215831</v>
      </c>
      <c r="AP149" s="43" t="n">
        <f aca="false">-In_CIT*(MAX(0,AP143)+AP146)-In_RH_On*In_RH_Rate*MAX(0,AP143)</f>
        <v>-48.8304331634739</v>
      </c>
      <c r="AQ149" s="43" t="n">
        <f aca="false">-In_CIT*(MAX(0,AQ143)+AQ146)-In_RH_On*In_RH_Rate*MAX(0,AQ143)</f>
        <v>-36.7966098352636</v>
      </c>
      <c r="AR149" s="43" t="n">
        <f aca="false">-In_CIT*(MAX(0,AR143)+AR146)-In_RH_On*In_RH_Rate*MAX(0,AR143)</f>
        <v>-37.9564434593598</v>
      </c>
      <c r="AS149" s="43" t="n">
        <f aca="false">-In_CIT*(MAX(0,AS143)+AS146)-In_RH_On*In_RH_Rate*MAX(0,AS143)</f>
        <v>-39.1208764296151</v>
      </c>
      <c r="AT149" s="43" t="n">
        <f aca="false">-In_CIT*(MAX(0,AT143)+AT146)-In_RH_On*In_RH_Rate*MAX(0,AT143)</f>
        <v>-39.604509443381</v>
      </c>
      <c r="AU149" s="43" t="n">
        <f aca="false">-In_CIT*(MAX(0,AU143)+AU146)-In_RH_On*In_RH_Rate*MAX(0,AU143)</f>
        <v>-41.7665844479069</v>
      </c>
      <c r="AV149" s="43" t="n">
        <f aca="false">-In_CIT*(MAX(0,AV143)+AV146)-In_RH_On*In_RH_Rate*MAX(0,AV143)</f>
        <v>-42.9847663883023</v>
      </c>
      <c r="AW149" s="43" t="n">
        <f aca="false">-In_CIT*(MAX(0,AW143)+AW146)-In_RH_On*In_RH_Rate*MAX(0,AW143)</f>
        <v>-44.2078926894865</v>
      </c>
      <c r="AX149" s="43" t="n">
        <f aca="false">-In_CIT*(MAX(0,AX143)+AX146)-In_RH_On*In_RH_Rate*MAX(0,AX143)</f>
        <v>-44.7196847840147</v>
      </c>
      <c r="AY149" s="43" t="n">
        <f aca="false">-In_CIT*(MAX(0,AY143)+AY146)-In_RH_On*In_RH_Rate*MAX(0,AY143)</f>
        <v>-35.5404684781032</v>
      </c>
      <c r="AZ149" s="43" t="n">
        <f aca="false">-In_CIT*(MAX(0,AZ143)+AZ146)-In_RH_On*In_RH_Rate*MAX(0,AZ143)</f>
        <v>-36.0672895500617</v>
      </c>
      <c r="BA149" s="43" t="n">
        <f aca="false">-In_CIT*(MAX(0,BA143)+BA146)-In_RH_On*In_RH_Rate*MAX(0,BA143)</f>
        <v>-37.2170170799871</v>
      </c>
      <c r="BB149" s="43" t="n">
        <f aca="false">-In_CIT*(MAX(0,BB143)+BB146)-In_RH_On*In_RH_Rate*MAX(0,BB143)</f>
        <v>-37.7573979775482</v>
      </c>
      <c r="BC149" s="43" t="n">
        <f aca="false">-In_CIT*(MAX(0,BC143)+BC146)-In_RH_On*In_RH_Rate*MAX(0,BC143)</f>
        <v>-41.5932406389074</v>
      </c>
      <c r="BD149" s="43" t="n">
        <f aca="false">-In_CIT*(MAX(0,BD143)+BD146)-In_RH_On*In_RH_Rate*MAX(0,BD143)</f>
        <v>-42.8095222667464</v>
      </c>
      <c r="BE149" s="43" t="n">
        <f aca="false">-In_CIT*(MAX(0,BE143)+BE146)-In_RH_On*In_RH_Rate*MAX(0,BE143)</f>
        <v>-44.0312740751506</v>
      </c>
      <c r="BF149" s="43" t="n">
        <f aca="false">-In_CIT*(MAX(0,BF143)+BF146)-In_RH_On*In_RH_Rate*MAX(0,BF143)</f>
        <v>-44.5968339785673</v>
      </c>
      <c r="BG149" s="43" t="n">
        <f aca="false">-In_CIT*(MAX(0,BG143)+BG146)-In_RH_On*In_RH_Rate*MAX(0,BG143)</f>
        <v>-43.156706594222</v>
      </c>
      <c r="BH149" s="43" t="n">
        <f aca="false">-In_CIT*(MAX(0,BH143)+BH146)-In_RH_On*In_RH_Rate*MAX(0,BH143)</f>
        <v>-93.7298148745197</v>
      </c>
      <c r="BI149" s="43" t="n">
        <f aca="false">-In_CIT*(MAX(0,BI143)+BI146)-In_RH_On*In_RH_Rate*MAX(0,BI143)</f>
        <v>-95.5135636507541</v>
      </c>
      <c r="BJ149" s="43" t="n">
        <f aca="false">-In_CIT*(MAX(0,BJ143)+BJ146)-In_RH_On*In_RH_Rate*MAX(0,BJ143)</f>
        <v>-96.1102371762891</v>
      </c>
      <c r="BK149" s="43" t="n">
        <f aca="false">-In_CIT*(MAX(0,BK143)+BK146)-In_RH_On*In_RH_Rate*MAX(0,BK143)</f>
        <v>-94.2954991852269</v>
      </c>
      <c r="BL149" s="43" t="n">
        <f aca="false">-In_CIT*(MAX(0,BL143)+BL146)-In_RH_On*In_RH_Rate*MAX(0,BL143)</f>
        <v>-96.1034281231557</v>
      </c>
      <c r="BM149" s="43" t="n">
        <f aca="false">-In_CIT*(MAX(0,BM143)+BM146)-In_RH_On*In_RH_Rate*MAX(0,BM143)</f>
        <v>-97.9176039432736</v>
      </c>
      <c r="BN149" s="43" t="n">
        <f aca="false">-In_CIT*(MAX(0,BN143)+BN146)-In_RH_On*In_RH_Rate*MAX(0,BN143)</f>
        <v>-98.548780555929</v>
      </c>
      <c r="BO149" s="43" t="n">
        <f aca="false">-In_CIT*(MAX(0,BO143)+BO146)-In_RH_On*In_RH_Rate*MAX(0,BO143)</f>
        <v>-99.8395734453358</v>
      </c>
      <c r="BP149" s="43" t="n">
        <f aca="false">-In_CIT*(MAX(0,BP143)+BP146)-In_RH_On*In_RH_Rate*MAX(0,BP143)</f>
        <v>-100.491884586808</v>
      </c>
      <c r="BQ149" s="43" t="n">
        <f aca="false">-In_CIT*(MAX(0,BQ143)+BQ146)-In_RH_On*In_RH_Rate*MAX(0,BQ143)</f>
        <v>-102.36044708213</v>
      </c>
      <c r="BR149" s="43" t="n">
        <f aca="false">-In_CIT*(MAX(0,BR143)+BR146)-In_RH_On*In_RH_Rate*MAX(0,BR143)</f>
        <v>-103.02949811147</v>
      </c>
      <c r="BS149" s="43" t="n">
        <f aca="false">-In_CIT*(MAX(0,BS143)+BS146)-In_RH_On*In_RH_Rate*MAX(0,BS143)</f>
        <v>-97.094839708214</v>
      </c>
      <c r="BT149" s="43" t="n">
        <f aca="false">-In_CIT*(MAX(0,BT143)+BT146)-In_RH_On*In_RH_Rate*MAX(0,BT143)</f>
        <v>-98.9458933404436</v>
      </c>
      <c r="BU149" s="43" t="n">
        <f aca="false">-In_CIT*(MAX(0,BU143)+BU146)-In_RH_On*In_RH_Rate*MAX(0,BU143)</f>
        <v>-100.804224357051</v>
      </c>
      <c r="BV149" s="43" t="n">
        <f aca="false">-In_CIT*(MAX(0,BV143)+BV146)-In_RH_On*In_RH_Rate*MAX(0,BV143)</f>
        <v>-101.513363846724</v>
      </c>
      <c r="BW149" s="43" t="n">
        <f aca="false">-In_CIT*(MAX(0,BW143)+BW146)-In_RH_On*In_RH_Rate*MAX(0,BW143)</f>
        <v>-101.748065147722</v>
      </c>
      <c r="BX149" s="43" t="n">
        <f aca="false">-In_CIT*(MAX(0,BX143)+BX146)-In_RH_On*In_RH_Rate*MAX(0,BX143)</f>
        <v>-103.653714993324</v>
      </c>
      <c r="BY149" s="43" t="n">
        <f aca="false">-In_CIT*(MAX(0,BY143)+BY146)-In_RH_On*In_RH_Rate*MAX(0,BY143)</f>
        <v>-105.567081008487</v>
      </c>
      <c r="BZ149" s="43" t="n">
        <f aca="false">-In_CIT*(MAX(0,BZ143)+BZ146)-In_RH_On*In_RH_Rate*MAX(0,BZ143)</f>
        <v>-106.314511401336</v>
      </c>
      <c r="CA149" s="43" t="n">
        <f aca="false">-In_CIT*(MAX(0,CA143)+CA146)-In_RH_On*In_RH_Rate*MAX(0,CA143)</f>
        <v>-101.592584634778</v>
      </c>
      <c r="CB149" s="43" t="n">
        <f aca="false">-In_CIT*(MAX(0,CB143)+CB146)-In_RH_On*In_RH_Rate*MAX(0,CB143)</f>
        <v>-103.500110217026</v>
      </c>
      <c r="CC149" s="43" t="n">
        <f aca="false">-In_CIT*(MAX(0,CC143)+CC146)-In_RH_On*In_RH_Rate*MAX(0,CC143)</f>
        <v>-104.564682498125</v>
      </c>
      <c r="CD149" s="43" t="n">
        <f aca="false">-In_CIT*(MAX(0,CD143)+CD146)-In_RH_On*In_RH_Rate*MAX(0,CD143)</f>
        <v>-104.49114643045</v>
      </c>
      <c r="CE149" s="43" t="n">
        <f aca="false">-In_CIT*(MAX(0,CE143)+CE146)-In_RH_On*In_RH_Rate*MAX(0,CE143)</f>
        <v>-100.15571554753</v>
      </c>
      <c r="CF149" s="43" t="n">
        <f aca="false">-In_CIT*(MAX(0,CF143)+CF146)-In_RH_On*In_RH_Rate*MAX(0,CF143)</f>
        <v>-100.084029259364</v>
      </c>
      <c r="CG149" s="43" t="n">
        <f aca="false">-In_CIT*(MAX(0,CG143)+CG146)-In_RH_On*In_RH_Rate*MAX(0,CG143)</f>
        <v>-101.111433974909</v>
      </c>
      <c r="CH149" s="43" t="n">
        <f aca="false">-In_CIT*(MAX(0,CH143)+CH146)-In_RH_On*In_RH_Rate*MAX(0,CH143)</f>
        <v>-101.038273495425</v>
      </c>
      <c r="CI149" s="43" t="n">
        <f aca="false">-In_CIT*(MAX(0,CI143)+CI146)-In_RH_On*In_RH_Rate*MAX(0,CI143)</f>
        <v>-104.460859058315</v>
      </c>
      <c r="CJ149" s="43" t="n">
        <f aca="false">-In_CIT*(MAX(0,CJ143)+CJ146)-In_RH_On*In_RH_Rate*MAX(0,CJ143)</f>
        <v>-105.546369638947</v>
      </c>
      <c r="CK149" s="43" t="n">
        <f aca="false">-In_CIT*(MAX(0,CK143)+CK146)-In_RH_On*In_RH_Rate*MAX(0,CK143)</f>
        <v>-106.629441094158</v>
      </c>
      <c r="CL149" s="43" t="n">
        <f aca="false">-In_CIT*(MAX(0,CL143)+CL146)-In_RH_On*In_RH_Rate*MAX(0,CL143)</f>
        <v>-106.551877052962</v>
      </c>
      <c r="CM149" s="43" t="n">
        <f aca="false">-In_CIT*(MAX(0,CM143)+CM146)-In_RH_On*In_RH_Rate*MAX(0,CM143)</f>
        <v>-112.196488480699</v>
      </c>
      <c r="CN149" s="43" t="n">
        <f aca="false">-In_CIT*(MAX(0,CN143)+CN146)-In_RH_On*In_RH_Rate*MAX(0,CN143)</f>
        <v>-113.365551955646</v>
      </c>
      <c r="CO149" s="43" t="n">
        <f aca="false">-In_CIT*(MAX(0,CO143)+CO146)-In_RH_On*In_RH_Rate*MAX(0,CO143)</f>
        <v>-114.532098472408</v>
      </c>
      <c r="CP149" s="43" t="n">
        <f aca="false">-In_CIT*(MAX(0,CP143)+CP146)-In_RH_On*In_RH_Rate*MAX(0,CP143)</f>
        <v>-114.452059353967</v>
      </c>
      <c r="CQ149" s="43" t="n">
        <f aca="false">-In_CIT*(MAX(0,CQ143)+CQ146)-In_RH_On*In_RH_Rate*MAX(0,CQ143)</f>
        <v>-110.59317726613</v>
      </c>
      <c r="CR149" s="43" t="n">
        <f aca="false">-In_CIT*(MAX(0,CR143)+CR146)-In_RH_On*In_RH_Rate*MAX(0,CR143)</f>
        <v>-111.743559665268</v>
      </c>
      <c r="CS149" s="43" t="n">
        <f aca="false">-In_CIT*(MAX(0,CS143)+CS146)-In_RH_On*In_RH_Rate*MAX(0,CS143)</f>
        <v>-112.891396988068</v>
      </c>
      <c r="CT149" s="43" t="n">
        <f aca="false">-In_CIT*(MAX(0,CT143)+CT146)-In_RH_On*In_RH_Rate*MAX(0,CT143)</f>
        <v>-112.810463714082</v>
      </c>
      <c r="CU149" s="43" t="n">
        <f aca="false">-In_CIT*(MAX(0,CU143)+CU146)-In_RH_On*In_RH_Rate*MAX(0,CU143)</f>
        <v>-110.630588832466</v>
      </c>
      <c r="CV149" s="43" t="n">
        <f aca="false">-In_CIT*(MAX(0,CV143)+CV146)-In_RH_On*In_RH_Rate*MAX(0,CV143)</f>
        <v>-32.6776317062632</v>
      </c>
      <c r="CW149" s="43" t="n">
        <f aca="false">-In_CIT*(MAX(0,CW143)+CW146)-In_RH_On*In_RH_Rate*MAX(0,CW143)</f>
        <v>-32.9599752619416</v>
      </c>
      <c r="CX149" s="43" t="n">
        <f aca="false">-In_CIT*(MAX(0,CX143)+CX146)-In_RH_On*In_RH_Rate*MAX(0,CX143)</f>
        <v>-32.8824389639909</v>
      </c>
      <c r="CY149" s="43" t="n">
        <f aca="false">-In_CIT*(MAX(0,CY143)+CY146)-In_RH_On*In_RH_Rate*MAX(0,CY143)</f>
        <v>-70.9273642341111</v>
      </c>
      <c r="CZ149" s="43" t="n">
        <f aca="false">-In_CIT*(MAX(0,CZ143)+CZ146)-In_RH_On*In_RH_Rate*MAX(0,CZ143)</f>
        <v>-71.6393560862882</v>
      </c>
      <c r="DA149" s="43" t="n">
        <f aca="false">-In_CIT*(MAX(0,DA143)+DA146)-In_RH_On*In_RH_Rate*MAX(0,DA143)</f>
        <v>-72.3488788181547</v>
      </c>
      <c r="DB149" s="43" t="n">
        <f aca="false">-In_CIT*(MAX(0,DB143)+DB146)-In_RH_On*In_RH_Rate*MAX(0,DB143)</f>
        <v>-72.2703609412421</v>
      </c>
      <c r="DC149" s="43" t="n">
        <f aca="false">-In_CIT*(MAX(0,DC143)+DC146)-In_RH_On*In_RH_Rate*MAX(0,DC143)</f>
        <v>-70.2120500298527</v>
      </c>
      <c r="DD149" s="43" t="n">
        <f aca="false">-In_CIT*(MAX(0,DD143)+DD146)-In_RH_On*In_RH_Rate*MAX(0,DD143)</f>
        <v>-70.9164039667957</v>
      </c>
      <c r="DE149" s="43" t="n">
        <f aca="false">-In_CIT*(MAX(0,DE143)+DE146)-In_RH_On*In_RH_Rate*MAX(0,DE143)</f>
        <v>-71.6182988435918</v>
      </c>
      <c r="DF149" s="43" t="n">
        <f aca="false">-In_CIT*(MAX(0,DF143)+DF146)-In_RH_On*In_RH_Rate*MAX(0,DF143)</f>
        <v>-71.5401008792814</v>
      </c>
      <c r="DG149" s="43" t="n">
        <f aca="false">-In_CIT*(MAX(0,DG143)+DG146)-In_RH_On*In_RH_Rate*MAX(0,DG143)</f>
        <v>-70.4495413082947</v>
      </c>
      <c r="DH149" s="43" t="n">
        <f aca="false">-In_CIT*(MAX(0,DH143)+DH146)-In_RH_On*In_RH_Rate*MAX(0,DH143)</f>
        <v>-71.1557537063932</v>
      </c>
      <c r="DI149" s="43" t="n">
        <f aca="false">-In_CIT*(MAX(0,DI143)+DI146)-In_RH_On*In_RH_Rate*MAX(0,DI143)</f>
        <v>-71.8594817226025</v>
      </c>
      <c r="DJ149" s="43" t="n">
        <f aca="false">-In_CIT*(MAX(0,DJ143)+DJ146)-In_RH_On*In_RH_Rate*MAX(0,DJ143)</f>
        <v>-71.7804785284082</v>
      </c>
      <c r="DK149" s="43" t="n">
        <f aca="false">-In_CIT*(MAX(0,DK143)+DK146)-In_RH_On*In_RH_Rate*MAX(0,DK143)</f>
        <v>-68.3359544113457</v>
      </c>
      <c r="DL149" s="43" t="n">
        <f aca="false">-In_CIT*(MAX(0,DL143)+DL146)-In_RH_On*In_RH_Rate*MAX(0,DL143)</f>
        <v>-68.2591679611675</v>
      </c>
      <c r="DM149" s="43" t="n">
        <f aca="false">-In_CIT*(MAX(0,DM143)+DM146)-In_RH_On*In_RH_Rate*MAX(0,DM143)</f>
        <v>-68.9316965793447</v>
      </c>
      <c r="DN149" s="43" t="n">
        <f aca="false">-In_CIT*(MAX(0,DN143)+DN146)-In_RH_On*In_RH_Rate*MAX(0,DN143)</f>
        <v>-68.8533310556624</v>
      </c>
      <c r="DO149" s="43" t="n">
        <f aca="false">-In_CIT*(MAX(0,DO143)+DO146)-In_RH_On*In_RH_Rate*MAX(0,DO143)</f>
        <v>-71.0931455728173</v>
      </c>
      <c r="DP149" s="43" t="n">
        <f aca="false">-In_CIT*(MAX(0,DP143)+DP146)-In_RH_On*In_RH_Rate*MAX(0,DP143)</f>
        <v>-71.8059736454413</v>
      </c>
      <c r="DQ149" s="43" t="n">
        <f aca="false">-In_CIT*(MAX(0,DQ143)+DQ146)-In_RH_On*In_RH_Rate*MAX(0,DQ143)</f>
        <v>-72.5162999597163</v>
      </c>
      <c r="DR149" s="43" t="n">
        <f aca="false">-In_CIT*(MAX(0,DR143)+DR146)-In_RH_On*In_RH_Rate*MAX(0,DR143)</f>
        <v>-72.4367441951514</v>
      </c>
      <c r="DS149" s="43" t="n">
        <f aca="false">-In_CIT*(MAX(0,DS143)+DS146)-In_RH_On*In_RH_Rate*MAX(0,DS143)</f>
        <v>-68.2223735860412</v>
      </c>
      <c r="DT149" s="43" t="n">
        <f aca="false">-In_CIT*(MAX(0,DT143)+DT146)-In_RH_On*In_RH_Rate*MAX(0,DT143)</f>
        <v>-68.9032452450332</v>
      </c>
      <c r="DU149" s="43" t="n">
        <f aca="false">-In_CIT*(MAX(0,DU143)+DU146)-In_RH_On*In_RH_Rate*MAX(0,DU143)</f>
        <v>-69.581613232842</v>
      </c>
      <c r="DV149" s="43" t="n">
        <f aca="false">-In_CIT*(MAX(0,DV143)+DV146)-In_RH_On*In_RH_Rate*MAX(0,DV143)</f>
        <v>-69.5019966402608</v>
      </c>
      <c r="DW149" s="43" t="n">
        <f aca="false">-In_CIT*(MAX(0,DW143)+DW146)-In_RH_On*In_RH_Rate*MAX(0,DW143)</f>
        <v>-70.4708337669286</v>
      </c>
      <c r="DX149" s="43" t="n">
        <f aca="false">-In_CIT*(MAX(0,DX143)+DX146)-In_RH_On*In_RH_Rate*MAX(0,DX143)</f>
        <v>-71.1760683166584</v>
      </c>
      <c r="DY149" s="43" t="n">
        <f aca="false">-In_CIT*(MAX(0,DY143)+DY146)-In_RH_On*In_RH_Rate*MAX(0,DY143)</f>
        <v>-71.878779076194</v>
      </c>
      <c r="DZ149" s="43" t="n">
        <f aca="false">-In_CIT*(MAX(0,DZ143)+DZ146)-In_RH_On*In_RH_Rate*MAX(0,DZ143)</f>
        <v>-71.7985227002796</v>
      </c>
      <c r="EA149" s="43" t="n">
        <f aca="false">-In_CIT*(MAX(0,EA143)+EA146)-In_RH_On*In_RH_Rate*MAX(0,EA143)</f>
        <v>-72.4860845920737</v>
      </c>
      <c r="EB149" s="43" t="n">
        <f aca="false">-In_CIT*(MAX(0,EB143)+EB146)-In_RH_On*In_RH_Rate*MAX(0,EB143)</f>
        <v>-72.4080672896252</v>
      </c>
      <c r="EC149" s="43" t="n">
        <f aca="false">-In_CIT*(MAX(0,EC143)+EC146)-In_RH_On*In_RH_Rate*MAX(0,EC143)</f>
        <v>-73.1249447617722</v>
      </c>
      <c r="ED149" s="43" t="n">
        <f aca="false">-In_CIT*(MAX(0,ED143)+ED146)-In_RH_On*In_RH_Rate*MAX(0,ED143)</f>
        <v>-73.0453230739815</v>
      </c>
      <c r="EE149" s="43" t="n">
        <f aca="false">-In_CIT*(MAX(0,EE143)+EE146)-In_RH_On*In_RH_Rate*MAX(0,EE143)</f>
        <v>-67.5196122878376</v>
      </c>
      <c r="EF149" s="43" t="n">
        <f aca="false">-In_CIT*(MAX(0,EF143)+EF146)-In_RH_On*In_RH_Rate*MAX(0,EF143)</f>
        <v>-68.1908246862992</v>
      </c>
      <c r="EG149" s="43" t="n">
        <f aca="false">-In_CIT*(MAX(0,EG143)+EG146)-In_RH_On*In_RH_Rate*MAX(0,EG143)</f>
        <v>-68.8594733550467</v>
      </c>
      <c r="EH149" s="43" t="n">
        <f aca="false">-In_CIT*(MAX(0,EH143)+EH146)-In_RH_On*In_RH_Rate*MAX(0,EH143)</f>
        <v>-68.7779469048063</v>
      </c>
      <c r="EI149" s="43" t="n">
        <f aca="false">-In_CIT*(MAX(0,EI143)+EI146)-In_RH_On*In_RH_Rate*MAX(0,EI143)</f>
        <v>-73.1478841606485</v>
      </c>
      <c r="EJ149" s="43" t="n">
        <f aca="false">-In_CIT*(MAX(0,EJ143)+EJ146)-In_RH_On*In_RH_Rate*MAX(0,EJ143)</f>
        <v>-181.903877365335</v>
      </c>
      <c r="EK149" s="43" t="n">
        <f aca="false">-In_CIT*(MAX(0,EK143)+EK146)-In_RH_On*In_RH_Rate*MAX(0,EK143)</f>
        <v>-183.820763947207</v>
      </c>
      <c r="EL149" s="43" t="n">
        <f aca="false">-In_CIT*(MAX(0,EL143)+EL146)-In_RH_On*In_RH_Rate*MAX(0,EL143)</f>
        <v>-183.737867554921</v>
      </c>
      <c r="EM149" s="43" t="n">
        <f aca="false">-In_CIT*(MAX(0,EM143)+EM146)-In_RH_On*In_RH_Rate*MAX(0,EM143)</f>
        <v>-185.986318593438</v>
      </c>
      <c r="EN149" s="43" t="n">
        <f aca="false">-In_CIT*(MAX(0,EN143)+EN146)-In_RH_On*In_RH_Rate*MAX(0,EN143)</f>
        <v>-187.969424565211</v>
      </c>
      <c r="EO149" s="43" t="n">
        <f aca="false">-In_CIT*(MAX(0,EO143)+EO146)-In_RH_On*In_RH_Rate*MAX(0,EO143)</f>
        <v>-189.949823924578</v>
      </c>
      <c r="EP149" s="43" t="n">
        <f aca="false">-In_CIT*(MAX(0,EP143)+EP146)-In_RH_On*In_RH_Rate*MAX(0,EP143)</f>
        <v>-189.863753813312</v>
      </c>
      <c r="EQ149" s="43" t="n">
        <f aca="false">-In_CIT*(MAX(0,EQ143)+EQ146)-In_RH_On*In_RH_Rate*MAX(0,EQ143)</f>
        <v>-182.977516069589</v>
      </c>
      <c r="ER149" s="43" t="n">
        <f aca="false">-In_CIT*(MAX(0,ER143)+ER146)-In_RH_On*In_RH_Rate*MAX(0,ER143)</f>
        <v>-182.892945759937</v>
      </c>
      <c r="ES149" s="43" t="n">
        <f aca="false">-In_CIT*(MAX(0,ES143)+ES146)-In_RH_On*In_RH_Rate*MAX(0,ES143)</f>
        <v>-184.817322718182</v>
      </c>
      <c r="ET149" s="43" t="n">
        <f aca="false">-In_CIT*(MAX(0,ET143)+ET146)-In_RH_On*In_RH_Rate*MAX(0,ET143)</f>
        <v>-184.731013263994</v>
      </c>
      <c r="EU149" s="43" t="n">
        <f aca="false">-In_CIT*(MAX(0,EU143)+EU146)-In_RH_On*In_RH_Rate*MAX(0,EU143)</f>
        <v>-184.243367475232</v>
      </c>
      <c r="EV149" s="43" t="n">
        <f aca="false">-In_CIT*(MAX(0,EV143)+EV146)-In_RH_On*In_RH_Rate*MAX(0,EV143)</f>
        <v>-186.205458509308</v>
      </c>
      <c r="EW149" s="43" t="n">
        <f aca="false">-In_CIT*(MAX(0,EW143)+EW146)-In_RH_On*In_RH_Rate*MAX(0,EW143)</f>
        <v>-188.164789426942</v>
      </c>
      <c r="EX149" s="43" t="n">
        <f aca="false">-In_CIT*(MAX(0,EX143)+EX146)-In_RH_On*In_RH_Rate*MAX(0,EX143)</f>
        <v>-188.0770178906</v>
      </c>
      <c r="EY149" s="43" t="n">
        <f aca="false">-In_CIT*(MAX(0,EY143)+EY146)-In_RH_On*In_RH_Rate*MAX(0,EY143)</f>
        <v>-187.580640379433</v>
      </c>
      <c r="EZ149" s="43" t="n">
        <f aca="false">-In_CIT*(MAX(0,EZ143)+EZ146)-In_RH_On*In_RH_Rate*MAX(0,EZ143)</f>
        <v>-189.578371349617</v>
      </c>
      <c r="FA149" s="43" t="n">
        <f aca="false">-In_CIT*(MAX(0,FA143)+FA146)-In_RH_On*In_RH_Rate*MAX(0,FA143)</f>
        <v>-191.573295446986</v>
      </c>
      <c r="FB149" s="43" t="n">
        <f aca="false">-In_CIT*(MAX(0,FB143)+FB146)-In_RH_On*In_RH_Rate*MAX(0,FB143)</f>
        <v>-191.484037060819</v>
      </c>
      <c r="FC149" s="43" t="n">
        <f aca="false">-In_CIT*(MAX(0,FC143)+FC146)-In_RH_On*In_RH_Rate*MAX(0,FC143)</f>
        <v>-190.978770491815</v>
      </c>
      <c r="FD149" s="43" t="n">
        <f aca="false">-In_CIT*(MAX(0,FD143)+FD146)-In_RH_On*In_RH_Rate*MAX(0,FD143)</f>
        <v>-0</v>
      </c>
      <c r="FE149" s="43" t="n">
        <f aca="false">-In_CIT*(MAX(0,FE143)+FE146)-In_RH_On*In_RH_Rate*MAX(0,FE143)</f>
        <v>-0</v>
      </c>
      <c r="FF149" s="43" t="n">
        <f aca="false">-In_CIT*(MAX(0,FF143)+FF146)-In_RH_On*In_RH_Rate*MAX(0,FF143)</f>
        <v>-0</v>
      </c>
      <c r="FG149" s="43" t="n">
        <f aca="false">-In_CIT*(MAX(0,FG143)+FG146)-In_RH_On*In_RH_Rate*MAX(0,FG143)</f>
        <v>-0</v>
      </c>
      <c r="FH149" s="43" t="n">
        <f aca="false">-In_CIT*(MAX(0,FH143)+FH146)-In_RH_On*In_RH_Rate*MAX(0,FH143)</f>
        <v>-0</v>
      </c>
    </row>
    <row r="150" customFormat="false" ht="15" hidden="false" customHeight="false" outlineLevel="0" collapsed="false">
      <c r="C150" s="0" t="s">
        <v>743</v>
      </c>
      <c r="D150" s="11" t="s">
        <v>319</v>
      </c>
      <c r="I150" s="43" t="n">
        <f aca="false">SUM(J150:FH150)</f>
        <v>0</v>
      </c>
      <c r="J150" s="43" t="n">
        <f aca="false">ABS(J149-J115)</f>
        <v>0</v>
      </c>
      <c r="K150" s="43" t="n">
        <f aca="false">ABS(K149-K115)</f>
        <v>0</v>
      </c>
      <c r="L150" s="43" t="n">
        <f aca="false">ABS(L149-L115)</f>
        <v>0</v>
      </c>
      <c r="M150" s="43" t="n">
        <f aca="false">ABS(M149-M115)</f>
        <v>0</v>
      </c>
      <c r="N150" s="43" t="n">
        <f aca="false">ABS(N149-N115)</f>
        <v>0</v>
      </c>
      <c r="O150" s="43" t="n">
        <f aca="false">ABS(O149-O115)</f>
        <v>0</v>
      </c>
      <c r="P150" s="43" t="n">
        <f aca="false">ABS(P149-P115)</f>
        <v>0</v>
      </c>
      <c r="Q150" s="43" t="n">
        <f aca="false">ABS(Q149-Q115)</f>
        <v>0</v>
      </c>
      <c r="R150" s="43" t="n">
        <f aca="false">ABS(R149-R115)</f>
        <v>0</v>
      </c>
      <c r="S150" s="43" t="n">
        <f aca="false">ABS(S149-S115)</f>
        <v>0</v>
      </c>
      <c r="T150" s="43" t="n">
        <f aca="false">ABS(T149-T115)</f>
        <v>0</v>
      </c>
      <c r="U150" s="43" t="n">
        <f aca="false">ABS(U149-U115)</f>
        <v>0</v>
      </c>
      <c r="V150" s="43" t="n">
        <f aca="false">ABS(V149-V115)</f>
        <v>0</v>
      </c>
      <c r="W150" s="43" t="n">
        <f aca="false">ABS(W149-W115)</f>
        <v>0</v>
      </c>
      <c r="X150" s="43" t="n">
        <f aca="false">ABS(X149-X115)</f>
        <v>0</v>
      </c>
      <c r="Y150" s="43" t="n">
        <f aca="false">ABS(Y149-Y115)</f>
        <v>0</v>
      </c>
      <c r="Z150" s="43" t="n">
        <f aca="false">ABS(Z149-Z115)</f>
        <v>0</v>
      </c>
      <c r="AA150" s="43" t="n">
        <f aca="false">ABS(AA149-AA115)</f>
        <v>0</v>
      </c>
      <c r="AB150" s="43" t="n">
        <f aca="false">ABS(AB149-AB115)</f>
        <v>0</v>
      </c>
      <c r="AC150" s="43" t="n">
        <f aca="false">ABS(AC149-AC115)</f>
        <v>0</v>
      </c>
      <c r="AD150" s="43" t="n">
        <f aca="false">ABS(AD149-AD115)</f>
        <v>0</v>
      </c>
      <c r="AE150" s="43" t="n">
        <f aca="false">ABS(AE149-AE115)</f>
        <v>0</v>
      </c>
      <c r="AF150" s="43" t="n">
        <f aca="false">ABS(AF149-AF115)</f>
        <v>0</v>
      </c>
      <c r="AG150" s="43" t="n">
        <f aca="false">ABS(AG149-AG115)</f>
        <v>0</v>
      </c>
      <c r="AH150" s="43" t="n">
        <f aca="false">ABS(AH149-AH115)</f>
        <v>0</v>
      </c>
      <c r="AI150" s="43" t="n">
        <f aca="false">ABS(AI149-AI115)</f>
        <v>0</v>
      </c>
      <c r="AJ150" s="43" t="n">
        <f aca="false">ABS(AJ149-AJ115)</f>
        <v>0</v>
      </c>
      <c r="AK150" s="43" t="n">
        <f aca="false">ABS(AK149-AK115)</f>
        <v>0</v>
      </c>
      <c r="AL150" s="43" t="n">
        <f aca="false">ABS(AL149-AL115)</f>
        <v>0</v>
      </c>
      <c r="AM150" s="43" t="n">
        <f aca="false">ABS(AM149-AM115)</f>
        <v>0</v>
      </c>
      <c r="AN150" s="43" t="n">
        <f aca="false">ABS(AN149-AN115)</f>
        <v>0</v>
      </c>
      <c r="AO150" s="43" t="n">
        <f aca="false">ABS(AO149-AO115)</f>
        <v>0</v>
      </c>
      <c r="AP150" s="43" t="n">
        <f aca="false">ABS(AP149-AP115)</f>
        <v>0</v>
      </c>
      <c r="AQ150" s="43" t="n">
        <f aca="false">ABS(AQ149-AQ115)</f>
        <v>0</v>
      </c>
      <c r="AR150" s="43" t="n">
        <f aca="false">ABS(AR149-AR115)</f>
        <v>0</v>
      </c>
      <c r="AS150" s="43" t="n">
        <f aca="false">ABS(AS149-AS115)</f>
        <v>0</v>
      </c>
      <c r="AT150" s="43" t="n">
        <f aca="false">ABS(AT149-AT115)</f>
        <v>0</v>
      </c>
      <c r="AU150" s="43" t="n">
        <f aca="false">ABS(AU149-AU115)</f>
        <v>0</v>
      </c>
      <c r="AV150" s="43" t="n">
        <f aca="false">ABS(AV149-AV115)</f>
        <v>0</v>
      </c>
      <c r="AW150" s="43" t="n">
        <f aca="false">ABS(AW149-AW115)</f>
        <v>0</v>
      </c>
      <c r="AX150" s="43" t="n">
        <f aca="false">ABS(AX149-AX115)</f>
        <v>0</v>
      </c>
      <c r="AY150" s="43" t="n">
        <f aca="false">ABS(AY149-AY115)</f>
        <v>0</v>
      </c>
      <c r="AZ150" s="43" t="n">
        <f aca="false">ABS(AZ149-AZ115)</f>
        <v>0</v>
      </c>
      <c r="BA150" s="43" t="n">
        <f aca="false">ABS(BA149-BA115)</f>
        <v>0</v>
      </c>
      <c r="BB150" s="43" t="n">
        <f aca="false">ABS(BB149-BB115)</f>
        <v>0</v>
      </c>
      <c r="BC150" s="43" t="n">
        <f aca="false">ABS(BC149-BC115)</f>
        <v>0</v>
      </c>
      <c r="BD150" s="43" t="n">
        <f aca="false">ABS(BD149-BD115)</f>
        <v>0</v>
      </c>
      <c r="BE150" s="43" t="n">
        <f aca="false">ABS(BE149-BE115)</f>
        <v>0</v>
      </c>
      <c r="BF150" s="43" t="n">
        <f aca="false">ABS(BF149-BF115)</f>
        <v>0</v>
      </c>
      <c r="BG150" s="43" t="n">
        <f aca="false">ABS(BG149-BG115)</f>
        <v>0</v>
      </c>
      <c r="BH150" s="43" t="n">
        <f aca="false">ABS(BH149-BH115)</f>
        <v>0</v>
      </c>
      <c r="BI150" s="43" t="n">
        <f aca="false">ABS(BI149-BI115)</f>
        <v>0</v>
      </c>
      <c r="BJ150" s="43" t="n">
        <f aca="false">ABS(BJ149-BJ115)</f>
        <v>0</v>
      </c>
      <c r="BK150" s="43" t="n">
        <f aca="false">ABS(BK149-BK115)</f>
        <v>0</v>
      </c>
      <c r="BL150" s="43" t="n">
        <f aca="false">ABS(BL149-BL115)</f>
        <v>0</v>
      </c>
      <c r="BM150" s="43" t="n">
        <f aca="false">ABS(BM149-BM115)</f>
        <v>0</v>
      </c>
      <c r="BN150" s="43" t="n">
        <f aca="false">ABS(BN149-BN115)</f>
        <v>0</v>
      </c>
      <c r="BO150" s="43" t="n">
        <f aca="false">ABS(BO149-BO115)</f>
        <v>0</v>
      </c>
      <c r="BP150" s="43" t="n">
        <f aca="false">ABS(BP149-BP115)</f>
        <v>0</v>
      </c>
      <c r="BQ150" s="43" t="n">
        <f aca="false">ABS(BQ149-BQ115)</f>
        <v>0</v>
      </c>
      <c r="BR150" s="43" t="n">
        <f aca="false">ABS(BR149-BR115)</f>
        <v>0</v>
      </c>
      <c r="BS150" s="43" t="n">
        <f aca="false">ABS(BS149-BS115)</f>
        <v>0</v>
      </c>
      <c r="BT150" s="43" t="n">
        <f aca="false">ABS(BT149-BT115)</f>
        <v>0</v>
      </c>
      <c r="BU150" s="43" t="n">
        <f aca="false">ABS(BU149-BU115)</f>
        <v>0</v>
      </c>
      <c r="BV150" s="43" t="n">
        <f aca="false">ABS(BV149-BV115)</f>
        <v>0</v>
      </c>
      <c r="BW150" s="43" t="n">
        <f aca="false">ABS(BW149-BW115)</f>
        <v>0</v>
      </c>
      <c r="BX150" s="43" t="n">
        <f aca="false">ABS(BX149-BX115)</f>
        <v>0</v>
      </c>
      <c r="BY150" s="43" t="n">
        <f aca="false">ABS(BY149-BY115)</f>
        <v>0</v>
      </c>
      <c r="BZ150" s="43" t="n">
        <f aca="false">ABS(BZ149-BZ115)</f>
        <v>0</v>
      </c>
      <c r="CA150" s="43" t="n">
        <f aca="false">ABS(CA149-CA115)</f>
        <v>0</v>
      </c>
      <c r="CB150" s="43" t="n">
        <f aca="false">ABS(CB149-CB115)</f>
        <v>0</v>
      </c>
      <c r="CC150" s="43" t="n">
        <f aca="false">ABS(CC149-CC115)</f>
        <v>0</v>
      </c>
      <c r="CD150" s="43" t="n">
        <f aca="false">ABS(CD149-CD115)</f>
        <v>0</v>
      </c>
      <c r="CE150" s="43" t="n">
        <f aca="false">ABS(CE149-CE115)</f>
        <v>0</v>
      </c>
      <c r="CF150" s="43" t="n">
        <f aca="false">ABS(CF149-CF115)</f>
        <v>0</v>
      </c>
      <c r="CG150" s="43" t="n">
        <f aca="false">ABS(CG149-CG115)</f>
        <v>0</v>
      </c>
      <c r="CH150" s="43" t="n">
        <f aca="false">ABS(CH149-CH115)</f>
        <v>0</v>
      </c>
      <c r="CI150" s="43" t="n">
        <f aca="false">ABS(CI149-CI115)</f>
        <v>0</v>
      </c>
      <c r="CJ150" s="43" t="n">
        <f aca="false">ABS(CJ149-CJ115)</f>
        <v>0</v>
      </c>
      <c r="CK150" s="43" t="n">
        <f aca="false">ABS(CK149-CK115)</f>
        <v>0</v>
      </c>
      <c r="CL150" s="43" t="n">
        <f aca="false">ABS(CL149-CL115)</f>
        <v>0</v>
      </c>
      <c r="CM150" s="43" t="n">
        <f aca="false">ABS(CM149-CM115)</f>
        <v>0</v>
      </c>
      <c r="CN150" s="43" t="n">
        <f aca="false">ABS(CN149-CN115)</f>
        <v>0</v>
      </c>
      <c r="CO150" s="43" t="n">
        <f aca="false">ABS(CO149-CO115)</f>
        <v>0</v>
      </c>
      <c r="CP150" s="43" t="n">
        <f aca="false">ABS(CP149-CP115)</f>
        <v>0</v>
      </c>
      <c r="CQ150" s="43" t="n">
        <f aca="false">ABS(CQ149-CQ115)</f>
        <v>0</v>
      </c>
      <c r="CR150" s="43" t="n">
        <f aca="false">ABS(CR149-CR115)</f>
        <v>0</v>
      </c>
      <c r="CS150" s="43" t="n">
        <f aca="false">ABS(CS149-CS115)</f>
        <v>0</v>
      </c>
      <c r="CT150" s="43" t="n">
        <f aca="false">ABS(CT149-CT115)</f>
        <v>0</v>
      </c>
      <c r="CU150" s="43" t="n">
        <f aca="false">ABS(CU149-CU115)</f>
        <v>0</v>
      </c>
      <c r="CV150" s="43" t="n">
        <f aca="false">ABS(CV149-CV115)</f>
        <v>0</v>
      </c>
      <c r="CW150" s="43" t="n">
        <f aca="false">ABS(CW149-CW115)</f>
        <v>0</v>
      </c>
      <c r="CX150" s="43" t="n">
        <f aca="false">ABS(CX149-CX115)</f>
        <v>0</v>
      </c>
      <c r="CY150" s="43" t="n">
        <f aca="false">ABS(CY149-CY115)</f>
        <v>0</v>
      </c>
      <c r="CZ150" s="43" t="n">
        <f aca="false">ABS(CZ149-CZ115)</f>
        <v>0</v>
      </c>
      <c r="DA150" s="43" t="n">
        <f aca="false">ABS(DA149-DA115)</f>
        <v>0</v>
      </c>
      <c r="DB150" s="43" t="n">
        <f aca="false">ABS(DB149-DB115)</f>
        <v>0</v>
      </c>
      <c r="DC150" s="43" t="n">
        <f aca="false">ABS(DC149-DC115)</f>
        <v>0</v>
      </c>
      <c r="DD150" s="43" t="n">
        <f aca="false">ABS(DD149-DD115)</f>
        <v>0</v>
      </c>
      <c r="DE150" s="43" t="n">
        <f aca="false">ABS(DE149-DE115)</f>
        <v>0</v>
      </c>
      <c r="DF150" s="43" t="n">
        <f aca="false">ABS(DF149-DF115)</f>
        <v>0</v>
      </c>
      <c r="DG150" s="43" t="n">
        <f aca="false">ABS(DG149-DG115)</f>
        <v>0</v>
      </c>
      <c r="DH150" s="43" t="n">
        <f aca="false">ABS(DH149-DH115)</f>
        <v>0</v>
      </c>
      <c r="DI150" s="43" t="n">
        <f aca="false">ABS(DI149-DI115)</f>
        <v>0</v>
      </c>
      <c r="DJ150" s="43" t="n">
        <f aca="false">ABS(DJ149-DJ115)</f>
        <v>0</v>
      </c>
      <c r="DK150" s="43" t="n">
        <f aca="false">ABS(DK149-DK115)</f>
        <v>0</v>
      </c>
      <c r="DL150" s="43" t="n">
        <f aca="false">ABS(DL149-DL115)</f>
        <v>0</v>
      </c>
      <c r="DM150" s="43" t="n">
        <f aca="false">ABS(DM149-DM115)</f>
        <v>0</v>
      </c>
      <c r="DN150" s="43" t="n">
        <f aca="false">ABS(DN149-DN115)</f>
        <v>0</v>
      </c>
      <c r="DO150" s="43" t="n">
        <f aca="false">ABS(DO149-DO115)</f>
        <v>0</v>
      </c>
      <c r="DP150" s="43" t="n">
        <f aca="false">ABS(DP149-DP115)</f>
        <v>0</v>
      </c>
      <c r="DQ150" s="43" t="n">
        <f aca="false">ABS(DQ149-DQ115)</f>
        <v>0</v>
      </c>
      <c r="DR150" s="43" t="n">
        <f aca="false">ABS(DR149-DR115)</f>
        <v>0</v>
      </c>
      <c r="DS150" s="43" t="n">
        <f aca="false">ABS(DS149-DS115)</f>
        <v>0</v>
      </c>
      <c r="DT150" s="43" t="n">
        <f aca="false">ABS(DT149-DT115)</f>
        <v>0</v>
      </c>
      <c r="DU150" s="43" t="n">
        <f aca="false">ABS(DU149-DU115)</f>
        <v>0</v>
      </c>
      <c r="DV150" s="43" t="n">
        <f aca="false">ABS(DV149-DV115)</f>
        <v>0</v>
      </c>
      <c r="DW150" s="43" t="n">
        <f aca="false">ABS(DW149-DW115)</f>
        <v>0</v>
      </c>
      <c r="DX150" s="43" t="n">
        <f aca="false">ABS(DX149-DX115)</f>
        <v>0</v>
      </c>
      <c r="DY150" s="43" t="n">
        <f aca="false">ABS(DY149-DY115)</f>
        <v>0</v>
      </c>
      <c r="DZ150" s="43" t="n">
        <f aca="false">ABS(DZ149-DZ115)</f>
        <v>0</v>
      </c>
      <c r="EA150" s="43" t="n">
        <f aca="false">ABS(EA149-EA115)</f>
        <v>0</v>
      </c>
      <c r="EB150" s="43" t="n">
        <f aca="false">ABS(EB149-EB115)</f>
        <v>0</v>
      </c>
      <c r="EC150" s="43" t="n">
        <f aca="false">ABS(EC149-EC115)</f>
        <v>0</v>
      </c>
      <c r="ED150" s="43" t="n">
        <f aca="false">ABS(ED149-ED115)</f>
        <v>0</v>
      </c>
      <c r="EE150" s="43" t="n">
        <f aca="false">ABS(EE149-EE115)</f>
        <v>0</v>
      </c>
      <c r="EF150" s="43" t="n">
        <f aca="false">ABS(EF149-EF115)</f>
        <v>0</v>
      </c>
      <c r="EG150" s="43" t="n">
        <f aca="false">ABS(EG149-EG115)</f>
        <v>0</v>
      </c>
      <c r="EH150" s="43" t="n">
        <f aca="false">ABS(EH149-EH115)</f>
        <v>0</v>
      </c>
      <c r="EI150" s="43" t="n">
        <f aca="false">ABS(EI149-EI115)</f>
        <v>0</v>
      </c>
      <c r="EJ150" s="43" t="n">
        <f aca="false">ABS(EJ149-EJ115)</f>
        <v>0</v>
      </c>
      <c r="EK150" s="43" t="n">
        <f aca="false">ABS(EK149-EK115)</f>
        <v>0</v>
      </c>
      <c r="EL150" s="43" t="n">
        <f aca="false">ABS(EL149-EL115)</f>
        <v>0</v>
      </c>
      <c r="EM150" s="43" t="n">
        <f aca="false">ABS(EM149-EM115)</f>
        <v>0</v>
      </c>
      <c r="EN150" s="43" t="n">
        <f aca="false">ABS(EN149-EN115)</f>
        <v>0</v>
      </c>
      <c r="EO150" s="43" t="n">
        <f aca="false">ABS(EO149-EO115)</f>
        <v>0</v>
      </c>
      <c r="EP150" s="43" t="n">
        <f aca="false">ABS(EP149-EP115)</f>
        <v>0</v>
      </c>
      <c r="EQ150" s="43" t="n">
        <f aca="false">ABS(EQ149-EQ115)</f>
        <v>0</v>
      </c>
      <c r="ER150" s="43" t="n">
        <f aca="false">ABS(ER149-ER115)</f>
        <v>0</v>
      </c>
      <c r="ES150" s="43" t="n">
        <f aca="false">ABS(ES149-ES115)</f>
        <v>0</v>
      </c>
      <c r="ET150" s="43" t="n">
        <f aca="false">ABS(ET149-ET115)</f>
        <v>0</v>
      </c>
      <c r="EU150" s="43" t="n">
        <f aca="false">ABS(EU149-EU115)</f>
        <v>0</v>
      </c>
      <c r="EV150" s="43" t="n">
        <f aca="false">ABS(EV149-EV115)</f>
        <v>0</v>
      </c>
      <c r="EW150" s="43" t="n">
        <f aca="false">ABS(EW149-EW115)</f>
        <v>0</v>
      </c>
      <c r="EX150" s="43" t="n">
        <f aca="false">ABS(EX149-EX115)</f>
        <v>0</v>
      </c>
      <c r="EY150" s="43" t="n">
        <f aca="false">ABS(EY149-EY115)</f>
        <v>0</v>
      </c>
      <c r="EZ150" s="43" t="n">
        <f aca="false">ABS(EZ149-EZ115)</f>
        <v>0</v>
      </c>
      <c r="FA150" s="43" t="n">
        <f aca="false">ABS(FA149-FA115)</f>
        <v>0</v>
      </c>
      <c r="FB150" s="43" t="n">
        <f aca="false">ABS(FB149-FB115)</f>
        <v>0</v>
      </c>
      <c r="FC150" s="43" t="n">
        <f aca="false">ABS(FC149-FC115)</f>
        <v>0</v>
      </c>
      <c r="FD150" s="43" t="n">
        <f aca="false">ABS(FD149-FD115)</f>
        <v>0</v>
      </c>
      <c r="FE150" s="43" t="n">
        <f aca="false">ABS(FE149-FE115)</f>
        <v>0</v>
      </c>
      <c r="FF150" s="43" t="n">
        <f aca="false">ABS(FF149-FF115)</f>
        <v>0</v>
      </c>
      <c r="FG150" s="43" t="n">
        <f aca="false">ABS(FG149-FG115)</f>
        <v>0</v>
      </c>
      <c r="FH150" s="43" t="n">
        <f aca="false">ABS(FH149-FH115)</f>
        <v>0</v>
      </c>
    </row>
    <row r="152" customFormat="false" ht="15" hidden="false" customHeight="false" outlineLevel="0" collapsed="false">
      <c r="A152" s="9" t="s">
        <v>14</v>
      </c>
      <c r="B152" s="9"/>
      <c r="C152" s="9" t="s">
        <v>744</v>
      </c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/>
      <c r="BO152" s="9"/>
      <c r="BP152" s="9"/>
      <c r="BQ152" s="9"/>
      <c r="BR152" s="9"/>
      <c r="BS152" s="9"/>
      <c r="BT152" s="9"/>
      <c r="BU152" s="9"/>
      <c r="BV152" s="9"/>
      <c r="BW152" s="9"/>
      <c r="BX152" s="9"/>
      <c r="BY152" s="9"/>
      <c r="BZ152" s="9"/>
      <c r="CA152" s="9"/>
      <c r="CB152" s="9"/>
      <c r="CC152" s="9"/>
      <c r="CD152" s="9"/>
      <c r="CE152" s="9"/>
      <c r="CF152" s="9"/>
      <c r="CG152" s="9"/>
      <c r="CH152" s="9"/>
      <c r="CI152" s="9"/>
      <c r="CJ152" s="9"/>
      <c r="CK152" s="9"/>
      <c r="CL152" s="9"/>
      <c r="CM152" s="9"/>
      <c r="CN152" s="9"/>
      <c r="CO152" s="9"/>
      <c r="CP152" s="9"/>
      <c r="CQ152" s="9"/>
      <c r="CR152" s="9"/>
      <c r="CS152" s="9"/>
      <c r="CT152" s="9"/>
      <c r="CU152" s="9"/>
      <c r="CV152" s="9"/>
      <c r="CW152" s="9"/>
      <c r="CX152" s="9"/>
      <c r="CY152" s="9"/>
      <c r="CZ152" s="9"/>
      <c r="DA152" s="9"/>
      <c r="DB152" s="9"/>
      <c r="DC152" s="9"/>
      <c r="DD152" s="9"/>
      <c r="DE152" s="9"/>
      <c r="DF152" s="9"/>
      <c r="DG152" s="9"/>
      <c r="DH152" s="9"/>
      <c r="DI152" s="9"/>
      <c r="DJ152" s="9"/>
      <c r="DK152" s="9"/>
      <c r="DL152" s="9"/>
      <c r="DM152" s="9"/>
      <c r="DN152" s="9"/>
      <c r="DO152" s="9"/>
      <c r="DP152" s="9"/>
      <c r="DQ152" s="9"/>
      <c r="DR152" s="9"/>
      <c r="DS152" s="9"/>
      <c r="DT152" s="9"/>
      <c r="DU152" s="9"/>
      <c r="DV152" s="9"/>
      <c r="DW152" s="9"/>
      <c r="DX152" s="9"/>
      <c r="DY152" s="9"/>
      <c r="DZ152" s="9"/>
      <c r="EA152" s="9"/>
      <c r="EB152" s="9"/>
      <c r="EC152" s="9"/>
      <c r="ED152" s="9"/>
      <c r="EE152" s="9"/>
      <c r="EF152" s="9"/>
      <c r="EG152" s="9"/>
      <c r="EH152" s="9"/>
      <c r="EI152" s="9"/>
      <c r="EJ152" s="9"/>
      <c r="EK152" s="9"/>
      <c r="EL152" s="9"/>
      <c r="EM152" s="9"/>
      <c r="EN152" s="9"/>
      <c r="EO152" s="9"/>
      <c r="EP152" s="9"/>
      <c r="EQ152" s="9"/>
      <c r="ER152" s="9"/>
      <c r="ES152" s="9"/>
      <c r="ET152" s="9"/>
      <c r="EU152" s="9"/>
      <c r="EV152" s="9"/>
      <c r="EW152" s="9"/>
      <c r="EX152" s="9"/>
      <c r="EY152" s="9"/>
      <c r="EZ152" s="9"/>
      <c r="FA152" s="9"/>
      <c r="FB152" s="9"/>
      <c r="FC152" s="9"/>
      <c r="FD152" s="9"/>
      <c r="FE152" s="9"/>
      <c r="FF152" s="9"/>
      <c r="FG152" s="9"/>
      <c r="FH152" s="9"/>
    </row>
    <row r="153" customFormat="false" ht="15" hidden="false" customHeight="false" outlineLevel="0" collapsed="false">
      <c r="C153" s="0" t="s">
        <v>745</v>
      </c>
      <c r="D153" s="11" t="s">
        <v>319</v>
      </c>
      <c r="I153" s="43" t="n">
        <f aca="false">SUM(J153:FH153)</f>
        <v>-5725.08750061644</v>
      </c>
      <c r="J153" s="43" t="n">
        <f aca="false">J94+J95+J96+J97+J99+J100+J101+J102+J105</f>
        <v>-2749.35227272727</v>
      </c>
      <c r="K153" s="43" t="n">
        <f aca="false">K94+K95+K96+K97+K99+K100+K101+K102+K105</f>
        <v>818.684731973848</v>
      </c>
      <c r="L153" s="43" t="n">
        <f aca="false">L94+L95+L96+L97+L99+L100+L101+L102+L105</f>
        <v>-684.462738443338</v>
      </c>
      <c r="M153" s="43" t="n">
        <f aca="false">M94+M95+M96+M97+M99+M100+M101+M102+M105</f>
        <v>-226.929361942715</v>
      </c>
      <c r="N153" s="43" t="n">
        <f aca="false">N94+N95+N96+N97+N99+N100+N101+N102+N105</f>
        <v>-1835.41287842623</v>
      </c>
      <c r="O153" s="43" t="n">
        <f aca="false">O94+O95+O96+O97+O99+O100+O101+O102+O105</f>
        <v>-1580.73987118772</v>
      </c>
      <c r="P153" s="43" t="n">
        <f aca="false">P94+P95+P96+P97+P99+P100+P101+P102+P105</f>
        <v>-7.30364753424658</v>
      </c>
      <c r="Q153" s="43" t="n">
        <f aca="false">Q94+Q95+Q96+Q97+Q99+Q100+Q101+Q102+Q105</f>
        <v>-7.38390739726027</v>
      </c>
      <c r="R153" s="43" t="n">
        <f aca="false">R94+R95+R96+R97+R99+R100+R101+R102+R105</f>
        <v>-7.38390739726027</v>
      </c>
      <c r="S153" s="43" t="n">
        <f aca="false">S94+S95+S96+S97+S99+S100+S101+S102+S105</f>
        <v>555.196352465753</v>
      </c>
      <c r="T153" s="43" t="n">
        <f aca="false">T94+T95+T96+T97+T99+T100+T101+T102+T105</f>
        <v>0</v>
      </c>
      <c r="U153" s="43" t="n">
        <f aca="false">U94+U95+U96+U97+U99+U100+U101+U102+U105</f>
        <v>0</v>
      </c>
      <c r="V153" s="43" t="n">
        <f aca="false">V94+V95+V96+V97+V99+V100+V101+V102+V105</f>
        <v>0</v>
      </c>
      <c r="W153" s="43" t="n">
        <f aca="false">W94+W95+W96+W97+W99+W100+W101+W102+W105</f>
        <v>0</v>
      </c>
      <c r="X153" s="43" t="n">
        <f aca="false">X94+X95+X96+X97+X99+X100+X101+X102+X105</f>
        <v>0</v>
      </c>
      <c r="Y153" s="43" t="n">
        <f aca="false">Y94+Y95+Y96+Y97+Y99+Y100+Y101+Y102+Y105</f>
        <v>0</v>
      </c>
      <c r="Z153" s="43" t="n">
        <f aca="false">Z94+Z95+Z96+Z97+Z99+Z100+Z101+Z102+Z105</f>
        <v>0</v>
      </c>
      <c r="AA153" s="43" t="n">
        <f aca="false">AA94+AA95+AA96+AA97+AA99+AA100+AA101+AA102+AA105</f>
        <v>0</v>
      </c>
      <c r="AB153" s="43" t="n">
        <f aca="false">AB94+AB95+AB96+AB97+AB99+AB100+AB101+AB102+AB105</f>
        <v>0</v>
      </c>
      <c r="AC153" s="43" t="n">
        <f aca="false">AC94+AC95+AC96+AC97+AC99+AC100+AC101+AC102+AC105</f>
        <v>0</v>
      </c>
      <c r="AD153" s="43" t="n">
        <f aca="false">AD94+AD95+AD96+AD97+AD99+AD100+AD101+AD102+AD105</f>
        <v>0</v>
      </c>
      <c r="AE153" s="43" t="n">
        <f aca="false">AE94+AE95+AE96+AE97+AE99+AE100+AE101+AE102+AE105</f>
        <v>0</v>
      </c>
      <c r="AF153" s="43" t="n">
        <f aca="false">AF94+AF95+AF96+AF97+AF99+AF100+AF101+AF102+AF105</f>
        <v>0</v>
      </c>
      <c r="AG153" s="43" t="n">
        <f aca="false">AG94+AG95+AG96+AG97+AG99+AG100+AG101+AG102+AG105</f>
        <v>0</v>
      </c>
      <c r="AH153" s="43" t="n">
        <f aca="false">AH94+AH95+AH96+AH97+AH99+AH100+AH101+AH102+AH105</f>
        <v>0</v>
      </c>
      <c r="AI153" s="43" t="n">
        <f aca="false">AI94+AI95+AI96+AI97+AI99+AI100+AI101+AI102+AI105</f>
        <v>0</v>
      </c>
      <c r="AJ153" s="43" t="n">
        <f aca="false">AJ94+AJ95+AJ96+AJ97+AJ99+AJ100+AJ101+AJ102+AJ105</f>
        <v>0</v>
      </c>
      <c r="AK153" s="43" t="n">
        <f aca="false">AK94+AK95+AK96+AK97+AK99+AK100+AK101+AK102+AK105</f>
        <v>0</v>
      </c>
      <c r="AL153" s="43" t="n">
        <f aca="false">AL94+AL95+AL96+AL97+AL99+AL100+AL101+AL102+AL105</f>
        <v>0</v>
      </c>
      <c r="AM153" s="43" t="n">
        <f aca="false">AM94+AM95+AM96+AM97+AM99+AM100+AM101+AM102+AM105</f>
        <v>0</v>
      </c>
      <c r="AN153" s="43" t="n">
        <f aca="false">AN94+AN95+AN96+AN97+AN99+AN100+AN101+AN102+AN105</f>
        <v>0</v>
      </c>
      <c r="AO153" s="43" t="n">
        <f aca="false">AO94+AO95+AO96+AO97+AO99+AO100+AO101+AO102+AO105</f>
        <v>0</v>
      </c>
      <c r="AP153" s="43" t="n">
        <f aca="false">AP94+AP95+AP96+AP97+AP99+AP100+AP101+AP102+AP105</f>
        <v>0</v>
      </c>
      <c r="AQ153" s="43" t="n">
        <f aca="false">AQ94+AQ95+AQ96+AQ97+AQ99+AQ100+AQ101+AQ102+AQ105</f>
        <v>0</v>
      </c>
      <c r="AR153" s="43" t="n">
        <f aca="false">AR94+AR95+AR96+AR97+AR99+AR100+AR101+AR102+AR105</f>
        <v>0</v>
      </c>
      <c r="AS153" s="43" t="n">
        <f aca="false">AS94+AS95+AS96+AS97+AS99+AS100+AS101+AS102+AS105</f>
        <v>0</v>
      </c>
      <c r="AT153" s="43" t="n">
        <f aca="false">AT94+AT95+AT96+AT97+AT99+AT100+AT101+AT102+AT105</f>
        <v>0</v>
      </c>
      <c r="AU153" s="43" t="n">
        <f aca="false">AU94+AU95+AU96+AU97+AU99+AU100+AU101+AU102+AU105</f>
        <v>0</v>
      </c>
      <c r="AV153" s="43" t="n">
        <f aca="false">AV94+AV95+AV96+AV97+AV99+AV100+AV101+AV102+AV105</f>
        <v>0</v>
      </c>
      <c r="AW153" s="43" t="n">
        <f aca="false">AW94+AW95+AW96+AW97+AW99+AW100+AW101+AW102+AW105</f>
        <v>0</v>
      </c>
      <c r="AX153" s="43" t="n">
        <f aca="false">AX94+AX95+AX96+AX97+AX99+AX100+AX101+AX102+AX105</f>
        <v>0</v>
      </c>
      <c r="AY153" s="43" t="n">
        <f aca="false">AY94+AY95+AY96+AY97+AY99+AY100+AY101+AY102+AY105</f>
        <v>0</v>
      </c>
      <c r="AZ153" s="43" t="n">
        <f aca="false">AZ94+AZ95+AZ96+AZ97+AZ99+AZ100+AZ101+AZ102+AZ105</f>
        <v>0</v>
      </c>
      <c r="BA153" s="43" t="n">
        <f aca="false">BA94+BA95+BA96+BA97+BA99+BA100+BA101+BA102+BA105</f>
        <v>0</v>
      </c>
      <c r="BB153" s="43" t="n">
        <f aca="false">BB94+BB95+BB96+BB97+BB99+BB100+BB101+BB102+BB105</f>
        <v>0</v>
      </c>
      <c r="BC153" s="43" t="n">
        <f aca="false">BC94+BC95+BC96+BC97+BC99+BC100+BC101+BC102+BC105</f>
        <v>0</v>
      </c>
      <c r="BD153" s="43" t="n">
        <f aca="false">BD94+BD95+BD96+BD97+BD99+BD100+BD101+BD102+BD105</f>
        <v>0</v>
      </c>
      <c r="BE153" s="43" t="n">
        <f aca="false">BE94+BE95+BE96+BE97+BE99+BE100+BE101+BE102+BE105</f>
        <v>0</v>
      </c>
      <c r="BF153" s="43" t="n">
        <f aca="false">BF94+BF95+BF96+BF97+BF99+BF100+BF101+BF102+BF105</f>
        <v>0</v>
      </c>
      <c r="BG153" s="43" t="n">
        <f aca="false">BG94+BG95+BG96+BG97+BG99+BG100+BG101+BG102+BG105</f>
        <v>0</v>
      </c>
      <c r="BH153" s="43" t="n">
        <f aca="false">BH94+BH95+BH96+BH97+BH99+BH100+BH101+BH102+BH105</f>
        <v>0</v>
      </c>
      <c r="BI153" s="43" t="n">
        <f aca="false">BI94+BI95+BI96+BI97+BI99+BI100+BI101+BI102+BI105</f>
        <v>0</v>
      </c>
      <c r="BJ153" s="43" t="n">
        <f aca="false">BJ94+BJ95+BJ96+BJ97+BJ99+BJ100+BJ101+BJ102+BJ105</f>
        <v>0</v>
      </c>
      <c r="BK153" s="43" t="n">
        <f aca="false">BK94+BK95+BK96+BK97+BK99+BK100+BK101+BK102+BK105</f>
        <v>0</v>
      </c>
      <c r="BL153" s="43" t="n">
        <f aca="false">BL94+BL95+BL96+BL97+BL99+BL100+BL101+BL102+BL105</f>
        <v>0</v>
      </c>
      <c r="BM153" s="43" t="n">
        <f aca="false">BM94+BM95+BM96+BM97+BM99+BM100+BM101+BM102+BM105</f>
        <v>0</v>
      </c>
      <c r="BN153" s="43" t="n">
        <f aca="false">BN94+BN95+BN96+BN97+BN99+BN100+BN101+BN102+BN105</f>
        <v>0</v>
      </c>
      <c r="BO153" s="43" t="n">
        <f aca="false">BO94+BO95+BO96+BO97+BO99+BO100+BO101+BO102+BO105</f>
        <v>0</v>
      </c>
      <c r="BP153" s="43" t="n">
        <f aca="false">BP94+BP95+BP96+BP97+BP99+BP100+BP101+BP102+BP105</f>
        <v>0</v>
      </c>
      <c r="BQ153" s="43" t="n">
        <f aca="false">BQ94+BQ95+BQ96+BQ97+BQ99+BQ100+BQ101+BQ102+BQ105</f>
        <v>0</v>
      </c>
      <c r="BR153" s="43" t="n">
        <f aca="false">BR94+BR95+BR96+BR97+BR99+BR100+BR101+BR102+BR105</f>
        <v>0</v>
      </c>
      <c r="BS153" s="43" t="n">
        <f aca="false">BS94+BS95+BS96+BS97+BS99+BS100+BS101+BS102+BS105</f>
        <v>0</v>
      </c>
      <c r="BT153" s="43" t="n">
        <f aca="false">BT94+BT95+BT96+BT97+BT99+BT100+BT101+BT102+BT105</f>
        <v>0</v>
      </c>
      <c r="BU153" s="43" t="n">
        <f aca="false">BU94+BU95+BU96+BU97+BU99+BU100+BU101+BU102+BU105</f>
        <v>0</v>
      </c>
      <c r="BV153" s="43" t="n">
        <f aca="false">BV94+BV95+BV96+BV97+BV99+BV100+BV101+BV102+BV105</f>
        <v>0</v>
      </c>
      <c r="BW153" s="43" t="n">
        <f aca="false">BW94+BW95+BW96+BW97+BW99+BW100+BW101+BW102+BW105</f>
        <v>0</v>
      </c>
      <c r="BX153" s="43" t="n">
        <f aca="false">BX94+BX95+BX96+BX97+BX99+BX100+BX101+BX102+BX105</f>
        <v>0</v>
      </c>
      <c r="BY153" s="43" t="n">
        <f aca="false">BY94+BY95+BY96+BY97+BY99+BY100+BY101+BY102+BY105</f>
        <v>0</v>
      </c>
      <c r="BZ153" s="43" t="n">
        <f aca="false">BZ94+BZ95+BZ96+BZ97+BZ99+BZ100+BZ101+BZ102+BZ105</f>
        <v>0</v>
      </c>
      <c r="CA153" s="43" t="n">
        <f aca="false">CA94+CA95+CA96+CA97+CA99+CA100+CA101+CA102+CA105</f>
        <v>0</v>
      </c>
      <c r="CB153" s="43" t="n">
        <f aca="false">CB94+CB95+CB96+CB97+CB99+CB100+CB101+CB102+CB105</f>
        <v>0</v>
      </c>
      <c r="CC153" s="43" t="n">
        <f aca="false">CC94+CC95+CC96+CC97+CC99+CC100+CC101+CC102+CC105</f>
        <v>0</v>
      </c>
      <c r="CD153" s="43" t="n">
        <f aca="false">CD94+CD95+CD96+CD97+CD99+CD100+CD101+CD102+CD105</f>
        <v>0</v>
      </c>
      <c r="CE153" s="43" t="n">
        <f aca="false">CE94+CE95+CE96+CE97+CE99+CE100+CE101+CE102+CE105</f>
        <v>0</v>
      </c>
      <c r="CF153" s="43" t="n">
        <f aca="false">CF94+CF95+CF96+CF97+CF99+CF100+CF101+CF102+CF105</f>
        <v>0</v>
      </c>
      <c r="CG153" s="43" t="n">
        <f aca="false">CG94+CG95+CG96+CG97+CG99+CG100+CG101+CG102+CG105</f>
        <v>0</v>
      </c>
      <c r="CH153" s="43" t="n">
        <f aca="false">CH94+CH95+CH96+CH97+CH99+CH100+CH101+CH102+CH105</f>
        <v>0</v>
      </c>
      <c r="CI153" s="43" t="n">
        <f aca="false">CI94+CI95+CI96+CI97+CI99+CI100+CI101+CI102+CI105</f>
        <v>0</v>
      </c>
      <c r="CJ153" s="43" t="n">
        <f aca="false">CJ94+CJ95+CJ96+CJ97+CJ99+CJ100+CJ101+CJ102+CJ105</f>
        <v>0</v>
      </c>
      <c r="CK153" s="43" t="n">
        <f aca="false">CK94+CK95+CK96+CK97+CK99+CK100+CK101+CK102+CK105</f>
        <v>0</v>
      </c>
      <c r="CL153" s="43" t="n">
        <f aca="false">CL94+CL95+CL96+CL97+CL99+CL100+CL101+CL102+CL105</f>
        <v>0</v>
      </c>
      <c r="CM153" s="43" t="n">
        <f aca="false">CM94+CM95+CM96+CM97+CM99+CM100+CM101+CM102+CM105</f>
        <v>0</v>
      </c>
      <c r="CN153" s="43" t="n">
        <f aca="false">CN94+CN95+CN96+CN97+CN99+CN100+CN101+CN102+CN105</f>
        <v>0</v>
      </c>
      <c r="CO153" s="43" t="n">
        <f aca="false">CO94+CO95+CO96+CO97+CO99+CO100+CO101+CO102+CO105</f>
        <v>0</v>
      </c>
      <c r="CP153" s="43" t="n">
        <f aca="false">CP94+CP95+CP96+CP97+CP99+CP100+CP101+CP102+CP105</f>
        <v>0</v>
      </c>
      <c r="CQ153" s="43" t="n">
        <f aca="false">CQ94+CQ95+CQ96+CQ97+CQ99+CQ100+CQ101+CQ102+CQ105</f>
        <v>0</v>
      </c>
      <c r="CR153" s="43" t="n">
        <f aca="false">CR94+CR95+CR96+CR97+CR99+CR100+CR101+CR102+CR105</f>
        <v>0</v>
      </c>
      <c r="CS153" s="43" t="n">
        <f aca="false">CS94+CS95+CS96+CS97+CS99+CS100+CS101+CS102+CS105</f>
        <v>0</v>
      </c>
      <c r="CT153" s="43" t="n">
        <f aca="false">CT94+CT95+CT96+CT97+CT99+CT100+CT101+CT102+CT105</f>
        <v>0</v>
      </c>
      <c r="CU153" s="43" t="n">
        <f aca="false">CU94+CU95+CU96+CU97+CU99+CU100+CU101+CU102+CU105</f>
        <v>0</v>
      </c>
      <c r="CV153" s="43" t="n">
        <f aca="false">CV94+CV95+CV96+CV97+CV99+CV100+CV101+CV102+CV105</f>
        <v>0</v>
      </c>
      <c r="CW153" s="43" t="n">
        <f aca="false">CW94+CW95+CW96+CW97+CW99+CW100+CW101+CW102+CW105</f>
        <v>0</v>
      </c>
      <c r="CX153" s="43" t="n">
        <f aca="false">CX94+CX95+CX96+CX97+CX99+CX100+CX101+CX102+CX105</f>
        <v>0</v>
      </c>
      <c r="CY153" s="43" t="n">
        <f aca="false">CY94+CY95+CY96+CY97+CY99+CY100+CY101+CY102+CY105</f>
        <v>0</v>
      </c>
      <c r="CZ153" s="43" t="n">
        <f aca="false">CZ94+CZ95+CZ96+CZ97+CZ99+CZ100+CZ101+CZ102+CZ105</f>
        <v>0</v>
      </c>
      <c r="DA153" s="43" t="n">
        <f aca="false">DA94+DA95+DA96+DA97+DA99+DA100+DA101+DA102+DA105</f>
        <v>0</v>
      </c>
      <c r="DB153" s="43" t="n">
        <f aca="false">DB94+DB95+DB96+DB97+DB99+DB100+DB101+DB102+DB105</f>
        <v>0</v>
      </c>
      <c r="DC153" s="43" t="n">
        <f aca="false">DC94+DC95+DC96+DC97+DC99+DC100+DC101+DC102+DC105</f>
        <v>0</v>
      </c>
      <c r="DD153" s="43" t="n">
        <f aca="false">DD94+DD95+DD96+DD97+DD99+DD100+DD101+DD102+DD105</f>
        <v>0</v>
      </c>
      <c r="DE153" s="43" t="n">
        <f aca="false">DE94+DE95+DE96+DE97+DE99+DE100+DE101+DE102+DE105</f>
        <v>0</v>
      </c>
      <c r="DF153" s="43" t="n">
        <f aca="false">DF94+DF95+DF96+DF97+DF99+DF100+DF101+DF102+DF105</f>
        <v>0</v>
      </c>
      <c r="DG153" s="43" t="n">
        <f aca="false">DG94+DG95+DG96+DG97+DG99+DG100+DG101+DG102+DG105</f>
        <v>0</v>
      </c>
      <c r="DH153" s="43" t="n">
        <f aca="false">DH94+DH95+DH96+DH97+DH99+DH100+DH101+DH102+DH105</f>
        <v>0</v>
      </c>
      <c r="DI153" s="43" t="n">
        <f aca="false">DI94+DI95+DI96+DI97+DI99+DI100+DI101+DI102+DI105</f>
        <v>0</v>
      </c>
      <c r="DJ153" s="43" t="n">
        <f aca="false">DJ94+DJ95+DJ96+DJ97+DJ99+DJ100+DJ101+DJ102+DJ105</f>
        <v>0</v>
      </c>
      <c r="DK153" s="43" t="n">
        <f aca="false">DK94+DK95+DK96+DK97+DK99+DK100+DK101+DK102+DK105</f>
        <v>0</v>
      </c>
      <c r="DL153" s="43" t="n">
        <f aca="false">DL94+DL95+DL96+DL97+DL99+DL100+DL101+DL102+DL105</f>
        <v>0</v>
      </c>
      <c r="DM153" s="43" t="n">
        <f aca="false">DM94+DM95+DM96+DM97+DM99+DM100+DM101+DM102+DM105</f>
        <v>0</v>
      </c>
      <c r="DN153" s="43" t="n">
        <f aca="false">DN94+DN95+DN96+DN97+DN99+DN100+DN101+DN102+DN105</f>
        <v>0</v>
      </c>
      <c r="DO153" s="43" t="n">
        <f aca="false">DO94+DO95+DO96+DO97+DO99+DO100+DO101+DO102+DO105</f>
        <v>0</v>
      </c>
      <c r="DP153" s="43" t="n">
        <f aca="false">DP94+DP95+DP96+DP97+DP99+DP100+DP101+DP102+DP105</f>
        <v>0</v>
      </c>
      <c r="DQ153" s="43" t="n">
        <f aca="false">DQ94+DQ95+DQ96+DQ97+DQ99+DQ100+DQ101+DQ102+DQ105</f>
        <v>0</v>
      </c>
      <c r="DR153" s="43" t="n">
        <f aca="false">DR94+DR95+DR96+DR97+DR99+DR100+DR101+DR102+DR105</f>
        <v>0</v>
      </c>
      <c r="DS153" s="43" t="n">
        <f aca="false">DS94+DS95+DS96+DS97+DS99+DS100+DS101+DS102+DS105</f>
        <v>0</v>
      </c>
      <c r="DT153" s="43" t="n">
        <f aca="false">DT94+DT95+DT96+DT97+DT99+DT100+DT101+DT102+DT105</f>
        <v>0</v>
      </c>
      <c r="DU153" s="43" t="n">
        <f aca="false">DU94+DU95+DU96+DU97+DU99+DU100+DU101+DU102+DU105</f>
        <v>0</v>
      </c>
      <c r="DV153" s="43" t="n">
        <f aca="false">DV94+DV95+DV96+DV97+DV99+DV100+DV101+DV102+DV105</f>
        <v>0</v>
      </c>
      <c r="DW153" s="43" t="n">
        <f aca="false">DW94+DW95+DW96+DW97+DW99+DW100+DW101+DW102+DW105</f>
        <v>0</v>
      </c>
      <c r="DX153" s="43" t="n">
        <f aca="false">DX94+DX95+DX96+DX97+DX99+DX100+DX101+DX102+DX105</f>
        <v>0</v>
      </c>
      <c r="DY153" s="43" t="n">
        <f aca="false">DY94+DY95+DY96+DY97+DY99+DY100+DY101+DY102+DY105</f>
        <v>0</v>
      </c>
      <c r="DZ153" s="43" t="n">
        <f aca="false">DZ94+DZ95+DZ96+DZ97+DZ99+DZ100+DZ101+DZ102+DZ105</f>
        <v>0</v>
      </c>
      <c r="EA153" s="43" t="n">
        <f aca="false">EA94+EA95+EA96+EA97+EA99+EA100+EA101+EA102+EA105</f>
        <v>0</v>
      </c>
      <c r="EB153" s="43" t="n">
        <f aca="false">EB94+EB95+EB96+EB97+EB99+EB100+EB101+EB102+EB105</f>
        <v>0</v>
      </c>
      <c r="EC153" s="43" t="n">
        <f aca="false">EC94+EC95+EC96+EC97+EC99+EC100+EC101+EC102+EC105</f>
        <v>0</v>
      </c>
      <c r="ED153" s="43" t="n">
        <f aca="false">ED94+ED95+ED96+ED97+ED99+ED100+ED101+ED102+ED105</f>
        <v>0</v>
      </c>
      <c r="EE153" s="43" t="n">
        <f aca="false">EE94+EE95+EE96+EE97+EE99+EE100+EE101+EE102+EE105</f>
        <v>0</v>
      </c>
      <c r="EF153" s="43" t="n">
        <f aca="false">EF94+EF95+EF96+EF97+EF99+EF100+EF101+EF102+EF105</f>
        <v>0</v>
      </c>
      <c r="EG153" s="43" t="n">
        <f aca="false">EG94+EG95+EG96+EG97+EG99+EG100+EG101+EG102+EG105</f>
        <v>0</v>
      </c>
      <c r="EH153" s="43" t="n">
        <f aca="false">EH94+EH95+EH96+EH97+EH99+EH100+EH101+EH102+EH105</f>
        <v>0</v>
      </c>
      <c r="EI153" s="43" t="n">
        <f aca="false">EI94+EI95+EI96+EI97+EI99+EI100+EI101+EI102+EI105</f>
        <v>0</v>
      </c>
      <c r="EJ153" s="43" t="n">
        <f aca="false">EJ94+EJ95+EJ96+EJ97+EJ99+EJ100+EJ101+EJ102+EJ105</f>
        <v>0</v>
      </c>
      <c r="EK153" s="43" t="n">
        <f aca="false">EK94+EK95+EK96+EK97+EK99+EK100+EK101+EK102+EK105</f>
        <v>0</v>
      </c>
      <c r="EL153" s="43" t="n">
        <f aca="false">EL94+EL95+EL96+EL97+EL99+EL100+EL101+EL102+EL105</f>
        <v>0</v>
      </c>
      <c r="EM153" s="43" t="n">
        <f aca="false">EM94+EM95+EM96+EM97+EM99+EM100+EM101+EM102+EM105</f>
        <v>0</v>
      </c>
      <c r="EN153" s="43" t="n">
        <f aca="false">EN94+EN95+EN96+EN97+EN99+EN100+EN101+EN102+EN105</f>
        <v>0</v>
      </c>
      <c r="EO153" s="43" t="n">
        <f aca="false">EO94+EO95+EO96+EO97+EO99+EO100+EO101+EO102+EO105</f>
        <v>0</v>
      </c>
      <c r="EP153" s="43" t="n">
        <f aca="false">EP94+EP95+EP96+EP97+EP99+EP100+EP101+EP102+EP105</f>
        <v>0</v>
      </c>
      <c r="EQ153" s="43" t="n">
        <f aca="false">EQ94+EQ95+EQ96+EQ97+EQ99+EQ100+EQ101+EQ102+EQ105</f>
        <v>0</v>
      </c>
      <c r="ER153" s="43" t="n">
        <f aca="false">ER94+ER95+ER96+ER97+ER99+ER100+ER101+ER102+ER105</f>
        <v>0</v>
      </c>
      <c r="ES153" s="43" t="n">
        <f aca="false">ES94+ES95+ES96+ES97+ES99+ES100+ES101+ES102+ES105</f>
        <v>0</v>
      </c>
      <c r="ET153" s="43" t="n">
        <f aca="false">ET94+ET95+ET96+ET97+ET99+ET100+ET101+ET102+ET105</f>
        <v>0</v>
      </c>
      <c r="EU153" s="43" t="n">
        <f aca="false">EU94+EU95+EU96+EU97+EU99+EU100+EU101+EU102+EU105</f>
        <v>0</v>
      </c>
      <c r="EV153" s="43" t="n">
        <f aca="false">EV94+EV95+EV96+EV97+EV99+EV100+EV101+EV102+EV105</f>
        <v>0</v>
      </c>
      <c r="EW153" s="43" t="n">
        <f aca="false">EW94+EW95+EW96+EW97+EW99+EW100+EW101+EW102+EW105</f>
        <v>0</v>
      </c>
      <c r="EX153" s="43" t="n">
        <f aca="false">EX94+EX95+EX96+EX97+EX99+EX100+EX101+EX102+EX105</f>
        <v>0</v>
      </c>
      <c r="EY153" s="43" t="n">
        <f aca="false">EY94+EY95+EY96+EY97+EY99+EY100+EY101+EY102+EY105</f>
        <v>0</v>
      </c>
      <c r="EZ153" s="43" t="n">
        <f aca="false">EZ94+EZ95+EZ96+EZ97+EZ99+EZ100+EZ101+EZ102+EZ105</f>
        <v>0</v>
      </c>
      <c r="FA153" s="43" t="n">
        <f aca="false">FA94+FA95+FA96+FA97+FA99+FA100+FA101+FA102+FA105</f>
        <v>0</v>
      </c>
      <c r="FB153" s="43" t="n">
        <f aca="false">FB94+FB95+FB96+FB97+FB99+FB100+FB101+FB102+FB105</f>
        <v>0</v>
      </c>
      <c r="FC153" s="43" t="n">
        <f aca="false">FC94+FC95+FC96+FC97+FC99+FC100+FC101+FC102+FC105</f>
        <v>0</v>
      </c>
      <c r="FD153" s="43" t="n">
        <f aca="false">FD94+FD95+FD96+FD97+FD99+FD100+FD101+FD102+FD105</f>
        <v>0</v>
      </c>
      <c r="FE153" s="43" t="n">
        <f aca="false">FE94+FE95+FE96+FE97+FE99+FE100+FE101+FE102+FE105</f>
        <v>0</v>
      </c>
      <c r="FF153" s="43" t="n">
        <f aca="false">FF94+FF95+FF96+FF97+FF99+FF100+FF101+FF102+FF105</f>
        <v>0</v>
      </c>
      <c r="FG153" s="43" t="n">
        <f aca="false">FG94+FG95+FG96+FG97+FG99+FG100+FG101+FG102+FG105</f>
        <v>0</v>
      </c>
      <c r="FH153" s="43" t="n">
        <f aca="false">FH94+FH95+FH96+FH97+FH99+FH100+FH101+FH102+FH105</f>
        <v>0</v>
      </c>
    </row>
    <row r="154" customFormat="false" ht="15" hidden="false" customHeight="false" outlineLevel="0" collapsed="false">
      <c r="C154" s="0" t="s">
        <v>746</v>
      </c>
      <c r="D154" s="11" t="s">
        <v>319</v>
      </c>
      <c r="I154" s="43" t="n">
        <f aca="false">SUM(J154:FH154)</f>
        <v>146202.39725881</v>
      </c>
      <c r="J154" s="43" t="n">
        <f aca="false">J153+J109+J98+J111+J91</f>
        <v>-2749.35227272727</v>
      </c>
      <c r="K154" s="43" t="n">
        <f aca="false">K153+K109+K98+K111+K91</f>
        <v>818.684731973848</v>
      </c>
      <c r="L154" s="43" t="n">
        <f aca="false">L153+L109+L98+L111+L91</f>
        <v>-684.462738443338</v>
      </c>
      <c r="M154" s="43" t="n">
        <f aca="false">M153+M109+M98+M111+M91</f>
        <v>-226.929361942715</v>
      </c>
      <c r="N154" s="43" t="n">
        <f aca="false">N153+N109+N98+N111+N91</f>
        <v>-1835.41287842623</v>
      </c>
      <c r="O154" s="43" t="n">
        <f aca="false">O153+O109+O98+O111+O91</f>
        <v>-1580.73987118772</v>
      </c>
      <c r="P154" s="43" t="n">
        <f aca="false">P153+P109+P98+P111+P91</f>
        <v>-732.303647534247</v>
      </c>
      <c r="Q154" s="43" t="n">
        <f aca="false">Q153+Q109+Q98+Q111+Q91</f>
        <v>-18862.3657255791</v>
      </c>
      <c r="R154" s="43" t="n">
        <f aca="false">R153+R109+R98+R111+R91</f>
        <v>-18862.3657255791</v>
      </c>
      <c r="S154" s="43" t="n">
        <f aca="false">S153+S109+S98+S111+S91</f>
        <v>-18094.8400111706</v>
      </c>
      <c r="T154" s="43" t="n">
        <f aca="false">T153+T109+T98+T111+T91</f>
        <v>1343.90484917848</v>
      </c>
      <c r="U154" s="43" t="n">
        <f aca="false">U153+U109+U98+U111+U91</f>
        <v>1358.09433081864</v>
      </c>
      <c r="V154" s="43" t="n">
        <f aca="false">V153+V109+V98+V111+V91</f>
        <v>1357.50970841816</v>
      </c>
      <c r="W154" s="43" t="n">
        <f aca="false">W153+W109+W98+W111+W91</f>
        <v>1310.60876451331</v>
      </c>
      <c r="X154" s="43" t="n">
        <f aca="false">X153+X109+X98+X111+X91</f>
        <v>1324.60725922182</v>
      </c>
      <c r="Y154" s="43" t="n">
        <f aca="false">Y153+Y109+Y98+Y111+Y91</f>
        <v>1338.58745780724</v>
      </c>
      <c r="Z154" s="43" t="n">
        <f aca="false">Z153+Z109+Z98+Z111+Z91</f>
        <v>1338.00564219687</v>
      </c>
      <c r="AA154" s="43" t="n">
        <f aca="false">AA153+AA109+AA98+AA111+AA91</f>
        <v>1291.15986241335</v>
      </c>
      <c r="AB154" s="43" t="n">
        <f aca="false">AB153+AB109+AB98+AB111+AB91</f>
        <v>1304.94498971684</v>
      </c>
      <c r="AC154" s="43" t="n">
        <f aca="false">AC153+AC109+AC98+AC111+AC91</f>
        <v>1318.71190953468</v>
      </c>
      <c r="AD154" s="43" t="n">
        <f aca="false">AD153+AD109+AD98+AD111+AD91</f>
        <v>1318.13291258937</v>
      </c>
      <c r="AE154" s="43" t="n">
        <f aca="false">AE153+AE109+AE98+AE111+AE91</f>
        <v>1767.14075787919</v>
      </c>
      <c r="AF154" s="43" t="n">
        <f aca="false">AF153+AF109+AF98+AF111+AF91</f>
        <v>1785.96622105556</v>
      </c>
      <c r="AG154" s="43" t="n">
        <f aca="false">AG153+AG109+AG98+AG111+AG91</f>
        <v>1804.76541808688</v>
      </c>
      <c r="AH154" s="43" t="n">
        <f aca="false">AH153+AH109+AH98+AH111+AH91</f>
        <v>1803.93015625875</v>
      </c>
      <c r="AI154" s="43" t="n">
        <f aca="false">AI153+AI109+AI98+AI111+AI91</f>
        <v>1827.63030193264</v>
      </c>
      <c r="AJ154" s="43" t="n">
        <f aca="false">AJ153+AJ109+AJ98+AJ111+AJ91</f>
        <v>1826.86650767956</v>
      </c>
      <c r="AK154" s="43" t="n">
        <f aca="false">AK153+AK109+AK98+AK111+AK91</f>
        <v>1846.17035441689</v>
      </c>
      <c r="AL154" s="43" t="n">
        <f aca="false">AL153+AL109+AL98+AL111+AL91</f>
        <v>1845.39085313132</v>
      </c>
      <c r="AM154" s="43" t="n">
        <f aca="false">AM153+AM109+AM98+AM111+AM91</f>
        <v>1685.05744428426</v>
      </c>
      <c r="AN154" s="43" t="n">
        <f aca="false">AN153+AN109+AN98+AN111+AN91</f>
        <v>1702.99799800193</v>
      </c>
      <c r="AO154" s="43" t="n">
        <f aca="false">AO153+AO109+AO98+AO111+AO91</f>
        <v>1720.9131658576</v>
      </c>
      <c r="AP154" s="43" t="n">
        <f aca="false">AP153+AP109+AP98+AP111+AP91</f>
        <v>1720.10589697733</v>
      </c>
      <c r="AQ154" s="43" t="n">
        <f aca="false">AQ153+AQ109+AQ98+AQ111+AQ91</f>
        <v>1561.08811304584</v>
      </c>
      <c r="AR154" s="43" t="n">
        <f aca="false">AR153+AR109+AR98+AR111+AR91</f>
        <v>1577.70778018098</v>
      </c>
      <c r="AS154" s="43" t="n">
        <f aca="false">AS153+AS109+AS98+AS111+AS91</f>
        <v>1594.30389651614</v>
      </c>
      <c r="AT154" s="43" t="n">
        <f aca="false">AT153+AT109+AT98+AT111+AT91</f>
        <v>1593.55498249715</v>
      </c>
      <c r="AU154" s="43" t="n">
        <f aca="false">AU153+AU109+AU98+AU111+AU91</f>
        <v>1591.96889412618</v>
      </c>
      <c r="AV154" s="43" t="n">
        <f aca="false">AV153+AV109+AV98+AV111+AV91</f>
        <v>1608.93261139862</v>
      </c>
      <c r="AW154" s="43" t="n">
        <f aca="false">AW153+AW109+AW98+AW111+AW91</f>
        <v>1625.87280806085</v>
      </c>
      <c r="AX154" s="43" t="n">
        <f aca="false">AX153+AX109+AX98+AX111+AX91</f>
        <v>1625.12485407522</v>
      </c>
      <c r="AY154" s="43" t="n">
        <f aca="false">AY153+AY109+AY98+AY111+AY91</f>
        <v>1506.91359874955</v>
      </c>
      <c r="AZ154" s="43" t="n">
        <f aca="false">AZ153+AZ109+AZ98+AZ111+AZ91</f>
        <v>1506.17076468594</v>
      </c>
      <c r="BA154" s="43" t="n">
        <f aca="false">BA153+BA109+BA98+BA111+BA91</f>
        <v>1521.97165703336</v>
      </c>
      <c r="BB154" s="43" t="n">
        <f aca="false">BB153+BB109+BB98+BB111+BB91</f>
        <v>1521.21354697268</v>
      </c>
      <c r="BC154" s="43" t="n">
        <f aca="false">BC153+BC109+BC98+BC111+BC91</f>
        <v>1537.57715232605</v>
      </c>
      <c r="BD154" s="43" t="n">
        <f aca="false">BD153+BD109+BD98+BD111+BD91</f>
        <v>1553.86393377106</v>
      </c>
      <c r="BE154" s="43" t="n">
        <f aca="false">BE153+BE109+BE98+BE111+BE91</f>
        <v>1570.12483928228</v>
      </c>
      <c r="BF154" s="43" t="n">
        <f aca="false">BF153+BF109+BF98+BF111+BF91</f>
        <v>1569.30198614877</v>
      </c>
      <c r="BG154" s="43" t="n">
        <f aca="false">BG153+BG109+BG98+BG111+BG91</f>
        <v>1526.69488592832</v>
      </c>
      <c r="BH154" s="43" t="n">
        <f aca="false">BH153+BH109+BH98+BH111+BH91</f>
        <v>1542.84490493699</v>
      </c>
      <c r="BI154" s="43" t="n">
        <f aca="false">BI153+BI109+BI98+BI111+BI91</f>
        <v>1558.96853373227</v>
      </c>
      <c r="BJ154" s="43" t="n">
        <f aca="false">BJ153+BJ109+BJ98+BJ111+BJ91</f>
        <v>1558.12932653858</v>
      </c>
      <c r="BK154" s="43" t="n">
        <f aca="false">BK153+BK109+BK98+BK111+BK91</f>
        <v>1523.04149227981</v>
      </c>
      <c r="BL154" s="43" t="n">
        <f aca="false">BL153+BL109+BL98+BL111+BL91</f>
        <v>1539.153690892</v>
      </c>
      <c r="BM154" s="43" t="n">
        <f aca="false">BM153+BM109+BM98+BM111+BM91</f>
        <v>1555.23958927033</v>
      </c>
      <c r="BN154" s="43" t="n">
        <f aca="false">BN153+BN109+BN98+BN111+BN91</f>
        <v>1554.40324342047</v>
      </c>
      <c r="BO154" s="43" t="n">
        <f aca="false">BO153+BO109+BO98+BO111+BO91</f>
        <v>1557.11694739241</v>
      </c>
      <c r="BP154" s="43" t="n">
        <f aca="false">BP153+BP109+BP98+BP111+BP91</f>
        <v>1556.31796768565</v>
      </c>
      <c r="BQ154" s="43" t="n">
        <f aca="false">BQ153+BQ109+BQ98+BQ111+BQ91</f>
        <v>1572.61320807289</v>
      </c>
      <c r="BR154" s="43" t="n">
        <f aca="false">BR153+BR109+BR98+BR111+BR91</f>
        <v>1571.79779776304</v>
      </c>
      <c r="BS154" s="43" t="n">
        <f aca="false">BS153+BS109+BS98+BS111+BS91</f>
        <v>1490.14291746253</v>
      </c>
      <c r="BT154" s="43" t="n">
        <f aca="false">BT153+BT109+BT98+BT111+BT91</f>
        <v>1505.93424986466</v>
      </c>
      <c r="BU154" s="43" t="n">
        <f aca="false">BU153+BU109+BU98+BU111+BU91</f>
        <v>1521.70073168874</v>
      </c>
      <c r="BV154" s="43" t="n">
        <f aca="false">BV153+BV109+BV98+BV111+BV91</f>
        <v>1520.91048480628</v>
      </c>
      <c r="BW154" s="43" t="n">
        <f aca="false">BW153+BW109+BW98+BW111+BW91</f>
        <v>1507.37852845563</v>
      </c>
      <c r="BX154" s="43" t="n">
        <f aca="false">BX153+BX109+BX98+BX111+BX91</f>
        <v>1523.34564927714</v>
      </c>
      <c r="BY154" s="43" t="n">
        <f aca="false">BY153+BY109+BY98+BY111+BY91</f>
        <v>1539.28740945939</v>
      </c>
      <c r="BZ154" s="43" t="n">
        <f aca="false">BZ153+BZ109+BZ98+BZ111+BZ91</f>
        <v>1538.48094266053</v>
      </c>
      <c r="CA154" s="43" t="n">
        <f aca="false">CA153+CA109+CA98+CA111+CA91</f>
        <v>1469.42814578874</v>
      </c>
      <c r="CB154" s="43" t="n">
        <f aca="false">CB153+CB109+CB98+CB111+CB91</f>
        <v>1484.9633228609</v>
      </c>
      <c r="CC154" s="43" t="n">
        <f aca="false">CC153+CC109+CC98+CC111+CC91</f>
        <v>1500.47280594032</v>
      </c>
      <c r="CD154" s="43" t="n">
        <f aca="false">CD153+CD109+CD98+CD111+CD91</f>
        <v>1499.65573852171</v>
      </c>
      <c r="CE154" s="43" t="n">
        <f aca="false">CE153+CE109+CE98+CE111+CE91</f>
        <v>1447.80338208872</v>
      </c>
      <c r="CF154" s="43" t="n">
        <f aca="false">CF153+CF109+CF98+CF111+CF91</f>
        <v>1447.00686777577</v>
      </c>
      <c r="CG154" s="43" t="n">
        <f aca="false">CG153+CG109+CG98+CG111+CG91</f>
        <v>1462.10337790459</v>
      </c>
      <c r="CH154" s="43" t="n">
        <f aca="false">CH153+CH109+CH98+CH111+CH91</f>
        <v>1461.2904836881</v>
      </c>
      <c r="CI154" s="43" t="n">
        <f aca="false">CI153+CI109+CI98+CI111+CI91</f>
        <v>1491.95740780801</v>
      </c>
      <c r="CJ154" s="43" t="n">
        <f aca="false">CJ153+CJ109+CJ98+CJ111+CJ91</f>
        <v>1507.69953866002</v>
      </c>
      <c r="CK154" s="43" t="n">
        <f aca="false">CK153+CK109+CK98+CK111+CK91</f>
        <v>1523.41456811847</v>
      </c>
      <c r="CL154" s="43" t="n">
        <f aca="false">CL153+CL109+CL98+CL111+CL91</f>
        <v>1522.55274543851</v>
      </c>
      <c r="CM154" s="43" t="n">
        <f aca="false">CM153+CM109+CM98+CM111+CM91</f>
        <v>1577.9088458345</v>
      </c>
      <c r="CN154" s="43" t="n">
        <f aca="false">CN153+CN109+CN98+CN111+CN91</f>
        <v>1594.5793421789</v>
      </c>
      <c r="CO154" s="43" t="n">
        <f aca="false">CO153+CO109+CO98+CO111+CO91</f>
        <v>1611.22187232124</v>
      </c>
      <c r="CP154" s="43" t="n">
        <f aca="false">CP153+CP109+CP98+CP111+CP91</f>
        <v>1610.33254878301</v>
      </c>
      <c r="CQ154" s="43" t="n">
        <f aca="false">CQ153+CQ109+CQ98+CQ111+CQ91</f>
        <v>1560.09427678373</v>
      </c>
      <c r="CR154" s="43" t="n">
        <f aca="false">CR153+CR109+CR98+CR111+CR91</f>
        <v>1576.55720561914</v>
      </c>
      <c r="CS154" s="43" t="n">
        <f aca="false">CS153+CS109+CS98+CS111+CS91</f>
        <v>1592.99185582858</v>
      </c>
      <c r="CT154" s="43" t="n">
        <f aca="false">CT153+CT109+CT98+CT111+CT91</f>
        <v>1592.09259722873</v>
      </c>
      <c r="CU154" s="43" t="n">
        <f aca="false">CU153+CU109+CU98+CU111+CU91</f>
        <v>-33161.9071369675</v>
      </c>
      <c r="CV154" s="43" t="n">
        <f aca="false">CV153+CV109+CV98+CV111+CV91</f>
        <v>1563.34670821655</v>
      </c>
      <c r="CW154" s="43" t="n">
        <f aca="false">CW153+CW109+CW98+CW111+CW91</f>
        <v>1579.67355017014</v>
      </c>
      <c r="CX154" s="43" t="n">
        <f aca="false">CX153+CX109+CX98+CX111+CX91</f>
        <v>1578.81203574847</v>
      </c>
      <c r="CY154" s="43" t="n">
        <f aca="false">CY153+CY109+CY98+CY111+CY91</f>
        <v>1975.1540449688</v>
      </c>
      <c r="CZ154" s="43" t="n">
        <f aca="false">CZ153+CZ109+CZ98+CZ111+CZ91</f>
        <v>1996.25475688349</v>
      </c>
      <c r="DA154" s="43" t="n">
        <f aca="false">DA153+DA109+DA98+DA111+DA91</f>
        <v>2017.32803412807</v>
      </c>
      <c r="DB154" s="43" t="n">
        <f aca="false">DB153+DB109+DB98+DB111+DB91</f>
        <v>2016.45561327348</v>
      </c>
      <c r="DC154" s="43" t="n">
        <f aca="false">DC153+DC109+DC98+DC111+DC91</f>
        <v>1967.20610936593</v>
      </c>
      <c r="DD154" s="43" t="n">
        <f aca="false">DD153+DD109+DD98+DD111+DD91</f>
        <v>1988.2219555558</v>
      </c>
      <c r="DE154" s="43" t="n">
        <f aca="false">DE153+DE109+DE98+DE111+DE91</f>
        <v>2009.21047885515</v>
      </c>
      <c r="DF154" s="43" t="n">
        <f aca="false">DF153+DF109+DF98+DF111+DF91</f>
        <v>2008.34161258503</v>
      </c>
      <c r="DG154" s="43" t="n">
        <f aca="false">DG153+DG109+DG98+DG111+DG91</f>
        <v>1969.84490134862</v>
      </c>
      <c r="DH154" s="43" t="n">
        <f aca="false">DH153+DH109+DH98+DH111+DH91</f>
        <v>1990.88139710688</v>
      </c>
      <c r="DI154" s="43" t="n">
        <f aca="false">DI153+DI109+DI98+DI111+DI91</f>
        <v>2011.89028862193</v>
      </c>
      <c r="DJ154" s="43" t="n">
        <f aca="false">DJ153+DJ109+DJ98+DJ111+DJ91</f>
        <v>2011.01247535311</v>
      </c>
      <c r="DK154" s="43" t="n">
        <f aca="false">DK153+DK109+DK98+DK111+DK91</f>
        <v>1959.55029382857</v>
      </c>
      <c r="DL154" s="43" t="n">
        <f aca="false">DL153+DL109+DL98+DL111+DL91</f>
        <v>1958.69711104882</v>
      </c>
      <c r="DM154" s="43" t="n">
        <f aca="false">DM153+DM109+DM98+DM111+DM91</f>
        <v>1979.35934258573</v>
      </c>
      <c r="DN154" s="43" t="n">
        <f aca="false">DN153+DN109+DN98+DN111+DN91</f>
        <v>1978.48861454482</v>
      </c>
      <c r="DO154" s="43" t="n">
        <f aca="false">DO153+DO109+DO98+DO111+DO91</f>
        <v>1976.99605984331</v>
      </c>
      <c r="DP154" s="43" t="n">
        <f aca="false">DP153+DP109+DP98+DP111+DP91</f>
        <v>1998.1060630963</v>
      </c>
      <c r="DQ154" s="43" t="n">
        <f aca="false">DQ153+DQ109+DQ98+DQ111+DQ91</f>
        <v>2019.18826903431</v>
      </c>
      <c r="DR154" s="43" t="n">
        <f aca="false">DR153+DR109+DR98+DR111+DR91</f>
        <v>2018.3043160947</v>
      </c>
      <c r="DS154" s="43" t="n">
        <f aca="false">DS153+DS109+DS98+DS111+DS91</f>
        <v>1945.09859332358</v>
      </c>
      <c r="DT154" s="43" t="n">
        <f aca="false">DT153+DT109+DT98+DT111+DT91</f>
        <v>1965.85352531399</v>
      </c>
      <c r="DU154" s="43" t="n">
        <f aca="false">DU153+DU109+DU98+DU111+DU91</f>
        <v>1986.5806387357</v>
      </c>
      <c r="DV154" s="43" t="n">
        <f aca="false">DV153+DV109+DV98+DV111+DV91</f>
        <v>1985.69600992925</v>
      </c>
      <c r="DW154" s="43" t="n">
        <f aca="false">DW153+DW109+DW98+DW111+DW91</f>
        <v>1970.08148422232</v>
      </c>
      <c r="DX154" s="43" t="n">
        <f aca="false">DX153+DX109+DX98+DX111+DX91</f>
        <v>1991.10711499872</v>
      </c>
      <c r="DY154" s="43" t="n">
        <f aca="false">DY153+DY109+DY98+DY111+DY91</f>
        <v>2012.10470366184</v>
      </c>
      <c r="DZ154" s="43" t="n">
        <f aca="false">DZ153+DZ109+DZ98+DZ111+DZ91</f>
        <v>2011.21296615168</v>
      </c>
      <c r="EA154" s="43" t="n">
        <f aca="false">EA153+EA109+EA98+EA111+EA91</f>
        <v>2005.66285139222</v>
      </c>
      <c r="EB154" s="43" t="n">
        <f aca="false">EB153+EB109+EB98+EB111+EB91</f>
        <v>2004.79599247612</v>
      </c>
      <c r="EC154" s="43" t="n">
        <f aca="false">EC153+EC109+EC98+EC111+EC91</f>
        <v>2025.95098905715</v>
      </c>
      <c r="ED154" s="43" t="n">
        <f aca="false">ED153+ED109+ED98+ED111+ED91</f>
        <v>2025.06630363725</v>
      </c>
      <c r="EE154" s="43" t="n">
        <f aca="false">EE153+EE109+EE98+EE111+EE91</f>
        <v>1937.29013445465</v>
      </c>
      <c r="EF154" s="43" t="n">
        <f aca="false">EF153+EF109+EF98+EF111+EF91</f>
        <v>1957.93774132806</v>
      </c>
      <c r="EG154" s="43" t="n">
        <f aca="false">EG153+EG109+EG98+EG111+EG91</f>
        <v>1978.55686231576</v>
      </c>
      <c r="EH154" s="43" t="n">
        <f aca="false">EH153+EH109+EH98+EH111+EH91</f>
        <v>1977.65101286864</v>
      </c>
      <c r="EI154" s="43" t="n">
        <f aca="false">EI153+EI109+EI98+EI111+EI91</f>
        <v>1999.82648859699</v>
      </c>
      <c r="EJ154" s="43" t="n">
        <f aca="false">EJ153+EJ109+EJ98+EJ111+EJ91</f>
        <v>2021.15419294817</v>
      </c>
      <c r="EK154" s="43" t="n">
        <f aca="false">EK153+EK109+EK98+EK111+EK91</f>
        <v>2042.45293274675</v>
      </c>
      <c r="EL154" s="43" t="n">
        <f aca="false">EL153+EL109+EL98+EL111+EL91</f>
        <v>2041.53186172135</v>
      </c>
      <c r="EM154" s="43" t="n">
        <f aca="false">EM153+EM109+EM98+EM111+EM91</f>
        <v>2066.5146510382</v>
      </c>
      <c r="EN154" s="43" t="n">
        <f aca="false">EN153+EN109+EN98+EN111+EN91</f>
        <v>2088.54916183568</v>
      </c>
      <c r="EO154" s="43" t="n">
        <f aca="false">EO153+EO109+EO98+EO111+EO91</f>
        <v>2110.55359916198</v>
      </c>
      <c r="EP154" s="43" t="n">
        <f aca="false">EP153+EP109+EP98+EP111+EP91</f>
        <v>2109.59726459235</v>
      </c>
      <c r="EQ154" s="43" t="n">
        <f aca="false">EQ153+EQ109+EQ98+EQ111+EQ91</f>
        <v>2033.08351188433</v>
      </c>
      <c r="ER154" s="43" t="n">
        <f aca="false">ER153+ER109+ER98+ER111+ER91</f>
        <v>2032.14384177708</v>
      </c>
      <c r="ES154" s="43" t="n">
        <f aca="false">ES153+ES109+ES98+ES111+ES91</f>
        <v>2053.5258079798</v>
      </c>
      <c r="ET154" s="43" t="n">
        <f aca="false">ET153+ET109+ET98+ET111+ET91</f>
        <v>2052.56681404438</v>
      </c>
      <c r="EU154" s="43" t="n">
        <f aca="false">EU153+EU109+EU98+EU111+EU91</f>
        <v>2047.14852750257</v>
      </c>
      <c r="EV154" s="43" t="n">
        <f aca="false">EV153+EV109+EV98+EV111+EV91</f>
        <v>2068.94953899231</v>
      </c>
      <c r="EW154" s="43" t="n">
        <f aca="false">EW153+EW109+EW98+EW111+EW91</f>
        <v>2090.71988252157</v>
      </c>
      <c r="EX154" s="43" t="n">
        <f aca="false">EX153+EX109+EX98+EX111+EX91</f>
        <v>2089.74464322889</v>
      </c>
      <c r="EY154" s="43" t="n">
        <f aca="false">EY153+EY109+EY98+EY111+EY91</f>
        <v>2084.22933754925</v>
      </c>
      <c r="EZ154" s="43" t="n">
        <f aca="false">EZ153+EZ109+EZ98+EZ111+EZ91</f>
        <v>2106.42634832908</v>
      </c>
      <c r="FA154" s="43" t="n">
        <f aca="false">FA153+FA109+FA98+FA111+FA91</f>
        <v>2128.59217163318</v>
      </c>
      <c r="FB154" s="43" t="n">
        <f aca="false">FB153+FB109+FB98+FB111+FB91</f>
        <v>2127.60041178688</v>
      </c>
      <c r="FC154" s="43" t="n">
        <f aca="false">FC153+FC109+FC98+FC111+FC91</f>
        <v>2121.98633879794</v>
      </c>
      <c r="FD154" s="43" t="n">
        <f aca="false">FD153+FD109+FD98+FD111+FD91</f>
        <v>0</v>
      </c>
      <c r="FE154" s="43" t="n">
        <f aca="false">FE153+FE109+FE98+FE111+FE91</f>
        <v>0</v>
      </c>
      <c r="FF154" s="43" t="n">
        <f aca="false">FF153+FF109+FF98+FF111+FF91</f>
        <v>0</v>
      </c>
      <c r="FG154" s="43" t="n">
        <f aca="false">FG153+FG109+FG98+FG111+FG91</f>
        <v>0</v>
      </c>
      <c r="FH154" s="43" t="n">
        <f aca="false">FH153+FH109+FH98+FH111+FH91</f>
        <v>0</v>
      </c>
    </row>
    <row r="155" customFormat="false" ht="15" hidden="false" customHeight="false" outlineLevel="0" collapsed="false">
      <c r="C155" s="23" t="s">
        <v>747</v>
      </c>
      <c r="D155" s="11" t="s">
        <v>319</v>
      </c>
      <c r="I155" s="62" t="n">
        <f aca="false">SUM(J155:FH155)</f>
        <v>134292.888867518</v>
      </c>
      <c r="J155" s="62" t="n">
        <f aca="false">J154+J149</f>
        <v>-2749.35227272727</v>
      </c>
      <c r="K155" s="62" t="n">
        <f aca="false">K154+K149</f>
        <v>818.684731973848</v>
      </c>
      <c r="L155" s="62" t="n">
        <f aca="false">L154+L149</f>
        <v>-684.462738443338</v>
      </c>
      <c r="M155" s="62" t="n">
        <f aca="false">M154+M149</f>
        <v>-226.929361942715</v>
      </c>
      <c r="N155" s="62" t="n">
        <f aca="false">N154+N149</f>
        <v>-1835.41287842623</v>
      </c>
      <c r="O155" s="62" t="n">
        <f aca="false">O154+O149</f>
        <v>-1580.73987118772</v>
      </c>
      <c r="P155" s="62" t="n">
        <f aca="false">P154+P149</f>
        <v>-732.303647534247</v>
      </c>
      <c r="Q155" s="62" t="n">
        <f aca="false">Q154+Q149</f>
        <v>-18862.3657255791</v>
      </c>
      <c r="R155" s="62" t="n">
        <f aca="false">R154+R149</f>
        <v>-18862.3657255791</v>
      </c>
      <c r="S155" s="62" t="n">
        <f aca="false">S154+S149</f>
        <v>-18094.8400111706</v>
      </c>
      <c r="T155" s="62" t="n">
        <f aca="false">T154+T149</f>
        <v>1341.0599473664</v>
      </c>
      <c r="U155" s="62" t="n">
        <f aca="false">U154+U149</f>
        <v>1354.84566343299</v>
      </c>
      <c r="V155" s="62" t="n">
        <f aca="false">V154+V149</f>
        <v>1354.08286065746</v>
      </c>
      <c r="W155" s="62" t="n">
        <f aca="false">W154+W149</f>
        <v>1308.2119648697</v>
      </c>
      <c r="X155" s="62" t="n">
        <f aca="false">X154+X149</f>
        <v>1321.80761970774</v>
      </c>
      <c r="Y155" s="62" t="n">
        <f aca="false">Y154+Y149</f>
        <v>1335.38318134143</v>
      </c>
      <c r="Z155" s="62" t="n">
        <f aca="false">Z154+Z149</f>
        <v>1334.61264132088</v>
      </c>
      <c r="AA155" s="62" t="n">
        <f aca="false">AA154+AA149</f>
        <v>1288.78387931781</v>
      </c>
      <c r="AB155" s="62" t="n">
        <f aca="false">AB154+AB149</f>
        <v>1302.16508848347</v>
      </c>
      <c r="AC155" s="62" t="n">
        <f aca="false">AC154+AC149</f>
        <v>1315.52615559603</v>
      </c>
      <c r="AD155" s="62" t="n">
        <f aca="false">AD154+AD149</f>
        <v>1314.74735893629</v>
      </c>
      <c r="AE155" s="62" t="n">
        <f aca="false">AE154+AE149</f>
        <v>1742.44772355815</v>
      </c>
      <c r="AF155" s="62" t="n">
        <f aca="false">AF154+AF149</f>
        <v>1746.03012433172</v>
      </c>
      <c r="AG155" s="62" t="n">
        <f aca="false">AG154+AG149</f>
        <v>1752.80809643717</v>
      </c>
      <c r="AH155" s="62" t="n">
        <f aca="false">AH154+AH149</f>
        <v>1751.57328654462</v>
      </c>
      <c r="AI155" s="62" t="n">
        <f aca="false">AI154+AI149</f>
        <v>1771.78631358778</v>
      </c>
      <c r="AJ155" s="62" t="n">
        <f aca="false">AJ154+AJ149</f>
        <v>1770.60459697255</v>
      </c>
      <c r="AK155" s="62" t="n">
        <f aca="false">AK154+AK149</f>
        <v>1788.55180023126</v>
      </c>
      <c r="AL155" s="62" t="n">
        <f aca="false">AL154+AL149</f>
        <v>1787.34354757911</v>
      </c>
      <c r="AM155" s="62" t="n">
        <f aca="false">AM154+AM149</f>
        <v>1639.18810297348</v>
      </c>
      <c r="AN155" s="62" t="n">
        <f aca="false">AN154+AN149</f>
        <v>1655.87599962883</v>
      </c>
      <c r="AO155" s="62" t="n">
        <f aca="false">AO154+AO149</f>
        <v>1672.53440193602</v>
      </c>
      <c r="AP155" s="62" t="n">
        <f aca="false">AP154+AP149</f>
        <v>1671.27546381386</v>
      </c>
      <c r="AQ155" s="62" t="n">
        <f aca="false">AQ154+AQ149</f>
        <v>1524.29150321057</v>
      </c>
      <c r="AR155" s="62" t="n">
        <f aca="false">AR154+AR149</f>
        <v>1539.75133672162</v>
      </c>
      <c r="AS155" s="62" t="n">
        <f aca="false">AS154+AS149</f>
        <v>1555.18302008652</v>
      </c>
      <c r="AT155" s="62" t="n">
        <f aca="false">AT154+AT149</f>
        <v>1553.95047305377</v>
      </c>
      <c r="AU155" s="62" t="n">
        <f aca="false">AU154+AU149</f>
        <v>1550.20230967827</v>
      </c>
      <c r="AV155" s="62" t="n">
        <f aca="false">AV154+AV149</f>
        <v>1565.94784501032</v>
      </c>
      <c r="AW155" s="62" t="n">
        <f aca="false">AW154+AW149</f>
        <v>1581.66491537137</v>
      </c>
      <c r="AX155" s="62" t="n">
        <f aca="false">AX154+AX149</f>
        <v>1580.4051692912</v>
      </c>
      <c r="AY155" s="62" t="n">
        <f aca="false">AY154+AY149</f>
        <v>1471.37313027145</v>
      </c>
      <c r="AZ155" s="62" t="n">
        <f aca="false">AZ154+AZ149</f>
        <v>1470.10347513588</v>
      </c>
      <c r="BA155" s="62" t="n">
        <f aca="false">BA154+BA149</f>
        <v>1484.75463995337</v>
      </c>
      <c r="BB155" s="62" t="n">
        <f aca="false">BB154+BB149</f>
        <v>1483.45614899513</v>
      </c>
      <c r="BC155" s="62" t="n">
        <f aca="false">BC154+BC149</f>
        <v>1495.98391168715</v>
      </c>
      <c r="BD155" s="62" t="n">
        <f aca="false">BD154+BD149</f>
        <v>1511.05441150432</v>
      </c>
      <c r="BE155" s="62" t="n">
        <f aca="false">BE154+BE149</f>
        <v>1526.09356520713</v>
      </c>
      <c r="BF155" s="62" t="n">
        <f aca="false">BF154+BF149</f>
        <v>1524.70515217021</v>
      </c>
      <c r="BG155" s="62" t="n">
        <f aca="false">BG154+BG149</f>
        <v>1483.5381793341</v>
      </c>
      <c r="BH155" s="62" t="n">
        <f aca="false">BH154+BH149</f>
        <v>1449.11509006247</v>
      </c>
      <c r="BI155" s="62" t="n">
        <f aca="false">BI154+BI149</f>
        <v>1463.45497008152</v>
      </c>
      <c r="BJ155" s="62" t="n">
        <f aca="false">BJ154+BJ149</f>
        <v>1462.01908936229</v>
      </c>
      <c r="BK155" s="62" t="n">
        <f aca="false">BK154+BK149</f>
        <v>1428.74599309458</v>
      </c>
      <c r="BL155" s="62" t="n">
        <f aca="false">BL154+BL149</f>
        <v>1443.05026276884</v>
      </c>
      <c r="BM155" s="62" t="n">
        <f aca="false">BM154+BM149</f>
        <v>1457.32198532706</v>
      </c>
      <c r="BN155" s="62" t="n">
        <f aca="false">BN154+BN149</f>
        <v>1455.85446286454</v>
      </c>
      <c r="BO155" s="62" t="n">
        <f aca="false">BO154+BO149</f>
        <v>1457.27737394708</v>
      </c>
      <c r="BP155" s="62" t="n">
        <f aca="false">BP154+BP149</f>
        <v>1455.82608309884</v>
      </c>
      <c r="BQ155" s="62" t="n">
        <f aca="false">BQ154+BQ149</f>
        <v>1470.25276099076</v>
      </c>
      <c r="BR155" s="62" t="n">
        <f aca="false">BR154+BR149</f>
        <v>1468.76829965157</v>
      </c>
      <c r="BS155" s="62" t="n">
        <f aca="false">BS154+BS149</f>
        <v>1393.04807775432</v>
      </c>
      <c r="BT155" s="62" t="n">
        <f aca="false">BT154+BT149</f>
        <v>1406.98835652421</v>
      </c>
      <c r="BU155" s="62" t="n">
        <f aca="false">BU154+BU149</f>
        <v>1420.89650733169</v>
      </c>
      <c r="BV155" s="62" t="n">
        <f aca="false">BV154+BV149</f>
        <v>1419.39712095956</v>
      </c>
      <c r="BW155" s="62" t="n">
        <f aca="false">BW154+BW149</f>
        <v>1405.6304633079</v>
      </c>
      <c r="BX155" s="62" t="n">
        <f aca="false">BX154+BX149</f>
        <v>1419.69193428382</v>
      </c>
      <c r="BY155" s="62" t="n">
        <f aca="false">BY154+BY149</f>
        <v>1433.7203284509</v>
      </c>
      <c r="BZ155" s="62" t="n">
        <f aca="false">BZ154+BZ149</f>
        <v>1432.1664312592</v>
      </c>
      <c r="CA155" s="62" t="n">
        <f aca="false">CA154+CA149</f>
        <v>1367.83556115396</v>
      </c>
      <c r="CB155" s="62" t="n">
        <f aca="false">CB154+CB149</f>
        <v>1381.46321264387</v>
      </c>
      <c r="CC155" s="62" t="n">
        <f aca="false">CC154+CC149</f>
        <v>1395.9081234422</v>
      </c>
      <c r="CD155" s="62" t="n">
        <f aca="false">CD154+CD149</f>
        <v>1395.16459209126</v>
      </c>
      <c r="CE155" s="62" t="n">
        <f aca="false">CE154+CE149</f>
        <v>1347.64766654119</v>
      </c>
      <c r="CF155" s="62" t="n">
        <f aca="false">CF154+CF149</f>
        <v>1346.9228385164</v>
      </c>
      <c r="CG155" s="62" t="n">
        <f aca="false">CG154+CG149</f>
        <v>1360.99194392968</v>
      </c>
      <c r="CH155" s="62" t="n">
        <f aca="false">CH154+CH149</f>
        <v>1360.25221019267</v>
      </c>
      <c r="CI155" s="62" t="n">
        <f aca="false">CI154+CI149</f>
        <v>1387.4965487497</v>
      </c>
      <c r="CJ155" s="62" t="n">
        <f aca="false">CJ154+CJ149</f>
        <v>1402.15316902107</v>
      </c>
      <c r="CK155" s="62" t="n">
        <f aca="false">CK154+CK149</f>
        <v>1416.78512702431</v>
      </c>
      <c r="CL155" s="62" t="n">
        <f aca="false">CL154+CL149</f>
        <v>1416.00086838555</v>
      </c>
      <c r="CM155" s="62" t="n">
        <f aca="false">CM154+CM149</f>
        <v>1465.7123573538</v>
      </c>
      <c r="CN155" s="62" t="n">
        <f aca="false">CN154+CN149</f>
        <v>1481.21379022325</v>
      </c>
      <c r="CO155" s="62" t="n">
        <f aca="false">CO154+CO149</f>
        <v>1496.68977384883</v>
      </c>
      <c r="CP155" s="62" t="n">
        <f aca="false">CP154+CP149</f>
        <v>1495.88048942904</v>
      </c>
      <c r="CQ155" s="62" t="n">
        <f aca="false">CQ154+CQ149</f>
        <v>1449.5010995176</v>
      </c>
      <c r="CR155" s="62" t="n">
        <f aca="false">CR154+CR149</f>
        <v>1464.81364595387</v>
      </c>
      <c r="CS155" s="62" t="n">
        <f aca="false">CS154+CS149</f>
        <v>1480.10045884051</v>
      </c>
      <c r="CT155" s="62" t="n">
        <f aca="false">CT154+CT149</f>
        <v>1479.28213351465</v>
      </c>
      <c r="CU155" s="62" t="n">
        <f aca="false">CU154+CU149</f>
        <v>-33272.5377258</v>
      </c>
      <c r="CV155" s="62" t="n">
        <f aca="false">CV154+CV149</f>
        <v>1530.66907651028</v>
      </c>
      <c r="CW155" s="62" t="n">
        <f aca="false">CW154+CW149</f>
        <v>1546.7135749082</v>
      </c>
      <c r="CX155" s="62" t="n">
        <f aca="false">CX154+CX149</f>
        <v>1545.92959678448</v>
      </c>
      <c r="CY155" s="62" t="n">
        <f aca="false">CY154+CY149</f>
        <v>1904.22668073469</v>
      </c>
      <c r="CZ155" s="62" t="n">
        <f aca="false">CZ154+CZ149</f>
        <v>1924.6154007972</v>
      </c>
      <c r="DA155" s="62" t="n">
        <f aca="false">DA154+DA149</f>
        <v>1944.97915530991</v>
      </c>
      <c r="DB155" s="62" t="n">
        <f aca="false">DB154+DB149</f>
        <v>1944.18525233224</v>
      </c>
      <c r="DC155" s="62" t="n">
        <f aca="false">DC154+DC149</f>
        <v>1896.99405933607</v>
      </c>
      <c r="DD155" s="62" t="n">
        <f aca="false">DD154+DD149</f>
        <v>1917.305551589</v>
      </c>
      <c r="DE155" s="62" t="n">
        <f aca="false">DE154+DE149</f>
        <v>1937.59218001155</v>
      </c>
      <c r="DF155" s="62" t="n">
        <f aca="false">DF154+DF149</f>
        <v>1936.80151170575</v>
      </c>
      <c r="DG155" s="62" t="n">
        <f aca="false">DG154+DG149</f>
        <v>1899.39536004032</v>
      </c>
      <c r="DH155" s="62" t="n">
        <f aca="false">DH154+DH149</f>
        <v>1919.72564340049</v>
      </c>
      <c r="DI155" s="62" t="n">
        <f aca="false">DI154+DI149</f>
        <v>1940.03080689933</v>
      </c>
      <c r="DJ155" s="62" t="n">
        <f aca="false">DJ154+DJ149</f>
        <v>1939.2319968247</v>
      </c>
      <c r="DK155" s="62" t="n">
        <f aca="false">DK154+DK149</f>
        <v>1891.21433941723</v>
      </c>
      <c r="DL155" s="62" t="n">
        <f aca="false">DL154+DL149</f>
        <v>1890.43794308765</v>
      </c>
      <c r="DM155" s="62" t="n">
        <f aca="false">DM154+DM149</f>
        <v>1910.42764600639</v>
      </c>
      <c r="DN155" s="62" t="n">
        <f aca="false">DN154+DN149</f>
        <v>1909.63528348916</v>
      </c>
      <c r="DO155" s="62" t="n">
        <f aca="false">DO154+DO149</f>
        <v>1905.90291427049</v>
      </c>
      <c r="DP155" s="62" t="n">
        <f aca="false">DP154+DP149</f>
        <v>1926.30008945086</v>
      </c>
      <c r="DQ155" s="62" t="n">
        <f aca="false">DQ154+DQ149</f>
        <v>1946.67196907459</v>
      </c>
      <c r="DR155" s="62" t="n">
        <f aca="false">DR154+DR149</f>
        <v>1945.86757189955</v>
      </c>
      <c r="DS155" s="62" t="n">
        <f aca="false">DS154+DS149</f>
        <v>1876.87621973754</v>
      </c>
      <c r="DT155" s="62" t="n">
        <f aca="false">DT154+DT149</f>
        <v>1896.95028006896</v>
      </c>
      <c r="DU155" s="62" t="n">
        <f aca="false">DU154+DU149</f>
        <v>1916.99902550286</v>
      </c>
      <c r="DV155" s="62" t="n">
        <f aca="false">DV154+DV149</f>
        <v>1916.19401328899</v>
      </c>
      <c r="DW155" s="62" t="n">
        <f aca="false">DW154+DW149</f>
        <v>1899.6106504554</v>
      </c>
      <c r="DX155" s="62" t="n">
        <f aca="false">DX154+DX149</f>
        <v>1919.93104668206</v>
      </c>
      <c r="DY155" s="62" t="n">
        <f aca="false">DY154+DY149</f>
        <v>1940.22592458564</v>
      </c>
      <c r="DZ155" s="62" t="n">
        <f aca="false">DZ154+DZ149</f>
        <v>1939.4144434514</v>
      </c>
      <c r="EA155" s="62" t="n">
        <f aca="false">EA154+EA149</f>
        <v>1933.17676680014</v>
      </c>
      <c r="EB155" s="62" t="n">
        <f aca="false">EB154+EB149</f>
        <v>1932.3879251865</v>
      </c>
      <c r="EC155" s="62" t="n">
        <f aca="false">EC154+EC149</f>
        <v>1952.82604429538</v>
      </c>
      <c r="ED155" s="62" t="n">
        <f aca="false">ED154+ED149</f>
        <v>1952.02098056327</v>
      </c>
      <c r="EE155" s="62" t="n">
        <f aca="false">EE154+EE149</f>
        <v>1869.77052216681</v>
      </c>
      <c r="EF155" s="62" t="n">
        <f aca="false">EF154+EF149</f>
        <v>1889.74691664176</v>
      </c>
      <c r="EG155" s="62" t="n">
        <f aca="false">EG154+EG149</f>
        <v>1909.69738896071</v>
      </c>
      <c r="EH155" s="62" t="n">
        <f aca="false">EH154+EH149</f>
        <v>1908.87306596383</v>
      </c>
      <c r="EI155" s="62" t="n">
        <f aca="false">EI154+EI149</f>
        <v>1926.67860443634</v>
      </c>
      <c r="EJ155" s="62" t="n">
        <f aca="false">EJ154+EJ149</f>
        <v>1839.25031558284</v>
      </c>
      <c r="EK155" s="62" t="n">
        <f aca="false">EK154+EK149</f>
        <v>1858.63216879954</v>
      </c>
      <c r="EL155" s="62" t="n">
        <f aca="false">EL154+EL149</f>
        <v>1857.79399416642</v>
      </c>
      <c r="EM155" s="62" t="n">
        <f aca="false">EM154+EM149</f>
        <v>1880.52833244476</v>
      </c>
      <c r="EN155" s="62" t="n">
        <f aca="false">EN154+EN149</f>
        <v>1900.57973727047</v>
      </c>
      <c r="EO155" s="62" t="n">
        <f aca="false">EO154+EO149</f>
        <v>1920.6037752374</v>
      </c>
      <c r="EP155" s="62" t="n">
        <f aca="false">EP154+EP149</f>
        <v>1919.73351077904</v>
      </c>
      <c r="EQ155" s="62" t="n">
        <f aca="false">EQ154+EQ149</f>
        <v>1850.10599581474</v>
      </c>
      <c r="ER155" s="62" t="n">
        <f aca="false">ER154+ER149</f>
        <v>1849.25089601714</v>
      </c>
      <c r="ES155" s="62" t="n">
        <f aca="false">ES154+ES149</f>
        <v>1868.70848526162</v>
      </c>
      <c r="ET155" s="62" t="n">
        <f aca="false">ET154+ET149</f>
        <v>1867.83580078039</v>
      </c>
      <c r="EU155" s="62" t="n">
        <f aca="false">EU154+EU149</f>
        <v>1862.90516002734</v>
      </c>
      <c r="EV155" s="62" t="n">
        <f aca="false">EV154+EV149</f>
        <v>1882.744080483</v>
      </c>
      <c r="EW155" s="62" t="n">
        <f aca="false">EW154+EW149</f>
        <v>1902.55509309463</v>
      </c>
      <c r="EX155" s="62" t="n">
        <f aca="false">EX154+EX149</f>
        <v>1901.66762533829</v>
      </c>
      <c r="EY155" s="62" t="n">
        <f aca="false">EY154+EY149</f>
        <v>1896.64869716982</v>
      </c>
      <c r="EZ155" s="62" t="n">
        <f aca="false">EZ154+EZ149</f>
        <v>1916.84797697946</v>
      </c>
      <c r="FA155" s="62" t="n">
        <f aca="false">FA154+FA149</f>
        <v>1937.0188761862</v>
      </c>
      <c r="FB155" s="62" t="n">
        <f aca="false">FB154+FB149</f>
        <v>1936.11637472606</v>
      </c>
      <c r="FC155" s="62" t="n">
        <f aca="false">FC154+FC149</f>
        <v>1931.00756830613</v>
      </c>
      <c r="FD155" s="62" t="n">
        <f aca="false">FD154+FD149</f>
        <v>0</v>
      </c>
      <c r="FE155" s="62" t="n">
        <f aca="false">FE154+FE149</f>
        <v>0</v>
      </c>
      <c r="FF155" s="62" t="n">
        <f aca="false">FF154+FF149</f>
        <v>0</v>
      </c>
      <c r="FG155" s="62" t="n">
        <f aca="false">FG154+FG149</f>
        <v>0</v>
      </c>
      <c r="FH155" s="62" t="n">
        <f aca="false">FH154+FH149</f>
        <v>0</v>
      </c>
    </row>
    <row r="156" customFormat="false" ht="15" hidden="false" customHeight="false" outlineLevel="0" collapsed="false">
      <c r="C156" s="23" t="s">
        <v>94</v>
      </c>
      <c r="D156" s="11" t="s">
        <v>33</v>
      </c>
      <c r="E156" s="24" t="n">
        <f aca="false">XIRR($J155:$FH155,$J$4:$FH$4)</f>
        <v>0.0834777758039525</v>
      </c>
    </row>
    <row r="157" customFormat="false" ht="15" hidden="false" customHeight="false" outlineLevel="0" collapsed="false">
      <c r="C157" s="23" t="s">
        <v>95</v>
      </c>
      <c r="D157" s="11" t="s">
        <v>33</v>
      </c>
      <c r="E157" s="24" t="n">
        <f aca="false">XIRR($J154:$FH154,$J$4:$FH$4)</f>
        <v>0.087720385574165</v>
      </c>
    </row>
    <row r="158" customFormat="false" ht="15" hidden="false" customHeight="false" outlineLevel="0" collapsed="false">
      <c r="C158" s="0" t="s">
        <v>748</v>
      </c>
      <c r="D158" s="11" t="s">
        <v>319</v>
      </c>
      <c r="I158" s="43" t="n">
        <f aca="false">SUM(J158:FH158)</f>
        <v>-14694.5262444534</v>
      </c>
      <c r="J158" s="43" t="n">
        <f aca="false">J130+J134+J135+J128+J136</f>
        <v>0</v>
      </c>
      <c r="K158" s="43" t="n">
        <f aca="false">K130+K134+K135+K128+K136</f>
        <v>0</v>
      </c>
      <c r="L158" s="43" t="n">
        <f aca="false">L130+L134+L135+L128+L136</f>
        <v>0</v>
      </c>
      <c r="M158" s="43" t="n">
        <f aca="false">M130+M134+M135+M128+M136</f>
        <v>0</v>
      </c>
      <c r="N158" s="43" t="n">
        <f aca="false">N130+N134+N135+N128+N136</f>
        <v>0</v>
      </c>
      <c r="O158" s="43" t="n">
        <f aca="false">O130+O134+O135+O128+O136</f>
        <v>0</v>
      </c>
      <c r="P158" s="43" t="n">
        <f aca="false">P130+P134+P135+P128+P136</f>
        <v>-157.791915437744</v>
      </c>
      <c r="Q158" s="43" t="n">
        <f aca="false">Q130+Q134+Q135+Q128+Q136</f>
        <v>10299.9212493151</v>
      </c>
      <c r="R158" s="43" t="n">
        <f aca="false">R130+R134+R135+R128+R136</f>
        <v>10323.446067726</v>
      </c>
      <c r="S158" s="43" t="n">
        <f aca="false">S130+S134+S135+S128+S136</f>
        <v>8721.35029604286</v>
      </c>
      <c r="T158" s="43" t="n">
        <f aca="false">T130+T134+T135+T128+T136</f>
        <v>-756.576757622406</v>
      </c>
      <c r="U158" s="43" t="n">
        <f aca="false">U130+U134+U135+U128+U136</f>
        <v>-756.576757622406</v>
      </c>
      <c r="V158" s="43" t="n">
        <f aca="false">V130+V134+V135+V128+V136</f>
        <v>-756.576757622406</v>
      </c>
      <c r="W158" s="43" t="n">
        <f aca="false">W130+W134+W135+W128+W136</f>
        <v>-756.576757622406</v>
      </c>
      <c r="X158" s="43" t="n">
        <f aca="false">X130+X134+X135+X128+X136</f>
        <v>-756.576757622406</v>
      </c>
      <c r="Y158" s="43" t="n">
        <f aca="false">Y130+Y134+Y135+Y128+Y136</f>
        <v>-756.576757622406</v>
      </c>
      <c r="Z158" s="43" t="n">
        <f aca="false">Z130+Z134+Z135+Z128+Z136</f>
        <v>-756.576757622406</v>
      </c>
      <c r="AA158" s="43" t="n">
        <f aca="false">AA130+AA134+AA135+AA128+AA136</f>
        <v>-756.576757622406</v>
      </c>
      <c r="AB158" s="43" t="n">
        <f aca="false">AB130+AB134+AB135+AB128+AB136</f>
        <v>-756.576757622406</v>
      </c>
      <c r="AC158" s="43" t="n">
        <f aca="false">AC130+AC134+AC135+AC128+AC136</f>
        <v>-756.576757622406</v>
      </c>
      <c r="AD158" s="43" t="n">
        <f aca="false">AD130+AD134+AD135+AD128+AD136</f>
        <v>-756.576757622406</v>
      </c>
      <c r="AE158" s="43" t="n">
        <f aca="false">AE130+AE134+AE135+AE128+AE136</f>
        <v>-756.576757622406</v>
      </c>
      <c r="AF158" s="43" t="n">
        <f aca="false">AF130+AF134+AF135+AF128+AF136</f>
        <v>-756.576757622406</v>
      </c>
      <c r="AG158" s="43" t="n">
        <f aca="false">AG130+AG134+AG135+AG128+AG136</f>
        <v>-756.576757622406</v>
      </c>
      <c r="AH158" s="43" t="n">
        <f aca="false">AH130+AH134+AH135+AH128+AH136</f>
        <v>-756.576757622406</v>
      </c>
      <c r="AI158" s="43" t="n">
        <f aca="false">AI130+AI134+AI135+AI128+AI136</f>
        <v>-756.576757622406</v>
      </c>
      <c r="AJ158" s="43" t="n">
        <f aca="false">AJ130+AJ134+AJ135+AJ128+AJ136</f>
        <v>-756.576757622406</v>
      </c>
      <c r="AK158" s="43" t="n">
        <f aca="false">AK130+AK134+AK135+AK128+AK136</f>
        <v>-756.576757622406</v>
      </c>
      <c r="AL158" s="43" t="n">
        <f aca="false">AL130+AL134+AL135+AL128+AL136</f>
        <v>-756.576757622406</v>
      </c>
      <c r="AM158" s="43" t="n">
        <f aca="false">AM130+AM134+AM135+AM128+AM136</f>
        <v>-756.576757622406</v>
      </c>
      <c r="AN158" s="43" t="n">
        <f aca="false">AN130+AN134+AN135+AN128+AN136</f>
        <v>-756.576757622406</v>
      </c>
      <c r="AO158" s="43" t="n">
        <f aca="false">AO130+AO134+AO135+AO128+AO136</f>
        <v>-756.576757622406</v>
      </c>
      <c r="AP158" s="43" t="n">
        <f aca="false">AP130+AP134+AP135+AP128+AP136</f>
        <v>-756.576757622406</v>
      </c>
      <c r="AQ158" s="43" t="n">
        <f aca="false">AQ130+AQ134+AQ135+AQ128+AQ136</f>
        <v>-756.576757622406</v>
      </c>
      <c r="AR158" s="43" t="n">
        <f aca="false">AR130+AR134+AR135+AR128+AR136</f>
        <v>-756.576757622406</v>
      </c>
      <c r="AS158" s="43" t="n">
        <f aca="false">AS130+AS134+AS135+AS128+AS136</f>
        <v>-756.576757622406</v>
      </c>
      <c r="AT158" s="43" t="n">
        <f aca="false">AT130+AT134+AT135+AT128+AT136</f>
        <v>-756.576757622406</v>
      </c>
      <c r="AU158" s="43" t="n">
        <f aca="false">AU130+AU134+AU135+AU128+AU136</f>
        <v>-756.576757622406</v>
      </c>
      <c r="AV158" s="43" t="n">
        <f aca="false">AV130+AV134+AV135+AV128+AV136</f>
        <v>-756.576757622406</v>
      </c>
      <c r="AW158" s="43" t="n">
        <f aca="false">AW130+AW134+AW135+AW128+AW136</f>
        <v>-756.576757622406</v>
      </c>
      <c r="AX158" s="43" t="n">
        <f aca="false">AX130+AX134+AX135+AX128+AX136</f>
        <v>-756.576757622406</v>
      </c>
      <c r="AY158" s="43" t="n">
        <f aca="false">AY130+AY134+AY135+AY128+AY136</f>
        <v>-756.576757622406</v>
      </c>
      <c r="AZ158" s="43" t="n">
        <f aca="false">AZ130+AZ134+AZ135+AZ128+AZ136</f>
        <v>-756.576757622406</v>
      </c>
      <c r="BA158" s="43" t="n">
        <f aca="false">BA130+BA134+BA135+BA128+BA136</f>
        <v>-756.576757622406</v>
      </c>
      <c r="BB158" s="43" t="n">
        <f aca="false">BB130+BB134+BB135+BB128+BB136</f>
        <v>-756.576757622406</v>
      </c>
      <c r="BC158" s="43" t="n">
        <f aca="false">BC130+BC134+BC135+BC128+BC136</f>
        <v>-756.576757622406</v>
      </c>
      <c r="BD158" s="43" t="n">
        <f aca="false">BD130+BD134+BD135+BD128+BD136</f>
        <v>-756.576757622406</v>
      </c>
      <c r="BE158" s="43" t="n">
        <f aca="false">BE130+BE134+BE135+BE128+BE136</f>
        <v>-756.576757622406</v>
      </c>
      <c r="BF158" s="43" t="n">
        <f aca="false">BF130+BF134+BF135+BF128+BF136</f>
        <v>-756.576757622406</v>
      </c>
      <c r="BG158" s="43" t="n">
        <f aca="false">BG130+BG134+BG135+BG128+BG136</f>
        <v>-756.576757622406</v>
      </c>
      <c r="BH158" s="43" t="n">
        <f aca="false">BH130+BH134+BH135+BH128+BH136</f>
        <v>-756.576757622406</v>
      </c>
      <c r="BI158" s="43" t="n">
        <f aca="false">BI130+BI134+BI135+BI128+BI136</f>
        <v>-756.576757622406</v>
      </c>
      <c r="BJ158" s="43" t="n">
        <f aca="false">BJ130+BJ134+BJ135+BJ128+BJ136</f>
        <v>-756.576757622406</v>
      </c>
      <c r="BK158" s="43" t="n">
        <f aca="false">BK130+BK134+BK135+BK128+BK136</f>
        <v>-756.576757622406</v>
      </c>
      <c r="BL158" s="43" t="n">
        <f aca="false">BL130+BL134+BL135+BL128+BL136</f>
        <v>-756.576757622406</v>
      </c>
      <c r="BM158" s="43" t="n">
        <f aca="false">BM130+BM134+BM135+BM128+BM136</f>
        <v>-756.576757622406</v>
      </c>
      <c r="BN158" s="43" t="n">
        <f aca="false">BN130+BN134+BN135+BN128+BN136</f>
        <v>-756.576757622406</v>
      </c>
      <c r="BO158" s="43" t="n">
        <f aca="false">BO130+BO134+BO135+BO128+BO136</f>
        <v>-756.576757622406</v>
      </c>
      <c r="BP158" s="43" t="n">
        <f aca="false">BP130+BP134+BP135+BP128+BP136</f>
        <v>-756.576757622406</v>
      </c>
      <c r="BQ158" s="43" t="n">
        <f aca="false">BQ130+BQ134+BQ135+BQ128+BQ136</f>
        <v>-756.576757622406</v>
      </c>
      <c r="BR158" s="43" t="n">
        <f aca="false">BR130+BR134+BR135+BR128+BR136</f>
        <v>-756.576757622406</v>
      </c>
      <c r="BS158" s="43" t="n">
        <f aca="false">BS130+BS134+BS135+BS128+BS136</f>
        <v>-756.576757622406</v>
      </c>
      <c r="BT158" s="43" t="n">
        <f aca="false">BT130+BT134+BT135+BT128+BT136</f>
        <v>-756.576757622406</v>
      </c>
      <c r="BU158" s="43" t="n">
        <f aca="false">BU130+BU134+BU135+BU128+BU136</f>
        <v>-756.576757622406</v>
      </c>
      <c r="BV158" s="43" t="n">
        <f aca="false">BV130+BV134+BV135+BV128+BV136</f>
        <v>-756.576757622406</v>
      </c>
      <c r="BW158" s="43" t="n">
        <f aca="false">BW130+BW134+BW135+BW128+BW136</f>
        <v>-756.576757622406</v>
      </c>
      <c r="BX158" s="43" t="n">
        <f aca="false">BX130+BX134+BX135+BX128+BX136</f>
        <v>-756.576757622406</v>
      </c>
      <c r="BY158" s="43" t="n">
        <f aca="false">BY130+BY134+BY135+BY128+BY136</f>
        <v>-756.576757622406</v>
      </c>
      <c r="BZ158" s="43" t="n">
        <f aca="false">BZ130+BZ134+BZ135+BZ128+BZ136</f>
        <v>-756.576757622406</v>
      </c>
      <c r="CA158" s="43" t="n">
        <f aca="false">CA130+CA134+CA135+CA128+CA136</f>
        <v>756.576757622406</v>
      </c>
      <c r="CB158" s="43" t="n">
        <f aca="false">CB130+CB134+CB135+CB128+CB136</f>
        <v>-2.72848410531879E-013</v>
      </c>
      <c r="CC158" s="43" t="n">
        <f aca="false">CC130+CC134+CC135+CC128+CC136</f>
        <v>-2.72848410531879E-013</v>
      </c>
      <c r="CD158" s="43" t="n">
        <f aca="false">CD130+CD134+CD135+CD128+CD136</f>
        <v>-2.72848410531879E-013</v>
      </c>
      <c r="CE158" s="43" t="n">
        <f aca="false">CE130+CE134+CE135+CE128+CE136</f>
        <v>-2.72848410531879E-013</v>
      </c>
      <c r="CF158" s="43" t="n">
        <f aca="false">CF130+CF134+CF135+CF128+CF136</f>
        <v>-2.72848410531879E-013</v>
      </c>
      <c r="CG158" s="43" t="n">
        <f aca="false">CG130+CG134+CG135+CG128+CG136</f>
        <v>-2.72848410531879E-013</v>
      </c>
      <c r="CH158" s="43" t="n">
        <f aca="false">CH130+CH134+CH135+CH128+CH136</f>
        <v>-2.72848410531879E-013</v>
      </c>
      <c r="CI158" s="43" t="n">
        <f aca="false">CI130+CI134+CI135+CI128+CI136</f>
        <v>-2.72848410531879E-013</v>
      </c>
      <c r="CJ158" s="43" t="n">
        <f aca="false">CJ130+CJ134+CJ135+CJ128+CJ136</f>
        <v>-2.72848410531879E-013</v>
      </c>
      <c r="CK158" s="43" t="n">
        <f aca="false">CK130+CK134+CK135+CK128+CK136</f>
        <v>-2.72848410531879E-013</v>
      </c>
      <c r="CL158" s="43" t="n">
        <f aca="false">CL130+CL134+CL135+CL128+CL136</f>
        <v>-2.72848410531879E-013</v>
      </c>
      <c r="CM158" s="43" t="n">
        <f aca="false">CM130+CM134+CM135+CM128+CM136</f>
        <v>-2.72848410531879E-013</v>
      </c>
      <c r="CN158" s="43" t="n">
        <f aca="false">CN130+CN134+CN135+CN128+CN136</f>
        <v>-2.72848410531879E-013</v>
      </c>
      <c r="CO158" s="43" t="n">
        <f aca="false">CO130+CO134+CO135+CO128+CO136</f>
        <v>-2.72848410531879E-013</v>
      </c>
      <c r="CP158" s="43" t="n">
        <f aca="false">CP130+CP134+CP135+CP128+CP136</f>
        <v>-2.72848410531879E-013</v>
      </c>
      <c r="CQ158" s="43" t="n">
        <f aca="false">CQ130+CQ134+CQ135+CQ128+CQ136</f>
        <v>-2.72848410531879E-013</v>
      </c>
      <c r="CR158" s="43" t="n">
        <f aca="false">CR130+CR134+CR135+CR128+CR136</f>
        <v>-2.72848410531879E-013</v>
      </c>
      <c r="CS158" s="43" t="n">
        <f aca="false">CS130+CS134+CS135+CS128+CS136</f>
        <v>-2.72848410531879E-013</v>
      </c>
      <c r="CT158" s="43" t="n">
        <f aca="false">CT130+CT134+CT135+CT128+CT136</f>
        <v>-2.72848410531879E-013</v>
      </c>
      <c r="CU158" s="43" t="n">
        <f aca="false">CU130+CU134+CU135+CU128+CU136</f>
        <v>-2.72848410531879E-013</v>
      </c>
      <c r="CV158" s="43" t="n">
        <f aca="false">CV130+CV134+CV135+CV128+CV136</f>
        <v>-2.72848410531879E-013</v>
      </c>
      <c r="CW158" s="43" t="n">
        <f aca="false">CW130+CW134+CW135+CW128+CW136</f>
        <v>-2.72848410531879E-013</v>
      </c>
      <c r="CX158" s="43" t="n">
        <f aca="false">CX130+CX134+CX135+CX128+CX136</f>
        <v>-2.72848410531879E-013</v>
      </c>
      <c r="CY158" s="43" t="n">
        <f aca="false">CY130+CY134+CY135+CY128+CY136</f>
        <v>-2.72848410531879E-013</v>
      </c>
      <c r="CZ158" s="43" t="n">
        <f aca="false">CZ130+CZ134+CZ135+CZ128+CZ136</f>
        <v>-2.72848410531879E-013</v>
      </c>
      <c r="DA158" s="43" t="n">
        <f aca="false">DA130+DA134+DA135+DA128+DA136</f>
        <v>-2.72848410531879E-013</v>
      </c>
      <c r="DB158" s="43" t="n">
        <f aca="false">DB130+DB134+DB135+DB128+DB136</f>
        <v>-2.72848410531879E-013</v>
      </c>
      <c r="DC158" s="43" t="n">
        <f aca="false">DC130+DC134+DC135+DC128+DC136</f>
        <v>-2.72848410531879E-013</v>
      </c>
      <c r="DD158" s="43" t="n">
        <f aca="false">DD130+DD134+DD135+DD128+DD136</f>
        <v>-2.72848410531879E-013</v>
      </c>
      <c r="DE158" s="43" t="n">
        <f aca="false">DE130+DE134+DE135+DE128+DE136</f>
        <v>-2.72848410531879E-013</v>
      </c>
      <c r="DF158" s="43" t="n">
        <f aca="false">DF130+DF134+DF135+DF128+DF136</f>
        <v>-2.72848410531879E-013</v>
      </c>
      <c r="DG158" s="43" t="n">
        <f aca="false">DG130+DG134+DG135+DG128+DG136</f>
        <v>-2.72848410531879E-013</v>
      </c>
      <c r="DH158" s="43" t="n">
        <f aca="false">DH130+DH134+DH135+DH128+DH136</f>
        <v>-2.72848410531879E-013</v>
      </c>
      <c r="DI158" s="43" t="n">
        <f aca="false">DI130+DI134+DI135+DI128+DI136</f>
        <v>-2.72848410531879E-013</v>
      </c>
      <c r="DJ158" s="43" t="n">
        <f aca="false">DJ130+DJ134+DJ135+DJ128+DJ136</f>
        <v>-2.72848410531879E-013</v>
      </c>
      <c r="DK158" s="43" t="n">
        <f aca="false">DK130+DK134+DK135+DK128+DK136</f>
        <v>-2.72848410531879E-013</v>
      </c>
      <c r="DL158" s="43" t="n">
        <f aca="false">DL130+DL134+DL135+DL128+DL136</f>
        <v>-2.72848410531879E-013</v>
      </c>
      <c r="DM158" s="43" t="n">
        <f aca="false">DM130+DM134+DM135+DM128+DM136</f>
        <v>-2.72848410531879E-013</v>
      </c>
      <c r="DN158" s="43" t="n">
        <f aca="false">DN130+DN134+DN135+DN128+DN136</f>
        <v>-2.72848410531879E-013</v>
      </c>
      <c r="DO158" s="43" t="n">
        <f aca="false">DO130+DO134+DO135+DO128+DO136</f>
        <v>-2.72848410531879E-013</v>
      </c>
      <c r="DP158" s="43" t="n">
        <f aca="false">DP130+DP134+DP135+DP128+DP136</f>
        <v>-2.72848410531879E-013</v>
      </c>
      <c r="DQ158" s="43" t="n">
        <f aca="false">DQ130+DQ134+DQ135+DQ128+DQ136</f>
        <v>-2.72848410531879E-013</v>
      </c>
      <c r="DR158" s="43" t="n">
        <f aca="false">DR130+DR134+DR135+DR128+DR136</f>
        <v>-2.72848410531879E-013</v>
      </c>
      <c r="DS158" s="43" t="n">
        <f aca="false">DS130+DS134+DS135+DS128+DS136</f>
        <v>-2.72848410531879E-013</v>
      </c>
      <c r="DT158" s="43" t="n">
        <f aca="false">DT130+DT134+DT135+DT128+DT136</f>
        <v>-2.72848410531879E-013</v>
      </c>
      <c r="DU158" s="43" t="n">
        <f aca="false">DU130+DU134+DU135+DU128+DU136</f>
        <v>-2.72848410531879E-013</v>
      </c>
      <c r="DV158" s="43" t="n">
        <f aca="false">DV130+DV134+DV135+DV128+DV136</f>
        <v>-2.72848410531879E-013</v>
      </c>
      <c r="DW158" s="43" t="n">
        <f aca="false">DW130+DW134+DW135+DW128+DW136</f>
        <v>-2.72848410531879E-013</v>
      </c>
      <c r="DX158" s="43" t="n">
        <f aca="false">DX130+DX134+DX135+DX128+DX136</f>
        <v>-2.72848410531879E-013</v>
      </c>
      <c r="DY158" s="43" t="n">
        <f aca="false">DY130+DY134+DY135+DY128+DY136</f>
        <v>-2.72848410531879E-013</v>
      </c>
      <c r="DZ158" s="43" t="n">
        <f aca="false">DZ130+DZ134+DZ135+DZ128+DZ136</f>
        <v>-2.72848410531879E-013</v>
      </c>
      <c r="EA158" s="43" t="n">
        <f aca="false">EA130+EA134+EA135+EA128+EA136</f>
        <v>-2.72848410531879E-013</v>
      </c>
      <c r="EB158" s="43" t="n">
        <f aca="false">EB130+EB134+EB135+EB128+EB136</f>
        <v>-2.72848410531879E-013</v>
      </c>
      <c r="EC158" s="43" t="n">
        <f aca="false">EC130+EC134+EC135+EC128+EC136</f>
        <v>-2.72848410531879E-013</v>
      </c>
      <c r="ED158" s="43" t="n">
        <f aca="false">ED130+ED134+ED135+ED128+ED136</f>
        <v>-2.72848410531879E-013</v>
      </c>
      <c r="EE158" s="43" t="n">
        <f aca="false">EE130+EE134+EE135+EE128+EE136</f>
        <v>-2.72848410531879E-013</v>
      </c>
      <c r="EF158" s="43" t="n">
        <f aca="false">EF130+EF134+EF135+EF128+EF136</f>
        <v>-2.72848410531879E-013</v>
      </c>
      <c r="EG158" s="43" t="n">
        <f aca="false">EG130+EG134+EG135+EG128+EG136</f>
        <v>-2.72848410531879E-013</v>
      </c>
      <c r="EH158" s="43" t="n">
        <f aca="false">EH130+EH134+EH135+EH128+EH136</f>
        <v>-2.72848410531879E-013</v>
      </c>
      <c r="EI158" s="43" t="n">
        <f aca="false">EI130+EI134+EI135+EI128+EI136</f>
        <v>-2.72848410531879E-013</v>
      </c>
      <c r="EJ158" s="43" t="n">
        <f aca="false">EJ130+EJ134+EJ135+EJ128+EJ136</f>
        <v>-2.72848410531879E-013</v>
      </c>
      <c r="EK158" s="43" t="n">
        <f aca="false">EK130+EK134+EK135+EK128+EK136</f>
        <v>-2.72848410531879E-013</v>
      </c>
      <c r="EL158" s="43" t="n">
        <f aca="false">EL130+EL134+EL135+EL128+EL136</f>
        <v>-2.72848410531879E-013</v>
      </c>
      <c r="EM158" s="43" t="n">
        <f aca="false">EM130+EM134+EM135+EM128+EM136</f>
        <v>-2.72848410531879E-013</v>
      </c>
      <c r="EN158" s="43" t="n">
        <f aca="false">EN130+EN134+EN135+EN128+EN136</f>
        <v>-2.72848410531879E-013</v>
      </c>
      <c r="EO158" s="43" t="n">
        <f aca="false">EO130+EO134+EO135+EO128+EO136</f>
        <v>-2.72848410531879E-013</v>
      </c>
      <c r="EP158" s="43" t="n">
        <f aca="false">EP130+EP134+EP135+EP128+EP136</f>
        <v>-2.72848410531879E-013</v>
      </c>
      <c r="EQ158" s="43" t="n">
        <f aca="false">EQ130+EQ134+EQ135+EQ128+EQ136</f>
        <v>-2.72848410531879E-013</v>
      </c>
      <c r="ER158" s="43" t="n">
        <f aca="false">ER130+ER134+ER135+ER128+ER136</f>
        <v>-2.72848410531879E-013</v>
      </c>
      <c r="ES158" s="43" t="n">
        <f aca="false">ES130+ES134+ES135+ES128+ES136</f>
        <v>-2.72848410531879E-013</v>
      </c>
      <c r="ET158" s="43" t="n">
        <f aca="false">ET130+ET134+ET135+ET128+ET136</f>
        <v>-2.72848410531879E-013</v>
      </c>
      <c r="EU158" s="43" t="n">
        <f aca="false">EU130+EU134+EU135+EU128+EU136</f>
        <v>-2.72848410531879E-013</v>
      </c>
      <c r="EV158" s="43" t="n">
        <f aca="false">EV130+EV134+EV135+EV128+EV136</f>
        <v>-2.72848410531879E-013</v>
      </c>
      <c r="EW158" s="43" t="n">
        <f aca="false">EW130+EW134+EW135+EW128+EW136</f>
        <v>-2.72848410531879E-013</v>
      </c>
      <c r="EX158" s="43" t="n">
        <f aca="false">EX130+EX134+EX135+EX128+EX136</f>
        <v>-2.72848410531879E-013</v>
      </c>
      <c r="EY158" s="43" t="n">
        <f aca="false">EY130+EY134+EY135+EY128+EY136</f>
        <v>-2.72848410531879E-013</v>
      </c>
      <c r="EZ158" s="43" t="n">
        <f aca="false">EZ130+EZ134+EZ135+EZ128+EZ136</f>
        <v>-2.72848410531879E-013</v>
      </c>
      <c r="FA158" s="43" t="n">
        <f aca="false">FA130+FA134+FA135+FA128+FA136</f>
        <v>-2.72848410531879E-013</v>
      </c>
      <c r="FB158" s="43" t="n">
        <f aca="false">FB130+FB134+FB135+FB128+FB136</f>
        <v>-2.72848410531879E-013</v>
      </c>
      <c r="FC158" s="43" t="n">
        <f aca="false">FC130+FC134+FC135+FC128+FC136</f>
        <v>-2.72848410531879E-013</v>
      </c>
      <c r="FD158" s="43" t="n">
        <f aca="false">FD130+FD134+FD135+FD128+FD136</f>
        <v>-2.72848410531879E-013</v>
      </c>
      <c r="FE158" s="43" t="n">
        <f aca="false">FE130+FE134+FE135+FE128+FE136</f>
        <v>-2.72848410531879E-013</v>
      </c>
      <c r="FF158" s="43" t="n">
        <f aca="false">FF130+FF134+FF135+FF128+FF136</f>
        <v>-2.72848410531879E-013</v>
      </c>
      <c r="FG158" s="43" t="n">
        <f aca="false">FG130+FG134+FG135+FG128+FG136</f>
        <v>-2.72848410531879E-013</v>
      </c>
      <c r="FH158" s="43" t="n">
        <f aca="false">FH130+FH134+FH135+FH128+FH136</f>
        <v>-2.72848410531879E-013</v>
      </c>
    </row>
    <row r="159" customFormat="false" ht="15" hidden="false" customHeight="false" outlineLevel="0" collapsed="false">
      <c r="C159" s="23" t="s">
        <v>749</v>
      </c>
      <c r="D159" s="11" t="s">
        <v>319</v>
      </c>
      <c r="I159" s="62" t="n">
        <f aca="false">SUM(J159:FH159)</f>
        <v>119598.362623065</v>
      </c>
      <c r="J159" s="62" t="n">
        <f aca="false">J155+J158</f>
        <v>-2749.35227272727</v>
      </c>
      <c r="K159" s="62" t="n">
        <f aca="false">K155+K158</f>
        <v>818.684731973848</v>
      </c>
      <c r="L159" s="62" t="n">
        <f aca="false">L155+L158</f>
        <v>-684.462738443338</v>
      </c>
      <c r="M159" s="62" t="n">
        <f aca="false">M155+M158</f>
        <v>-226.929361942715</v>
      </c>
      <c r="N159" s="62" t="n">
        <f aca="false">N155+N158</f>
        <v>-1835.41287842623</v>
      </c>
      <c r="O159" s="62" t="n">
        <f aca="false">O155+O158</f>
        <v>-1580.73987118772</v>
      </c>
      <c r="P159" s="62" t="n">
        <f aca="false">P155+P158</f>
        <v>-890.095562971991</v>
      </c>
      <c r="Q159" s="62" t="n">
        <f aca="false">Q155+Q158</f>
        <v>-8562.44447626401</v>
      </c>
      <c r="R159" s="62" t="n">
        <f aca="false">R155+R158</f>
        <v>-8538.91965785305</v>
      </c>
      <c r="S159" s="62" t="n">
        <f aca="false">S155+S158</f>
        <v>-9373.48971512775</v>
      </c>
      <c r="T159" s="62" t="n">
        <f aca="false">T155+T158</f>
        <v>584.483189743992</v>
      </c>
      <c r="U159" s="62" t="n">
        <f aca="false">U155+U158</f>
        <v>598.268905810579</v>
      </c>
      <c r="V159" s="62" t="n">
        <f aca="false">V155+V158</f>
        <v>597.506103035049</v>
      </c>
      <c r="W159" s="62" t="n">
        <f aca="false">W155+W158</f>
        <v>551.635207247296</v>
      </c>
      <c r="X159" s="62" t="n">
        <f aca="false">X155+X158</f>
        <v>565.230862085331</v>
      </c>
      <c r="Y159" s="62" t="n">
        <f aca="false">Y155+Y158</f>
        <v>578.806423719019</v>
      </c>
      <c r="Z159" s="62" t="n">
        <f aca="false">Z155+Z158</f>
        <v>578.035883698469</v>
      </c>
      <c r="AA159" s="62" t="n">
        <f aca="false">AA155+AA158</f>
        <v>532.2071216954</v>
      </c>
      <c r="AB159" s="62" t="n">
        <f aca="false">AB155+AB158</f>
        <v>545.588330861067</v>
      </c>
      <c r="AC159" s="62" t="n">
        <f aca="false">AC155+AC158</f>
        <v>558.949397973627</v>
      </c>
      <c r="AD159" s="62" t="n">
        <f aca="false">AD155+AD158</f>
        <v>558.170601313888</v>
      </c>
      <c r="AE159" s="62" t="n">
        <f aca="false">AE155+AE158</f>
        <v>985.870965935746</v>
      </c>
      <c r="AF159" s="62" t="n">
        <f aca="false">AF155+AF158</f>
        <v>989.453366709309</v>
      </c>
      <c r="AG159" s="62" t="n">
        <f aca="false">AG155+AG158</f>
        <v>996.231338814769</v>
      </c>
      <c r="AH159" s="62" t="n">
        <f aca="false">AH155+AH158</f>
        <v>994.996528922214</v>
      </c>
      <c r="AI159" s="62" t="n">
        <f aca="false">AI155+AI158</f>
        <v>1015.20955596538</v>
      </c>
      <c r="AJ159" s="62" t="n">
        <f aca="false">AJ155+AJ158</f>
        <v>1014.02783935014</v>
      </c>
      <c r="AK159" s="62" t="n">
        <f aca="false">AK155+AK158</f>
        <v>1031.97504260886</v>
      </c>
      <c r="AL159" s="62" t="n">
        <f aca="false">AL155+AL158</f>
        <v>1030.76678995671</v>
      </c>
      <c r="AM159" s="62" t="n">
        <f aca="false">AM155+AM158</f>
        <v>882.611345351069</v>
      </c>
      <c r="AN159" s="62" t="n">
        <f aca="false">AN155+AN158</f>
        <v>899.29924200642</v>
      </c>
      <c r="AO159" s="62" t="n">
        <f aca="false">AO155+AO158</f>
        <v>915.957644313615</v>
      </c>
      <c r="AP159" s="62" t="n">
        <f aca="false">AP155+AP158</f>
        <v>914.698706191454</v>
      </c>
      <c r="AQ159" s="62" t="n">
        <f aca="false">AQ155+AQ158</f>
        <v>767.714745588165</v>
      </c>
      <c r="AR159" s="62" t="n">
        <f aca="false">AR155+AR158</f>
        <v>783.174579099218</v>
      </c>
      <c r="AS159" s="62" t="n">
        <f aca="false">AS155+AS158</f>
        <v>798.606262464116</v>
      </c>
      <c r="AT159" s="62" t="n">
        <f aca="false">AT155+AT158</f>
        <v>797.373715431365</v>
      </c>
      <c r="AU159" s="62" t="n">
        <f aca="false">AU155+AU158</f>
        <v>793.625552055864</v>
      </c>
      <c r="AV159" s="62" t="n">
        <f aca="false">AV155+AV158</f>
        <v>809.371087387911</v>
      </c>
      <c r="AW159" s="62" t="n">
        <f aca="false">AW155+AW158</f>
        <v>825.088157748959</v>
      </c>
      <c r="AX159" s="62" t="n">
        <f aca="false">AX155+AX158</f>
        <v>823.828411668797</v>
      </c>
      <c r="AY159" s="62" t="n">
        <f aca="false">AY155+AY158</f>
        <v>714.796372649043</v>
      </c>
      <c r="AZ159" s="62" t="n">
        <f aca="false">AZ155+AZ158</f>
        <v>713.52671751347</v>
      </c>
      <c r="BA159" s="62" t="n">
        <f aca="false">BA155+BA158</f>
        <v>728.177882330969</v>
      </c>
      <c r="BB159" s="62" t="n">
        <f aca="false">BB155+BB158</f>
        <v>726.879391372726</v>
      </c>
      <c r="BC159" s="62" t="n">
        <f aca="false">BC155+BC158</f>
        <v>739.40715406474</v>
      </c>
      <c r="BD159" s="62" t="n">
        <f aca="false">BD155+BD158</f>
        <v>754.477653881909</v>
      </c>
      <c r="BE159" s="62" t="n">
        <f aca="false">BE155+BE158</f>
        <v>769.51680758472</v>
      </c>
      <c r="BF159" s="62" t="n">
        <f aca="false">BF155+BF158</f>
        <v>768.1283945478</v>
      </c>
      <c r="BG159" s="62" t="n">
        <f aca="false">BG155+BG158</f>
        <v>726.961421711694</v>
      </c>
      <c r="BH159" s="62" t="n">
        <f aca="false">BH155+BH158</f>
        <v>692.538332440065</v>
      </c>
      <c r="BI159" s="62" t="n">
        <f aca="false">BI155+BI158</f>
        <v>706.878212459109</v>
      </c>
      <c r="BJ159" s="62" t="n">
        <f aca="false">BJ155+BJ158</f>
        <v>705.442331739884</v>
      </c>
      <c r="BK159" s="62" t="n">
        <f aca="false">BK155+BK158</f>
        <v>672.169235472176</v>
      </c>
      <c r="BL159" s="62" t="n">
        <f aca="false">BL155+BL158</f>
        <v>686.473505146436</v>
      </c>
      <c r="BM159" s="62" t="n">
        <f aca="false">BM155+BM158</f>
        <v>700.745227704651</v>
      </c>
      <c r="BN159" s="62" t="n">
        <f aca="false">BN155+BN158</f>
        <v>699.277705242131</v>
      </c>
      <c r="BO159" s="62" t="n">
        <f aca="false">BO155+BO158</f>
        <v>700.700616324671</v>
      </c>
      <c r="BP159" s="62" t="n">
        <f aca="false">BP155+BP158</f>
        <v>699.249325476433</v>
      </c>
      <c r="BQ159" s="62" t="n">
        <f aca="false">BQ155+BQ158</f>
        <v>713.676003368351</v>
      </c>
      <c r="BR159" s="62" t="n">
        <f aca="false">BR155+BR158</f>
        <v>712.19154202916</v>
      </c>
      <c r="BS159" s="62" t="n">
        <f aca="false">BS155+BS158</f>
        <v>636.471320131913</v>
      </c>
      <c r="BT159" s="62" t="n">
        <f aca="false">BT155+BT158</f>
        <v>650.411598901806</v>
      </c>
      <c r="BU159" s="62" t="n">
        <f aca="false">BU155+BU158</f>
        <v>664.319749709279</v>
      </c>
      <c r="BV159" s="62" t="n">
        <f aca="false">BV155+BV158</f>
        <v>662.82036333715</v>
      </c>
      <c r="BW159" s="62" t="n">
        <f aca="false">BW155+BW158</f>
        <v>649.053705685497</v>
      </c>
      <c r="BX159" s="62" t="n">
        <f aca="false">BX155+BX158</f>
        <v>663.115176661412</v>
      </c>
      <c r="BY159" s="62" t="n">
        <f aca="false">BY155+BY158</f>
        <v>677.143570828492</v>
      </c>
      <c r="BZ159" s="62" t="n">
        <f aca="false">BZ155+BZ158</f>
        <v>675.58967363679</v>
      </c>
      <c r="CA159" s="62" t="n">
        <f aca="false">CA155+CA158</f>
        <v>2124.41231877637</v>
      </c>
      <c r="CB159" s="62" t="n">
        <f aca="false">CB155+CB158</f>
        <v>1381.46321264387</v>
      </c>
      <c r="CC159" s="62" t="n">
        <f aca="false">CC155+CC158</f>
        <v>1395.9081234422</v>
      </c>
      <c r="CD159" s="62" t="n">
        <f aca="false">CD155+CD158</f>
        <v>1395.16459209126</v>
      </c>
      <c r="CE159" s="62" t="n">
        <f aca="false">CE155+CE158</f>
        <v>1347.64766654119</v>
      </c>
      <c r="CF159" s="62" t="n">
        <f aca="false">CF155+CF158</f>
        <v>1346.9228385164</v>
      </c>
      <c r="CG159" s="62" t="n">
        <f aca="false">CG155+CG158</f>
        <v>1360.99194392968</v>
      </c>
      <c r="CH159" s="62" t="n">
        <f aca="false">CH155+CH158</f>
        <v>1360.25221019267</v>
      </c>
      <c r="CI159" s="62" t="n">
        <f aca="false">CI155+CI158</f>
        <v>1387.4965487497</v>
      </c>
      <c r="CJ159" s="62" t="n">
        <f aca="false">CJ155+CJ158</f>
        <v>1402.15316902107</v>
      </c>
      <c r="CK159" s="62" t="n">
        <f aca="false">CK155+CK158</f>
        <v>1416.78512702431</v>
      </c>
      <c r="CL159" s="62" t="n">
        <f aca="false">CL155+CL158</f>
        <v>1416.00086838555</v>
      </c>
      <c r="CM159" s="62" t="n">
        <f aca="false">CM155+CM158</f>
        <v>1465.7123573538</v>
      </c>
      <c r="CN159" s="62" t="n">
        <f aca="false">CN155+CN158</f>
        <v>1481.21379022325</v>
      </c>
      <c r="CO159" s="62" t="n">
        <f aca="false">CO155+CO158</f>
        <v>1496.68977384883</v>
      </c>
      <c r="CP159" s="62" t="n">
        <f aca="false">CP155+CP158</f>
        <v>1495.88048942904</v>
      </c>
      <c r="CQ159" s="62" t="n">
        <f aca="false">CQ155+CQ158</f>
        <v>1449.5010995176</v>
      </c>
      <c r="CR159" s="62" t="n">
        <f aca="false">CR155+CR158</f>
        <v>1464.81364595387</v>
      </c>
      <c r="CS159" s="62" t="n">
        <f aca="false">CS155+CS158</f>
        <v>1480.10045884051</v>
      </c>
      <c r="CT159" s="62" t="n">
        <f aca="false">CT155+CT158</f>
        <v>1479.28213351465</v>
      </c>
      <c r="CU159" s="62" t="n">
        <f aca="false">CU155+CU158</f>
        <v>-33272.5377258</v>
      </c>
      <c r="CV159" s="62" t="n">
        <f aca="false">CV155+CV158</f>
        <v>1530.66907651028</v>
      </c>
      <c r="CW159" s="62" t="n">
        <f aca="false">CW155+CW158</f>
        <v>1546.7135749082</v>
      </c>
      <c r="CX159" s="62" t="n">
        <f aca="false">CX155+CX158</f>
        <v>1545.92959678448</v>
      </c>
      <c r="CY159" s="62" t="n">
        <f aca="false">CY155+CY158</f>
        <v>1904.22668073469</v>
      </c>
      <c r="CZ159" s="62" t="n">
        <f aca="false">CZ155+CZ158</f>
        <v>1924.6154007972</v>
      </c>
      <c r="DA159" s="62" t="n">
        <f aca="false">DA155+DA158</f>
        <v>1944.97915530991</v>
      </c>
      <c r="DB159" s="62" t="n">
        <f aca="false">DB155+DB158</f>
        <v>1944.18525233224</v>
      </c>
      <c r="DC159" s="62" t="n">
        <f aca="false">DC155+DC158</f>
        <v>1896.99405933607</v>
      </c>
      <c r="DD159" s="62" t="n">
        <f aca="false">DD155+DD158</f>
        <v>1917.305551589</v>
      </c>
      <c r="DE159" s="62" t="n">
        <f aca="false">DE155+DE158</f>
        <v>1937.59218001155</v>
      </c>
      <c r="DF159" s="62" t="n">
        <f aca="false">DF155+DF158</f>
        <v>1936.80151170575</v>
      </c>
      <c r="DG159" s="62" t="n">
        <f aca="false">DG155+DG158</f>
        <v>1899.39536004032</v>
      </c>
      <c r="DH159" s="62" t="n">
        <f aca="false">DH155+DH158</f>
        <v>1919.72564340049</v>
      </c>
      <c r="DI159" s="62" t="n">
        <f aca="false">DI155+DI158</f>
        <v>1940.03080689933</v>
      </c>
      <c r="DJ159" s="62" t="n">
        <f aca="false">DJ155+DJ158</f>
        <v>1939.2319968247</v>
      </c>
      <c r="DK159" s="62" t="n">
        <f aca="false">DK155+DK158</f>
        <v>1891.21433941723</v>
      </c>
      <c r="DL159" s="62" t="n">
        <f aca="false">DL155+DL158</f>
        <v>1890.43794308765</v>
      </c>
      <c r="DM159" s="62" t="n">
        <f aca="false">DM155+DM158</f>
        <v>1910.42764600639</v>
      </c>
      <c r="DN159" s="62" t="n">
        <f aca="false">DN155+DN158</f>
        <v>1909.63528348916</v>
      </c>
      <c r="DO159" s="62" t="n">
        <f aca="false">DO155+DO158</f>
        <v>1905.90291427049</v>
      </c>
      <c r="DP159" s="62" t="n">
        <f aca="false">DP155+DP158</f>
        <v>1926.30008945086</v>
      </c>
      <c r="DQ159" s="62" t="n">
        <f aca="false">DQ155+DQ158</f>
        <v>1946.67196907459</v>
      </c>
      <c r="DR159" s="62" t="n">
        <f aca="false">DR155+DR158</f>
        <v>1945.86757189955</v>
      </c>
      <c r="DS159" s="62" t="n">
        <f aca="false">DS155+DS158</f>
        <v>1876.87621973754</v>
      </c>
      <c r="DT159" s="62" t="n">
        <f aca="false">DT155+DT158</f>
        <v>1896.95028006896</v>
      </c>
      <c r="DU159" s="62" t="n">
        <f aca="false">DU155+DU158</f>
        <v>1916.99902550286</v>
      </c>
      <c r="DV159" s="62" t="n">
        <f aca="false">DV155+DV158</f>
        <v>1916.19401328898</v>
      </c>
      <c r="DW159" s="62" t="n">
        <f aca="false">DW155+DW158</f>
        <v>1899.6106504554</v>
      </c>
      <c r="DX159" s="62" t="n">
        <f aca="false">DX155+DX158</f>
        <v>1919.93104668206</v>
      </c>
      <c r="DY159" s="62" t="n">
        <f aca="false">DY155+DY158</f>
        <v>1940.22592458564</v>
      </c>
      <c r="DZ159" s="62" t="n">
        <f aca="false">DZ155+DZ158</f>
        <v>1939.4144434514</v>
      </c>
      <c r="EA159" s="62" t="n">
        <f aca="false">EA155+EA158</f>
        <v>1933.17676680014</v>
      </c>
      <c r="EB159" s="62" t="n">
        <f aca="false">EB155+EB158</f>
        <v>1932.3879251865</v>
      </c>
      <c r="EC159" s="62" t="n">
        <f aca="false">EC155+EC158</f>
        <v>1952.82604429538</v>
      </c>
      <c r="ED159" s="62" t="n">
        <f aca="false">ED155+ED158</f>
        <v>1952.02098056327</v>
      </c>
      <c r="EE159" s="62" t="n">
        <f aca="false">EE155+EE158</f>
        <v>1869.77052216681</v>
      </c>
      <c r="EF159" s="62" t="n">
        <f aca="false">EF155+EF158</f>
        <v>1889.74691664176</v>
      </c>
      <c r="EG159" s="62" t="n">
        <f aca="false">EG155+EG158</f>
        <v>1909.69738896071</v>
      </c>
      <c r="EH159" s="62" t="n">
        <f aca="false">EH155+EH158</f>
        <v>1908.87306596383</v>
      </c>
      <c r="EI159" s="62" t="n">
        <f aca="false">EI155+EI158</f>
        <v>1926.67860443634</v>
      </c>
      <c r="EJ159" s="62" t="n">
        <f aca="false">EJ155+EJ158</f>
        <v>1839.25031558284</v>
      </c>
      <c r="EK159" s="62" t="n">
        <f aca="false">EK155+EK158</f>
        <v>1858.63216879954</v>
      </c>
      <c r="EL159" s="62" t="n">
        <f aca="false">EL155+EL158</f>
        <v>1857.79399416642</v>
      </c>
      <c r="EM159" s="62" t="n">
        <f aca="false">EM155+EM158</f>
        <v>1880.52833244476</v>
      </c>
      <c r="EN159" s="62" t="n">
        <f aca="false">EN155+EN158</f>
        <v>1900.57973727047</v>
      </c>
      <c r="EO159" s="62" t="n">
        <f aca="false">EO155+EO158</f>
        <v>1920.6037752374</v>
      </c>
      <c r="EP159" s="62" t="n">
        <f aca="false">EP155+EP158</f>
        <v>1919.73351077904</v>
      </c>
      <c r="EQ159" s="62" t="n">
        <f aca="false">EQ155+EQ158</f>
        <v>1850.10599581474</v>
      </c>
      <c r="ER159" s="62" t="n">
        <f aca="false">ER155+ER158</f>
        <v>1849.25089601714</v>
      </c>
      <c r="ES159" s="62" t="n">
        <f aca="false">ES155+ES158</f>
        <v>1868.70848526162</v>
      </c>
      <c r="ET159" s="62" t="n">
        <f aca="false">ET155+ET158</f>
        <v>1867.83580078039</v>
      </c>
      <c r="EU159" s="62" t="n">
        <f aca="false">EU155+EU158</f>
        <v>1862.90516002734</v>
      </c>
      <c r="EV159" s="62" t="n">
        <f aca="false">EV155+EV158</f>
        <v>1882.744080483</v>
      </c>
      <c r="EW159" s="62" t="n">
        <f aca="false">EW155+EW158</f>
        <v>1902.55509309463</v>
      </c>
      <c r="EX159" s="62" t="n">
        <f aca="false">EX155+EX158</f>
        <v>1901.66762533829</v>
      </c>
      <c r="EY159" s="62" t="n">
        <f aca="false">EY155+EY158</f>
        <v>1896.64869716982</v>
      </c>
      <c r="EZ159" s="62" t="n">
        <f aca="false">EZ155+EZ158</f>
        <v>1916.84797697946</v>
      </c>
      <c r="FA159" s="62" t="n">
        <f aca="false">FA155+FA158</f>
        <v>1937.0188761862</v>
      </c>
      <c r="FB159" s="62" t="n">
        <f aca="false">FB155+FB158</f>
        <v>1936.11637472606</v>
      </c>
      <c r="FC159" s="62" t="n">
        <f aca="false">FC155+FC158</f>
        <v>1931.00756830613</v>
      </c>
      <c r="FD159" s="62" t="n">
        <f aca="false">FD155+FD158</f>
        <v>-2.72848410531879E-013</v>
      </c>
      <c r="FE159" s="62" t="n">
        <f aca="false">FE155+FE158</f>
        <v>-2.72848410531879E-013</v>
      </c>
      <c r="FF159" s="62" t="n">
        <f aca="false">FF155+FF158</f>
        <v>-2.72848410531879E-013</v>
      </c>
      <c r="FG159" s="62" t="n">
        <f aca="false">FG155+FG158</f>
        <v>-2.72848410531879E-013</v>
      </c>
      <c r="FH159" s="62" t="n">
        <f aca="false">FH155+FH158</f>
        <v>-2.72848410531879E-013</v>
      </c>
    </row>
    <row r="160" customFormat="false" ht="15" hidden="false" customHeight="false" outlineLevel="0" collapsed="false">
      <c r="A160" s="20"/>
      <c r="B160" s="20"/>
      <c r="C160" s="20" t="s">
        <v>750</v>
      </c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20"/>
      <c r="AM160" s="20"/>
      <c r="AN160" s="20"/>
      <c r="AO160" s="20"/>
      <c r="AP160" s="20"/>
      <c r="AQ160" s="20"/>
      <c r="AR160" s="20"/>
      <c r="AS160" s="20"/>
      <c r="AT160" s="20"/>
      <c r="AU160" s="20"/>
      <c r="AV160" s="20"/>
      <c r="AW160" s="20"/>
      <c r="AX160" s="20"/>
      <c r="AY160" s="20"/>
      <c r="AZ160" s="20"/>
      <c r="BA160" s="20"/>
      <c r="BB160" s="20"/>
      <c r="BC160" s="20"/>
      <c r="BD160" s="20"/>
      <c r="BE160" s="20"/>
      <c r="BF160" s="20"/>
      <c r="BG160" s="20"/>
      <c r="BH160" s="20"/>
      <c r="BI160" s="20"/>
      <c r="BJ160" s="20"/>
      <c r="BK160" s="20"/>
      <c r="BL160" s="20"/>
      <c r="BM160" s="20"/>
      <c r="BN160" s="20"/>
      <c r="BO160" s="20"/>
      <c r="BP160" s="20"/>
      <c r="BQ160" s="20"/>
      <c r="BR160" s="20"/>
      <c r="BS160" s="20"/>
      <c r="BT160" s="20"/>
      <c r="BU160" s="20"/>
      <c r="BV160" s="20"/>
      <c r="BW160" s="20"/>
      <c r="BX160" s="20"/>
      <c r="BY160" s="20"/>
      <c r="BZ160" s="20"/>
      <c r="CA160" s="20"/>
      <c r="CB160" s="20"/>
      <c r="CC160" s="20"/>
      <c r="CD160" s="20"/>
      <c r="CE160" s="20"/>
      <c r="CF160" s="20"/>
      <c r="CG160" s="20"/>
      <c r="CH160" s="20"/>
      <c r="CI160" s="20"/>
      <c r="CJ160" s="20"/>
      <c r="CK160" s="20"/>
      <c r="CL160" s="20"/>
      <c r="CM160" s="20"/>
      <c r="CN160" s="20"/>
      <c r="CO160" s="20"/>
      <c r="CP160" s="20"/>
      <c r="CQ160" s="20"/>
      <c r="CR160" s="20"/>
      <c r="CS160" s="20"/>
      <c r="CT160" s="20"/>
      <c r="CU160" s="20"/>
      <c r="CV160" s="20"/>
      <c r="CW160" s="20"/>
      <c r="CX160" s="20"/>
      <c r="CY160" s="20"/>
      <c r="CZ160" s="20"/>
      <c r="DA160" s="20"/>
      <c r="DB160" s="20"/>
      <c r="DC160" s="20"/>
      <c r="DD160" s="20"/>
      <c r="DE160" s="20"/>
      <c r="DF160" s="20"/>
      <c r="DG160" s="20"/>
      <c r="DH160" s="20"/>
      <c r="DI160" s="20"/>
      <c r="DJ160" s="20"/>
      <c r="DK160" s="20"/>
      <c r="DL160" s="20"/>
      <c r="DM160" s="20"/>
      <c r="DN160" s="20"/>
      <c r="DO160" s="20"/>
      <c r="DP160" s="20"/>
      <c r="DQ160" s="20"/>
      <c r="DR160" s="20"/>
      <c r="DS160" s="20"/>
      <c r="DT160" s="20"/>
      <c r="DU160" s="20"/>
      <c r="DV160" s="20"/>
      <c r="DW160" s="20"/>
      <c r="DX160" s="20"/>
      <c r="DY160" s="20"/>
      <c r="DZ160" s="20"/>
      <c r="EA160" s="20"/>
      <c r="EB160" s="20"/>
      <c r="EC160" s="20"/>
      <c r="ED160" s="20"/>
      <c r="EE160" s="20"/>
      <c r="EF160" s="20"/>
      <c r="EG160" s="20"/>
      <c r="EH160" s="20"/>
      <c r="EI160" s="20"/>
      <c r="EJ160" s="20"/>
      <c r="EK160" s="20"/>
      <c r="EL160" s="20"/>
      <c r="EM160" s="20"/>
      <c r="EN160" s="20"/>
      <c r="EO160" s="20"/>
      <c r="EP160" s="20"/>
      <c r="EQ160" s="20"/>
      <c r="ER160" s="20"/>
      <c r="ES160" s="20"/>
      <c r="ET160" s="20"/>
      <c r="EU160" s="20"/>
      <c r="EV160" s="20"/>
      <c r="EW160" s="20"/>
      <c r="EX160" s="20"/>
      <c r="EY160" s="20"/>
      <c r="EZ160" s="20"/>
      <c r="FA160" s="20"/>
      <c r="FB160" s="20"/>
      <c r="FC160" s="20"/>
      <c r="FD160" s="20"/>
      <c r="FE160" s="20"/>
      <c r="FF160" s="20"/>
      <c r="FG160" s="20"/>
      <c r="FH160" s="20"/>
    </row>
    <row r="161" customFormat="false" ht="15" hidden="false" customHeight="false" outlineLevel="0" collapsed="false">
      <c r="C161" s="0" t="s">
        <v>113</v>
      </c>
      <c r="D161" s="11" t="s">
        <v>319</v>
      </c>
      <c r="E161" s="43" t="n">
        <f aca="false">-SUMIF($J$4:$FH$4,"&lt;="&amp;$F16,$J153:$FH153)</f>
        <v>5725.08750061644</v>
      </c>
    </row>
    <row r="162" customFormat="false" ht="15" hidden="false" customHeight="false" outlineLevel="0" collapsed="false">
      <c r="C162" s="0" t="s">
        <v>114</v>
      </c>
      <c r="D162" s="11" t="s">
        <v>319</v>
      </c>
      <c r="E162" s="43" t="n">
        <f aca="false">-($I109+$I98)</f>
        <v>57085</v>
      </c>
    </row>
    <row r="163" customFormat="false" ht="15" hidden="false" customHeight="false" outlineLevel="0" collapsed="false">
      <c r="C163" s="0" t="s">
        <v>115</v>
      </c>
      <c r="D163" s="11" t="s">
        <v>319</v>
      </c>
      <c r="E163" s="43" t="n">
        <f aca="false">$I131-$I134-$I135</f>
        <v>1102.31595498007</v>
      </c>
    </row>
    <row r="164" customFormat="false" ht="15" hidden="false" customHeight="false" outlineLevel="0" collapsed="false">
      <c r="C164" s="23" t="s">
        <v>116</v>
      </c>
      <c r="D164" s="11" t="s">
        <v>319</v>
      </c>
      <c r="E164" s="62" t="n">
        <f aca="false">SUM($E161:$E163)</f>
        <v>63912.4034555965</v>
      </c>
    </row>
    <row r="165" customFormat="false" ht="15" hidden="false" customHeight="false" outlineLevel="0" collapsed="false">
      <c r="C165" s="0" t="s">
        <v>751</v>
      </c>
      <c r="D165" s="11" t="s">
        <v>319</v>
      </c>
      <c r="E165" s="43" t="n">
        <f aca="false">$E164-$E133</f>
        <v>32110.0082877254</v>
      </c>
      <c r="F165" s="43" t="n">
        <f aca="false">$E165+$E136</f>
        <v>33623.1618029702</v>
      </c>
    </row>
    <row r="166" customFormat="false" ht="15" hidden="false" customHeight="false" outlineLevel="0" collapsed="false">
      <c r="C166" s="0" t="s">
        <v>752</v>
      </c>
      <c r="D166" s="11" t="s">
        <v>33</v>
      </c>
      <c r="E166" s="45" t="n">
        <f aca="false">$E133/$E164</f>
        <v>0.497593478705053</v>
      </c>
      <c r="F166" s="43" t="n">
        <f aca="false">$F165+SUMIF($J$4:$FH$4,"&lt;="&amp;$E20,$J159:$FH159)</f>
        <v>0</v>
      </c>
    </row>
    <row r="168" customFormat="false" ht="15" hidden="false" customHeight="false" outlineLevel="0" collapsed="false">
      <c r="A168" s="9" t="s">
        <v>14</v>
      </c>
      <c r="B168" s="9"/>
      <c r="C168" s="9" t="s">
        <v>753</v>
      </c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9"/>
      <c r="AL168" s="9"/>
      <c r="AM168" s="9"/>
      <c r="AN168" s="9"/>
      <c r="AO168" s="9"/>
      <c r="AP168" s="9"/>
      <c r="AQ168" s="9"/>
      <c r="AR168" s="9"/>
      <c r="AS168" s="9"/>
      <c r="AT168" s="9"/>
      <c r="AU168" s="9"/>
      <c r="AV168" s="9"/>
      <c r="AW168" s="9"/>
      <c r="AX168" s="9"/>
      <c r="AY168" s="9"/>
      <c r="AZ168" s="9"/>
      <c r="BA168" s="9"/>
      <c r="BB168" s="9"/>
      <c r="BC168" s="9"/>
      <c r="BD168" s="9"/>
      <c r="BE168" s="9"/>
      <c r="BF168" s="9"/>
      <c r="BG168" s="9"/>
      <c r="BH168" s="9"/>
      <c r="BI168" s="9"/>
      <c r="BJ168" s="9"/>
      <c r="BK168" s="9"/>
      <c r="BL168" s="9"/>
      <c r="BM168" s="9"/>
      <c r="BN168" s="9"/>
      <c r="BO168" s="9"/>
      <c r="BP168" s="9"/>
      <c r="BQ168" s="9"/>
      <c r="BR168" s="9"/>
      <c r="BS168" s="9"/>
      <c r="BT168" s="9"/>
      <c r="BU168" s="9"/>
      <c r="BV168" s="9"/>
      <c r="BW168" s="9"/>
      <c r="BX168" s="9"/>
      <c r="BY168" s="9"/>
      <c r="BZ168" s="9"/>
      <c r="CA168" s="9"/>
      <c r="CB168" s="9"/>
      <c r="CC168" s="9"/>
      <c r="CD168" s="9"/>
      <c r="CE168" s="9"/>
      <c r="CF168" s="9"/>
      <c r="CG168" s="9"/>
      <c r="CH168" s="9"/>
      <c r="CI168" s="9"/>
      <c r="CJ168" s="9"/>
      <c r="CK168" s="9"/>
      <c r="CL168" s="9"/>
      <c r="CM168" s="9"/>
      <c r="CN168" s="9"/>
      <c r="CO168" s="9"/>
      <c r="CP168" s="9"/>
      <c r="CQ168" s="9"/>
      <c r="CR168" s="9"/>
      <c r="CS168" s="9"/>
      <c r="CT168" s="9"/>
      <c r="CU168" s="9"/>
      <c r="CV168" s="9"/>
      <c r="CW168" s="9"/>
      <c r="CX168" s="9"/>
      <c r="CY168" s="9"/>
      <c r="CZ168" s="9"/>
      <c r="DA168" s="9"/>
      <c r="DB168" s="9"/>
      <c r="DC168" s="9"/>
      <c r="DD168" s="9"/>
      <c r="DE168" s="9"/>
      <c r="DF168" s="9"/>
      <c r="DG168" s="9"/>
      <c r="DH168" s="9"/>
      <c r="DI168" s="9"/>
      <c r="DJ168" s="9"/>
      <c r="DK168" s="9"/>
      <c r="DL168" s="9"/>
      <c r="DM168" s="9"/>
      <c r="DN168" s="9"/>
      <c r="DO168" s="9"/>
      <c r="DP168" s="9"/>
      <c r="DQ168" s="9"/>
      <c r="DR168" s="9"/>
      <c r="DS168" s="9"/>
      <c r="DT168" s="9"/>
      <c r="DU168" s="9"/>
      <c r="DV168" s="9"/>
      <c r="DW168" s="9"/>
      <c r="DX168" s="9"/>
      <c r="DY168" s="9"/>
      <c r="DZ168" s="9"/>
      <c r="EA168" s="9"/>
      <c r="EB168" s="9"/>
      <c r="EC168" s="9"/>
      <c r="ED168" s="9"/>
      <c r="EE168" s="9"/>
      <c r="EF168" s="9"/>
      <c r="EG168" s="9"/>
      <c r="EH168" s="9"/>
      <c r="EI168" s="9"/>
      <c r="EJ168" s="9"/>
      <c r="EK168" s="9"/>
      <c r="EL168" s="9"/>
      <c r="EM168" s="9"/>
      <c r="EN168" s="9"/>
      <c r="EO168" s="9"/>
      <c r="EP168" s="9"/>
      <c r="EQ168" s="9"/>
      <c r="ER168" s="9"/>
      <c r="ES168" s="9"/>
      <c r="ET168" s="9"/>
      <c r="EU168" s="9"/>
      <c r="EV168" s="9"/>
      <c r="EW168" s="9"/>
      <c r="EX168" s="9"/>
      <c r="EY168" s="9"/>
      <c r="EZ168" s="9"/>
      <c r="FA168" s="9"/>
      <c r="FB168" s="9"/>
      <c r="FC168" s="9"/>
      <c r="FD168" s="9"/>
      <c r="FE168" s="9"/>
      <c r="FF168" s="9"/>
      <c r="FG168" s="9"/>
      <c r="FH168" s="9"/>
    </row>
    <row r="169" customFormat="false" ht="15" hidden="false" customHeight="false" outlineLevel="0" collapsed="false">
      <c r="A169" s="20"/>
      <c r="B169" s="20"/>
      <c r="C169" s="20" t="s">
        <v>754</v>
      </c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20"/>
      <c r="AM169" s="20"/>
      <c r="AN169" s="20"/>
      <c r="AO169" s="20"/>
      <c r="AP169" s="20"/>
      <c r="AQ169" s="20"/>
      <c r="AR169" s="20"/>
      <c r="AS169" s="20"/>
      <c r="AT169" s="20"/>
      <c r="AU169" s="20"/>
      <c r="AV169" s="20"/>
      <c r="AW169" s="20"/>
      <c r="AX169" s="20"/>
      <c r="AY169" s="20"/>
      <c r="AZ169" s="20"/>
      <c r="BA169" s="20"/>
      <c r="BB169" s="20"/>
      <c r="BC169" s="20"/>
      <c r="BD169" s="20"/>
      <c r="BE169" s="20"/>
      <c r="BF169" s="20"/>
      <c r="BG169" s="20"/>
      <c r="BH169" s="20"/>
      <c r="BI169" s="20"/>
      <c r="BJ169" s="20"/>
      <c r="BK169" s="20"/>
      <c r="BL169" s="20"/>
      <c r="BM169" s="20"/>
      <c r="BN169" s="20"/>
      <c r="BO169" s="20"/>
      <c r="BP169" s="20"/>
      <c r="BQ169" s="20"/>
      <c r="BR169" s="20"/>
      <c r="BS169" s="20"/>
      <c r="BT169" s="20"/>
      <c r="BU169" s="20"/>
      <c r="BV169" s="20"/>
      <c r="BW169" s="20"/>
      <c r="BX169" s="20"/>
      <c r="BY169" s="20"/>
      <c r="BZ169" s="20"/>
      <c r="CA169" s="20"/>
      <c r="CB169" s="20"/>
      <c r="CC169" s="20"/>
      <c r="CD169" s="20"/>
      <c r="CE169" s="20"/>
      <c r="CF169" s="20"/>
      <c r="CG169" s="20"/>
      <c r="CH169" s="20"/>
      <c r="CI169" s="20"/>
      <c r="CJ169" s="20"/>
      <c r="CK169" s="20"/>
      <c r="CL169" s="20"/>
      <c r="CM169" s="20"/>
      <c r="CN169" s="20"/>
      <c r="CO169" s="20"/>
      <c r="CP169" s="20"/>
      <c r="CQ169" s="20"/>
      <c r="CR169" s="20"/>
      <c r="CS169" s="20"/>
      <c r="CT169" s="20"/>
      <c r="CU169" s="20"/>
      <c r="CV169" s="20"/>
      <c r="CW169" s="20"/>
      <c r="CX169" s="20"/>
      <c r="CY169" s="20"/>
      <c r="CZ169" s="20"/>
      <c r="DA169" s="20"/>
      <c r="DB169" s="20"/>
      <c r="DC169" s="20"/>
      <c r="DD169" s="20"/>
      <c r="DE169" s="20"/>
      <c r="DF169" s="20"/>
      <c r="DG169" s="20"/>
      <c r="DH169" s="20"/>
      <c r="DI169" s="20"/>
      <c r="DJ169" s="20"/>
      <c r="DK169" s="20"/>
      <c r="DL169" s="20"/>
      <c r="DM169" s="20"/>
      <c r="DN169" s="20"/>
      <c r="DO169" s="20"/>
      <c r="DP169" s="20"/>
      <c r="DQ169" s="20"/>
      <c r="DR169" s="20"/>
      <c r="DS169" s="20"/>
      <c r="DT169" s="20"/>
      <c r="DU169" s="20"/>
      <c r="DV169" s="20"/>
      <c r="DW169" s="20"/>
      <c r="DX169" s="20"/>
      <c r="DY169" s="20"/>
      <c r="DZ169" s="20"/>
      <c r="EA169" s="20"/>
      <c r="EB169" s="20"/>
      <c r="EC169" s="20"/>
      <c r="ED169" s="20"/>
      <c r="EE169" s="20"/>
      <c r="EF169" s="20"/>
      <c r="EG169" s="20"/>
      <c r="EH169" s="20"/>
      <c r="EI169" s="20"/>
      <c r="EJ169" s="20"/>
      <c r="EK169" s="20"/>
      <c r="EL169" s="20"/>
      <c r="EM169" s="20"/>
      <c r="EN169" s="20"/>
      <c r="EO169" s="20"/>
      <c r="EP169" s="20"/>
      <c r="EQ169" s="20"/>
      <c r="ER169" s="20"/>
      <c r="ES169" s="20"/>
      <c r="ET169" s="20"/>
      <c r="EU169" s="20"/>
      <c r="EV169" s="20"/>
      <c r="EW169" s="20"/>
      <c r="EX169" s="20"/>
      <c r="EY169" s="20"/>
      <c r="EZ169" s="20"/>
      <c r="FA169" s="20"/>
      <c r="FB169" s="20"/>
      <c r="FC169" s="20"/>
      <c r="FD169" s="20"/>
      <c r="FE169" s="20"/>
      <c r="FF169" s="20"/>
      <c r="FG169" s="20"/>
      <c r="FH169" s="20"/>
    </row>
    <row r="170" customFormat="false" ht="15" hidden="false" customHeight="false" outlineLevel="0" collapsed="false">
      <c r="C170" s="0" t="s">
        <v>755</v>
      </c>
      <c r="D170" s="11" t="s">
        <v>319</v>
      </c>
      <c r="I170" s="43" t="n">
        <f aca="false">SUM(J170:FH170)</f>
        <v>1347.5</v>
      </c>
      <c r="J170" s="43" t="n">
        <f aca="false">J18*(In_EW_Reimbursed*-$E97+$E101)</f>
        <v>0</v>
      </c>
      <c r="K170" s="43" t="n">
        <f aca="false">K18*(In_EW_Reimbursed*-$E97+$E101)</f>
        <v>0</v>
      </c>
      <c r="L170" s="43" t="n">
        <f aca="false">L18*(In_EW_Reimbursed*-$E97+$E101)</f>
        <v>0</v>
      </c>
      <c r="M170" s="43" t="n">
        <f aca="false">M18*(In_EW_Reimbursed*-$E97+$E101)</f>
        <v>0</v>
      </c>
      <c r="N170" s="43" t="n">
        <f aca="false">N18*(In_EW_Reimbursed*-$E97+$E101)</f>
        <v>0</v>
      </c>
      <c r="O170" s="43" t="n">
        <f aca="false">O18*(In_EW_Reimbursed*-$E97+$E101)</f>
        <v>1347.5</v>
      </c>
      <c r="P170" s="43" t="n">
        <f aca="false">P18*(In_EW_Reimbursed*-$E97+$E101)</f>
        <v>0</v>
      </c>
      <c r="Q170" s="43" t="n">
        <f aca="false">Q18*(In_EW_Reimbursed*-$E97+$E101)</f>
        <v>0</v>
      </c>
      <c r="R170" s="43" t="n">
        <f aca="false">R18*(In_EW_Reimbursed*-$E97+$E101)</f>
        <v>0</v>
      </c>
      <c r="S170" s="43" t="n">
        <f aca="false">S18*(In_EW_Reimbursed*-$E97+$E101)</f>
        <v>0</v>
      </c>
      <c r="T170" s="43" t="n">
        <f aca="false">T18*(In_EW_Reimbursed*-$E97+$E101)</f>
        <v>0</v>
      </c>
      <c r="U170" s="43" t="n">
        <f aca="false">U18*(In_EW_Reimbursed*-$E97+$E101)</f>
        <v>0</v>
      </c>
      <c r="V170" s="43" t="n">
        <f aca="false">V18*(In_EW_Reimbursed*-$E97+$E101)</f>
        <v>0</v>
      </c>
      <c r="W170" s="43" t="n">
        <f aca="false">W18*(In_EW_Reimbursed*-$E97+$E101)</f>
        <v>0</v>
      </c>
      <c r="X170" s="43" t="n">
        <f aca="false">X18*(In_EW_Reimbursed*-$E97+$E101)</f>
        <v>0</v>
      </c>
      <c r="Y170" s="43" t="n">
        <f aca="false">Y18*(In_EW_Reimbursed*-$E97+$E101)</f>
        <v>0</v>
      </c>
      <c r="Z170" s="43" t="n">
        <f aca="false">Z18*(In_EW_Reimbursed*-$E97+$E101)</f>
        <v>0</v>
      </c>
      <c r="AA170" s="43" t="n">
        <f aca="false">AA18*(In_EW_Reimbursed*-$E97+$E101)</f>
        <v>0</v>
      </c>
      <c r="AB170" s="43" t="n">
        <f aca="false">AB18*(In_EW_Reimbursed*-$E97+$E101)</f>
        <v>0</v>
      </c>
      <c r="AC170" s="43" t="n">
        <f aca="false">AC18*(In_EW_Reimbursed*-$E97+$E101)</f>
        <v>0</v>
      </c>
      <c r="AD170" s="43" t="n">
        <f aca="false">AD18*(In_EW_Reimbursed*-$E97+$E101)</f>
        <v>0</v>
      </c>
      <c r="AE170" s="43" t="n">
        <f aca="false">AE18*(In_EW_Reimbursed*-$E97+$E101)</f>
        <v>0</v>
      </c>
      <c r="AF170" s="43" t="n">
        <f aca="false">AF18*(In_EW_Reimbursed*-$E97+$E101)</f>
        <v>0</v>
      </c>
      <c r="AG170" s="43" t="n">
        <f aca="false">AG18*(In_EW_Reimbursed*-$E97+$E101)</f>
        <v>0</v>
      </c>
      <c r="AH170" s="43" t="n">
        <f aca="false">AH18*(In_EW_Reimbursed*-$E97+$E101)</f>
        <v>0</v>
      </c>
      <c r="AI170" s="43" t="n">
        <f aca="false">AI18*(In_EW_Reimbursed*-$E97+$E101)</f>
        <v>0</v>
      </c>
      <c r="AJ170" s="43" t="n">
        <f aca="false">AJ18*(In_EW_Reimbursed*-$E97+$E101)</f>
        <v>0</v>
      </c>
      <c r="AK170" s="43" t="n">
        <f aca="false">AK18*(In_EW_Reimbursed*-$E97+$E101)</f>
        <v>0</v>
      </c>
      <c r="AL170" s="43" t="n">
        <f aca="false">AL18*(In_EW_Reimbursed*-$E97+$E101)</f>
        <v>0</v>
      </c>
      <c r="AM170" s="43" t="n">
        <f aca="false">AM18*(In_EW_Reimbursed*-$E97+$E101)</f>
        <v>0</v>
      </c>
      <c r="AN170" s="43" t="n">
        <f aca="false">AN18*(In_EW_Reimbursed*-$E97+$E101)</f>
        <v>0</v>
      </c>
      <c r="AO170" s="43" t="n">
        <f aca="false">AO18*(In_EW_Reimbursed*-$E97+$E101)</f>
        <v>0</v>
      </c>
      <c r="AP170" s="43" t="n">
        <f aca="false">AP18*(In_EW_Reimbursed*-$E97+$E101)</f>
        <v>0</v>
      </c>
      <c r="AQ170" s="43" t="n">
        <f aca="false">AQ18*(In_EW_Reimbursed*-$E97+$E101)</f>
        <v>0</v>
      </c>
      <c r="AR170" s="43" t="n">
        <f aca="false">AR18*(In_EW_Reimbursed*-$E97+$E101)</f>
        <v>0</v>
      </c>
      <c r="AS170" s="43" t="n">
        <f aca="false">AS18*(In_EW_Reimbursed*-$E97+$E101)</f>
        <v>0</v>
      </c>
      <c r="AT170" s="43" t="n">
        <f aca="false">AT18*(In_EW_Reimbursed*-$E97+$E101)</f>
        <v>0</v>
      </c>
      <c r="AU170" s="43" t="n">
        <f aca="false">AU18*(In_EW_Reimbursed*-$E97+$E101)</f>
        <v>0</v>
      </c>
      <c r="AV170" s="43" t="n">
        <f aca="false">AV18*(In_EW_Reimbursed*-$E97+$E101)</f>
        <v>0</v>
      </c>
      <c r="AW170" s="43" t="n">
        <f aca="false">AW18*(In_EW_Reimbursed*-$E97+$E101)</f>
        <v>0</v>
      </c>
      <c r="AX170" s="43" t="n">
        <f aca="false">AX18*(In_EW_Reimbursed*-$E97+$E101)</f>
        <v>0</v>
      </c>
      <c r="AY170" s="43" t="n">
        <f aca="false">AY18*(In_EW_Reimbursed*-$E97+$E101)</f>
        <v>0</v>
      </c>
      <c r="AZ170" s="43" t="n">
        <f aca="false">AZ18*(In_EW_Reimbursed*-$E97+$E101)</f>
        <v>0</v>
      </c>
      <c r="BA170" s="43" t="n">
        <f aca="false">BA18*(In_EW_Reimbursed*-$E97+$E101)</f>
        <v>0</v>
      </c>
      <c r="BB170" s="43" t="n">
        <f aca="false">BB18*(In_EW_Reimbursed*-$E97+$E101)</f>
        <v>0</v>
      </c>
      <c r="BC170" s="43" t="n">
        <f aca="false">BC18*(In_EW_Reimbursed*-$E97+$E101)</f>
        <v>0</v>
      </c>
      <c r="BD170" s="43" t="n">
        <f aca="false">BD18*(In_EW_Reimbursed*-$E97+$E101)</f>
        <v>0</v>
      </c>
      <c r="BE170" s="43" t="n">
        <f aca="false">BE18*(In_EW_Reimbursed*-$E97+$E101)</f>
        <v>0</v>
      </c>
      <c r="BF170" s="43" t="n">
        <f aca="false">BF18*(In_EW_Reimbursed*-$E97+$E101)</f>
        <v>0</v>
      </c>
      <c r="BG170" s="43" t="n">
        <f aca="false">BG18*(In_EW_Reimbursed*-$E97+$E101)</f>
        <v>0</v>
      </c>
      <c r="BH170" s="43" t="n">
        <f aca="false">BH18*(In_EW_Reimbursed*-$E97+$E101)</f>
        <v>0</v>
      </c>
      <c r="BI170" s="43" t="n">
        <f aca="false">BI18*(In_EW_Reimbursed*-$E97+$E101)</f>
        <v>0</v>
      </c>
      <c r="BJ170" s="43" t="n">
        <f aca="false">BJ18*(In_EW_Reimbursed*-$E97+$E101)</f>
        <v>0</v>
      </c>
      <c r="BK170" s="43" t="n">
        <f aca="false">BK18*(In_EW_Reimbursed*-$E97+$E101)</f>
        <v>0</v>
      </c>
      <c r="BL170" s="43" t="n">
        <f aca="false">BL18*(In_EW_Reimbursed*-$E97+$E101)</f>
        <v>0</v>
      </c>
      <c r="BM170" s="43" t="n">
        <f aca="false">BM18*(In_EW_Reimbursed*-$E97+$E101)</f>
        <v>0</v>
      </c>
      <c r="BN170" s="43" t="n">
        <f aca="false">BN18*(In_EW_Reimbursed*-$E97+$E101)</f>
        <v>0</v>
      </c>
      <c r="BO170" s="43" t="n">
        <f aca="false">BO18*(In_EW_Reimbursed*-$E97+$E101)</f>
        <v>0</v>
      </c>
      <c r="BP170" s="43" t="n">
        <f aca="false">BP18*(In_EW_Reimbursed*-$E97+$E101)</f>
        <v>0</v>
      </c>
      <c r="BQ170" s="43" t="n">
        <f aca="false">BQ18*(In_EW_Reimbursed*-$E97+$E101)</f>
        <v>0</v>
      </c>
      <c r="BR170" s="43" t="n">
        <f aca="false">BR18*(In_EW_Reimbursed*-$E97+$E101)</f>
        <v>0</v>
      </c>
      <c r="BS170" s="43" t="n">
        <f aca="false">BS18*(In_EW_Reimbursed*-$E97+$E101)</f>
        <v>0</v>
      </c>
      <c r="BT170" s="43" t="n">
        <f aca="false">BT18*(In_EW_Reimbursed*-$E97+$E101)</f>
        <v>0</v>
      </c>
      <c r="BU170" s="43" t="n">
        <f aca="false">BU18*(In_EW_Reimbursed*-$E97+$E101)</f>
        <v>0</v>
      </c>
      <c r="BV170" s="43" t="n">
        <f aca="false">BV18*(In_EW_Reimbursed*-$E97+$E101)</f>
        <v>0</v>
      </c>
      <c r="BW170" s="43" t="n">
        <f aca="false">BW18*(In_EW_Reimbursed*-$E97+$E101)</f>
        <v>0</v>
      </c>
      <c r="BX170" s="43" t="n">
        <f aca="false">BX18*(In_EW_Reimbursed*-$E97+$E101)</f>
        <v>0</v>
      </c>
      <c r="BY170" s="43" t="n">
        <f aca="false">BY18*(In_EW_Reimbursed*-$E97+$E101)</f>
        <v>0</v>
      </c>
      <c r="BZ170" s="43" t="n">
        <f aca="false">BZ18*(In_EW_Reimbursed*-$E97+$E101)</f>
        <v>0</v>
      </c>
      <c r="CA170" s="43" t="n">
        <f aca="false">CA18*(In_EW_Reimbursed*-$E97+$E101)</f>
        <v>0</v>
      </c>
      <c r="CB170" s="43" t="n">
        <f aca="false">CB18*(In_EW_Reimbursed*-$E97+$E101)</f>
        <v>0</v>
      </c>
      <c r="CC170" s="43" t="n">
        <f aca="false">CC18*(In_EW_Reimbursed*-$E97+$E101)</f>
        <v>0</v>
      </c>
      <c r="CD170" s="43" t="n">
        <f aca="false">CD18*(In_EW_Reimbursed*-$E97+$E101)</f>
        <v>0</v>
      </c>
      <c r="CE170" s="43" t="n">
        <f aca="false">CE18*(In_EW_Reimbursed*-$E97+$E101)</f>
        <v>0</v>
      </c>
      <c r="CF170" s="43" t="n">
        <f aca="false">CF18*(In_EW_Reimbursed*-$E97+$E101)</f>
        <v>0</v>
      </c>
      <c r="CG170" s="43" t="n">
        <f aca="false">CG18*(In_EW_Reimbursed*-$E97+$E101)</f>
        <v>0</v>
      </c>
      <c r="CH170" s="43" t="n">
        <f aca="false">CH18*(In_EW_Reimbursed*-$E97+$E101)</f>
        <v>0</v>
      </c>
      <c r="CI170" s="43" t="n">
        <f aca="false">CI18*(In_EW_Reimbursed*-$E97+$E101)</f>
        <v>0</v>
      </c>
      <c r="CJ170" s="43" t="n">
        <f aca="false">CJ18*(In_EW_Reimbursed*-$E97+$E101)</f>
        <v>0</v>
      </c>
      <c r="CK170" s="43" t="n">
        <f aca="false">CK18*(In_EW_Reimbursed*-$E97+$E101)</f>
        <v>0</v>
      </c>
      <c r="CL170" s="43" t="n">
        <f aca="false">CL18*(In_EW_Reimbursed*-$E97+$E101)</f>
        <v>0</v>
      </c>
      <c r="CM170" s="43" t="n">
        <f aca="false">CM18*(In_EW_Reimbursed*-$E97+$E101)</f>
        <v>0</v>
      </c>
      <c r="CN170" s="43" t="n">
        <f aca="false">CN18*(In_EW_Reimbursed*-$E97+$E101)</f>
        <v>0</v>
      </c>
      <c r="CO170" s="43" t="n">
        <f aca="false">CO18*(In_EW_Reimbursed*-$E97+$E101)</f>
        <v>0</v>
      </c>
      <c r="CP170" s="43" t="n">
        <f aca="false">CP18*(In_EW_Reimbursed*-$E97+$E101)</f>
        <v>0</v>
      </c>
      <c r="CQ170" s="43" t="n">
        <f aca="false">CQ18*(In_EW_Reimbursed*-$E97+$E101)</f>
        <v>0</v>
      </c>
      <c r="CR170" s="43" t="n">
        <f aca="false">CR18*(In_EW_Reimbursed*-$E97+$E101)</f>
        <v>0</v>
      </c>
      <c r="CS170" s="43" t="n">
        <f aca="false">CS18*(In_EW_Reimbursed*-$E97+$E101)</f>
        <v>0</v>
      </c>
      <c r="CT170" s="43" t="n">
        <f aca="false">CT18*(In_EW_Reimbursed*-$E97+$E101)</f>
        <v>0</v>
      </c>
      <c r="CU170" s="43" t="n">
        <f aca="false">CU18*(In_EW_Reimbursed*-$E97+$E101)</f>
        <v>0</v>
      </c>
      <c r="CV170" s="43" t="n">
        <f aca="false">CV18*(In_EW_Reimbursed*-$E97+$E101)</f>
        <v>0</v>
      </c>
      <c r="CW170" s="43" t="n">
        <f aca="false">CW18*(In_EW_Reimbursed*-$E97+$E101)</f>
        <v>0</v>
      </c>
      <c r="CX170" s="43" t="n">
        <f aca="false">CX18*(In_EW_Reimbursed*-$E97+$E101)</f>
        <v>0</v>
      </c>
      <c r="CY170" s="43" t="n">
        <f aca="false">CY18*(In_EW_Reimbursed*-$E97+$E101)</f>
        <v>0</v>
      </c>
      <c r="CZ170" s="43" t="n">
        <f aca="false">CZ18*(In_EW_Reimbursed*-$E97+$E101)</f>
        <v>0</v>
      </c>
      <c r="DA170" s="43" t="n">
        <f aca="false">DA18*(In_EW_Reimbursed*-$E97+$E101)</f>
        <v>0</v>
      </c>
      <c r="DB170" s="43" t="n">
        <f aca="false">DB18*(In_EW_Reimbursed*-$E97+$E101)</f>
        <v>0</v>
      </c>
      <c r="DC170" s="43" t="n">
        <f aca="false">DC18*(In_EW_Reimbursed*-$E97+$E101)</f>
        <v>0</v>
      </c>
      <c r="DD170" s="43" t="n">
        <f aca="false">DD18*(In_EW_Reimbursed*-$E97+$E101)</f>
        <v>0</v>
      </c>
      <c r="DE170" s="43" t="n">
        <f aca="false">DE18*(In_EW_Reimbursed*-$E97+$E101)</f>
        <v>0</v>
      </c>
      <c r="DF170" s="43" t="n">
        <f aca="false">DF18*(In_EW_Reimbursed*-$E97+$E101)</f>
        <v>0</v>
      </c>
      <c r="DG170" s="43" t="n">
        <f aca="false">DG18*(In_EW_Reimbursed*-$E97+$E101)</f>
        <v>0</v>
      </c>
      <c r="DH170" s="43" t="n">
        <f aca="false">DH18*(In_EW_Reimbursed*-$E97+$E101)</f>
        <v>0</v>
      </c>
      <c r="DI170" s="43" t="n">
        <f aca="false">DI18*(In_EW_Reimbursed*-$E97+$E101)</f>
        <v>0</v>
      </c>
      <c r="DJ170" s="43" t="n">
        <f aca="false">DJ18*(In_EW_Reimbursed*-$E97+$E101)</f>
        <v>0</v>
      </c>
      <c r="DK170" s="43" t="n">
        <f aca="false">DK18*(In_EW_Reimbursed*-$E97+$E101)</f>
        <v>0</v>
      </c>
      <c r="DL170" s="43" t="n">
        <f aca="false">DL18*(In_EW_Reimbursed*-$E97+$E101)</f>
        <v>0</v>
      </c>
      <c r="DM170" s="43" t="n">
        <f aca="false">DM18*(In_EW_Reimbursed*-$E97+$E101)</f>
        <v>0</v>
      </c>
      <c r="DN170" s="43" t="n">
        <f aca="false">DN18*(In_EW_Reimbursed*-$E97+$E101)</f>
        <v>0</v>
      </c>
      <c r="DO170" s="43" t="n">
        <f aca="false">DO18*(In_EW_Reimbursed*-$E97+$E101)</f>
        <v>0</v>
      </c>
      <c r="DP170" s="43" t="n">
        <f aca="false">DP18*(In_EW_Reimbursed*-$E97+$E101)</f>
        <v>0</v>
      </c>
      <c r="DQ170" s="43" t="n">
        <f aca="false">DQ18*(In_EW_Reimbursed*-$E97+$E101)</f>
        <v>0</v>
      </c>
      <c r="DR170" s="43" t="n">
        <f aca="false">DR18*(In_EW_Reimbursed*-$E97+$E101)</f>
        <v>0</v>
      </c>
      <c r="DS170" s="43" t="n">
        <f aca="false">DS18*(In_EW_Reimbursed*-$E97+$E101)</f>
        <v>0</v>
      </c>
      <c r="DT170" s="43" t="n">
        <f aca="false">DT18*(In_EW_Reimbursed*-$E97+$E101)</f>
        <v>0</v>
      </c>
      <c r="DU170" s="43" t="n">
        <f aca="false">DU18*(In_EW_Reimbursed*-$E97+$E101)</f>
        <v>0</v>
      </c>
      <c r="DV170" s="43" t="n">
        <f aca="false">DV18*(In_EW_Reimbursed*-$E97+$E101)</f>
        <v>0</v>
      </c>
      <c r="DW170" s="43" t="n">
        <f aca="false">DW18*(In_EW_Reimbursed*-$E97+$E101)</f>
        <v>0</v>
      </c>
      <c r="DX170" s="43" t="n">
        <f aca="false">DX18*(In_EW_Reimbursed*-$E97+$E101)</f>
        <v>0</v>
      </c>
      <c r="DY170" s="43" t="n">
        <f aca="false">DY18*(In_EW_Reimbursed*-$E97+$E101)</f>
        <v>0</v>
      </c>
      <c r="DZ170" s="43" t="n">
        <f aca="false">DZ18*(In_EW_Reimbursed*-$E97+$E101)</f>
        <v>0</v>
      </c>
      <c r="EA170" s="43" t="n">
        <f aca="false">EA18*(In_EW_Reimbursed*-$E97+$E101)</f>
        <v>0</v>
      </c>
      <c r="EB170" s="43" t="n">
        <f aca="false">EB18*(In_EW_Reimbursed*-$E97+$E101)</f>
        <v>0</v>
      </c>
      <c r="EC170" s="43" t="n">
        <f aca="false">EC18*(In_EW_Reimbursed*-$E97+$E101)</f>
        <v>0</v>
      </c>
      <c r="ED170" s="43" t="n">
        <f aca="false">ED18*(In_EW_Reimbursed*-$E97+$E101)</f>
        <v>0</v>
      </c>
      <c r="EE170" s="43" t="n">
        <f aca="false">EE18*(In_EW_Reimbursed*-$E97+$E101)</f>
        <v>0</v>
      </c>
      <c r="EF170" s="43" t="n">
        <f aca="false">EF18*(In_EW_Reimbursed*-$E97+$E101)</f>
        <v>0</v>
      </c>
      <c r="EG170" s="43" t="n">
        <f aca="false">EG18*(In_EW_Reimbursed*-$E97+$E101)</f>
        <v>0</v>
      </c>
      <c r="EH170" s="43" t="n">
        <f aca="false">EH18*(In_EW_Reimbursed*-$E97+$E101)</f>
        <v>0</v>
      </c>
      <c r="EI170" s="43" t="n">
        <f aca="false">EI18*(In_EW_Reimbursed*-$E97+$E101)</f>
        <v>0</v>
      </c>
      <c r="EJ170" s="43" t="n">
        <f aca="false">EJ18*(In_EW_Reimbursed*-$E97+$E101)</f>
        <v>0</v>
      </c>
      <c r="EK170" s="43" t="n">
        <f aca="false">EK18*(In_EW_Reimbursed*-$E97+$E101)</f>
        <v>0</v>
      </c>
      <c r="EL170" s="43" t="n">
        <f aca="false">EL18*(In_EW_Reimbursed*-$E97+$E101)</f>
        <v>0</v>
      </c>
      <c r="EM170" s="43" t="n">
        <f aca="false">EM18*(In_EW_Reimbursed*-$E97+$E101)</f>
        <v>0</v>
      </c>
      <c r="EN170" s="43" t="n">
        <f aca="false">EN18*(In_EW_Reimbursed*-$E97+$E101)</f>
        <v>0</v>
      </c>
      <c r="EO170" s="43" t="n">
        <f aca="false">EO18*(In_EW_Reimbursed*-$E97+$E101)</f>
        <v>0</v>
      </c>
      <c r="EP170" s="43" t="n">
        <f aca="false">EP18*(In_EW_Reimbursed*-$E97+$E101)</f>
        <v>0</v>
      </c>
      <c r="EQ170" s="43" t="n">
        <f aca="false">EQ18*(In_EW_Reimbursed*-$E97+$E101)</f>
        <v>0</v>
      </c>
      <c r="ER170" s="43" t="n">
        <f aca="false">ER18*(In_EW_Reimbursed*-$E97+$E101)</f>
        <v>0</v>
      </c>
      <c r="ES170" s="43" t="n">
        <f aca="false">ES18*(In_EW_Reimbursed*-$E97+$E101)</f>
        <v>0</v>
      </c>
      <c r="ET170" s="43" t="n">
        <f aca="false">ET18*(In_EW_Reimbursed*-$E97+$E101)</f>
        <v>0</v>
      </c>
      <c r="EU170" s="43" t="n">
        <f aca="false">EU18*(In_EW_Reimbursed*-$E97+$E101)</f>
        <v>0</v>
      </c>
      <c r="EV170" s="43" t="n">
        <f aca="false">EV18*(In_EW_Reimbursed*-$E97+$E101)</f>
        <v>0</v>
      </c>
      <c r="EW170" s="43" t="n">
        <f aca="false">EW18*(In_EW_Reimbursed*-$E97+$E101)</f>
        <v>0</v>
      </c>
      <c r="EX170" s="43" t="n">
        <f aca="false">EX18*(In_EW_Reimbursed*-$E97+$E101)</f>
        <v>0</v>
      </c>
      <c r="EY170" s="43" t="n">
        <f aca="false">EY18*(In_EW_Reimbursed*-$E97+$E101)</f>
        <v>0</v>
      </c>
      <c r="EZ170" s="43" t="n">
        <f aca="false">EZ18*(In_EW_Reimbursed*-$E97+$E101)</f>
        <v>0</v>
      </c>
      <c r="FA170" s="43" t="n">
        <f aca="false">FA18*(In_EW_Reimbursed*-$E97+$E101)</f>
        <v>0</v>
      </c>
      <c r="FB170" s="43" t="n">
        <f aca="false">FB18*(In_EW_Reimbursed*-$E97+$E101)</f>
        <v>0</v>
      </c>
      <c r="FC170" s="43" t="n">
        <f aca="false">FC18*(In_EW_Reimbursed*-$E97+$E101)</f>
        <v>0</v>
      </c>
      <c r="FD170" s="43" t="n">
        <f aca="false">FD18*(In_EW_Reimbursed*-$E97+$E101)</f>
        <v>0</v>
      </c>
      <c r="FE170" s="43" t="n">
        <f aca="false">FE18*(In_EW_Reimbursed*-$E97+$E101)</f>
        <v>0</v>
      </c>
      <c r="FF170" s="43" t="n">
        <f aca="false">FF18*(In_EW_Reimbursed*-$E97+$E101)</f>
        <v>0</v>
      </c>
      <c r="FG170" s="43" t="n">
        <f aca="false">FG18*(In_EW_Reimbursed*-$E97+$E101)</f>
        <v>0</v>
      </c>
      <c r="FH170" s="43" t="n">
        <f aca="false">FH18*(In_EW_Reimbursed*-$E97+$E101)</f>
        <v>0</v>
      </c>
    </row>
    <row r="171" customFormat="false" ht="15" hidden="false" customHeight="false" outlineLevel="0" collapsed="false">
      <c r="C171" s="0" t="s">
        <v>756</v>
      </c>
      <c r="D171" s="11" t="s">
        <v>319</v>
      </c>
      <c r="E171" s="43" t="n">
        <f aca="false">IF(In_Fix_Reimb=1,-SUMIF($J$3:$FH$3,"&lt;="&amp;$E18,$J99:$FH99),-$I99)</f>
        <v>3182</v>
      </c>
      <c r="I171" s="43" t="n">
        <f aca="false">SUM(J171:FH171)</f>
        <v>3182</v>
      </c>
      <c r="J171" s="43" t="n">
        <f aca="false">In_PreRtB_Reimbursed*(J18*$E171-In_Fix_Reimb*J23*J99)</f>
        <v>0</v>
      </c>
      <c r="K171" s="43" t="n">
        <f aca="false">In_PreRtB_Reimbursed*(K18*$E171-In_Fix_Reimb*K23*K99)</f>
        <v>0</v>
      </c>
      <c r="L171" s="43" t="n">
        <f aca="false">In_PreRtB_Reimbursed*(L18*$E171-In_Fix_Reimb*L23*L99)</f>
        <v>0</v>
      </c>
      <c r="M171" s="43" t="n">
        <f aca="false">In_PreRtB_Reimbursed*(M18*$E171-In_Fix_Reimb*M23*M99)</f>
        <v>0</v>
      </c>
      <c r="N171" s="43" t="n">
        <f aca="false">In_PreRtB_Reimbursed*(N18*$E171-In_Fix_Reimb*N23*N99)</f>
        <v>0</v>
      </c>
      <c r="O171" s="43" t="n">
        <f aca="false">In_PreRtB_Reimbursed*(O18*$E171-In_Fix_Reimb*O23*O99)</f>
        <v>3182</v>
      </c>
      <c r="P171" s="43" t="n">
        <f aca="false">In_PreRtB_Reimbursed*(P18*$E171-In_Fix_Reimb*P23*P99)</f>
        <v>0</v>
      </c>
      <c r="Q171" s="43" t="n">
        <f aca="false">In_PreRtB_Reimbursed*(Q18*$E171-In_Fix_Reimb*Q23*Q99)</f>
        <v>0</v>
      </c>
      <c r="R171" s="43" t="n">
        <f aca="false">In_PreRtB_Reimbursed*(R18*$E171-In_Fix_Reimb*R23*R99)</f>
        <v>0</v>
      </c>
      <c r="S171" s="43" t="n">
        <f aca="false">In_PreRtB_Reimbursed*(S18*$E171-In_Fix_Reimb*S23*S99)</f>
        <v>0</v>
      </c>
      <c r="T171" s="43" t="n">
        <f aca="false">In_PreRtB_Reimbursed*(T18*$E171-In_Fix_Reimb*T23*T99)</f>
        <v>0</v>
      </c>
      <c r="U171" s="43" t="n">
        <f aca="false">In_PreRtB_Reimbursed*(U18*$E171-In_Fix_Reimb*U23*U99)</f>
        <v>0</v>
      </c>
      <c r="V171" s="43" t="n">
        <f aca="false">In_PreRtB_Reimbursed*(V18*$E171-In_Fix_Reimb*V23*V99)</f>
        <v>0</v>
      </c>
      <c r="W171" s="43" t="n">
        <f aca="false">In_PreRtB_Reimbursed*(W18*$E171-In_Fix_Reimb*W23*W99)</f>
        <v>0</v>
      </c>
      <c r="X171" s="43" t="n">
        <f aca="false">In_PreRtB_Reimbursed*(X18*$E171-In_Fix_Reimb*X23*X99)</f>
        <v>0</v>
      </c>
      <c r="Y171" s="43" t="n">
        <f aca="false">In_PreRtB_Reimbursed*(Y18*$E171-In_Fix_Reimb*Y23*Y99)</f>
        <v>0</v>
      </c>
      <c r="Z171" s="43" t="n">
        <f aca="false">In_PreRtB_Reimbursed*(Z18*$E171-In_Fix_Reimb*Z23*Z99)</f>
        <v>0</v>
      </c>
      <c r="AA171" s="43" t="n">
        <f aca="false">In_PreRtB_Reimbursed*(AA18*$E171-In_Fix_Reimb*AA23*AA99)</f>
        <v>0</v>
      </c>
      <c r="AB171" s="43" t="n">
        <f aca="false">In_PreRtB_Reimbursed*(AB18*$E171-In_Fix_Reimb*AB23*AB99)</f>
        <v>0</v>
      </c>
      <c r="AC171" s="43" t="n">
        <f aca="false">In_PreRtB_Reimbursed*(AC18*$E171-In_Fix_Reimb*AC23*AC99)</f>
        <v>0</v>
      </c>
      <c r="AD171" s="43" t="n">
        <f aca="false">In_PreRtB_Reimbursed*(AD18*$E171-In_Fix_Reimb*AD23*AD99)</f>
        <v>0</v>
      </c>
      <c r="AE171" s="43" t="n">
        <f aca="false">In_PreRtB_Reimbursed*(AE18*$E171-In_Fix_Reimb*AE23*AE99)</f>
        <v>0</v>
      </c>
      <c r="AF171" s="43" t="n">
        <f aca="false">In_PreRtB_Reimbursed*(AF18*$E171-In_Fix_Reimb*AF23*AF99)</f>
        <v>0</v>
      </c>
      <c r="AG171" s="43" t="n">
        <f aca="false">In_PreRtB_Reimbursed*(AG18*$E171-In_Fix_Reimb*AG23*AG99)</f>
        <v>0</v>
      </c>
      <c r="AH171" s="43" t="n">
        <f aca="false">In_PreRtB_Reimbursed*(AH18*$E171-In_Fix_Reimb*AH23*AH99)</f>
        <v>0</v>
      </c>
      <c r="AI171" s="43" t="n">
        <f aca="false">In_PreRtB_Reimbursed*(AI18*$E171-In_Fix_Reimb*AI23*AI99)</f>
        <v>0</v>
      </c>
      <c r="AJ171" s="43" t="n">
        <f aca="false">In_PreRtB_Reimbursed*(AJ18*$E171-In_Fix_Reimb*AJ23*AJ99)</f>
        <v>0</v>
      </c>
      <c r="AK171" s="43" t="n">
        <f aca="false">In_PreRtB_Reimbursed*(AK18*$E171-In_Fix_Reimb*AK23*AK99)</f>
        <v>0</v>
      </c>
      <c r="AL171" s="43" t="n">
        <f aca="false">In_PreRtB_Reimbursed*(AL18*$E171-In_Fix_Reimb*AL23*AL99)</f>
        <v>0</v>
      </c>
      <c r="AM171" s="43" t="n">
        <f aca="false">In_PreRtB_Reimbursed*(AM18*$E171-In_Fix_Reimb*AM23*AM99)</f>
        <v>0</v>
      </c>
      <c r="AN171" s="43" t="n">
        <f aca="false">In_PreRtB_Reimbursed*(AN18*$E171-In_Fix_Reimb*AN23*AN99)</f>
        <v>0</v>
      </c>
      <c r="AO171" s="43" t="n">
        <f aca="false">In_PreRtB_Reimbursed*(AO18*$E171-In_Fix_Reimb*AO23*AO99)</f>
        <v>0</v>
      </c>
      <c r="AP171" s="43" t="n">
        <f aca="false">In_PreRtB_Reimbursed*(AP18*$E171-In_Fix_Reimb*AP23*AP99)</f>
        <v>0</v>
      </c>
      <c r="AQ171" s="43" t="n">
        <f aca="false">In_PreRtB_Reimbursed*(AQ18*$E171-In_Fix_Reimb*AQ23*AQ99)</f>
        <v>0</v>
      </c>
      <c r="AR171" s="43" t="n">
        <f aca="false">In_PreRtB_Reimbursed*(AR18*$E171-In_Fix_Reimb*AR23*AR99)</f>
        <v>0</v>
      </c>
      <c r="AS171" s="43" t="n">
        <f aca="false">In_PreRtB_Reimbursed*(AS18*$E171-In_Fix_Reimb*AS23*AS99)</f>
        <v>0</v>
      </c>
      <c r="AT171" s="43" t="n">
        <f aca="false">In_PreRtB_Reimbursed*(AT18*$E171-In_Fix_Reimb*AT23*AT99)</f>
        <v>0</v>
      </c>
      <c r="AU171" s="43" t="n">
        <f aca="false">In_PreRtB_Reimbursed*(AU18*$E171-In_Fix_Reimb*AU23*AU99)</f>
        <v>0</v>
      </c>
      <c r="AV171" s="43" t="n">
        <f aca="false">In_PreRtB_Reimbursed*(AV18*$E171-In_Fix_Reimb*AV23*AV99)</f>
        <v>0</v>
      </c>
      <c r="AW171" s="43" t="n">
        <f aca="false">In_PreRtB_Reimbursed*(AW18*$E171-In_Fix_Reimb*AW23*AW99)</f>
        <v>0</v>
      </c>
      <c r="AX171" s="43" t="n">
        <f aca="false">In_PreRtB_Reimbursed*(AX18*$E171-In_Fix_Reimb*AX23*AX99)</f>
        <v>0</v>
      </c>
      <c r="AY171" s="43" t="n">
        <f aca="false">In_PreRtB_Reimbursed*(AY18*$E171-In_Fix_Reimb*AY23*AY99)</f>
        <v>0</v>
      </c>
      <c r="AZ171" s="43" t="n">
        <f aca="false">In_PreRtB_Reimbursed*(AZ18*$E171-In_Fix_Reimb*AZ23*AZ99)</f>
        <v>0</v>
      </c>
      <c r="BA171" s="43" t="n">
        <f aca="false">In_PreRtB_Reimbursed*(BA18*$E171-In_Fix_Reimb*BA23*BA99)</f>
        <v>0</v>
      </c>
      <c r="BB171" s="43" t="n">
        <f aca="false">In_PreRtB_Reimbursed*(BB18*$E171-In_Fix_Reimb*BB23*BB99)</f>
        <v>0</v>
      </c>
      <c r="BC171" s="43" t="n">
        <f aca="false">In_PreRtB_Reimbursed*(BC18*$E171-In_Fix_Reimb*BC23*BC99)</f>
        <v>0</v>
      </c>
      <c r="BD171" s="43" t="n">
        <f aca="false">In_PreRtB_Reimbursed*(BD18*$E171-In_Fix_Reimb*BD23*BD99)</f>
        <v>0</v>
      </c>
      <c r="BE171" s="43" t="n">
        <f aca="false">In_PreRtB_Reimbursed*(BE18*$E171-In_Fix_Reimb*BE23*BE99)</f>
        <v>0</v>
      </c>
      <c r="BF171" s="43" t="n">
        <f aca="false">In_PreRtB_Reimbursed*(BF18*$E171-In_Fix_Reimb*BF23*BF99)</f>
        <v>0</v>
      </c>
      <c r="BG171" s="43" t="n">
        <f aca="false">In_PreRtB_Reimbursed*(BG18*$E171-In_Fix_Reimb*BG23*BG99)</f>
        <v>0</v>
      </c>
      <c r="BH171" s="43" t="n">
        <f aca="false">In_PreRtB_Reimbursed*(BH18*$E171-In_Fix_Reimb*BH23*BH99)</f>
        <v>0</v>
      </c>
      <c r="BI171" s="43" t="n">
        <f aca="false">In_PreRtB_Reimbursed*(BI18*$E171-In_Fix_Reimb*BI23*BI99)</f>
        <v>0</v>
      </c>
      <c r="BJ171" s="43" t="n">
        <f aca="false">In_PreRtB_Reimbursed*(BJ18*$E171-In_Fix_Reimb*BJ23*BJ99)</f>
        <v>0</v>
      </c>
      <c r="BK171" s="43" t="n">
        <f aca="false">In_PreRtB_Reimbursed*(BK18*$E171-In_Fix_Reimb*BK23*BK99)</f>
        <v>0</v>
      </c>
      <c r="BL171" s="43" t="n">
        <f aca="false">In_PreRtB_Reimbursed*(BL18*$E171-In_Fix_Reimb*BL23*BL99)</f>
        <v>0</v>
      </c>
      <c r="BM171" s="43" t="n">
        <f aca="false">In_PreRtB_Reimbursed*(BM18*$E171-In_Fix_Reimb*BM23*BM99)</f>
        <v>0</v>
      </c>
      <c r="BN171" s="43" t="n">
        <f aca="false">In_PreRtB_Reimbursed*(BN18*$E171-In_Fix_Reimb*BN23*BN99)</f>
        <v>0</v>
      </c>
      <c r="BO171" s="43" t="n">
        <f aca="false">In_PreRtB_Reimbursed*(BO18*$E171-In_Fix_Reimb*BO23*BO99)</f>
        <v>0</v>
      </c>
      <c r="BP171" s="43" t="n">
        <f aca="false">In_PreRtB_Reimbursed*(BP18*$E171-In_Fix_Reimb*BP23*BP99)</f>
        <v>0</v>
      </c>
      <c r="BQ171" s="43" t="n">
        <f aca="false">In_PreRtB_Reimbursed*(BQ18*$E171-In_Fix_Reimb*BQ23*BQ99)</f>
        <v>0</v>
      </c>
      <c r="BR171" s="43" t="n">
        <f aca="false">In_PreRtB_Reimbursed*(BR18*$E171-In_Fix_Reimb*BR23*BR99)</f>
        <v>0</v>
      </c>
      <c r="BS171" s="43" t="n">
        <f aca="false">In_PreRtB_Reimbursed*(BS18*$E171-In_Fix_Reimb*BS23*BS99)</f>
        <v>0</v>
      </c>
      <c r="BT171" s="43" t="n">
        <f aca="false">In_PreRtB_Reimbursed*(BT18*$E171-In_Fix_Reimb*BT23*BT99)</f>
        <v>0</v>
      </c>
      <c r="BU171" s="43" t="n">
        <f aca="false">In_PreRtB_Reimbursed*(BU18*$E171-In_Fix_Reimb*BU23*BU99)</f>
        <v>0</v>
      </c>
      <c r="BV171" s="43" t="n">
        <f aca="false">In_PreRtB_Reimbursed*(BV18*$E171-In_Fix_Reimb*BV23*BV99)</f>
        <v>0</v>
      </c>
      <c r="BW171" s="43" t="n">
        <f aca="false">In_PreRtB_Reimbursed*(BW18*$E171-In_Fix_Reimb*BW23*BW99)</f>
        <v>0</v>
      </c>
      <c r="BX171" s="43" t="n">
        <f aca="false">In_PreRtB_Reimbursed*(BX18*$E171-In_Fix_Reimb*BX23*BX99)</f>
        <v>0</v>
      </c>
      <c r="BY171" s="43" t="n">
        <f aca="false">In_PreRtB_Reimbursed*(BY18*$E171-In_Fix_Reimb*BY23*BY99)</f>
        <v>0</v>
      </c>
      <c r="BZ171" s="43" t="n">
        <f aca="false">In_PreRtB_Reimbursed*(BZ18*$E171-In_Fix_Reimb*BZ23*BZ99)</f>
        <v>0</v>
      </c>
      <c r="CA171" s="43" t="n">
        <f aca="false">In_PreRtB_Reimbursed*(CA18*$E171-In_Fix_Reimb*CA23*CA99)</f>
        <v>0</v>
      </c>
      <c r="CB171" s="43" t="n">
        <f aca="false">In_PreRtB_Reimbursed*(CB18*$E171-In_Fix_Reimb*CB23*CB99)</f>
        <v>0</v>
      </c>
      <c r="CC171" s="43" t="n">
        <f aca="false">In_PreRtB_Reimbursed*(CC18*$E171-In_Fix_Reimb*CC23*CC99)</f>
        <v>0</v>
      </c>
      <c r="CD171" s="43" t="n">
        <f aca="false">In_PreRtB_Reimbursed*(CD18*$E171-In_Fix_Reimb*CD23*CD99)</f>
        <v>0</v>
      </c>
      <c r="CE171" s="43" t="n">
        <f aca="false">In_PreRtB_Reimbursed*(CE18*$E171-In_Fix_Reimb*CE23*CE99)</f>
        <v>0</v>
      </c>
      <c r="CF171" s="43" t="n">
        <f aca="false">In_PreRtB_Reimbursed*(CF18*$E171-In_Fix_Reimb*CF23*CF99)</f>
        <v>0</v>
      </c>
      <c r="CG171" s="43" t="n">
        <f aca="false">In_PreRtB_Reimbursed*(CG18*$E171-In_Fix_Reimb*CG23*CG99)</f>
        <v>0</v>
      </c>
      <c r="CH171" s="43" t="n">
        <f aca="false">In_PreRtB_Reimbursed*(CH18*$E171-In_Fix_Reimb*CH23*CH99)</f>
        <v>0</v>
      </c>
      <c r="CI171" s="43" t="n">
        <f aca="false">In_PreRtB_Reimbursed*(CI18*$E171-In_Fix_Reimb*CI23*CI99)</f>
        <v>0</v>
      </c>
      <c r="CJ171" s="43" t="n">
        <f aca="false">In_PreRtB_Reimbursed*(CJ18*$E171-In_Fix_Reimb*CJ23*CJ99)</f>
        <v>0</v>
      </c>
      <c r="CK171" s="43" t="n">
        <f aca="false">In_PreRtB_Reimbursed*(CK18*$E171-In_Fix_Reimb*CK23*CK99)</f>
        <v>0</v>
      </c>
      <c r="CL171" s="43" t="n">
        <f aca="false">In_PreRtB_Reimbursed*(CL18*$E171-In_Fix_Reimb*CL23*CL99)</f>
        <v>0</v>
      </c>
      <c r="CM171" s="43" t="n">
        <f aca="false">In_PreRtB_Reimbursed*(CM18*$E171-In_Fix_Reimb*CM23*CM99)</f>
        <v>0</v>
      </c>
      <c r="CN171" s="43" t="n">
        <f aca="false">In_PreRtB_Reimbursed*(CN18*$E171-In_Fix_Reimb*CN23*CN99)</f>
        <v>0</v>
      </c>
      <c r="CO171" s="43" t="n">
        <f aca="false">In_PreRtB_Reimbursed*(CO18*$E171-In_Fix_Reimb*CO23*CO99)</f>
        <v>0</v>
      </c>
      <c r="CP171" s="43" t="n">
        <f aca="false">In_PreRtB_Reimbursed*(CP18*$E171-In_Fix_Reimb*CP23*CP99)</f>
        <v>0</v>
      </c>
      <c r="CQ171" s="43" t="n">
        <f aca="false">In_PreRtB_Reimbursed*(CQ18*$E171-In_Fix_Reimb*CQ23*CQ99)</f>
        <v>0</v>
      </c>
      <c r="CR171" s="43" t="n">
        <f aca="false">In_PreRtB_Reimbursed*(CR18*$E171-In_Fix_Reimb*CR23*CR99)</f>
        <v>0</v>
      </c>
      <c r="CS171" s="43" t="n">
        <f aca="false">In_PreRtB_Reimbursed*(CS18*$E171-In_Fix_Reimb*CS23*CS99)</f>
        <v>0</v>
      </c>
      <c r="CT171" s="43" t="n">
        <f aca="false">In_PreRtB_Reimbursed*(CT18*$E171-In_Fix_Reimb*CT23*CT99)</f>
        <v>0</v>
      </c>
      <c r="CU171" s="43" t="n">
        <f aca="false">In_PreRtB_Reimbursed*(CU18*$E171-In_Fix_Reimb*CU23*CU99)</f>
        <v>0</v>
      </c>
      <c r="CV171" s="43" t="n">
        <f aca="false">In_PreRtB_Reimbursed*(CV18*$E171-In_Fix_Reimb*CV23*CV99)</f>
        <v>0</v>
      </c>
      <c r="CW171" s="43" t="n">
        <f aca="false">In_PreRtB_Reimbursed*(CW18*$E171-In_Fix_Reimb*CW23*CW99)</f>
        <v>0</v>
      </c>
      <c r="CX171" s="43" t="n">
        <f aca="false">In_PreRtB_Reimbursed*(CX18*$E171-In_Fix_Reimb*CX23*CX99)</f>
        <v>0</v>
      </c>
      <c r="CY171" s="43" t="n">
        <f aca="false">In_PreRtB_Reimbursed*(CY18*$E171-In_Fix_Reimb*CY23*CY99)</f>
        <v>0</v>
      </c>
      <c r="CZ171" s="43" t="n">
        <f aca="false">In_PreRtB_Reimbursed*(CZ18*$E171-In_Fix_Reimb*CZ23*CZ99)</f>
        <v>0</v>
      </c>
      <c r="DA171" s="43" t="n">
        <f aca="false">In_PreRtB_Reimbursed*(DA18*$E171-In_Fix_Reimb*DA23*DA99)</f>
        <v>0</v>
      </c>
      <c r="DB171" s="43" t="n">
        <f aca="false">In_PreRtB_Reimbursed*(DB18*$E171-In_Fix_Reimb*DB23*DB99)</f>
        <v>0</v>
      </c>
      <c r="DC171" s="43" t="n">
        <f aca="false">In_PreRtB_Reimbursed*(DC18*$E171-In_Fix_Reimb*DC23*DC99)</f>
        <v>0</v>
      </c>
      <c r="DD171" s="43" t="n">
        <f aca="false">In_PreRtB_Reimbursed*(DD18*$E171-In_Fix_Reimb*DD23*DD99)</f>
        <v>0</v>
      </c>
      <c r="DE171" s="43" t="n">
        <f aca="false">In_PreRtB_Reimbursed*(DE18*$E171-In_Fix_Reimb*DE23*DE99)</f>
        <v>0</v>
      </c>
      <c r="DF171" s="43" t="n">
        <f aca="false">In_PreRtB_Reimbursed*(DF18*$E171-In_Fix_Reimb*DF23*DF99)</f>
        <v>0</v>
      </c>
      <c r="DG171" s="43" t="n">
        <f aca="false">In_PreRtB_Reimbursed*(DG18*$E171-In_Fix_Reimb*DG23*DG99)</f>
        <v>0</v>
      </c>
      <c r="DH171" s="43" t="n">
        <f aca="false">In_PreRtB_Reimbursed*(DH18*$E171-In_Fix_Reimb*DH23*DH99)</f>
        <v>0</v>
      </c>
      <c r="DI171" s="43" t="n">
        <f aca="false">In_PreRtB_Reimbursed*(DI18*$E171-In_Fix_Reimb*DI23*DI99)</f>
        <v>0</v>
      </c>
      <c r="DJ171" s="43" t="n">
        <f aca="false">In_PreRtB_Reimbursed*(DJ18*$E171-In_Fix_Reimb*DJ23*DJ99)</f>
        <v>0</v>
      </c>
      <c r="DK171" s="43" t="n">
        <f aca="false">In_PreRtB_Reimbursed*(DK18*$E171-In_Fix_Reimb*DK23*DK99)</f>
        <v>0</v>
      </c>
      <c r="DL171" s="43" t="n">
        <f aca="false">In_PreRtB_Reimbursed*(DL18*$E171-In_Fix_Reimb*DL23*DL99)</f>
        <v>0</v>
      </c>
      <c r="DM171" s="43" t="n">
        <f aca="false">In_PreRtB_Reimbursed*(DM18*$E171-In_Fix_Reimb*DM23*DM99)</f>
        <v>0</v>
      </c>
      <c r="DN171" s="43" t="n">
        <f aca="false">In_PreRtB_Reimbursed*(DN18*$E171-In_Fix_Reimb*DN23*DN99)</f>
        <v>0</v>
      </c>
      <c r="DO171" s="43" t="n">
        <f aca="false">In_PreRtB_Reimbursed*(DO18*$E171-In_Fix_Reimb*DO23*DO99)</f>
        <v>0</v>
      </c>
      <c r="DP171" s="43" t="n">
        <f aca="false">In_PreRtB_Reimbursed*(DP18*$E171-In_Fix_Reimb*DP23*DP99)</f>
        <v>0</v>
      </c>
      <c r="DQ171" s="43" t="n">
        <f aca="false">In_PreRtB_Reimbursed*(DQ18*$E171-In_Fix_Reimb*DQ23*DQ99)</f>
        <v>0</v>
      </c>
      <c r="DR171" s="43" t="n">
        <f aca="false">In_PreRtB_Reimbursed*(DR18*$E171-In_Fix_Reimb*DR23*DR99)</f>
        <v>0</v>
      </c>
      <c r="DS171" s="43" t="n">
        <f aca="false">In_PreRtB_Reimbursed*(DS18*$E171-In_Fix_Reimb*DS23*DS99)</f>
        <v>0</v>
      </c>
      <c r="DT171" s="43" t="n">
        <f aca="false">In_PreRtB_Reimbursed*(DT18*$E171-In_Fix_Reimb*DT23*DT99)</f>
        <v>0</v>
      </c>
      <c r="DU171" s="43" t="n">
        <f aca="false">In_PreRtB_Reimbursed*(DU18*$E171-In_Fix_Reimb*DU23*DU99)</f>
        <v>0</v>
      </c>
      <c r="DV171" s="43" t="n">
        <f aca="false">In_PreRtB_Reimbursed*(DV18*$E171-In_Fix_Reimb*DV23*DV99)</f>
        <v>0</v>
      </c>
      <c r="DW171" s="43" t="n">
        <f aca="false">In_PreRtB_Reimbursed*(DW18*$E171-In_Fix_Reimb*DW23*DW99)</f>
        <v>0</v>
      </c>
      <c r="DX171" s="43" t="n">
        <f aca="false">In_PreRtB_Reimbursed*(DX18*$E171-In_Fix_Reimb*DX23*DX99)</f>
        <v>0</v>
      </c>
      <c r="DY171" s="43" t="n">
        <f aca="false">In_PreRtB_Reimbursed*(DY18*$E171-In_Fix_Reimb*DY23*DY99)</f>
        <v>0</v>
      </c>
      <c r="DZ171" s="43" t="n">
        <f aca="false">In_PreRtB_Reimbursed*(DZ18*$E171-In_Fix_Reimb*DZ23*DZ99)</f>
        <v>0</v>
      </c>
      <c r="EA171" s="43" t="n">
        <f aca="false">In_PreRtB_Reimbursed*(EA18*$E171-In_Fix_Reimb*EA23*EA99)</f>
        <v>0</v>
      </c>
      <c r="EB171" s="43" t="n">
        <f aca="false">In_PreRtB_Reimbursed*(EB18*$E171-In_Fix_Reimb*EB23*EB99)</f>
        <v>0</v>
      </c>
      <c r="EC171" s="43" t="n">
        <f aca="false">In_PreRtB_Reimbursed*(EC18*$E171-In_Fix_Reimb*EC23*EC99)</f>
        <v>0</v>
      </c>
      <c r="ED171" s="43" t="n">
        <f aca="false">In_PreRtB_Reimbursed*(ED18*$E171-In_Fix_Reimb*ED23*ED99)</f>
        <v>0</v>
      </c>
      <c r="EE171" s="43" t="n">
        <f aca="false">In_PreRtB_Reimbursed*(EE18*$E171-In_Fix_Reimb*EE23*EE99)</f>
        <v>0</v>
      </c>
      <c r="EF171" s="43" t="n">
        <f aca="false">In_PreRtB_Reimbursed*(EF18*$E171-In_Fix_Reimb*EF23*EF99)</f>
        <v>0</v>
      </c>
      <c r="EG171" s="43" t="n">
        <f aca="false">In_PreRtB_Reimbursed*(EG18*$E171-In_Fix_Reimb*EG23*EG99)</f>
        <v>0</v>
      </c>
      <c r="EH171" s="43" t="n">
        <f aca="false">In_PreRtB_Reimbursed*(EH18*$E171-In_Fix_Reimb*EH23*EH99)</f>
        <v>0</v>
      </c>
      <c r="EI171" s="43" t="n">
        <f aca="false">In_PreRtB_Reimbursed*(EI18*$E171-In_Fix_Reimb*EI23*EI99)</f>
        <v>0</v>
      </c>
      <c r="EJ171" s="43" t="n">
        <f aca="false">In_PreRtB_Reimbursed*(EJ18*$E171-In_Fix_Reimb*EJ23*EJ99)</f>
        <v>0</v>
      </c>
      <c r="EK171" s="43" t="n">
        <f aca="false">In_PreRtB_Reimbursed*(EK18*$E171-In_Fix_Reimb*EK23*EK99)</f>
        <v>0</v>
      </c>
      <c r="EL171" s="43" t="n">
        <f aca="false">In_PreRtB_Reimbursed*(EL18*$E171-In_Fix_Reimb*EL23*EL99)</f>
        <v>0</v>
      </c>
      <c r="EM171" s="43" t="n">
        <f aca="false">In_PreRtB_Reimbursed*(EM18*$E171-In_Fix_Reimb*EM23*EM99)</f>
        <v>0</v>
      </c>
      <c r="EN171" s="43" t="n">
        <f aca="false">In_PreRtB_Reimbursed*(EN18*$E171-In_Fix_Reimb*EN23*EN99)</f>
        <v>0</v>
      </c>
      <c r="EO171" s="43" t="n">
        <f aca="false">In_PreRtB_Reimbursed*(EO18*$E171-In_Fix_Reimb*EO23*EO99)</f>
        <v>0</v>
      </c>
      <c r="EP171" s="43" t="n">
        <f aca="false">In_PreRtB_Reimbursed*(EP18*$E171-In_Fix_Reimb*EP23*EP99)</f>
        <v>0</v>
      </c>
      <c r="EQ171" s="43" t="n">
        <f aca="false">In_PreRtB_Reimbursed*(EQ18*$E171-In_Fix_Reimb*EQ23*EQ99)</f>
        <v>0</v>
      </c>
      <c r="ER171" s="43" t="n">
        <f aca="false">In_PreRtB_Reimbursed*(ER18*$E171-In_Fix_Reimb*ER23*ER99)</f>
        <v>0</v>
      </c>
      <c r="ES171" s="43" t="n">
        <f aca="false">In_PreRtB_Reimbursed*(ES18*$E171-In_Fix_Reimb*ES23*ES99)</f>
        <v>0</v>
      </c>
      <c r="ET171" s="43" t="n">
        <f aca="false">In_PreRtB_Reimbursed*(ET18*$E171-In_Fix_Reimb*ET23*ET99)</f>
        <v>0</v>
      </c>
      <c r="EU171" s="43" t="n">
        <f aca="false">In_PreRtB_Reimbursed*(EU18*$E171-In_Fix_Reimb*EU23*EU99)</f>
        <v>0</v>
      </c>
      <c r="EV171" s="43" t="n">
        <f aca="false">In_PreRtB_Reimbursed*(EV18*$E171-In_Fix_Reimb*EV23*EV99)</f>
        <v>0</v>
      </c>
      <c r="EW171" s="43" t="n">
        <f aca="false">In_PreRtB_Reimbursed*(EW18*$E171-In_Fix_Reimb*EW23*EW99)</f>
        <v>0</v>
      </c>
      <c r="EX171" s="43" t="n">
        <f aca="false">In_PreRtB_Reimbursed*(EX18*$E171-In_Fix_Reimb*EX23*EX99)</f>
        <v>0</v>
      </c>
      <c r="EY171" s="43" t="n">
        <f aca="false">In_PreRtB_Reimbursed*(EY18*$E171-In_Fix_Reimb*EY23*EY99)</f>
        <v>0</v>
      </c>
      <c r="EZ171" s="43" t="n">
        <f aca="false">In_PreRtB_Reimbursed*(EZ18*$E171-In_Fix_Reimb*EZ23*EZ99)</f>
        <v>0</v>
      </c>
      <c r="FA171" s="43" t="n">
        <f aca="false">In_PreRtB_Reimbursed*(FA18*$E171-In_Fix_Reimb*FA23*FA99)</f>
        <v>0</v>
      </c>
      <c r="FB171" s="43" t="n">
        <f aca="false">In_PreRtB_Reimbursed*(FB18*$E171-In_Fix_Reimb*FB23*FB99)</f>
        <v>0</v>
      </c>
      <c r="FC171" s="43" t="n">
        <f aca="false">In_PreRtB_Reimbursed*(FC18*$E171-In_Fix_Reimb*FC23*FC99)</f>
        <v>0</v>
      </c>
      <c r="FD171" s="43" t="n">
        <f aca="false">In_PreRtB_Reimbursed*(FD18*$E171-In_Fix_Reimb*FD23*FD99)</f>
        <v>0</v>
      </c>
      <c r="FE171" s="43" t="n">
        <f aca="false">In_PreRtB_Reimbursed*(FE18*$E171-In_Fix_Reimb*FE23*FE99)</f>
        <v>0</v>
      </c>
      <c r="FF171" s="43" t="n">
        <f aca="false">In_PreRtB_Reimbursed*(FF18*$E171-In_Fix_Reimb*FF23*FF99)</f>
        <v>0</v>
      </c>
      <c r="FG171" s="43" t="n">
        <f aca="false">In_PreRtB_Reimbursed*(FG18*$E171-In_Fix_Reimb*FG23*FG99)</f>
        <v>0</v>
      </c>
      <c r="FH171" s="43" t="n">
        <f aca="false">In_PreRtB_Reimbursed*(FH18*$E171-In_Fix_Reimb*FH23*FH99)</f>
        <v>0</v>
      </c>
    </row>
    <row r="172" customFormat="false" ht="15" hidden="false" customHeight="false" outlineLevel="0" collapsed="false">
      <c r="C172" s="0" t="s">
        <v>757</v>
      </c>
      <c r="D172" s="11" t="s">
        <v>319</v>
      </c>
      <c r="I172" s="43" t="n">
        <f aca="false">SUM(J172:FH172)</f>
        <v>136021.601258272</v>
      </c>
      <c r="J172" s="43" t="n">
        <f aca="false">J23*(J155-J153+J105+J102+J97)-J170-J171</f>
        <v>-0</v>
      </c>
      <c r="K172" s="43" t="n">
        <f aca="false">K23*(K155-K153+K105+K102+K97)-K170-K171</f>
        <v>-0</v>
      </c>
      <c r="L172" s="43" t="n">
        <f aca="false">L23*(L155-L153+L105+L102+L97)-L170-L171</f>
        <v>-0</v>
      </c>
      <c r="M172" s="43" t="n">
        <f aca="false">M23*(M155-M153+M105+M102+M97)-M170-M171</f>
        <v>-0</v>
      </c>
      <c r="N172" s="43" t="n">
        <f aca="false">N23*(N155-N153+N105+N102+N97)-N170-N171</f>
        <v>-0</v>
      </c>
      <c r="O172" s="43" t="n">
        <f aca="false">O23*(O155-O153+O105+O102+O97)-O170-O171</f>
        <v>-4529.5</v>
      </c>
      <c r="P172" s="43" t="n">
        <f aca="false">P23*(P155-P153+P105+P102+P97)-P170-P171</f>
        <v>-732.303647534247</v>
      </c>
      <c r="Q172" s="43" t="n">
        <f aca="false">Q23*(Q155-Q153+Q105+Q102+Q97)-Q170-Q171</f>
        <v>-18862.3657255791</v>
      </c>
      <c r="R172" s="43" t="n">
        <f aca="false">R23*(R155-R153+R105+R102+R97)-R170-R171</f>
        <v>-18862.3657255791</v>
      </c>
      <c r="S172" s="43" t="n">
        <f aca="false">S23*(S155-S153+S105+S102+S97)-S170-S171</f>
        <v>-18094.8400111706</v>
      </c>
      <c r="T172" s="43" t="n">
        <f aca="false">T23*(T155-T153+T105+T102+T97)-T170-T171</f>
        <v>1341.0599473664</v>
      </c>
      <c r="U172" s="43" t="n">
        <f aca="false">U23*(U155-U153+U105+U102+U97)-U170-U171</f>
        <v>1354.84566343299</v>
      </c>
      <c r="V172" s="43" t="n">
        <f aca="false">V23*(V155-V153+V105+V102+V97)-V170-V171</f>
        <v>1354.08286065746</v>
      </c>
      <c r="W172" s="43" t="n">
        <f aca="false">W23*(W155-W153+W105+W102+W97)-W170-W171</f>
        <v>1308.2119648697</v>
      </c>
      <c r="X172" s="43" t="n">
        <f aca="false">X23*(X155-X153+X105+X102+X97)-X170-X171</f>
        <v>1321.80761970774</v>
      </c>
      <c r="Y172" s="43" t="n">
        <f aca="false">Y23*(Y155-Y153+Y105+Y102+Y97)-Y170-Y171</f>
        <v>1335.38318134143</v>
      </c>
      <c r="Z172" s="43" t="n">
        <f aca="false">Z23*(Z155-Z153+Z105+Z102+Z97)-Z170-Z171</f>
        <v>1334.61264132088</v>
      </c>
      <c r="AA172" s="43" t="n">
        <f aca="false">AA23*(AA155-AA153+AA105+AA102+AA97)-AA170-AA171</f>
        <v>1288.78387931781</v>
      </c>
      <c r="AB172" s="43" t="n">
        <f aca="false">AB23*(AB155-AB153+AB105+AB102+AB97)-AB170-AB171</f>
        <v>1302.16508848347</v>
      </c>
      <c r="AC172" s="43" t="n">
        <f aca="false">AC23*(AC155-AC153+AC105+AC102+AC97)-AC170-AC171</f>
        <v>1315.52615559603</v>
      </c>
      <c r="AD172" s="43" t="n">
        <f aca="false">AD23*(AD155-AD153+AD105+AD102+AD97)-AD170-AD171</f>
        <v>1314.74735893629</v>
      </c>
      <c r="AE172" s="43" t="n">
        <f aca="false">AE23*(AE155-AE153+AE105+AE102+AE97)-AE170-AE171</f>
        <v>1742.44772355815</v>
      </c>
      <c r="AF172" s="43" t="n">
        <f aca="false">AF23*(AF155-AF153+AF105+AF102+AF97)-AF170-AF171</f>
        <v>1746.03012433172</v>
      </c>
      <c r="AG172" s="43" t="n">
        <f aca="false">AG23*(AG155-AG153+AG105+AG102+AG97)-AG170-AG171</f>
        <v>1752.80809643717</v>
      </c>
      <c r="AH172" s="43" t="n">
        <f aca="false">AH23*(AH155-AH153+AH105+AH102+AH97)-AH170-AH171</f>
        <v>1751.57328654462</v>
      </c>
      <c r="AI172" s="43" t="n">
        <f aca="false">AI23*(AI155-AI153+AI105+AI102+AI97)-AI170-AI171</f>
        <v>1771.78631358778</v>
      </c>
      <c r="AJ172" s="43" t="n">
        <f aca="false">AJ23*(AJ155-AJ153+AJ105+AJ102+AJ97)-AJ170-AJ171</f>
        <v>1770.60459697255</v>
      </c>
      <c r="AK172" s="43" t="n">
        <f aca="false">AK23*(AK155-AK153+AK105+AK102+AK97)-AK170-AK171</f>
        <v>1788.55180023126</v>
      </c>
      <c r="AL172" s="43" t="n">
        <f aca="false">AL23*(AL155-AL153+AL105+AL102+AL97)-AL170-AL171</f>
        <v>1787.34354757911</v>
      </c>
      <c r="AM172" s="43" t="n">
        <f aca="false">AM23*(AM155-AM153+AM105+AM102+AM97)-AM170-AM171</f>
        <v>1639.18810297348</v>
      </c>
      <c r="AN172" s="43" t="n">
        <f aca="false">AN23*(AN155-AN153+AN105+AN102+AN97)-AN170-AN171</f>
        <v>1655.87599962883</v>
      </c>
      <c r="AO172" s="43" t="n">
        <f aca="false">AO23*(AO155-AO153+AO105+AO102+AO97)-AO170-AO171</f>
        <v>1672.53440193602</v>
      </c>
      <c r="AP172" s="43" t="n">
        <f aca="false">AP23*(AP155-AP153+AP105+AP102+AP97)-AP170-AP171</f>
        <v>1671.27546381386</v>
      </c>
      <c r="AQ172" s="43" t="n">
        <f aca="false">AQ23*(AQ155-AQ153+AQ105+AQ102+AQ97)-AQ170-AQ171</f>
        <v>1524.29150321057</v>
      </c>
      <c r="AR172" s="43" t="n">
        <f aca="false">AR23*(AR155-AR153+AR105+AR102+AR97)-AR170-AR171</f>
        <v>1539.75133672162</v>
      </c>
      <c r="AS172" s="43" t="n">
        <f aca="false">AS23*(AS155-AS153+AS105+AS102+AS97)-AS170-AS171</f>
        <v>1555.18302008652</v>
      </c>
      <c r="AT172" s="43" t="n">
        <f aca="false">AT23*(AT155-AT153+AT105+AT102+AT97)-AT170-AT171</f>
        <v>1553.95047305377</v>
      </c>
      <c r="AU172" s="43" t="n">
        <f aca="false">AU23*(AU155-AU153+AU105+AU102+AU97)-AU170-AU171</f>
        <v>1550.20230967827</v>
      </c>
      <c r="AV172" s="43" t="n">
        <f aca="false">AV23*(AV155-AV153+AV105+AV102+AV97)-AV170-AV171</f>
        <v>1565.94784501032</v>
      </c>
      <c r="AW172" s="43" t="n">
        <f aca="false">AW23*(AW155-AW153+AW105+AW102+AW97)-AW170-AW171</f>
        <v>1581.66491537137</v>
      </c>
      <c r="AX172" s="43" t="n">
        <f aca="false">AX23*(AX155-AX153+AX105+AX102+AX97)-AX170-AX171</f>
        <v>1580.4051692912</v>
      </c>
      <c r="AY172" s="43" t="n">
        <f aca="false">AY23*(AY155-AY153+AY105+AY102+AY97)-AY170-AY171</f>
        <v>1471.37313027145</v>
      </c>
      <c r="AZ172" s="43" t="n">
        <f aca="false">AZ23*(AZ155-AZ153+AZ105+AZ102+AZ97)-AZ170-AZ171</f>
        <v>1470.10347513588</v>
      </c>
      <c r="BA172" s="43" t="n">
        <f aca="false">BA23*(BA155-BA153+BA105+BA102+BA97)-BA170-BA171</f>
        <v>1484.75463995337</v>
      </c>
      <c r="BB172" s="43" t="n">
        <f aca="false">BB23*(BB155-BB153+BB105+BB102+BB97)-BB170-BB171</f>
        <v>1483.45614899513</v>
      </c>
      <c r="BC172" s="43" t="n">
        <f aca="false">BC23*(BC155-BC153+BC105+BC102+BC97)-BC170-BC171</f>
        <v>1495.98391168715</v>
      </c>
      <c r="BD172" s="43" t="n">
        <f aca="false">BD23*(BD155-BD153+BD105+BD102+BD97)-BD170-BD171</f>
        <v>1511.05441150432</v>
      </c>
      <c r="BE172" s="43" t="n">
        <f aca="false">BE23*(BE155-BE153+BE105+BE102+BE97)-BE170-BE171</f>
        <v>1526.09356520713</v>
      </c>
      <c r="BF172" s="43" t="n">
        <f aca="false">BF23*(BF155-BF153+BF105+BF102+BF97)-BF170-BF171</f>
        <v>1524.70515217021</v>
      </c>
      <c r="BG172" s="43" t="n">
        <f aca="false">BG23*(BG155-BG153+BG105+BG102+BG97)-BG170-BG171</f>
        <v>1483.5381793341</v>
      </c>
      <c r="BH172" s="43" t="n">
        <f aca="false">BH23*(BH155-BH153+BH105+BH102+BH97)-BH170-BH171</f>
        <v>1449.11509006247</v>
      </c>
      <c r="BI172" s="43" t="n">
        <f aca="false">BI23*(BI155-BI153+BI105+BI102+BI97)-BI170-BI171</f>
        <v>1463.45497008152</v>
      </c>
      <c r="BJ172" s="43" t="n">
        <f aca="false">BJ23*(BJ155-BJ153+BJ105+BJ102+BJ97)-BJ170-BJ171</f>
        <v>1462.01908936229</v>
      </c>
      <c r="BK172" s="43" t="n">
        <f aca="false">BK23*(BK155-BK153+BK105+BK102+BK97)-BK170-BK171</f>
        <v>1428.74599309458</v>
      </c>
      <c r="BL172" s="43" t="n">
        <f aca="false">BL23*(BL155-BL153+BL105+BL102+BL97)-BL170-BL171</f>
        <v>1443.05026276884</v>
      </c>
      <c r="BM172" s="43" t="n">
        <f aca="false">BM23*(BM155-BM153+BM105+BM102+BM97)-BM170-BM171</f>
        <v>1457.32198532706</v>
      </c>
      <c r="BN172" s="43" t="n">
        <f aca="false">BN23*(BN155-BN153+BN105+BN102+BN97)-BN170-BN171</f>
        <v>1455.85446286454</v>
      </c>
      <c r="BO172" s="43" t="n">
        <f aca="false">BO23*(BO155-BO153+BO105+BO102+BO97)-BO170-BO171</f>
        <v>1457.27737394708</v>
      </c>
      <c r="BP172" s="43" t="n">
        <f aca="false">BP23*(BP155-BP153+BP105+BP102+BP97)-BP170-BP171</f>
        <v>1455.82608309884</v>
      </c>
      <c r="BQ172" s="43" t="n">
        <f aca="false">BQ23*(BQ155-BQ153+BQ105+BQ102+BQ97)-BQ170-BQ171</f>
        <v>1470.25276099076</v>
      </c>
      <c r="BR172" s="43" t="n">
        <f aca="false">BR23*(BR155-BR153+BR105+BR102+BR97)-BR170-BR171</f>
        <v>1468.76829965157</v>
      </c>
      <c r="BS172" s="43" t="n">
        <f aca="false">BS23*(BS155-BS153+BS105+BS102+BS97)-BS170-BS171</f>
        <v>1393.04807775432</v>
      </c>
      <c r="BT172" s="43" t="n">
        <f aca="false">BT23*(BT155-BT153+BT105+BT102+BT97)-BT170-BT171</f>
        <v>1406.98835652421</v>
      </c>
      <c r="BU172" s="43" t="n">
        <f aca="false">BU23*(BU155-BU153+BU105+BU102+BU97)-BU170-BU171</f>
        <v>1420.89650733169</v>
      </c>
      <c r="BV172" s="43" t="n">
        <f aca="false">BV23*(BV155-BV153+BV105+BV102+BV97)-BV170-BV171</f>
        <v>1419.39712095956</v>
      </c>
      <c r="BW172" s="43" t="n">
        <f aca="false">BW23*(BW155-BW153+BW105+BW102+BW97)-BW170-BW171</f>
        <v>1405.6304633079</v>
      </c>
      <c r="BX172" s="43" t="n">
        <f aca="false">BX23*(BX155-BX153+BX105+BX102+BX97)-BX170-BX171</f>
        <v>1419.69193428382</v>
      </c>
      <c r="BY172" s="43" t="n">
        <f aca="false">BY23*(BY155-BY153+BY105+BY102+BY97)-BY170-BY171</f>
        <v>1433.7203284509</v>
      </c>
      <c r="BZ172" s="43" t="n">
        <f aca="false">BZ23*(BZ155-BZ153+BZ105+BZ102+BZ97)-BZ170-BZ171</f>
        <v>1432.1664312592</v>
      </c>
      <c r="CA172" s="43" t="n">
        <f aca="false">CA23*(CA155-CA153+CA105+CA102+CA97)-CA170-CA171</f>
        <v>1367.83556115396</v>
      </c>
      <c r="CB172" s="43" t="n">
        <f aca="false">CB23*(CB155-CB153+CB105+CB102+CB97)-CB170-CB171</f>
        <v>1381.46321264387</v>
      </c>
      <c r="CC172" s="43" t="n">
        <f aca="false">CC23*(CC155-CC153+CC105+CC102+CC97)-CC170-CC171</f>
        <v>1395.9081234422</v>
      </c>
      <c r="CD172" s="43" t="n">
        <f aca="false">CD23*(CD155-CD153+CD105+CD102+CD97)-CD170-CD171</f>
        <v>1395.16459209126</v>
      </c>
      <c r="CE172" s="43" t="n">
        <f aca="false">CE23*(CE155-CE153+CE105+CE102+CE97)-CE170-CE171</f>
        <v>1347.64766654119</v>
      </c>
      <c r="CF172" s="43" t="n">
        <f aca="false">CF23*(CF155-CF153+CF105+CF102+CF97)-CF170-CF171</f>
        <v>1346.9228385164</v>
      </c>
      <c r="CG172" s="43" t="n">
        <f aca="false">CG23*(CG155-CG153+CG105+CG102+CG97)-CG170-CG171</f>
        <v>1360.99194392968</v>
      </c>
      <c r="CH172" s="43" t="n">
        <f aca="false">CH23*(CH155-CH153+CH105+CH102+CH97)-CH170-CH171</f>
        <v>1360.25221019267</v>
      </c>
      <c r="CI172" s="43" t="n">
        <f aca="false">CI23*(CI155-CI153+CI105+CI102+CI97)-CI170-CI171</f>
        <v>1387.4965487497</v>
      </c>
      <c r="CJ172" s="43" t="n">
        <f aca="false">CJ23*(CJ155-CJ153+CJ105+CJ102+CJ97)-CJ170-CJ171</f>
        <v>1402.15316902107</v>
      </c>
      <c r="CK172" s="43" t="n">
        <f aca="false">CK23*(CK155-CK153+CK105+CK102+CK97)-CK170-CK171</f>
        <v>1416.78512702431</v>
      </c>
      <c r="CL172" s="43" t="n">
        <f aca="false">CL23*(CL155-CL153+CL105+CL102+CL97)-CL170-CL171</f>
        <v>1416.00086838555</v>
      </c>
      <c r="CM172" s="43" t="n">
        <f aca="false">CM23*(CM155-CM153+CM105+CM102+CM97)-CM170-CM171</f>
        <v>1465.7123573538</v>
      </c>
      <c r="CN172" s="43" t="n">
        <f aca="false">CN23*(CN155-CN153+CN105+CN102+CN97)-CN170-CN171</f>
        <v>1481.21379022325</v>
      </c>
      <c r="CO172" s="43" t="n">
        <f aca="false">CO23*(CO155-CO153+CO105+CO102+CO97)-CO170-CO171</f>
        <v>1496.68977384883</v>
      </c>
      <c r="CP172" s="43" t="n">
        <f aca="false">CP23*(CP155-CP153+CP105+CP102+CP97)-CP170-CP171</f>
        <v>1495.88048942904</v>
      </c>
      <c r="CQ172" s="43" t="n">
        <f aca="false">CQ23*(CQ155-CQ153+CQ105+CQ102+CQ97)-CQ170-CQ171</f>
        <v>1449.5010995176</v>
      </c>
      <c r="CR172" s="43" t="n">
        <f aca="false">CR23*(CR155-CR153+CR105+CR102+CR97)-CR170-CR171</f>
        <v>1464.81364595387</v>
      </c>
      <c r="CS172" s="43" t="n">
        <f aca="false">CS23*(CS155-CS153+CS105+CS102+CS97)-CS170-CS171</f>
        <v>1480.10045884051</v>
      </c>
      <c r="CT172" s="43" t="n">
        <f aca="false">CT23*(CT155-CT153+CT105+CT102+CT97)-CT170-CT171</f>
        <v>1479.28213351465</v>
      </c>
      <c r="CU172" s="43" t="n">
        <f aca="false">CU23*(CU155-CU153+CU105+CU102+CU97)-CU170-CU171</f>
        <v>-33272.5377258</v>
      </c>
      <c r="CV172" s="43" t="n">
        <f aca="false">CV23*(CV155-CV153+CV105+CV102+CV97)-CV170-CV171</f>
        <v>1530.66907651028</v>
      </c>
      <c r="CW172" s="43" t="n">
        <f aca="false">CW23*(CW155-CW153+CW105+CW102+CW97)-CW170-CW171</f>
        <v>1546.7135749082</v>
      </c>
      <c r="CX172" s="43" t="n">
        <f aca="false">CX23*(CX155-CX153+CX105+CX102+CX97)-CX170-CX171</f>
        <v>1545.92959678448</v>
      </c>
      <c r="CY172" s="43" t="n">
        <f aca="false">CY23*(CY155-CY153+CY105+CY102+CY97)-CY170-CY171</f>
        <v>1904.22668073469</v>
      </c>
      <c r="CZ172" s="43" t="n">
        <f aca="false">CZ23*(CZ155-CZ153+CZ105+CZ102+CZ97)-CZ170-CZ171</f>
        <v>1924.6154007972</v>
      </c>
      <c r="DA172" s="43" t="n">
        <f aca="false">DA23*(DA155-DA153+DA105+DA102+DA97)-DA170-DA171</f>
        <v>1944.97915530991</v>
      </c>
      <c r="DB172" s="43" t="n">
        <f aca="false">DB23*(DB155-DB153+DB105+DB102+DB97)-DB170-DB171</f>
        <v>1944.18525233224</v>
      </c>
      <c r="DC172" s="43" t="n">
        <f aca="false">DC23*(DC155-DC153+DC105+DC102+DC97)-DC170-DC171</f>
        <v>1896.99405933607</v>
      </c>
      <c r="DD172" s="43" t="n">
        <f aca="false">DD23*(DD155-DD153+DD105+DD102+DD97)-DD170-DD171</f>
        <v>1917.305551589</v>
      </c>
      <c r="DE172" s="43" t="n">
        <f aca="false">DE23*(DE155-DE153+DE105+DE102+DE97)-DE170-DE171</f>
        <v>1937.59218001155</v>
      </c>
      <c r="DF172" s="43" t="n">
        <f aca="false">DF23*(DF155-DF153+DF105+DF102+DF97)-DF170-DF171</f>
        <v>1936.80151170575</v>
      </c>
      <c r="DG172" s="43" t="n">
        <f aca="false">DG23*(DG155-DG153+DG105+DG102+DG97)-DG170-DG171</f>
        <v>1899.39536004032</v>
      </c>
      <c r="DH172" s="43" t="n">
        <f aca="false">DH23*(DH155-DH153+DH105+DH102+DH97)-DH170-DH171</f>
        <v>1919.72564340049</v>
      </c>
      <c r="DI172" s="43" t="n">
        <f aca="false">DI23*(DI155-DI153+DI105+DI102+DI97)-DI170-DI171</f>
        <v>1940.03080689933</v>
      </c>
      <c r="DJ172" s="43" t="n">
        <f aca="false">DJ23*(DJ155-DJ153+DJ105+DJ102+DJ97)-DJ170-DJ171</f>
        <v>1939.2319968247</v>
      </c>
      <c r="DK172" s="43" t="n">
        <f aca="false">DK23*(DK155-DK153+DK105+DK102+DK97)-DK170-DK171</f>
        <v>1891.21433941723</v>
      </c>
      <c r="DL172" s="43" t="n">
        <f aca="false">DL23*(DL155-DL153+DL105+DL102+DL97)-DL170-DL171</f>
        <v>1890.43794308765</v>
      </c>
      <c r="DM172" s="43" t="n">
        <f aca="false">DM23*(DM155-DM153+DM105+DM102+DM97)-DM170-DM171</f>
        <v>1910.42764600639</v>
      </c>
      <c r="DN172" s="43" t="n">
        <f aca="false">DN23*(DN155-DN153+DN105+DN102+DN97)-DN170-DN171</f>
        <v>1909.63528348916</v>
      </c>
      <c r="DO172" s="43" t="n">
        <f aca="false">DO23*(DO155-DO153+DO105+DO102+DO97)-DO170-DO171</f>
        <v>1905.90291427049</v>
      </c>
      <c r="DP172" s="43" t="n">
        <f aca="false">DP23*(DP155-DP153+DP105+DP102+DP97)-DP170-DP171</f>
        <v>1926.30008945086</v>
      </c>
      <c r="DQ172" s="43" t="n">
        <f aca="false">DQ23*(DQ155-DQ153+DQ105+DQ102+DQ97)-DQ170-DQ171</f>
        <v>1946.67196907459</v>
      </c>
      <c r="DR172" s="43" t="n">
        <f aca="false">DR23*(DR155-DR153+DR105+DR102+DR97)-DR170-DR171</f>
        <v>1945.86757189955</v>
      </c>
      <c r="DS172" s="43" t="n">
        <f aca="false">DS23*(DS155-DS153+DS105+DS102+DS97)-DS170-DS171</f>
        <v>1876.87621973754</v>
      </c>
      <c r="DT172" s="43" t="n">
        <f aca="false">DT23*(DT155-DT153+DT105+DT102+DT97)-DT170-DT171</f>
        <v>1896.95028006896</v>
      </c>
      <c r="DU172" s="43" t="n">
        <f aca="false">DU23*(DU155-DU153+DU105+DU102+DU97)-DU170-DU171</f>
        <v>1916.99902550286</v>
      </c>
      <c r="DV172" s="43" t="n">
        <f aca="false">DV23*(DV155-DV153+DV105+DV102+DV97)-DV170-DV171</f>
        <v>1916.19401328899</v>
      </c>
      <c r="DW172" s="43" t="n">
        <f aca="false">DW23*(DW155-DW153+DW105+DW102+DW97)-DW170-DW171</f>
        <v>1899.6106504554</v>
      </c>
      <c r="DX172" s="43" t="n">
        <f aca="false">DX23*(DX155-DX153+DX105+DX102+DX97)-DX170-DX171</f>
        <v>1919.93104668206</v>
      </c>
      <c r="DY172" s="43" t="n">
        <f aca="false">DY23*(DY155-DY153+DY105+DY102+DY97)-DY170-DY171</f>
        <v>1940.22592458564</v>
      </c>
      <c r="DZ172" s="43" t="n">
        <f aca="false">DZ23*(DZ155-DZ153+DZ105+DZ102+DZ97)-DZ170-DZ171</f>
        <v>1939.4144434514</v>
      </c>
      <c r="EA172" s="43" t="n">
        <f aca="false">EA23*(EA155-EA153+EA105+EA102+EA97)-EA170-EA171</f>
        <v>1933.17676680014</v>
      </c>
      <c r="EB172" s="43" t="n">
        <f aca="false">EB23*(EB155-EB153+EB105+EB102+EB97)-EB170-EB171</f>
        <v>1932.3879251865</v>
      </c>
      <c r="EC172" s="43" t="n">
        <f aca="false">EC23*(EC155-EC153+EC105+EC102+EC97)-EC170-EC171</f>
        <v>1952.82604429538</v>
      </c>
      <c r="ED172" s="43" t="n">
        <f aca="false">ED23*(ED155-ED153+ED105+ED102+ED97)-ED170-ED171</f>
        <v>1952.02098056327</v>
      </c>
      <c r="EE172" s="43" t="n">
        <f aca="false">EE23*(EE155-EE153+EE105+EE102+EE97)-EE170-EE171</f>
        <v>1869.77052216681</v>
      </c>
      <c r="EF172" s="43" t="n">
        <f aca="false">EF23*(EF155-EF153+EF105+EF102+EF97)-EF170-EF171</f>
        <v>1889.74691664176</v>
      </c>
      <c r="EG172" s="43" t="n">
        <f aca="false">EG23*(EG155-EG153+EG105+EG102+EG97)-EG170-EG171</f>
        <v>1909.69738896071</v>
      </c>
      <c r="EH172" s="43" t="n">
        <f aca="false">EH23*(EH155-EH153+EH105+EH102+EH97)-EH170-EH171</f>
        <v>1908.87306596383</v>
      </c>
      <c r="EI172" s="43" t="n">
        <f aca="false">EI23*(EI155-EI153+EI105+EI102+EI97)-EI170-EI171</f>
        <v>1926.67860443634</v>
      </c>
      <c r="EJ172" s="43" t="n">
        <f aca="false">EJ23*(EJ155-EJ153+EJ105+EJ102+EJ97)-EJ170-EJ171</f>
        <v>1839.25031558284</v>
      </c>
      <c r="EK172" s="43" t="n">
        <f aca="false">EK23*(EK155-EK153+EK105+EK102+EK97)-EK170-EK171</f>
        <v>1858.63216879954</v>
      </c>
      <c r="EL172" s="43" t="n">
        <f aca="false">EL23*(EL155-EL153+EL105+EL102+EL97)-EL170-EL171</f>
        <v>1857.79399416642</v>
      </c>
      <c r="EM172" s="43" t="n">
        <f aca="false">EM23*(EM155-EM153+EM105+EM102+EM97)-EM170-EM171</f>
        <v>1880.52833244476</v>
      </c>
      <c r="EN172" s="43" t="n">
        <f aca="false">EN23*(EN155-EN153+EN105+EN102+EN97)-EN170-EN171</f>
        <v>1900.57973727047</v>
      </c>
      <c r="EO172" s="43" t="n">
        <f aca="false">EO23*(EO155-EO153+EO105+EO102+EO97)-EO170-EO171</f>
        <v>1920.6037752374</v>
      </c>
      <c r="EP172" s="43" t="n">
        <f aca="false">EP23*(EP155-EP153+EP105+EP102+EP97)-EP170-EP171</f>
        <v>1919.73351077904</v>
      </c>
      <c r="EQ172" s="43" t="n">
        <f aca="false">EQ23*(EQ155-EQ153+EQ105+EQ102+EQ97)-EQ170-EQ171</f>
        <v>1850.10599581474</v>
      </c>
      <c r="ER172" s="43" t="n">
        <f aca="false">ER23*(ER155-ER153+ER105+ER102+ER97)-ER170-ER171</f>
        <v>1849.25089601714</v>
      </c>
      <c r="ES172" s="43" t="n">
        <f aca="false">ES23*(ES155-ES153+ES105+ES102+ES97)-ES170-ES171</f>
        <v>1868.70848526162</v>
      </c>
      <c r="ET172" s="43" t="n">
        <f aca="false">ET23*(ET155-ET153+ET105+ET102+ET97)-ET170-ET171</f>
        <v>1867.83580078039</v>
      </c>
      <c r="EU172" s="43" t="n">
        <f aca="false">EU23*(EU155-EU153+EU105+EU102+EU97)-EU170-EU171</f>
        <v>1862.90516002734</v>
      </c>
      <c r="EV172" s="43" t="n">
        <f aca="false">EV23*(EV155-EV153+EV105+EV102+EV97)-EV170-EV171</f>
        <v>1882.744080483</v>
      </c>
      <c r="EW172" s="43" t="n">
        <f aca="false">EW23*(EW155-EW153+EW105+EW102+EW97)-EW170-EW171</f>
        <v>1902.55509309463</v>
      </c>
      <c r="EX172" s="43" t="n">
        <f aca="false">EX23*(EX155-EX153+EX105+EX102+EX97)-EX170-EX171</f>
        <v>1901.66762533829</v>
      </c>
      <c r="EY172" s="43" t="n">
        <f aca="false">EY23*(EY155-EY153+EY105+EY102+EY97)-EY170-EY171</f>
        <v>1896.64869716982</v>
      </c>
      <c r="EZ172" s="43" t="n">
        <f aca="false">EZ23*(EZ155-EZ153+EZ105+EZ102+EZ97)-EZ170-EZ171</f>
        <v>1916.84797697946</v>
      </c>
      <c r="FA172" s="43" t="n">
        <f aca="false">FA23*(FA155-FA153+FA105+FA102+FA97)-FA170-FA171</f>
        <v>1937.0188761862</v>
      </c>
      <c r="FB172" s="43" t="n">
        <f aca="false">FB23*(FB155-FB153+FB105+FB102+FB97)-FB170-FB171</f>
        <v>1936.11637472606</v>
      </c>
      <c r="FC172" s="43" t="n">
        <f aca="false">FC23*(FC155-FC153+FC105+FC102+FC97)-FC170-FC171</f>
        <v>1931.00756830613</v>
      </c>
      <c r="FD172" s="43" t="n">
        <f aca="false">FD23*(FD155-FD153+FD105+FD102+FD97)-FD170-FD171</f>
        <v>0</v>
      </c>
      <c r="FE172" s="43" t="n">
        <f aca="false">FE23*(FE155-FE153+FE105+FE102+FE97)-FE170-FE171</f>
        <v>0</v>
      </c>
      <c r="FF172" s="43" t="n">
        <f aca="false">FF23*(FF155-FF153+FF105+FF102+FF97)-FF170-FF171</f>
        <v>0</v>
      </c>
      <c r="FG172" s="43" t="n">
        <f aca="false">FG23*(FG155-FG153+FG105+FG102+FG97)-FG170-FG171</f>
        <v>0</v>
      </c>
      <c r="FH172" s="43" t="n">
        <f aca="false">FH23*(FH155-FH153+FH105+FH102+FH97)-FH170-FH171</f>
        <v>0</v>
      </c>
    </row>
    <row r="173" customFormat="false" ht="15" hidden="false" customHeight="false" outlineLevel="0" collapsed="false">
      <c r="C173" s="0" t="s">
        <v>758</v>
      </c>
      <c r="D173" s="11" t="s">
        <v>27</v>
      </c>
      <c r="E173" s="29" t="n">
        <f aca="false">XNPV(In_Buyer_IRR_RtB,INDEX($J172:$FH172,$E21):$FH$172,INDEX($J$4:$FH$4,$E21):$FH$4)/$E13</f>
        <v>64.774852341583</v>
      </c>
      <c r="F173" s="29" t="n">
        <f aca="false">INDEX(Asset_RtB_Inputs,$A$1)</f>
        <v>66.8942550533791</v>
      </c>
    </row>
    <row r="174" customFormat="false" ht="15" hidden="false" customHeight="false" outlineLevel="0" collapsed="false">
      <c r="C174" s="23" t="s">
        <v>759</v>
      </c>
      <c r="D174" s="11" t="s">
        <v>319</v>
      </c>
      <c r="E174" s="26" t="n">
        <f aca="false">IF(In_RtB_Price&gt;0,In_RtB_Price,IF(In_Sale_Form=1,$F173,$E173))*(1+In_Price_Step)</f>
        <v>90</v>
      </c>
      <c r="F174" s="62" t="n">
        <f aca="false">$E174*$E13</f>
        <v>5670</v>
      </c>
    </row>
    <row r="175" customFormat="false" ht="15" hidden="false" customHeight="false" outlineLevel="0" collapsed="false">
      <c r="C175" s="0" t="s">
        <v>760</v>
      </c>
      <c r="D175" s="11" t="s">
        <v>319</v>
      </c>
      <c r="I175" s="43" t="n">
        <f aca="false">SUM(J175:FH175)</f>
        <v>130351.601258272</v>
      </c>
      <c r="J175" s="43" t="n">
        <f aca="false">J172-$F174*J18</f>
        <v>-0</v>
      </c>
      <c r="K175" s="43" t="n">
        <f aca="false">K172-$F174*K18</f>
        <v>-0</v>
      </c>
      <c r="L175" s="43" t="n">
        <f aca="false">L172-$F174*L18</f>
        <v>-0</v>
      </c>
      <c r="M175" s="43" t="n">
        <f aca="false">M172-$F174*M18</f>
        <v>-0</v>
      </c>
      <c r="N175" s="43" t="n">
        <f aca="false">N172-$F174*N18</f>
        <v>-0</v>
      </c>
      <c r="O175" s="43" t="n">
        <f aca="false">O172-$F174*O18</f>
        <v>-10199.5</v>
      </c>
      <c r="P175" s="43" t="n">
        <f aca="false">P172-$F174*P18</f>
        <v>-732.303647534247</v>
      </c>
      <c r="Q175" s="43" t="n">
        <f aca="false">Q172-$F174*Q18</f>
        <v>-18862.3657255791</v>
      </c>
      <c r="R175" s="43" t="n">
        <f aca="false">R172-$F174*R18</f>
        <v>-18862.3657255791</v>
      </c>
      <c r="S175" s="43" t="n">
        <f aca="false">S172-$F174*S18</f>
        <v>-18094.8400111706</v>
      </c>
      <c r="T175" s="43" t="n">
        <f aca="false">T172-$F174*T18</f>
        <v>1341.0599473664</v>
      </c>
      <c r="U175" s="43" t="n">
        <f aca="false">U172-$F174*U18</f>
        <v>1354.84566343299</v>
      </c>
      <c r="V175" s="43" t="n">
        <f aca="false">V172-$F174*V18</f>
        <v>1354.08286065746</v>
      </c>
      <c r="W175" s="43" t="n">
        <f aca="false">W172-$F174*W18</f>
        <v>1308.2119648697</v>
      </c>
      <c r="X175" s="43" t="n">
        <f aca="false">X172-$F174*X18</f>
        <v>1321.80761970774</v>
      </c>
      <c r="Y175" s="43" t="n">
        <f aca="false">Y172-$F174*Y18</f>
        <v>1335.38318134143</v>
      </c>
      <c r="Z175" s="43" t="n">
        <f aca="false">Z172-$F174*Z18</f>
        <v>1334.61264132088</v>
      </c>
      <c r="AA175" s="43" t="n">
        <f aca="false">AA172-$F174*AA18</f>
        <v>1288.78387931781</v>
      </c>
      <c r="AB175" s="43" t="n">
        <f aca="false">AB172-$F174*AB18</f>
        <v>1302.16508848347</v>
      </c>
      <c r="AC175" s="43" t="n">
        <f aca="false">AC172-$F174*AC18</f>
        <v>1315.52615559603</v>
      </c>
      <c r="AD175" s="43" t="n">
        <f aca="false">AD172-$F174*AD18</f>
        <v>1314.74735893629</v>
      </c>
      <c r="AE175" s="43" t="n">
        <f aca="false">AE172-$F174*AE18</f>
        <v>1742.44772355815</v>
      </c>
      <c r="AF175" s="43" t="n">
        <f aca="false">AF172-$F174*AF18</f>
        <v>1746.03012433172</v>
      </c>
      <c r="AG175" s="43" t="n">
        <f aca="false">AG172-$F174*AG18</f>
        <v>1752.80809643717</v>
      </c>
      <c r="AH175" s="43" t="n">
        <f aca="false">AH172-$F174*AH18</f>
        <v>1751.57328654462</v>
      </c>
      <c r="AI175" s="43" t="n">
        <f aca="false">AI172-$F174*AI18</f>
        <v>1771.78631358778</v>
      </c>
      <c r="AJ175" s="43" t="n">
        <f aca="false">AJ172-$F174*AJ18</f>
        <v>1770.60459697255</v>
      </c>
      <c r="AK175" s="43" t="n">
        <f aca="false">AK172-$F174*AK18</f>
        <v>1788.55180023126</v>
      </c>
      <c r="AL175" s="43" t="n">
        <f aca="false">AL172-$F174*AL18</f>
        <v>1787.34354757911</v>
      </c>
      <c r="AM175" s="43" t="n">
        <f aca="false">AM172-$F174*AM18</f>
        <v>1639.18810297348</v>
      </c>
      <c r="AN175" s="43" t="n">
        <f aca="false">AN172-$F174*AN18</f>
        <v>1655.87599962883</v>
      </c>
      <c r="AO175" s="43" t="n">
        <f aca="false">AO172-$F174*AO18</f>
        <v>1672.53440193602</v>
      </c>
      <c r="AP175" s="43" t="n">
        <f aca="false">AP172-$F174*AP18</f>
        <v>1671.27546381386</v>
      </c>
      <c r="AQ175" s="43" t="n">
        <f aca="false">AQ172-$F174*AQ18</f>
        <v>1524.29150321057</v>
      </c>
      <c r="AR175" s="43" t="n">
        <f aca="false">AR172-$F174*AR18</f>
        <v>1539.75133672162</v>
      </c>
      <c r="AS175" s="43" t="n">
        <f aca="false">AS172-$F174*AS18</f>
        <v>1555.18302008652</v>
      </c>
      <c r="AT175" s="43" t="n">
        <f aca="false">AT172-$F174*AT18</f>
        <v>1553.95047305377</v>
      </c>
      <c r="AU175" s="43" t="n">
        <f aca="false">AU172-$F174*AU18</f>
        <v>1550.20230967827</v>
      </c>
      <c r="AV175" s="43" t="n">
        <f aca="false">AV172-$F174*AV18</f>
        <v>1565.94784501032</v>
      </c>
      <c r="AW175" s="43" t="n">
        <f aca="false">AW172-$F174*AW18</f>
        <v>1581.66491537137</v>
      </c>
      <c r="AX175" s="43" t="n">
        <f aca="false">AX172-$F174*AX18</f>
        <v>1580.4051692912</v>
      </c>
      <c r="AY175" s="43" t="n">
        <f aca="false">AY172-$F174*AY18</f>
        <v>1471.37313027145</v>
      </c>
      <c r="AZ175" s="43" t="n">
        <f aca="false">AZ172-$F174*AZ18</f>
        <v>1470.10347513588</v>
      </c>
      <c r="BA175" s="43" t="n">
        <f aca="false">BA172-$F174*BA18</f>
        <v>1484.75463995337</v>
      </c>
      <c r="BB175" s="43" t="n">
        <f aca="false">BB172-$F174*BB18</f>
        <v>1483.45614899513</v>
      </c>
      <c r="BC175" s="43" t="n">
        <f aca="false">BC172-$F174*BC18</f>
        <v>1495.98391168715</v>
      </c>
      <c r="BD175" s="43" t="n">
        <f aca="false">BD172-$F174*BD18</f>
        <v>1511.05441150432</v>
      </c>
      <c r="BE175" s="43" t="n">
        <f aca="false">BE172-$F174*BE18</f>
        <v>1526.09356520713</v>
      </c>
      <c r="BF175" s="43" t="n">
        <f aca="false">BF172-$F174*BF18</f>
        <v>1524.70515217021</v>
      </c>
      <c r="BG175" s="43" t="n">
        <f aca="false">BG172-$F174*BG18</f>
        <v>1483.5381793341</v>
      </c>
      <c r="BH175" s="43" t="n">
        <f aca="false">BH172-$F174*BH18</f>
        <v>1449.11509006247</v>
      </c>
      <c r="BI175" s="43" t="n">
        <f aca="false">BI172-$F174*BI18</f>
        <v>1463.45497008152</v>
      </c>
      <c r="BJ175" s="43" t="n">
        <f aca="false">BJ172-$F174*BJ18</f>
        <v>1462.01908936229</v>
      </c>
      <c r="BK175" s="43" t="n">
        <f aca="false">BK172-$F174*BK18</f>
        <v>1428.74599309458</v>
      </c>
      <c r="BL175" s="43" t="n">
        <f aca="false">BL172-$F174*BL18</f>
        <v>1443.05026276884</v>
      </c>
      <c r="BM175" s="43" t="n">
        <f aca="false">BM172-$F174*BM18</f>
        <v>1457.32198532706</v>
      </c>
      <c r="BN175" s="43" t="n">
        <f aca="false">BN172-$F174*BN18</f>
        <v>1455.85446286454</v>
      </c>
      <c r="BO175" s="43" t="n">
        <f aca="false">BO172-$F174*BO18</f>
        <v>1457.27737394708</v>
      </c>
      <c r="BP175" s="43" t="n">
        <f aca="false">BP172-$F174*BP18</f>
        <v>1455.82608309884</v>
      </c>
      <c r="BQ175" s="43" t="n">
        <f aca="false">BQ172-$F174*BQ18</f>
        <v>1470.25276099076</v>
      </c>
      <c r="BR175" s="43" t="n">
        <f aca="false">BR172-$F174*BR18</f>
        <v>1468.76829965157</v>
      </c>
      <c r="BS175" s="43" t="n">
        <f aca="false">BS172-$F174*BS18</f>
        <v>1393.04807775432</v>
      </c>
      <c r="BT175" s="43" t="n">
        <f aca="false">BT172-$F174*BT18</f>
        <v>1406.98835652421</v>
      </c>
      <c r="BU175" s="43" t="n">
        <f aca="false">BU172-$F174*BU18</f>
        <v>1420.89650733169</v>
      </c>
      <c r="BV175" s="43" t="n">
        <f aca="false">BV172-$F174*BV18</f>
        <v>1419.39712095956</v>
      </c>
      <c r="BW175" s="43" t="n">
        <f aca="false">BW172-$F174*BW18</f>
        <v>1405.6304633079</v>
      </c>
      <c r="BX175" s="43" t="n">
        <f aca="false">BX172-$F174*BX18</f>
        <v>1419.69193428382</v>
      </c>
      <c r="BY175" s="43" t="n">
        <f aca="false">BY172-$F174*BY18</f>
        <v>1433.7203284509</v>
      </c>
      <c r="BZ175" s="43" t="n">
        <f aca="false">BZ172-$F174*BZ18</f>
        <v>1432.1664312592</v>
      </c>
      <c r="CA175" s="43" t="n">
        <f aca="false">CA172-$F174*CA18</f>
        <v>1367.83556115396</v>
      </c>
      <c r="CB175" s="43" t="n">
        <f aca="false">CB172-$F174*CB18</f>
        <v>1381.46321264387</v>
      </c>
      <c r="CC175" s="43" t="n">
        <f aca="false">CC172-$F174*CC18</f>
        <v>1395.9081234422</v>
      </c>
      <c r="CD175" s="43" t="n">
        <f aca="false">CD172-$F174*CD18</f>
        <v>1395.16459209126</v>
      </c>
      <c r="CE175" s="43" t="n">
        <f aca="false">CE172-$F174*CE18</f>
        <v>1347.64766654119</v>
      </c>
      <c r="CF175" s="43" t="n">
        <f aca="false">CF172-$F174*CF18</f>
        <v>1346.9228385164</v>
      </c>
      <c r="CG175" s="43" t="n">
        <f aca="false">CG172-$F174*CG18</f>
        <v>1360.99194392968</v>
      </c>
      <c r="CH175" s="43" t="n">
        <f aca="false">CH172-$F174*CH18</f>
        <v>1360.25221019267</v>
      </c>
      <c r="CI175" s="43" t="n">
        <f aca="false">CI172-$F174*CI18</f>
        <v>1387.4965487497</v>
      </c>
      <c r="CJ175" s="43" t="n">
        <f aca="false">CJ172-$F174*CJ18</f>
        <v>1402.15316902107</v>
      </c>
      <c r="CK175" s="43" t="n">
        <f aca="false">CK172-$F174*CK18</f>
        <v>1416.78512702431</v>
      </c>
      <c r="CL175" s="43" t="n">
        <f aca="false">CL172-$F174*CL18</f>
        <v>1416.00086838555</v>
      </c>
      <c r="CM175" s="43" t="n">
        <f aca="false">CM172-$F174*CM18</f>
        <v>1465.7123573538</v>
      </c>
      <c r="CN175" s="43" t="n">
        <f aca="false">CN172-$F174*CN18</f>
        <v>1481.21379022325</v>
      </c>
      <c r="CO175" s="43" t="n">
        <f aca="false">CO172-$F174*CO18</f>
        <v>1496.68977384883</v>
      </c>
      <c r="CP175" s="43" t="n">
        <f aca="false">CP172-$F174*CP18</f>
        <v>1495.88048942904</v>
      </c>
      <c r="CQ175" s="43" t="n">
        <f aca="false">CQ172-$F174*CQ18</f>
        <v>1449.5010995176</v>
      </c>
      <c r="CR175" s="43" t="n">
        <f aca="false">CR172-$F174*CR18</f>
        <v>1464.81364595387</v>
      </c>
      <c r="CS175" s="43" t="n">
        <f aca="false">CS172-$F174*CS18</f>
        <v>1480.10045884051</v>
      </c>
      <c r="CT175" s="43" t="n">
        <f aca="false">CT172-$F174*CT18</f>
        <v>1479.28213351465</v>
      </c>
      <c r="CU175" s="43" t="n">
        <f aca="false">CU172-$F174*CU18</f>
        <v>-33272.5377258</v>
      </c>
      <c r="CV175" s="43" t="n">
        <f aca="false">CV172-$F174*CV18</f>
        <v>1530.66907651028</v>
      </c>
      <c r="CW175" s="43" t="n">
        <f aca="false">CW172-$F174*CW18</f>
        <v>1546.7135749082</v>
      </c>
      <c r="CX175" s="43" t="n">
        <f aca="false">CX172-$F174*CX18</f>
        <v>1545.92959678448</v>
      </c>
      <c r="CY175" s="43" t="n">
        <f aca="false">CY172-$F174*CY18</f>
        <v>1904.22668073469</v>
      </c>
      <c r="CZ175" s="43" t="n">
        <f aca="false">CZ172-$F174*CZ18</f>
        <v>1924.6154007972</v>
      </c>
      <c r="DA175" s="43" t="n">
        <f aca="false">DA172-$F174*DA18</f>
        <v>1944.97915530991</v>
      </c>
      <c r="DB175" s="43" t="n">
        <f aca="false">DB172-$F174*DB18</f>
        <v>1944.18525233224</v>
      </c>
      <c r="DC175" s="43" t="n">
        <f aca="false">DC172-$F174*DC18</f>
        <v>1896.99405933607</v>
      </c>
      <c r="DD175" s="43" t="n">
        <f aca="false">DD172-$F174*DD18</f>
        <v>1917.305551589</v>
      </c>
      <c r="DE175" s="43" t="n">
        <f aca="false">DE172-$F174*DE18</f>
        <v>1937.59218001155</v>
      </c>
      <c r="DF175" s="43" t="n">
        <f aca="false">DF172-$F174*DF18</f>
        <v>1936.80151170575</v>
      </c>
      <c r="DG175" s="43" t="n">
        <f aca="false">DG172-$F174*DG18</f>
        <v>1899.39536004032</v>
      </c>
      <c r="DH175" s="43" t="n">
        <f aca="false">DH172-$F174*DH18</f>
        <v>1919.72564340049</v>
      </c>
      <c r="DI175" s="43" t="n">
        <f aca="false">DI172-$F174*DI18</f>
        <v>1940.03080689933</v>
      </c>
      <c r="DJ175" s="43" t="n">
        <f aca="false">DJ172-$F174*DJ18</f>
        <v>1939.2319968247</v>
      </c>
      <c r="DK175" s="43" t="n">
        <f aca="false">DK172-$F174*DK18</f>
        <v>1891.21433941723</v>
      </c>
      <c r="DL175" s="43" t="n">
        <f aca="false">DL172-$F174*DL18</f>
        <v>1890.43794308765</v>
      </c>
      <c r="DM175" s="43" t="n">
        <f aca="false">DM172-$F174*DM18</f>
        <v>1910.42764600639</v>
      </c>
      <c r="DN175" s="43" t="n">
        <f aca="false">DN172-$F174*DN18</f>
        <v>1909.63528348916</v>
      </c>
      <c r="DO175" s="43" t="n">
        <f aca="false">DO172-$F174*DO18</f>
        <v>1905.90291427049</v>
      </c>
      <c r="DP175" s="43" t="n">
        <f aca="false">DP172-$F174*DP18</f>
        <v>1926.30008945086</v>
      </c>
      <c r="DQ175" s="43" t="n">
        <f aca="false">DQ172-$F174*DQ18</f>
        <v>1946.67196907459</v>
      </c>
      <c r="DR175" s="43" t="n">
        <f aca="false">DR172-$F174*DR18</f>
        <v>1945.86757189955</v>
      </c>
      <c r="DS175" s="43" t="n">
        <f aca="false">DS172-$F174*DS18</f>
        <v>1876.87621973754</v>
      </c>
      <c r="DT175" s="43" t="n">
        <f aca="false">DT172-$F174*DT18</f>
        <v>1896.95028006896</v>
      </c>
      <c r="DU175" s="43" t="n">
        <f aca="false">DU172-$F174*DU18</f>
        <v>1916.99902550286</v>
      </c>
      <c r="DV175" s="43" t="n">
        <f aca="false">DV172-$F174*DV18</f>
        <v>1916.19401328899</v>
      </c>
      <c r="DW175" s="43" t="n">
        <f aca="false">DW172-$F174*DW18</f>
        <v>1899.6106504554</v>
      </c>
      <c r="DX175" s="43" t="n">
        <f aca="false">DX172-$F174*DX18</f>
        <v>1919.93104668206</v>
      </c>
      <c r="DY175" s="43" t="n">
        <f aca="false">DY172-$F174*DY18</f>
        <v>1940.22592458564</v>
      </c>
      <c r="DZ175" s="43" t="n">
        <f aca="false">DZ172-$F174*DZ18</f>
        <v>1939.4144434514</v>
      </c>
      <c r="EA175" s="43" t="n">
        <f aca="false">EA172-$F174*EA18</f>
        <v>1933.17676680014</v>
      </c>
      <c r="EB175" s="43" t="n">
        <f aca="false">EB172-$F174*EB18</f>
        <v>1932.3879251865</v>
      </c>
      <c r="EC175" s="43" t="n">
        <f aca="false">EC172-$F174*EC18</f>
        <v>1952.82604429538</v>
      </c>
      <c r="ED175" s="43" t="n">
        <f aca="false">ED172-$F174*ED18</f>
        <v>1952.02098056327</v>
      </c>
      <c r="EE175" s="43" t="n">
        <f aca="false">EE172-$F174*EE18</f>
        <v>1869.77052216681</v>
      </c>
      <c r="EF175" s="43" t="n">
        <f aca="false">EF172-$F174*EF18</f>
        <v>1889.74691664176</v>
      </c>
      <c r="EG175" s="43" t="n">
        <f aca="false">EG172-$F174*EG18</f>
        <v>1909.69738896071</v>
      </c>
      <c r="EH175" s="43" t="n">
        <f aca="false">EH172-$F174*EH18</f>
        <v>1908.87306596383</v>
      </c>
      <c r="EI175" s="43" t="n">
        <f aca="false">EI172-$F174*EI18</f>
        <v>1926.67860443634</v>
      </c>
      <c r="EJ175" s="43" t="n">
        <f aca="false">EJ172-$F174*EJ18</f>
        <v>1839.25031558284</v>
      </c>
      <c r="EK175" s="43" t="n">
        <f aca="false">EK172-$F174*EK18</f>
        <v>1858.63216879954</v>
      </c>
      <c r="EL175" s="43" t="n">
        <f aca="false">EL172-$F174*EL18</f>
        <v>1857.79399416642</v>
      </c>
      <c r="EM175" s="43" t="n">
        <f aca="false">EM172-$F174*EM18</f>
        <v>1880.52833244476</v>
      </c>
      <c r="EN175" s="43" t="n">
        <f aca="false">EN172-$F174*EN18</f>
        <v>1900.57973727047</v>
      </c>
      <c r="EO175" s="43" t="n">
        <f aca="false">EO172-$F174*EO18</f>
        <v>1920.6037752374</v>
      </c>
      <c r="EP175" s="43" t="n">
        <f aca="false">EP172-$F174*EP18</f>
        <v>1919.73351077904</v>
      </c>
      <c r="EQ175" s="43" t="n">
        <f aca="false">EQ172-$F174*EQ18</f>
        <v>1850.10599581474</v>
      </c>
      <c r="ER175" s="43" t="n">
        <f aca="false">ER172-$F174*ER18</f>
        <v>1849.25089601714</v>
      </c>
      <c r="ES175" s="43" t="n">
        <f aca="false">ES172-$F174*ES18</f>
        <v>1868.70848526162</v>
      </c>
      <c r="ET175" s="43" t="n">
        <f aca="false">ET172-$F174*ET18</f>
        <v>1867.83580078039</v>
      </c>
      <c r="EU175" s="43" t="n">
        <f aca="false">EU172-$F174*EU18</f>
        <v>1862.90516002734</v>
      </c>
      <c r="EV175" s="43" t="n">
        <f aca="false">EV172-$F174*EV18</f>
        <v>1882.744080483</v>
      </c>
      <c r="EW175" s="43" t="n">
        <f aca="false">EW172-$F174*EW18</f>
        <v>1902.55509309463</v>
      </c>
      <c r="EX175" s="43" t="n">
        <f aca="false">EX172-$F174*EX18</f>
        <v>1901.66762533829</v>
      </c>
      <c r="EY175" s="43" t="n">
        <f aca="false">EY172-$F174*EY18</f>
        <v>1896.64869716982</v>
      </c>
      <c r="EZ175" s="43" t="n">
        <f aca="false">EZ172-$F174*EZ18</f>
        <v>1916.84797697946</v>
      </c>
      <c r="FA175" s="43" t="n">
        <f aca="false">FA172-$F174*FA18</f>
        <v>1937.0188761862</v>
      </c>
      <c r="FB175" s="43" t="n">
        <f aca="false">FB172-$F174*FB18</f>
        <v>1936.11637472606</v>
      </c>
      <c r="FC175" s="43" t="n">
        <f aca="false">FC172-$F174*FC18</f>
        <v>1931.00756830613</v>
      </c>
      <c r="FD175" s="43" t="n">
        <f aca="false">FD172-$F174*FD18</f>
        <v>0</v>
      </c>
      <c r="FE175" s="43" t="n">
        <f aca="false">FE172-$F174*FE18</f>
        <v>0</v>
      </c>
      <c r="FF175" s="43" t="n">
        <f aca="false">FF172-$F174*FF18</f>
        <v>0</v>
      </c>
      <c r="FG175" s="43" t="n">
        <f aca="false">FG172-$F174*FG18</f>
        <v>0</v>
      </c>
      <c r="FH175" s="43" t="n">
        <f aca="false">FH172-$F174*FH18</f>
        <v>0</v>
      </c>
    </row>
    <row r="176" customFormat="false" ht="15" hidden="false" customHeight="false" outlineLevel="0" collapsed="false">
      <c r="C176" s="23" t="s">
        <v>761</v>
      </c>
      <c r="D176" s="11" t="s">
        <v>33</v>
      </c>
      <c r="E176" s="24" t="n">
        <f aca="false">XIRR(INDEX($J175:$FH175,$E21):$FH175,INDEX($J$4:$FH$4,$E21):$FH$4)</f>
        <v>0.0774440052612581</v>
      </c>
    </row>
    <row r="177" customFormat="false" ht="15" hidden="false" customHeight="false" outlineLevel="0" collapsed="false">
      <c r="C177" s="0" t="s">
        <v>762</v>
      </c>
      <c r="D177" s="11" t="s">
        <v>319</v>
      </c>
      <c r="I177" s="43" t="n">
        <f aca="false">SUM(J177:FH177)</f>
        <v>142261.109649564</v>
      </c>
      <c r="J177" s="43" t="n">
        <f aca="false">J175-J23*J149</f>
        <v>0</v>
      </c>
      <c r="K177" s="43" t="n">
        <f aca="false">K175-K23*K149</f>
        <v>0</v>
      </c>
      <c r="L177" s="43" t="n">
        <f aca="false">L175-L23*L149</f>
        <v>0</v>
      </c>
      <c r="M177" s="43" t="n">
        <f aca="false">M175-M23*M149</f>
        <v>0</v>
      </c>
      <c r="N177" s="43" t="n">
        <f aca="false">N175-N23*N149</f>
        <v>0</v>
      </c>
      <c r="O177" s="43" t="n">
        <f aca="false">O175-O23*O149</f>
        <v>-10199.5</v>
      </c>
      <c r="P177" s="43" t="n">
        <f aca="false">P175-P23*P149</f>
        <v>-732.303647534247</v>
      </c>
      <c r="Q177" s="43" t="n">
        <f aca="false">Q175-Q23*Q149</f>
        <v>-18862.3657255791</v>
      </c>
      <c r="R177" s="43" t="n">
        <f aca="false">R175-R23*R149</f>
        <v>-18862.3657255791</v>
      </c>
      <c r="S177" s="43" t="n">
        <f aca="false">S175-S23*S149</f>
        <v>-18094.8400111706</v>
      </c>
      <c r="T177" s="43" t="n">
        <f aca="false">T175-T23*T149</f>
        <v>1343.90484917848</v>
      </c>
      <c r="U177" s="43" t="n">
        <f aca="false">U175-U23*U149</f>
        <v>1358.09433081864</v>
      </c>
      <c r="V177" s="43" t="n">
        <f aca="false">V175-V23*V149</f>
        <v>1357.50970841816</v>
      </c>
      <c r="W177" s="43" t="n">
        <f aca="false">W175-W23*W149</f>
        <v>1310.60876451331</v>
      </c>
      <c r="X177" s="43" t="n">
        <f aca="false">X175-X23*X149</f>
        <v>1324.60725922182</v>
      </c>
      <c r="Y177" s="43" t="n">
        <f aca="false">Y175-Y23*Y149</f>
        <v>1338.58745780724</v>
      </c>
      <c r="Z177" s="43" t="n">
        <f aca="false">Z175-Z23*Z149</f>
        <v>1338.00564219687</v>
      </c>
      <c r="AA177" s="43" t="n">
        <f aca="false">AA175-AA23*AA149</f>
        <v>1291.15986241335</v>
      </c>
      <c r="AB177" s="43" t="n">
        <f aca="false">AB175-AB23*AB149</f>
        <v>1304.94498971684</v>
      </c>
      <c r="AC177" s="43" t="n">
        <f aca="false">AC175-AC23*AC149</f>
        <v>1318.71190953468</v>
      </c>
      <c r="AD177" s="43" t="n">
        <f aca="false">AD175-AD23*AD149</f>
        <v>1318.13291258937</v>
      </c>
      <c r="AE177" s="43" t="n">
        <f aca="false">AE175-AE23*AE149</f>
        <v>1767.14075787919</v>
      </c>
      <c r="AF177" s="43" t="n">
        <f aca="false">AF175-AF23*AF149</f>
        <v>1785.96622105556</v>
      </c>
      <c r="AG177" s="43" t="n">
        <f aca="false">AG175-AG23*AG149</f>
        <v>1804.76541808688</v>
      </c>
      <c r="AH177" s="43" t="n">
        <f aca="false">AH175-AH23*AH149</f>
        <v>1803.93015625875</v>
      </c>
      <c r="AI177" s="43" t="n">
        <f aca="false">AI175-AI23*AI149</f>
        <v>1827.63030193264</v>
      </c>
      <c r="AJ177" s="43" t="n">
        <f aca="false">AJ175-AJ23*AJ149</f>
        <v>1826.86650767956</v>
      </c>
      <c r="AK177" s="43" t="n">
        <f aca="false">AK175-AK23*AK149</f>
        <v>1846.17035441689</v>
      </c>
      <c r="AL177" s="43" t="n">
        <f aca="false">AL175-AL23*AL149</f>
        <v>1845.39085313132</v>
      </c>
      <c r="AM177" s="43" t="n">
        <f aca="false">AM175-AM23*AM149</f>
        <v>1685.05744428426</v>
      </c>
      <c r="AN177" s="43" t="n">
        <f aca="false">AN175-AN23*AN149</f>
        <v>1702.99799800193</v>
      </c>
      <c r="AO177" s="43" t="n">
        <f aca="false">AO175-AO23*AO149</f>
        <v>1720.9131658576</v>
      </c>
      <c r="AP177" s="43" t="n">
        <f aca="false">AP175-AP23*AP149</f>
        <v>1720.10589697733</v>
      </c>
      <c r="AQ177" s="43" t="n">
        <f aca="false">AQ175-AQ23*AQ149</f>
        <v>1561.08811304584</v>
      </c>
      <c r="AR177" s="43" t="n">
        <f aca="false">AR175-AR23*AR149</f>
        <v>1577.70778018098</v>
      </c>
      <c r="AS177" s="43" t="n">
        <f aca="false">AS175-AS23*AS149</f>
        <v>1594.30389651614</v>
      </c>
      <c r="AT177" s="43" t="n">
        <f aca="false">AT175-AT23*AT149</f>
        <v>1593.55498249715</v>
      </c>
      <c r="AU177" s="43" t="n">
        <f aca="false">AU175-AU23*AU149</f>
        <v>1591.96889412618</v>
      </c>
      <c r="AV177" s="43" t="n">
        <f aca="false">AV175-AV23*AV149</f>
        <v>1608.93261139862</v>
      </c>
      <c r="AW177" s="43" t="n">
        <f aca="false">AW175-AW23*AW149</f>
        <v>1625.87280806085</v>
      </c>
      <c r="AX177" s="43" t="n">
        <f aca="false">AX175-AX23*AX149</f>
        <v>1625.12485407522</v>
      </c>
      <c r="AY177" s="43" t="n">
        <f aca="false">AY175-AY23*AY149</f>
        <v>1506.91359874955</v>
      </c>
      <c r="AZ177" s="43" t="n">
        <f aca="false">AZ175-AZ23*AZ149</f>
        <v>1506.17076468594</v>
      </c>
      <c r="BA177" s="43" t="n">
        <f aca="false">BA175-BA23*BA149</f>
        <v>1521.97165703336</v>
      </c>
      <c r="BB177" s="43" t="n">
        <f aca="false">BB175-BB23*BB149</f>
        <v>1521.21354697268</v>
      </c>
      <c r="BC177" s="43" t="n">
        <f aca="false">BC175-BC23*BC149</f>
        <v>1537.57715232605</v>
      </c>
      <c r="BD177" s="43" t="n">
        <f aca="false">BD175-BD23*BD149</f>
        <v>1553.86393377106</v>
      </c>
      <c r="BE177" s="43" t="n">
        <f aca="false">BE175-BE23*BE149</f>
        <v>1570.12483928228</v>
      </c>
      <c r="BF177" s="43" t="n">
        <f aca="false">BF175-BF23*BF149</f>
        <v>1569.30198614877</v>
      </c>
      <c r="BG177" s="43" t="n">
        <f aca="false">BG175-BG23*BG149</f>
        <v>1526.69488592832</v>
      </c>
      <c r="BH177" s="43" t="n">
        <f aca="false">BH175-BH23*BH149</f>
        <v>1542.84490493699</v>
      </c>
      <c r="BI177" s="43" t="n">
        <f aca="false">BI175-BI23*BI149</f>
        <v>1558.96853373227</v>
      </c>
      <c r="BJ177" s="43" t="n">
        <f aca="false">BJ175-BJ23*BJ149</f>
        <v>1558.12932653858</v>
      </c>
      <c r="BK177" s="43" t="n">
        <f aca="false">BK175-BK23*BK149</f>
        <v>1523.04149227981</v>
      </c>
      <c r="BL177" s="43" t="n">
        <f aca="false">BL175-BL23*BL149</f>
        <v>1539.153690892</v>
      </c>
      <c r="BM177" s="43" t="n">
        <f aca="false">BM175-BM23*BM149</f>
        <v>1555.23958927033</v>
      </c>
      <c r="BN177" s="43" t="n">
        <f aca="false">BN175-BN23*BN149</f>
        <v>1554.40324342047</v>
      </c>
      <c r="BO177" s="43" t="n">
        <f aca="false">BO175-BO23*BO149</f>
        <v>1557.11694739241</v>
      </c>
      <c r="BP177" s="43" t="n">
        <f aca="false">BP175-BP23*BP149</f>
        <v>1556.31796768565</v>
      </c>
      <c r="BQ177" s="43" t="n">
        <f aca="false">BQ175-BQ23*BQ149</f>
        <v>1572.61320807289</v>
      </c>
      <c r="BR177" s="43" t="n">
        <f aca="false">BR175-BR23*BR149</f>
        <v>1571.79779776304</v>
      </c>
      <c r="BS177" s="43" t="n">
        <f aca="false">BS175-BS23*BS149</f>
        <v>1490.14291746253</v>
      </c>
      <c r="BT177" s="43" t="n">
        <f aca="false">BT175-BT23*BT149</f>
        <v>1505.93424986466</v>
      </c>
      <c r="BU177" s="43" t="n">
        <f aca="false">BU175-BU23*BU149</f>
        <v>1521.70073168874</v>
      </c>
      <c r="BV177" s="43" t="n">
        <f aca="false">BV175-BV23*BV149</f>
        <v>1520.91048480628</v>
      </c>
      <c r="BW177" s="43" t="n">
        <f aca="false">BW175-BW23*BW149</f>
        <v>1507.37852845562</v>
      </c>
      <c r="BX177" s="43" t="n">
        <f aca="false">BX175-BX23*BX149</f>
        <v>1523.34564927714</v>
      </c>
      <c r="BY177" s="43" t="n">
        <f aca="false">BY175-BY23*BY149</f>
        <v>1539.28740945939</v>
      </c>
      <c r="BZ177" s="43" t="n">
        <f aca="false">BZ175-BZ23*BZ149</f>
        <v>1538.48094266053</v>
      </c>
      <c r="CA177" s="43" t="n">
        <f aca="false">CA175-CA23*CA149</f>
        <v>1469.42814578874</v>
      </c>
      <c r="CB177" s="43" t="n">
        <f aca="false">CB175-CB23*CB149</f>
        <v>1484.9633228609</v>
      </c>
      <c r="CC177" s="43" t="n">
        <f aca="false">CC175-CC23*CC149</f>
        <v>1500.47280594032</v>
      </c>
      <c r="CD177" s="43" t="n">
        <f aca="false">CD175-CD23*CD149</f>
        <v>1499.65573852171</v>
      </c>
      <c r="CE177" s="43" t="n">
        <f aca="false">CE175-CE23*CE149</f>
        <v>1447.80338208872</v>
      </c>
      <c r="CF177" s="43" t="n">
        <f aca="false">CF175-CF23*CF149</f>
        <v>1447.00686777577</v>
      </c>
      <c r="CG177" s="43" t="n">
        <f aca="false">CG175-CG23*CG149</f>
        <v>1462.10337790459</v>
      </c>
      <c r="CH177" s="43" t="n">
        <f aca="false">CH175-CH23*CH149</f>
        <v>1461.2904836881</v>
      </c>
      <c r="CI177" s="43" t="n">
        <f aca="false">CI175-CI23*CI149</f>
        <v>1491.95740780801</v>
      </c>
      <c r="CJ177" s="43" t="n">
        <f aca="false">CJ175-CJ23*CJ149</f>
        <v>1507.69953866002</v>
      </c>
      <c r="CK177" s="43" t="n">
        <f aca="false">CK175-CK23*CK149</f>
        <v>1523.41456811847</v>
      </c>
      <c r="CL177" s="43" t="n">
        <f aca="false">CL175-CL23*CL149</f>
        <v>1522.55274543851</v>
      </c>
      <c r="CM177" s="43" t="n">
        <f aca="false">CM175-CM23*CM149</f>
        <v>1577.9088458345</v>
      </c>
      <c r="CN177" s="43" t="n">
        <f aca="false">CN175-CN23*CN149</f>
        <v>1594.5793421789</v>
      </c>
      <c r="CO177" s="43" t="n">
        <f aca="false">CO175-CO23*CO149</f>
        <v>1611.22187232124</v>
      </c>
      <c r="CP177" s="43" t="n">
        <f aca="false">CP175-CP23*CP149</f>
        <v>1610.33254878301</v>
      </c>
      <c r="CQ177" s="43" t="n">
        <f aca="false">CQ175-CQ23*CQ149</f>
        <v>1560.09427678373</v>
      </c>
      <c r="CR177" s="43" t="n">
        <f aca="false">CR175-CR23*CR149</f>
        <v>1576.55720561914</v>
      </c>
      <c r="CS177" s="43" t="n">
        <f aca="false">CS175-CS23*CS149</f>
        <v>1592.99185582858</v>
      </c>
      <c r="CT177" s="43" t="n">
        <f aca="false">CT175-CT23*CT149</f>
        <v>1592.09259722873</v>
      </c>
      <c r="CU177" s="43" t="n">
        <f aca="false">CU175-CU23*CU149</f>
        <v>-33161.9071369675</v>
      </c>
      <c r="CV177" s="43" t="n">
        <f aca="false">CV175-CV23*CV149</f>
        <v>1563.34670821655</v>
      </c>
      <c r="CW177" s="43" t="n">
        <f aca="false">CW175-CW23*CW149</f>
        <v>1579.67355017014</v>
      </c>
      <c r="CX177" s="43" t="n">
        <f aca="false">CX175-CX23*CX149</f>
        <v>1578.81203574847</v>
      </c>
      <c r="CY177" s="43" t="n">
        <f aca="false">CY175-CY23*CY149</f>
        <v>1975.1540449688</v>
      </c>
      <c r="CZ177" s="43" t="n">
        <f aca="false">CZ175-CZ23*CZ149</f>
        <v>1996.25475688349</v>
      </c>
      <c r="DA177" s="43" t="n">
        <f aca="false">DA175-DA23*DA149</f>
        <v>2017.32803412807</v>
      </c>
      <c r="DB177" s="43" t="n">
        <f aca="false">DB175-DB23*DB149</f>
        <v>2016.45561327348</v>
      </c>
      <c r="DC177" s="43" t="n">
        <f aca="false">DC175-DC23*DC149</f>
        <v>1967.20610936593</v>
      </c>
      <c r="DD177" s="43" t="n">
        <f aca="false">DD175-DD23*DD149</f>
        <v>1988.2219555558</v>
      </c>
      <c r="DE177" s="43" t="n">
        <f aca="false">DE175-DE23*DE149</f>
        <v>2009.21047885515</v>
      </c>
      <c r="DF177" s="43" t="n">
        <f aca="false">DF175-DF23*DF149</f>
        <v>2008.34161258503</v>
      </c>
      <c r="DG177" s="43" t="n">
        <f aca="false">DG175-DG23*DG149</f>
        <v>1969.84490134862</v>
      </c>
      <c r="DH177" s="43" t="n">
        <f aca="false">DH175-DH23*DH149</f>
        <v>1990.88139710688</v>
      </c>
      <c r="DI177" s="43" t="n">
        <f aca="false">DI175-DI23*DI149</f>
        <v>2011.89028862193</v>
      </c>
      <c r="DJ177" s="43" t="n">
        <f aca="false">DJ175-DJ23*DJ149</f>
        <v>2011.01247535311</v>
      </c>
      <c r="DK177" s="43" t="n">
        <f aca="false">DK175-DK23*DK149</f>
        <v>1959.55029382857</v>
      </c>
      <c r="DL177" s="43" t="n">
        <f aca="false">DL175-DL23*DL149</f>
        <v>1958.69711104882</v>
      </c>
      <c r="DM177" s="43" t="n">
        <f aca="false">DM175-DM23*DM149</f>
        <v>1979.35934258573</v>
      </c>
      <c r="DN177" s="43" t="n">
        <f aca="false">DN175-DN23*DN149</f>
        <v>1978.48861454482</v>
      </c>
      <c r="DO177" s="43" t="n">
        <f aca="false">DO175-DO23*DO149</f>
        <v>1976.99605984331</v>
      </c>
      <c r="DP177" s="43" t="n">
        <f aca="false">DP175-DP23*DP149</f>
        <v>1998.1060630963</v>
      </c>
      <c r="DQ177" s="43" t="n">
        <f aca="false">DQ175-DQ23*DQ149</f>
        <v>2019.18826903431</v>
      </c>
      <c r="DR177" s="43" t="n">
        <f aca="false">DR175-DR23*DR149</f>
        <v>2018.3043160947</v>
      </c>
      <c r="DS177" s="43" t="n">
        <f aca="false">DS175-DS23*DS149</f>
        <v>1945.09859332358</v>
      </c>
      <c r="DT177" s="43" t="n">
        <f aca="false">DT175-DT23*DT149</f>
        <v>1965.85352531399</v>
      </c>
      <c r="DU177" s="43" t="n">
        <f aca="false">DU175-DU23*DU149</f>
        <v>1986.5806387357</v>
      </c>
      <c r="DV177" s="43" t="n">
        <f aca="false">DV175-DV23*DV149</f>
        <v>1985.69600992925</v>
      </c>
      <c r="DW177" s="43" t="n">
        <f aca="false">DW175-DW23*DW149</f>
        <v>1970.08148422232</v>
      </c>
      <c r="DX177" s="43" t="n">
        <f aca="false">DX175-DX23*DX149</f>
        <v>1991.10711499872</v>
      </c>
      <c r="DY177" s="43" t="n">
        <f aca="false">DY175-DY23*DY149</f>
        <v>2012.10470366184</v>
      </c>
      <c r="DZ177" s="43" t="n">
        <f aca="false">DZ175-DZ23*DZ149</f>
        <v>2011.21296615168</v>
      </c>
      <c r="EA177" s="43" t="n">
        <f aca="false">EA175-EA23*EA149</f>
        <v>2005.66285139222</v>
      </c>
      <c r="EB177" s="43" t="n">
        <f aca="false">EB175-EB23*EB149</f>
        <v>2004.79599247612</v>
      </c>
      <c r="EC177" s="43" t="n">
        <f aca="false">EC175-EC23*EC149</f>
        <v>2025.95098905715</v>
      </c>
      <c r="ED177" s="43" t="n">
        <f aca="false">ED175-ED23*ED149</f>
        <v>2025.06630363725</v>
      </c>
      <c r="EE177" s="43" t="n">
        <f aca="false">EE175-EE23*EE149</f>
        <v>1937.29013445465</v>
      </c>
      <c r="EF177" s="43" t="n">
        <f aca="false">EF175-EF23*EF149</f>
        <v>1957.93774132806</v>
      </c>
      <c r="EG177" s="43" t="n">
        <f aca="false">EG175-EG23*EG149</f>
        <v>1978.55686231576</v>
      </c>
      <c r="EH177" s="43" t="n">
        <f aca="false">EH175-EH23*EH149</f>
        <v>1977.65101286864</v>
      </c>
      <c r="EI177" s="43" t="n">
        <f aca="false">EI175-EI23*EI149</f>
        <v>1999.82648859699</v>
      </c>
      <c r="EJ177" s="43" t="n">
        <f aca="false">EJ175-EJ23*EJ149</f>
        <v>2021.15419294817</v>
      </c>
      <c r="EK177" s="43" t="n">
        <f aca="false">EK175-EK23*EK149</f>
        <v>2042.45293274675</v>
      </c>
      <c r="EL177" s="43" t="n">
        <f aca="false">EL175-EL23*EL149</f>
        <v>2041.53186172135</v>
      </c>
      <c r="EM177" s="43" t="n">
        <f aca="false">EM175-EM23*EM149</f>
        <v>2066.5146510382</v>
      </c>
      <c r="EN177" s="43" t="n">
        <f aca="false">EN175-EN23*EN149</f>
        <v>2088.54916183568</v>
      </c>
      <c r="EO177" s="43" t="n">
        <f aca="false">EO175-EO23*EO149</f>
        <v>2110.55359916198</v>
      </c>
      <c r="EP177" s="43" t="n">
        <f aca="false">EP175-EP23*EP149</f>
        <v>2109.59726459235</v>
      </c>
      <c r="EQ177" s="43" t="n">
        <f aca="false">EQ175-EQ23*EQ149</f>
        <v>2033.08351188433</v>
      </c>
      <c r="ER177" s="43" t="n">
        <f aca="false">ER175-ER23*ER149</f>
        <v>2032.14384177708</v>
      </c>
      <c r="ES177" s="43" t="n">
        <f aca="false">ES175-ES23*ES149</f>
        <v>2053.5258079798</v>
      </c>
      <c r="ET177" s="43" t="n">
        <f aca="false">ET175-ET23*ET149</f>
        <v>2052.56681404438</v>
      </c>
      <c r="EU177" s="43" t="n">
        <f aca="false">EU175-EU23*EU149</f>
        <v>2047.14852750257</v>
      </c>
      <c r="EV177" s="43" t="n">
        <f aca="false">EV175-EV23*EV149</f>
        <v>2068.94953899231</v>
      </c>
      <c r="EW177" s="43" t="n">
        <f aca="false">EW175-EW23*EW149</f>
        <v>2090.71988252157</v>
      </c>
      <c r="EX177" s="43" t="n">
        <f aca="false">EX175-EX23*EX149</f>
        <v>2089.74464322889</v>
      </c>
      <c r="EY177" s="43" t="n">
        <f aca="false">EY175-EY23*EY149</f>
        <v>2084.22933754925</v>
      </c>
      <c r="EZ177" s="43" t="n">
        <f aca="false">EZ175-EZ23*EZ149</f>
        <v>2106.42634832908</v>
      </c>
      <c r="FA177" s="43" t="n">
        <f aca="false">FA175-FA23*FA149</f>
        <v>2128.59217163318</v>
      </c>
      <c r="FB177" s="43" t="n">
        <f aca="false">FB175-FB23*FB149</f>
        <v>2127.60041178688</v>
      </c>
      <c r="FC177" s="43" t="n">
        <f aca="false">FC175-FC23*FC149</f>
        <v>2121.98633879794</v>
      </c>
      <c r="FD177" s="43" t="n">
        <f aca="false">FD175-FD23*FD149</f>
        <v>0</v>
      </c>
      <c r="FE177" s="43" t="n">
        <f aca="false">FE175-FE23*FE149</f>
        <v>0</v>
      </c>
      <c r="FF177" s="43" t="n">
        <f aca="false">FF175-FF23*FF149</f>
        <v>0</v>
      </c>
      <c r="FG177" s="43" t="n">
        <f aca="false">FG175-FG23*FG149</f>
        <v>0</v>
      </c>
      <c r="FH177" s="43" t="n">
        <f aca="false">FH175-FH23*FH149</f>
        <v>0</v>
      </c>
    </row>
    <row r="178" customFormat="false" ht="15" hidden="false" customHeight="false" outlineLevel="0" collapsed="false">
      <c r="C178" s="23" t="s">
        <v>763</v>
      </c>
      <c r="D178" s="11" t="s">
        <v>33</v>
      </c>
      <c r="E178" s="24" t="n">
        <f aca="false">XIRR(INDEX($J177:$FH177,$E21):$FH177,INDEX($J$4:$FH$4,$E21):$FH$4)</f>
        <v>0.0816212059249691</v>
      </c>
    </row>
    <row r="179" customFormat="false" ht="15" hidden="false" customHeight="false" outlineLevel="0" collapsed="false">
      <c r="C179" s="0" t="s">
        <v>764</v>
      </c>
      <c r="D179" s="11" t="s">
        <v>319</v>
      </c>
      <c r="I179" s="43" t="n">
        <f aca="false">SUM(J179:FH179)</f>
        <v>115657.075013818</v>
      </c>
      <c r="J179" s="43" t="n">
        <f aca="false">J175+J23*J158</f>
        <v>0</v>
      </c>
      <c r="K179" s="43" t="n">
        <f aca="false">K175+K23*K158</f>
        <v>0</v>
      </c>
      <c r="L179" s="43" t="n">
        <f aca="false">L175+L23*L158</f>
        <v>0</v>
      </c>
      <c r="M179" s="43" t="n">
        <f aca="false">M175+M23*M158</f>
        <v>0</v>
      </c>
      <c r="N179" s="43" t="n">
        <f aca="false">N175+N23*N158</f>
        <v>0</v>
      </c>
      <c r="O179" s="43" t="n">
        <f aca="false">O175+O23*O158</f>
        <v>-10199.5</v>
      </c>
      <c r="P179" s="43" t="n">
        <f aca="false">P175+P23*P158</f>
        <v>-890.095562971991</v>
      </c>
      <c r="Q179" s="43" t="n">
        <f aca="false">Q175+Q23*Q158</f>
        <v>-8562.44447626401</v>
      </c>
      <c r="R179" s="43" t="n">
        <f aca="false">R175+R23*R158</f>
        <v>-8538.91965785305</v>
      </c>
      <c r="S179" s="43" t="n">
        <f aca="false">S175+S23*S158</f>
        <v>-9373.48971512775</v>
      </c>
      <c r="T179" s="43" t="n">
        <f aca="false">T175+T23*T158</f>
        <v>584.483189743992</v>
      </c>
      <c r="U179" s="43" t="n">
        <f aca="false">U175+U23*U158</f>
        <v>598.268905810579</v>
      </c>
      <c r="V179" s="43" t="n">
        <f aca="false">V175+V23*V158</f>
        <v>597.506103035049</v>
      </c>
      <c r="W179" s="43" t="n">
        <f aca="false">W175+W23*W158</f>
        <v>551.635207247296</v>
      </c>
      <c r="X179" s="43" t="n">
        <f aca="false">X175+X23*X158</f>
        <v>565.230862085331</v>
      </c>
      <c r="Y179" s="43" t="n">
        <f aca="false">Y175+Y23*Y158</f>
        <v>578.806423719019</v>
      </c>
      <c r="Z179" s="43" t="n">
        <f aca="false">Z175+Z23*Z158</f>
        <v>578.035883698469</v>
      </c>
      <c r="AA179" s="43" t="n">
        <f aca="false">AA175+AA23*AA158</f>
        <v>532.2071216954</v>
      </c>
      <c r="AB179" s="43" t="n">
        <f aca="false">AB175+AB23*AB158</f>
        <v>545.588330861067</v>
      </c>
      <c r="AC179" s="43" t="n">
        <f aca="false">AC175+AC23*AC158</f>
        <v>558.949397973627</v>
      </c>
      <c r="AD179" s="43" t="n">
        <f aca="false">AD175+AD23*AD158</f>
        <v>558.170601313888</v>
      </c>
      <c r="AE179" s="43" t="n">
        <f aca="false">AE175+AE23*AE158</f>
        <v>985.870965935746</v>
      </c>
      <c r="AF179" s="43" t="n">
        <f aca="false">AF175+AF23*AF158</f>
        <v>989.453366709309</v>
      </c>
      <c r="AG179" s="43" t="n">
        <f aca="false">AG175+AG23*AG158</f>
        <v>996.231338814769</v>
      </c>
      <c r="AH179" s="43" t="n">
        <f aca="false">AH175+AH23*AH158</f>
        <v>994.996528922214</v>
      </c>
      <c r="AI179" s="43" t="n">
        <f aca="false">AI175+AI23*AI158</f>
        <v>1015.20955596538</v>
      </c>
      <c r="AJ179" s="43" t="n">
        <f aca="false">AJ175+AJ23*AJ158</f>
        <v>1014.02783935014</v>
      </c>
      <c r="AK179" s="43" t="n">
        <f aca="false">AK175+AK23*AK158</f>
        <v>1031.97504260886</v>
      </c>
      <c r="AL179" s="43" t="n">
        <f aca="false">AL175+AL23*AL158</f>
        <v>1030.76678995671</v>
      </c>
      <c r="AM179" s="43" t="n">
        <f aca="false">AM175+AM23*AM158</f>
        <v>882.611345351069</v>
      </c>
      <c r="AN179" s="43" t="n">
        <f aca="false">AN175+AN23*AN158</f>
        <v>899.29924200642</v>
      </c>
      <c r="AO179" s="43" t="n">
        <f aca="false">AO175+AO23*AO158</f>
        <v>915.957644313615</v>
      </c>
      <c r="AP179" s="43" t="n">
        <f aca="false">AP175+AP23*AP158</f>
        <v>914.698706191454</v>
      </c>
      <c r="AQ179" s="43" t="n">
        <f aca="false">AQ175+AQ23*AQ158</f>
        <v>767.714745588165</v>
      </c>
      <c r="AR179" s="43" t="n">
        <f aca="false">AR175+AR23*AR158</f>
        <v>783.174579099218</v>
      </c>
      <c r="AS179" s="43" t="n">
        <f aca="false">AS175+AS23*AS158</f>
        <v>798.606262464116</v>
      </c>
      <c r="AT179" s="43" t="n">
        <f aca="false">AT175+AT23*AT158</f>
        <v>797.373715431365</v>
      </c>
      <c r="AU179" s="43" t="n">
        <f aca="false">AU175+AU23*AU158</f>
        <v>793.625552055864</v>
      </c>
      <c r="AV179" s="43" t="n">
        <f aca="false">AV175+AV23*AV158</f>
        <v>809.371087387911</v>
      </c>
      <c r="AW179" s="43" t="n">
        <f aca="false">AW175+AW23*AW158</f>
        <v>825.088157748959</v>
      </c>
      <c r="AX179" s="43" t="n">
        <f aca="false">AX175+AX23*AX158</f>
        <v>823.828411668797</v>
      </c>
      <c r="AY179" s="43" t="n">
        <f aca="false">AY175+AY23*AY158</f>
        <v>714.796372649043</v>
      </c>
      <c r="AZ179" s="43" t="n">
        <f aca="false">AZ175+AZ23*AZ158</f>
        <v>713.52671751347</v>
      </c>
      <c r="BA179" s="43" t="n">
        <f aca="false">BA175+BA23*BA158</f>
        <v>728.177882330969</v>
      </c>
      <c r="BB179" s="43" t="n">
        <f aca="false">BB175+BB23*BB158</f>
        <v>726.879391372726</v>
      </c>
      <c r="BC179" s="43" t="n">
        <f aca="false">BC175+BC23*BC158</f>
        <v>739.40715406474</v>
      </c>
      <c r="BD179" s="43" t="n">
        <f aca="false">BD175+BD23*BD158</f>
        <v>754.477653881909</v>
      </c>
      <c r="BE179" s="43" t="n">
        <f aca="false">BE175+BE23*BE158</f>
        <v>769.51680758472</v>
      </c>
      <c r="BF179" s="43" t="n">
        <f aca="false">BF175+BF23*BF158</f>
        <v>768.1283945478</v>
      </c>
      <c r="BG179" s="43" t="n">
        <f aca="false">BG175+BG23*BG158</f>
        <v>726.961421711694</v>
      </c>
      <c r="BH179" s="43" t="n">
        <f aca="false">BH175+BH23*BH158</f>
        <v>692.538332440065</v>
      </c>
      <c r="BI179" s="43" t="n">
        <f aca="false">BI175+BI23*BI158</f>
        <v>706.878212459109</v>
      </c>
      <c r="BJ179" s="43" t="n">
        <f aca="false">BJ175+BJ23*BJ158</f>
        <v>705.442331739884</v>
      </c>
      <c r="BK179" s="43" t="n">
        <f aca="false">BK175+BK23*BK158</f>
        <v>672.169235472176</v>
      </c>
      <c r="BL179" s="43" t="n">
        <f aca="false">BL175+BL23*BL158</f>
        <v>686.473505146436</v>
      </c>
      <c r="BM179" s="43" t="n">
        <f aca="false">BM175+BM23*BM158</f>
        <v>700.745227704651</v>
      </c>
      <c r="BN179" s="43" t="n">
        <f aca="false">BN175+BN23*BN158</f>
        <v>699.277705242131</v>
      </c>
      <c r="BO179" s="43" t="n">
        <f aca="false">BO175+BO23*BO158</f>
        <v>700.700616324671</v>
      </c>
      <c r="BP179" s="43" t="n">
        <f aca="false">BP175+BP23*BP158</f>
        <v>699.249325476433</v>
      </c>
      <c r="BQ179" s="43" t="n">
        <f aca="false">BQ175+BQ23*BQ158</f>
        <v>713.676003368351</v>
      </c>
      <c r="BR179" s="43" t="n">
        <f aca="false">BR175+BR23*BR158</f>
        <v>712.19154202916</v>
      </c>
      <c r="BS179" s="43" t="n">
        <f aca="false">BS175+BS23*BS158</f>
        <v>636.471320131913</v>
      </c>
      <c r="BT179" s="43" t="n">
        <f aca="false">BT175+BT23*BT158</f>
        <v>650.411598901806</v>
      </c>
      <c r="BU179" s="43" t="n">
        <f aca="false">BU175+BU23*BU158</f>
        <v>664.319749709279</v>
      </c>
      <c r="BV179" s="43" t="n">
        <f aca="false">BV175+BV23*BV158</f>
        <v>662.82036333715</v>
      </c>
      <c r="BW179" s="43" t="n">
        <f aca="false">BW175+BW23*BW158</f>
        <v>649.053705685497</v>
      </c>
      <c r="BX179" s="43" t="n">
        <f aca="false">BX175+BX23*BX158</f>
        <v>663.115176661412</v>
      </c>
      <c r="BY179" s="43" t="n">
        <f aca="false">BY175+BY23*BY158</f>
        <v>677.143570828492</v>
      </c>
      <c r="BZ179" s="43" t="n">
        <f aca="false">BZ175+BZ23*BZ158</f>
        <v>675.58967363679</v>
      </c>
      <c r="CA179" s="43" t="n">
        <f aca="false">CA175+CA23*CA158</f>
        <v>2124.41231877637</v>
      </c>
      <c r="CB179" s="43" t="n">
        <f aca="false">CB175+CB23*CB158</f>
        <v>1381.46321264387</v>
      </c>
      <c r="CC179" s="43" t="n">
        <f aca="false">CC175+CC23*CC158</f>
        <v>1395.9081234422</v>
      </c>
      <c r="CD179" s="43" t="n">
        <f aca="false">CD175+CD23*CD158</f>
        <v>1395.16459209126</v>
      </c>
      <c r="CE179" s="43" t="n">
        <f aca="false">CE175+CE23*CE158</f>
        <v>1347.64766654119</v>
      </c>
      <c r="CF179" s="43" t="n">
        <f aca="false">CF175+CF23*CF158</f>
        <v>1346.9228385164</v>
      </c>
      <c r="CG179" s="43" t="n">
        <f aca="false">CG175+CG23*CG158</f>
        <v>1360.99194392968</v>
      </c>
      <c r="CH179" s="43" t="n">
        <f aca="false">CH175+CH23*CH158</f>
        <v>1360.25221019267</v>
      </c>
      <c r="CI179" s="43" t="n">
        <f aca="false">CI175+CI23*CI158</f>
        <v>1387.4965487497</v>
      </c>
      <c r="CJ179" s="43" t="n">
        <f aca="false">CJ175+CJ23*CJ158</f>
        <v>1402.15316902107</v>
      </c>
      <c r="CK179" s="43" t="n">
        <f aca="false">CK175+CK23*CK158</f>
        <v>1416.78512702431</v>
      </c>
      <c r="CL179" s="43" t="n">
        <f aca="false">CL175+CL23*CL158</f>
        <v>1416.00086838555</v>
      </c>
      <c r="CM179" s="43" t="n">
        <f aca="false">CM175+CM23*CM158</f>
        <v>1465.7123573538</v>
      </c>
      <c r="CN179" s="43" t="n">
        <f aca="false">CN175+CN23*CN158</f>
        <v>1481.21379022325</v>
      </c>
      <c r="CO179" s="43" t="n">
        <f aca="false">CO175+CO23*CO158</f>
        <v>1496.68977384883</v>
      </c>
      <c r="CP179" s="43" t="n">
        <f aca="false">CP175+CP23*CP158</f>
        <v>1495.88048942904</v>
      </c>
      <c r="CQ179" s="43" t="n">
        <f aca="false">CQ175+CQ23*CQ158</f>
        <v>1449.5010995176</v>
      </c>
      <c r="CR179" s="43" t="n">
        <f aca="false">CR175+CR23*CR158</f>
        <v>1464.81364595387</v>
      </c>
      <c r="CS179" s="43" t="n">
        <f aca="false">CS175+CS23*CS158</f>
        <v>1480.10045884051</v>
      </c>
      <c r="CT179" s="43" t="n">
        <f aca="false">CT175+CT23*CT158</f>
        <v>1479.28213351465</v>
      </c>
      <c r="CU179" s="43" t="n">
        <f aca="false">CU175+CU23*CU158</f>
        <v>-33272.5377258</v>
      </c>
      <c r="CV179" s="43" t="n">
        <f aca="false">CV175+CV23*CV158</f>
        <v>1530.66907651028</v>
      </c>
      <c r="CW179" s="43" t="n">
        <f aca="false">CW175+CW23*CW158</f>
        <v>1546.7135749082</v>
      </c>
      <c r="CX179" s="43" t="n">
        <f aca="false">CX175+CX23*CX158</f>
        <v>1545.92959678448</v>
      </c>
      <c r="CY179" s="43" t="n">
        <f aca="false">CY175+CY23*CY158</f>
        <v>1904.22668073469</v>
      </c>
      <c r="CZ179" s="43" t="n">
        <f aca="false">CZ175+CZ23*CZ158</f>
        <v>1924.6154007972</v>
      </c>
      <c r="DA179" s="43" t="n">
        <f aca="false">DA175+DA23*DA158</f>
        <v>1944.97915530991</v>
      </c>
      <c r="DB179" s="43" t="n">
        <f aca="false">DB175+DB23*DB158</f>
        <v>1944.18525233224</v>
      </c>
      <c r="DC179" s="43" t="n">
        <f aca="false">DC175+DC23*DC158</f>
        <v>1896.99405933607</v>
      </c>
      <c r="DD179" s="43" t="n">
        <f aca="false">DD175+DD23*DD158</f>
        <v>1917.305551589</v>
      </c>
      <c r="DE179" s="43" t="n">
        <f aca="false">DE175+DE23*DE158</f>
        <v>1937.59218001155</v>
      </c>
      <c r="DF179" s="43" t="n">
        <f aca="false">DF175+DF23*DF158</f>
        <v>1936.80151170575</v>
      </c>
      <c r="DG179" s="43" t="n">
        <f aca="false">DG175+DG23*DG158</f>
        <v>1899.39536004032</v>
      </c>
      <c r="DH179" s="43" t="n">
        <f aca="false">DH175+DH23*DH158</f>
        <v>1919.72564340049</v>
      </c>
      <c r="DI179" s="43" t="n">
        <f aca="false">DI175+DI23*DI158</f>
        <v>1940.03080689933</v>
      </c>
      <c r="DJ179" s="43" t="n">
        <f aca="false">DJ175+DJ23*DJ158</f>
        <v>1939.2319968247</v>
      </c>
      <c r="DK179" s="43" t="n">
        <f aca="false">DK175+DK23*DK158</f>
        <v>1891.21433941723</v>
      </c>
      <c r="DL179" s="43" t="n">
        <f aca="false">DL175+DL23*DL158</f>
        <v>1890.43794308765</v>
      </c>
      <c r="DM179" s="43" t="n">
        <f aca="false">DM175+DM23*DM158</f>
        <v>1910.42764600639</v>
      </c>
      <c r="DN179" s="43" t="n">
        <f aca="false">DN175+DN23*DN158</f>
        <v>1909.63528348916</v>
      </c>
      <c r="DO179" s="43" t="n">
        <f aca="false">DO175+DO23*DO158</f>
        <v>1905.90291427049</v>
      </c>
      <c r="DP179" s="43" t="n">
        <f aca="false">DP175+DP23*DP158</f>
        <v>1926.30008945086</v>
      </c>
      <c r="DQ179" s="43" t="n">
        <f aca="false">DQ175+DQ23*DQ158</f>
        <v>1946.67196907459</v>
      </c>
      <c r="DR179" s="43" t="n">
        <f aca="false">DR175+DR23*DR158</f>
        <v>1945.86757189955</v>
      </c>
      <c r="DS179" s="43" t="n">
        <f aca="false">DS175+DS23*DS158</f>
        <v>1876.87621973754</v>
      </c>
      <c r="DT179" s="43" t="n">
        <f aca="false">DT175+DT23*DT158</f>
        <v>1896.95028006896</v>
      </c>
      <c r="DU179" s="43" t="n">
        <f aca="false">DU175+DU23*DU158</f>
        <v>1916.99902550286</v>
      </c>
      <c r="DV179" s="43" t="n">
        <f aca="false">DV175+DV23*DV158</f>
        <v>1916.19401328898</v>
      </c>
      <c r="DW179" s="43" t="n">
        <f aca="false">DW175+DW23*DW158</f>
        <v>1899.6106504554</v>
      </c>
      <c r="DX179" s="43" t="n">
        <f aca="false">DX175+DX23*DX158</f>
        <v>1919.93104668206</v>
      </c>
      <c r="DY179" s="43" t="n">
        <f aca="false">DY175+DY23*DY158</f>
        <v>1940.22592458564</v>
      </c>
      <c r="DZ179" s="43" t="n">
        <f aca="false">DZ175+DZ23*DZ158</f>
        <v>1939.4144434514</v>
      </c>
      <c r="EA179" s="43" t="n">
        <f aca="false">EA175+EA23*EA158</f>
        <v>1933.17676680014</v>
      </c>
      <c r="EB179" s="43" t="n">
        <f aca="false">EB175+EB23*EB158</f>
        <v>1932.3879251865</v>
      </c>
      <c r="EC179" s="43" t="n">
        <f aca="false">EC175+EC23*EC158</f>
        <v>1952.82604429538</v>
      </c>
      <c r="ED179" s="43" t="n">
        <f aca="false">ED175+ED23*ED158</f>
        <v>1952.02098056327</v>
      </c>
      <c r="EE179" s="43" t="n">
        <f aca="false">EE175+EE23*EE158</f>
        <v>1869.77052216681</v>
      </c>
      <c r="EF179" s="43" t="n">
        <f aca="false">EF175+EF23*EF158</f>
        <v>1889.74691664176</v>
      </c>
      <c r="EG179" s="43" t="n">
        <f aca="false">EG175+EG23*EG158</f>
        <v>1909.69738896071</v>
      </c>
      <c r="EH179" s="43" t="n">
        <f aca="false">EH175+EH23*EH158</f>
        <v>1908.87306596383</v>
      </c>
      <c r="EI179" s="43" t="n">
        <f aca="false">EI175+EI23*EI158</f>
        <v>1926.67860443634</v>
      </c>
      <c r="EJ179" s="43" t="n">
        <f aca="false">EJ175+EJ23*EJ158</f>
        <v>1839.25031558284</v>
      </c>
      <c r="EK179" s="43" t="n">
        <f aca="false">EK175+EK23*EK158</f>
        <v>1858.63216879954</v>
      </c>
      <c r="EL179" s="43" t="n">
        <f aca="false">EL175+EL23*EL158</f>
        <v>1857.79399416642</v>
      </c>
      <c r="EM179" s="43" t="n">
        <f aca="false">EM175+EM23*EM158</f>
        <v>1880.52833244476</v>
      </c>
      <c r="EN179" s="43" t="n">
        <f aca="false">EN175+EN23*EN158</f>
        <v>1900.57973727047</v>
      </c>
      <c r="EO179" s="43" t="n">
        <f aca="false">EO175+EO23*EO158</f>
        <v>1920.6037752374</v>
      </c>
      <c r="EP179" s="43" t="n">
        <f aca="false">EP175+EP23*EP158</f>
        <v>1919.73351077904</v>
      </c>
      <c r="EQ179" s="43" t="n">
        <f aca="false">EQ175+EQ23*EQ158</f>
        <v>1850.10599581474</v>
      </c>
      <c r="ER179" s="43" t="n">
        <f aca="false">ER175+ER23*ER158</f>
        <v>1849.25089601714</v>
      </c>
      <c r="ES179" s="43" t="n">
        <f aca="false">ES175+ES23*ES158</f>
        <v>1868.70848526162</v>
      </c>
      <c r="ET179" s="43" t="n">
        <f aca="false">ET175+ET23*ET158</f>
        <v>1867.83580078039</v>
      </c>
      <c r="EU179" s="43" t="n">
        <f aca="false">EU175+EU23*EU158</f>
        <v>1862.90516002734</v>
      </c>
      <c r="EV179" s="43" t="n">
        <f aca="false">EV175+EV23*EV158</f>
        <v>1882.744080483</v>
      </c>
      <c r="EW179" s="43" t="n">
        <f aca="false">EW175+EW23*EW158</f>
        <v>1902.55509309463</v>
      </c>
      <c r="EX179" s="43" t="n">
        <f aca="false">EX175+EX23*EX158</f>
        <v>1901.66762533829</v>
      </c>
      <c r="EY179" s="43" t="n">
        <f aca="false">EY175+EY23*EY158</f>
        <v>1896.64869716982</v>
      </c>
      <c r="EZ179" s="43" t="n">
        <f aca="false">EZ175+EZ23*EZ158</f>
        <v>1916.84797697946</v>
      </c>
      <c r="FA179" s="43" t="n">
        <f aca="false">FA175+FA23*FA158</f>
        <v>1937.0188761862</v>
      </c>
      <c r="FB179" s="43" t="n">
        <f aca="false">FB175+FB23*FB158</f>
        <v>1936.11637472606</v>
      </c>
      <c r="FC179" s="43" t="n">
        <f aca="false">FC175+FC23*FC158</f>
        <v>1931.00756830613</v>
      </c>
      <c r="FD179" s="43" t="n">
        <f aca="false">FD175+FD23*FD158</f>
        <v>-2.72848410531879E-013</v>
      </c>
      <c r="FE179" s="43" t="n">
        <f aca="false">FE175+FE23*FE158</f>
        <v>-2.72848410531879E-013</v>
      </c>
      <c r="FF179" s="43" t="n">
        <f aca="false">FF175+FF23*FF158</f>
        <v>-2.72848410531879E-013</v>
      </c>
      <c r="FG179" s="43" t="n">
        <f aca="false">FG175+FG23*FG158</f>
        <v>-2.72848410531879E-013</v>
      </c>
      <c r="FH179" s="43" t="n">
        <f aca="false">FH175+FH23*FH158</f>
        <v>-2.72848410531879E-013</v>
      </c>
    </row>
    <row r="180" customFormat="false" ht="15" hidden="false" customHeight="false" outlineLevel="0" collapsed="false">
      <c r="C180" s="23" t="s">
        <v>765</v>
      </c>
      <c r="D180" s="11" t="s">
        <v>33</v>
      </c>
      <c r="E180" s="24" t="n">
        <f aca="false">XIRR(INDEX($J179:$FH179,$E21):$FH179,INDEX($J$4:$FH$4,$E21):$FH$4)</f>
        <v>0.0838857379713496</v>
      </c>
    </row>
    <row r="181" customFormat="false" ht="15" hidden="false" customHeight="false" outlineLevel="0" collapsed="false">
      <c r="C181" s="0" t="s">
        <v>766</v>
      </c>
      <c r="D181" s="11" t="s">
        <v>319</v>
      </c>
      <c r="I181" s="43" t="n">
        <f aca="false">SUM(J181:FH181)</f>
        <v>-4214.33806836288</v>
      </c>
      <c r="J181" s="43" t="n">
        <f aca="false">-$F173*$E13*J32</f>
        <v>-0</v>
      </c>
      <c r="K181" s="43" t="n">
        <f aca="false">-$F173*$E13*K32</f>
        <v>-0</v>
      </c>
      <c r="L181" s="43" t="n">
        <f aca="false">-$F173*$E13*L32</f>
        <v>-0</v>
      </c>
      <c r="M181" s="43" t="n">
        <f aca="false">-$F173*$E13*M32</f>
        <v>-0</v>
      </c>
      <c r="N181" s="43" t="n">
        <f aca="false">-$F173*$E13*N32</f>
        <v>-0</v>
      </c>
      <c r="O181" s="43" t="n">
        <f aca="false">-$F173*$E13*O32</f>
        <v>-0</v>
      </c>
      <c r="P181" s="43" t="n">
        <f aca="false">-$F173*$E13*P32</f>
        <v>-0</v>
      </c>
      <c r="Q181" s="43" t="n">
        <f aca="false">-$F173*$E13*Q32</f>
        <v>-0</v>
      </c>
      <c r="R181" s="43" t="n">
        <f aca="false">-$F173*$E13*R32</f>
        <v>-0</v>
      </c>
      <c r="S181" s="43" t="n">
        <f aca="false">-$F173*$E13*S32</f>
        <v>-0</v>
      </c>
      <c r="T181" s="43" t="n">
        <f aca="false">-$F173*$E13*T32</f>
        <v>-35.0008911400039</v>
      </c>
      <c r="U181" s="43" t="n">
        <f aca="false">-$F173*$E13*U32</f>
        <v>-35.3855163173665</v>
      </c>
      <c r="V181" s="43" t="n">
        <f aca="false">-$F173*$E13*V32</f>
        <v>-35.3855163173665</v>
      </c>
      <c r="W181" s="43" t="n">
        <f aca="false">-$F173*$E13*W32</f>
        <v>-34.6162659626412</v>
      </c>
      <c r="X181" s="43" t="n">
        <f aca="false">-$F173*$E13*X32</f>
        <v>-35.0008911400039</v>
      </c>
      <c r="Y181" s="43" t="n">
        <f aca="false">-$F173*$E13*Y32</f>
        <v>-35.3855163173665</v>
      </c>
      <c r="Z181" s="43" t="n">
        <f aca="false">-$F173*$E13*Z32</f>
        <v>-35.3855163173665</v>
      </c>
      <c r="AA181" s="43" t="n">
        <f aca="false">-$F173*$E13*AA32</f>
        <v>-34.6162659626412</v>
      </c>
      <c r="AB181" s="43" t="n">
        <f aca="false">-$F173*$E13*AB32</f>
        <v>-35.0008911400039</v>
      </c>
      <c r="AC181" s="43" t="n">
        <f aca="false">-$F173*$E13*AC32</f>
        <v>-35.3855163173665</v>
      </c>
      <c r="AD181" s="43" t="n">
        <f aca="false">-$F173*$E13*AD32</f>
        <v>-35.3855163173665</v>
      </c>
      <c r="AE181" s="43" t="n">
        <f aca="false">-$F173*$E13*AE32</f>
        <v>-34.6162659626412</v>
      </c>
      <c r="AF181" s="43" t="n">
        <f aca="false">-$F173*$E13*AF32</f>
        <v>-35.0008911400039</v>
      </c>
      <c r="AG181" s="43" t="n">
        <f aca="false">-$F173*$E13*AG32</f>
        <v>-35.3855163173665</v>
      </c>
      <c r="AH181" s="43" t="n">
        <f aca="false">-$F173*$E13*AH32</f>
        <v>-35.3855163173665</v>
      </c>
      <c r="AI181" s="43" t="n">
        <f aca="false">-$F173*$E13*AI32</f>
        <v>-35.0008911400039</v>
      </c>
      <c r="AJ181" s="43" t="n">
        <f aca="false">-$F173*$E13*AJ32</f>
        <v>-35.0008911400039</v>
      </c>
      <c r="AK181" s="43" t="n">
        <f aca="false">-$F173*$E13*AK32</f>
        <v>-35.3855163173665</v>
      </c>
      <c r="AL181" s="43" t="n">
        <f aca="false">-$F173*$E13*AL32</f>
        <v>-35.3855163173665</v>
      </c>
      <c r="AM181" s="43" t="n">
        <f aca="false">-$F173*$E13*AM32</f>
        <v>-34.6162659626412</v>
      </c>
      <c r="AN181" s="43" t="n">
        <f aca="false">-$F173*$E13*AN32</f>
        <v>-35.0008911400039</v>
      </c>
      <c r="AO181" s="43" t="n">
        <f aca="false">-$F173*$E13*AO32</f>
        <v>-35.3855163173665</v>
      </c>
      <c r="AP181" s="43" t="n">
        <f aca="false">-$F173*$E13*AP32</f>
        <v>-35.3855163173665</v>
      </c>
      <c r="AQ181" s="43" t="n">
        <f aca="false">-$F173*$E13*AQ32</f>
        <v>-34.6162659626412</v>
      </c>
      <c r="AR181" s="43" t="n">
        <f aca="false">-$F173*$E13*AR32</f>
        <v>-35.0008911400039</v>
      </c>
      <c r="AS181" s="43" t="n">
        <f aca="false">-$F173*$E13*AS32</f>
        <v>-35.3855163173665</v>
      </c>
      <c r="AT181" s="43" t="n">
        <f aca="false">-$F173*$E13*AT32</f>
        <v>-35.3855163173665</v>
      </c>
      <c r="AU181" s="43" t="n">
        <f aca="false">-$F173*$E13*AU32</f>
        <v>-34.6162659626412</v>
      </c>
      <c r="AV181" s="43" t="n">
        <f aca="false">-$F173*$E13*AV32</f>
        <v>-35.0008911400039</v>
      </c>
      <c r="AW181" s="43" t="n">
        <f aca="false">-$F173*$E13*AW32</f>
        <v>-35.3855163173665</v>
      </c>
      <c r="AX181" s="43" t="n">
        <f aca="false">-$F173*$E13*AX32</f>
        <v>-35.3855163173665</v>
      </c>
      <c r="AY181" s="43" t="n">
        <f aca="false">-$F173*$E13*AY32</f>
        <v>-35.0008911400039</v>
      </c>
      <c r="AZ181" s="43" t="n">
        <f aca="false">-$F173*$E13*AZ32</f>
        <v>-35.0008911400039</v>
      </c>
      <c r="BA181" s="43" t="n">
        <f aca="false">-$F173*$E13*BA32</f>
        <v>-35.3855163173665</v>
      </c>
      <c r="BB181" s="43" t="n">
        <f aca="false">-$F173*$E13*BB32</f>
        <v>-35.3855163173665</v>
      </c>
      <c r="BC181" s="43" t="n">
        <f aca="false">-$F173*$E13*BC32</f>
        <v>-34.6162659626412</v>
      </c>
      <c r="BD181" s="43" t="n">
        <f aca="false">-$F173*$E13*BD32</f>
        <v>-35.0008911400039</v>
      </c>
      <c r="BE181" s="43" t="n">
        <f aca="false">-$F173*$E13*BE32</f>
        <v>-35.3855163173665</v>
      </c>
      <c r="BF181" s="43" t="n">
        <f aca="false">-$F173*$E13*BF32</f>
        <v>-35.3855163173665</v>
      </c>
      <c r="BG181" s="43" t="n">
        <f aca="false">-$F173*$E13*BG32</f>
        <v>-34.6162659626412</v>
      </c>
      <c r="BH181" s="43" t="n">
        <f aca="false">-$F173*$E13*BH32</f>
        <v>-35.0008911400039</v>
      </c>
      <c r="BI181" s="43" t="n">
        <f aca="false">-$F173*$E13*BI32</f>
        <v>-35.3855163173665</v>
      </c>
      <c r="BJ181" s="43" t="n">
        <f aca="false">-$F173*$E13*BJ32</f>
        <v>-35.3855163173665</v>
      </c>
      <c r="BK181" s="43" t="n">
        <f aca="false">-$F173*$E13*BK32</f>
        <v>-34.6162659626412</v>
      </c>
      <c r="BL181" s="43" t="n">
        <f aca="false">-$F173*$E13*BL32</f>
        <v>-35.0008911400039</v>
      </c>
      <c r="BM181" s="43" t="n">
        <f aca="false">-$F173*$E13*BM32</f>
        <v>-35.3855163173665</v>
      </c>
      <c r="BN181" s="43" t="n">
        <f aca="false">-$F173*$E13*BN32</f>
        <v>-35.3855163173665</v>
      </c>
      <c r="BO181" s="43" t="n">
        <f aca="false">-$F173*$E13*BO32</f>
        <v>-35.0008911400039</v>
      </c>
      <c r="BP181" s="43" t="n">
        <f aca="false">-$F173*$E13*BP32</f>
        <v>-35.0008911400039</v>
      </c>
      <c r="BQ181" s="43" t="n">
        <f aca="false">-$F173*$E13*BQ32</f>
        <v>-35.3855163173665</v>
      </c>
      <c r="BR181" s="43" t="n">
        <f aca="false">-$F173*$E13*BR32</f>
        <v>-35.3855163173665</v>
      </c>
      <c r="BS181" s="43" t="n">
        <f aca="false">-$F173*$E13*BS32</f>
        <v>-34.6162659626412</v>
      </c>
      <c r="BT181" s="43" t="n">
        <f aca="false">-$F173*$E13*BT32</f>
        <v>-35.0008911400039</v>
      </c>
      <c r="BU181" s="43" t="n">
        <f aca="false">-$F173*$E13*BU32</f>
        <v>-35.3855163173665</v>
      </c>
      <c r="BV181" s="43" t="n">
        <f aca="false">-$F173*$E13*BV32</f>
        <v>-35.3855163173665</v>
      </c>
      <c r="BW181" s="43" t="n">
        <f aca="false">-$F173*$E13*BW32</f>
        <v>-34.6162659626412</v>
      </c>
      <c r="BX181" s="43" t="n">
        <f aca="false">-$F173*$E13*BX32</f>
        <v>-35.0008911400039</v>
      </c>
      <c r="BY181" s="43" t="n">
        <f aca="false">-$F173*$E13*BY32</f>
        <v>-35.3855163173665</v>
      </c>
      <c r="BZ181" s="43" t="n">
        <f aca="false">-$F173*$E13*BZ32</f>
        <v>-35.3855163173665</v>
      </c>
      <c r="CA181" s="43" t="n">
        <f aca="false">-$F173*$E13*CA32</f>
        <v>-34.6162659626412</v>
      </c>
      <c r="CB181" s="43" t="n">
        <f aca="false">-$F173*$E13*CB32</f>
        <v>-35.0008911400039</v>
      </c>
      <c r="CC181" s="43" t="n">
        <f aca="false">-$F173*$E13*CC32</f>
        <v>-35.3855163173665</v>
      </c>
      <c r="CD181" s="43" t="n">
        <f aca="false">-$F173*$E13*CD32</f>
        <v>-35.3855163173665</v>
      </c>
      <c r="CE181" s="43" t="n">
        <f aca="false">-$F173*$E13*CE32</f>
        <v>-35.0008911400039</v>
      </c>
      <c r="CF181" s="43" t="n">
        <f aca="false">-$F173*$E13*CF32</f>
        <v>-35.0008911400039</v>
      </c>
      <c r="CG181" s="43" t="n">
        <f aca="false">-$F173*$E13*CG32</f>
        <v>-35.3855163173665</v>
      </c>
      <c r="CH181" s="43" t="n">
        <f aca="false">-$F173*$E13*CH32</f>
        <v>-35.3855163173665</v>
      </c>
      <c r="CI181" s="43" t="n">
        <f aca="false">-$F173*$E13*CI32</f>
        <v>-34.6162659626412</v>
      </c>
      <c r="CJ181" s="43" t="n">
        <f aca="false">-$F173*$E13*CJ32</f>
        <v>-35.0008911400039</v>
      </c>
      <c r="CK181" s="43" t="n">
        <f aca="false">-$F173*$E13*CK32</f>
        <v>-35.3855163173665</v>
      </c>
      <c r="CL181" s="43" t="n">
        <f aca="false">-$F173*$E13*CL32</f>
        <v>-35.3855163173665</v>
      </c>
      <c r="CM181" s="43" t="n">
        <f aca="false">-$F173*$E13*CM32</f>
        <v>-34.6162659626412</v>
      </c>
      <c r="CN181" s="43" t="n">
        <f aca="false">-$F173*$E13*CN32</f>
        <v>-35.0008911400039</v>
      </c>
      <c r="CO181" s="43" t="n">
        <f aca="false">-$F173*$E13*CO32</f>
        <v>-35.3855163173665</v>
      </c>
      <c r="CP181" s="43" t="n">
        <f aca="false">-$F173*$E13*CP32</f>
        <v>-35.3855163173665</v>
      </c>
      <c r="CQ181" s="43" t="n">
        <f aca="false">-$F173*$E13*CQ32</f>
        <v>-34.6162659626412</v>
      </c>
      <c r="CR181" s="43" t="n">
        <f aca="false">-$F173*$E13*CR32</f>
        <v>-35.0008911400039</v>
      </c>
      <c r="CS181" s="43" t="n">
        <f aca="false">-$F173*$E13*CS32</f>
        <v>-35.3855163173665</v>
      </c>
      <c r="CT181" s="43" t="n">
        <f aca="false">-$F173*$E13*CT32</f>
        <v>-35.3855163173665</v>
      </c>
      <c r="CU181" s="43" t="n">
        <f aca="false">-$F173*$E13*CU32</f>
        <v>-35.0008911400039</v>
      </c>
      <c r="CV181" s="43" t="n">
        <f aca="false">-$F173*$E13*CV32</f>
        <v>-35.0008911400039</v>
      </c>
      <c r="CW181" s="43" t="n">
        <f aca="false">-$F173*$E13*CW32</f>
        <v>-35.3855163173665</v>
      </c>
      <c r="CX181" s="43" t="n">
        <f aca="false">-$F173*$E13*CX32</f>
        <v>-35.3855163173665</v>
      </c>
      <c r="CY181" s="43" t="n">
        <f aca="false">-$F173*$E13*CY32</f>
        <v>-34.6162659626412</v>
      </c>
      <c r="CZ181" s="43" t="n">
        <f aca="false">-$F173*$E13*CZ32</f>
        <v>-35.0008911400039</v>
      </c>
      <c r="DA181" s="43" t="n">
        <f aca="false">-$F173*$E13*DA32</f>
        <v>-35.3855163173665</v>
      </c>
      <c r="DB181" s="43" t="n">
        <f aca="false">-$F173*$E13*DB32</f>
        <v>-35.3855163173665</v>
      </c>
      <c r="DC181" s="43" t="n">
        <f aca="false">-$F173*$E13*DC32</f>
        <v>-34.6162659626412</v>
      </c>
      <c r="DD181" s="43" t="n">
        <f aca="false">-$F173*$E13*DD32</f>
        <v>-35.0008911400039</v>
      </c>
      <c r="DE181" s="43" t="n">
        <f aca="false">-$F173*$E13*DE32</f>
        <v>-35.3855163173665</v>
      </c>
      <c r="DF181" s="43" t="n">
        <f aca="false">-$F173*$E13*DF32</f>
        <v>-35.3855163173665</v>
      </c>
      <c r="DG181" s="43" t="n">
        <f aca="false">-$F173*$E13*DG32</f>
        <v>-34.6162659626412</v>
      </c>
      <c r="DH181" s="43" t="n">
        <f aca="false">-$F173*$E13*DH32</f>
        <v>-35.0008911400039</v>
      </c>
      <c r="DI181" s="43" t="n">
        <f aca="false">-$F173*$E13*DI32</f>
        <v>-35.3855163173665</v>
      </c>
      <c r="DJ181" s="43" t="n">
        <f aca="false">-$F173*$E13*DJ32</f>
        <v>-35.3855163173665</v>
      </c>
      <c r="DK181" s="43" t="n">
        <f aca="false">-$F173*$E13*DK32</f>
        <v>-35.0008911400039</v>
      </c>
      <c r="DL181" s="43" t="n">
        <f aca="false">-$F173*$E13*DL32</f>
        <v>-35.0008911400039</v>
      </c>
      <c r="DM181" s="43" t="n">
        <f aca="false">-$F173*$E13*DM32</f>
        <v>-35.3855163173665</v>
      </c>
      <c r="DN181" s="43" t="n">
        <f aca="false">-$F173*$E13*DN32</f>
        <v>-35.3855163173665</v>
      </c>
      <c r="DO181" s="43" t="n">
        <f aca="false">-$F173*$E13*DO32</f>
        <v>-34.6162659626412</v>
      </c>
      <c r="DP181" s="43" t="n">
        <f aca="false">-$F173*$E13*DP32</f>
        <v>-35.0008911400039</v>
      </c>
      <c r="DQ181" s="43" t="n">
        <f aca="false">-$F173*$E13*DQ32</f>
        <v>-35.3855163173665</v>
      </c>
      <c r="DR181" s="43" t="n">
        <f aca="false">-$F173*$E13*DR32</f>
        <v>-35.3855163173665</v>
      </c>
      <c r="DS181" s="43" t="n">
        <f aca="false">-$F173*$E13*DS32</f>
        <v>-34.6162659626412</v>
      </c>
      <c r="DT181" s="43" t="n">
        <f aca="false">-$F173*$E13*DT32</f>
        <v>-35.0008911400039</v>
      </c>
      <c r="DU181" s="43" t="n">
        <f aca="false">-$F173*$E13*DU32</f>
        <v>-35.3855163173665</v>
      </c>
      <c r="DV181" s="43" t="n">
        <f aca="false">-$F173*$E13*DV32</f>
        <v>-35.3855163173665</v>
      </c>
      <c r="DW181" s="43" t="n">
        <f aca="false">-$F173*$E13*DW32</f>
        <v>-34.6162659626412</v>
      </c>
      <c r="DX181" s="43" t="n">
        <f aca="false">-$F173*$E13*DX32</f>
        <v>-35.0008911400039</v>
      </c>
      <c r="DY181" s="43" t="n">
        <f aca="false">-$F173*$E13*DY32</f>
        <v>-35.3855163173665</v>
      </c>
      <c r="DZ181" s="43" t="n">
        <f aca="false">-$F173*$E13*DZ32</f>
        <v>-35.3855163173665</v>
      </c>
      <c r="EA181" s="43" t="n">
        <f aca="false">-$F173*$E13*EA32</f>
        <v>-35.0008911400039</v>
      </c>
      <c r="EB181" s="43" t="n">
        <f aca="false">-$F173*$E13*EB32</f>
        <v>-35.0008911400039</v>
      </c>
      <c r="EC181" s="43" t="n">
        <f aca="false">-$F173*$E13*EC32</f>
        <v>-35.3855163173665</v>
      </c>
      <c r="ED181" s="43" t="n">
        <f aca="false">-$F173*$E13*ED32</f>
        <v>-35.3855163173665</v>
      </c>
      <c r="EE181" s="43" t="n">
        <f aca="false">-$F173*$E13*EE32</f>
        <v>-34.6162659626412</v>
      </c>
      <c r="EF181" s="43" t="n">
        <f aca="false">-$F173*$E13*EF32</f>
        <v>-35.0008911400039</v>
      </c>
      <c r="EG181" s="43" t="n">
        <f aca="false">-$F173*$E13*EG32</f>
        <v>-35.3855163173665</v>
      </c>
      <c r="EH181" s="43" t="n">
        <f aca="false">-$F173*$E13*EH32</f>
        <v>-35.3855163173665</v>
      </c>
      <c r="EI181" s="43" t="n">
        <f aca="false">-$F173*$E13*EI32</f>
        <v>-34.6162659626412</v>
      </c>
      <c r="EJ181" s="43" t="n">
        <f aca="false">-$F173*$E13*EJ32</f>
        <v>-0</v>
      </c>
      <c r="EK181" s="43" t="n">
        <f aca="false">-$F173*$E13*EK32</f>
        <v>-0</v>
      </c>
      <c r="EL181" s="43" t="n">
        <f aca="false">-$F173*$E13*EL32</f>
        <v>-0</v>
      </c>
      <c r="EM181" s="43" t="n">
        <f aca="false">-$F173*$E13*EM32</f>
        <v>-0</v>
      </c>
      <c r="EN181" s="43" t="n">
        <f aca="false">-$F173*$E13*EN32</f>
        <v>-0</v>
      </c>
      <c r="EO181" s="43" t="n">
        <f aca="false">-$F173*$E13*EO32</f>
        <v>-0</v>
      </c>
      <c r="EP181" s="43" t="n">
        <f aca="false">-$F173*$E13*EP32</f>
        <v>-0</v>
      </c>
      <c r="EQ181" s="43" t="n">
        <f aca="false">-$F173*$E13*EQ32</f>
        <v>-0</v>
      </c>
      <c r="ER181" s="43" t="n">
        <f aca="false">-$F173*$E13*ER32</f>
        <v>-0</v>
      </c>
      <c r="ES181" s="43" t="n">
        <f aca="false">-$F173*$E13*ES32</f>
        <v>-0</v>
      </c>
      <c r="ET181" s="43" t="n">
        <f aca="false">-$F173*$E13*ET32</f>
        <v>-0</v>
      </c>
      <c r="EU181" s="43" t="n">
        <f aca="false">-$F173*$E13*EU32</f>
        <v>-0</v>
      </c>
      <c r="EV181" s="43" t="n">
        <f aca="false">-$F173*$E13*EV32</f>
        <v>-0</v>
      </c>
      <c r="EW181" s="43" t="n">
        <f aca="false">-$F173*$E13*EW32</f>
        <v>-0</v>
      </c>
      <c r="EX181" s="43" t="n">
        <f aca="false">-$F173*$E13*EX32</f>
        <v>-0</v>
      </c>
      <c r="EY181" s="43" t="n">
        <f aca="false">-$F173*$E13*EY32</f>
        <v>-0</v>
      </c>
      <c r="EZ181" s="43" t="n">
        <f aca="false">-$F173*$E13*EZ32</f>
        <v>-0</v>
      </c>
      <c r="FA181" s="43" t="n">
        <f aca="false">-$F173*$E13*FA32</f>
        <v>-0</v>
      </c>
      <c r="FB181" s="43" t="n">
        <f aca="false">-$F173*$E13*FB32</f>
        <v>-0</v>
      </c>
      <c r="FC181" s="43" t="n">
        <f aca="false">-$F173*$E13*FC32</f>
        <v>-0</v>
      </c>
      <c r="FD181" s="43" t="n">
        <f aca="false">-$F173*$E13*FD32</f>
        <v>-0</v>
      </c>
      <c r="FE181" s="43" t="n">
        <f aca="false">-$F173*$E13*FE32</f>
        <v>-0</v>
      </c>
      <c r="FF181" s="43" t="n">
        <f aca="false">-$F173*$E13*FF32</f>
        <v>-0</v>
      </c>
      <c r="FG181" s="43" t="n">
        <f aca="false">-$F173*$E13*FG32</f>
        <v>-0</v>
      </c>
      <c r="FH181" s="43" t="n">
        <f aca="false">-$F173*$E13*FH32</f>
        <v>-0</v>
      </c>
    </row>
    <row r="182" customFormat="false" ht="15" hidden="false" customHeight="false" outlineLevel="0" collapsed="false">
      <c r="C182" s="0" t="s">
        <v>767</v>
      </c>
      <c r="D182" s="11" t="s">
        <v>319</v>
      </c>
      <c r="I182" s="43" t="n">
        <f aca="false">SUM(J182:FH182)</f>
        <v>132184.069672879</v>
      </c>
      <c r="J182" s="43" t="n">
        <f aca="false">J172-$F173*$E13*J18+MIN(-J149,-In_CIT*J181)</f>
        <v>0</v>
      </c>
      <c r="K182" s="43" t="n">
        <f aca="false">K172-$F173*$E13*K18+MIN(-K149,-In_CIT*K181)</f>
        <v>0</v>
      </c>
      <c r="L182" s="43" t="n">
        <f aca="false">L172-$F173*$E13*L18+MIN(-L149,-In_CIT*L181)</f>
        <v>0</v>
      </c>
      <c r="M182" s="43" t="n">
        <f aca="false">M172-$F173*$E13*M18+MIN(-M149,-In_CIT*M181)</f>
        <v>0</v>
      </c>
      <c r="N182" s="43" t="n">
        <f aca="false">N172-$F173*$E13*N18+MIN(-N149,-In_CIT*N181)</f>
        <v>0</v>
      </c>
      <c r="O182" s="43" t="n">
        <f aca="false">O172-$F173*$E13*O18+MIN(-O149,-In_CIT*O181)</f>
        <v>-8743.83806836288</v>
      </c>
      <c r="P182" s="43" t="n">
        <f aca="false">P172-$F173*$E13*P18+MIN(-P149,-In_CIT*P181)</f>
        <v>-732.303647534247</v>
      </c>
      <c r="Q182" s="43" t="n">
        <f aca="false">Q172-$F173*$E13*Q18+MIN(-Q149,-In_CIT*Q181)</f>
        <v>-18862.3657255791</v>
      </c>
      <c r="R182" s="43" t="n">
        <f aca="false">R172-$F173*$E13*R18+MIN(-R149,-In_CIT*R181)</f>
        <v>-18862.3657255791</v>
      </c>
      <c r="S182" s="43" t="n">
        <f aca="false">S172-$F173*$E13*S18+MIN(-S149,-In_CIT*S181)</f>
        <v>-18094.8400111706</v>
      </c>
      <c r="T182" s="43" t="n">
        <f aca="false">T172-$F173*$E13*T18+MIN(-T149,-In_CIT*T181)</f>
        <v>1343.90484917848</v>
      </c>
      <c r="U182" s="43" t="n">
        <f aca="false">U172-$F173*$E13*U18+MIN(-U149,-In_CIT*U181)</f>
        <v>1358.03035990155</v>
      </c>
      <c r="V182" s="43" t="n">
        <f aca="false">V172-$F173*$E13*V18+MIN(-V149,-In_CIT*V181)</f>
        <v>1357.26755712602</v>
      </c>
      <c r="W182" s="43" t="n">
        <f aca="false">W172-$F173*$E13*W18+MIN(-W149,-In_CIT*W181)</f>
        <v>1310.60876451331</v>
      </c>
      <c r="X182" s="43" t="n">
        <f aca="false">X172-$F173*$E13*X18+MIN(-X149,-In_CIT*X181)</f>
        <v>1324.60725922182</v>
      </c>
      <c r="Y182" s="43" t="n">
        <f aca="false">Y172-$F173*$E13*Y18+MIN(-Y149,-In_CIT*Y181)</f>
        <v>1338.56787780999</v>
      </c>
      <c r="Z182" s="43" t="n">
        <f aca="false">Z172-$F173*$E13*Z18+MIN(-Z149,-In_CIT*Z181)</f>
        <v>1337.79733778944</v>
      </c>
      <c r="AA182" s="43" t="n">
        <f aca="false">AA172-$F173*$E13*AA18+MIN(-AA149,-In_CIT*AA181)</f>
        <v>1291.15986241335</v>
      </c>
      <c r="AB182" s="43" t="n">
        <f aca="false">AB172-$F173*$E13*AB18+MIN(-AB149,-In_CIT*AB181)</f>
        <v>1304.94498971684</v>
      </c>
      <c r="AC182" s="43" t="n">
        <f aca="false">AC172-$F173*$E13*AC18+MIN(-AC149,-In_CIT*AC181)</f>
        <v>1318.7108520646</v>
      </c>
      <c r="AD182" s="43" t="n">
        <f aca="false">AD172-$F173*$E13*AD18+MIN(-AD149,-In_CIT*AD181)</f>
        <v>1317.93205540486</v>
      </c>
      <c r="AE182" s="43" t="n">
        <f aca="false">AE172-$F173*$E13*AE18+MIN(-AE149,-In_CIT*AE181)</f>
        <v>1745.56318749479</v>
      </c>
      <c r="AF182" s="43" t="n">
        <f aca="false">AF172-$F173*$E13*AF18+MIN(-AF149,-In_CIT*AF181)</f>
        <v>1749.18020453432</v>
      </c>
      <c r="AG182" s="43" t="n">
        <f aca="false">AG172-$F173*$E13*AG18+MIN(-AG149,-In_CIT*AG181)</f>
        <v>1755.99279290574</v>
      </c>
      <c r="AH182" s="43" t="n">
        <f aca="false">AH172-$F173*$E13*AH18+MIN(-AH149,-In_CIT*AH181)</f>
        <v>1754.75798301318</v>
      </c>
      <c r="AI182" s="43" t="n">
        <f aca="false">AI172-$F173*$E13*AI18+MIN(-AI149,-In_CIT*AI181)</f>
        <v>1774.93639379038</v>
      </c>
      <c r="AJ182" s="43" t="n">
        <f aca="false">AJ172-$F173*$E13*AJ18+MIN(-AJ149,-In_CIT*AJ181)</f>
        <v>1773.75467717515</v>
      </c>
      <c r="AK182" s="43" t="n">
        <f aca="false">AK172-$F173*$E13*AK18+MIN(-AK149,-In_CIT*AK181)</f>
        <v>1791.73649669983</v>
      </c>
      <c r="AL182" s="43" t="n">
        <f aca="false">AL172-$F173*$E13*AL18+MIN(-AL149,-In_CIT*AL181)</f>
        <v>1790.52824404768</v>
      </c>
      <c r="AM182" s="43" t="n">
        <f aca="false">AM172-$F173*$E13*AM18+MIN(-AM149,-In_CIT*AM181)</f>
        <v>1642.30356691011</v>
      </c>
      <c r="AN182" s="43" t="n">
        <f aca="false">AN172-$F173*$E13*AN18+MIN(-AN149,-In_CIT*AN181)</f>
        <v>1659.02607983143</v>
      </c>
      <c r="AO182" s="43" t="n">
        <f aca="false">AO172-$F173*$E13*AO18+MIN(-AO149,-In_CIT*AO181)</f>
        <v>1675.71909840458</v>
      </c>
      <c r="AP182" s="43" t="n">
        <f aca="false">AP172-$F173*$E13*AP18+MIN(-AP149,-In_CIT*AP181)</f>
        <v>1674.46016028242</v>
      </c>
      <c r="AQ182" s="43" t="n">
        <f aca="false">AQ172-$F173*$E13*AQ18+MIN(-AQ149,-In_CIT*AQ181)</f>
        <v>1527.40696714721</v>
      </c>
      <c r="AR182" s="43" t="n">
        <f aca="false">AR172-$F173*$E13*AR18+MIN(-AR149,-In_CIT*AR181)</f>
        <v>1542.90141692422</v>
      </c>
      <c r="AS182" s="43" t="n">
        <f aca="false">AS172-$F173*$E13*AS18+MIN(-AS149,-In_CIT*AS181)</f>
        <v>1558.36771655509</v>
      </c>
      <c r="AT182" s="43" t="n">
        <f aca="false">AT172-$F173*$E13*AT18+MIN(-AT149,-In_CIT*AT181)</f>
        <v>1557.13516952233</v>
      </c>
      <c r="AU182" s="43" t="n">
        <f aca="false">AU172-$F173*$E13*AU18+MIN(-AU149,-In_CIT*AU181)</f>
        <v>1553.31777361491</v>
      </c>
      <c r="AV182" s="43" t="n">
        <f aca="false">AV172-$F173*$E13*AV18+MIN(-AV149,-In_CIT*AV181)</f>
        <v>1569.09792521292</v>
      </c>
      <c r="AW182" s="43" t="n">
        <f aca="false">AW172-$F173*$E13*AW18+MIN(-AW149,-In_CIT*AW181)</f>
        <v>1584.84961183993</v>
      </c>
      <c r="AX182" s="43" t="n">
        <f aca="false">AX172-$F173*$E13*AX18+MIN(-AX149,-In_CIT*AX181)</f>
        <v>1583.58986575977</v>
      </c>
      <c r="AY182" s="43" t="n">
        <f aca="false">AY172-$F173*$E13*AY18+MIN(-AY149,-In_CIT*AY181)</f>
        <v>1474.52321047405</v>
      </c>
      <c r="AZ182" s="43" t="n">
        <f aca="false">AZ172-$F173*$E13*AZ18+MIN(-AZ149,-In_CIT*AZ181)</f>
        <v>1473.25355533848</v>
      </c>
      <c r="BA182" s="43" t="n">
        <f aca="false">BA172-$F173*$E13*BA18+MIN(-BA149,-In_CIT*BA181)</f>
        <v>1487.93933642194</v>
      </c>
      <c r="BB182" s="43" t="n">
        <f aca="false">BB172-$F173*$E13*BB18+MIN(-BB149,-In_CIT*BB181)</f>
        <v>1486.6408454637</v>
      </c>
      <c r="BC182" s="43" t="n">
        <f aca="false">BC172-$F173*$E13*BC18+MIN(-BC149,-In_CIT*BC181)</f>
        <v>1499.09937562378</v>
      </c>
      <c r="BD182" s="43" t="n">
        <f aca="false">BD172-$F173*$E13*BD18+MIN(-BD149,-In_CIT*BD181)</f>
        <v>1514.20449170692</v>
      </c>
      <c r="BE182" s="43" t="n">
        <f aca="false">BE172-$F173*$E13*BE18+MIN(-BE149,-In_CIT*BE181)</f>
        <v>1529.27826167569</v>
      </c>
      <c r="BF182" s="43" t="n">
        <f aca="false">BF172-$F173*$E13*BF18+MIN(-BF149,-In_CIT*BF181)</f>
        <v>1527.88984863877</v>
      </c>
      <c r="BG182" s="43" t="n">
        <f aca="false">BG172-$F173*$E13*BG18+MIN(-BG149,-In_CIT*BG181)</f>
        <v>1486.65364327074</v>
      </c>
      <c r="BH182" s="43" t="n">
        <f aca="false">BH172-$F173*$E13*BH18+MIN(-BH149,-In_CIT*BH181)</f>
        <v>1452.26517026507</v>
      </c>
      <c r="BI182" s="43" t="n">
        <f aca="false">BI172-$F173*$E13*BI18+MIN(-BI149,-In_CIT*BI181)</f>
        <v>1466.63966655008</v>
      </c>
      <c r="BJ182" s="43" t="n">
        <f aca="false">BJ172-$F173*$E13*BJ18+MIN(-BJ149,-In_CIT*BJ181)</f>
        <v>1465.20378583085</v>
      </c>
      <c r="BK182" s="43" t="n">
        <f aca="false">BK172-$F173*$E13*BK18+MIN(-BK149,-In_CIT*BK181)</f>
        <v>1431.86145703122</v>
      </c>
      <c r="BL182" s="43" t="n">
        <f aca="false">BL172-$F173*$E13*BL18+MIN(-BL149,-In_CIT*BL181)</f>
        <v>1446.20034297144</v>
      </c>
      <c r="BM182" s="43" t="n">
        <f aca="false">BM172-$F173*$E13*BM18+MIN(-BM149,-In_CIT*BM181)</f>
        <v>1460.50668179562</v>
      </c>
      <c r="BN182" s="43" t="n">
        <f aca="false">BN172-$F173*$E13*BN18+MIN(-BN149,-In_CIT*BN181)</f>
        <v>1459.0391593331</v>
      </c>
      <c r="BO182" s="43" t="n">
        <f aca="false">BO172-$F173*$E13*BO18+MIN(-BO149,-In_CIT*BO181)</f>
        <v>1460.42745414968</v>
      </c>
      <c r="BP182" s="43" t="n">
        <f aca="false">BP172-$F173*$E13*BP18+MIN(-BP149,-In_CIT*BP181)</f>
        <v>1458.97616330144</v>
      </c>
      <c r="BQ182" s="43" t="n">
        <f aca="false">BQ172-$F173*$E13*BQ18+MIN(-BQ149,-In_CIT*BQ181)</f>
        <v>1473.43745745932</v>
      </c>
      <c r="BR182" s="43" t="n">
        <f aca="false">BR172-$F173*$E13*BR18+MIN(-BR149,-In_CIT*BR181)</f>
        <v>1471.95299612013</v>
      </c>
      <c r="BS182" s="43" t="n">
        <f aca="false">BS172-$F173*$E13*BS18+MIN(-BS149,-In_CIT*BS181)</f>
        <v>1396.16354169096</v>
      </c>
      <c r="BT182" s="43" t="n">
        <f aca="false">BT172-$F173*$E13*BT18+MIN(-BT149,-In_CIT*BT181)</f>
        <v>1410.13843672681</v>
      </c>
      <c r="BU182" s="43" t="n">
        <f aca="false">BU172-$F173*$E13*BU18+MIN(-BU149,-In_CIT*BU181)</f>
        <v>1424.08120380025</v>
      </c>
      <c r="BV182" s="43" t="n">
        <f aca="false">BV172-$F173*$E13*BV18+MIN(-BV149,-In_CIT*BV181)</f>
        <v>1422.58181742812</v>
      </c>
      <c r="BW182" s="43" t="n">
        <f aca="false">BW172-$F173*$E13*BW18+MIN(-BW149,-In_CIT*BW181)</f>
        <v>1408.74592724454</v>
      </c>
      <c r="BX182" s="43" t="n">
        <f aca="false">BX172-$F173*$E13*BX18+MIN(-BX149,-In_CIT*BX181)</f>
        <v>1422.84201448642</v>
      </c>
      <c r="BY182" s="43" t="n">
        <f aca="false">BY172-$F173*$E13*BY18+MIN(-BY149,-In_CIT*BY181)</f>
        <v>1436.90502491946</v>
      </c>
      <c r="BZ182" s="43" t="n">
        <f aca="false">BZ172-$F173*$E13*BZ18+MIN(-BZ149,-In_CIT*BZ181)</f>
        <v>1435.35112772776</v>
      </c>
      <c r="CA182" s="43" t="n">
        <f aca="false">CA172-$F173*$E13*CA18+MIN(-CA149,-In_CIT*CA181)</f>
        <v>1370.9510250906</v>
      </c>
      <c r="CB182" s="43" t="n">
        <f aca="false">CB172-$F173*$E13*CB18+MIN(-CB149,-In_CIT*CB181)</f>
        <v>1384.61329284647</v>
      </c>
      <c r="CC182" s="43" t="n">
        <f aca="false">CC172-$F173*$E13*CC18+MIN(-CC149,-In_CIT*CC181)</f>
        <v>1399.09281991076</v>
      </c>
      <c r="CD182" s="43" t="n">
        <f aca="false">CD172-$F173*$E13*CD18+MIN(-CD149,-In_CIT*CD181)</f>
        <v>1398.34928855982</v>
      </c>
      <c r="CE182" s="43" t="n">
        <f aca="false">CE172-$F173*$E13*CE18+MIN(-CE149,-In_CIT*CE181)</f>
        <v>1350.79774674379</v>
      </c>
      <c r="CF182" s="43" t="n">
        <f aca="false">CF172-$F173*$E13*CF18+MIN(-CF149,-In_CIT*CF181)</f>
        <v>1350.072918719</v>
      </c>
      <c r="CG182" s="43" t="n">
        <f aca="false">CG172-$F173*$E13*CG18+MIN(-CG149,-In_CIT*CG181)</f>
        <v>1364.17664039824</v>
      </c>
      <c r="CH182" s="43" t="n">
        <f aca="false">CH172-$F173*$E13*CH18+MIN(-CH149,-In_CIT*CH181)</f>
        <v>1363.43690666124</v>
      </c>
      <c r="CI182" s="43" t="n">
        <f aca="false">CI172-$F173*$E13*CI18+MIN(-CI149,-In_CIT*CI181)</f>
        <v>1390.61201268634</v>
      </c>
      <c r="CJ182" s="43" t="n">
        <f aca="false">CJ172-$F173*$E13*CJ18+MIN(-CJ149,-In_CIT*CJ181)</f>
        <v>1405.30324922367</v>
      </c>
      <c r="CK182" s="43" t="n">
        <f aca="false">CK172-$F173*$E13*CK18+MIN(-CK149,-In_CIT*CK181)</f>
        <v>1419.96982349287</v>
      </c>
      <c r="CL182" s="43" t="n">
        <f aca="false">CL172-$F173*$E13*CL18+MIN(-CL149,-In_CIT*CL181)</f>
        <v>1419.18556485411</v>
      </c>
      <c r="CM182" s="43" t="n">
        <f aca="false">CM172-$F173*$E13*CM18+MIN(-CM149,-In_CIT*CM181)</f>
        <v>1468.82782129044</v>
      </c>
      <c r="CN182" s="43" t="n">
        <f aca="false">CN172-$F173*$E13*CN18+MIN(-CN149,-In_CIT*CN181)</f>
        <v>1484.36387042585</v>
      </c>
      <c r="CO182" s="43" t="n">
        <f aca="false">CO172-$F173*$E13*CO18+MIN(-CO149,-In_CIT*CO181)</f>
        <v>1499.87447031739</v>
      </c>
      <c r="CP182" s="43" t="n">
        <f aca="false">CP172-$F173*$E13*CP18+MIN(-CP149,-In_CIT*CP181)</f>
        <v>1499.0651858976</v>
      </c>
      <c r="CQ182" s="43" t="n">
        <f aca="false">CQ172-$F173*$E13*CQ18+MIN(-CQ149,-In_CIT*CQ181)</f>
        <v>1452.61656345424</v>
      </c>
      <c r="CR182" s="43" t="n">
        <f aca="false">CR172-$F173*$E13*CR18+MIN(-CR149,-In_CIT*CR181)</f>
        <v>1467.96372615647</v>
      </c>
      <c r="CS182" s="43" t="n">
        <f aca="false">CS172-$F173*$E13*CS18+MIN(-CS149,-In_CIT*CS181)</f>
        <v>1483.28515530907</v>
      </c>
      <c r="CT182" s="43" t="n">
        <f aca="false">CT172-$F173*$E13*CT18+MIN(-CT149,-In_CIT*CT181)</f>
        <v>1482.46682998321</v>
      </c>
      <c r="CU182" s="43" t="n">
        <f aca="false">CU172-$F173*$E13*CU18+MIN(-CU149,-In_CIT*CU181)</f>
        <v>-33269.3876455974</v>
      </c>
      <c r="CV182" s="43" t="n">
        <f aca="false">CV172-$F173*$E13*CV18+MIN(-CV149,-In_CIT*CV181)</f>
        <v>1533.81915671288</v>
      </c>
      <c r="CW182" s="43" t="n">
        <f aca="false">CW172-$F173*$E13*CW18+MIN(-CW149,-In_CIT*CW181)</f>
        <v>1549.89827137677</v>
      </c>
      <c r="CX182" s="43" t="n">
        <f aca="false">CX172-$F173*$E13*CX18+MIN(-CX149,-In_CIT*CX181)</f>
        <v>1549.11429325304</v>
      </c>
      <c r="CY182" s="43" t="n">
        <f aca="false">CY172-$F173*$E13*CY18+MIN(-CY149,-In_CIT*CY181)</f>
        <v>1907.34214467132</v>
      </c>
      <c r="CZ182" s="43" t="n">
        <f aca="false">CZ172-$F173*$E13*CZ18+MIN(-CZ149,-In_CIT*CZ181)</f>
        <v>1927.7654809998</v>
      </c>
      <c r="DA182" s="43" t="n">
        <f aca="false">DA172-$F173*$E13*DA18+MIN(-DA149,-In_CIT*DA181)</f>
        <v>1948.16385177848</v>
      </c>
      <c r="DB182" s="43" t="n">
        <f aca="false">DB172-$F173*$E13*DB18+MIN(-DB149,-In_CIT*DB181)</f>
        <v>1947.3699488008</v>
      </c>
      <c r="DC182" s="43" t="n">
        <f aca="false">DC172-$F173*$E13*DC18+MIN(-DC149,-In_CIT*DC181)</f>
        <v>1900.10952327271</v>
      </c>
      <c r="DD182" s="43" t="n">
        <f aca="false">DD172-$F173*$E13*DD18+MIN(-DD149,-In_CIT*DD181)</f>
        <v>1920.4556317916</v>
      </c>
      <c r="DE182" s="43" t="n">
        <f aca="false">DE172-$F173*$E13*DE18+MIN(-DE149,-In_CIT*DE181)</f>
        <v>1940.77687648012</v>
      </c>
      <c r="DF182" s="43" t="n">
        <f aca="false">DF172-$F173*$E13*DF18+MIN(-DF149,-In_CIT*DF181)</f>
        <v>1939.98620817431</v>
      </c>
      <c r="DG182" s="43" t="n">
        <f aca="false">DG172-$F173*$E13*DG18+MIN(-DG149,-In_CIT*DG181)</f>
        <v>1902.51082397696</v>
      </c>
      <c r="DH182" s="43" t="n">
        <f aca="false">DH172-$F173*$E13*DH18+MIN(-DH149,-In_CIT*DH181)</f>
        <v>1922.87572360309</v>
      </c>
      <c r="DI182" s="43" t="n">
        <f aca="false">DI172-$F173*$E13*DI18+MIN(-DI149,-In_CIT*DI181)</f>
        <v>1943.21550336789</v>
      </c>
      <c r="DJ182" s="43" t="n">
        <f aca="false">DJ172-$F173*$E13*DJ18+MIN(-DJ149,-In_CIT*DJ181)</f>
        <v>1942.41669329326</v>
      </c>
      <c r="DK182" s="43" t="n">
        <f aca="false">DK172-$F173*$E13*DK18+MIN(-DK149,-In_CIT*DK181)</f>
        <v>1894.36441961983</v>
      </c>
      <c r="DL182" s="43" t="n">
        <f aca="false">DL172-$F173*$E13*DL18+MIN(-DL149,-In_CIT*DL181)</f>
        <v>1893.58802329025</v>
      </c>
      <c r="DM182" s="43" t="n">
        <f aca="false">DM172-$F173*$E13*DM18+MIN(-DM149,-In_CIT*DM181)</f>
        <v>1913.61234247495</v>
      </c>
      <c r="DN182" s="43" t="n">
        <f aca="false">DN172-$F173*$E13*DN18+MIN(-DN149,-In_CIT*DN181)</f>
        <v>1912.81997995772</v>
      </c>
      <c r="DO182" s="43" t="n">
        <f aca="false">DO172-$F173*$E13*DO18+MIN(-DO149,-In_CIT*DO181)</f>
        <v>1909.01837820713</v>
      </c>
      <c r="DP182" s="43" t="n">
        <f aca="false">DP172-$F173*$E13*DP18+MIN(-DP149,-In_CIT*DP181)</f>
        <v>1929.45016965346</v>
      </c>
      <c r="DQ182" s="43" t="n">
        <f aca="false">DQ172-$F173*$E13*DQ18+MIN(-DQ149,-In_CIT*DQ181)</f>
        <v>1949.85666554315</v>
      </c>
      <c r="DR182" s="43" t="n">
        <f aca="false">DR172-$F173*$E13*DR18+MIN(-DR149,-In_CIT*DR181)</f>
        <v>1949.05226836811</v>
      </c>
      <c r="DS182" s="43" t="n">
        <f aca="false">DS172-$F173*$E13*DS18+MIN(-DS149,-In_CIT*DS181)</f>
        <v>1879.99168367417</v>
      </c>
      <c r="DT182" s="43" t="n">
        <f aca="false">DT172-$F173*$E13*DT18+MIN(-DT149,-In_CIT*DT181)</f>
        <v>1900.10036027156</v>
      </c>
      <c r="DU182" s="43" t="n">
        <f aca="false">DU172-$F173*$E13*DU18+MIN(-DU149,-In_CIT*DU181)</f>
        <v>1920.18372197142</v>
      </c>
      <c r="DV182" s="43" t="n">
        <f aca="false">DV172-$F173*$E13*DV18+MIN(-DV149,-In_CIT*DV181)</f>
        <v>1919.37870975755</v>
      </c>
      <c r="DW182" s="43" t="n">
        <f aca="false">DW172-$F173*$E13*DW18+MIN(-DW149,-In_CIT*DW181)</f>
        <v>1902.72611439203</v>
      </c>
      <c r="DX182" s="43" t="n">
        <f aca="false">DX172-$F173*$E13*DX18+MIN(-DX149,-In_CIT*DX181)</f>
        <v>1923.08112688466</v>
      </c>
      <c r="DY182" s="43" t="n">
        <f aca="false">DY172-$F173*$E13*DY18+MIN(-DY149,-In_CIT*DY181)</f>
        <v>1943.41062105421</v>
      </c>
      <c r="DZ182" s="43" t="n">
        <f aca="false">DZ172-$F173*$E13*DZ18+MIN(-DZ149,-In_CIT*DZ181)</f>
        <v>1942.59913991996</v>
      </c>
      <c r="EA182" s="43" t="n">
        <f aca="false">EA172-$F173*$E13*EA18+MIN(-EA149,-In_CIT*EA181)</f>
        <v>1936.32684700275</v>
      </c>
      <c r="EB182" s="43" t="n">
        <f aca="false">EB172-$F173*$E13*EB18+MIN(-EB149,-In_CIT*EB181)</f>
        <v>1935.5380053891</v>
      </c>
      <c r="EC182" s="43" t="n">
        <f aca="false">EC172-$F173*$E13*EC18+MIN(-EC149,-In_CIT*EC181)</f>
        <v>1956.01074076394</v>
      </c>
      <c r="ED182" s="43" t="n">
        <f aca="false">ED172-$F173*$E13*ED18+MIN(-ED149,-In_CIT*ED181)</f>
        <v>1955.20567703183</v>
      </c>
      <c r="EE182" s="43" t="n">
        <f aca="false">EE172-$F173*$E13*EE18+MIN(-EE149,-In_CIT*EE181)</f>
        <v>1872.88598610345</v>
      </c>
      <c r="EF182" s="43" t="n">
        <f aca="false">EF172-$F173*$E13*EF18+MIN(-EF149,-In_CIT*EF181)</f>
        <v>1892.89699684436</v>
      </c>
      <c r="EG182" s="43" t="n">
        <f aca="false">EG172-$F173*$E13*EG18+MIN(-EG149,-In_CIT*EG181)</f>
        <v>1912.88208542927</v>
      </c>
      <c r="EH182" s="43" t="n">
        <f aca="false">EH172-$F173*$E13*EH18+MIN(-EH149,-In_CIT*EH181)</f>
        <v>1912.0577624324</v>
      </c>
      <c r="EI182" s="43" t="n">
        <f aca="false">EI172-$F173*$E13*EI18+MIN(-EI149,-In_CIT*EI181)</f>
        <v>1929.79406837298</v>
      </c>
      <c r="EJ182" s="43" t="n">
        <f aca="false">EJ172-$F173*$E13*EJ18+MIN(-EJ149,-In_CIT*EJ181)</f>
        <v>1839.25031558284</v>
      </c>
      <c r="EK182" s="43" t="n">
        <f aca="false">EK172-$F173*$E13*EK18+MIN(-EK149,-In_CIT*EK181)</f>
        <v>1858.63216879954</v>
      </c>
      <c r="EL182" s="43" t="n">
        <f aca="false">EL172-$F173*$E13*EL18+MIN(-EL149,-In_CIT*EL181)</f>
        <v>1857.79399416642</v>
      </c>
      <c r="EM182" s="43" t="n">
        <f aca="false">EM172-$F173*$E13*EM18+MIN(-EM149,-In_CIT*EM181)</f>
        <v>1880.52833244476</v>
      </c>
      <c r="EN182" s="43" t="n">
        <f aca="false">EN172-$F173*$E13*EN18+MIN(-EN149,-In_CIT*EN181)</f>
        <v>1900.57973727047</v>
      </c>
      <c r="EO182" s="43" t="n">
        <f aca="false">EO172-$F173*$E13*EO18+MIN(-EO149,-In_CIT*EO181)</f>
        <v>1920.6037752374</v>
      </c>
      <c r="EP182" s="43" t="n">
        <f aca="false">EP172-$F173*$E13*EP18+MIN(-EP149,-In_CIT*EP181)</f>
        <v>1919.73351077904</v>
      </c>
      <c r="EQ182" s="43" t="n">
        <f aca="false">EQ172-$F173*$E13*EQ18+MIN(-EQ149,-In_CIT*EQ181)</f>
        <v>1850.10599581474</v>
      </c>
      <c r="ER182" s="43" t="n">
        <f aca="false">ER172-$F173*$E13*ER18+MIN(-ER149,-In_CIT*ER181)</f>
        <v>1849.25089601714</v>
      </c>
      <c r="ES182" s="43" t="n">
        <f aca="false">ES172-$F173*$E13*ES18+MIN(-ES149,-In_CIT*ES181)</f>
        <v>1868.70848526162</v>
      </c>
      <c r="ET182" s="43" t="n">
        <f aca="false">ET172-$F173*$E13*ET18+MIN(-ET149,-In_CIT*ET181)</f>
        <v>1867.83580078039</v>
      </c>
      <c r="EU182" s="43" t="n">
        <f aca="false">EU172-$F173*$E13*EU18+MIN(-EU149,-In_CIT*EU181)</f>
        <v>1862.90516002734</v>
      </c>
      <c r="EV182" s="43" t="n">
        <f aca="false">EV172-$F173*$E13*EV18+MIN(-EV149,-In_CIT*EV181)</f>
        <v>1882.744080483</v>
      </c>
      <c r="EW182" s="43" t="n">
        <f aca="false">EW172-$F173*$E13*EW18+MIN(-EW149,-In_CIT*EW181)</f>
        <v>1902.55509309463</v>
      </c>
      <c r="EX182" s="43" t="n">
        <f aca="false">EX172-$F173*$E13*EX18+MIN(-EX149,-In_CIT*EX181)</f>
        <v>1901.66762533829</v>
      </c>
      <c r="EY182" s="43" t="n">
        <f aca="false">EY172-$F173*$E13*EY18+MIN(-EY149,-In_CIT*EY181)</f>
        <v>1896.64869716982</v>
      </c>
      <c r="EZ182" s="43" t="n">
        <f aca="false">EZ172-$F173*$E13*EZ18+MIN(-EZ149,-In_CIT*EZ181)</f>
        <v>1916.84797697946</v>
      </c>
      <c r="FA182" s="43" t="n">
        <f aca="false">FA172-$F173*$E13*FA18+MIN(-FA149,-In_CIT*FA181)</f>
        <v>1937.0188761862</v>
      </c>
      <c r="FB182" s="43" t="n">
        <f aca="false">FB172-$F173*$E13*FB18+MIN(-FB149,-In_CIT*FB181)</f>
        <v>1936.11637472606</v>
      </c>
      <c r="FC182" s="43" t="n">
        <f aca="false">FC172-$F173*$E13*FC18+MIN(-FC149,-In_CIT*FC181)</f>
        <v>1931.00756830613</v>
      </c>
      <c r="FD182" s="43" t="n">
        <f aca="false">FD172-$F173*$E13*FD18+MIN(-FD149,-In_CIT*FD181)</f>
        <v>0</v>
      </c>
      <c r="FE182" s="43" t="n">
        <f aca="false">FE172-$F173*$E13*FE18+MIN(-FE149,-In_CIT*FE181)</f>
        <v>0</v>
      </c>
      <c r="FF182" s="43" t="n">
        <f aca="false">FF172-$F173*$E13*FF18+MIN(-FF149,-In_CIT*FF181)</f>
        <v>0</v>
      </c>
      <c r="FG182" s="43" t="n">
        <f aca="false">FG172-$F173*$E13*FG18+MIN(-FG149,-In_CIT*FG181)</f>
        <v>0</v>
      </c>
      <c r="FH182" s="43" t="n">
        <f aca="false">FH172-$F173*$E13*FH18+MIN(-FH149,-In_CIT*FH181)</f>
        <v>0</v>
      </c>
    </row>
    <row r="183" customFormat="false" ht="15" hidden="false" customHeight="false" outlineLevel="0" collapsed="false">
      <c r="C183" s="23" t="s">
        <v>768</v>
      </c>
      <c r="D183" s="11" t="s">
        <v>33</v>
      </c>
      <c r="E183" s="24" t="n">
        <f aca="false">XIRR(INDEX($J182:$FH182,$E21):$FH182,INDEX($J$4:$FH$4,$E21):$FH$4)</f>
        <v>0.08</v>
      </c>
    </row>
    <row r="184" customFormat="false" ht="15" hidden="false" customHeight="false" outlineLevel="0" collapsed="false">
      <c r="A184" s="20"/>
      <c r="B184" s="20"/>
      <c r="C184" s="20" t="s">
        <v>769</v>
      </c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  <c r="AH184" s="20"/>
      <c r="AI184" s="20"/>
      <c r="AJ184" s="20"/>
      <c r="AK184" s="20"/>
      <c r="AL184" s="20"/>
      <c r="AM184" s="20"/>
      <c r="AN184" s="20"/>
      <c r="AO184" s="20"/>
      <c r="AP184" s="20"/>
      <c r="AQ184" s="20"/>
      <c r="AR184" s="20"/>
      <c r="AS184" s="20"/>
      <c r="AT184" s="20"/>
      <c r="AU184" s="20"/>
      <c r="AV184" s="20"/>
      <c r="AW184" s="20"/>
      <c r="AX184" s="20"/>
      <c r="AY184" s="20"/>
      <c r="AZ184" s="20"/>
      <c r="BA184" s="20"/>
      <c r="BB184" s="20"/>
      <c r="BC184" s="20"/>
      <c r="BD184" s="20"/>
      <c r="BE184" s="20"/>
      <c r="BF184" s="20"/>
      <c r="BG184" s="20"/>
      <c r="BH184" s="20"/>
      <c r="BI184" s="20"/>
      <c r="BJ184" s="20"/>
      <c r="BK184" s="20"/>
      <c r="BL184" s="20"/>
      <c r="BM184" s="20"/>
      <c r="BN184" s="20"/>
      <c r="BO184" s="20"/>
      <c r="BP184" s="20"/>
      <c r="BQ184" s="20"/>
      <c r="BR184" s="20"/>
      <c r="BS184" s="20"/>
      <c r="BT184" s="20"/>
      <c r="BU184" s="20"/>
      <c r="BV184" s="20"/>
      <c r="BW184" s="20"/>
      <c r="BX184" s="20"/>
      <c r="BY184" s="20"/>
      <c r="BZ184" s="20"/>
      <c r="CA184" s="20"/>
      <c r="CB184" s="20"/>
      <c r="CC184" s="20"/>
      <c r="CD184" s="20"/>
      <c r="CE184" s="20"/>
      <c r="CF184" s="20"/>
      <c r="CG184" s="20"/>
      <c r="CH184" s="20"/>
      <c r="CI184" s="20"/>
      <c r="CJ184" s="20"/>
      <c r="CK184" s="20"/>
      <c r="CL184" s="20"/>
      <c r="CM184" s="20"/>
      <c r="CN184" s="20"/>
      <c r="CO184" s="20"/>
      <c r="CP184" s="20"/>
      <c r="CQ184" s="20"/>
      <c r="CR184" s="20"/>
      <c r="CS184" s="20"/>
      <c r="CT184" s="20"/>
      <c r="CU184" s="20"/>
      <c r="CV184" s="20"/>
      <c r="CW184" s="20"/>
      <c r="CX184" s="20"/>
      <c r="CY184" s="20"/>
      <c r="CZ184" s="20"/>
      <c r="DA184" s="20"/>
      <c r="DB184" s="20"/>
      <c r="DC184" s="20"/>
      <c r="DD184" s="20"/>
      <c r="DE184" s="20"/>
      <c r="DF184" s="20"/>
      <c r="DG184" s="20"/>
      <c r="DH184" s="20"/>
      <c r="DI184" s="20"/>
      <c r="DJ184" s="20"/>
      <c r="DK184" s="20"/>
      <c r="DL184" s="20"/>
      <c r="DM184" s="20"/>
      <c r="DN184" s="20"/>
      <c r="DO184" s="20"/>
      <c r="DP184" s="20"/>
      <c r="DQ184" s="20"/>
      <c r="DR184" s="20"/>
      <c r="DS184" s="20"/>
      <c r="DT184" s="20"/>
      <c r="DU184" s="20"/>
      <c r="DV184" s="20"/>
      <c r="DW184" s="20"/>
      <c r="DX184" s="20"/>
      <c r="DY184" s="20"/>
      <c r="DZ184" s="20"/>
      <c r="EA184" s="20"/>
      <c r="EB184" s="20"/>
      <c r="EC184" s="20"/>
      <c r="ED184" s="20"/>
      <c r="EE184" s="20"/>
      <c r="EF184" s="20"/>
      <c r="EG184" s="20"/>
      <c r="EH184" s="20"/>
      <c r="EI184" s="20"/>
      <c r="EJ184" s="20"/>
      <c r="EK184" s="20"/>
      <c r="EL184" s="20"/>
      <c r="EM184" s="20"/>
      <c r="EN184" s="20"/>
      <c r="EO184" s="20"/>
      <c r="EP184" s="20"/>
      <c r="EQ184" s="20"/>
      <c r="ER184" s="20"/>
      <c r="ES184" s="20"/>
      <c r="ET184" s="20"/>
      <c r="EU184" s="20"/>
      <c r="EV184" s="20"/>
      <c r="EW184" s="20"/>
      <c r="EX184" s="20"/>
      <c r="EY184" s="20"/>
      <c r="EZ184" s="20"/>
      <c r="FA184" s="20"/>
      <c r="FB184" s="20"/>
      <c r="FC184" s="20"/>
      <c r="FD184" s="20"/>
      <c r="FE184" s="20"/>
      <c r="FF184" s="20"/>
      <c r="FG184" s="20"/>
      <c r="FH184" s="20"/>
    </row>
    <row r="185" customFormat="false" ht="15" hidden="false" customHeight="false" outlineLevel="0" collapsed="false">
      <c r="C185" s="0" t="s">
        <v>770</v>
      </c>
      <c r="D185" s="11" t="s">
        <v>319</v>
      </c>
      <c r="I185" s="43" t="n">
        <f aca="false">SUM(J185:FH185)</f>
        <v>197102.976368135</v>
      </c>
      <c r="J185" s="43" t="n">
        <f aca="false">J24*(J91+J149+J111)</f>
        <v>0</v>
      </c>
      <c r="K185" s="43" t="n">
        <f aca="false">K24*(K91+K149+K111)</f>
        <v>0</v>
      </c>
      <c r="L185" s="43" t="n">
        <f aca="false">L24*(L91+L149+L111)</f>
        <v>0</v>
      </c>
      <c r="M185" s="43" t="n">
        <f aca="false">M24*(M91+M149+M111)</f>
        <v>0</v>
      </c>
      <c r="N185" s="43" t="n">
        <f aca="false">N24*(N91+N149+N111)</f>
        <v>0</v>
      </c>
      <c r="O185" s="43" t="n">
        <f aca="false">O24*(O91+O149+O111)</f>
        <v>0</v>
      </c>
      <c r="P185" s="43" t="n">
        <f aca="false">P24*(P91+P149+P111)</f>
        <v>0</v>
      </c>
      <c r="Q185" s="43" t="n">
        <f aca="false">Q24*(Q91+Q149+Q111)</f>
        <v>0</v>
      </c>
      <c r="R185" s="43" t="n">
        <f aca="false">R24*(R91+R149+R111)</f>
        <v>0</v>
      </c>
      <c r="S185" s="43" t="n">
        <f aca="false">S24*(S91+S149+S111)</f>
        <v>0</v>
      </c>
      <c r="T185" s="43" t="n">
        <f aca="false">T24*(T91+T149+T111)</f>
        <v>1341.0599473664</v>
      </c>
      <c r="U185" s="43" t="n">
        <f aca="false">U24*(U91+U149+U111)</f>
        <v>1354.84566343299</v>
      </c>
      <c r="V185" s="43" t="n">
        <f aca="false">V24*(V91+V149+V111)</f>
        <v>1354.08286065746</v>
      </c>
      <c r="W185" s="43" t="n">
        <f aca="false">W24*(W91+W149+W111)</f>
        <v>1308.2119648697</v>
      </c>
      <c r="X185" s="43" t="n">
        <f aca="false">X24*(X91+X149+X111)</f>
        <v>1321.80761970774</v>
      </c>
      <c r="Y185" s="43" t="n">
        <f aca="false">Y24*(Y91+Y149+Y111)</f>
        <v>1335.38318134143</v>
      </c>
      <c r="Z185" s="43" t="n">
        <f aca="false">Z24*(Z91+Z149+Z111)</f>
        <v>1334.61264132088</v>
      </c>
      <c r="AA185" s="43" t="n">
        <f aca="false">AA24*(AA91+AA149+AA111)</f>
        <v>1288.78387931781</v>
      </c>
      <c r="AB185" s="43" t="n">
        <f aca="false">AB24*(AB91+AB149+AB111)</f>
        <v>1302.16508848347</v>
      </c>
      <c r="AC185" s="43" t="n">
        <f aca="false">AC24*(AC91+AC149+AC111)</f>
        <v>1315.52615559603</v>
      </c>
      <c r="AD185" s="43" t="n">
        <f aca="false">AD24*(AD91+AD149+AD111)</f>
        <v>1314.74735893629</v>
      </c>
      <c r="AE185" s="43" t="n">
        <f aca="false">AE24*(AE91+AE149+AE111)</f>
        <v>1742.44772355815</v>
      </c>
      <c r="AF185" s="43" t="n">
        <f aca="false">AF24*(AF91+AF149+AF111)</f>
        <v>1746.03012433172</v>
      </c>
      <c r="AG185" s="43" t="n">
        <f aca="false">AG24*(AG91+AG149+AG111)</f>
        <v>1752.80809643717</v>
      </c>
      <c r="AH185" s="43" t="n">
        <f aca="false">AH24*(AH91+AH149+AH111)</f>
        <v>1751.57328654462</v>
      </c>
      <c r="AI185" s="43" t="n">
        <f aca="false">AI24*(AI91+AI149+AI111)</f>
        <v>1771.78631358778</v>
      </c>
      <c r="AJ185" s="43" t="n">
        <f aca="false">AJ24*(AJ91+AJ149+AJ111)</f>
        <v>1770.60459697255</v>
      </c>
      <c r="AK185" s="43" t="n">
        <f aca="false">AK24*(AK91+AK149+AK111)</f>
        <v>1788.55180023126</v>
      </c>
      <c r="AL185" s="43" t="n">
        <f aca="false">AL24*(AL91+AL149+AL111)</f>
        <v>1787.34354757911</v>
      </c>
      <c r="AM185" s="43" t="n">
        <f aca="false">AM24*(AM91+AM149+AM111)</f>
        <v>1639.18810297348</v>
      </c>
      <c r="AN185" s="43" t="n">
        <f aca="false">AN24*(AN91+AN149+AN111)</f>
        <v>1655.87599962883</v>
      </c>
      <c r="AO185" s="43" t="n">
        <f aca="false">AO24*(AO91+AO149+AO111)</f>
        <v>1672.53440193602</v>
      </c>
      <c r="AP185" s="43" t="n">
        <f aca="false">AP24*(AP91+AP149+AP111)</f>
        <v>1671.27546381386</v>
      </c>
      <c r="AQ185" s="43" t="n">
        <f aca="false">AQ24*(AQ91+AQ149+AQ111)</f>
        <v>1524.29150321057</v>
      </c>
      <c r="AR185" s="43" t="n">
        <f aca="false">AR24*(AR91+AR149+AR111)</f>
        <v>1539.75133672162</v>
      </c>
      <c r="AS185" s="43" t="n">
        <f aca="false">AS24*(AS91+AS149+AS111)</f>
        <v>1555.18302008652</v>
      </c>
      <c r="AT185" s="43" t="n">
        <f aca="false">AT24*(AT91+AT149+AT111)</f>
        <v>1553.95047305377</v>
      </c>
      <c r="AU185" s="43" t="n">
        <f aca="false">AU24*(AU91+AU149+AU111)</f>
        <v>1550.20230967827</v>
      </c>
      <c r="AV185" s="43" t="n">
        <f aca="false">AV24*(AV91+AV149+AV111)</f>
        <v>1565.94784501032</v>
      </c>
      <c r="AW185" s="43" t="n">
        <f aca="false">AW24*(AW91+AW149+AW111)</f>
        <v>1581.66491537137</v>
      </c>
      <c r="AX185" s="43" t="n">
        <f aca="false">AX24*(AX91+AX149+AX111)</f>
        <v>1580.4051692912</v>
      </c>
      <c r="AY185" s="43" t="n">
        <f aca="false">AY24*(AY91+AY149+AY111)</f>
        <v>1471.37313027145</v>
      </c>
      <c r="AZ185" s="43" t="n">
        <f aca="false">AZ24*(AZ91+AZ149+AZ111)</f>
        <v>1470.10347513588</v>
      </c>
      <c r="BA185" s="43" t="n">
        <f aca="false">BA24*(BA91+BA149+BA111)</f>
        <v>1484.75463995337</v>
      </c>
      <c r="BB185" s="43" t="n">
        <f aca="false">BB24*(BB91+BB149+BB111)</f>
        <v>1483.45614899513</v>
      </c>
      <c r="BC185" s="43" t="n">
        <f aca="false">BC24*(BC91+BC149+BC111)</f>
        <v>1495.98391168715</v>
      </c>
      <c r="BD185" s="43" t="n">
        <f aca="false">BD24*(BD91+BD149+BD111)</f>
        <v>1511.05441150432</v>
      </c>
      <c r="BE185" s="43" t="n">
        <f aca="false">BE24*(BE91+BE149+BE111)</f>
        <v>1526.09356520713</v>
      </c>
      <c r="BF185" s="43" t="n">
        <f aca="false">BF24*(BF91+BF149+BF111)</f>
        <v>1524.70515217021</v>
      </c>
      <c r="BG185" s="43" t="n">
        <f aca="false">BG24*(BG91+BG149+BG111)</f>
        <v>1483.5381793341</v>
      </c>
      <c r="BH185" s="43" t="n">
        <f aca="false">BH24*(BH91+BH149+BH111)</f>
        <v>1449.11509006247</v>
      </c>
      <c r="BI185" s="43" t="n">
        <f aca="false">BI24*(BI91+BI149+BI111)</f>
        <v>1463.45497008152</v>
      </c>
      <c r="BJ185" s="43" t="n">
        <f aca="false">BJ24*(BJ91+BJ149+BJ111)</f>
        <v>1462.01908936229</v>
      </c>
      <c r="BK185" s="43" t="n">
        <f aca="false">BK24*(BK91+BK149+BK111)</f>
        <v>1428.74599309458</v>
      </c>
      <c r="BL185" s="43" t="n">
        <f aca="false">BL24*(BL91+BL149+BL111)</f>
        <v>1443.05026276884</v>
      </c>
      <c r="BM185" s="43" t="n">
        <f aca="false">BM24*(BM91+BM149+BM111)</f>
        <v>1457.32198532706</v>
      </c>
      <c r="BN185" s="43" t="n">
        <f aca="false">BN24*(BN91+BN149+BN111)</f>
        <v>1455.85446286454</v>
      </c>
      <c r="BO185" s="43" t="n">
        <f aca="false">BO24*(BO91+BO149+BO111)</f>
        <v>1457.27737394708</v>
      </c>
      <c r="BP185" s="43" t="n">
        <f aca="false">BP24*(BP91+BP149+BP111)</f>
        <v>1455.82608309884</v>
      </c>
      <c r="BQ185" s="43" t="n">
        <f aca="false">BQ24*(BQ91+BQ149+BQ111)</f>
        <v>1470.25276099076</v>
      </c>
      <c r="BR185" s="43" t="n">
        <f aca="false">BR24*(BR91+BR149+BR111)</f>
        <v>1468.76829965157</v>
      </c>
      <c r="BS185" s="43" t="n">
        <f aca="false">BS24*(BS91+BS149+BS111)</f>
        <v>1393.04807775432</v>
      </c>
      <c r="BT185" s="43" t="n">
        <f aca="false">BT24*(BT91+BT149+BT111)</f>
        <v>1406.98835652421</v>
      </c>
      <c r="BU185" s="43" t="n">
        <f aca="false">BU24*(BU91+BU149+BU111)</f>
        <v>1420.89650733169</v>
      </c>
      <c r="BV185" s="43" t="n">
        <f aca="false">BV24*(BV91+BV149+BV111)</f>
        <v>1419.39712095956</v>
      </c>
      <c r="BW185" s="43" t="n">
        <f aca="false">BW24*(BW91+BW149+BW111)</f>
        <v>1405.6304633079</v>
      </c>
      <c r="BX185" s="43" t="n">
        <f aca="false">BX24*(BX91+BX149+BX111)</f>
        <v>1419.69193428382</v>
      </c>
      <c r="BY185" s="43" t="n">
        <f aca="false">BY24*(BY91+BY149+BY111)</f>
        <v>1433.7203284509</v>
      </c>
      <c r="BZ185" s="43" t="n">
        <f aca="false">BZ24*(BZ91+BZ149+BZ111)</f>
        <v>1432.1664312592</v>
      </c>
      <c r="CA185" s="43" t="n">
        <f aca="false">CA24*(CA91+CA149+CA111)</f>
        <v>1367.83556115396</v>
      </c>
      <c r="CB185" s="43" t="n">
        <f aca="false">CB24*(CB91+CB149+CB111)</f>
        <v>1381.46321264387</v>
      </c>
      <c r="CC185" s="43" t="n">
        <f aca="false">CC24*(CC91+CC149+CC111)</f>
        <v>1395.9081234422</v>
      </c>
      <c r="CD185" s="43" t="n">
        <f aca="false">CD24*(CD91+CD149+CD111)</f>
        <v>1395.16459209126</v>
      </c>
      <c r="CE185" s="43" t="n">
        <f aca="false">CE24*(CE91+CE149+CE111)</f>
        <v>1347.64766654119</v>
      </c>
      <c r="CF185" s="43" t="n">
        <f aca="false">CF24*(CF91+CF149+CF111)</f>
        <v>1346.9228385164</v>
      </c>
      <c r="CG185" s="43" t="n">
        <f aca="false">CG24*(CG91+CG149+CG111)</f>
        <v>1360.99194392968</v>
      </c>
      <c r="CH185" s="43" t="n">
        <f aca="false">CH24*(CH91+CH149+CH111)</f>
        <v>1360.25221019267</v>
      </c>
      <c r="CI185" s="43" t="n">
        <f aca="false">CI24*(CI91+CI149+CI111)</f>
        <v>1387.4965487497</v>
      </c>
      <c r="CJ185" s="43" t="n">
        <f aca="false">CJ24*(CJ91+CJ149+CJ111)</f>
        <v>1402.15316902107</v>
      </c>
      <c r="CK185" s="43" t="n">
        <f aca="false">CK24*(CK91+CK149+CK111)</f>
        <v>1416.78512702431</v>
      </c>
      <c r="CL185" s="43" t="n">
        <f aca="false">CL24*(CL91+CL149+CL111)</f>
        <v>1416.00086838555</v>
      </c>
      <c r="CM185" s="43" t="n">
        <f aca="false">CM24*(CM91+CM149+CM111)</f>
        <v>1465.7123573538</v>
      </c>
      <c r="CN185" s="43" t="n">
        <f aca="false">CN24*(CN91+CN149+CN111)</f>
        <v>1481.21379022325</v>
      </c>
      <c r="CO185" s="43" t="n">
        <f aca="false">CO24*(CO91+CO149+CO111)</f>
        <v>1496.68977384883</v>
      </c>
      <c r="CP185" s="43" t="n">
        <f aca="false">CP24*(CP91+CP149+CP111)</f>
        <v>1495.88048942904</v>
      </c>
      <c r="CQ185" s="43" t="n">
        <f aca="false">CQ24*(CQ91+CQ149+CQ111)</f>
        <v>1449.5010995176</v>
      </c>
      <c r="CR185" s="43" t="n">
        <f aca="false">CR24*(CR91+CR149+CR111)</f>
        <v>1464.81364595387</v>
      </c>
      <c r="CS185" s="43" t="n">
        <f aca="false">CS24*(CS91+CS149+CS111)</f>
        <v>1480.10045884051</v>
      </c>
      <c r="CT185" s="43" t="n">
        <f aca="false">CT24*(CT91+CT149+CT111)</f>
        <v>1479.28213351465</v>
      </c>
      <c r="CU185" s="43" t="n">
        <f aca="false">CU24*(CU91+CU149+CU111)</f>
        <v>-33272.5377258</v>
      </c>
      <c r="CV185" s="43" t="n">
        <f aca="false">CV24*(CV91+CV149+CV111)</f>
        <v>1530.66907651028</v>
      </c>
      <c r="CW185" s="43" t="n">
        <f aca="false">CW24*(CW91+CW149+CW111)</f>
        <v>1546.7135749082</v>
      </c>
      <c r="CX185" s="43" t="n">
        <f aca="false">CX24*(CX91+CX149+CX111)</f>
        <v>1545.92959678448</v>
      </c>
      <c r="CY185" s="43" t="n">
        <f aca="false">CY24*(CY91+CY149+CY111)</f>
        <v>1904.22668073469</v>
      </c>
      <c r="CZ185" s="43" t="n">
        <f aca="false">CZ24*(CZ91+CZ149+CZ111)</f>
        <v>1924.6154007972</v>
      </c>
      <c r="DA185" s="43" t="n">
        <f aca="false">DA24*(DA91+DA149+DA111)</f>
        <v>1944.97915530991</v>
      </c>
      <c r="DB185" s="43" t="n">
        <f aca="false">DB24*(DB91+DB149+DB111)</f>
        <v>1944.18525233224</v>
      </c>
      <c r="DC185" s="43" t="n">
        <f aca="false">DC24*(DC91+DC149+DC111)</f>
        <v>1896.99405933607</v>
      </c>
      <c r="DD185" s="43" t="n">
        <f aca="false">DD24*(DD91+DD149+DD111)</f>
        <v>1917.305551589</v>
      </c>
      <c r="DE185" s="43" t="n">
        <f aca="false">DE24*(DE91+DE149+DE111)</f>
        <v>1937.59218001155</v>
      </c>
      <c r="DF185" s="43" t="n">
        <f aca="false">DF24*(DF91+DF149+DF111)</f>
        <v>1936.80151170575</v>
      </c>
      <c r="DG185" s="43" t="n">
        <f aca="false">DG24*(DG91+DG149+DG111)</f>
        <v>1899.39536004032</v>
      </c>
      <c r="DH185" s="43" t="n">
        <f aca="false">DH24*(DH91+DH149+DH111)</f>
        <v>1919.72564340049</v>
      </c>
      <c r="DI185" s="43" t="n">
        <f aca="false">DI24*(DI91+DI149+DI111)</f>
        <v>1940.03080689933</v>
      </c>
      <c r="DJ185" s="43" t="n">
        <f aca="false">DJ24*(DJ91+DJ149+DJ111)</f>
        <v>1939.2319968247</v>
      </c>
      <c r="DK185" s="43" t="n">
        <f aca="false">DK24*(DK91+DK149+DK111)</f>
        <v>1891.21433941723</v>
      </c>
      <c r="DL185" s="43" t="n">
        <f aca="false">DL24*(DL91+DL149+DL111)</f>
        <v>1890.43794308765</v>
      </c>
      <c r="DM185" s="43" t="n">
        <f aca="false">DM24*(DM91+DM149+DM111)</f>
        <v>1910.42764600639</v>
      </c>
      <c r="DN185" s="43" t="n">
        <f aca="false">DN24*(DN91+DN149+DN111)</f>
        <v>1909.63528348916</v>
      </c>
      <c r="DO185" s="43" t="n">
        <f aca="false">DO24*(DO91+DO149+DO111)</f>
        <v>1905.90291427049</v>
      </c>
      <c r="DP185" s="43" t="n">
        <f aca="false">DP24*(DP91+DP149+DP111)</f>
        <v>1926.30008945086</v>
      </c>
      <c r="DQ185" s="43" t="n">
        <f aca="false">DQ24*(DQ91+DQ149+DQ111)</f>
        <v>1946.67196907459</v>
      </c>
      <c r="DR185" s="43" t="n">
        <f aca="false">DR24*(DR91+DR149+DR111)</f>
        <v>1945.86757189955</v>
      </c>
      <c r="DS185" s="43" t="n">
        <f aca="false">DS24*(DS91+DS149+DS111)</f>
        <v>1876.87621973754</v>
      </c>
      <c r="DT185" s="43" t="n">
        <f aca="false">DT24*(DT91+DT149+DT111)</f>
        <v>1896.95028006896</v>
      </c>
      <c r="DU185" s="43" t="n">
        <f aca="false">DU24*(DU91+DU149+DU111)</f>
        <v>1916.99902550286</v>
      </c>
      <c r="DV185" s="43" t="n">
        <f aca="false">DV24*(DV91+DV149+DV111)</f>
        <v>1916.19401328899</v>
      </c>
      <c r="DW185" s="43" t="n">
        <f aca="false">DW24*(DW91+DW149+DW111)</f>
        <v>1899.6106504554</v>
      </c>
      <c r="DX185" s="43" t="n">
        <f aca="false">DX24*(DX91+DX149+DX111)</f>
        <v>1919.93104668206</v>
      </c>
      <c r="DY185" s="43" t="n">
        <f aca="false">DY24*(DY91+DY149+DY111)</f>
        <v>1940.22592458564</v>
      </c>
      <c r="DZ185" s="43" t="n">
        <f aca="false">DZ24*(DZ91+DZ149+DZ111)</f>
        <v>1939.4144434514</v>
      </c>
      <c r="EA185" s="43" t="n">
        <f aca="false">EA24*(EA91+EA149+EA111)</f>
        <v>1933.17676680014</v>
      </c>
      <c r="EB185" s="43" t="n">
        <f aca="false">EB24*(EB91+EB149+EB111)</f>
        <v>1932.3879251865</v>
      </c>
      <c r="EC185" s="43" t="n">
        <f aca="false">EC24*(EC91+EC149+EC111)</f>
        <v>1952.82604429538</v>
      </c>
      <c r="ED185" s="43" t="n">
        <f aca="false">ED24*(ED91+ED149+ED111)</f>
        <v>1952.02098056327</v>
      </c>
      <c r="EE185" s="43" t="n">
        <f aca="false">EE24*(EE91+EE149+EE111)</f>
        <v>1869.77052216681</v>
      </c>
      <c r="EF185" s="43" t="n">
        <f aca="false">EF24*(EF91+EF149+EF111)</f>
        <v>1889.74691664176</v>
      </c>
      <c r="EG185" s="43" t="n">
        <f aca="false">EG24*(EG91+EG149+EG111)</f>
        <v>1909.69738896071</v>
      </c>
      <c r="EH185" s="43" t="n">
        <f aca="false">EH24*(EH91+EH149+EH111)</f>
        <v>1908.87306596383</v>
      </c>
      <c r="EI185" s="43" t="n">
        <f aca="false">EI24*(EI91+EI149+EI111)</f>
        <v>1926.67860443634</v>
      </c>
      <c r="EJ185" s="43" t="n">
        <f aca="false">EJ24*(EJ91+EJ149+EJ111)</f>
        <v>1839.25031558284</v>
      </c>
      <c r="EK185" s="43" t="n">
        <f aca="false">EK24*(EK91+EK149+EK111)</f>
        <v>1858.63216879954</v>
      </c>
      <c r="EL185" s="43" t="n">
        <f aca="false">EL24*(EL91+EL149+EL111)</f>
        <v>1857.79399416642</v>
      </c>
      <c r="EM185" s="43" t="n">
        <f aca="false">EM24*(EM91+EM149+EM111)</f>
        <v>1880.52833244476</v>
      </c>
      <c r="EN185" s="43" t="n">
        <f aca="false">EN24*(EN91+EN149+EN111)</f>
        <v>1900.57973727047</v>
      </c>
      <c r="EO185" s="43" t="n">
        <f aca="false">EO24*(EO91+EO149+EO111)</f>
        <v>1920.6037752374</v>
      </c>
      <c r="EP185" s="43" t="n">
        <f aca="false">EP24*(EP91+EP149+EP111)</f>
        <v>1919.73351077904</v>
      </c>
      <c r="EQ185" s="43" t="n">
        <f aca="false">EQ24*(EQ91+EQ149+EQ111)</f>
        <v>1850.10599581474</v>
      </c>
      <c r="ER185" s="43" t="n">
        <f aca="false">ER24*(ER91+ER149+ER111)</f>
        <v>1849.25089601714</v>
      </c>
      <c r="ES185" s="43" t="n">
        <f aca="false">ES24*(ES91+ES149+ES111)</f>
        <v>1868.70848526162</v>
      </c>
      <c r="ET185" s="43" t="n">
        <f aca="false">ET24*(ET91+ET149+ET111)</f>
        <v>1867.83580078039</v>
      </c>
      <c r="EU185" s="43" t="n">
        <f aca="false">EU24*(EU91+EU149+EU111)</f>
        <v>1862.90516002734</v>
      </c>
      <c r="EV185" s="43" t="n">
        <f aca="false">EV24*(EV91+EV149+EV111)</f>
        <v>1882.744080483</v>
      </c>
      <c r="EW185" s="43" t="n">
        <f aca="false">EW24*(EW91+EW149+EW111)</f>
        <v>1902.55509309463</v>
      </c>
      <c r="EX185" s="43" t="n">
        <f aca="false">EX24*(EX91+EX149+EX111)</f>
        <v>1901.66762533829</v>
      </c>
      <c r="EY185" s="43" t="n">
        <f aca="false">EY24*(EY91+EY149+EY111)</f>
        <v>1896.64869716982</v>
      </c>
      <c r="EZ185" s="43" t="n">
        <f aca="false">EZ24*(EZ91+EZ149+EZ111)</f>
        <v>1916.84797697946</v>
      </c>
      <c r="FA185" s="43" t="n">
        <f aca="false">FA24*(FA91+FA149+FA111)</f>
        <v>1937.0188761862</v>
      </c>
      <c r="FB185" s="43" t="n">
        <f aca="false">FB24*(FB91+FB149+FB111)</f>
        <v>1936.11637472606</v>
      </c>
      <c r="FC185" s="43" t="n">
        <f aca="false">FC24*(FC91+FC149+FC111)</f>
        <v>1931.00756830613</v>
      </c>
      <c r="FD185" s="43" t="n">
        <f aca="false">FD24*(FD91+FD149+FD111)</f>
        <v>0</v>
      </c>
      <c r="FE185" s="43" t="n">
        <f aca="false">FE24*(FE91+FE149+FE111)</f>
        <v>0</v>
      </c>
      <c r="FF185" s="43" t="n">
        <f aca="false">FF24*(FF91+FF149+FF111)</f>
        <v>0</v>
      </c>
      <c r="FG185" s="43" t="n">
        <f aca="false">FG24*(FG91+FG149+FG111)</f>
        <v>0</v>
      </c>
      <c r="FH185" s="43" t="n">
        <f aca="false">FH24*(FH91+FH149+FH111)</f>
        <v>0</v>
      </c>
    </row>
    <row r="186" customFormat="false" ht="15" hidden="false" customHeight="false" outlineLevel="0" collapsed="false">
      <c r="C186" s="0" t="s">
        <v>771</v>
      </c>
      <c r="D186" s="11" t="s">
        <v>27</v>
      </c>
      <c r="E186" s="43" t="n">
        <f aca="false">XNPV(In_Buyer_IRR_COD,INDEX($J185:$FH185,$E22):$FH$185,INDEX($J$4:$FH$4,$E22):$FH$4)/$E13</f>
        <v>1063.55806159732</v>
      </c>
      <c r="F186" s="43" t="n">
        <f aca="false">INDEX(Asset_COD_Inputs,$A$1)</f>
        <v>1091.47282838397</v>
      </c>
    </row>
    <row r="187" customFormat="false" ht="15" hidden="false" customHeight="false" outlineLevel="0" collapsed="false">
      <c r="C187" s="23" t="s">
        <v>772</v>
      </c>
      <c r="D187" s="11" t="s">
        <v>319</v>
      </c>
      <c r="E187" s="62" t="n">
        <f aca="false">IF(In_COD_Price&gt;0,In_COD_Price,IF(In_Sale_Form=1,$F186,$E186))*(1+In_Price_Step)</f>
        <v>1063.55806159732</v>
      </c>
      <c r="F187" s="62" t="n">
        <f aca="false">$E187*$E13</f>
        <v>67004.1578806314</v>
      </c>
    </row>
    <row r="188" customFormat="false" ht="15" hidden="false" customHeight="false" outlineLevel="0" collapsed="false">
      <c r="C188" s="0" t="s">
        <v>773</v>
      </c>
      <c r="D188" s="11" t="s">
        <v>319</v>
      </c>
      <c r="I188" s="43" t="n">
        <f aca="false">SUM(J188:FH188)</f>
        <v>130098.818487503</v>
      </c>
      <c r="J188" s="43" t="n">
        <f aca="false">J185-$F187*J20</f>
        <v>0</v>
      </c>
      <c r="K188" s="43" t="n">
        <f aca="false">K185-$F187*K20</f>
        <v>0</v>
      </c>
      <c r="L188" s="43" t="n">
        <f aca="false">L185-$F187*L20</f>
        <v>0</v>
      </c>
      <c r="M188" s="43" t="n">
        <f aca="false">M185-$F187*M20</f>
        <v>0</v>
      </c>
      <c r="N188" s="43" t="n">
        <f aca="false">N185-$F187*N20</f>
        <v>0</v>
      </c>
      <c r="O188" s="43" t="n">
        <f aca="false">O185-$F187*O20</f>
        <v>0</v>
      </c>
      <c r="P188" s="43" t="n">
        <f aca="false">P185-$F187*P20</f>
        <v>0</v>
      </c>
      <c r="Q188" s="43" t="n">
        <f aca="false">Q185-$F187*Q20</f>
        <v>0</v>
      </c>
      <c r="R188" s="43" t="n">
        <f aca="false">R185-$F187*R20</f>
        <v>0</v>
      </c>
      <c r="S188" s="43" t="n">
        <f aca="false">S185-$F187*S20</f>
        <v>-67004.1578806314</v>
      </c>
      <c r="T188" s="43" t="n">
        <f aca="false">T185-$F187*T20</f>
        <v>1341.0599473664</v>
      </c>
      <c r="U188" s="43" t="n">
        <f aca="false">U185-$F187*U20</f>
        <v>1354.84566343299</v>
      </c>
      <c r="V188" s="43" t="n">
        <f aca="false">V185-$F187*V20</f>
        <v>1354.08286065746</v>
      </c>
      <c r="W188" s="43" t="n">
        <f aca="false">W185-$F187*W20</f>
        <v>1308.2119648697</v>
      </c>
      <c r="X188" s="43" t="n">
        <f aca="false">X185-$F187*X20</f>
        <v>1321.80761970774</v>
      </c>
      <c r="Y188" s="43" t="n">
        <f aca="false">Y185-$F187*Y20</f>
        <v>1335.38318134143</v>
      </c>
      <c r="Z188" s="43" t="n">
        <f aca="false">Z185-$F187*Z20</f>
        <v>1334.61264132088</v>
      </c>
      <c r="AA188" s="43" t="n">
        <f aca="false">AA185-$F187*AA20</f>
        <v>1288.78387931781</v>
      </c>
      <c r="AB188" s="43" t="n">
        <f aca="false">AB185-$F187*AB20</f>
        <v>1302.16508848347</v>
      </c>
      <c r="AC188" s="43" t="n">
        <f aca="false">AC185-$F187*AC20</f>
        <v>1315.52615559603</v>
      </c>
      <c r="AD188" s="43" t="n">
        <f aca="false">AD185-$F187*AD20</f>
        <v>1314.74735893629</v>
      </c>
      <c r="AE188" s="43" t="n">
        <f aca="false">AE185-$F187*AE20</f>
        <v>1742.44772355815</v>
      </c>
      <c r="AF188" s="43" t="n">
        <f aca="false">AF185-$F187*AF20</f>
        <v>1746.03012433172</v>
      </c>
      <c r="AG188" s="43" t="n">
        <f aca="false">AG185-$F187*AG20</f>
        <v>1752.80809643717</v>
      </c>
      <c r="AH188" s="43" t="n">
        <f aca="false">AH185-$F187*AH20</f>
        <v>1751.57328654462</v>
      </c>
      <c r="AI188" s="43" t="n">
        <f aca="false">AI185-$F187*AI20</f>
        <v>1771.78631358778</v>
      </c>
      <c r="AJ188" s="43" t="n">
        <f aca="false">AJ185-$F187*AJ20</f>
        <v>1770.60459697255</v>
      </c>
      <c r="AK188" s="43" t="n">
        <f aca="false">AK185-$F187*AK20</f>
        <v>1788.55180023126</v>
      </c>
      <c r="AL188" s="43" t="n">
        <f aca="false">AL185-$F187*AL20</f>
        <v>1787.34354757911</v>
      </c>
      <c r="AM188" s="43" t="n">
        <f aca="false">AM185-$F187*AM20</f>
        <v>1639.18810297348</v>
      </c>
      <c r="AN188" s="43" t="n">
        <f aca="false">AN185-$F187*AN20</f>
        <v>1655.87599962883</v>
      </c>
      <c r="AO188" s="43" t="n">
        <f aca="false">AO185-$F187*AO20</f>
        <v>1672.53440193602</v>
      </c>
      <c r="AP188" s="43" t="n">
        <f aca="false">AP185-$F187*AP20</f>
        <v>1671.27546381386</v>
      </c>
      <c r="AQ188" s="43" t="n">
        <f aca="false">AQ185-$F187*AQ20</f>
        <v>1524.29150321057</v>
      </c>
      <c r="AR188" s="43" t="n">
        <f aca="false">AR185-$F187*AR20</f>
        <v>1539.75133672162</v>
      </c>
      <c r="AS188" s="43" t="n">
        <f aca="false">AS185-$F187*AS20</f>
        <v>1555.18302008652</v>
      </c>
      <c r="AT188" s="43" t="n">
        <f aca="false">AT185-$F187*AT20</f>
        <v>1553.95047305377</v>
      </c>
      <c r="AU188" s="43" t="n">
        <f aca="false">AU185-$F187*AU20</f>
        <v>1550.20230967827</v>
      </c>
      <c r="AV188" s="43" t="n">
        <f aca="false">AV185-$F187*AV20</f>
        <v>1565.94784501032</v>
      </c>
      <c r="AW188" s="43" t="n">
        <f aca="false">AW185-$F187*AW20</f>
        <v>1581.66491537137</v>
      </c>
      <c r="AX188" s="43" t="n">
        <f aca="false">AX185-$F187*AX20</f>
        <v>1580.4051692912</v>
      </c>
      <c r="AY188" s="43" t="n">
        <f aca="false">AY185-$F187*AY20</f>
        <v>1471.37313027145</v>
      </c>
      <c r="AZ188" s="43" t="n">
        <f aca="false">AZ185-$F187*AZ20</f>
        <v>1470.10347513588</v>
      </c>
      <c r="BA188" s="43" t="n">
        <f aca="false">BA185-$F187*BA20</f>
        <v>1484.75463995337</v>
      </c>
      <c r="BB188" s="43" t="n">
        <f aca="false">BB185-$F187*BB20</f>
        <v>1483.45614899513</v>
      </c>
      <c r="BC188" s="43" t="n">
        <f aca="false">BC185-$F187*BC20</f>
        <v>1495.98391168715</v>
      </c>
      <c r="BD188" s="43" t="n">
        <f aca="false">BD185-$F187*BD20</f>
        <v>1511.05441150432</v>
      </c>
      <c r="BE188" s="43" t="n">
        <f aca="false">BE185-$F187*BE20</f>
        <v>1526.09356520713</v>
      </c>
      <c r="BF188" s="43" t="n">
        <f aca="false">BF185-$F187*BF20</f>
        <v>1524.70515217021</v>
      </c>
      <c r="BG188" s="43" t="n">
        <f aca="false">BG185-$F187*BG20</f>
        <v>1483.5381793341</v>
      </c>
      <c r="BH188" s="43" t="n">
        <f aca="false">BH185-$F187*BH20</f>
        <v>1449.11509006247</v>
      </c>
      <c r="BI188" s="43" t="n">
        <f aca="false">BI185-$F187*BI20</f>
        <v>1463.45497008152</v>
      </c>
      <c r="BJ188" s="43" t="n">
        <f aca="false">BJ185-$F187*BJ20</f>
        <v>1462.01908936229</v>
      </c>
      <c r="BK188" s="43" t="n">
        <f aca="false">BK185-$F187*BK20</f>
        <v>1428.74599309458</v>
      </c>
      <c r="BL188" s="43" t="n">
        <f aca="false">BL185-$F187*BL20</f>
        <v>1443.05026276884</v>
      </c>
      <c r="BM188" s="43" t="n">
        <f aca="false">BM185-$F187*BM20</f>
        <v>1457.32198532706</v>
      </c>
      <c r="BN188" s="43" t="n">
        <f aca="false">BN185-$F187*BN20</f>
        <v>1455.85446286454</v>
      </c>
      <c r="BO188" s="43" t="n">
        <f aca="false">BO185-$F187*BO20</f>
        <v>1457.27737394708</v>
      </c>
      <c r="BP188" s="43" t="n">
        <f aca="false">BP185-$F187*BP20</f>
        <v>1455.82608309884</v>
      </c>
      <c r="BQ188" s="43" t="n">
        <f aca="false">BQ185-$F187*BQ20</f>
        <v>1470.25276099076</v>
      </c>
      <c r="BR188" s="43" t="n">
        <f aca="false">BR185-$F187*BR20</f>
        <v>1468.76829965157</v>
      </c>
      <c r="BS188" s="43" t="n">
        <f aca="false">BS185-$F187*BS20</f>
        <v>1393.04807775432</v>
      </c>
      <c r="BT188" s="43" t="n">
        <f aca="false">BT185-$F187*BT20</f>
        <v>1406.98835652421</v>
      </c>
      <c r="BU188" s="43" t="n">
        <f aca="false">BU185-$F187*BU20</f>
        <v>1420.89650733169</v>
      </c>
      <c r="BV188" s="43" t="n">
        <f aca="false">BV185-$F187*BV20</f>
        <v>1419.39712095956</v>
      </c>
      <c r="BW188" s="43" t="n">
        <f aca="false">BW185-$F187*BW20</f>
        <v>1405.6304633079</v>
      </c>
      <c r="BX188" s="43" t="n">
        <f aca="false">BX185-$F187*BX20</f>
        <v>1419.69193428382</v>
      </c>
      <c r="BY188" s="43" t="n">
        <f aca="false">BY185-$F187*BY20</f>
        <v>1433.7203284509</v>
      </c>
      <c r="BZ188" s="43" t="n">
        <f aca="false">BZ185-$F187*BZ20</f>
        <v>1432.1664312592</v>
      </c>
      <c r="CA188" s="43" t="n">
        <f aca="false">CA185-$F187*CA20</f>
        <v>1367.83556115396</v>
      </c>
      <c r="CB188" s="43" t="n">
        <f aca="false">CB185-$F187*CB20</f>
        <v>1381.46321264387</v>
      </c>
      <c r="CC188" s="43" t="n">
        <f aca="false">CC185-$F187*CC20</f>
        <v>1395.9081234422</v>
      </c>
      <c r="CD188" s="43" t="n">
        <f aca="false">CD185-$F187*CD20</f>
        <v>1395.16459209126</v>
      </c>
      <c r="CE188" s="43" t="n">
        <f aca="false">CE185-$F187*CE20</f>
        <v>1347.64766654119</v>
      </c>
      <c r="CF188" s="43" t="n">
        <f aca="false">CF185-$F187*CF20</f>
        <v>1346.9228385164</v>
      </c>
      <c r="CG188" s="43" t="n">
        <f aca="false">CG185-$F187*CG20</f>
        <v>1360.99194392968</v>
      </c>
      <c r="CH188" s="43" t="n">
        <f aca="false">CH185-$F187*CH20</f>
        <v>1360.25221019267</v>
      </c>
      <c r="CI188" s="43" t="n">
        <f aca="false">CI185-$F187*CI20</f>
        <v>1387.4965487497</v>
      </c>
      <c r="CJ188" s="43" t="n">
        <f aca="false">CJ185-$F187*CJ20</f>
        <v>1402.15316902107</v>
      </c>
      <c r="CK188" s="43" t="n">
        <f aca="false">CK185-$F187*CK20</f>
        <v>1416.78512702431</v>
      </c>
      <c r="CL188" s="43" t="n">
        <f aca="false">CL185-$F187*CL20</f>
        <v>1416.00086838555</v>
      </c>
      <c r="CM188" s="43" t="n">
        <f aca="false">CM185-$F187*CM20</f>
        <v>1465.7123573538</v>
      </c>
      <c r="CN188" s="43" t="n">
        <f aca="false">CN185-$F187*CN20</f>
        <v>1481.21379022325</v>
      </c>
      <c r="CO188" s="43" t="n">
        <f aca="false">CO185-$F187*CO20</f>
        <v>1496.68977384883</v>
      </c>
      <c r="CP188" s="43" t="n">
        <f aca="false">CP185-$F187*CP20</f>
        <v>1495.88048942904</v>
      </c>
      <c r="CQ188" s="43" t="n">
        <f aca="false">CQ185-$F187*CQ20</f>
        <v>1449.5010995176</v>
      </c>
      <c r="CR188" s="43" t="n">
        <f aca="false">CR185-$F187*CR20</f>
        <v>1464.81364595387</v>
      </c>
      <c r="CS188" s="43" t="n">
        <f aca="false">CS185-$F187*CS20</f>
        <v>1480.10045884051</v>
      </c>
      <c r="CT188" s="43" t="n">
        <f aca="false">CT185-$F187*CT20</f>
        <v>1479.28213351465</v>
      </c>
      <c r="CU188" s="43" t="n">
        <f aca="false">CU185-$F187*CU20</f>
        <v>-33272.5377258</v>
      </c>
      <c r="CV188" s="43" t="n">
        <f aca="false">CV185-$F187*CV20</f>
        <v>1530.66907651028</v>
      </c>
      <c r="CW188" s="43" t="n">
        <f aca="false">CW185-$F187*CW20</f>
        <v>1546.7135749082</v>
      </c>
      <c r="CX188" s="43" t="n">
        <f aca="false">CX185-$F187*CX20</f>
        <v>1545.92959678448</v>
      </c>
      <c r="CY188" s="43" t="n">
        <f aca="false">CY185-$F187*CY20</f>
        <v>1904.22668073469</v>
      </c>
      <c r="CZ188" s="43" t="n">
        <f aca="false">CZ185-$F187*CZ20</f>
        <v>1924.6154007972</v>
      </c>
      <c r="DA188" s="43" t="n">
        <f aca="false">DA185-$F187*DA20</f>
        <v>1944.97915530991</v>
      </c>
      <c r="DB188" s="43" t="n">
        <f aca="false">DB185-$F187*DB20</f>
        <v>1944.18525233224</v>
      </c>
      <c r="DC188" s="43" t="n">
        <f aca="false">DC185-$F187*DC20</f>
        <v>1896.99405933607</v>
      </c>
      <c r="DD188" s="43" t="n">
        <f aca="false">DD185-$F187*DD20</f>
        <v>1917.305551589</v>
      </c>
      <c r="DE188" s="43" t="n">
        <f aca="false">DE185-$F187*DE20</f>
        <v>1937.59218001155</v>
      </c>
      <c r="DF188" s="43" t="n">
        <f aca="false">DF185-$F187*DF20</f>
        <v>1936.80151170575</v>
      </c>
      <c r="DG188" s="43" t="n">
        <f aca="false">DG185-$F187*DG20</f>
        <v>1899.39536004032</v>
      </c>
      <c r="DH188" s="43" t="n">
        <f aca="false">DH185-$F187*DH20</f>
        <v>1919.72564340049</v>
      </c>
      <c r="DI188" s="43" t="n">
        <f aca="false">DI185-$F187*DI20</f>
        <v>1940.03080689933</v>
      </c>
      <c r="DJ188" s="43" t="n">
        <f aca="false">DJ185-$F187*DJ20</f>
        <v>1939.2319968247</v>
      </c>
      <c r="DK188" s="43" t="n">
        <f aca="false">DK185-$F187*DK20</f>
        <v>1891.21433941723</v>
      </c>
      <c r="DL188" s="43" t="n">
        <f aca="false">DL185-$F187*DL20</f>
        <v>1890.43794308765</v>
      </c>
      <c r="DM188" s="43" t="n">
        <f aca="false">DM185-$F187*DM20</f>
        <v>1910.42764600639</v>
      </c>
      <c r="DN188" s="43" t="n">
        <f aca="false">DN185-$F187*DN20</f>
        <v>1909.63528348916</v>
      </c>
      <c r="DO188" s="43" t="n">
        <f aca="false">DO185-$F187*DO20</f>
        <v>1905.90291427049</v>
      </c>
      <c r="DP188" s="43" t="n">
        <f aca="false">DP185-$F187*DP20</f>
        <v>1926.30008945086</v>
      </c>
      <c r="DQ188" s="43" t="n">
        <f aca="false">DQ185-$F187*DQ20</f>
        <v>1946.67196907459</v>
      </c>
      <c r="DR188" s="43" t="n">
        <f aca="false">DR185-$F187*DR20</f>
        <v>1945.86757189955</v>
      </c>
      <c r="DS188" s="43" t="n">
        <f aca="false">DS185-$F187*DS20</f>
        <v>1876.87621973754</v>
      </c>
      <c r="DT188" s="43" t="n">
        <f aca="false">DT185-$F187*DT20</f>
        <v>1896.95028006896</v>
      </c>
      <c r="DU188" s="43" t="n">
        <f aca="false">DU185-$F187*DU20</f>
        <v>1916.99902550286</v>
      </c>
      <c r="DV188" s="43" t="n">
        <f aca="false">DV185-$F187*DV20</f>
        <v>1916.19401328899</v>
      </c>
      <c r="DW188" s="43" t="n">
        <f aca="false">DW185-$F187*DW20</f>
        <v>1899.6106504554</v>
      </c>
      <c r="DX188" s="43" t="n">
        <f aca="false">DX185-$F187*DX20</f>
        <v>1919.93104668206</v>
      </c>
      <c r="DY188" s="43" t="n">
        <f aca="false">DY185-$F187*DY20</f>
        <v>1940.22592458564</v>
      </c>
      <c r="DZ188" s="43" t="n">
        <f aca="false">DZ185-$F187*DZ20</f>
        <v>1939.4144434514</v>
      </c>
      <c r="EA188" s="43" t="n">
        <f aca="false">EA185-$F187*EA20</f>
        <v>1933.17676680014</v>
      </c>
      <c r="EB188" s="43" t="n">
        <f aca="false">EB185-$F187*EB20</f>
        <v>1932.3879251865</v>
      </c>
      <c r="EC188" s="43" t="n">
        <f aca="false">EC185-$F187*EC20</f>
        <v>1952.82604429538</v>
      </c>
      <c r="ED188" s="43" t="n">
        <f aca="false">ED185-$F187*ED20</f>
        <v>1952.02098056327</v>
      </c>
      <c r="EE188" s="43" t="n">
        <f aca="false">EE185-$F187*EE20</f>
        <v>1869.77052216681</v>
      </c>
      <c r="EF188" s="43" t="n">
        <f aca="false">EF185-$F187*EF20</f>
        <v>1889.74691664176</v>
      </c>
      <c r="EG188" s="43" t="n">
        <f aca="false">EG185-$F187*EG20</f>
        <v>1909.69738896071</v>
      </c>
      <c r="EH188" s="43" t="n">
        <f aca="false">EH185-$F187*EH20</f>
        <v>1908.87306596383</v>
      </c>
      <c r="EI188" s="43" t="n">
        <f aca="false">EI185-$F187*EI20</f>
        <v>1926.67860443634</v>
      </c>
      <c r="EJ188" s="43" t="n">
        <f aca="false">EJ185-$F187*EJ20</f>
        <v>1839.25031558284</v>
      </c>
      <c r="EK188" s="43" t="n">
        <f aca="false">EK185-$F187*EK20</f>
        <v>1858.63216879954</v>
      </c>
      <c r="EL188" s="43" t="n">
        <f aca="false">EL185-$F187*EL20</f>
        <v>1857.79399416642</v>
      </c>
      <c r="EM188" s="43" t="n">
        <f aca="false">EM185-$F187*EM20</f>
        <v>1880.52833244476</v>
      </c>
      <c r="EN188" s="43" t="n">
        <f aca="false">EN185-$F187*EN20</f>
        <v>1900.57973727047</v>
      </c>
      <c r="EO188" s="43" t="n">
        <f aca="false">EO185-$F187*EO20</f>
        <v>1920.6037752374</v>
      </c>
      <c r="EP188" s="43" t="n">
        <f aca="false">EP185-$F187*EP20</f>
        <v>1919.73351077904</v>
      </c>
      <c r="EQ188" s="43" t="n">
        <f aca="false">EQ185-$F187*EQ20</f>
        <v>1850.10599581474</v>
      </c>
      <c r="ER188" s="43" t="n">
        <f aca="false">ER185-$F187*ER20</f>
        <v>1849.25089601714</v>
      </c>
      <c r="ES188" s="43" t="n">
        <f aca="false">ES185-$F187*ES20</f>
        <v>1868.70848526162</v>
      </c>
      <c r="ET188" s="43" t="n">
        <f aca="false">ET185-$F187*ET20</f>
        <v>1867.83580078039</v>
      </c>
      <c r="EU188" s="43" t="n">
        <f aca="false">EU185-$F187*EU20</f>
        <v>1862.90516002734</v>
      </c>
      <c r="EV188" s="43" t="n">
        <f aca="false">EV185-$F187*EV20</f>
        <v>1882.744080483</v>
      </c>
      <c r="EW188" s="43" t="n">
        <f aca="false">EW185-$F187*EW20</f>
        <v>1902.55509309463</v>
      </c>
      <c r="EX188" s="43" t="n">
        <f aca="false">EX185-$F187*EX20</f>
        <v>1901.66762533829</v>
      </c>
      <c r="EY188" s="43" t="n">
        <f aca="false">EY185-$F187*EY20</f>
        <v>1896.64869716982</v>
      </c>
      <c r="EZ188" s="43" t="n">
        <f aca="false">EZ185-$F187*EZ20</f>
        <v>1916.84797697946</v>
      </c>
      <c r="FA188" s="43" t="n">
        <f aca="false">FA185-$F187*FA20</f>
        <v>1937.0188761862</v>
      </c>
      <c r="FB188" s="43" t="n">
        <f aca="false">FB185-$F187*FB20</f>
        <v>1936.11637472606</v>
      </c>
      <c r="FC188" s="43" t="n">
        <f aca="false">FC185-$F187*FC20</f>
        <v>1931.00756830613</v>
      </c>
      <c r="FD188" s="43" t="n">
        <f aca="false">FD185-$F187*FD20</f>
        <v>0</v>
      </c>
      <c r="FE188" s="43" t="n">
        <f aca="false">FE185-$F187*FE20</f>
        <v>0</v>
      </c>
      <c r="FF188" s="43" t="n">
        <f aca="false">FF185-$F187*FF20</f>
        <v>0</v>
      </c>
      <c r="FG188" s="43" t="n">
        <f aca="false">FG185-$F187*FG20</f>
        <v>0</v>
      </c>
      <c r="FH188" s="43" t="n">
        <f aca="false">FH185-$F187*FH20</f>
        <v>0</v>
      </c>
    </row>
    <row r="189" customFormat="false" ht="15" hidden="false" customHeight="false" outlineLevel="0" collapsed="false">
      <c r="C189" s="23" t="s">
        <v>774</v>
      </c>
      <c r="D189" s="11" t="s">
        <v>33</v>
      </c>
      <c r="E189" s="24" t="n">
        <f aca="false">XIRR(INDEX($J188:$FH188,$E22):$FH188,INDEX($J$4:$FH$4,$E22):$FH$4)</f>
        <v>0.0800000000000001</v>
      </c>
    </row>
    <row r="190" customFormat="false" ht="15" hidden="false" customHeight="false" outlineLevel="0" collapsed="false">
      <c r="C190" s="0" t="s">
        <v>775</v>
      </c>
      <c r="D190" s="11" t="s">
        <v>319</v>
      </c>
      <c r="I190" s="43" t="n">
        <f aca="false">SUM(J190:FH190)</f>
        <v>142008.326878795</v>
      </c>
      <c r="J190" s="43" t="n">
        <f aca="false">J188-J24*J149</f>
        <v>0</v>
      </c>
      <c r="K190" s="43" t="n">
        <f aca="false">K188-K24*K149</f>
        <v>0</v>
      </c>
      <c r="L190" s="43" t="n">
        <f aca="false">L188-L24*L149</f>
        <v>0</v>
      </c>
      <c r="M190" s="43" t="n">
        <f aca="false">M188-M24*M149</f>
        <v>0</v>
      </c>
      <c r="N190" s="43" t="n">
        <f aca="false">N188-N24*N149</f>
        <v>0</v>
      </c>
      <c r="O190" s="43" t="n">
        <f aca="false">O188-O24*O149</f>
        <v>0</v>
      </c>
      <c r="P190" s="43" t="n">
        <f aca="false">P188-P24*P149</f>
        <v>0</v>
      </c>
      <c r="Q190" s="43" t="n">
        <f aca="false">Q188-Q24*Q149</f>
        <v>0</v>
      </c>
      <c r="R190" s="43" t="n">
        <f aca="false">R188-R24*R149</f>
        <v>0</v>
      </c>
      <c r="S190" s="43" t="n">
        <f aca="false">S188-S24*S149</f>
        <v>-67004.1578806314</v>
      </c>
      <c r="T190" s="43" t="n">
        <f aca="false">T188-T24*T149</f>
        <v>1343.90484917848</v>
      </c>
      <c r="U190" s="43" t="n">
        <f aca="false">U188-U24*U149</f>
        <v>1358.09433081864</v>
      </c>
      <c r="V190" s="43" t="n">
        <f aca="false">V188-V24*V149</f>
        <v>1357.50970841816</v>
      </c>
      <c r="W190" s="43" t="n">
        <f aca="false">W188-W24*W149</f>
        <v>1310.60876451331</v>
      </c>
      <c r="X190" s="43" t="n">
        <f aca="false">X188-X24*X149</f>
        <v>1324.60725922182</v>
      </c>
      <c r="Y190" s="43" t="n">
        <f aca="false">Y188-Y24*Y149</f>
        <v>1338.58745780724</v>
      </c>
      <c r="Z190" s="43" t="n">
        <f aca="false">Z188-Z24*Z149</f>
        <v>1338.00564219687</v>
      </c>
      <c r="AA190" s="43" t="n">
        <f aca="false">AA188-AA24*AA149</f>
        <v>1291.15986241335</v>
      </c>
      <c r="AB190" s="43" t="n">
        <f aca="false">AB188-AB24*AB149</f>
        <v>1304.94498971684</v>
      </c>
      <c r="AC190" s="43" t="n">
        <f aca="false">AC188-AC24*AC149</f>
        <v>1318.71190953468</v>
      </c>
      <c r="AD190" s="43" t="n">
        <f aca="false">AD188-AD24*AD149</f>
        <v>1318.13291258937</v>
      </c>
      <c r="AE190" s="43" t="n">
        <f aca="false">AE188-AE24*AE149</f>
        <v>1767.14075787919</v>
      </c>
      <c r="AF190" s="43" t="n">
        <f aca="false">AF188-AF24*AF149</f>
        <v>1785.96622105556</v>
      </c>
      <c r="AG190" s="43" t="n">
        <f aca="false">AG188-AG24*AG149</f>
        <v>1804.76541808688</v>
      </c>
      <c r="AH190" s="43" t="n">
        <f aca="false">AH188-AH24*AH149</f>
        <v>1803.93015625875</v>
      </c>
      <c r="AI190" s="43" t="n">
        <f aca="false">AI188-AI24*AI149</f>
        <v>1827.63030193264</v>
      </c>
      <c r="AJ190" s="43" t="n">
        <f aca="false">AJ188-AJ24*AJ149</f>
        <v>1826.86650767956</v>
      </c>
      <c r="AK190" s="43" t="n">
        <f aca="false">AK188-AK24*AK149</f>
        <v>1846.17035441689</v>
      </c>
      <c r="AL190" s="43" t="n">
        <f aca="false">AL188-AL24*AL149</f>
        <v>1845.39085313132</v>
      </c>
      <c r="AM190" s="43" t="n">
        <f aca="false">AM188-AM24*AM149</f>
        <v>1685.05744428426</v>
      </c>
      <c r="AN190" s="43" t="n">
        <f aca="false">AN188-AN24*AN149</f>
        <v>1702.99799800193</v>
      </c>
      <c r="AO190" s="43" t="n">
        <f aca="false">AO188-AO24*AO149</f>
        <v>1720.9131658576</v>
      </c>
      <c r="AP190" s="43" t="n">
        <f aca="false">AP188-AP24*AP149</f>
        <v>1720.10589697733</v>
      </c>
      <c r="AQ190" s="43" t="n">
        <f aca="false">AQ188-AQ24*AQ149</f>
        <v>1561.08811304584</v>
      </c>
      <c r="AR190" s="43" t="n">
        <f aca="false">AR188-AR24*AR149</f>
        <v>1577.70778018098</v>
      </c>
      <c r="AS190" s="43" t="n">
        <f aca="false">AS188-AS24*AS149</f>
        <v>1594.30389651614</v>
      </c>
      <c r="AT190" s="43" t="n">
        <f aca="false">AT188-AT24*AT149</f>
        <v>1593.55498249715</v>
      </c>
      <c r="AU190" s="43" t="n">
        <f aca="false">AU188-AU24*AU149</f>
        <v>1591.96889412618</v>
      </c>
      <c r="AV190" s="43" t="n">
        <f aca="false">AV188-AV24*AV149</f>
        <v>1608.93261139862</v>
      </c>
      <c r="AW190" s="43" t="n">
        <f aca="false">AW188-AW24*AW149</f>
        <v>1625.87280806085</v>
      </c>
      <c r="AX190" s="43" t="n">
        <f aca="false">AX188-AX24*AX149</f>
        <v>1625.12485407522</v>
      </c>
      <c r="AY190" s="43" t="n">
        <f aca="false">AY188-AY24*AY149</f>
        <v>1506.91359874955</v>
      </c>
      <c r="AZ190" s="43" t="n">
        <f aca="false">AZ188-AZ24*AZ149</f>
        <v>1506.17076468594</v>
      </c>
      <c r="BA190" s="43" t="n">
        <f aca="false">BA188-BA24*BA149</f>
        <v>1521.97165703336</v>
      </c>
      <c r="BB190" s="43" t="n">
        <f aca="false">BB188-BB24*BB149</f>
        <v>1521.21354697268</v>
      </c>
      <c r="BC190" s="43" t="n">
        <f aca="false">BC188-BC24*BC149</f>
        <v>1537.57715232605</v>
      </c>
      <c r="BD190" s="43" t="n">
        <f aca="false">BD188-BD24*BD149</f>
        <v>1553.86393377106</v>
      </c>
      <c r="BE190" s="43" t="n">
        <f aca="false">BE188-BE24*BE149</f>
        <v>1570.12483928228</v>
      </c>
      <c r="BF190" s="43" t="n">
        <f aca="false">BF188-BF24*BF149</f>
        <v>1569.30198614877</v>
      </c>
      <c r="BG190" s="43" t="n">
        <f aca="false">BG188-BG24*BG149</f>
        <v>1526.69488592832</v>
      </c>
      <c r="BH190" s="43" t="n">
        <f aca="false">BH188-BH24*BH149</f>
        <v>1542.84490493699</v>
      </c>
      <c r="BI190" s="43" t="n">
        <f aca="false">BI188-BI24*BI149</f>
        <v>1558.96853373227</v>
      </c>
      <c r="BJ190" s="43" t="n">
        <f aca="false">BJ188-BJ24*BJ149</f>
        <v>1558.12932653858</v>
      </c>
      <c r="BK190" s="43" t="n">
        <f aca="false">BK188-BK24*BK149</f>
        <v>1523.04149227981</v>
      </c>
      <c r="BL190" s="43" t="n">
        <f aca="false">BL188-BL24*BL149</f>
        <v>1539.153690892</v>
      </c>
      <c r="BM190" s="43" t="n">
        <f aca="false">BM188-BM24*BM149</f>
        <v>1555.23958927033</v>
      </c>
      <c r="BN190" s="43" t="n">
        <f aca="false">BN188-BN24*BN149</f>
        <v>1554.40324342047</v>
      </c>
      <c r="BO190" s="43" t="n">
        <f aca="false">BO188-BO24*BO149</f>
        <v>1557.11694739241</v>
      </c>
      <c r="BP190" s="43" t="n">
        <f aca="false">BP188-BP24*BP149</f>
        <v>1556.31796768565</v>
      </c>
      <c r="BQ190" s="43" t="n">
        <f aca="false">BQ188-BQ24*BQ149</f>
        <v>1572.61320807289</v>
      </c>
      <c r="BR190" s="43" t="n">
        <f aca="false">BR188-BR24*BR149</f>
        <v>1571.79779776304</v>
      </c>
      <c r="BS190" s="43" t="n">
        <f aca="false">BS188-BS24*BS149</f>
        <v>1490.14291746253</v>
      </c>
      <c r="BT190" s="43" t="n">
        <f aca="false">BT188-BT24*BT149</f>
        <v>1505.93424986466</v>
      </c>
      <c r="BU190" s="43" t="n">
        <f aca="false">BU188-BU24*BU149</f>
        <v>1521.70073168874</v>
      </c>
      <c r="BV190" s="43" t="n">
        <f aca="false">BV188-BV24*BV149</f>
        <v>1520.91048480628</v>
      </c>
      <c r="BW190" s="43" t="n">
        <f aca="false">BW188-BW24*BW149</f>
        <v>1507.37852845562</v>
      </c>
      <c r="BX190" s="43" t="n">
        <f aca="false">BX188-BX24*BX149</f>
        <v>1523.34564927714</v>
      </c>
      <c r="BY190" s="43" t="n">
        <f aca="false">BY188-BY24*BY149</f>
        <v>1539.28740945939</v>
      </c>
      <c r="BZ190" s="43" t="n">
        <f aca="false">BZ188-BZ24*BZ149</f>
        <v>1538.48094266053</v>
      </c>
      <c r="CA190" s="43" t="n">
        <f aca="false">CA188-CA24*CA149</f>
        <v>1469.42814578874</v>
      </c>
      <c r="CB190" s="43" t="n">
        <f aca="false">CB188-CB24*CB149</f>
        <v>1484.9633228609</v>
      </c>
      <c r="CC190" s="43" t="n">
        <f aca="false">CC188-CC24*CC149</f>
        <v>1500.47280594032</v>
      </c>
      <c r="CD190" s="43" t="n">
        <f aca="false">CD188-CD24*CD149</f>
        <v>1499.65573852171</v>
      </c>
      <c r="CE190" s="43" t="n">
        <f aca="false">CE188-CE24*CE149</f>
        <v>1447.80338208872</v>
      </c>
      <c r="CF190" s="43" t="n">
        <f aca="false">CF188-CF24*CF149</f>
        <v>1447.00686777577</v>
      </c>
      <c r="CG190" s="43" t="n">
        <f aca="false">CG188-CG24*CG149</f>
        <v>1462.10337790459</v>
      </c>
      <c r="CH190" s="43" t="n">
        <f aca="false">CH188-CH24*CH149</f>
        <v>1461.2904836881</v>
      </c>
      <c r="CI190" s="43" t="n">
        <f aca="false">CI188-CI24*CI149</f>
        <v>1491.95740780801</v>
      </c>
      <c r="CJ190" s="43" t="n">
        <f aca="false">CJ188-CJ24*CJ149</f>
        <v>1507.69953866002</v>
      </c>
      <c r="CK190" s="43" t="n">
        <f aca="false">CK188-CK24*CK149</f>
        <v>1523.41456811847</v>
      </c>
      <c r="CL190" s="43" t="n">
        <f aca="false">CL188-CL24*CL149</f>
        <v>1522.55274543851</v>
      </c>
      <c r="CM190" s="43" t="n">
        <f aca="false">CM188-CM24*CM149</f>
        <v>1577.9088458345</v>
      </c>
      <c r="CN190" s="43" t="n">
        <f aca="false">CN188-CN24*CN149</f>
        <v>1594.5793421789</v>
      </c>
      <c r="CO190" s="43" t="n">
        <f aca="false">CO188-CO24*CO149</f>
        <v>1611.22187232124</v>
      </c>
      <c r="CP190" s="43" t="n">
        <f aca="false">CP188-CP24*CP149</f>
        <v>1610.33254878301</v>
      </c>
      <c r="CQ190" s="43" t="n">
        <f aca="false">CQ188-CQ24*CQ149</f>
        <v>1560.09427678373</v>
      </c>
      <c r="CR190" s="43" t="n">
        <f aca="false">CR188-CR24*CR149</f>
        <v>1576.55720561914</v>
      </c>
      <c r="CS190" s="43" t="n">
        <f aca="false">CS188-CS24*CS149</f>
        <v>1592.99185582858</v>
      </c>
      <c r="CT190" s="43" t="n">
        <f aca="false">CT188-CT24*CT149</f>
        <v>1592.09259722873</v>
      </c>
      <c r="CU190" s="43" t="n">
        <f aca="false">CU188-CU24*CU149</f>
        <v>-33161.9071369675</v>
      </c>
      <c r="CV190" s="43" t="n">
        <f aca="false">CV188-CV24*CV149</f>
        <v>1563.34670821655</v>
      </c>
      <c r="CW190" s="43" t="n">
        <f aca="false">CW188-CW24*CW149</f>
        <v>1579.67355017014</v>
      </c>
      <c r="CX190" s="43" t="n">
        <f aca="false">CX188-CX24*CX149</f>
        <v>1578.81203574847</v>
      </c>
      <c r="CY190" s="43" t="n">
        <f aca="false">CY188-CY24*CY149</f>
        <v>1975.1540449688</v>
      </c>
      <c r="CZ190" s="43" t="n">
        <f aca="false">CZ188-CZ24*CZ149</f>
        <v>1996.25475688349</v>
      </c>
      <c r="DA190" s="43" t="n">
        <f aca="false">DA188-DA24*DA149</f>
        <v>2017.32803412807</v>
      </c>
      <c r="DB190" s="43" t="n">
        <f aca="false">DB188-DB24*DB149</f>
        <v>2016.45561327348</v>
      </c>
      <c r="DC190" s="43" t="n">
        <f aca="false">DC188-DC24*DC149</f>
        <v>1967.20610936593</v>
      </c>
      <c r="DD190" s="43" t="n">
        <f aca="false">DD188-DD24*DD149</f>
        <v>1988.2219555558</v>
      </c>
      <c r="DE190" s="43" t="n">
        <f aca="false">DE188-DE24*DE149</f>
        <v>2009.21047885515</v>
      </c>
      <c r="DF190" s="43" t="n">
        <f aca="false">DF188-DF24*DF149</f>
        <v>2008.34161258503</v>
      </c>
      <c r="DG190" s="43" t="n">
        <f aca="false">DG188-DG24*DG149</f>
        <v>1969.84490134862</v>
      </c>
      <c r="DH190" s="43" t="n">
        <f aca="false">DH188-DH24*DH149</f>
        <v>1990.88139710688</v>
      </c>
      <c r="DI190" s="43" t="n">
        <f aca="false">DI188-DI24*DI149</f>
        <v>2011.89028862193</v>
      </c>
      <c r="DJ190" s="43" t="n">
        <f aca="false">DJ188-DJ24*DJ149</f>
        <v>2011.01247535311</v>
      </c>
      <c r="DK190" s="43" t="n">
        <f aca="false">DK188-DK24*DK149</f>
        <v>1959.55029382857</v>
      </c>
      <c r="DL190" s="43" t="n">
        <f aca="false">DL188-DL24*DL149</f>
        <v>1958.69711104882</v>
      </c>
      <c r="DM190" s="43" t="n">
        <f aca="false">DM188-DM24*DM149</f>
        <v>1979.35934258573</v>
      </c>
      <c r="DN190" s="43" t="n">
        <f aca="false">DN188-DN24*DN149</f>
        <v>1978.48861454482</v>
      </c>
      <c r="DO190" s="43" t="n">
        <f aca="false">DO188-DO24*DO149</f>
        <v>1976.99605984331</v>
      </c>
      <c r="DP190" s="43" t="n">
        <f aca="false">DP188-DP24*DP149</f>
        <v>1998.1060630963</v>
      </c>
      <c r="DQ190" s="43" t="n">
        <f aca="false">DQ188-DQ24*DQ149</f>
        <v>2019.18826903431</v>
      </c>
      <c r="DR190" s="43" t="n">
        <f aca="false">DR188-DR24*DR149</f>
        <v>2018.3043160947</v>
      </c>
      <c r="DS190" s="43" t="n">
        <f aca="false">DS188-DS24*DS149</f>
        <v>1945.09859332358</v>
      </c>
      <c r="DT190" s="43" t="n">
        <f aca="false">DT188-DT24*DT149</f>
        <v>1965.85352531399</v>
      </c>
      <c r="DU190" s="43" t="n">
        <f aca="false">DU188-DU24*DU149</f>
        <v>1986.5806387357</v>
      </c>
      <c r="DV190" s="43" t="n">
        <f aca="false">DV188-DV24*DV149</f>
        <v>1985.69600992925</v>
      </c>
      <c r="DW190" s="43" t="n">
        <f aca="false">DW188-DW24*DW149</f>
        <v>1970.08148422232</v>
      </c>
      <c r="DX190" s="43" t="n">
        <f aca="false">DX188-DX24*DX149</f>
        <v>1991.10711499872</v>
      </c>
      <c r="DY190" s="43" t="n">
        <f aca="false">DY188-DY24*DY149</f>
        <v>2012.10470366184</v>
      </c>
      <c r="DZ190" s="43" t="n">
        <f aca="false">DZ188-DZ24*DZ149</f>
        <v>2011.21296615168</v>
      </c>
      <c r="EA190" s="43" t="n">
        <f aca="false">EA188-EA24*EA149</f>
        <v>2005.66285139222</v>
      </c>
      <c r="EB190" s="43" t="n">
        <f aca="false">EB188-EB24*EB149</f>
        <v>2004.79599247612</v>
      </c>
      <c r="EC190" s="43" t="n">
        <f aca="false">EC188-EC24*EC149</f>
        <v>2025.95098905715</v>
      </c>
      <c r="ED190" s="43" t="n">
        <f aca="false">ED188-ED24*ED149</f>
        <v>2025.06630363725</v>
      </c>
      <c r="EE190" s="43" t="n">
        <f aca="false">EE188-EE24*EE149</f>
        <v>1937.29013445465</v>
      </c>
      <c r="EF190" s="43" t="n">
        <f aca="false">EF188-EF24*EF149</f>
        <v>1957.93774132806</v>
      </c>
      <c r="EG190" s="43" t="n">
        <f aca="false">EG188-EG24*EG149</f>
        <v>1978.55686231576</v>
      </c>
      <c r="EH190" s="43" t="n">
        <f aca="false">EH188-EH24*EH149</f>
        <v>1977.65101286864</v>
      </c>
      <c r="EI190" s="43" t="n">
        <f aca="false">EI188-EI24*EI149</f>
        <v>1999.82648859699</v>
      </c>
      <c r="EJ190" s="43" t="n">
        <f aca="false">EJ188-EJ24*EJ149</f>
        <v>2021.15419294817</v>
      </c>
      <c r="EK190" s="43" t="n">
        <f aca="false">EK188-EK24*EK149</f>
        <v>2042.45293274675</v>
      </c>
      <c r="EL190" s="43" t="n">
        <f aca="false">EL188-EL24*EL149</f>
        <v>2041.53186172135</v>
      </c>
      <c r="EM190" s="43" t="n">
        <f aca="false">EM188-EM24*EM149</f>
        <v>2066.5146510382</v>
      </c>
      <c r="EN190" s="43" t="n">
        <f aca="false">EN188-EN24*EN149</f>
        <v>2088.54916183568</v>
      </c>
      <c r="EO190" s="43" t="n">
        <f aca="false">EO188-EO24*EO149</f>
        <v>2110.55359916198</v>
      </c>
      <c r="EP190" s="43" t="n">
        <f aca="false">EP188-EP24*EP149</f>
        <v>2109.59726459235</v>
      </c>
      <c r="EQ190" s="43" t="n">
        <f aca="false">EQ188-EQ24*EQ149</f>
        <v>2033.08351188433</v>
      </c>
      <c r="ER190" s="43" t="n">
        <f aca="false">ER188-ER24*ER149</f>
        <v>2032.14384177708</v>
      </c>
      <c r="ES190" s="43" t="n">
        <f aca="false">ES188-ES24*ES149</f>
        <v>2053.5258079798</v>
      </c>
      <c r="ET190" s="43" t="n">
        <f aca="false">ET188-ET24*ET149</f>
        <v>2052.56681404438</v>
      </c>
      <c r="EU190" s="43" t="n">
        <f aca="false">EU188-EU24*EU149</f>
        <v>2047.14852750257</v>
      </c>
      <c r="EV190" s="43" t="n">
        <f aca="false">EV188-EV24*EV149</f>
        <v>2068.94953899231</v>
      </c>
      <c r="EW190" s="43" t="n">
        <f aca="false">EW188-EW24*EW149</f>
        <v>2090.71988252157</v>
      </c>
      <c r="EX190" s="43" t="n">
        <f aca="false">EX188-EX24*EX149</f>
        <v>2089.74464322889</v>
      </c>
      <c r="EY190" s="43" t="n">
        <f aca="false">EY188-EY24*EY149</f>
        <v>2084.22933754925</v>
      </c>
      <c r="EZ190" s="43" t="n">
        <f aca="false">EZ188-EZ24*EZ149</f>
        <v>2106.42634832908</v>
      </c>
      <c r="FA190" s="43" t="n">
        <f aca="false">FA188-FA24*FA149</f>
        <v>2128.59217163318</v>
      </c>
      <c r="FB190" s="43" t="n">
        <f aca="false">FB188-FB24*FB149</f>
        <v>2127.60041178688</v>
      </c>
      <c r="FC190" s="43" t="n">
        <f aca="false">FC188-FC24*FC149</f>
        <v>2121.98633879794</v>
      </c>
      <c r="FD190" s="43" t="n">
        <f aca="false">FD188-FD24*FD149</f>
        <v>0</v>
      </c>
      <c r="FE190" s="43" t="n">
        <f aca="false">FE188-FE24*FE149</f>
        <v>0</v>
      </c>
      <c r="FF190" s="43" t="n">
        <f aca="false">FF188-FF24*FF149</f>
        <v>0</v>
      </c>
      <c r="FG190" s="43" t="n">
        <f aca="false">FG188-FG24*FG149</f>
        <v>0</v>
      </c>
      <c r="FH190" s="43" t="n">
        <f aca="false">FH188-FH24*FH149</f>
        <v>0</v>
      </c>
    </row>
    <row r="191" customFormat="false" ht="15" hidden="false" customHeight="false" outlineLevel="0" collapsed="false">
      <c r="C191" s="23" t="s">
        <v>776</v>
      </c>
      <c r="D191" s="11" t="s">
        <v>33</v>
      </c>
      <c r="E191" s="24" t="n">
        <f aca="false">XIRR(INDEX($J190:$FH190,$E22):$FH190,INDEX($J$4:$FH$4,$E22):$FH$4)</f>
        <v>0.0843701449123443</v>
      </c>
    </row>
    <row r="192" customFormat="false" ht="15" hidden="false" customHeight="false" outlineLevel="0" collapsed="false">
      <c r="C192" s="0" t="s">
        <v>777</v>
      </c>
      <c r="D192" s="11" t="s">
        <v>319</v>
      </c>
      <c r="I192" s="43" t="n">
        <f aca="false">SUM(J192:FH192)</f>
        <v>116506.60819803</v>
      </c>
      <c r="J192" s="43" t="n">
        <f aca="false">J188+J128+J136+$E133*J20</f>
        <v>0</v>
      </c>
      <c r="K192" s="43" t="n">
        <f aca="false">K188+K128+K136+$E133*K20</f>
        <v>0</v>
      </c>
      <c r="L192" s="43" t="n">
        <f aca="false">L188+L128+L136+$E133*L20</f>
        <v>0</v>
      </c>
      <c r="M192" s="43" t="n">
        <f aca="false">M188+M128+M136+$E133*M20</f>
        <v>0</v>
      </c>
      <c r="N192" s="43" t="n">
        <f aca="false">N188+N128+N136+$E133*N20</f>
        <v>0</v>
      </c>
      <c r="O192" s="43" t="n">
        <f aca="false">O188+O128+O136+$E133*O20</f>
        <v>0</v>
      </c>
      <c r="P192" s="43" t="n">
        <f aca="false">P188+P128+P136+$E133*P20</f>
        <v>0</v>
      </c>
      <c r="Q192" s="43" t="n">
        <f aca="false">Q188+Q128+Q136+$E133*Q20</f>
        <v>0</v>
      </c>
      <c r="R192" s="43" t="n">
        <f aca="false">R188+R128+R136+$E133*R20</f>
        <v>0</v>
      </c>
      <c r="S192" s="43" t="n">
        <f aca="false">S188+S128+S136+$E133*S20</f>
        <v>-36714.9162280051</v>
      </c>
      <c r="T192" s="43" t="n">
        <f aca="false">T188+T128+T136+$E133*T20</f>
        <v>584.483189743992</v>
      </c>
      <c r="U192" s="43" t="n">
        <f aca="false">U188+U128+U136+$E133*U20</f>
        <v>598.268905810579</v>
      </c>
      <c r="V192" s="43" t="n">
        <f aca="false">V188+V128+V136+$E133*V20</f>
        <v>597.506103035049</v>
      </c>
      <c r="W192" s="43" t="n">
        <f aca="false">W188+W128+W136+$E133*W20</f>
        <v>551.635207247296</v>
      </c>
      <c r="X192" s="43" t="n">
        <f aca="false">X188+X128+X136+$E133*X20</f>
        <v>565.230862085331</v>
      </c>
      <c r="Y192" s="43" t="n">
        <f aca="false">Y188+Y128+Y136+$E133*Y20</f>
        <v>578.806423719019</v>
      </c>
      <c r="Z192" s="43" t="n">
        <f aca="false">Z188+Z128+Z136+$E133*Z20</f>
        <v>578.035883698469</v>
      </c>
      <c r="AA192" s="43" t="n">
        <f aca="false">AA188+AA128+AA136+$E133*AA20</f>
        <v>532.2071216954</v>
      </c>
      <c r="AB192" s="43" t="n">
        <f aca="false">AB188+AB128+AB136+$E133*AB20</f>
        <v>545.588330861067</v>
      </c>
      <c r="AC192" s="43" t="n">
        <f aca="false">AC188+AC128+AC136+$E133*AC20</f>
        <v>558.949397973627</v>
      </c>
      <c r="AD192" s="43" t="n">
        <f aca="false">AD188+AD128+AD136+$E133*AD20</f>
        <v>558.170601313888</v>
      </c>
      <c r="AE192" s="43" t="n">
        <f aca="false">AE188+AE128+AE136+$E133*AE20</f>
        <v>985.870965935746</v>
      </c>
      <c r="AF192" s="43" t="n">
        <f aca="false">AF188+AF128+AF136+$E133*AF20</f>
        <v>989.453366709309</v>
      </c>
      <c r="AG192" s="43" t="n">
        <f aca="false">AG188+AG128+AG136+$E133*AG20</f>
        <v>996.231338814769</v>
      </c>
      <c r="AH192" s="43" t="n">
        <f aca="false">AH188+AH128+AH136+$E133*AH20</f>
        <v>994.996528922214</v>
      </c>
      <c r="AI192" s="43" t="n">
        <f aca="false">AI188+AI128+AI136+$E133*AI20</f>
        <v>1015.20955596538</v>
      </c>
      <c r="AJ192" s="43" t="n">
        <f aca="false">AJ188+AJ128+AJ136+$E133*AJ20</f>
        <v>1014.02783935014</v>
      </c>
      <c r="AK192" s="43" t="n">
        <f aca="false">AK188+AK128+AK136+$E133*AK20</f>
        <v>1031.97504260886</v>
      </c>
      <c r="AL192" s="43" t="n">
        <f aca="false">AL188+AL128+AL136+$E133*AL20</f>
        <v>1030.76678995671</v>
      </c>
      <c r="AM192" s="43" t="n">
        <f aca="false">AM188+AM128+AM136+$E133*AM20</f>
        <v>882.611345351069</v>
      </c>
      <c r="AN192" s="43" t="n">
        <f aca="false">AN188+AN128+AN136+$E133*AN20</f>
        <v>899.29924200642</v>
      </c>
      <c r="AO192" s="43" t="n">
        <f aca="false">AO188+AO128+AO136+$E133*AO20</f>
        <v>915.957644313615</v>
      </c>
      <c r="AP192" s="43" t="n">
        <f aca="false">AP188+AP128+AP136+$E133*AP20</f>
        <v>914.698706191454</v>
      </c>
      <c r="AQ192" s="43" t="n">
        <f aca="false">AQ188+AQ128+AQ136+$E133*AQ20</f>
        <v>767.714745588165</v>
      </c>
      <c r="AR192" s="43" t="n">
        <f aca="false">AR188+AR128+AR136+$E133*AR20</f>
        <v>783.174579099218</v>
      </c>
      <c r="AS192" s="43" t="n">
        <f aca="false">AS188+AS128+AS136+$E133*AS20</f>
        <v>798.606262464116</v>
      </c>
      <c r="AT192" s="43" t="n">
        <f aca="false">AT188+AT128+AT136+$E133*AT20</f>
        <v>797.373715431365</v>
      </c>
      <c r="AU192" s="43" t="n">
        <f aca="false">AU188+AU128+AU136+$E133*AU20</f>
        <v>793.625552055864</v>
      </c>
      <c r="AV192" s="43" t="n">
        <f aca="false">AV188+AV128+AV136+$E133*AV20</f>
        <v>809.371087387911</v>
      </c>
      <c r="AW192" s="43" t="n">
        <f aca="false">AW188+AW128+AW136+$E133*AW20</f>
        <v>825.088157748959</v>
      </c>
      <c r="AX192" s="43" t="n">
        <f aca="false">AX188+AX128+AX136+$E133*AX20</f>
        <v>823.828411668797</v>
      </c>
      <c r="AY192" s="43" t="n">
        <f aca="false">AY188+AY128+AY136+$E133*AY20</f>
        <v>714.796372649043</v>
      </c>
      <c r="AZ192" s="43" t="n">
        <f aca="false">AZ188+AZ128+AZ136+$E133*AZ20</f>
        <v>713.52671751347</v>
      </c>
      <c r="BA192" s="43" t="n">
        <f aca="false">BA188+BA128+BA136+$E133*BA20</f>
        <v>728.177882330969</v>
      </c>
      <c r="BB192" s="43" t="n">
        <f aca="false">BB188+BB128+BB136+$E133*BB20</f>
        <v>726.879391372726</v>
      </c>
      <c r="BC192" s="43" t="n">
        <f aca="false">BC188+BC128+BC136+$E133*BC20</f>
        <v>739.40715406474</v>
      </c>
      <c r="BD192" s="43" t="n">
        <f aca="false">BD188+BD128+BD136+$E133*BD20</f>
        <v>754.477653881909</v>
      </c>
      <c r="BE192" s="43" t="n">
        <f aca="false">BE188+BE128+BE136+$E133*BE20</f>
        <v>769.51680758472</v>
      </c>
      <c r="BF192" s="43" t="n">
        <f aca="false">BF188+BF128+BF136+$E133*BF20</f>
        <v>768.1283945478</v>
      </c>
      <c r="BG192" s="43" t="n">
        <f aca="false">BG188+BG128+BG136+$E133*BG20</f>
        <v>726.961421711694</v>
      </c>
      <c r="BH192" s="43" t="n">
        <f aca="false">BH188+BH128+BH136+$E133*BH20</f>
        <v>692.538332440065</v>
      </c>
      <c r="BI192" s="43" t="n">
        <f aca="false">BI188+BI128+BI136+$E133*BI20</f>
        <v>706.878212459109</v>
      </c>
      <c r="BJ192" s="43" t="n">
        <f aca="false">BJ188+BJ128+BJ136+$E133*BJ20</f>
        <v>705.442331739884</v>
      </c>
      <c r="BK192" s="43" t="n">
        <f aca="false">BK188+BK128+BK136+$E133*BK20</f>
        <v>672.169235472176</v>
      </c>
      <c r="BL192" s="43" t="n">
        <f aca="false">BL188+BL128+BL136+$E133*BL20</f>
        <v>686.473505146436</v>
      </c>
      <c r="BM192" s="43" t="n">
        <f aca="false">BM188+BM128+BM136+$E133*BM20</f>
        <v>700.745227704651</v>
      </c>
      <c r="BN192" s="43" t="n">
        <f aca="false">BN188+BN128+BN136+$E133*BN20</f>
        <v>699.277705242131</v>
      </c>
      <c r="BO192" s="43" t="n">
        <f aca="false">BO188+BO128+BO136+$E133*BO20</f>
        <v>700.700616324671</v>
      </c>
      <c r="BP192" s="43" t="n">
        <f aca="false">BP188+BP128+BP136+$E133*BP20</f>
        <v>699.249325476433</v>
      </c>
      <c r="BQ192" s="43" t="n">
        <f aca="false">BQ188+BQ128+BQ136+$E133*BQ20</f>
        <v>713.676003368351</v>
      </c>
      <c r="BR192" s="43" t="n">
        <f aca="false">BR188+BR128+BR136+$E133*BR20</f>
        <v>712.19154202916</v>
      </c>
      <c r="BS192" s="43" t="n">
        <f aca="false">BS188+BS128+BS136+$E133*BS20</f>
        <v>636.471320131913</v>
      </c>
      <c r="BT192" s="43" t="n">
        <f aca="false">BT188+BT128+BT136+$E133*BT20</f>
        <v>650.411598901806</v>
      </c>
      <c r="BU192" s="43" t="n">
        <f aca="false">BU188+BU128+BU136+$E133*BU20</f>
        <v>664.319749709279</v>
      </c>
      <c r="BV192" s="43" t="n">
        <f aca="false">BV188+BV128+BV136+$E133*BV20</f>
        <v>662.82036333715</v>
      </c>
      <c r="BW192" s="43" t="n">
        <f aca="false">BW188+BW128+BW136+$E133*BW20</f>
        <v>649.053705685497</v>
      </c>
      <c r="BX192" s="43" t="n">
        <f aca="false">BX188+BX128+BX136+$E133*BX20</f>
        <v>663.115176661412</v>
      </c>
      <c r="BY192" s="43" t="n">
        <f aca="false">BY188+BY128+BY136+$E133*BY20</f>
        <v>677.143570828492</v>
      </c>
      <c r="BZ192" s="43" t="n">
        <f aca="false">BZ188+BZ128+BZ136+$E133*BZ20</f>
        <v>675.58967363679</v>
      </c>
      <c r="CA192" s="43" t="n">
        <f aca="false">CA188+CA128+CA136+$E133*CA20</f>
        <v>2124.41231877637</v>
      </c>
      <c r="CB192" s="43" t="n">
        <f aca="false">CB188+CB128+CB136+$E133*CB20</f>
        <v>1381.46321264387</v>
      </c>
      <c r="CC192" s="43" t="n">
        <f aca="false">CC188+CC128+CC136+$E133*CC20</f>
        <v>1395.9081234422</v>
      </c>
      <c r="CD192" s="43" t="n">
        <f aca="false">CD188+CD128+CD136+$E133*CD20</f>
        <v>1395.16459209126</v>
      </c>
      <c r="CE192" s="43" t="n">
        <f aca="false">CE188+CE128+CE136+$E133*CE20</f>
        <v>1347.64766654119</v>
      </c>
      <c r="CF192" s="43" t="n">
        <f aca="false">CF188+CF128+CF136+$E133*CF20</f>
        <v>1346.9228385164</v>
      </c>
      <c r="CG192" s="43" t="n">
        <f aca="false">CG188+CG128+CG136+$E133*CG20</f>
        <v>1360.99194392968</v>
      </c>
      <c r="CH192" s="43" t="n">
        <f aca="false">CH188+CH128+CH136+$E133*CH20</f>
        <v>1360.25221019267</v>
      </c>
      <c r="CI192" s="43" t="n">
        <f aca="false">CI188+CI128+CI136+$E133*CI20</f>
        <v>1387.4965487497</v>
      </c>
      <c r="CJ192" s="43" t="n">
        <f aca="false">CJ188+CJ128+CJ136+$E133*CJ20</f>
        <v>1402.15316902107</v>
      </c>
      <c r="CK192" s="43" t="n">
        <f aca="false">CK188+CK128+CK136+$E133*CK20</f>
        <v>1416.78512702431</v>
      </c>
      <c r="CL192" s="43" t="n">
        <f aca="false">CL188+CL128+CL136+$E133*CL20</f>
        <v>1416.00086838555</v>
      </c>
      <c r="CM192" s="43" t="n">
        <f aca="false">CM188+CM128+CM136+$E133*CM20</f>
        <v>1465.7123573538</v>
      </c>
      <c r="CN192" s="43" t="n">
        <f aca="false">CN188+CN128+CN136+$E133*CN20</f>
        <v>1481.21379022325</v>
      </c>
      <c r="CO192" s="43" t="n">
        <f aca="false">CO188+CO128+CO136+$E133*CO20</f>
        <v>1496.68977384883</v>
      </c>
      <c r="CP192" s="43" t="n">
        <f aca="false">CP188+CP128+CP136+$E133*CP20</f>
        <v>1495.88048942904</v>
      </c>
      <c r="CQ192" s="43" t="n">
        <f aca="false">CQ188+CQ128+CQ136+$E133*CQ20</f>
        <v>1449.5010995176</v>
      </c>
      <c r="CR192" s="43" t="n">
        <f aca="false">CR188+CR128+CR136+$E133*CR20</f>
        <v>1464.81364595387</v>
      </c>
      <c r="CS192" s="43" t="n">
        <f aca="false">CS188+CS128+CS136+$E133*CS20</f>
        <v>1480.10045884051</v>
      </c>
      <c r="CT192" s="43" t="n">
        <f aca="false">CT188+CT128+CT136+$E133*CT20</f>
        <v>1479.28213351465</v>
      </c>
      <c r="CU192" s="43" t="n">
        <f aca="false">CU188+CU128+CU136+$E133*CU20</f>
        <v>-33272.5377258</v>
      </c>
      <c r="CV192" s="43" t="n">
        <f aca="false">CV188+CV128+CV136+$E133*CV20</f>
        <v>1530.66907651028</v>
      </c>
      <c r="CW192" s="43" t="n">
        <f aca="false">CW188+CW128+CW136+$E133*CW20</f>
        <v>1546.7135749082</v>
      </c>
      <c r="CX192" s="43" t="n">
        <f aca="false">CX188+CX128+CX136+$E133*CX20</f>
        <v>1545.92959678448</v>
      </c>
      <c r="CY192" s="43" t="n">
        <f aca="false">CY188+CY128+CY136+$E133*CY20</f>
        <v>1904.22668073469</v>
      </c>
      <c r="CZ192" s="43" t="n">
        <f aca="false">CZ188+CZ128+CZ136+$E133*CZ20</f>
        <v>1924.6154007972</v>
      </c>
      <c r="DA192" s="43" t="n">
        <f aca="false">DA188+DA128+DA136+$E133*DA20</f>
        <v>1944.97915530991</v>
      </c>
      <c r="DB192" s="43" t="n">
        <f aca="false">DB188+DB128+DB136+$E133*DB20</f>
        <v>1944.18525233224</v>
      </c>
      <c r="DC192" s="43" t="n">
        <f aca="false">DC188+DC128+DC136+$E133*DC20</f>
        <v>1896.99405933607</v>
      </c>
      <c r="DD192" s="43" t="n">
        <f aca="false">DD188+DD128+DD136+$E133*DD20</f>
        <v>1917.305551589</v>
      </c>
      <c r="DE192" s="43" t="n">
        <f aca="false">DE188+DE128+DE136+$E133*DE20</f>
        <v>1937.59218001155</v>
      </c>
      <c r="DF192" s="43" t="n">
        <f aca="false">DF188+DF128+DF136+$E133*DF20</f>
        <v>1936.80151170575</v>
      </c>
      <c r="DG192" s="43" t="n">
        <f aca="false">DG188+DG128+DG136+$E133*DG20</f>
        <v>1899.39536004032</v>
      </c>
      <c r="DH192" s="43" t="n">
        <f aca="false">DH188+DH128+DH136+$E133*DH20</f>
        <v>1919.72564340049</v>
      </c>
      <c r="DI192" s="43" t="n">
        <f aca="false">DI188+DI128+DI136+$E133*DI20</f>
        <v>1940.03080689933</v>
      </c>
      <c r="DJ192" s="43" t="n">
        <f aca="false">DJ188+DJ128+DJ136+$E133*DJ20</f>
        <v>1939.2319968247</v>
      </c>
      <c r="DK192" s="43" t="n">
        <f aca="false">DK188+DK128+DK136+$E133*DK20</f>
        <v>1891.21433941723</v>
      </c>
      <c r="DL192" s="43" t="n">
        <f aca="false">DL188+DL128+DL136+$E133*DL20</f>
        <v>1890.43794308765</v>
      </c>
      <c r="DM192" s="43" t="n">
        <f aca="false">DM188+DM128+DM136+$E133*DM20</f>
        <v>1910.42764600639</v>
      </c>
      <c r="DN192" s="43" t="n">
        <f aca="false">DN188+DN128+DN136+$E133*DN20</f>
        <v>1909.63528348916</v>
      </c>
      <c r="DO192" s="43" t="n">
        <f aca="false">DO188+DO128+DO136+$E133*DO20</f>
        <v>1905.90291427049</v>
      </c>
      <c r="DP192" s="43" t="n">
        <f aca="false">DP188+DP128+DP136+$E133*DP20</f>
        <v>1926.30008945086</v>
      </c>
      <c r="DQ192" s="43" t="n">
        <f aca="false">DQ188+DQ128+DQ136+$E133*DQ20</f>
        <v>1946.67196907459</v>
      </c>
      <c r="DR192" s="43" t="n">
        <f aca="false">DR188+DR128+DR136+$E133*DR20</f>
        <v>1945.86757189955</v>
      </c>
      <c r="DS192" s="43" t="n">
        <f aca="false">DS188+DS128+DS136+$E133*DS20</f>
        <v>1876.87621973754</v>
      </c>
      <c r="DT192" s="43" t="n">
        <f aca="false">DT188+DT128+DT136+$E133*DT20</f>
        <v>1896.95028006896</v>
      </c>
      <c r="DU192" s="43" t="n">
        <f aca="false">DU188+DU128+DU136+$E133*DU20</f>
        <v>1916.99902550286</v>
      </c>
      <c r="DV192" s="43" t="n">
        <f aca="false">DV188+DV128+DV136+$E133*DV20</f>
        <v>1916.19401328898</v>
      </c>
      <c r="DW192" s="43" t="n">
        <f aca="false">DW188+DW128+DW136+$E133*DW20</f>
        <v>1899.6106504554</v>
      </c>
      <c r="DX192" s="43" t="n">
        <f aca="false">DX188+DX128+DX136+$E133*DX20</f>
        <v>1919.93104668206</v>
      </c>
      <c r="DY192" s="43" t="n">
        <f aca="false">DY188+DY128+DY136+$E133*DY20</f>
        <v>1940.22592458564</v>
      </c>
      <c r="DZ192" s="43" t="n">
        <f aca="false">DZ188+DZ128+DZ136+$E133*DZ20</f>
        <v>1939.4144434514</v>
      </c>
      <c r="EA192" s="43" t="n">
        <f aca="false">EA188+EA128+EA136+$E133*EA20</f>
        <v>1933.17676680014</v>
      </c>
      <c r="EB192" s="43" t="n">
        <f aca="false">EB188+EB128+EB136+$E133*EB20</f>
        <v>1932.3879251865</v>
      </c>
      <c r="EC192" s="43" t="n">
        <f aca="false">EC188+EC128+EC136+$E133*EC20</f>
        <v>1952.82604429538</v>
      </c>
      <c r="ED192" s="43" t="n">
        <f aca="false">ED188+ED128+ED136+$E133*ED20</f>
        <v>1952.02098056327</v>
      </c>
      <c r="EE192" s="43" t="n">
        <f aca="false">EE188+EE128+EE136+$E133*EE20</f>
        <v>1869.77052216681</v>
      </c>
      <c r="EF192" s="43" t="n">
        <f aca="false">EF188+EF128+EF136+$E133*EF20</f>
        <v>1889.74691664176</v>
      </c>
      <c r="EG192" s="43" t="n">
        <f aca="false">EG188+EG128+EG136+$E133*EG20</f>
        <v>1909.69738896071</v>
      </c>
      <c r="EH192" s="43" t="n">
        <f aca="false">EH188+EH128+EH136+$E133*EH20</f>
        <v>1908.87306596383</v>
      </c>
      <c r="EI192" s="43" t="n">
        <f aca="false">EI188+EI128+EI136+$E133*EI20</f>
        <v>1926.67860443634</v>
      </c>
      <c r="EJ192" s="43" t="n">
        <f aca="false">EJ188+EJ128+EJ136+$E133*EJ20</f>
        <v>1839.25031558284</v>
      </c>
      <c r="EK192" s="43" t="n">
        <f aca="false">EK188+EK128+EK136+$E133*EK20</f>
        <v>1858.63216879954</v>
      </c>
      <c r="EL192" s="43" t="n">
        <f aca="false">EL188+EL128+EL136+$E133*EL20</f>
        <v>1857.79399416642</v>
      </c>
      <c r="EM192" s="43" t="n">
        <f aca="false">EM188+EM128+EM136+$E133*EM20</f>
        <v>1880.52833244476</v>
      </c>
      <c r="EN192" s="43" t="n">
        <f aca="false">EN188+EN128+EN136+$E133*EN20</f>
        <v>1900.57973727047</v>
      </c>
      <c r="EO192" s="43" t="n">
        <f aca="false">EO188+EO128+EO136+$E133*EO20</f>
        <v>1920.6037752374</v>
      </c>
      <c r="EP192" s="43" t="n">
        <f aca="false">EP188+EP128+EP136+$E133*EP20</f>
        <v>1919.73351077904</v>
      </c>
      <c r="EQ192" s="43" t="n">
        <f aca="false">EQ188+EQ128+EQ136+$E133*EQ20</f>
        <v>1850.10599581474</v>
      </c>
      <c r="ER192" s="43" t="n">
        <f aca="false">ER188+ER128+ER136+$E133*ER20</f>
        <v>1849.25089601714</v>
      </c>
      <c r="ES192" s="43" t="n">
        <f aca="false">ES188+ES128+ES136+$E133*ES20</f>
        <v>1868.70848526162</v>
      </c>
      <c r="ET192" s="43" t="n">
        <f aca="false">ET188+ET128+ET136+$E133*ET20</f>
        <v>1867.83580078039</v>
      </c>
      <c r="EU192" s="43" t="n">
        <f aca="false">EU188+EU128+EU136+$E133*EU20</f>
        <v>1862.90516002734</v>
      </c>
      <c r="EV192" s="43" t="n">
        <f aca="false">EV188+EV128+EV136+$E133*EV20</f>
        <v>1882.744080483</v>
      </c>
      <c r="EW192" s="43" t="n">
        <f aca="false">EW188+EW128+EW136+$E133*EW20</f>
        <v>1902.55509309463</v>
      </c>
      <c r="EX192" s="43" t="n">
        <f aca="false">EX188+EX128+EX136+$E133*EX20</f>
        <v>1901.66762533829</v>
      </c>
      <c r="EY192" s="43" t="n">
        <f aca="false">EY188+EY128+EY136+$E133*EY20</f>
        <v>1896.64869716982</v>
      </c>
      <c r="EZ192" s="43" t="n">
        <f aca="false">EZ188+EZ128+EZ136+$E133*EZ20</f>
        <v>1916.84797697946</v>
      </c>
      <c r="FA192" s="43" t="n">
        <f aca="false">FA188+FA128+FA136+$E133*FA20</f>
        <v>1937.0188761862</v>
      </c>
      <c r="FB192" s="43" t="n">
        <f aca="false">FB188+FB128+FB136+$E133*FB20</f>
        <v>1936.11637472606</v>
      </c>
      <c r="FC192" s="43" t="n">
        <f aca="false">FC188+FC128+FC136+$E133*FC20</f>
        <v>1931.00756830613</v>
      </c>
      <c r="FD192" s="43" t="n">
        <f aca="false">FD188+FD128+FD136+$E133*FD20</f>
        <v>-2.72848410531879E-013</v>
      </c>
      <c r="FE192" s="43" t="n">
        <f aca="false">FE188+FE128+FE136+$E133*FE20</f>
        <v>-2.72848410531879E-013</v>
      </c>
      <c r="FF192" s="43" t="n">
        <f aca="false">FF188+FF128+FF136+$E133*FF20</f>
        <v>-2.72848410531879E-013</v>
      </c>
      <c r="FG192" s="43" t="n">
        <f aca="false">FG188+FG128+FG136+$E133*FG20</f>
        <v>-2.72848410531879E-013</v>
      </c>
      <c r="FH192" s="43" t="n">
        <f aca="false">FH188+FH128+FH136+$E133*FH20</f>
        <v>-2.72848410531879E-013</v>
      </c>
    </row>
    <row r="193" customFormat="false" ht="15" hidden="false" customHeight="false" outlineLevel="0" collapsed="false">
      <c r="C193" s="23" t="s">
        <v>778</v>
      </c>
      <c r="D193" s="11" t="s">
        <v>33</v>
      </c>
      <c r="E193" s="24" t="n">
        <f aca="false">XIRR(INDEX($J192:$FH192,$E22):$FH192,INDEX($J$4:$FH$4,$E22):$FH$4)</f>
        <v>0.089249681434033</v>
      </c>
    </row>
    <row r="194" customFormat="false" ht="15" hidden="false" customHeight="false" outlineLevel="0" collapsed="false">
      <c r="C194" s="0" t="s">
        <v>766</v>
      </c>
      <c r="D194" s="11" t="s">
        <v>319</v>
      </c>
      <c r="I194" s="43" t="n">
        <f aca="false">SUM(J194:FH194)</f>
        <v>-68762.7881881902</v>
      </c>
      <c r="J194" s="43" t="n">
        <f aca="false">-$F186*$E13*J32</f>
        <v>-0</v>
      </c>
      <c r="K194" s="43" t="n">
        <f aca="false">-$F186*$E13*K32</f>
        <v>-0</v>
      </c>
      <c r="L194" s="43" t="n">
        <f aca="false">-$F186*$E13*L32</f>
        <v>-0</v>
      </c>
      <c r="M194" s="43" t="n">
        <f aca="false">-$F186*$E13*M32</f>
        <v>-0</v>
      </c>
      <c r="N194" s="43" t="n">
        <f aca="false">-$F186*$E13*N32</f>
        <v>-0</v>
      </c>
      <c r="O194" s="43" t="n">
        <f aca="false">-$F186*$E13*O32</f>
        <v>-0</v>
      </c>
      <c r="P194" s="43" t="n">
        <f aca="false">-$F186*$E13*P32</f>
        <v>-0</v>
      </c>
      <c r="Q194" s="43" t="n">
        <f aca="false">-$F186*$E13*Q32</f>
        <v>-0</v>
      </c>
      <c r="R194" s="43" t="n">
        <f aca="false">-$F186*$E13*R32</f>
        <v>-0</v>
      </c>
      <c r="S194" s="43" t="n">
        <f aca="false">-$F186*$E13*S32</f>
        <v>-0</v>
      </c>
      <c r="T194" s="43" t="n">
        <f aca="false">-$F186*$E13*T32</f>
        <v>-571.088228997472</v>
      </c>
      <c r="U194" s="43" t="n">
        <f aca="false">-$F186*$E13*U32</f>
        <v>-577.36392382162</v>
      </c>
      <c r="V194" s="43" t="n">
        <f aca="false">-$F186*$E13*V32</f>
        <v>-577.36392382162</v>
      </c>
      <c r="W194" s="43" t="n">
        <f aca="false">-$F186*$E13*W32</f>
        <v>-564.812534173324</v>
      </c>
      <c r="X194" s="43" t="n">
        <f aca="false">-$F186*$E13*X32</f>
        <v>-571.088228997472</v>
      </c>
      <c r="Y194" s="43" t="n">
        <f aca="false">-$F186*$E13*Y32</f>
        <v>-577.36392382162</v>
      </c>
      <c r="Z194" s="43" t="n">
        <f aca="false">-$F186*$E13*Z32</f>
        <v>-577.36392382162</v>
      </c>
      <c r="AA194" s="43" t="n">
        <f aca="false">-$F186*$E13*AA32</f>
        <v>-564.812534173324</v>
      </c>
      <c r="AB194" s="43" t="n">
        <f aca="false">-$F186*$E13*AB32</f>
        <v>-571.088228997472</v>
      </c>
      <c r="AC194" s="43" t="n">
        <f aca="false">-$F186*$E13*AC32</f>
        <v>-577.36392382162</v>
      </c>
      <c r="AD194" s="43" t="n">
        <f aca="false">-$F186*$E13*AD32</f>
        <v>-577.36392382162</v>
      </c>
      <c r="AE194" s="43" t="n">
        <f aca="false">-$F186*$E13*AE32</f>
        <v>-564.812534173324</v>
      </c>
      <c r="AF194" s="43" t="n">
        <f aca="false">-$F186*$E13*AF32</f>
        <v>-571.088228997472</v>
      </c>
      <c r="AG194" s="43" t="n">
        <f aca="false">-$F186*$E13*AG32</f>
        <v>-577.36392382162</v>
      </c>
      <c r="AH194" s="43" t="n">
        <f aca="false">-$F186*$E13*AH32</f>
        <v>-577.36392382162</v>
      </c>
      <c r="AI194" s="43" t="n">
        <f aca="false">-$F186*$E13*AI32</f>
        <v>-571.088228997472</v>
      </c>
      <c r="AJ194" s="43" t="n">
        <f aca="false">-$F186*$E13*AJ32</f>
        <v>-571.088228997472</v>
      </c>
      <c r="AK194" s="43" t="n">
        <f aca="false">-$F186*$E13*AK32</f>
        <v>-577.36392382162</v>
      </c>
      <c r="AL194" s="43" t="n">
        <f aca="false">-$F186*$E13*AL32</f>
        <v>-577.36392382162</v>
      </c>
      <c r="AM194" s="43" t="n">
        <f aca="false">-$F186*$E13*AM32</f>
        <v>-564.812534173324</v>
      </c>
      <c r="AN194" s="43" t="n">
        <f aca="false">-$F186*$E13*AN32</f>
        <v>-571.088228997472</v>
      </c>
      <c r="AO194" s="43" t="n">
        <f aca="false">-$F186*$E13*AO32</f>
        <v>-577.36392382162</v>
      </c>
      <c r="AP194" s="43" t="n">
        <f aca="false">-$F186*$E13*AP32</f>
        <v>-577.36392382162</v>
      </c>
      <c r="AQ194" s="43" t="n">
        <f aca="false">-$F186*$E13*AQ32</f>
        <v>-564.812534173324</v>
      </c>
      <c r="AR194" s="43" t="n">
        <f aca="false">-$F186*$E13*AR32</f>
        <v>-571.088228997472</v>
      </c>
      <c r="AS194" s="43" t="n">
        <f aca="false">-$F186*$E13*AS32</f>
        <v>-577.36392382162</v>
      </c>
      <c r="AT194" s="43" t="n">
        <f aca="false">-$F186*$E13*AT32</f>
        <v>-577.36392382162</v>
      </c>
      <c r="AU194" s="43" t="n">
        <f aca="false">-$F186*$E13*AU32</f>
        <v>-564.812534173324</v>
      </c>
      <c r="AV194" s="43" t="n">
        <f aca="false">-$F186*$E13*AV32</f>
        <v>-571.088228997472</v>
      </c>
      <c r="AW194" s="43" t="n">
        <f aca="false">-$F186*$E13*AW32</f>
        <v>-577.36392382162</v>
      </c>
      <c r="AX194" s="43" t="n">
        <f aca="false">-$F186*$E13*AX32</f>
        <v>-577.36392382162</v>
      </c>
      <c r="AY194" s="43" t="n">
        <f aca="false">-$F186*$E13*AY32</f>
        <v>-571.088228997472</v>
      </c>
      <c r="AZ194" s="43" t="n">
        <f aca="false">-$F186*$E13*AZ32</f>
        <v>-571.088228997472</v>
      </c>
      <c r="BA194" s="43" t="n">
        <f aca="false">-$F186*$E13*BA32</f>
        <v>-577.36392382162</v>
      </c>
      <c r="BB194" s="43" t="n">
        <f aca="false">-$F186*$E13*BB32</f>
        <v>-577.36392382162</v>
      </c>
      <c r="BC194" s="43" t="n">
        <f aca="false">-$F186*$E13*BC32</f>
        <v>-564.812534173324</v>
      </c>
      <c r="BD194" s="43" t="n">
        <f aca="false">-$F186*$E13*BD32</f>
        <v>-571.088228997472</v>
      </c>
      <c r="BE194" s="43" t="n">
        <f aca="false">-$F186*$E13*BE32</f>
        <v>-577.36392382162</v>
      </c>
      <c r="BF194" s="43" t="n">
        <f aca="false">-$F186*$E13*BF32</f>
        <v>-577.36392382162</v>
      </c>
      <c r="BG194" s="43" t="n">
        <f aca="false">-$F186*$E13*BG32</f>
        <v>-564.812534173324</v>
      </c>
      <c r="BH194" s="43" t="n">
        <f aca="false">-$F186*$E13*BH32</f>
        <v>-571.088228997472</v>
      </c>
      <c r="BI194" s="43" t="n">
        <f aca="false">-$F186*$E13*BI32</f>
        <v>-577.36392382162</v>
      </c>
      <c r="BJ194" s="43" t="n">
        <f aca="false">-$F186*$E13*BJ32</f>
        <v>-577.36392382162</v>
      </c>
      <c r="BK194" s="43" t="n">
        <f aca="false">-$F186*$E13*BK32</f>
        <v>-564.812534173324</v>
      </c>
      <c r="BL194" s="43" t="n">
        <f aca="false">-$F186*$E13*BL32</f>
        <v>-571.088228997472</v>
      </c>
      <c r="BM194" s="43" t="n">
        <f aca="false">-$F186*$E13*BM32</f>
        <v>-577.36392382162</v>
      </c>
      <c r="BN194" s="43" t="n">
        <f aca="false">-$F186*$E13*BN32</f>
        <v>-577.36392382162</v>
      </c>
      <c r="BO194" s="43" t="n">
        <f aca="false">-$F186*$E13*BO32</f>
        <v>-571.088228997472</v>
      </c>
      <c r="BP194" s="43" t="n">
        <f aca="false">-$F186*$E13*BP32</f>
        <v>-571.088228997472</v>
      </c>
      <c r="BQ194" s="43" t="n">
        <f aca="false">-$F186*$E13*BQ32</f>
        <v>-577.36392382162</v>
      </c>
      <c r="BR194" s="43" t="n">
        <f aca="false">-$F186*$E13*BR32</f>
        <v>-577.36392382162</v>
      </c>
      <c r="BS194" s="43" t="n">
        <f aca="false">-$F186*$E13*BS32</f>
        <v>-564.812534173324</v>
      </c>
      <c r="BT194" s="43" t="n">
        <f aca="false">-$F186*$E13*BT32</f>
        <v>-571.088228997472</v>
      </c>
      <c r="BU194" s="43" t="n">
        <f aca="false">-$F186*$E13*BU32</f>
        <v>-577.36392382162</v>
      </c>
      <c r="BV194" s="43" t="n">
        <f aca="false">-$F186*$E13*BV32</f>
        <v>-577.36392382162</v>
      </c>
      <c r="BW194" s="43" t="n">
        <f aca="false">-$F186*$E13*BW32</f>
        <v>-564.812534173324</v>
      </c>
      <c r="BX194" s="43" t="n">
        <f aca="false">-$F186*$E13*BX32</f>
        <v>-571.088228997472</v>
      </c>
      <c r="BY194" s="43" t="n">
        <f aca="false">-$F186*$E13*BY32</f>
        <v>-577.36392382162</v>
      </c>
      <c r="BZ194" s="43" t="n">
        <f aca="false">-$F186*$E13*BZ32</f>
        <v>-577.36392382162</v>
      </c>
      <c r="CA194" s="43" t="n">
        <f aca="false">-$F186*$E13*CA32</f>
        <v>-564.812534173324</v>
      </c>
      <c r="CB194" s="43" t="n">
        <f aca="false">-$F186*$E13*CB32</f>
        <v>-571.088228997472</v>
      </c>
      <c r="CC194" s="43" t="n">
        <f aca="false">-$F186*$E13*CC32</f>
        <v>-577.36392382162</v>
      </c>
      <c r="CD194" s="43" t="n">
        <f aca="false">-$F186*$E13*CD32</f>
        <v>-577.36392382162</v>
      </c>
      <c r="CE194" s="43" t="n">
        <f aca="false">-$F186*$E13*CE32</f>
        <v>-571.088228997472</v>
      </c>
      <c r="CF194" s="43" t="n">
        <f aca="false">-$F186*$E13*CF32</f>
        <v>-571.088228997472</v>
      </c>
      <c r="CG194" s="43" t="n">
        <f aca="false">-$F186*$E13*CG32</f>
        <v>-577.36392382162</v>
      </c>
      <c r="CH194" s="43" t="n">
        <f aca="false">-$F186*$E13*CH32</f>
        <v>-577.36392382162</v>
      </c>
      <c r="CI194" s="43" t="n">
        <f aca="false">-$F186*$E13*CI32</f>
        <v>-564.812534173324</v>
      </c>
      <c r="CJ194" s="43" t="n">
        <f aca="false">-$F186*$E13*CJ32</f>
        <v>-571.088228997472</v>
      </c>
      <c r="CK194" s="43" t="n">
        <f aca="false">-$F186*$E13*CK32</f>
        <v>-577.36392382162</v>
      </c>
      <c r="CL194" s="43" t="n">
        <f aca="false">-$F186*$E13*CL32</f>
        <v>-577.36392382162</v>
      </c>
      <c r="CM194" s="43" t="n">
        <f aca="false">-$F186*$E13*CM32</f>
        <v>-564.812534173324</v>
      </c>
      <c r="CN194" s="43" t="n">
        <f aca="false">-$F186*$E13*CN32</f>
        <v>-571.088228997472</v>
      </c>
      <c r="CO194" s="43" t="n">
        <f aca="false">-$F186*$E13*CO32</f>
        <v>-577.36392382162</v>
      </c>
      <c r="CP194" s="43" t="n">
        <f aca="false">-$F186*$E13*CP32</f>
        <v>-577.36392382162</v>
      </c>
      <c r="CQ194" s="43" t="n">
        <f aca="false">-$F186*$E13*CQ32</f>
        <v>-564.812534173324</v>
      </c>
      <c r="CR194" s="43" t="n">
        <f aca="false">-$F186*$E13*CR32</f>
        <v>-571.088228997472</v>
      </c>
      <c r="CS194" s="43" t="n">
        <f aca="false">-$F186*$E13*CS32</f>
        <v>-577.36392382162</v>
      </c>
      <c r="CT194" s="43" t="n">
        <f aca="false">-$F186*$E13*CT32</f>
        <v>-577.36392382162</v>
      </c>
      <c r="CU194" s="43" t="n">
        <f aca="false">-$F186*$E13*CU32</f>
        <v>-571.088228997472</v>
      </c>
      <c r="CV194" s="43" t="n">
        <f aca="false">-$F186*$E13*CV32</f>
        <v>-571.088228997472</v>
      </c>
      <c r="CW194" s="43" t="n">
        <f aca="false">-$F186*$E13*CW32</f>
        <v>-577.36392382162</v>
      </c>
      <c r="CX194" s="43" t="n">
        <f aca="false">-$F186*$E13*CX32</f>
        <v>-577.36392382162</v>
      </c>
      <c r="CY194" s="43" t="n">
        <f aca="false">-$F186*$E13*CY32</f>
        <v>-564.812534173324</v>
      </c>
      <c r="CZ194" s="43" t="n">
        <f aca="false">-$F186*$E13*CZ32</f>
        <v>-571.088228997472</v>
      </c>
      <c r="DA194" s="43" t="n">
        <f aca="false">-$F186*$E13*DA32</f>
        <v>-577.36392382162</v>
      </c>
      <c r="DB194" s="43" t="n">
        <f aca="false">-$F186*$E13*DB32</f>
        <v>-577.36392382162</v>
      </c>
      <c r="DC194" s="43" t="n">
        <f aca="false">-$F186*$E13*DC32</f>
        <v>-564.812534173324</v>
      </c>
      <c r="DD194" s="43" t="n">
        <f aca="false">-$F186*$E13*DD32</f>
        <v>-571.088228997472</v>
      </c>
      <c r="DE194" s="43" t="n">
        <f aca="false">-$F186*$E13*DE32</f>
        <v>-577.36392382162</v>
      </c>
      <c r="DF194" s="43" t="n">
        <f aca="false">-$F186*$E13*DF32</f>
        <v>-577.36392382162</v>
      </c>
      <c r="DG194" s="43" t="n">
        <f aca="false">-$F186*$E13*DG32</f>
        <v>-564.812534173324</v>
      </c>
      <c r="DH194" s="43" t="n">
        <f aca="false">-$F186*$E13*DH32</f>
        <v>-571.088228997472</v>
      </c>
      <c r="DI194" s="43" t="n">
        <f aca="false">-$F186*$E13*DI32</f>
        <v>-577.36392382162</v>
      </c>
      <c r="DJ194" s="43" t="n">
        <f aca="false">-$F186*$E13*DJ32</f>
        <v>-577.36392382162</v>
      </c>
      <c r="DK194" s="43" t="n">
        <f aca="false">-$F186*$E13*DK32</f>
        <v>-571.088228997472</v>
      </c>
      <c r="DL194" s="43" t="n">
        <f aca="false">-$F186*$E13*DL32</f>
        <v>-571.088228997472</v>
      </c>
      <c r="DM194" s="43" t="n">
        <f aca="false">-$F186*$E13*DM32</f>
        <v>-577.36392382162</v>
      </c>
      <c r="DN194" s="43" t="n">
        <f aca="false">-$F186*$E13*DN32</f>
        <v>-577.36392382162</v>
      </c>
      <c r="DO194" s="43" t="n">
        <f aca="false">-$F186*$E13*DO32</f>
        <v>-564.812534173324</v>
      </c>
      <c r="DP194" s="43" t="n">
        <f aca="false">-$F186*$E13*DP32</f>
        <v>-571.088228997472</v>
      </c>
      <c r="DQ194" s="43" t="n">
        <f aca="false">-$F186*$E13*DQ32</f>
        <v>-577.36392382162</v>
      </c>
      <c r="DR194" s="43" t="n">
        <f aca="false">-$F186*$E13*DR32</f>
        <v>-577.36392382162</v>
      </c>
      <c r="DS194" s="43" t="n">
        <f aca="false">-$F186*$E13*DS32</f>
        <v>-564.812534173324</v>
      </c>
      <c r="DT194" s="43" t="n">
        <f aca="false">-$F186*$E13*DT32</f>
        <v>-571.088228997472</v>
      </c>
      <c r="DU194" s="43" t="n">
        <f aca="false">-$F186*$E13*DU32</f>
        <v>-577.36392382162</v>
      </c>
      <c r="DV194" s="43" t="n">
        <f aca="false">-$F186*$E13*DV32</f>
        <v>-577.36392382162</v>
      </c>
      <c r="DW194" s="43" t="n">
        <f aca="false">-$F186*$E13*DW32</f>
        <v>-564.812534173324</v>
      </c>
      <c r="DX194" s="43" t="n">
        <f aca="false">-$F186*$E13*DX32</f>
        <v>-571.088228997472</v>
      </c>
      <c r="DY194" s="43" t="n">
        <f aca="false">-$F186*$E13*DY32</f>
        <v>-577.36392382162</v>
      </c>
      <c r="DZ194" s="43" t="n">
        <f aca="false">-$F186*$E13*DZ32</f>
        <v>-577.36392382162</v>
      </c>
      <c r="EA194" s="43" t="n">
        <f aca="false">-$F186*$E13*EA32</f>
        <v>-571.088228997472</v>
      </c>
      <c r="EB194" s="43" t="n">
        <f aca="false">-$F186*$E13*EB32</f>
        <v>-571.088228997472</v>
      </c>
      <c r="EC194" s="43" t="n">
        <f aca="false">-$F186*$E13*EC32</f>
        <v>-577.36392382162</v>
      </c>
      <c r="ED194" s="43" t="n">
        <f aca="false">-$F186*$E13*ED32</f>
        <v>-577.36392382162</v>
      </c>
      <c r="EE194" s="43" t="n">
        <f aca="false">-$F186*$E13*EE32</f>
        <v>-564.812534173324</v>
      </c>
      <c r="EF194" s="43" t="n">
        <f aca="false">-$F186*$E13*EF32</f>
        <v>-571.088228997472</v>
      </c>
      <c r="EG194" s="43" t="n">
        <f aca="false">-$F186*$E13*EG32</f>
        <v>-577.36392382162</v>
      </c>
      <c r="EH194" s="43" t="n">
        <f aca="false">-$F186*$E13*EH32</f>
        <v>-577.36392382162</v>
      </c>
      <c r="EI194" s="43" t="n">
        <f aca="false">-$F186*$E13*EI32</f>
        <v>-564.812534173324</v>
      </c>
      <c r="EJ194" s="43" t="n">
        <f aca="false">-$F186*$E13*EJ32</f>
        <v>-0</v>
      </c>
      <c r="EK194" s="43" t="n">
        <f aca="false">-$F186*$E13*EK32</f>
        <v>-0</v>
      </c>
      <c r="EL194" s="43" t="n">
        <f aca="false">-$F186*$E13*EL32</f>
        <v>-0</v>
      </c>
      <c r="EM194" s="43" t="n">
        <f aca="false">-$F186*$E13*EM32</f>
        <v>-0</v>
      </c>
      <c r="EN194" s="43" t="n">
        <f aca="false">-$F186*$E13*EN32</f>
        <v>-0</v>
      </c>
      <c r="EO194" s="43" t="n">
        <f aca="false">-$F186*$E13*EO32</f>
        <v>-0</v>
      </c>
      <c r="EP194" s="43" t="n">
        <f aca="false">-$F186*$E13*EP32</f>
        <v>-0</v>
      </c>
      <c r="EQ194" s="43" t="n">
        <f aca="false">-$F186*$E13*EQ32</f>
        <v>-0</v>
      </c>
      <c r="ER194" s="43" t="n">
        <f aca="false">-$F186*$E13*ER32</f>
        <v>-0</v>
      </c>
      <c r="ES194" s="43" t="n">
        <f aca="false">-$F186*$E13*ES32</f>
        <v>-0</v>
      </c>
      <c r="ET194" s="43" t="n">
        <f aca="false">-$F186*$E13*ET32</f>
        <v>-0</v>
      </c>
      <c r="EU194" s="43" t="n">
        <f aca="false">-$F186*$E13*EU32</f>
        <v>-0</v>
      </c>
      <c r="EV194" s="43" t="n">
        <f aca="false">-$F186*$E13*EV32</f>
        <v>-0</v>
      </c>
      <c r="EW194" s="43" t="n">
        <f aca="false">-$F186*$E13*EW32</f>
        <v>-0</v>
      </c>
      <c r="EX194" s="43" t="n">
        <f aca="false">-$F186*$E13*EX32</f>
        <v>-0</v>
      </c>
      <c r="EY194" s="43" t="n">
        <f aca="false">-$F186*$E13*EY32</f>
        <v>-0</v>
      </c>
      <c r="EZ194" s="43" t="n">
        <f aca="false">-$F186*$E13*EZ32</f>
        <v>-0</v>
      </c>
      <c r="FA194" s="43" t="n">
        <f aca="false">-$F186*$E13*FA32</f>
        <v>-0</v>
      </c>
      <c r="FB194" s="43" t="n">
        <f aca="false">-$F186*$E13*FB32</f>
        <v>-0</v>
      </c>
      <c r="FC194" s="43" t="n">
        <f aca="false">-$F186*$E13*FC32</f>
        <v>-0</v>
      </c>
      <c r="FD194" s="43" t="n">
        <f aca="false">-$F186*$E13*FD32</f>
        <v>-0</v>
      </c>
      <c r="FE194" s="43" t="n">
        <f aca="false">-$F186*$E13*FE32</f>
        <v>-0</v>
      </c>
      <c r="FF194" s="43" t="n">
        <f aca="false">-$F186*$E13*FF32</f>
        <v>-0</v>
      </c>
      <c r="FG194" s="43" t="n">
        <f aca="false">-$F186*$E13*FG32</f>
        <v>-0</v>
      </c>
      <c r="FH194" s="43" t="n">
        <f aca="false">-$F186*$E13*FH32</f>
        <v>-0</v>
      </c>
    </row>
    <row r="195" customFormat="false" ht="15" hidden="false" customHeight="false" outlineLevel="0" collapsed="false">
      <c r="C195" s="0" t="s">
        <v>767</v>
      </c>
      <c r="D195" s="11" t="s">
        <v>319</v>
      </c>
      <c r="I195" s="43" t="n">
        <f aca="false">SUM(J195:FH195)</f>
        <v>133697.779914725</v>
      </c>
      <c r="J195" s="43" t="n">
        <f aca="false">J185-$F186*$E13*J20+MIN(-J149,-In_CIT*J194)</f>
        <v>0</v>
      </c>
      <c r="K195" s="43" t="n">
        <f aca="false">K185-$F186*$E13*K20+MIN(-K149,-In_CIT*K194)</f>
        <v>0</v>
      </c>
      <c r="L195" s="43" t="n">
        <f aca="false">L185-$F186*$E13*L20+MIN(-L149,-In_CIT*L194)</f>
        <v>0</v>
      </c>
      <c r="M195" s="43" t="n">
        <f aca="false">M185-$F186*$E13*M20+MIN(-M149,-In_CIT*M194)</f>
        <v>0</v>
      </c>
      <c r="N195" s="43" t="n">
        <f aca="false">N185-$F186*$E13*N20+MIN(-N149,-In_CIT*N194)</f>
        <v>0</v>
      </c>
      <c r="O195" s="43" t="n">
        <f aca="false">O185-$F186*$E13*O20+MIN(-O149,-In_CIT*O194)</f>
        <v>0</v>
      </c>
      <c r="P195" s="43" t="n">
        <f aca="false">P185-$F186*$E13*P20+MIN(-P149,-In_CIT*P194)</f>
        <v>0</v>
      </c>
      <c r="Q195" s="43" t="n">
        <f aca="false">Q185-$F186*$E13*Q20+MIN(-Q149,-In_CIT*Q194)</f>
        <v>0</v>
      </c>
      <c r="R195" s="43" t="n">
        <f aca="false">R185-$F186*$E13*R20+MIN(-R149,-In_CIT*R194)</f>
        <v>0</v>
      </c>
      <c r="S195" s="43" t="n">
        <f aca="false">S185-$F186*$E13*S20+MIN(-S149,-In_CIT*S194)</f>
        <v>-68762.7881881902</v>
      </c>
      <c r="T195" s="43" t="n">
        <f aca="false">T185-$F186*$E13*T20+MIN(-T149,-In_CIT*T194)</f>
        <v>1343.90484917848</v>
      </c>
      <c r="U195" s="43" t="n">
        <f aca="false">U185-$F186*$E13*U20+MIN(-U149,-In_CIT*U194)</f>
        <v>1358.09433081864</v>
      </c>
      <c r="V195" s="43" t="n">
        <f aca="false">V185-$F186*$E13*V20+MIN(-V149,-In_CIT*V194)</f>
        <v>1357.50970841816</v>
      </c>
      <c r="W195" s="43" t="n">
        <f aca="false">W185-$F186*$E13*W20+MIN(-W149,-In_CIT*W194)</f>
        <v>1310.60876451331</v>
      </c>
      <c r="X195" s="43" t="n">
        <f aca="false">X185-$F186*$E13*X20+MIN(-X149,-In_CIT*X194)</f>
        <v>1324.60725922182</v>
      </c>
      <c r="Y195" s="43" t="n">
        <f aca="false">Y185-$F186*$E13*Y20+MIN(-Y149,-In_CIT*Y194)</f>
        <v>1338.58745780724</v>
      </c>
      <c r="Z195" s="43" t="n">
        <f aca="false">Z185-$F186*$E13*Z20+MIN(-Z149,-In_CIT*Z194)</f>
        <v>1338.00564219687</v>
      </c>
      <c r="AA195" s="43" t="n">
        <f aca="false">AA185-$F186*$E13*AA20+MIN(-AA149,-In_CIT*AA194)</f>
        <v>1291.15986241335</v>
      </c>
      <c r="AB195" s="43" t="n">
        <f aca="false">AB185-$F186*$E13*AB20+MIN(-AB149,-In_CIT*AB194)</f>
        <v>1304.94498971684</v>
      </c>
      <c r="AC195" s="43" t="n">
        <f aca="false">AC185-$F186*$E13*AC20+MIN(-AC149,-In_CIT*AC194)</f>
        <v>1318.71190953468</v>
      </c>
      <c r="AD195" s="43" t="n">
        <f aca="false">AD185-$F186*$E13*AD20+MIN(-AD149,-In_CIT*AD194)</f>
        <v>1318.13291258937</v>
      </c>
      <c r="AE195" s="43" t="n">
        <f aca="false">AE185-$F186*$E13*AE20+MIN(-AE149,-In_CIT*AE194)</f>
        <v>1767.14075787919</v>
      </c>
      <c r="AF195" s="43" t="n">
        <f aca="false">AF185-$F186*$E13*AF20+MIN(-AF149,-In_CIT*AF194)</f>
        <v>1785.96622105556</v>
      </c>
      <c r="AG195" s="43" t="n">
        <f aca="false">AG185-$F186*$E13*AG20+MIN(-AG149,-In_CIT*AG194)</f>
        <v>1804.76541808688</v>
      </c>
      <c r="AH195" s="43" t="n">
        <f aca="false">AH185-$F186*$E13*AH20+MIN(-AH149,-In_CIT*AH194)</f>
        <v>1803.53603968857</v>
      </c>
      <c r="AI195" s="43" t="n">
        <f aca="false">AI185-$F186*$E13*AI20+MIN(-AI149,-In_CIT*AI194)</f>
        <v>1823.18425419756</v>
      </c>
      <c r="AJ195" s="43" t="n">
        <f aca="false">AJ185-$F186*$E13*AJ20+MIN(-AJ149,-In_CIT*AJ194)</f>
        <v>1822.00253758232</v>
      </c>
      <c r="AK195" s="43" t="n">
        <f aca="false">AK185-$F186*$E13*AK20+MIN(-AK149,-In_CIT*AK194)</f>
        <v>1840.51455337521</v>
      </c>
      <c r="AL195" s="43" t="n">
        <f aca="false">AL185-$F186*$E13*AL20+MIN(-AL149,-In_CIT*AL194)</f>
        <v>1839.30630072306</v>
      </c>
      <c r="AM195" s="43" t="n">
        <f aca="false">AM185-$F186*$E13*AM20+MIN(-AM149,-In_CIT*AM194)</f>
        <v>1685.05744428426</v>
      </c>
      <c r="AN195" s="43" t="n">
        <f aca="false">AN185-$F186*$E13*AN20+MIN(-AN149,-In_CIT*AN194)</f>
        <v>1702.99799800193</v>
      </c>
      <c r="AO195" s="43" t="n">
        <f aca="false">AO185-$F186*$E13*AO20+MIN(-AO149,-In_CIT*AO194)</f>
        <v>1720.9131658576</v>
      </c>
      <c r="AP195" s="43" t="n">
        <f aca="false">AP185-$F186*$E13*AP20+MIN(-AP149,-In_CIT*AP194)</f>
        <v>1720.10589697733</v>
      </c>
      <c r="AQ195" s="43" t="n">
        <f aca="false">AQ185-$F186*$E13*AQ20+MIN(-AQ149,-In_CIT*AQ194)</f>
        <v>1561.08811304584</v>
      </c>
      <c r="AR195" s="43" t="n">
        <f aca="false">AR185-$F186*$E13*AR20+MIN(-AR149,-In_CIT*AR194)</f>
        <v>1577.70778018098</v>
      </c>
      <c r="AS195" s="43" t="n">
        <f aca="false">AS185-$F186*$E13*AS20+MIN(-AS149,-In_CIT*AS194)</f>
        <v>1594.30389651614</v>
      </c>
      <c r="AT195" s="43" t="n">
        <f aca="false">AT185-$F186*$E13*AT20+MIN(-AT149,-In_CIT*AT194)</f>
        <v>1593.55498249715</v>
      </c>
      <c r="AU195" s="43" t="n">
        <f aca="false">AU185-$F186*$E13*AU20+MIN(-AU149,-In_CIT*AU194)</f>
        <v>1591.96889412618</v>
      </c>
      <c r="AV195" s="43" t="n">
        <f aca="false">AV185-$F186*$E13*AV20+MIN(-AV149,-In_CIT*AV194)</f>
        <v>1608.93261139862</v>
      </c>
      <c r="AW195" s="43" t="n">
        <f aca="false">AW185-$F186*$E13*AW20+MIN(-AW149,-In_CIT*AW194)</f>
        <v>1625.87280806085</v>
      </c>
      <c r="AX195" s="43" t="n">
        <f aca="false">AX185-$F186*$E13*AX20+MIN(-AX149,-In_CIT*AX194)</f>
        <v>1625.12485407522</v>
      </c>
      <c r="AY195" s="43" t="n">
        <f aca="false">AY185-$F186*$E13*AY20+MIN(-AY149,-In_CIT*AY194)</f>
        <v>1506.91359874955</v>
      </c>
      <c r="AZ195" s="43" t="n">
        <f aca="false">AZ185-$F186*$E13*AZ20+MIN(-AZ149,-In_CIT*AZ194)</f>
        <v>1506.17076468594</v>
      </c>
      <c r="BA195" s="43" t="n">
        <f aca="false">BA185-$F186*$E13*BA20+MIN(-BA149,-In_CIT*BA194)</f>
        <v>1521.97165703336</v>
      </c>
      <c r="BB195" s="43" t="n">
        <f aca="false">BB185-$F186*$E13*BB20+MIN(-BB149,-In_CIT*BB194)</f>
        <v>1521.21354697268</v>
      </c>
      <c r="BC195" s="43" t="n">
        <f aca="false">BC185-$F186*$E13*BC20+MIN(-BC149,-In_CIT*BC194)</f>
        <v>1537.57715232605</v>
      </c>
      <c r="BD195" s="43" t="n">
        <f aca="false">BD185-$F186*$E13*BD20+MIN(-BD149,-In_CIT*BD194)</f>
        <v>1553.86393377106</v>
      </c>
      <c r="BE195" s="43" t="n">
        <f aca="false">BE185-$F186*$E13*BE20+MIN(-BE149,-In_CIT*BE194)</f>
        <v>1570.12483928228</v>
      </c>
      <c r="BF195" s="43" t="n">
        <f aca="false">BF185-$F186*$E13*BF20+MIN(-BF149,-In_CIT*BF194)</f>
        <v>1569.30198614877</v>
      </c>
      <c r="BG195" s="43" t="n">
        <f aca="false">BG185-$F186*$E13*BG20+MIN(-BG149,-In_CIT*BG194)</f>
        <v>1526.69488592832</v>
      </c>
      <c r="BH195" s="43" t="n">
        <f aca="false">BH185-$F186*$E13*BH20+MIN(-BH149,-In_CIT*BH194)</f>
        <v>1500.51303067224</v>
      </c>
      <c r="BI195" s="43" t="n">
        <f aca="false">BI185-$F186*$E13*BI20+MIN(-BI149,-In_CIT*BI194)</f>
        <v>1515.41772322546</v>
      </c>
      <c r="BJ195" s="43" t="n">
        <f aca="false">BJ185-$F186*$E13*BJ20+MIN(-BJ149,-In_CIT*BJ194)</f>
        <v>1513.98184250624</v>
      </c>
      <c r="BK195" s="43" t="n">
        <f aca="false">BK185-$F186*$E13*BK20+MIN(-BK149,-In_CIT*BK194)</f>
        <v>1479.57912117018</v>
      </c>
      <c r="BL195" s="43" t="n">
        <f aca="false">BL185-$F186*$E13*BL20+MIN(-BL149,-In_CIT*BL194)</f>
        <v>1494.44820337861</v>
      </c>
      <c r="BM195" s="43" t="n">
        <f aca="false">BM185-$F186*$E13*BM20+MIN(-BM149,-In_CIT*BM194)</f>
        <v>1509.284738471</v>
      </c>
      <c r="BN195" s="43" t="n">
        <f aca="false">BN185-$F186*$E13*BN20+MIN(-BN149,-In_CIT*BN194)</f>
        <v>1507.81721600848</v>
      </c>
      <c r="BO195" s="43" t="n">
        <f aca="false">BO185-$F186*$E13*BO20+MIN(-BO149,-In_CIT*BO194)</f>
        <v>1508.67531455685</v>
      </c>
      <c r="BP195" s="43" t="n">
        <f aca="false">BP185-$F186*$E13*BP20+MIN(-BP149,-In_CIT*BP194)</f>
        <v>1507.22402370861</v>
      </c>
      <c r="BQ195" s="43" t="n">
        <f aca="false">BQ185-$F186*$E13*BQ20+MIN(-BQ149,-In_CIT*BQ194)</f>
        <v>1522.2155141347</v>
      </c>
      <c r="BR195" s="43" t="n">
        <f aca="false">BR185-$F186*$E13*BR20+MIN(-BR149,-In_CIT*BR194)</f>
        <v>1520.73105279551</v>
      </c>
      <c r="BS195" s="43" t="n">
        <f aca="false">BS185-$F186*$E13*BS20+MIN(-BS149,-In_CIT*BS194)</f>
        <v>1443.88120582992</v>
      </c>
      <c r="BT195" s="43" t="n">
        <f aca="false">BT185-$F186*$E13*BT20+MIN(-BT149,-In_CIT*BT194)</f>
        <v>1458.38629713398</v>
      </c>
      <c r="BU195" s="43" t="n">
        <f aca="false">BU185-$F186*$E13*BU20+MIN(-BU149,-In_CIT*BU194)</f>
        <v>1472.85926047563</v>
      </c>
      <c r="BV195" s="43" t="n">
        <f aca="false">BV185-$F186*$E13*BV20+MIN(-BV149,-In_CIT*BV194)</f>
        <v>1471.3598741035</v>
      </c>
      <c r="BW195" s="43" t="n">
        <f aca="false">BW185-$F186*$E13*BW20+MIN(-BW149,-In_CIT*BW194)</f>
        <v>1456.4635913835</v>
      </c>
      <c r="BX195" s="43" t="n">
        <f aca="false">BX185-$F186*$E13*BX20+MIN(-BX149,-In_CIT*BX194)</f>
        <v>1471.08987489359</v>
      </c>
      <c r="BY195" s="43" t="n">
        <f aca="false">BY185-$F186*$E13*BY20+MIN(-BY149,-In_CIT*BY194)</f>
        <v>1485.68308159484</v>
      </c>
      <c r="BZ195" s="43" t="n">
        <f aca="false">BZ185-$F186*$E13*BZ20+MIN(-BZ149,-In_CIT*BZ194)</f>
        <v>1484.12918440314</v>
      </c>
      <c r="CA195" s="43" t="n">
        <f aca="false">CA185-$F186*$E13*CA20+MIN(-CA149,-In_CIT*CA194)</f>
        <v>1418.66868922956</v>
      </c>
      <c r="CB195" s="43" t="n">
        <f aca="false">CB185-$F186*$E13*CB20+MIN(-CB149,-In_CIT*CB194)</f>
        <v>1432.86115325364</v>
      </c>
      <c r="CC195" s="43" t="n">
        <f aca="false">CC185-$F186*$E13*CC20+MIN(-CC149,-In_CIT*CC194)</f>
        <v>1447.87087658614</v>
      </c>
      <c r="CD195" s="43" t="n">
        <f aca="false">CD185-$F186*$E13*CD20+MIN(-CD149,-In_CIT*CD194)</f>
        <v>1447.1273452352</v>
      </c>
      <c r="CE195" s="43" t="n">
        <f aca="false">CE185-$F186*$E13*CE20+MIN(-CE149,-In_CIT*CE194)</f>
        <v>1399.04560715096</v>
      </c>
      <c r="CF195" s="43" t="n">
        <f aca="false">CF185-$F186*$E13*CF20+MIN(-CF149,-In_CIT*CF194)</f>
        <v>1398.32077912618</v>
      </c>
      <c r="CG195" s="43" t="n">
        <f aca="false">CG185-$F186*$E13*CG20+MIN(-CG149,-In_CIT*CG194)</f>
        <v>1412.95469707362</v>
      </c>
      <c r="CH195" s="43" t="n">
        <f aca="false">CH185-$F186*$E13*CH20+MIN(-CH149,-In_CIT*CH194)</f>
        <v>1412.21496333662</v>
      </c>
      <c r="CI195" s="43" t="n">
        <f aca="false">CI185-$F186*$E13*CI20+MIN(-CI149,-In_CIT*CI194)</f>
        <v>1438.3296768253</v>
      </c>
      <c r="CJ195" s="43" t="n">
        <f aca="false">CJ185-$F186*$E13*CJ20+MIN(-CJ149,-In_CIT*CJ194)</f>
        <v>1453.55110963084</v>
      </c>
      <c r="CK195" s="43" t="n">
        <f aca="false">CK185-$F186*$E13*CK20+MIN(-CK149,-In_CIT*CK194)</f>
        <v>1468.74788016825</v>
      </c>
      <c r="CL195" s="43" t="n">
        <f aca="false">CL185-$F186*$E13*CL20+MIN(-CL149,-In_CIT*CL194)</f>
        <v>1467.9636215295</v>
      </c>
      <c r="CM195" s="43" t="n">
        <f aca="false">CM185-$F186*$E13*CM20+MIN(-CM149,-In_CIT*CM194)</f>
        <v>1516.5454854294</v>
      </c>
      <c r="CN195" s="43" t="n">
        <f aca="false">CN185-$F186*$E13*CN20+MIN(-CN149,-In_CIT*CN194)</f>
        <v>1532.61173083302</v>
      </c>
      <c r="CO195" s="43" t="n">
        <f aca="false">CO185-$F186*$E13*CO20+MIN(-CO149,-In_CIT*CO194)</f>
        <v>1548.65252699278</v>
      </c>
      <c r="CP195" s="43" t="n">
        <f aca="false">CP185-$F186*$E13*CP20+MIN(-CP149,-In_CIT*CP194)</f>
        <v>1547.84324257299</v>
      </c>
      <c r="CQ195" s="43" t="n">
        <f aca="false">CQ185-$F186*$E13*CQ20+MIN(-CQ149,-In_CIT*CQ194)</f>
        <v>1500.3342275932</v>
      </c>
      <c r="CR195" s="43" t="n">
        <f aca="false">CR185-$F186*$E13*CR20+MIN(-CR149,-In_CIT*CR194)</f>
        <v>1516.21158656364</v>
      </c>
      <c r="CS195" s="43" t="n">
        <f aca="false">CS185-$F186*$E13*CS20+MIN(-CS149,-In_CIT*CS194)</f>
        <v>1532.06321198446</v>
      </c>
      <c r="CT195" s="43" t="n">
        <f aca="false">CT185-$F186*$E13*CT20+MIN(-CT149,-In_CIT*CT194)</f>
        <v>1531.2448866586</v>
      </c>
      <c r="CU195" s="43" t="n">
        <f aca="false">CU185-$F186*$E13*CU20+MIN(-CU149,-In_CIT*CU194)</f>
        <v>-33221.1397851902</v>
      </c>
      <c r="CV195" s="43" t="n">
        <f aca="false">CV185-$F186*$E13*CV20+MIN(-CV149,-In_CIT*CV194)</f>
        <v>1563.34670821655</v>
      </c>
      <c r="CW195" s="43" t="n">
        <f aca="false">CW185-$F186*$E13*CW20+MIN(-CW149,-In_CIT*CW194)</f>
        <v>1579.67355017014</v>
      </c>
      <c r="CX195" s="43" t="n">
        <f aca="false">CX185-$F186*$E13*CX20+MIN(-CX149,-In_CIT*CX194)</f>
        <v>1578.81203574847</v>
      </c>
      <c r="CY195" s="43" t="n">
        <f aca="false">CY185-$F186*$E13*CY20+MIN(-CY149,-In_CIT*CY194)</f>
        <v>1955.05980881029</v>
      </c>
      <c r="CZ195" s="43" t="n">
        <f aca="false">CZ185-$F186*$E13*CZ20+MIN(-CZ149,-In_CIT*CZ194)</f>
        <v>1976.01334140698</v>
      </c>
      <c r="DA195" s="43" t="n">
        <f aca="false">DA185-$F186*$E13*DA20+MIN(-DA149,-In_CIT*DA194)</f>
        <v>1996.94190845386</v>
      </c>
      <c r="DB195" s="43" t="n">
        <f aca="false">DB185-$F186*$E13*DB20+MIN(-DB149,-In_CIT*DB194)</f>
        <v>1996.14800547619</v>
      </c>
      <c r="DC195" s="43" t="n">
        <f aca="false">DC185-$F186*$E13*DC20+MIN(-DC149,-In_CIT*DC194)</f>
        <v>1947.82718741167</v>
      </c>
      <c r="DD195" s="43" t="n">
        <f aca="false">DD185-$F186*$E13*DD20+MIN(-DD149,-In_CIT*DD194)</f>
        <v>1968.70349219877</v>
      </c>
      <c r="DE195" s="43" t="n">
        <f aca="false">DE185-$F186*$E13*DE20+MIN(-DE149,-In_CIT*DE194)</f>
        <v>1989.5549331555</v>
      </c>
      <c r="DF195" s="43" t="n">
        <f aca="false">DF185-$F186*$E13*DF20+MIN(-DF149,-In_CIT*DF194)</f>
        <v>1988.76426484969</v>
      </c>
      <c r="DG195" s="43" t="n">
        <f aca="false">DG185-$F186*$E13*DG20+MIN(-DG149,-In_CIT*DG194)</f>
        <v>1950.22848811592</v>
      </c>
      <c r="DH195" s="43" t="n">
        <f aca="false">DH185-$F186*$E13*DH20+MIN(-DH149,-In_CIT*DH194)</f>
        <v>1971.12358401026</v>
      </c>
      <c r="DI195" s="43" t="n">
        <f aca="false">DI185-$F186*$E13*DI20+MIN(-DI149,-In_CIT*DI194)</f>
        <v>1991.99356004327</v>
      </c>
      <c r="DJ195" s="43" t="n">
        <f aca="false">DJ185-$F186*$E13*DJ20+MIN(-DJ149,-In_CIT*DJ194)</f>
        <v>1991.19474996864</v>
      </c>
      <c r="DK195" s="43" t="n">
        <f aca="false">DK185-$F186*$E13*DK20+MIN(-DK149,-In_CIT*DK194)</f>
        <v>1942.612280027</v>
      </c>
      <c r="DL195" s="43" t="n">
        <f aca="false">DL185-$F186*$E13*DL20+MIN(-DL149,-In_CIT*DL194)</f>
        <v>1941.83588369742</v>
      </c>
      <c r="DM195" s="43" t="n">
        <f aca="false">DM185-$F186*$E13*DM20+MIN(-DM149,-In_CIT*DM194)</f>
        <v>1962.39039915033</v>
      </c>
      <c r="DN195" s="43" t="n">
        <f aca="false">DN185-$F186*$E13*DN20+MIN(-DN149,-In_CIT*DN194)</f>
        <v>1961.5980366331</v>
      </c>
      <c r="DO195" s="43" t="n">
        <f aca="false">DO185-$F186*$E13*DO20+MIN(-DO149,-In_CIT*DO194)</f>
        <v>1956.73604234609</v>
      </c>
      <c r="DP195" s="43" t="n">
        <f aca="false">DP185-$F186*$E13*DP20+MIN(-DP149,-In_CIT*DP194)</f>
        <v>1977.69803006063</v>
      </c>
      <c r="DQ195" s="43" t="n">
        <f aca="false">DQ185-$F186*$E13*DQ20+MIN(-DQ149,-In_CIT*DQ194)</f>
        <v>1998.63472221854</v>
      </c>
      <c r="DR195" s="43" t="n">
        <f aca="false">DR185-$F186*$E13*DR20+MIN(-DR149,-In_CIT*DR194)</f>
        <v>1997.83032504349</v>
      </c>
      <c r="DS195" s="43" t="n">
        <f aca="false">DS185-$F186*$E13*DS20+MIN(-DS149,-In_CIT*DS194)</f>
        <v>1927.70934781313</v>
      </c>
      <c r="DT195" s="43" t="n">
        <f aca="false">DT185-$F186*$E13*DT20+MIN(-DT149,-In_CIT*DT194)</f>
        <v>1948.34822067873</v>
      </c>
      <c r="DU195" s="43" t="n">
        <f aca="false">DU185-$F186*$E13*DU20+MIN(-DU149,-In_CIT*DU194)</f>
        <v>1968.96177864681</v>
      </c>
      <c r="DV195" s="43" t="n">
        <f aca="false">DV185-$F186*$E13*DV20+MIN(-DV149,-In_CIT*DV194)</f>
        <v>1968.15676643293</v>
      </c>
      <c r="DW195" s="43" t="n">
        <f aca="false">DW185-$F186*$E13*DW20+MIN(-DW149,-In_CIT*DW194)</f>
        <v>1950.443778531</v>
      </c>
      <c r="DX195" s="43" t="n">
        <f aca="false">DX185-$F186*$E13*DX20+MIN(-DX149,-In_CIT*DX194)</f>
        <v>1971.32898729183</v>
      </c>
      <c r="DY195" s="43" t="n">
        <f aca="false">DY185-$F186*$E13*DY20+MIN(-DY149,-In_CIT*DY194)</f>
        <v>1992.18867772959</v>
      </c>
      <c r="DZ195" s="43" t="n">
        <f aca="false">DZ185-$F186*$E13*DZ20+MIN(-DZ149,-In_CIT*DZ194)</f>
        <v>1991.37719659534</v>
      </c>
      <c r="EA195" s="43" t="n">
        <f aca="false">EA185-$F186*$E13*EA20+MIN(-EA149,-In_CIT*EA194)</f>
        <v>1984.57470740992</v>
      </c>
      <c r="EB195" s="43" t="n">
        <f aca="false">EB185-$F186*$E13*EB20+MIN(-EB149,-In_CIT*EB194)</f>
        <v>1983.78586579627</v>
      </c>
      <c r="EC195" s="43" t="n">
        <f aca="false">EC185-$F186*$E13*EC20+MIN(-EC149,-In_CIT*EC194)</f>
        <v>2004.78879743932</v>
      </c>
      <c r="ED195" s="43" t="n">
        <f aca="false">ED185-$F186*$E13*ED20+MIN(-ED149,-In_CIT*ED194)</f>
        <v>2003.98373370722</v>
      </c>
      <c r="EE195" s="43" t="n">
        <f aca="false">EE185-$F186*$E13*EE20+MIN(-EE149,-In_CIT*EE194)</f>
        <v>1920.60365024241</v>
      </c>
      <c r="EF195" s="43" t="n">
        <f aca="false">EF185-$F186*$E13*EF20+MIN(-EF149,-In_CIT*EF194)</f>
        <v>1941.14485725153</v>
      </c>
      <c r="EG195" s="43" t="n">
        <f aca="false">EG185-$F186*$E13*EG20+MIN(-EG149,-In_CIT*EG194)</f>
        <v>1961.66014210465</v>
      </c>
      <c r="EH195" s="43" t="n">
        <f aca="false">EH185-$F186*$E13*EH20+MIN(-EH149,-In_CIT*EH194)</f>
        <v>1960.83581910778</v>
      </c>
      <c r="EI195" s="43" t="n">
        <f aca="false">EI185-$F186*$E13*EI20+MIN(-EI149,-In_CIT*EI194)</f>
        <v>1977.51173251194</v>
      </c>
      <c r="EJ195" s="43" t="n">
        <f aca="false">EJ185-$F186*$E13*EJ20+MIN(-EJ149,-In_CIT*EJ194)</f>
        <v>1839.25031558284</v>
      </c>
      <c r="EK195" s="43" t="n">
        <f aca="false">EK185-$F186*$E13*EK20+MIN(-EK149,-In_CIT*EK194)</f>
        <v>1858.63216879954</v>
      </c>
      <c r="EL195" s="43" t="n">
        <f aca="false">EL185-$F186*$E13*EL20+MIN(-EL149,-In_CIT*EL194)</f>
        <v>1857.79399416642</v>
      </c>
      <c r="EM195" s="43" t="n">
        <f aca="false">EM185-$F186*$E13*EM20+MIN(-EM149,-In_CIT*EM194)</f>
        <v>1880.52833244476</v>
      </c>
      <c r="EN195" s="43" t="n">
        <f aca="false">EN185-$F186*$E13*EN20+MIN(-EN149,-In_CIT*EN194)</f>
        <v>1900.57973727047</v>
      </c>
      <c r="EO195" s="43" t="n">
        <f aca="false">EO185-$F186*$E13*EO20+MIN(-EO149,-In_CIT*EO194)</f>
        <v>1920.6037752374</v>
      </c>
      <c r="EP195" s="43" t="n">
        <f aca="false">EP185-$F186*$E13*EP20+MIN(-EP149,-In_CIT*EP194)</f>
        <v>1919.73351077904</v>
      </c>
      <c r="EQ195" s="43" t="n">
        <f aca="false">EQ185-$F186*$E13*EQ20+MIN(-EQ149,-In_CIT*EQ194)</f>
        <v>1850.10599581474</v>
      </c>
      <c r="ER195" s="43" t="n">
        <f aca="false">ER185-$F186*$E13*ER20+MIN(-ER149,-In_CIT*ER194)</f>
        <v>1849.25089601714</v>
      </c>
      <c r="ES195" s="43" t="n">
        <f aca="false">ES185-$F186*$E13*ES20+MIN(-ES149,-In_CIT*ES194)</f>
        <v>1868.70848526162</v>
      </c>
      <c r="ET195" s="43" t="n">
        <f aca="false">ET185-$F186*$E13*ET20+MIN(-ET149,-In_CIT*ET194)</f>
        <v>1867.83580078039</v>
      </c>
      <c r="EU195" s="43" t="n">
        <f aca="false">EU185-$F186*$E13*EU20+MIN(-EU149,-In_CIT*EU194)</f>
        <v>1862.90516002734</v>
      </c>
      <c r="EV195" s="43" t="n">
        <f aca="false">EV185-$F186*$E13*EV20+MIN(-EV149,-In_CIT*EV194)</f>
        <v>1882.744080483</v>
      </c>
      <c r="EW195" s="43" t="n">
        <f aca="false">EW185-$F186*$E13*EW20+MIN(-EW149,-In_CIT*EW194)</f>
        <v>1902.55509309463</v>
      </c>
      <c r="EX195" s="43" t="n">
        <f aca="false">EX185-$F186*$E13*EX20+MIN(-EX149,-In_CIT*EX194)</f>
        <v>1901.66762533829</v>
      </c>
      <c r="EY195" s="43" t="n">
        <f aca="false">EY185-$F186*$E13*EY20+MIN(-EY149,-In_CIT*EY194)</f>
        <v>1896.64869716982</v>
      </c>
      <c r="EZ195" s="43" t="n">
        <f aca="false">EZ185-$F186*$E13*EZ20+MIN(-EZ149,-In_CIT*EZ194)</f>
        <v>1916.84797697946</v>
      </c>
      <c r="FA195" s="43" t="n">
        <f aca="false">FA185-$F186*$E13*FA20+MIN(-FA149,-In_CIT*FA194)</f>
        <v>1937.0188761862</v>
      </c>
      <c r="FB195" s="43" t="n">
        <f aca="false">FB185-$F186*$E13*FB20+MIN(-FB149,-In_CIT*FB194)</f>
        <v>1936.11637472606</v>
      </c>
      <c r="FC195" s="43" t="n">
        <f aca="false">FC185-$F186*$E13*FC20+MIN(-FC149,-In_CIT*FC194)</f>
        <v>1931.00756830613</v>
      </c>
      <c r="FD195" s="43" t="n">
        <f aca="false">FD185-$F186*$E13*FD20+MIN(-FD149,-In_CIT*FD194)</f>
        <v>0</v>
      </c>
      <c r="FE195" s="43" t="n">
        <f aca="false">FE185-$F186*$E13*FE20+MIN(-FE149,-In_CIT*FE194)</f>
        <v>0</v>
      </c>
      <c r="FF195" s="43" t="n">
        <f aca="false">FF185-$F186*$E13*FF20+MIN(-FF149,-In_CIT*FF194)</f>
        <v>0</v>
      </c>
      <c r="FG195" s="43" t="n">
        <f aca="false">FG185-$F186*$E13*FG20+MIN(-FG149,-In_CIT*FG194)</f>
        <v>0</v>
      </c>
      <c r="FH195" s="43" t="n">
        <f aca="false">FH185-$F186*$E13*FH20+MIN(-FH149,-In_CIT*FH194)</f>
        <v>0</v>
      </c>
    </row>
    <row r="196" customFormat="false" ht="15" hidden="false" customHeight="false" outlineLevel="0" collapsed="false">
      <c r="C196" s="23" t="s">
        <v>779</v>
      </c>
      <c r="D196" s="11" t="s">
        <v>33</v>
      </c>
      <c r="E196" s="24" t="n">
        <f aca="false">XIRR(INDEX($J195:$FH195,$E22):$FH195,INDEX($J$4:$FH$4,$E22):$FH$4)</f>
        <v>0.08</v>
      </c>
    </row>
    <row r="198" customFormat="false" ht="15" hidden="false" customHeight="false" outlineLevel="0" collapsed="false">
      <c r="A198" s="9" t="s">
        <v>14</v>
      </c>
      <c r="B198" s="9"/>
      <c r="C198" s="9" t="s">
        <v>780</v>
      </c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  <c r="BG198" s="9"/>
      <c r="BH198" s="9"/>
      <c r="BI198" s="9"/>
      <c r="BJ198" s="9"/>
      <c r="BK198" s="9"/>
      <c r="BL198" s="9"/>
      <c r="BM198" s="9"/>
      <c r="BN198" s="9"/>
      <c r="BO198" s="9"/>
      <c r="BP198" s="9"/>
      <c r="BQ198" s="9"/>
      <c r="BR198" s="9"/>
      <c r="BS198" s="9"/>
      <c r="BT198" s="9"/>
      <c r="BU198" s="9"/>
      <c r="BV198" s="9"/>
      <c r="BW198" s="9"/>
      <c r="BX198" s="9"/>
      <c r="BY198" s="9"/>
      <c r="BZ198" s="9"/>
      <c r="CA198" s="9"/>
      <c r="CB198" s="9"/>
      <c r="CC198" s="9"/>
      <c r="CD198" s="9"/>
      <c r="CE198" s="9"/>
      <c r="CF198" s="9"/>
      <c r="CG198" s="9"/>
      <c r="CH198" s="9"/>
      <c r="CI198" s="9"/>
      <c r="CJ198" s="9"/>
      <c r="CK198" s="9"/>
      <c r="CL198" s="9"/>
      <c r="CM198" s="9"/>
      <c r="CN198" s="9"/>
      <c r="CO198" s="9"/>
      <c r="CP198" s="9"/>
      <c r="CQ198" s="9"/>
      <c r="CR198" s="9"/>
      <c r="CS198" s="9"/>
      <c r="CT198" s="9"/>
      <c r="CU198" s="9"/>
      <c r="CV198" s="9"/>
      <c r="CW198" s="9"/>
      <c r="CX198" s="9"/>
      <c r="CY198" s="9"/>
      <c r="CZ198" s="9"/>
      <c r="DA198" s="9"/>
      <c r="DB198" s="9"/>
      <c r="DC198" s="9"/>
      <c r="DD198" s="9"/>
      <c r="DE198" s="9"/>
      <c r="DF198" s="9"/>
      <c r="DG198" s="9"/>
      <c r="DH198" s="9"/>
      <c r="DI198" s="9"/>
      <c r="DJ198" s="9"/>
      <c r="DK198" s="9"/>
      <c r="DL198" s="9"/>
      <c r="DM198" s="9"/>
      <c r="DN198" s="9"/>
      <c r="DO198" s="9"/>
      <c r="DP198" s="9"/>
      <c r="DQ198" s="9"/>
      <c r="DR198" s="9"/>
      <c r="DS198" s="9"/>
      <c r="DT198" s="9"/>
      <c r="DU198" s="9"/>
      <c r="DV198" s="9"/>
      <c r="DW198" s="9"/>
      <c r="DX198" s="9"/>
      <c r="DY198" s="9"/>
      <c r="DZ198" s="9"/>
      <c r="EA198" s="9"/>
      <c r="EB198" s="9"/>
      <c r="EC198" s="9"/>
      <c r="ED198" s="9"/>
      <c r="EE198" s="9"/>
      <c r="EF198" s="9"/>
      <c r="EG198" s="9"/>
      <c r="EH198" s="9"/>
      <c r="EI198" s="9"/>
      <c r="EJ198" s="9"/>
      <c r="EK198" s="9"/>
      <c r="EL198" s="9"/>
      <c r="EM198" s="9"/>
      <c r="EN198" s="9"/>
      <c r="EO198" s="9"/>
      <c r="EP198" s="9"/>
      <c r="EQ198" s="9"/>
      <c r="ER198" s="9"/>
      <c r="ES198" s="9"/>
      <c r="ET198" s="9"/>
      <c r="EU198" s="9"/>
      <c r="EV198" s="9"/>
      <c r="EW198" s="9"/>
      <c r="EX198" s="9"/>
      <c r="EY198" s="9"/>
      <c r="EZ198" s="9"/>
      <c r="FA198" s="9"/>
      <c r="FB198" s="9"/>
      <c r="FC198" s="9"/>
      <c r="FD198" s="9"/>
      <c r="FE198" s="9"/>
      <c r="FF198" s="9"/>
      <c r="FG198" s="9"/>
      <c r="FH198" s="9"/>
    </row>
    <row r="199" customFormat="false" ht="15" hidden="false" customHeight="false" outlineLevel="0" collapsed="false">
      <c r="C199" s="0" t="s">
        <v>781</v>
      </c>
      <c r="D199" s="11" t="s">
        <v>617</v>
      </c>
      <c r="E199" s="61" t="n">
        <f aca="false">(1+In_Loan_Rate/Months_In_Year)^Months_Per_Period-1</f>
        <v>0.0303010000000001</v>
      </c>
      <c r="J199" s="61" t="n">
        <f aca="false">IF(In_Fix_Interest=1,In_Loan_Rate*J$5/Days_In_Year,$E199)</f>
        <v>0.0302465753424658</v>
      </c>
      <c r="K199" s="61" t="n">
        <f aca="false">IF(In_Fix_Interest=1,In_Loan_Rate*K$5/Days_In_Year,$E199)</f>
        <v>0.0295890410958904</v>
      </c>
      <c r="L199" s="61" t="n">
        <f aca="false">IF(In_Fix_Interest=1,In_Loan_Rate*L$5/Days_In_Year,$E199)</f>
        <v>0.0299178082191781</v>
      </c>
      <c r="M199" s="61" t="n">
        <f aca="false">IF(In_Fix_Interest=1,In_Loan_Rate*M$5/Days_In_Year,$E199)</f>
        <v>0.0302465753424658</v>
      </c>
      <c r="N199" s="61" t="n">
        <f aca="false">IF(In_Fix_Interest=1,In_Loan_Rate*N$5/Days_In_Year,$E199)</f>
        <v>0.0302465753424658</v>
      </c>
      <c r="O199" s="61" t="n">
        <f aca="false">IF(In_Fix_Interest=1,In_Loan_Rate*O$5/Days_In_Year,$E199)</f>
        <v>0.0295890410958904</v>
      </c>
      <c r="P199" s="61" t="n">
        <f aca="false">IF(In_Fix_Interest=1,In_Loan_Rate*P$5/Days_In_Year,$E199)</f>
        <v>0.0299178082191781</v>
      </c>
      <c r="Q199" s="61" t="n">
        <f aca="false">IF(In_Fix_Interest=1,In_Loan_Rate*Q$5/Days_In_Year,$E199)</f>
        <v>0.0302465753424658</v>
      </c>
      <c r="R199" s="61" t="n">
        <f aca="false">IF(In_Fix_Interest=1,In_Loan_Rate*R$5/Days_In_Year,$E199)</f>
        <v>0.0302465753424658</v>
      </c>
      <c r="S199" s="61" t="n">
        <f aca="false">IF(In_Fix_Interest=1,In_Loan_Rate*S$5/Days_In_Year,$E199)</f>
        <v>0.0299178082191781</v>
      </c>
      <c r="T199" s="61" t="n">
        <f aca="false">IF(In_Fix_Interest=1,In_Loan_Rate*T$5/Days_In_Year,$E199)</f>
        <v>0.0299178082191781</v>
      </c>
      <c r="U199" s="61" t="n">
        <f aca="false">IF(In_Fix_Interest=1,In_Loan_Rate*U$5/Days_In_Year,$E199)</f>
        <v>0.0302465753424658</v>
      </c>
      <c r="V199" s="61" t="n">
        <f aca="false">IF(In_Fix_Interest=1,In_Loan_Rate*V$5/Days_In_Year,$E199)</f>
        <v>0.0302465753424658</v>
      </c>
      <c r="W199" s="61" t="n">
        <f aca="false">IF(In_Fix_Interest=1,In_Loan_Rate*W$5/Days_In_Year,$E199)</f>
        <v>0.0295890410958904</v>
      </c>
      <c r="X199" s="61" t="n">
        <f aca="false">IF(In_Fix_Interest=1,In_Loan_Rate*X$5/Days_In_Year,$E199)</f>
        <v>0.0299178082191781</v>
      </c>
      <c r="Y199" s="61" t="n">
        <f aca="false">IF(In_Fix_Interest=1,In_Loan_Rate*Y$5/Days_In_Year,$E199)</f>
        <v>0.0302465753424658</v>
      </c>
      <c r="Z199" s="61" t="n">
        <f aca="false">IF(In_Fix_Interest=1,In_Loan_Rate*Z$5/Days_In_Year,$E199)</f>
        <v>0.0302465753424658</v>
      </c>
      <c r="AA199" s="61" t="n">
        <f aca="false">IF(In_Fix_Interest=1,In_Loan_Rate*AA$5/Days_In_Year,$E199)</f>
        <v>0.0295890410958904</v>
      </c>
      <c r="AB199" s="61" t="n">
        <f aca="false">IF(In_Fix_Interest=1,In_Loan_Rate*AB$5/Days_In_Year,$E199)</f>
        <v>0.0299178082191781</v>
      </c>
      <c r="AC199" s="61" t="n">
        <f aca="false">IF(In_Fix_Interest=1,In_Loan_Rate*AC$5/Days_In_Year,$E199)</f>
        <v>0.0302465753424658</v>
      </c>
      <c r="AD199" s="61" t="n">
        <f aca="false">IF(In_Fix_Interest=1,In_Loan_Rate*AD$5/Days_In_Year,$E199)</f>
        <v>0.0302465753424658</v>
      </c>
      <c r="AE199" s="61" t="n">
        <f aca="false">IF(In_Fix_Interest=1,In_Loan_Rate*AE$5/Days_In_Year,$E199)</f>
        <v>0.0295890410958904</v>
      </c>
      <c r="AF199" s="61" t="n">
        <f aca="false">IF(In_Fix_Interest=1,In_Loan_Rate*AF$5/Days_In_Year,$E199)</f>
        <v>0.0299178082191781</v>
      </c>
      <c r="AG199" s="61" t="n">
        <f aca="false">IF(In_Fix_Interest=1,In_Loan_Rate*AG$5/Days_In_Year,$E199)</f>
        <v>0.0302465753424658</v>
      </c>
      <c r="AH199" s="61" t="n">
        <f aca="false">IF(In_Fix_Interest=1,In_Loan_Rate*AH$5/Days_In_Year,$E199)</f>
        <v>0.0302465753424658</v>
      </c>
      <c r="AI199" s="61" t="n">
        <f aca="false">IF(In_Fix_Interest=1,In_Loan_Rate*AI$5/Days_In_Year,$E199)</f>
        <v>0.0299178082191781</v>
      </c>
      <c r="AJ199" s="61" t="n">
        <f aca="false">IF(In_Fix_Interest=1,In_Loan_Rate*AJ$5/Days_In_Year,$E199)</f>
        <v>0.0299178082191781</v>
      </c>
      <c r="AK199" s="61" t="n">
        <f aca="false">IF(In_Fix_Interest=1,In_Loan_Rate*AK$5/Days_In_Year,$E199)</f>
        <v>0.0302465753424658</v>
      </c>
      <c r="AL199" s="61" t="n">
        <f aca="false">IF(In_Fix_Interest=1,In_Loan_Rate*AL$5/Days_In_Year,$E199)</f>
        <v>0.0302465753424658</v>
      </c>
      <c r="AM199" s="61" t="n">
        <f aca="false">IF(In_Fix_Interest=1,In_Loan_Rate*AM$5/Days_In_Year,$E199)</f>
        <v>0.0295890410958904</v>
      </c>
      <c r="AN199" s="61" t="n">
        <f aca="false">IF(In_Fix_Interest=1,In_Loan_Rate*AN$5/Days_In_Year,$E199)</f>
        <v>0.0299178082191781</v>
      </c>
      <c r="AO199" s="61" t="n">
        <f aca="false">IF(In_Fix_Interest=1,In_Loan_Rate*AO$5/Days_In_Year,$E199)</f>
        <v>0.0302465753424658</v>
      </c>
      <c r="AP199" s="61" t="n">
        <f aca="false">IF(In_Fix_Interest=1,In_Loan_Rate*AP$5/Days_In_Year,$E199)</f>
        <v>0.0302465753424658</v>
      </c>
      <c r="AQ199" s="61" t="n">
        <f aca="false">IF(In_Fix_Interest=1,In_Loan_Rate*AQ$5/Days_In_Year,$E199)</f>
        <v>0.0295890410958904</v>
      </c>
      <c r="AR199" s="61" t="n">
        <f aca="false">IF(In_Fix_Interest=1,In_Loan_Rate*AR$5/Days_In_Year,$E199)</f>
        <v>0.0299178082191781</v>
      </c>
      <c r="AS199" s="61" t="n">
        <f aca="false">IF(In_Fix_Interest=1,In_Loan_Rate*AS$5/Days_In_Year,$E199)</f>
        <v>0.0302465753424658</v>
      </c>
      <c r="AT199" s="61" t="n">
        <f aca="false">IF(In_Fix_Interest=1,In_Loan_Rate*AT$5/Days_In_Year,$E199)</f>
        <v>0.0302465753424658</v>
      </c>
      <c r="AU199" s="61" t="n">
        <f aca="false">IF(In_Fix_Interest=1,In_Loan_Rate*AU$5/Days_In_Year,$E199)</f>
        <v>0.0295890410958904</v>
      </c>
      <c r="AV199" s="61" t="n">
        <f aca="false">IF(In_Fix_Interest=1,In_Loan_Rate*AV$5/Days_In_Year,$E199)</f>
        <v>0.0299178082191781</v>
      </c>
      <c r="AW199" s="61" t="n">
        <f aca="false">IF(In_Fix_Interest=1,In_Loan_Rate*AW$5/Days_In_Year,$E199)</f>
        <v>0.0302465753424658</v>
      </c>
      <c r="AX199" s="61" t="n">
        <f aca="false">IF(In_Fix_Interest=1,In_Loan_Rate*AX$5/Days_In_Year,$E199)</f>
        <v>0.0302465753424658</v>
      </c>
      <c r="AY199" s="61" t="n">
        <f aca="false">IF(In_Fix_Interest=1,In_Loan_Rate*AY$5/Days_In_Year,$E199)</f>
        <v>0.0299178082191781</v>
      </c>
      <c r="AZ199" s="61" t="n">
        <f aca="false">IF(In_Fix_Interest=1,In_Loan_Rate*AZ$5/Days_In_Year,$E199)</f>
        <v>0.0299178082191781</v>
      </c>
      <c r="BA199" s="61" t="n">
        <f aca="false">IF(In_Fix_Interest=1,In_Loan_Rate*BA$5/Days_In_Year,$E199)</f>
        <v>0.0302465753424658</v>
      </c>
      <c r="BB199" s="61" t="n">
        <f aca="false">IF(In_Fix_Interest=1,In_Loan_Rate*BB$5/Days_In_Year,$E199)</f>
        <v>0.0302465753424658</v>
      </c>
      <c r="BC199" s="61" t="n">
        <f aca="false">IF(In_Fix_Interest=1,In_Loan_Rate*BC$5/Days_In_Year,$E199)</f>
        <v>0.0295890410958904</v>
      </c>
      <c r="BD199" s="61" t="n">
        <f aca="false">IF(In_Fix_Interest=1,In_Loan_Rate*BD$5/Days_In_Year,$E199)</f>
        <v>0.0299178082191781</v>
      </c>
      <c r="BE199" s="61" t="n">
        <f aca="false">IF(In_Fix_Interest=1,In_Loan_Rate*BE$5/Days_In_Year,$E199)</f>
        <v>0.0302465753424658</v>
      </c>
      <c r="BF199" s="61" t="n">
        <f aca="false">IF(In_Fix_Interest=1,In_Loan_Rate*BF$5/Days_In_Year,$E199)</f>
        <v>0.0302465753424658</v>
      </c>
      <c r="BG199" s="61" t="n">
        <f aca="false">IF(In_Fix_Interest=1,In_Loan_Rate*BG$5/Days_In_Year,$E199)</f>
        <v>0.0295890410958904</v>
      </c>
      <c r="BH199" s="61" t="n">
        <f aca="false">IF(In_Fix_Interest=1,In_Loan_Rate*BH$5/Days_In_Year,$E199)</f>
        <v>0.0299178082191781</v>
      </c>
      <c r="BI199" s="61" t="n">
        <f aca="false">IF(In_Fix_Interest=1,In_Loan_Rate*BI$5/Days_In_Year,$E199)</f>
        <v>0.0302465753424658</v>
      </c>
      <c r="BJ199" s="61" t="n">
        <f aca="false">IF(In_Fix_Interest=1,In_Loan_Rate*BJ$5/Days_In_Year,$E199)</f>
        <v>0.0302465753424658</v>
      </c>
      <c r="BK199" s="61" t="n">
        <f aca="false">IF(In_Fix_Interest=1,In_Loan_Rate*BK$5/Days_In_Year,$E199)</f>
        <v>0.0295890410958904</v>
      </c>
      <c r="BL199" s="61" t="n">
        <f aca="false">IF(In_Fix_Interest=1,In_Loan_Rate*BL$5/Days_In_Year,$E199)</f>
        <v>0.0299178082191781</v>
      </c>
      <c r="BM199" s="61" t="n">
        <f aca="false">IF(In_Fix_Interest=1,In_Loan_Rate*BM$5/Days_In_Year,$E199)</f>
        <v>0.0302465753424658</v>
      </c>
      <c r="BN199" s="61" t="n">
        <f aca="false">IF(In_Fix_Interest=1,In_Loan_Rate*BN$5/Days_In_Year,$E199)</f>
        <v>0.0302465753424658</v>
      </c>
      <c r="BO199" s="61" t="n">
        <f aca="false">IF(In_Fix_Interest=1,In_Loan_Rate*BO$5/Days_In_Year,$E199)</f>
        <v>0.0299178082191781</v>
      </c>
      <c r="BP199" s="61" t="n">
        <f aca="false">IF(In_Fix_Interest=1,In_Loan_Rate*BP$5/Days_In_Year,$E199)</f>
        <v>0.0299178082191781</v>
      </c>
      <c r="BQ199" s="61" t="n">
        <f aca="false">IF(In_Fix_Interest=1,In_Loan_Rate*BQ$5/Days_In_Year,$E199)</f>
        <v>0.0302465753424658</v>
      </c>
      <c r="BR199" s="61" t="n">
        <f aca="false">IF(In_Fix_Interest=1,In_Loan_Rate*BR$5/Days_In_Year,$E199)</f>
        <v>0.0302465753424658</v>
      </c>
      <c r="BS199" s="61" t="n">
        <f aca="false">IF(In_Fix_Interest=1,In_Loan_Rate*BS$5/Days_In_Year,$E199)</f>
        <v>0.0295890410958904</v>
      </c>
      <c r="BT199" s="61" t="n">
        <f aca="false">IF(In_Fix_Interest=1,In_Loan_Rate*BT$5/Days_In_Year,$E199)</f>
        <v>0.0299178082191781</v>
      </c>
      <c r="BU199" s="61" t="n">
        <f aca="false">IF(In_Fix_Interest=1,In_Loan_Rate*BU$5/Days_In_Year,$E199)</f>
        <v>0.0302465753424658</v>
      </c>
      <c r="BV199" s="61" t="n">
        <f aca="false">IF(In_Fix_Interest=1,In_Loan_Rate*BV$5/Days_In_Year,$E199)</f>
        <v>0.0302465753424658</v>
      </c>
      <c r="BW199" s="61" t="n">
        <f aca="false">IF(In_Fix_Interest=1,In_Loan_Rate*BW$5/Days_In_Year,$E199)</f>
        <v>0.0295890410958904</v>
      </c>
      <c r="BX199" s="61" t="n">
        <f aca="false">IF(In_Fix_Interest=1,In_Loan_Rate*BX$5/Days_In_Year,$E199)</f>
        <v>0.0299178082191781</v>
      </c>
      <c r="BY199" s="61" t="n">
        <f aca="false">IF(In_Fix_Interest=1,In_Loan_Rate*BY$5/Days_In_Year,$E199)</f>
        <v>0.0302465753424658</v>
      </c>
      <c r="BZ199" s="61" t="n">
        <f aca="false">IF(In_Fix_Interest=1,In_Loan_Rate*BZ$5/Days_In_Year,$E199)</f>
        <v>0.0302465753424658</v>
      </c>
      <c r="CA199" s="61" t="n">
        <f aca="false">IF(In_Fix_Interest=1,In_Loan_Rate*CA$5/Days_In_Year,$E199)</f>
        <v>0.0295890410958904</v>
      </c>
      <c r="CB199" s="61" t="n">
        <f aca="false">IF(In_Fix_Interest=1,In_Loan_Rate*CB$5/Days_In_Year,$E199)</f>
        <v>0.0299178082191781</v>
      </c>
      <c r="CC199" s="61" t="n">
        <f aca="false">IF(In_Fix_Interest=1,In_Loan_Rate*CC$5/Days_In_Year,$E199)</f>
        <v>0.0302465753424658</v>
      </c>
      <c r="CD199" s="61" t="n">
        <f aca="false">IF(In_Fix_Interest=1,In_Loan_Rate*CD$5/Days_In_Year,$E199)</f>
        <v>0.0302465753424658</v>
      </c>
      <c r="CE199" s="61" t="n">
        <f aca="false">IF(In_Fix_Interest=1,In_Loan_Rate*CE$5/Days_In_Year,$E199)</f>
        <v>0.0299178082191781</v>
      </c>
      <c r="CF199" s="61" t="n">
        <f aca="false">IF(In_Fix_Interest=1,In_Loan_Rate*CF$5/Days_In_Year,$E199)</f>
        <v>0.0299178082191781</v>
      </c>
      <c r="CG199" s="61" t="n">
        <f aca="false">IF(In_Fix_Interest=1,In_Loan_Rate*CG$5/Days_In_Year,$E199)</f>
        <v>0.0302465753424658</v>
      </c>
      <c r="CH199" s="61" t="n">
        <f aca="false">IF(In_Fix_Interest=1,In_Loan_Rate*CH$5/Days_In_Year,$E199)</f>
        <v>0.0302465753424658</v>
      </c>
      <c r="CI199" s="61" t="n">
        <f aca="false">IF(In_Fix_Interest=1,In_Loan_Rate*CI$5/Days_In_Year,$E199)</f>
        <v>0.0295890410958904</v>
      </c>
      <c r="CJ199" s="61" t="n">
        <f aca="false">IF(In_Fix_Interest=1,In_Loan_Rate*CJ$5/Days_In_Year,$E199)</f>
        <v>0.0299178082191781</v>
      </c>
      <c r="CK199" s="61" t="n">
        <f aca="false">IF(In_Fix_Interest=1,In_Loan_Rate*CK$5/Days_In_Year,$E199)</f>
        <v>0.0302465753424658</v>
      </c>
      <c r="CL199" s="61" t="n">
        <f aca="false">IF(In_Fix_Interest=1,In_Loan_Rate*CL$5/Days_In_Year,$E199)</f>
        <v>0.0302465753424658</v>
      </c>
      <c r="CM199" s="61" t="n">
        <f aca="false">IF(In_Fix_Interest=1,In_Loan_Rate*CM$5/Days_In_Year,$E199)</f>
        <v>0.0295890410958904</v>
      </c>
      <c r="CN199" s="61" t="n">
        <f aca="false">IF(In_Fix_Interest=1,In_Loan_Rate*CN$5/Days_In_Year,$E199)</f>
        <v>0.0299178082191781</v>
      </c>
      <c r="CO199" s="61" t="n">
        <f aca="false">IF(In_Fix_Interest=1,In_Loan_Rate*CO$5/Days_In_Year,$E199)</f>
        <v>0.0302465753424658</v>
      </c>
      <c r="CP199" s="61" t="n">
        <f aca="false">IF(In_Fix_Interest=1,In_Loan_Rate*CP$5/Days_In_Year,$E199)</f>
        <v>0.0302465753424658</v>
      </c>
      <c r="CQ199" s="61" t="n">
        <f aca="false">IF(In_Fix_Interest=1,In_Loan_Rate*CQ$5/Days_In_Year,$E199)</f>
        <v>0.0295890410958904</v>
      </c>
      <c r="CR199" s="61" t="n">
        <f aca="false">IF(In_Fix_Interest=1,In_Loan_Rate*CR$5/Days_In_Year,$E199)</f>
        <v>0.0299178082191781</v>
      </c>
      <c r="CS199" s="61" t="n">
        <f aca="false">IF(In_Fix_Interest=1,In_Loan_Rate*CS$5/Days_In_Year,$E199)</f>
        <v>0.0302465753424658</v>
      </c>
      <c r="CT199" s="61" t="n">
        <f aca="false">IF(In_Fix_Interest=1,In_Loan_Rate*CT$5/Days_In_Year,$E199)</f>
        <v>0.0302465753424658</v>
      </c>
      <c r="CU199" s="61" t="n">
        <f aca="false">IF(In_Fix_Interest=1,In_Loan_Rate*CU$5/Days_In_Year,$E199)</f>
        <v>0.0299178082191781</v>
      </c>
      <c r="CV199" s="61" t="n">
        <f aca="false">IF(In_Fix_Interest=1,In_Loan_Rate*CV$5/Days_In_Year,$E199)</f>
        <v>0.0299178082191781</v>
      </c>
      <c r="CW199" s="61" t="n">
        <f aca="false">IF(In_Fix_Interest=1,In_Loan_Rate*CW$5/Days_In_Year,$E199)</f>
        <v>0.0302465753424658</v>
      </c>
      <c r="CX199" s="61" t="n">
        <f aca="false">IF(In_Fix_Interest=1,In_Loan_Rate*CX$5/Days_In_Year,$E199)</f>
        <v>0.0302465753424658</v>
      </c>
      <c r="CY199" s="61" t="n">
        <f aca="false">IF(In_Fix_Interest=1,In_Loan_Rate*CY$5/Days_In_Year,$E199)</f>
        <v>0.0295890410958904</v>
      </c>
      <c r="CZ199" s="61" t="n">
        <f aca="false">IF(In_Fix_Interest=1,In_Loan_Rate*CZ$5/Days_In_Year,$E199)</f>
        <v>0.0299178082191781</v>
      </c>
      <c r="DA199" s="61" t="n">
        <f aca="false">IF(In_Fix_Interest=1,In_Loan_Rate*DA$5/Days_In_Year,$E199)</f>
        <v>0.0302465753424658</v>
      </c>
      <c r="DB199" s="61" t="n">
        <f aca="false">IF(In_Fix_Interest=1,In_Loan_Rate*DB$5/Days_In_Year,$E199)</f>
        <v>0.0302465753424658</v>
      </c>
      <c r="DC199" s="61" t="n">
        <f aca="false">IF(In_Fix_Interest=1,In_Loan_Rate*DC$5/Days_In_Year,$E199)</f>
        <v>0.0295890410958904</v>
      </c>
      <c r="DD199" s="61" t="n">
        <f aca="false">IF(In_Fix_Interest=1,In_Loan_Rate*DD$5/Days_In_Year,$E199)</f>
        <v>0.0299178082191781</v>
      </c>
      <c r="DE199" s="61" t="n">
        <f aca="false">IF(In_Fix_Interest=1,In_Loan_Rate*DE$5/Days_In_Year,$E199)</f>
        <v>0.0302465753424658</v>
      </c>
      <c r="DF199" s="61" t="n">
        <f aca="false">IF(In_Fix_Interest=1,In_Loan_Rate*DF$5/Days_In_Year,$E199)</f>
        <v>0.0302465753424658</v>
      </c>
      <c r="DG199" s="61" t="n">
        <f aca="false">IF(In_Fix_Interest=1,In_Loan_Rate*DG$5/Days_In_Year,$E199)</f>
        <v>0.0295890410958904</v>
      </c>
      <c r="DH199" s="61" t="n">
        <f aca="false">IF(In_Fix_Interest=1,In_Loan_Rate*DH$5/Days_In_Year,$E199)</f>
        <v>0.0299178082191781</v>
      </c>
      <c r="DI199" s="61" t="n">
        <f aca="false">IF(In_Fix_Interest=1,In_Loan_Rate*DI$5/Days_In_Year,$E199)</f>
        <v>0.0302465753424658</v>
      </c>
      <c r="DJ199" s="61" t="n">
        <f aca="false">IF(In_Fix_Interest=1,In_Loan_Rate*DJ$5/Days_In_Year,$E199)</f>
        <v>0.0302465753424658</v>
      </c>
      <c r="DK199" s="61" t="n">
        <f aca="false">IF(In_Fix_Interest=1,In_Loan_Rate*DK$5/Days_In_Year,$E199)</f>
        <v>0.0299178082191781</v>
      </c>
      <c r="DL199" s="61" t="n">
        <f aca="false">IF(In_Fix_Interest=1,In_Loan_Rate*DL$5/Days_In_Year,$E199)</f>
        <v>0.0299178082191781</v>
      </c>
      <c r="DM199" s="61" t="n">
        <f aca="false">IF(In_Fix_Interest=1,In_Loan_Rate*DM$5/Days_In_Year,$E199)</f>
        <v>0.0302465753424658</v>
      </c>
      <c r="DN199" s="61" t="n">
        <f aca="false">IF(In_Fix_Interest=1,In_Loan_Rate*DN$5/Days_In_Year,$E199)</f>
        <v>0.0302465753424658</v>
      </c>
      <c r="DO199" s="61" t="n">
        <f aca="false">IF(In_Fix_Interest=1,In_Loan_Rate*DO$5/Days_In_Year,$E199)</f>
        <v>0.0295890410958904</v>
      </c>
      <c r="DP199" s="61" t="n">
        <f aca="false">IF(In_Fix_Interest=1,In_Loan_Rate*DP$5/Days_In_Year,$E199)</f>
        <v>0.0299178082191781</v>
      </c>
      <c r="DQ199" s="61" t="n">
        <f aca="false">IF(In_Fix_Interest=1,In_Loan_Rate*DQ$5/Days_In_Year,$E199)</f>
        <v>0.0302465753424658</v>
      </c>
      <c r="DR199" s="61" t="n">
        <f aca="false">IF(In_Fix_Interest=1,In_Loan_Rate*DR$5/Days_In_Year,$E199)</f>
        <v>0.0302465753424658</v>
      </c>
      <c r="DS199" s="61" t="n">
        <f aca="false">IF(In_Fix_Interest=1,In_Loan_Rate*DS$5/Days_In_Year,$E199)</f>
        <v>0.0295890410958904</v>
      </c>
      <c r="DT199" s="61" t="n">
        <f aca="false">IF(In_Fix_Interest=1,In_Loan_Rate*DT$5/Days_In_Year,$E199)</f>
        <v>0.0299178082191781</v>
      </c>
      <c r="DU199" s="61" t="n">
        <f aca="false">IF(In_Fix_Interest=1,In_Loan_Rate*DU$5/Days_In_Year,$E199)</f>
        <v>0.0302465753424658</v>
      </c>
      <c r="DV199" s="61" t="n">
        <f aca="false">IF(In_Fix_Interest=1,In_Loan_Rate*DV$5/Days_In_Year,$E199)</f>
        <v>0.0302465753424658</v>
      </c>
      <c r="DW199" s="61" t="n">
        <f aca="false">IF(In_Fix_Interest=1,In_Loan_Rate*DW$5/Days_In_Year,$E199)</f>
        <v>0.0295890410958904</v>
      </c>
      <c r="DX199" s="61" t="n">
        <f aca="false">IF(In_Fix_Interest=1,In_Loan_Rate*DX$5/Days_In_Year,$E199)</f>
        <v>0.0299178082191781</v>
      </c>
      <c r="DY199" s="61" t="n">
        <f aca="false">IF(In_Fix_Interest=1,In_Loan_Rate*DY$5/Days_In_Year,$E199)</f>
        <v>0.0302465753424658</v>
      </c>
      <c r="DZ199" s="61" t="n">
        <f aca="false">IF(In_Fix_Interest=1,In_Loan_Rate*DZ$5/Days_In_Year,$E199)</f>
        <v>0.0302465753424658</v>
      </c>
      <c r="EA199" s="61" t="n">
        <f aca="false">IF(In_Fix_Interest=1,In_Loan_Rate*EA$5/Days_In_Year,$E199)</f>
        <v>0.0299178082191781</v>
      </c>
      <c r="EB199" s="61" t="n">
        <f aca="false">IF(In_Fix_Interest=1,In_Loan_Rate*EB$5/Days_In_Year,$E199)</f>
        <v>0.0299178082191781</v>
      </c>
      <c r="EC199" s="61" t="n">
        <f aca="false">IF(In_Fix_Interest=1,In_Loan_Rate*EC$5/Days_In_Year,$E199)</f>
        <v>0.0302465753424658</v>
      </c>
      <c r="ED199" s="61" t="n">
        <f aca="false">IF(In_Fix_Interest=1,In_Loan_Rate*ED$5/Days_In_Year,$E199)</f>
        <v>0.0302465753424658</v>
      </c>
      <c r="EE199" s="61" t="n">
        <f aca="false">IF(In_Fix_Interest=1,In_Loan_Rate*EE$5/Days_In_Year,$E199)</f>
        <v>0.0295890410958904</v>
      </c>
      <c r="EF199" s="61" t="n">
        <f aca="false">IF(In_Fix_Interest=1,In_Loan_Rate*EF$5/Days_In_Year,$E199)</f>
        <v>0.0299178082191781</v>
      </c>
      <c r="EG199" s="61" t="n">
        <f aca="false">IF(In_Fix_Interest=1,In_Loan_Rate*EG$5/Days_In_Year,$E199)</f>
        <v>0.0302465753424658</v>
      </c>
      <c r="EH199" s="61" t="n">
        <f aca="false">IF(In_Fix_Interest=1,In_Loan_Rate*EH$5/Days_In_Year,$E199)</f>
        <v>0.0302465753424658</v>
      </c>
      <c r="EI199" s="61" t="n">
        <f aca="false">IF(In_Fix_Interest=1,In_Loan_Rate*EI$5/Days_In_Year,$E199)</f>
        <v>0.0295890410958904</v>
      </c>
      <c r="EJ199" s="61" t="n">
        <f aca="false">IF(In_Fix_Interest=1,In_Loan_Rate*EJ$5/Days_In_Year,$E199)</f>
        <v>0.0299178082191781</v>
      </c>
      <c r="EK199" s="61" t="n">
        <f aca="false">IF(In_Fix_Interest=1,In_Loan_Rate*EK$5/Days_In_Year,$E199)</f>
        <v>0.0302465753424658</v>
      </c>
      <c r="EL199" s="61" t="n">
        <f aca="false">IF(In_Fix_Interest=1,In_Loan_Rate*EL$5/Days_In_Year,$E199)</f>
        <v>0.0302465753424658</v>
      </c>
      <c r="EM199" s="61" t="n">
        <f aca="false">IF(In_Fix_Interest=1,In_Loan_Rate*EM$5/Days_In_Year,$E199)</f>
        <v>0.0295890410958904</v>
      </c>
      <c r="EN199" s="61" t="n">
        <f aca="false">IF(In_Fix_Interest=1,In_Loan_Rate*EN$5/Days_In_Year,$E199)</f>
        <v>0.0299178082191781</v>
      </c>
      <c r="EO199" s="61" t="n">
        <f aca="false">IF(In_Fix_Interest=1,In_Loan_Rate*EO$5/Days_In_Year,$E199)</f>
        <v>0.0302465753424658</v>
      </c>
      <c r="EP199" s="61" t="n">
        <f aca="false">IF(In_Fix_Interest=1,In_Loan_Rate*EP$5/Days_In_Year,$E199)</f>
        <v>0.0302465753424658</v>
      </c>
      <c r="EQ199" s="61" t="n">
        <f aca="false">IF(In_Fix_Interest=1,In_Loan_Rate*EQ$5/Days_In_Year,$E199)</f>
        <v>0.0299178082191781</v>
      </c>
      <c r="ER199" s="61" t="n">
        <f aca="false">IF(In_Fix_Interest=1,In_Loan_Rate*ER$5/Days_In_Year,$E199)</f>
        <v>0.0299178082191781</v>
      </c>
      <c r="ES199" s="61" t="n">
        <f aca="false">IF(In_Fix_Interest=1,In_Loan_Rate*ES$5/Days_In_Year,$E199)</f>
        <v>0.0302465753424658</v>
      </c>
      <c r="ET199" s="61" t="n">
        <f aca="false">IF(In_Fix_Interest=1,In_Loan_Rate*ET$5/Days_In_Year,$E199)</f>
        <v>0.0302465753424658</v>
      </c>
      <c r="EU199" s="61" t="n">
        <f aca="false">IF(In_Fix_Interest=1,In_Loan_Rate*EU$5/Days_In_Year,$E199)</f>
        <v>0.0295890410958904</v>
      </c>
      <c r="EV199" s="61" t="n">
        <f aca="false">IF(In_Fix_Interest=1,In_Loan_Rate*EV$5/Days_In_Year,$E199)</f>
        <v>0.0299178082191781</v>
      </c>
      <c r="EW199" s="61" t="n">
        <f aca="false">IF(In_Fix_Interest=1,In_Loan_Rate*EW$5/Days_In_Year,$E199)</f>
        <v>0.0302465753424658</v>
      </c>
      <c r="EX199" s="61" t="n">
        <f aca="false">IF(In_Fix_Interest=1,In_Loan_Rate*EX$5/Days_In_Year,$E199)</f>
        <v>0.0302465753424658</v>
      </c>
      <c r="EY199" s="61" t="n">
        <f aca="false">IF(In_Fix_Interest=1,In_Loan_Rate*EY$5/Days_In_Year,$E199)</f>
        <v>0.0295890410958904</v>
      </c>
      <c r="EZ199" s="61" t="n">
        <f aca="false">IF(In_Fix_Interest=1,In_Loan_Rate*EZ$5/Days_In_Year,$E199)</f>
        <v>0.0299178082191781</v>
      </c>
      <c r="FA199" s="61" t="n">
        <f aca="false">IF(In_Fix_Interest=1,In_Loan_Rate*FA$5/Days_In_Year,$E199)</f>
        <v>0.0302465753424658</v>
      </c>
      <c r="FB199" s="61" t="n">
        <f aca="false">IF(In_Fix_Interest=1,In_Loan_Rate*FB$5/Days_In_Year,$E199)</f>
        <v>0.0302465753424658</v>
      </c>
      <c r="FC199" s="61" t="n">
        <f aca="false">IF(In_Fix_Interest=1,In_Loan_Rate*FC$5/Days_In_Year,$E199)</f>
        <v>0.0295890410958904</v>
      </c>
      <c r="FD199" s="61" t="n">
        <f aca="false">IF(In_Fix_Interest=1,In_Loan_Rate*FD$5/Days_In_Year,$E199)</f>
        <v>0.0299178082191781</v>
      </c>
      <c r="FE199" s="61" t="n">
        <f aca="false">IF(In_Fix_Interest=1,In_Loan_Rate*FE$5/Days_In_Year,$E199)</f>
        <v>0.0302465753424658</v>
      </c>
      <c r="FF199" s="61" t="n">
        <f aca="false">IF(In_Fix_Interest=1,In_Loan_Rate*FF$5/Days_In_Year,$E199)</f>
        <v>0.0302465753424658</v>
      </c>
      <c r="FG199" s="61" t="n">
        <f aca="false">IF(In_Fix_Interest=1,In_Loan_Rate*FG$5/Days_In_Year,$E199)</f>
        <v>0.0299178082191781</v>
      </c>
      <c r="FH199" s="61" t="n">
        <f aca="false">IF(In_Fix_Interest=1,In_Loan_Rate*FH$5/Days_In_Year,$E199)</f>
        <v>0.0299178082191781</v>
      </c>
    </row>
    <row r="200" customFormat="false" ht="15" hidden="false" customHeight="false" outlineLevel="0" collapsed="false">
      <c r="C200" s="0" t="s">
        <v>782</v>
      </c>
      <c r="D200" s="11" t="s">
        <v>319</v>
      </c>
      <c r="I200" s="43" t="n">
        <f aca="false">SUM(J200:FH200)</f>
        <v>2356.58750061644</v>
      </c>
      <c r="J200" s="43" t="n">
        <f aca="false">-(J96+In_EW_Interest*J97+J100+J101+J105+In_SPV_Interest*J94)</f>
        <v>2000.35227272727</v>
      </c>
      <c r="K200" s="43" t="n">
        <f aca="false">-(K96+In_EW_Interest*K97+K100+K101+K105+In_SPV_Interest*K94)</f>
        <v>-818.684731973848</v>
      </c>
      <c r="L200" s="43" t="n">
        <f aca="false">-(L96+In_EW_Interest*L97+L100+L101+L105+In_SPV_Interest*L94)</f>
        <v>684.462738443338</v>
      </c>
      <c r="M200" s="43" t="n">
        <f aca="false">-(M96+In_EW_Interest*M97+M100+M101+M105+In_SPV_Interest*M94)</f>
        <v>226.929361942715</v>
      </c>
      <c r="N200" s="43" t="n">
        <f aca="false">-(N96+In_EW_Interest*N97+N100+N101+N105+In_SPV_Interest*N94)</f>
        <v>226.929361942715</v>
      </c>
      <c r="O200" s="43" t="n">
        <f aca="false">-(O96+In_EW_Interest*O97+O100+O101+O105+In_SPV_Interest*O94)</f>
        <v>7.22338767123288</v>
      </c>
      <c r="P200" s="43" t="n">
        <f aca="false">-(P96+In_EW_Interest*P97+P100+P101+P105+In_SPV_Interest*P94)</f>
        <v>7.30364753424658</v>
      </c>
      <c r="Q200" s="43" t="n">
        <f aca="false">-(Q96+In_EW_Interest*Q97+Q100+Q101+Q105+In_SPV_Interest*Q94)</f>
        <v>7.38390739726027</v>
      </c>
      <c r="R200" s="43" t="n">
        <f aca="false">-(R96+In_EW_Interest*R97+R100+R101+R105+In_SPV_Interest*R94)</f>
        <v>7.38390739726027</v>
      </c>
      <c r="S200" s="43" t="n">
        <f aca="false">-(S96+In_EW_Interest*S97+S100+S101+S105+In_SPV_Interest*S94)</f>
        <v>7.30364753424658</v>
      </c>
      <c r="T200" s="43" t="n">
        <f aca="false">-(T96+In_EW_Interest*T97+T100+T101+T105+In_SPV_Interest*T94)</f>
        <v>-0</v>
      </c>
      <c r="U200" s="43" t="n">
        <f aca="false">-(U96+In_EW_Interest*U97+U100+U101+U105+In_SPV_Interest*U94)</f>
        <v>-0</v>
      </c>
      <c r="V200" s="43" t="n">
        <f aca="false">-(V96+In_EW_Interest*V97+V100+V101+V105+In_SPV_Interest*V94)</f>
        <v>-0</v>
      </c>
      <c r="W200" s="43" t="n">
        <f aca="false">-(W96+In_EW_Interest*W97+W100+W101+W105+In_SPV_Interest*W94)</f>
        <v>-0</v>
      </c>
      <c r="X200" s="43" t="n">
        <f aca="false">-(X96+In_EW_Interest*X97+X100+X101+X105+In_SPV_Interest*X94)</f>
        <v>-0</v>
      </c>
      <c r="Y200" s="43" t="n">
        <f aca="false">-(Y96+In_EW_Interest*Y97+Y100+Y101+Y105+In_SPV_Interest*Y94)</f>
        <v>-0</v>
      </c>
      <c r="Z200" s="43" t="n">
        <f aca="false">-(Z96+In_EW_Interest*Z97+Z100+Z101+Z105+In_SPV_Interest*Z94)</f>
        <v>-0</v>
      </c>
      <c r="AA200" s="43" t="n">
        <f aca="false">-(AA96+In_EW_Interest*AA97+AA100+AA101+AA105+In_SPV_Interest*AA94)</f>
        <v>-0</v>
      </c>
      <c r="AB200" s="43" t="n">
        <f aca="false">-(AB96+In_EW_Interest*AB97+AB100+AB101+AB105+In_SPV_Interest*AB94)</f>
        <v>-0</v>
      </c>
      <c r="AC200" s="43" t="n">
        <f aca="false">-(AC96+In_EW_Interest*AC97+AC100+AC101+AC105+In_SPV_Interest*AC94)</f>
        <v>-0</v>
      </c>
      <c r="AD200" s="43" t="n">
        <f aca="false">-(AD96+In_EW_Interest*AD97+AD100+AD101+AD105+In_SPV_Interest*AD94)</f>
        <v>-0</v>
      </c>
      <c r="AE200" s="43" t="n">
        <f aca="false">-(AE96+In_EW_Interest*AE97+AE100+AE101+AE105+In_SPV_Interest*AE94)</f>
        <v>-0</v>
      </c>
      <c r="AF200" s="43" t="n">
        <f aca="false">-(AF96+In_EW_Interest*AF97+AF100+AF101+AF105+In_SPV_Interest*AF94)</f>
        <v>-0</v>
      </c>
      <c r="AG200" s="43" t="n">
        <f aca="false">-(AG96+In_EW_Interest*AG97+AG100+AG101+AG105+In_SPV_Interest*AG94)</f>
        <v>-0</v>
      </c>
      <c r="AH200" s="43" t="n">
        <f aca="false">-(AH96+In_EW_Interest*AH97+AH100+AH101+AH105+In_SPV_Interest*AH94)</f>
        <v>-0</v>
      </c>
      <c r="AI200" s="43" t="n">
        <f aca="false">-(AI96+In_EW_Interest*AI97+AI100+AI101+AI105+In_SPV_Interest*AI94)</f>
        <v>-0</v>
      </c>
      <c r="AJ200" s="43" t="n">
        <f aca="false">-(AJ96+In_EW_Interest*AJ97+AJ100+AJ101+AJ105+In_SPV_Interest*AJ94)</f>
        <v>-0</v>
      </c>
      <c r="AK200" s="43" t="n">
        <f aca="false">-(AK96+In_EW_Interest*AK97+AK100+AK101+AK105+In_SPV_Interest*AK94)</f>
        <v>-0</v>
      </c>
      <c r="AL200" s="43" t="n">
        <f aca="false">-(AL96+In_EW_Interest*AL97+AL100+AL101+AL105+In_SPV_Interest*AL94)</f>
        <v>-0</v>
      </c>
      <c r="AM200" s="43" t="n">
        <f aca="false">-(AM96+In_EW_Interest*AM97+AM100+AM101+AM105+In_SPV_Interest*AM94)</f>
        <v>-0</v>
      </c>
      <c r="AN200" s="43" t="n">
        <f aca="false">-(AN96+In_EW_Interest*AN97+AN100+AN101+AN105+In_SPV_Interest*AN94)</f>
        <v>-0</v>
      </c>
      <c r="AO200" s="43" t="n">
        <f aca="false">-(AO96+In_EW_Interest*AO97+AO100+AO101+AO105+In_SPV_Interest*AO94)</f>
        <v>-0</v>
      </c>
      <c r="AP200" s="43" t="n">
        <f aca="false">-(AP96+In_EW_Interest*AP97+AP100+AP101+AP105+In_SPV_Interest*AP94)</f>
        <v>-0</v>
      </c>
      <c r="AQ200" s="43" t="n">
        <f aca="false">-(AQ96+In_EW_Interest*AQ97+AQ100+AQ101+AQ105+In_SPV_Interest*AQ94)</f>
        <v>-0</v>
      </c>
      <c r="AR200" s="43" t="n">
        <f aca="false">-(AR96+In_EW_Interest*AR97+AR100+AR101+AR105+In_SPV_Interest*AR94)</f>
        <v>-0</v>
      </c>
      <c r="AS200" s="43" t="n">
        <f aca="false">-(AS96+In_EW_Interest*AS97+AS100+AS101+AS105+In_SPV_Interest*AS94)</f>
        <v>-0</v>
      </c>
      <c r="AT200" s="43" t="n">
        <f aca="false">-(AT96+In_EW_Interest*AT97+AT100+AT101+AT105+In_SPV_Interest*AT94)</f>
        <v>-0</v>
      </c>
      <c r="AU200" s="43" t="n">
        <f aca="false">-(AU96+In_EW_Interest*AU97+AU100+AU101+AU105+In_SPV_Interest*AU94)</f>
        <v>-0</v>
      </c>
      <c r="AV200" s="43" t="n">
        <f aca="false">-(AV96+In_EW_Interest*AV97+AV100+AV101+AV105+In_SPV_Interest*AV94)</f>
        <v>-0</v>
      </c>
      <c r="AW200" s="43" t="n">
        <f aca="false">-(AW96+In_EW_Interest*AW97+AW100+AW101+AW105+In_SPV_Interest*AW94)</f>
        <v>-0</v>
      </c>
      <c r="AX200" s="43" t="n">
        <f aca="false">-(AX96+In_EW_Interest*AX97+AX100+AX101+AX105+In_SPV_Interest*AX94)</f>
        <v>-0</v>
      </c>
      <c r="AY200" s="43" t="n">
        <f aca="false">-(AY96+In_EW_Interest*AY97+AY100+AY101+AY105+In_SPV_Interest*AY94)</f>
        <v>-0</v>
      </c>
      <c r="AZ200" s="43" t="n">
        <f aca="false">-(AZ96+In_EW_Interest*AZ97+AZ100+AZ101+AZ105+In_SPV_Interest*AZ94)</f>
        <v>-0</v>
      </c>
      <c r="BA200" s="43" t="n">
        <f aca="false">-(BA96+In_EW_Interest*BA97+BA100+BA101+BA105+In_SPV_Interest*BA94)</f>
        <v>-0</v>
      </c>
      <c r="BB200" s="43" t="n">
        <f aca="false">-(BB96+In_EW_Interest*BB97+BB100+BB101+BB105+In_SPV_Interest*BB94)</f>
        <v>-0</v>
      </c>
      <c r="BC200" s="43" t="n">
        <f aca="false">-(BC96+In_EW_Interest*BC97+BC100+BC101+BC105+In_SPV_Interest*BC94)</f>
        <v>-0</v>
      </c>
      <c r="BD200" s="43" t="n">
        <f aca="false">-(BD96+In_EW_Interest*BD97+BD100+BD101+BD105+In_SPV_Interest*BD94)</f>
        <v>-0</v>
      </c>
      <c r="BE200" s="43" t="n">
        <f aca="false">-(BE96+In_EW_Interest*BE97+BE100+BE101+BE105+In_SPV_Interest*BE94)</f>
        <v>-0</v>
      </c>
      <c r="BF200" s="43" t="n">
        <f aca="false">-(BF96+In_EW_Interest*BF97+BF100+BF101+BF105+In_SPV_Interest*BF94)</f>
        <v>-0</v>
      </c>
      <c r="BG200" s="43" t="n">
        <f aca="false">-(BG96+In_EW_Interest*BG97+BG100+BG101+BG105+In_SPV_Interest*BG94)</f>
        <v>-0</v>
      </c>
      <c r="BH200" s="43" t="n">
        <f aca="false">-(BH96+In_EW_Interest*BH97+BH100+BH101+BH105+In_SPV_Interest*BH94)</f>
        <v>-0</v>
      </c>
      <c r="BI200" s="43" t="n">
        <f aca="false">-(BI96+In_EW_Interest*BI97+BI100+BI101+BI105+In_SPV_Interest*BI94)</f>
        <v>-0</v>
      </c>
      <c r="BJ200" s="43" t="n">
        <f aca="false">-(BJ96+In_EW_Interest*BJ97+BJ100+BJ101+BJ105+In_SPV_Interest*BJ94)</f>
        <v>-0</v>
      </c>
      <c r="BK200" s="43" t="n">
        <f aca="false">-(BK96+In_EW_Interest*BK97+BK100+BK101+BK105+In_SPV_Interest*BK94)</f>
        <v>-0</v>
      </c>
      <c r="BL200" s="43" t="n">
        <f aca="false">-(BL96+In_EW_Interest*BL97+BL100+BL101+BL105+In_SPV_Interest*BL94)</f>
        <v>-0</v>
      </c>
      <c r="BM200" s="43" t="n">
        <f aca="false">-(BM96+In_EW_Interest*BM97+BM100+BM101+BM105+In_SPV_Interest*BM94)</f>
        <v>-0</v>
      </c>
      <c r="BN200" s="43" t="n">
        <f aca="false">-(BN96+In_EW_Interest*BN97+BN100+BN101+BN105+In_SPV_Interest*BN94)</f>
        <v>-0</v>
      </c>
      <c r="BO200" s="43" t="n">
        <f aca="false">-(BO96+In_EW_Interest*BO97+BO100+BO101+BO105+In_SPV_Interest*BO94)</f>
        <v>-0</v>
      </c>
      <c r="BP200" s="43" t="n">
        <f aca="false">-(BP96+In_EW_Interest*BP97+BP100+BP101+BP105+In_SPV_Interest*BP94)</f>
        <v>-0</v>
      </c>
      <c r="BQ200" s="43" t="n">
        <f aca="false">-(BQ96+In_EW_Interest*BQ97+BQ100+BQ101+BQ105+In_SPV_Interest*BQ94)</f>
        <v>-0</v>
      </c>
      <c r="BR200" s="43" t="n">
        <f aca="false">-(BR96+In_EW_Interest*BR97+BR100+BR101+BR105+In_SPV_Interest*BR94)</f>
        <v>-0</v>
      </c>
      <c r="BS200" s="43" t="n">
        <f aca="false">-(BS96+In_EW_Interest*BS97+BS100+BS101+BS105+In_SPV_Interest*BS94)</f>
        <v>-0</v>
      </c>
      <c r="BT200" s="43" t="n">
        <f aca="false">-(BT96+In_EW_Interest*BT97+BT100+BT101+BT105+In_SPV_Interest*BT94)</f>
        <v>-0</v>
      </c>
      <c r="BU200" s="43" t="n">
        <f aca="false">-(BU96+In_EW_Interest*BU97+BU100+BU101+BU105+In_SPV_Interest*BU94)</f>
        <v>-0</v>
      </c>
      <c r="BV200" s="43" t="n">
        <f aca="false">-(BV96+In_EW_Interest*BV97+BV100+BV101+BV105+In_SPV_Interest*BV94)</f>
        <v>-0</v>
      </c>
      <c r="BW200" s="43" t="n">
        <f aca="false">-(BW96+In_EW_Interest*BW97+BW100+BW101+BW105+In_SPV_Interest*BW94)</f>
        <v>-0</v>
      </c>
      <c r="BX200" s="43" t="n">
        <f aca="false">-(BX96+In_EW_Interest*BX97+BX100+BX101+BX105+In_SPV_Interest*BX94)</f>
        <v>-0</v>
      </c>
      <c r="BY200" s="43" t="n">
        <f aca="false">-(BY96+In_EW_Interest*BY97+BY100+BY101+BY105+In_SPV_Interest*BY94)</f>
        <v>-0</v>
      </c>
      <c r="BZ200" s="43" t="n">
        <f aca="false">-(BZ96+In_EW_Interest*BZ97+BZ100+BZ101+BZ105+In_SPV_Interest*BZ94)</f>
        <v>-0</v>
      </c>
      <c r="CA200" s="43" t="n">
        <f aca="false">-(CA96+In_EW_Interest*CA97+CA100+CA101+CA105+In_SPV_Interest*CA94)</f>
        <v>-0</v>
      </c>
      <c r="CB200" s="43" t="n">
        <f aca="false">-(CB96+In_EW_Interest*CB97+CB100+CB101+CB105+In_SPV_Interest*CB94)</f>
        <v>-0</v>
      </c>
      <c r="CC200" s="43" t="n">
        <f aca="false">-(CC96+In_EW_Interest*CC97+CC100+CC101+CC105+In_SPV_Interest*CC94)</f>
        <v>-0</v>
      </c>
      <c r="CD200" s="43" t="n">
        <f aca="false">-(CD96+In_EW_Interest*CD97+CD100+CD101+CD105+In_SPV_Interest*CD94)</f>
        <v>-0</v>
      </c>
      <c r="CE200" s="43" t="n">
        <f aca="false">-(CE96+In_EW_Interest*CE97+CE100+CE101+CE105+In_SPV_Interest*CE94)</f>
        <v>-0</v>
      </c>
      <c r="CF200" s="43" t="n">
        <f aca="false">-(CF96+In_EW_Interest*CF97+CF100+CF101+CF105+In_SPV_Interest*CF94)</f>
        <v>-0</v>
      </c>
      <c r="CG200" s="43" t="n">
        <f aca="false">-(CG96+In_EW_Interest*CG97+CG100+CG101+CG105+In_SPV_Interest*CG94)</f>
        <v>-0</v>
      </c>
      <c r="CH200" s="43" t="n">
        <f aca="false">-(CH96+In_EW_Interest*CH97+CH100+CH101+CH105+In_SPV_Interest*CH94)</f>
        <v>-0</v>
      </c>
      <c r="CI200" s="43" t="n">
        <f aca="false">-(CI96+In_EW_Interest*CI97+CI100+CI101+CI105+In_SPV_Interest*CI94)</f>
        <v>-0</v>
      </c>
      <c r="CJ200" s="43" t="n">
        <f aca="false">-(CJ96+In_EW_Interest*CJ97+CJ100+CJ101+CJ105+In_SPV_Interest*CJ94)</f>
        <v>-0</v>
      </c>
      <c r="CK200" s="43" t="n">
        <f aca="false">-(CK96+In_EW_Interest*CK97+CK100+CK101+CK105+In_SPV_Interest*CK94)</f>
        <v>-0</v>
      </c>
      <c r="CL200" s="43" t="n">
        <f aca="false">-(CL96+In_EW_Interest*CL97+CL100+CL101+CL105+In_SPV_Interest*CL94)</f>
        <v>-0</v>
      </c>
      <c r="CM200" s="43" t="n">
        <f aca="false">-(CM96+In_EW_Interest*CM97+CM100+CM101+CM105+In_SPV_Interest*CM94)</f>
        <v>-0</v>
      </c>
      <c r="CN200" s="43" t="n">
        <f aca="false">-(CN96+In_EW_Interest*CN97+CN100+CN101+CN105+In_SPV_Interest*CN94)</f>
        <v>-0</v>
      </c>
      <c r="CO200" s="43" t="n">
        <f aca="false">-(CO96+In_EW_Interest*CO97+CO100+CO101+CO105+In_SPV_Interest*CO94)</f>
        <v>-0</v>
      </c>
      <c r="CP200" s="43" t="n">
        <f aca="false">-(CP96+In_EW_Interest*CP97+CP100+CP101+CP105+In_SPV_Interest*CP94)</f>
        <v>-0</v>
      </c>
      <c r="CQ200" s="43" t="n">
        <f aca="false">-(CQ96+In_EW_Interest*CQ97+CQ100+CQ101+CQ105+In_SPV_Interest*CQ94)</f>
        <v>-0</v>
      </c>
      <c r="CR200" s="43" t="n">
        <f aca="false">-(CR96+In_EW_Interest*CR97+CR100+CR101+CR105+In_SPV_Interest*CR94)</f>
        <v>-0</v>
      </c>
      <c r="CS200" s="43" t="n">
        <f aca="false">-(CS96+In_EW_Interest*CS97+CS100+CS101+CS105+In_SPV_Interest*CS94)</f>
        <v>-0</v>
      </c>
      <c r="CT200" s="43" t="n">
        <f aca="false">-(CT96+In_EW_Interest*CT97+CT100+CT101+CT105+In_SPV_Interest*CT94)</f>
        <v>-0</v>
      </c>
      <c r="CU200" s="43" t="n">
        <f aca="false">-(CU96+In_EW_Interest*CU97+CU100+CU101+CU105+In_SPV_Interest*CU94)</f>
        <v>-0</v>
      </c>
      <c r="CV200" s="43" t="n">
        <f aca="false">-(CV96+In_EW_Interest*CV97+CV100+CV101+CV105+In_SPV_Interest*CV94)</f>
        <v>-0</v>
      </c>
      <c r="CW200" s="43" t="n">
        <f aca="false">-(CW96+In_EW_Interest*CW97+CW100+CW101+CW105+In_SPV_Interest*CW94)</f>
        <v>-0</v>
      </c>
      <c r="CX200" s="43" t="n">
        <f aca="false">-(CX96+In_EW_Interest*CX97+CX100+CX101+CX105+In_SPV_Interest*CX94)</f>
        <v>-0</v>
      </c>
      <c r="CY200" s="43" t="n">
        <f aca="false">-(CY96+In_EW_Interest*CY97+CY100+CY101+CY105+In_SPV_Interest*CY94)</f>
        <v>-0</v>
      </c>
      <c r="CZ200" s="43" t="n">
        <f aca="false">-(CZ96+In_EW_Interest*CZ97+CZ100+CZ101+CZ105+In_SPV_Interest*CZ94)</f>
        <v>-0</v>
      </c>
      <c r="DA200" s="43" t="n">
        <f aca="false">-(DA96+In_EW_Interest*DA97+DA100+DA101+DA105+In_SPV_Interest*DA94)</f>
        <v>-0</v>
      </c>
      <c r="DB200" s="43" t="n">
        <f aca="false">-(DB96+In_EW_Interest*DB97+DB100+DB101+DB105+In_SPV_Interest*DB94)</f>
        <v>-0</v>
      </c>
      <c r="DC200" s="43" t="n">
        <f aca="false">-(DC96+In_EW_Interest*DC97+DC100+DC101+DC105+In_SPV_Interest*DC94)</f>
        <v>-0</v>
      </c>
      <c r="DD200" s="43" t="n">
        <f aca="false">-(DD96+In_EW_Interest*DD97+DD100+DD101+DD105+In_SPV_Interest*DD94)</f>
        <v>-0</v>
      </c>
      <c r="DE200" s="43" t="n">
        <f aca="false">-(DE96+In_EW_Interest*DE97+DE100+DE101+DE105+In_SPV_Interest*DE94)</f>
        <v>-0</v>
      </c>
      <c r="DF200" s="43" t="n">
        <f aca="false">-(DF96+In_EW_Interest*DF97+DF100+DF101+DF105+In_SPV_Interest*DF94)</f>
        <v>-0</v>
      </c>
      <c r="DG200" s="43" t="n">
        <f aca="false">-(DG96+In_EW_Interest*DG97+DG100+DG101+DG105+In_SPV_Interest*DG94)</f>
        <v>-0</v>
      </c>
      <c r="DH200" s="43" t="n">
        <f aca="false">-(DH96+In_EW_Interest*DH97+DH100+DH101+DH105+In_SPV_Interest*DH94)</f>
        <v>-0</v>
      </c>
      <c r="DI200" s="43" t="n">
        <f aca="false">-(DI96+In_EW_Interest*DI97+DI100+DI101+DI105+In_SPV_Interest*DI94)</f>
        <v>-0</v>
      </c>
      <c r="DJ200" s="43" t="n">
        <f aca="false">-(DJ96+In_EW_Interest*DJ97+DJ100+DJ101+DJ105+In_SPV_Interest*DJ94)</f>
        <v>-0</v>
      </c>
      <c r="DK200" s="43" t="n">
        <f aca="false">-(DK96+In_EW_Interest*DK97+DK100+DK101+DK105+In_SPV_Interest*DK94)</f>
        <v>-0</v>
      </c>
      <c r="DL200" s="43" t="n">
        <f aca="false">-(DL96+In_EW_Interest*DL97+DL100+DL101+DL105+In_SPV_Interest*DL94)</f>
        <v>-0</v>
      </c>
      <c r="DM200" s="43" t="n">
        <f aca="false">-(DM96+In_EW_Interest*DM97+DM100+DM101+DM105+In_SPV_Interest*DM94)</f>
        <v>-0</v>
      </c>
      <c r="DN200" s="43" t="n">
        <f aca="false">-(DN96+In_EW_Interest*DN97+DN100+DN101+DN105+In_SPV_Interest*DN94)</f>
        <v>-0</v>
      </c>
      <c r="DO200" s="43" t="n">
        <f aca="false">-(DO96+In_EW_Interest*DO97+DO100+DO101+DO105+In_SPV_Interest*DO94)</f>
        <v>-0</v>
      </c>
      <c r="DP200" s="43" t="n">
        <f aca="false">-(DP96+In_EW_Interest*DP97+DP100+DP101+DP105+In_SPV_Interest*DP94)</f>
        <v>-0</v>
      </c>
      <c r="DQ200" s="43" t="n">
        <f aca="false">-(DQ96+In_EW_Interest*DQ97+DQ100+DQ101+DQ105+In_SPV_Interest*DQ94)</f>
        <v>-0</v>
      </c>
      <c r="DR200" s="43" t="n">
        <f aca="false">-(DR96+In_EW_Interest*DR97+DR100+DR101+DR105+In_SPV_Interest*DR94)</f>
        <v>-0</v>
      </c>
      <c r="DS200" s="43" t="n">
        <f aca="false">-(DS96+In_EW_Interest*DS97+DS100+DS101+DS105+In_SPV_Interest*DS94)</f>
        <v>-0</v>
      </c>
      <c r="DT200" s="43" t="n">
        <f aca="false">-(DT96+In_EW_Interest*DT97+DT100+DT101+DT105+In_SPV_Interest*DT94)</f>
        <v>-0</v>
      </c>
      <c r="DU200" s="43" t="n">
        <f aca="false">-(DU96+In_EW_Interest*DU97+DU100+DU101+DU105+In_SPV_Interest*DU94)</f>
        <v>-0</v>
      </c>
      <c r="DV200" s="43" t="n">
        <f aca="false">-(DV96+In_EW_Interest*DV97+DV100+DV101+DV105+In_SPV_Interest*DV94)</f>
        <v>-0</v>
      </c>
      <c r="DW200" s="43" t="n">
        <f aca="false">-(DW96+In_EW_Interest*DW97+DW100+DW101+DW105+In_SPV_Interest*DW94)</f>
        <v>-0</v>
      </c>
      <c r="DX200" s="43" t="n">
        <f aca="false">-(DX96+In_EW_Interest*DX97+DX100+DX101+DX105+In_SPV_Interest*DX94)</f>
        <v>-0</v>
      </c>
      <c r="DY200" s="43" t="n">
        <f aca="false">-(DY96+In_EW_Interest*DY97+DY100+DY101+DY105+In_SPV_Interest*DY94)</f>
        <v>-0</v>
      </c>
      <c r="DZ200" s="43" t="n">
        <f aca="false">-(DZ96+In_EW_Interest*DZ97+DZ100+DZ101+DZ105+In_SPV_Interest*DZ94)</f>
        <v>-0</v>
      </c>
      <c r="EA200" s="43" t="n">
        <f aca="false">-(EA96+In_EW_Interest*EA97+EA100+EA101+EA105+In_SPV_Interest*EA94)</f>
        <v>-0</v>
      </c>
      <c r="EB200" s="43" t="n">
        <f aca="false">-(EB96+In_EW_Interest*EB97+EB100+EB101+EB105+In_SPV_Interest*EB94)</f>
        <v>-0</v>
      </c>
      <c r="EC200" s="43" t="n">
        <f aca="false">-(EC96+In_EW_Interest*EC97+EC100+EC101+EC105+In_SPV_Interest*EC94)</f>
        <v>-0</v>
      </c>
      <c r="ED200" s="43" t="n">
        <f aca="false">-(ED96+In_EW_Interest*ED97+ED100+ED101+ED105+In_SPV_Interest*ED94)</f>
        <v>-0</v>
      </c>
      <c r="EE200" s="43" t="n">
        <f aca="false">-(EE96+In_EW_Interest*EE97+EE100+EE101+EE105+In_SPV_Interest*EE94)</f>
        <v>-0</v>
      </c>
      <c r="EF200" s="43" t="n">
        <f aca="false">-(EF96+In_EW_Interest*EF97+EF100+EF101+EF105+In_SPV_Interest*EF94)</f>
        <v>-0</v>
      </c>
      <c r="EG200" s="43" t="n">
        <f aca="false">-(EG96+In_EW_Interest*EG97+EG100+EG101+EG105+In_SPV_Interest*EG94)</f>
        <v>-0</v>
      </c>
      <c r="EH200" s="43" t="n">
        <f aca="false">-(EH96+In_EW_Interest*EH97+EH100+EH101+EH105+In_SPV_Interest*EH94)</f>
        <v>-0</v>
      </c>
      <c r="EI200" s="43" t="n">
        <f aca="false">-(EI96+In_EW_Interest*EI97+EI100+EI101+EI105+In_SPV_Interest*EI94)</f>
        <v>-0</v>
      </c>
      <c r="EJ200" s="43" t="n">
        <f aca="false">-(EJ96+In_EW_Interest*EJ97+EJ100+EJ101+EJ105+In_SPV_Interest*EJ94)</f>
        <v>-0</v>
      </c>
      <c r="EK200" s="43" t="n">
        <f aca="false">-(EK96+In_EW_Interest*EK97+EK100+EK101+EK105+In_SPV_Interest*EK94)</f>
        <v>-0</v>
      </c>
      <c r="EL200" s="43" t="n">
        <f aca="false">-(EL96+In_EW_Interest*EL97+EL100+EL101+EL105+In_SPV_Interest*EL94)</f>
        <v>-0</v>
      </c>
      <c r="EM200" s="43" t="n">
        <f aca="false">-(EM96+In_EW_Interest*EM97+EM100+EM101+EM105+In_SPV_Interest*EM94)</f>
        <v>-0</v>
      </c>
      <c r="EN200" s="43" t="n">
        <f aca="false">-(EN96+In_EW_Interest*EN97+EN100+EN101+EN105+In_SPV_Interest*EN94)</f>
        <v>-0</v>
      </c>
      <c r="EO200" s="43" t="n">
        <f aca="false">-(EO96+In_EW_Interest*EO97+EO100+EO101+EO105+In_SPV_Interest*EO94)</f>
        <v>-0</v>
      </c>
      <c r="EP200" s="43" t="n">
        <f aca="false">-(EP96+In_EW_Interest*EP97+EP100+EP101+EP105+In_SPV_Interest*EP94)</f>
        <v>-0</v>
      </c>
      <c r="EQ200" s="43" t="n">
        <f aca="false">-(EQ96+In_EW_Interest*EQ97+EQ100+EQ101+EQ105+In_SPV_Interest*EQ94)</f>
        <v>-0</v>
      </c>
      <c r="ER200" s="43" t="n">
        <f aca="false">-(ER96+In_EW_Interest*ER97+ER100+ER101+ER105+In_SPV_Interest*ER94)</f>
        <v>-0</v>
      </c>
      <c r="ES200" s="43" t="n">
        <f aca="false">-(ES96+In_EW_Interest*ES97+ES100+ES101+ES105+In_SPV_Interest*ES94)</f>
        <v>-0</v>
      </c>
      <c r="ET200" s="43" t="n">
        <f aca="false">-(ET96+In_EW_Interest*ET97+ET100+ET101+ET105+In_SPV_Interest*ET94)</f>
        <v>-0</v>
      </c>
      <c r="EU200" s="43" t="n">
        <f aca="false">-(EU96+In_EW_Interest*EU97+EU100+EU101+EU105+In_SPV_Interest*EU94)</f>
        <v>-0</v>
      </c>
      <c r="EV200" s="43" t="n">
        <f aca="false">-(EV96+In_EW_Interest*EV97+EV100+EV101+EV105+In_SPV_Interest*EV94)</f>
        <v>-0</v>
      </c>
      <c r="EW200" s="43" t="n">
        <f aca="false">-(EW96+In_EW_Interest*EW97+EW100+EW101+EW105+In_SPV_Interest*EW94)</f>
        <v>-0</v>
      </c>
      <c r="EX200" s="43" t="n">
        <f aca="false">-(EX96+In_EW_Interest*EX97+EX100+EX101+EX105+In_SPV_Interest*EX94)</f>
        <v>-0</v>
      </c>
      <c r="EY200" s="43" t="n">
        <f aca="false">-(EY96+In_EW_Interest*EY97+EY100+EY101+EY105+In_SPV_Interest*EY94)</f>
        <v>-0</v>
      </c>
      <c r="EZ200" s="43" t="n">
        <f aca="false">-(EZ96+In_EW_Interest*EZ97+EZ100+EZ101+EZ105+In_SPV_Interest*EZ94)</f>
        <v>-0</v>
      </c>
      <c r="FA200" s="43" t="n">
        <f aca="false">-(FA96+In_EW_Interest*FA97+FA100+FA101+FA105+In_SPV_Interest*FA94)</f>
        <v>-0</v>
      </c>
      <c r="FB200" s="43" t="n">
        <f aca="false">-(FB96+In_EW_Interest*FB97+FB100+FB101+FB105+In_SPV_Interest*FB94)</f>
        <v>-0</v>
      </c>
      <c r="FC200" s="43" t="n">
        <f aca="false">-(FC96+In_EW_Interest*FC97+FC100+FC101+FC105+In_SPV_Interest*FC94)</f>
        <v>-0</v>
      </c>
      <c r="FD200" s="43" t="n">
        <f aca="false">-(FD96+In_EW_Interest*FD97+FD100+FD101+FD105+In_SPV_Interest*FD94)</f>
        <v>-0</v>
      </c>
      <c r="FE200" s="43" t="n">
        <f aca="false">-(FE96+In_EW_Interest*FE97+FE100+FE101+FE105+In_SPV_Interest*FE94)</f>
        <v>-0</v>
      </c>
      <c r="FF200" s="43" t="n">
        <f aca="false">-(FF96+In_EW_Interest*FF97+FF100+FF101+FF105+In_SPV_Interest*FF94)</f>
        <v>-0</v>
      </c>
      <c r="FG200" s="43" t="n">
        <f aca="false">-(FG96+In_EW_Interest*FG97+FG100+FG101+FG105+In_SPV_Interest*FG94)</f>
        <v>-0</v>
      </c>
      <c r="FH200" s="43" t="n">
        <f aca="false">-(FH96+In_EW_Interest*FH97+FH100+FH101+FH105+In_SPV_Interest*FH94)</f>
        <v>-0</v>
      </c>
    </row>
    <row r="201" customFormat="false" ht="15" hidden="false" customHeight="false" outlineLevel="0" collapsed="false">
      <c r="C201" s="0" t="s">
        <v>783</v>
      </c>
      <c r="D201" s="11" t="s">
        <v>319</v>
      </c>
      <c r="J201" s="18" t="n">
        <f aca="false">I204</f>
        <v>0</v>
      </c>
      <c r="K201" s="18" t="n">
        <f aca="false">J204</f>
        <v>2000.35227272727</v>
      </c>
      <c r="L201" s="18" t="n">
        <f aca="false">K204</f>
        <v>1181.66754075342</v>
      </c>
      <c r="M201" s="18" t="n">
        <f aca="false">L204</f>
        <v>1866.13027919676</v>
      </c>
      <c r="N201" s="18" t="n">
        <f aca="false">M204</f>
        <v>2093.05964113948</v>
      </c>
      <c r="O201" s="18" t="n">
        <f aca="false">N204</f>
        <v>2534.28234776985</v>
      </c>
      <c r="P201" s="18" t="n">
        <f aca="false">O204</f>
        <v>2541.50573544108</v>
      </c>
      <c r="Q201" s="18" t="n">
        <f aca="false">P204</f>
        <v>2548.80938297533</v>
      </c>
      <c r="R201" s="18" t="n">
        <f aca="false">Q204</f>
        <v>2556.19329037259</v>
      </c>
      <c r="S201" s="18" t="n">
        <f aca="false">R204</f>
        <v>2869.00931147037</v>
      </c>
      <c r="T201" s="18" t="n">
        <f aca="false">S204</f>
        <v>2876.31295900462</v>
      </c>
      <c r="U201" s="18" t="n">
        <f aca="false">T204</f>
        <v>2876.31295900462</v>
      </c>
      <c r="V201" s="18" t="n">
        <f aca="false">U204</f>
        <v>2876.31295900462</v>
      </c>
      <c r="W201" s="18" t="n">
        <f aca="false">V204</f>
        <v>2962.14742936423</v>
      </c>
      <c r="X201" s="18" t="n">
        <f aca="false">W204</f>
        <v>2962.14742936423</v>
      </c>
      <c r="Y201" s="18" t="n">
        <f aca="false">X204</f>
        <v>2962.14742936423</v>
      </c>
      <c r="Z201" s="18" t="n">
        <f aca="false">Y204</f>
        <v>2962.14742936423</v>
      </c>
      <c r="AA201" s="18" t="n">
        <f aca="false">Z204</f>
        <v>2962.14742936423</v>
      </c>
      <c r="AB201" s="18" t="n">
        <f aca="false">AA204</f>
        <v>2962.14742936423</v>
      </c>
      <c r="AC201" s="18" t="n">
        <f aca="false">AB204</f>
        <v>2962.14742936423</v>
      </c>
      <c r="AD201" s="18" t="n">
        <f aca="false">AC204</f>
        <v>2962.14742936423</v>
      </c>
      <c r="AE201" s="18" t="n">
        <f aca="false">AD204</f>
        <v>2962.14742936423</v>
      </c>
      <c r="AF201" s="18" t="n">
        <f aca="false">AE204</f>
        <v>2962.14742936423</v>
      </c>
      <c r="AG201" s="18" t="n">
        <f aca="false">AF204</f>
        <v>2962.14742936423</v>
      </c>
      <c r="AH201" s="18" t="n">
        <f aca="false">AG204</f>
        <v>2962.14742936423</v>
      </c>
      <c r="AI201" s="18" t="n">
        <f aca="false">AH204</f>
        <v>2962.14742936423</v>
      </c>
      <c r="AJ201" s="18" t="n">
        <f aca="false">AI204</f>
        <v>2962.14742936423</v>
      </c>
      <c r="AK201" s="18" t="n">
        <f aca="false">AJ204</f>
        <v>2962.14742936423</v>
      </c>
      <c r="AL201" s="18" t="n">
        <f aca="false">AK204</f>
        <v>2962.14742936423</v>
      </c>
      <c r="AM201" s="18" t="n">
        <f aca="false">AL204</f>
        <v>2962.14742936423</v>
      </c>
      <c r="AN201" s="18" t="n">
        <f aca="false">AM204</f>
        <v>2962.14742936423</v>
      </c>
      <c r="AO201" s="18" t="n">
        <f aca="false">AN204</f>
        <v>2962.14742936423</v>
      </c>
      <c r="AP201" s="18" t="n">
        <f aca="false">AO204</f>
        <v>2962.14742936423</v>
      </c>
      <c r="AQ201" s="18" t="n">
        <f aca="false">AP204</f>
        <v>2962.14742936423</v>
      </c>
      <c r="AR201" s="18" t="n">
        <f aca="false">AQ204</f>
        <v>2962.14742936423</v>
      </c>
      <c r="AS201" s="18" t="n">
        <f aca="false">AR204</f>
        <v>2962.14742936423</v>
      </c>
      <c r="AT201" s="18" t="n">
        <f aca="false">AS204</f>
        <v>2962.14742936423</v>
      </c>
      <c r="AU201" s="18" t="n">
        <f aca="false">AT204</f>
        <v>2962.14742936423</v>
      </c>
      <c r="AV201" s="18" t="n">
        <f aca="false">AU204</f>
        <v>2962.14742936423</v>
      </c>
      <c r="AW201" s="18" t="n">
        <f aca="false">AV204</f>
        <v>2962.14742936423</v>
      </c>
      <c r="AX201" s="18" t="n">
        <f aca="false">AW204</f>
        <v>2962.14742936423</v>
      </c>
      <c r="AY201" s="18" t="n">
        <f aca="false">AX204</f>
        <v>2962.14742936423</v>
      </c>
      <c r="AZ201" s="18" t="n">
        <f aca="false">AY204</f>
        <v>2962.14742936423</v>
      </c>
      <c r="BA201" s="18" t="n">
        <f aca="false">AZ204</f>
        <v>2962.14742936423</v>
      </c>
      <c r="BB201" s="18" t="n">
        <f aca="false">BA204</f>
        <v>2962.14742936423</v>
      </c>
      <c r="BC201" s="18" t="n">
        <f aca="false">BB204</f>
        <v>2962.14742936423</v>
      </c>
      <c r="BD201" s="18" t="n">
        <f aca="false">BC204</f>
        <v>2962.14742936423</v>
      </c>
      <c r="BE201" s="18" t="n">
        <f aca="false">BD204</f>
        <v>2962.14742936423</v>
      </c>
      <c r="BF201" s="18" t="n">
        <f aca="false">BE204</f>
        <v>2962.14742936423</v>
      </c>
      <c r="BG201" s="18" t="n">
        <f aca="false">BF204</f>
        <v>2962.14742936423</v>
      </c>
      <c r="BH201" s="18" t="n">
        <f aca="false">BG204</f>
        <v>2962.14742936423</v>
      </c>
      <c r="BI201" s="18" t="n">
        <f aca="false">BH204</f>
        <v>2962.14742936423</v>
      </c>
      <c r="BJ201" s="18" t="n">
        <f aca="false">BI204</f>
        <v>2962.14742936423</v>
      </c>
      <c r="BK201" s="18" t="n">
        <f aca="false">BJ204</f>
        <v>2962.14742936423</v>
      </c>
      <c r="BL201" s="18" t="n">
        <f aca="false">BK204</f>
        <v>2962.14742936423</v>
      </c>
      <c r="BM201" s="18" t="n">
        <f aca="false">BL204</f>
        <v>2962.14742936423</v>
      </c>
      <c r="BN201" s="18" t="n">
        <f aca="false">BM204</f>
        <v>2962.14742936423</v>
      </c>
      <c r="BO201" s="18" t="n">
        <f aca="false">BN204</f>
        <v>2962.14742936423</v>
      </c>
      <c r="BP201" s="18" t="n">
        <f aca="false">BO204</f>
        <v>2962.14742936423</v>
      </c>
      <c r="BQ201" s="18" t="n">
        <f aca="false">BP204</f>
        <v>2962.14742936423</v>
      </c>
      <c r="BR201" s="18" t="n">
        <f aca="false">BQ204</f>
        <v>2962.14742936423</v>
      </c>
      <c r="BS201" s="18" t="n">
        <f aca="false">BR204</f>
        <v>2962.14742936423</v>
      </c>
      <c r="BT201" s="18" t="n">
        <f aca="false">BS204</f>
        <v>2962.14742936423</v>
      </c>
      <c r="BU201" s="18" t="n">
        <f aca="false">BT204</f>
        <v>2962.14742936423</v>
      </c>
      <c r="BV201" s="18" t="n">
        <f aca="false">BU204</f>
        <v>2962.14742936423</v>
      </c>
      <c r="BW201" s="18" t="n">
        <f aca="false">BV204</f>
        <v>2962.14742936423</v>
      </c>
      <c r="BX201" s="18" t="n">
        <f aca="false">BW204</f>
        <v>2962.14742936423</v>
      </c>
      <c r="BY201" s="18" t="n">
        <f aca="false">BX204</f>
        <v>2962.14742936423</v>
      </c>
      <c r="BZ201" s="18" t="n">
        <f aca="false">BY204</f>
        <v>2962.14742936423</v>
      </c>
      <c r="CA201" s="18" t="n">
        <f aca="false">BZ204</f>
        <v>2962.14742936423</v>
      </c>
      <c r="CB201" s="18" t="n">
        <f aca="false">CA204</f>
        <v>2962.14742936423</v>
      </c>
      <c r="CC201" s="18" t="n">
        <f aca="false">CB204</f>
        <v>2962.14742936423</v>
      </c>
      <c r="CD201" s="18" t="n">
        <f aca="false">CC204</f>
        <v>2962.14742936423</v>
      </c>
      <c r="CE201" s="18" t="n">
        <f aca="false">CD204</f>
        <v>2962.14742936423</v>
      </c>
      <c r="CF201" s="18" t="n">
        <f aca="false">CE204</f>
        <v>2962.14742936423</v>
      </c>
      <c r="CG201" s="18" t="n">
        <f aca="false">CF204</f>
        <v>2962.14742936423</v>
      </c>
      <c r="CH201" s="18" t="n">
        <f aca="false">CG204</f>
        <v>2962.14742936423</v>
      </c>
      <c r="CI201" s="18" t="n">
        <f aca="false">CH204</f>
        <v>2962.14742936423</v>
      </c>
      <c r="CJ201" s="18" t="n">
        <f aca="false">CI204</f>
        <v>2962.14742936423</v>
      </c>
      <c r="CK201" s="18" t="n">
        <f aca="false">CJ204</f>
        <v>2962.14742936423</v>
      </c>
      <c r="CL201" s="18" t="n">
        <f aca="false">CK204</f>
        <v>2962.14742936423</v>
      </c>
      <c r="CM201" s="18" t="n">
        <f aca="false">CL204</f>
        <v>2962.14742936423</v>
      </c>
      <c r="CN201" s="18" t="n">
        <f aca="false">CM204</f>
        <v>2962.14742936423</v>
      </c>
      <c r="CO201" s="18" t="n">
        <f aca="false">CN204</f>
        <v>2962.14742936423</v>
      </c>
      <c r="CP201" s="18" t="n">
        <f aca="false">CO204</f>
        <v>2962.14742936423</v>
      </c>
      <c r="CQ201" s="18" t="n">
        <f aca="false">CP204</f>
        <v>2962.14742936423</v>
      </c>
      <c r="CR201" s="18" t="n">
        <f aca="false">CQ204</f>
        <v>2962.14742936423</v>
      </c>
      <c r="CS201" s="18" t="n">
        <f aca="false">CR204</f>
        <v>2962.14742936423</v>
      </c>
      <c r="CT201" s="18" t="n">
        <f aca="false">CS204</f>
        <v>2962.14742936423</v>
      </c>
      <c r="CU201" s="18" t="n">
        <f aca="false">CT204</f>
        <v>2962.14742936423</v>
      </c>
      <c r="CV201" s="18" t="n">
        <f aca="false">CU204</f>
        <v>2962.14742936423</v>
      </c>
      <c r="CW201" s="18" t="n">
        <f aca="false">CV204</f>
        <v>2962.14742936423</v>
      </c>
      <c r="CX201" s="18" t="n">
        <f aca="false">CW204</f>
        <v>2962.14742936423</v>
      </c>
      <c r="CY201" s="18" t="n">
        <f aca="false">CX204</f>
        <v>2962.14742936423</v>
      </c>
      <c r="CZ201" s="18" t="n">
        <f aca="false">CY204</f>
        <v>2962.14742936423</v>
      </c>
      <c r="DA201" s="18" t="n">
        <f aca="false">CZ204</f>
        <v>2962.14742936423</v>
      </c>
      <c r="DB201" s="18" t="n">
        <f aca="false">DA204</f>
        <v>2962.14742936423</v>
      </c>
      <c r="DC201" s="18" t="n">
        <f aca="false">DB204</f>
        <v>2962.14742936423</v>
      </c>
      <c r="DD201" s="18" t="n">
        <f aca="false">DC204</f>
        <v>2962.14742936423</v>
      </c>
      <c r="DE201" s="18" t="n">
        <f aca="false">DD204</f>
        <v>2962.14742936423</v>
      </c>
      <c r="DF201" s="18" t="n">
        <f aca="false">DE204</f>
        <v>2962.14742936423</v>
      </c>
      <c r="DG201" s="18" t="n">
        <f aca="false">DF204</f>
        <v>2962.14742936423</v>
      </c>
      <c r="DH201" s="18" t="n">
        <f aca="false">DG204</f>
        <v>2962.14742936423</v>
      </c>
      <c r="DI201" s="18" t="n">
        <f aca="false">DH204</f>
        <v>2962.14742936423</v>
      </c>
      <c r="DJ201" s="18" t="n">
        <f aca="false">DI204</f>
        <v>2962.14742936423</v>
      </c>
      <c r="DK201" s="18" t="n">
        <f aca="false">DJ204</f>
        <v>2962.14742936423</v>
      </c>
      <c r="DL201" s="18" t="n">
        <f aca="false">DK204</f>
        <v>2962.14742936423</v>
      </c>
      <c r="DM201" s="18" t="n">
        <f aca="false">DL204</f>
        <v>2962.14742936423</v>
      </c>
      <c r="DN201" s="18" t="n">
        <f aca="false">DM204</f>
        <v>2962.14742936423</v>
      </c>
      <c r="DO201" s="18" t="n">
        <f aca="false">DN204</f>
        <v>2962.14742936423</v>
      </c>
      <c r="DP201" s="18" t="n">
        <f aca="false">DO204</f>
        <v>2962.14742936423</v>
      </c>
      <c r="DQ201" s="18" t="n">
        <f aca="false">DP204</f>
        <v>2962.14742936423</v>
      </c>
      <c r="DR201" s="18" t="n">
        <f aca="false">DQ204</f>
        <v>2962.14742936423</v>
      </c>
      <c r="DS201" s="18" t="n">
        <f aca="false">DR204</f>
        <v>2962.14742936423</v>
      </c>
      <c r="DT201" s="18" t="n">
        <f aca="false">DS204</f>
        <v>2962.14742936423</v>
      </c>
      <c r="DU201" s="18" t="n">
        <f aca="false">DT204</f>
        <v>2962.14742936423</v>
      </c>
      <c r="DV201" s="18" t="n">
        <f aca="false">DU204</f>
        <v>2962.14742936423</v>
      </c>
      <c r="DW201" s="18" t="n">
        <f aca="false">DV204</f>
        <v>2962.14742936423</v>
      </c>
      <c r="DX201" s="18" t="n">
        <f aca="false">DW204</f>
        <v>2962.14742936423</v>
      </c>
      <c r="DY201" s="18" t="n">
        <f aca="false">DX204</f>
        <v>2962.14742936423</v>
      </c>
      <c r="DZ201" s="18" t="n">
        <f aca="false">DY204</f>
        <v>2962.14742936423</v>
      </c>
      <c r="EA201" s="18" t="n">
        <f aca="false">DZ204</f>
        <v>2962.14742936423</v>
      </c>
      <c r="EB201" s="18" t="n">
        <f aca="false">EA204</f>
        <v>2962.14742936423</v>
      </c>
      <c r="EC201" s="18" t="n">
        <f aca="false">EB204</f>
        <v>2962.14742936423</v>
      </c>
      <c r="ED201" s="18" t="n">
        <f aca="false">EC204</f>
        <v>2962.14742936423</v>
      </c>
      <c r="EE201" s="18" t="n">
        <f aca="false">ED204</f>
        <v>2962.14742936423</v>
      </c>
      <c r="EF201" s="18" t="n">
        <f aca="false">EE204</f>
        <v>2962.14742936423</v>
      </c>
      <c r="EG201" s="18" t="n">
        <f aca="false">EF204</f>
        <v>2962.14742936423</v>
      </c>
      <c r="EH201" s="18" t="n">
        <f aca="false">EG204</f>
        <v>2962.14742936423</v>
      </c>
      <c r="EI201" s="18" t="n">
        <f aca="false">EH204</f>
        <v>2962.14742936423</v>
      </c>
      <c r="EJ201" s="18" t="n">
        <f aca="false">EI204</f>
        <v>2962.14742936423</v>
      </c>
      <c r="EK201" s="18" t="n">
        <f aca="false">EJ204</f>
        <v>2962.14742936423</v>
      </c>
      <c r="EL201" s="18" t="n">
        <f aca="false">EK204</f>
        <v>2962.14742936423</v>
      </c>
      <c r="EM201" s="18" t="n">
        <f aca="false">EL204</f>
        <v>2962.14742936423</v>
      </c>
      <c r="EN201" s="18" t="n">
        <f aca="false">EM204</f>
        <v>2962.14742936423</v>
      </c>
      <c r="EO201" s="18" t="n">
        <f aca="false">EN204</f>
        <v>2962.14742936423</v>
      </c>
      <c r="EP201" s="18" t="n">
        <f aca="false">EO204</f>
        <v>2962.14742936423</v>
      </c>
      <c r="EQ201" s="18" t="n">
        <f aca="false">EP204</f>
        <v>2962.14742936423</v>
      </c>
      <c r="ER201" s="18" t="n">
        <f aca="false">EQ204</f>
        <v>2962.14742936423</v>
      </c>
      <c r="ES201" s="18" t="n">
        <f aca="false">ER204</f>
        <v>2962.14742936423</v>
      </c>
      <c r="ET201" s="18" t="n">
        <f aca="false">ES204</f>
        <v>2962.14742936423</v>
      </c>
      <c r="EU201" s="18" t="n">
        <f aca="false">ET204</f>
        <v>2962.14742936423</v>
      </c>
      <c r="EV201" s="18" t="n">
        <f aca="false">EU204</f>
        <v>2962.14742936423</v>
      </c>
      <c r="EW201" s="18" t="n">
        <f aca="false">EV204</f>
        <v>2962.14742936423</v>
      </c>
      <c r="EX201" s="18" t="n">
        <f aca="false">EW204</f>
        <v>2962.14742936423</v>
      </c>
      <c r="EY201" s="18" t="n">
        <f aca="false">EX204</f>
        <v>2962.14742936423</v>
      </c>
      <c r="EZ201" s="18" t="n">
        <f aca="false">EY204</f>
        <v>2962.14742936423</v>
      </c>
      <c r="FA201" s="18" t="n">
        <f aca="false">EZ204</f>
        <v>2962.14742936423</v>
      </c>
      <c r="FB201" s="18" t="n">
        <f aca="false">FA204</f>
        <v>2962.14742936423</v>
      </c>
      <c r="FC201" s="18" t="n">
        <f aca="false">FB204</f>
        <v>2962.14742936423</v>
      </c>
      <c r="FD201" s="18" t="n">
        <f aca="false">FC204</f>
        <v>2962.14742936423</v>
      </c>
      <c r="FE201" s="18" t="n">
        <f aca="false">FD204</f>
        <v>2962.14742936423</v>
      </c>
      <c r="FF201" s="18" t="n">
        <f aca="false">FE204</f>
        <v>2962.14742936423</v>
      </c>
      <c r="FG201" s="18" t="n">
        <f aca="false">FF204</f>
        <v>2962.14742936423</v>
      </c>
      <c r="FH201" s="18" t="n">
        <f aca="false">FG204</f>
        <v>2962.14742936423</v>
      </c>
    </row>
    <row r="202" customFormat="false" ht="15" hidden="false" customHeight="false" outlineLevel="0" collapsed="false">
      <c r="C202" s="0" t="s">
        <v>784</v>
      </c>
      <c r="D202" s="11" t="s">
        <v>319</v>
      </c>
      <c r="E202" s="43" t="n">
        <f aca="false">SUMIF($J$3:$FH$3,"&lt;="&amp;$E18,$J202:$FH202)</f>
        <v>289.280329224406</v>
      </c>
      <c r="F202" s="43" t="n">
        <f aca="false">SUMIF($J$4:$FH$4,"&lt;="&amp;$E20,$J202:$FH202)</f>
        <v>605.559928747787</v>
      </c>
      <c r="I202" s="43" t="n">
        <f aca="false">SUM(J202:FH202)</f>
        <v>605.559928747787</v>
      </c>
      <c r="J202" s="43" t="n">
        <f aca="false">J201*J199*(1-J24)</f>
        <v>0</v>
      </c>
      <c r="K202" s="43" t="n">
        <f aca="false">K201*K199*(1-K24)</f>
        <v>59.1885056039851</v>
      </c>
      <c r="L202" s="43" t="n">
        <f aca="false">L201*L199*(1-L24)</f>
        <v>35.3529028630888</v>
      </c>
      <c r="M202" s="43" t="n">
        <f aca="false">M201*M199*(1-M24)</f>
        <v>56.4440500885815</v>
      </c>
      <c r="N202" s="43" t="n">
        <f aca="false">N201*N199*(1-N24)</f>
        <v>63.3078861319995</v>
      </c>
      <c r="O202" s="43" t="n">
        <f aca="false">O201*O199*(1-O24)</f>
        <v>74.9869845367516</v>
      </c>
      <c r="P202" s="43" t="n">
        <f aca="false">P201*P199*(1-P24)</f>
        <v>76.0362811808674</v>
      </c>
      <c r="Q202" s="43" t="n">
        <f aca="false">Q201*Q199*(1-Q24)</f>
        <v>77.0927550357469</v>
      </c>
      <c r="R202" s="43" t="n">
        <f aca="false">R201*R199*(1-R24)</f>
        <v>77.3160929471599</v>
      </c>
      <c r="S202" s="43" t="n">
        <f aca="false">S201*S199*(1-S24)</f>
        <v>85.8344703596068</v>
      </c>
      <c r="T202" s="43" t="n">
        <f aca="false">T201*T199*(1-T24)</f>
        <v>0</v>
      </c>
      <c r="U202" s="43" t="n">
        <f aca="false">U201*U199*(1-U24)</f>
        <v>0</v>
      </c>
      <c r="V202" s="43" t="n">
        <f aca="false">V201*V199*(1-V24)</f>
        <v>0</v>
      </c>
      <c r="W202" s="43" t="n">
        <f aca="false">W201*W199*(1-W24)</f>
        <v>0</v>
      </c>
      <c r="X202" s="43" t="n">
        <f aca="false">X201*X199*(1-X24)</f>
        <v>0</v>
      </c>
      <c r="Y202" s="43" t="n">
        <f aca="false">Y201*Y199*(1-Y24)</f>
        <v>0</v>
      </c>
      <c r="Z202" s="43" t="n">
        <f aca="false">Z201*Z199*(1-Z24)</f>
        <v>0</v>
      </c>
      <c r="AA202" s="43" t="n">
        <f aca="false">AA201*AA199*(1-AA24)</f>
        <v>0</v>
      </c>
      <c r="AB202" s="43" t="n">
        <f aca="false">AB201*AB199*(1-AB24)</f>
        <v>0</v>
      </c>
      <c r="AC202" s="43" t="n">
        <f aca="false">AC201*AC199*(1-AC24)</f>
        <v>0</v>
      </c>
      <c r="AD202" s="43" t="n">
        <f aca="false">AD201*AD199*(1-AD24)</f>
        <v>0</v>
      </c>
      <c r="AE202" s="43" t="n">
        <f aca="false">AE201*AE199*(1-AE24)</f>
        <v>0</v>
      </c>
      <c r="AF202" s="43" t="n">
        <f aca="false">AF201*AF199*(1-AF24)</f>
        <v>0</v>
      </c>
      <c r="AG202" s="43" t="n">
        <f aca="false">AG201*AG199*(1-AG24)</f>
        <v>0</v>
      </c>
      <c r="AH202" s="43" t="n">
        <f aca="false">AH201*AH199*(1-AH24)</f>
        <v>0</v>
      </c>
      <c r="AI202" s="43" t="n">
        <f aca="false">AI201*AI199*(1-AI24)</f>
        <v>0</v>
      </c>
      <c r="AJ202" s="43" t="n">
        <f aca="false">AJ201*AJ199*(1-AJ24)</f>
        <v>0</v>
      </c>
      <c r="AK202" s="43" t="n">
        <f aca="false">AK201*AK199*(1-AK24)</f>
        <v>0</v>
      </c>
      <c r="AL202" s="43" t="n">
        <f aca="false">AL201*AL199*(1-AL24)</f>
        <v>0</v>
      </c>
      <c r="AM202" s="43" t="n">
        <f aca="false">AM201*AM199*(1-AM24)</f>
        <v>0</v>
      </c>
      <c r="AN202" s="43" t="n">
        <f aca="false">AN201*AN199*(1-AN24)</f>
        <v>0</v>
      </c>
      <c r="AO202" s="43" t="n">
        <f aca="false">AO201*AO199*(1-AO24)</f>
        <v>0</v>
      </c>
      <c r="AP202" s="43" t="n">
        <f aca="false">AP201*AP199*(1-AP24)</f>
        <v>0</v>
      </c>
      <c r="AQ202" s="43" t="n">
        <f aca="false">AQ201*AQ199*(1-AQ24)</f>
        <v>0</v>
      </c>
      <c r="AR202" s="43" t="n">
        <f aca="false">AR201*AR199*(1-AR24)</f>
        <v>0</v>
      </c>
      <c r="AS202" s="43" t="n">
        <f aca="false">AS201*AS199*(1-AS24)</f>
        <v>0</v>
      </c>
      <c r="AT202" s="43" t="n">
        <f aca="false">AT201*AT199*(1-AT24)</f>
        <v>0</v>
      </c>
      <c r="AU202" s="43" t="n">
        <f aca="false">AU201*AU199*(1-AU24)</f>
        <v>0</v>
      </c>
      <c r="AV202" s="43" t="n">
        <f aca="false">AV201*AV199*(1-AV24)</f>
        <v>0</v>
      </c>
      <c r="AW202" s="43" t="n">
        <f aca="false">AW201*AW199*(1-AW24)</f>
        <v>0</v>
      </c>
      <c r="AX202" s="43" t="n">
        <f aca="false">AX201*AX199*(1-AX24)</f>
        <v>0</v>
      </c>
      <c r="AY202" s="43" t="n">
        <f aca="false">AY201*AY199*(1-AY24)</f>
        <v>0</v>
      </c>
      <c r="AZ202" s="43" t="n">
        <f aca="false">AZ201*AZ199*(1-AZ24)</f>
        <v>0</v>
      </c>
      <c r="BA202" s="43" t="n">
        <f aca="false">BA201*BA199*(1-BA24)</f>
        <v>0</v>
      </c>
      <c r="BB202" s="43" t="n">
        <f aca="false">BB201*BB199*(1-BB24)</f>
        <v>0</v>
      </c>
      <c r="BC202" s="43" t="n">
        <f aca="false">BC201*BC199*(1-BC24)</f>
        <v>0</v>
      </c>
      <c r="BD202" s="43" t="n">
        <f aca="false">BD201*BD199*(1-BD24)</f>
        <v>0</v>
      </c>
      <c r="BE202" s="43" t="n">
        <f aca="false">BE201*BE199*(1-BE24)</f>
        <v>0</v>
      </c>
      <c r="BF202" s="43" t="n">
        <f aca="false">BF201*BF199*(1-BF24)</f>
        <v>0</v>
      </c>
      <c r="BG202" s="43" t="n">
        <f aca="false">BG201*BG199*(1-BG24)</f>
        <v>0</v>
      </c>
      <c r="BH202" s="43" t="n">
        <f aca="false">BH201*BH199*(1-BH24)</f>
        <v>0</v>
      </c>
      <c r="BI202" s="43" t="n">
        <f aca="false">BI201*BI199*(1-BI24)</f>
        <v>0</v>
      </c>
      <c r="BJ202" s="43" t="n">
        <f aca="false">BJ201*BJ199*(1-BJ24)</f>
        <v>0</v>
      </c>
      <c r="BK202" s="43" t="n">
        <f aca="false">BK201*BK199*(1-BK24)</f>
        <v>0</v>
      </c>
      <c r="BL202" s="43" t="n">
        <f aca="false">BL201*BL199*(1-BL24)</f>
        <v>0</v>
      </c>
      <c r="BM202" s="43" t="n">
        <f aca="false">BM201*BM199*(1-BM24)</f>
        <v>0</v>
      </c>
      <c r="BN202" s="43" t="n">
        <f aca="false">BN201*BN199*(1-BN24)</f>
        <v>0</v>
      </c>
      <c r="BO202" s="43" t="n">
        <f aca="false">BO201*BO199*(1-BO24)</f>
        <v>0</v>
      </c>
      <c r="BP202" s="43" t="n">
        <f aca="false">BP201*BP199*(1-BP24)</f>
        <v>0</v>
      </c>
      <c r="BQ202" s="43" t="n">
        <f aca="false">BQ201*BQ199*(1-BQ24)</f>
        <v>0</v>
      </c>
      <c r="BR202" s="43" t="n">
        <f aca="false">BR201*BR199*(1-BR24)</f>
        <v>0</v>
      </c>
      <c r="BS202" s="43" t="n">
        <f aca="false">BS201*BS199*(1-BS24)</f>
        <v>0</v>
      </c>
      <c r="BT202" s="43" t="n">
        <f aca="false">BT201*BT199*(1-BT24)</f>
        <v>0</v>
      </c>
      <c r="BU202" s="43" t="n">
        <f aca="false">BU201*BU199*(1-BU24)</f>
        <v>0</v>
      </c>
      <c r="BV202" s="43" t="n">
        <f aca="false">BV201*BV199*(1-BV24)</f>
        <v>0</v>
      </c>
      <c r="BW202" s="43" t="n">
        <f aca="false">BW201*BW199*(1-BW24)</f>
        <v>0</v>
      </c>
      <c r="BX202" s="43" t="n">
        <f aca="false">BX201*BX199*(1-BX24)</f>
        <v>0</v>
      </c>
      <c r="BY202" s="43" t="n">
        <f aca="false">BY201*BY199*(1-BY24)</f>
        <v>0</v>
      </c>
      <c r="BZ202" s="43" t="n">
        <f aca="false">BZ201*BZ199*(1-BZ24)</f>
        <v>0</v>
      </c>
      <c r="CA202" s="43" t="n">
        <f aca="false">CA201*CA199*(1-CA24)</f>
        <v>0</v>
      </c>
      <c r="CB202" s="43" t="n">
        <f aca="false">CB201*CB199*(1-CB24)</f>
        <v>0</v>
      </c>
      <c r="CC202" s="43" t="n">
        <f aca="false">CC201*CC199*(1-CC24)</f>
        <v>0</v>
      </c>
      <c r="CD202" s="43" t="n">
        <f aca="false">CD201*CD199*(1-CD24)</f>
        <v>0</v>
      </c>
      <c r="CE202" s="43" t="n">
        <f aca="false">CE201*CE199*(1-CE24)</f>
        <v>0</v>
      </c>
      <c r="CF202" s="43" t="n">
        <f aca="false">CF201*CF199*(1-CF24)</f>
        <v>0</v>
      </c>
      <c r="CG202" s="43" t="n">
        <f aca="false">CG201*CG199*(1-CG24)</f>
        <v>0</v>
      </c>
      <c r="CH202" s="43" t="n">
        <f aca="false">CH201*CH199*(1-CH24)</f>
        <v>0</v>
      </c>
      <c r="CI202" s="43" t="n">
        <f aca="false">CI201*CI199*(1-CI24)</f>
        <v>0</v>
      </c>
      <c r="CJ202" s="43" t="n">
        <f aca="false">CJ201*CJ199*(1-CJ24)</f>
        <v>0</v>
      </c>
      <c r="CK202" s="43" t="n">
        <f aca="false">CK201*CK199*(1-CK24)</f>
        <v>0</v>
      </c>
      <c r="CL202" s="43" t="n">
        <f aca="false">CL201*CL199*(1-CL24)</f>
        <v>0</v>
      </c>
      <c r="CM202" s="43" t="n">
        <f aca="false">CM201*CM199*(1-CM24)</f>
        <v>0</v>
      </c>
      <c r="CN202" s="43" t="n">
        <f aca="false">CN201*CN199*(1-CN24)</f>
        <v>0</v>
      </c>
      <c r="CO202" s="43" t="n">
        <f aca="false">CO201*CO199*(1-CO24)</f>
        <v>0</v>
      </c>
      <c r="CP202" s="43" t="n">
        <f aca="false">CP201*CP199*(1-CP24)</f>
        <v>0</v>
      </c>
      <c r="CQ202" s="43" t="n">
        <f aca="false">CQ201*CQ199*(1-CQ24)</f>
        <v>0</v>
      </c>
      <c r="CR202" s="43" t="n">
        <f aca="false">CR201*CR199*(1-CR24)</f>
        <v>0</v>
      </c>
      <c r="CS202" s="43" t="n">
        <f aca="false">CS201*CS199*(1-CS24)</f>
        <v>0</v>
      </c>
      <c r="CT202" s="43" t="n">
        <f aca="false">CT201*CT199*(1-CT24)</f>
        <v>0</v>
      </c>
      <c r="CU202" s="43" t="n">
        <f aca="false">CU201*CU199*(1-CU24)</f>
        <v>0</v>
      </c>
      <c r="CV202" s="43" t="n">
        <f aca="false">CV201*CV199*(1-CV24)</f>
        <v>0</v>
      </c>
      <c r="CW202" s="43" t="n">
        <f aca="false">CW201*CW199*(1-CW24)</f>
        <v>0</v>
      </c>
      <c r="CX202" s="43" t="n">
        <f aca="false">CX201*CX199*(1-CX24)</f>
        <v>0</v>
      </c>
      <c r="CY202" s="43" t="n">
        <f aca="false">CY201*CY199*(1-CY24)</f>
        <v>0</v>
      </c>
      <c r="CZ202" s="43" t="n">
        <f aca="false">CZ201*CZ199*(1-CZ24)</f>
        <v>0</v>
      </c>
      <c r="DA202" s="43" t="n">
        <f aca="false">DA201*DA199*(1-DA24)</f>
        <v>0</v>
      </c>
      <c r="DB202" s="43" t="n">
        <f aca="false">DB201*DB199*(1-DB24)</f>
        <v>0</v>
      </c>
      <c r="DC202" s="43" t="n">
        <f aca="false">DC201*DC199*(1-DC24)</f>
        <v>0</v>
      </c>
      <c r="DD202" s="43" t="n">
        <f aca="false">DD201*DD199*(1-DD24)</f>
        <v>0</v>
      </c>
      <c r="DE202" s="43" t="n">
        <f aca="false">DE201*DE199*(1-DE24)</f>
        <v>0</v>
      </c>
      <c r="DF202" s="43" t="n">
        <f aca="false">DF201*DF199*(1-DF24)</f>
        <v>0</v>
      </c>
      <c r="DG202" s="43" t="n">
        <f aca="false">DG201*DG199*(1-DG24)</f>
        <v>0</v>
      </c>
      <c r="DH202" s="43" t="n">
        <f aca="false">DH201*DH199*(1-DH24)</f>
        <v>0</v>
      </c>
      <c r="DI202" s="43" t="n">
        <f aca="false">DI201*DI199*(1-DI24)</f>
        <v>0</v>
      </c>
      <c r="DJ202" s="43" t="n">
        <f aca="false">DJ201*DJ199*(1-DJ24)</f>
        <v>0</v>
      </c>
      <c r="DK202" s="43" t="n">
        <f aca="false">DK201*DK199*(1-DK24)</f>
        <v>0</v>
      </c>
      <c r="DL202" s="43" t="n">
        <f aca="false">DL201*DL199*(1-DL24)</f>
        <v>0</v>
      </c>
      <c r="DM202" s="43" t="n">
        <f aca="false">DM201*DM199*(1-DM24)</f>
        <v>0</v>
      </c>
      <c r="DN202" s="43" t="n">
        <f aca="false">DN201*DN199*(1-DN24)</f>
        <v>0</v>
      </c>
      <c r="DO202" s="43" t="n">
        <f aca="false">DO201*DO199*(1-DO24)</f>
        <v>0</v>
      </c>
      <c r="DP202" s="43" t="n">
        <f aca="false">DP201*DP199*(1-DP24)</f>
        <v>0</v>
      </c>
      <c r="DQ202" s="43" t="n">
        <f aca="false">DQ201*DQ199*(1-DQ24)</f>
        <v>0</v>
      </c>
      <c r="DR202" s="43" t="n">
        <f aca="false">DR201*DR199*(1-DR24)</f>
        <v>0</v>
      </c>
      <c r="DS202" s="43" t="n">
        <f aca="false">DS201*DS199*(1-DS24)</f>
        <v>0</v>
      </c>
      <c r="DT202" s="43" t="n">
        <f aca="false">DT201*DT199*(1-DT24)</f>
        <v>0</v>
      </c>
      <c r="DU202" s="43" t="n">
        <f aca="false">DU201*DU199*(1-DU24)</f>
        <v>0</v>
      </c>
      <c r="DV202" s="43" t="n">
        <f aca="false">DV201*DV199*(1-DV24)</f>
        <v>0</v>
      </c>
      <c r="DW202" s="43" t="n">
        <f aca="false">DW201*DW199*(1-DW24)</f>
        <v>0</v>
      </c>
      <c r="DX202" s="43" t="n">
        <f aca="false">DX201*DX199*(1-DX24)</f>
        <v>0</v>
      </c>
      <c r="DY202" s="43" t="n">
        <f aca="false">DY201*DY199*(1-DY24)</f>
        <v>0</v>
      </c>
      <c r="DZ202" s="43" t="n">
        <f aca="false">DZ201*DZ199*(1-DZ24)</f>
        <v>0</v>
      </c>
      <c r="EA202" s="43" t="n">
        <f aca="false">EA201*EA199*(1-EA24)</f>
        <v>0</v>
      </c>
      <c r="EB202" s="43" t="n">
        <f aca="false">EB201*EB199*(1-EB24)</f>
        <v>0</v>
      </c>
      <c r="EC202" s="43" t="n">
        <f aca="false">EC201*EC199*(1-EC24)</f>
        <v>0</v>
      </c>
      <c r="ED202" s="43" t="n">
        <f aca="false">ED201*ED199*(1-ED24)</f>
        <v>0</v>
      </c>
      <c r="EE202" s="43" t="n">
        <f aca="false">EE201*EE199*(1-EE24)</f>
        <v>0</v>
      </c>
      <c r="EF202" s="43" t="n">
        <f aca="false">EF201*EF199*(1-EF24)</f>
        <v>0</v>
      </c>
      <c r="EG202" s="43" t="n">
        <f aca="false">EG201*EG199*(1-EG24)</f>
        <v>0</v>
      </c>
      <c r="EH202" s="43" t="n">
        <f aca="false">EH201*EH199*(1-EH24)</f>
        <v>0</v>
      </c>
      <c r="EI202" s="43" t="n">
        <f aca="false">EI201*EI199*(1-EI24)</f>
        <v>0</v>
      </c>
      <c r="EJ202" s="43" t="n">
        <f aca="false">EJ201*EJ199*(1-EJ24)</f>
        <v>0</v>
      </c>
      <c r="EK202" s="43" t="n">
        <f aca="false">EK201*EK199*(1-EK24)</f>
        <v>0</v>
      </c>
      <c r="EL202" s="43" t="n">
        <f aca="false">EL201*EL199*(1-EL24)</f>
        <v>0</v>
      </c>
      <c r="EM202" s="43" t="n">
        <f aca="false">EM201*EM199*(1-EM24)</f>
        <v>0</v>
      </c>
      <c r="EN202" s="43" t="n">
        <f aca="false">EN201*EN199*(1-EN24)</f>
        <v>0</v>
      </c>
      <c r="EO202" s="43" t="n">
        <f aca="false">EO201*EO199*(1-EO24)</f>
        <v>0</v>
      </c>
      <c r="EP202" s="43" t="n">
        <f aca="false">EP201*EP199*(1-EP24)</f>
        <v>0</v>
      </c>
      <c r="EQ202" s="43" t="n">
        <f aca="false">EQ201*EQ199*(1-EQ24)</f>
        <v>0</v>
      </c>
      <c r="ER202" s="43" t="n">
        <f aca="false">ER201*ER199*(1-ER24)</f>
        <v>0</v>
      </c>
      <c r="ES202" s="43" t="n">
        <f aca="false">ES201*ES199*(1-ES24)</f>
        <v>0</v>
      </c>
      <c r="ET202" s="43" t="n">
        <f aca="false">ET201*ET199*(1-ET24)</f>
        <v>0</v>
      </c>
      <c r="EU202" s="43" t="n">
        <f aca="false">EU201*EU199*(1-EU24)</f>
        <v>0</v>
      </c>
      <c r="EV202" s="43" t="n">
        <f aca="false">EV201*EV199*(1-EV24)</f>
        <v>0</v>
      </c>
      <c r="EW202" s="43" t="n">
        <f aca="false">EW201*EW199*(1-EW24)</f>
        <v>0</v>
      </c>
      <c r="EX202" s="43" t="n">
        <f aca="false">EX201*EX199*(1-EX24)</f>
        <v>0</v>
      </c>
      <c r="EY202" s="43" t="n">
        <f aca="false">EY201*EY199*(1-EY24)</f>
        <v>0</v>
      </c>
      <c r="EZ202" s="43" t="n">
        <f aca="false">EZ201*EZ199*(1-EZ24)</f>
        <v>0</v>
      </c>
      <c r="FA202" s="43" t="n">
        <f aca="false">FA201*FA199*(1-FA24)</f>
        <v>0</v>
      </c>
      <c r="FB202" s="43" t="n">
        <f aca="false">FB201*FB199*(1-FB24)</f>
        <v>0</v>
      </c>
      <c r="FC202" s="43" t="n">
        <f aca="false">FC201*FC199*(1-FC24)</f>
        <v>0</v>
      </c>
      <c r="FD202" s="43" t="n">
        <f aca="false">FD201*FD199*(1-FD24)</f>
        <v>0</v>
      </c>
      <c r="FE202" s="43" t="n">
        <f aca="false">FE201*FE199*(1-FE24)</f>
        <v>0</v>
      </c>
      <c r="FF202" s="43" t="n">
        <f aca="false">FF201*FF199*(1-FF24)</f>
        <v>0</v>
      </c>
      <c r="FG202" s="43" t="n">
        <f aca="false">FG201*FG199*(1-FG24)</f>
        <v>0</v>
      </c>
      <c r="FH202" s="43" t="n">
        <f aca="false">FH201*FH199*(1-FH24)</f>
        <v>0</v>
      </c>
    </row>
    <row r="203" customFormat="false" ht="15" hidden="false" customHeight="false" outlineLevel="0" collapsed="false">
      <c r="C203" s="0" t="s">
        <v>785</v>
      </c>
      <c r="D203" s="11" t="s">
        <v>319</v>
      </c>
      <c r="I203" s="43" t="n">
        <f aca="false">SUM(J203:FH203)</f>
        <v>605.559928747787</v>
      </c>
      <c r="J203" s="43" t="n">
        <f aca="false">IF(In_Fix_Interest=1,J35*SUMIF($J$7:J$7,J$7,$J202:J202),J202)</f>
        <v>0</v>
      </c>
      <c r="K203" s="43" t="n">
        <f aca="false">IF(In_Fix_Interest=1,K35*SUMIF($J$7:K$7,K$7,$J202:K202),K202)</f>
        <v>0</v>
      </c>
      <c r="L203" s="43" t="n">
        <f aca="false">IF(In_Fix_Interest=1,L35*SUMIF($J$7:L$7,L$7,$J202:L202),L202)</f>
        <v>0</v>
      </c>
      <c r="M203" s="43" t="n">
        <f aca="false">IF(In_Fix_Interest=1,M35*SUMIF($J$7:M$7,M$7,$J202:M202),M202)</f>
        <v>0</v>
      </c>
      <c r="N203" s="43" t="n">
        <f aca="false">IF(In_Fix_Interest=1,N35*SUMIF($J$7:N$7,N$7,$J202:N202),N202)</f>
        <v>214.293344687655</v>
      </c>
      <c r="O203" s="43" t="n">
        <f aca="false">IF(In_Fix_Interest=1,O35*SUMIF($J$7:O$7,O$7,$J202:O202),O202)</f>
        <v>0</v>
      </c>
      <c r="P203" s="43" t="n">
        <f aca="false">IF(In_Fix_Interest=1,P35*SUMIF($J$7:P$7,P$7,$J202:P202),P202)</f>
        <v>0</v>
      </c>
      <c r="Q203" s="43" t="n">
        <f aca="false">IF(In_Fix_Interest=1,Q35*SUMIF($J$7:Q$7,Q$7,$J202:Q202),Q202)</f>
        <v>0</v>
      </c>
      <c r="R203" s="43" t="n">
        <f aca="false">IF(In_Fix_Interest=1,R35*SUMIF($J$7:R$7,R$7,$J202:R202),R202)</f>
        <v>305.432113700526</v>
      </c>
      <c r="S203" s="43" t="n">
        <f aca="false">IF(In_Fix_Interest=1,S35*SUMIF($J$7:S$7,S$7,$J202:S202),S202)</f>
        <v>0</v>
      </c>
      <c r="T203" s="43" t="n">
        <f aca="false">IF(In_Fix_Interest=1,T35*SUMIF($J$7:T$7,T$7,$J202:T202),T202)</f>
        <v>0</v>
      </c>
      <c r="U203" s="43" t="n">
        <f aca="false">IF(In_Fix_Interest=1,U35*SUMIF($J$7:U$7,U$7,$J202:U202),U202)</f>
        <v>0</v>
      </c>
      <c r="V203" s="43" t="n">
        <f aca="false">IF(In_Fix_Interest=1,V35*SUMIF($J$7:V$7,V$7,$J202:V202),V202)</f>
        <v>85.8344703596068</v>
      </c>
      <c r="W203" s="43" t="n">
        <f aca="false">IF(In_Fix_Interest=1,W35*SUMIF($J$7:W$7,W$7,$J202:W202),W202)</f>
        <v>0</v>
      </c>
      <c r="X203" s="43" t="n">
        <f aca="false">IF(In_Fix_Interest=1,X35*SUMIF($J$7:X$7,X$7,$J202:X202),X202)</f>
        <v>0</v>
      </c>
      <c r="Y203" s="43" t="n">
        <f aca="false">IF(In_Fix_Interest=1,Y35*SUMIF($J$7:Y$7,Y$7,$J202:Y202),Y202)</f>
        <v>0</v>
      </c>
      <c r="Z203" s="43" t="n">
        <f aca="false">IF(In_Fix_Interest=1,Z35*SUMIF($J$7:Z$7,Z$7,$J202:Z202),Z202)</f>
        <v>0</v>
      </c>
      <c r="AA203" s="43" t="n">
        <f aca="false">IF(In_Fix_Interest=1,AA35*SUMIF($J$7:AA$7,AA$7,$J202:AA202),AA202)</f>
        <v>0</v>
      </c>
      <c r="AB203" s="43" t="n">
        <f aca="false">IF(In_Fix_Interest=1,AB35*SUMIF($J$7:AB$7,AB$7,$J202:AB202),AB202)</f>
        <v>0</v>
      </c>
      <c r="AC203" s="43" t="n">
        <f aca="false">IF(In_Fix_Interest=1,AC35*SUMIF($J$7:AC$7,AC$7,$J202:AC202),AC202)</f>
        <v>0</v>
      </c>
      <c r="AD203" s="43" t="n">
        <f aca="false">IF(In_Fix_Interest=1,AD35*SUMIF($J$7:AD$7,AD$7,$J202:AD202),AD202)</f>
        <v>0</v>
      </c>
      <c r="AE203" s="43" t="n">
        <f aca="false">IF(In_Fix_Interest=1,AE35*SUMIF($J$7:AE$7,AE$7,$J202:AE202),AE202)</f>
        <v>0</v>
      </c>
      <c r="AF203" s="43" t="n">
        <f aca="false">IF(In_Fix_Interest=1,AF35*SUMIF($J$7:AF$7,AF$7,$J202:AF202),AF202)</f>
        <v>0</v>
      </c>
      <c r="AG203" s="43" t="n">
        <f aca="false">IF(In_Fix_Interest=1,AG35*SUMIF($J$7:AG$7,AG$7,$J202:AG202),AG202)</f>
        <v>0</v>
      </c>
      <c r="AH203" s="43" t="n">
        <f aca="false">IF(In_Fix_Interest=1,AH35*SUMIF($J$7:AH$7,AH$7,$J202:AH202),AH202)</f>
        <v>0</v>
      </c>
      <c r="AI203" s="43" t="n">
        <f aca="false">IF(In_Fix_Interest=1,AI35*SUMIF($J$7:AI$7,AI$7,$J202:AI202),AI202)</f>
        <v>0</v>
      </c>
      <c r="AJ203" s="43" t="n">
        <f aca="false">IF(In_Fix_Interest=1,AJ35*SUMIF($J$7:AJ$7,AJ$7,$J202:AJ202),AJ202)</f>
        <v>0</v>
      </c>
      <c r="AK203" s="43" t="n">
        <f aca="false">IF(In_Fix_Interest=1,AK35*SUMIF($J$7:AK$7,AK$7,$J202:AK202),AK202)</f>
        <v>0</v>
      </c>
      <c r="AL203" s="43" t="n">
        <f aca="false">IF(In_Fix_Interest=1,AL35*SUMIF($J$7:AL$7,AL$7,$J202:AL202),AL202)</f>
        <v>0</v>
      </c>
      <c r="AM203" s="43" t="n">
        <f aca="false">IF(In_Fix_Interest=1,AM35*SUMIF($J$7:AM$7,AM$7,$J202:AM202),AM202)</f>
        <v>0</v>
      </c>
      <c r="AN203" s="43" t="n">
        <f aca="false">IF(In_Fix_Interest=1,AN35*SUMIF($J$7:AN$7,AN$7,$J202:AN202),AN202)</f>
        <v>0</v>
      </c>
      <c r="AO203" s="43" t="n">
        <f aca="false">IF(In_Fix_Interest=1,AO35*SUMIF($J$7:AO$7,AO$7,$J202:AO202),AO202)</f>
        <v>0</v>
      </c>
      <c r="AP203" s="43" t="n">
        <f aca="false">IF(In_Fix_Interest=1,AP35*SUMIF($J$7:AP$7,AP$7,$J202:AP202),AP202)</f>
        <v>0</v>
      </c>
      <c r="AQ203" s="43" t="n">
        <f aca="false">IF(In_Fix_Interest=1,AQ35*SUMIF($J$7:AQ$7,AQ$7,$J202:AQ202),AQ202)</f>
        <v>0</v>
      </c>
      <c r="AR203" s="43" t="n">
        <f aca="false">IF(In_Fix_Interest=1,AR35*SUMIF($J$7:AR$7,AR$7,$J202:AR202),AR202)</f>
        <v>0</v>
      </c>
      <c r="AS203" s="43" t="n">
        <f aca="false">IF(In_Fix_Interest=1,AS35*SUMIF($J$7:AS$7,AS$7,$J202:AS202),AS202)</f>
        <v>0</v>
      </c>
      <c r="AT203" s="43" t="n">
        <f aca="false">IF(In_Fix_Interest=1,AT35*SUMIF($J$7:AT$7,AT$7,$J202:AT202),AT202)</f>
        <v>0</v>
      </c>
      <c r="AU203" s="43" t="n">
        <f aca="false">IF(In_Fix_Interest=1,AU35*SUMIF($J$7:AU$7,AU$7,$J202:AU202),AU202)</f>
        <v>0</v>
      </c>
      <c r="AV203" s="43" t="n">
        <f aca="false">IF(In_Fix_Interest=1,AV35*SUMIF($J$7:AV$7,AV$7,$J202:AV202),AV202)</f>
        <v>0</v>
      </c>
      <c r="AW203" s="43" t="n">
        <f aca="false">IF(In_Fix_Interest=1,AW35*SUMIF($J$7:AW$7,AW$7,$J202:AW202),AW202)</f>
        <v>0</v>
      </c>
      <c r="AX203" s="43" t="n">
        <f aca="false">IF(In_Fix_Interest=1,AX35*SUMIF($J$7:AX$7,AX$7,$J202:AX202),AX202)</f>
        <v>0</v>
      </c>
      <c r="AY203" s="43" t="n">
        <f aca="false">IF(In_Fix_Interest=1,AY35*SUMIF($J$7:AY$7,AY$7,$J202:AY202),AY202)</f>
        <v>0</v>
      </c>
      <c r="AZ203" s="43" t="n">
        <f aca="false">IF(In_Fix_Interest=1,AZ35*SUMIF($J$7:AZ$7,AZ$7,$J202:AZ202),AZ202)</f>
        <v>0</v>
      </c>
      <c r="BA203" s="43" t="n">
        <f aca="false">IF(In_Fix_Interest=1,BA35*SUMIF($J$7:BA$7,BA$7,$J202:BA202),BA202)</f>
        <v>0</v>
      </c>
      <c r="BB203" s="43" t="n">
        <f aca="false">IF(In_Fix_Interest=1,BB35*SUMIF($J$7:BB$7,BB$7,$J202:BB202),BB202)</f>
        <v>0</v>
      </c>
      <c r="BC203" s="43" t="n">
        <f aca="false">IF(In_Fix_Interest=1,BC35*SUMIF($J$7:BC$7,BC$7,$J202:BC202),BC202)</f>
        <v>0</v>
      </c>
      <c r="BD203" s="43" t="n">
        <f aca="false">IF(In_Fix_Interest=1,BD35*SUMIF($J$7:BD$7,BD$7,$J202:BD202),BD202)</f>
        <v>0</v>
      </c>
      <c r="BE203" s="43" t="n">
        <f aca="false">IF(In_Fix_Interest=1,BE35*SUMIF($J$7:BE$7,BE$7,$J202:BE202),BE202)</f>
        <v>0</v>
      </c>
      <c r="BF203" s="43" t="n">
        <f aca="false">IF(In_Fix_Interest=1,BF35*SUMIF($J$7:BF$7,BF$7,$J202:BF202),BF202)</f>
        <v>0</v>
      </c>
      <c r="BG203" s="43" t="n">
        <f aca="false">IF(In_Fix_Interest=1,BG35*SUMIF($J$7:BG$7,BG$7,$J202:BG202),BG202)</f>
        <v>0</v>
      </c>
      <c r="BH203" s="43" t="n">
        <f aca="false">IF(In_Fix_Interest=1,BH35*SUMIF($J$7:BH$7,BH$7,$J202:BH202),BH202)</f>
        <v>0</v>
      </c>
      <c r="BI203" s="43" t="n">
        <f aca="false">IF(In_Fix_Interest=1,BI35*SUMIF($J$7:BI$7,BI$7,$J202:BI202),BI202)</f>
        <v>0</v>
      </c>
      <c r="BJ203" s="43" t="n">
        <f aca="false">IF(In_Fix_Interest=1,BJ35*SUMIF($J$7:BJ$7,BJ$7,$J202:BJ202),BJ202)</f>
        <v>0</v>
      </c>
      <c r="BK203" s="43" t="n">
        <f aca="false">IF(In_Fix_Interest=1,BK35*SUMIF($J$7:BK$7,BK$7,$J202:BK202),BK202)</f>
        <v>0</v>
      </c>
      <c r="BL203" s="43" t="n">
        <f aca="false">IF(In_Fix_Interest=1,BL35*SUMIF($J$7:BL$7,BL$7,$J202:BL202),BL202)</f>
        <v>0</v>
      </c>
      <c r="BM203" s="43" t="n">
        <f aca="false">IF(In_Fix_Interest=1,BM35*SUMIF($J$7:BM$7,BM$7,$J202:BM202),BM202)</f>
        <v>0</v>
      </c>
      <c r="BN203" s="43" t="n">
        <f aca="false">IF(In_Fix_Interest=1,BN35*SUMIF($J$7:BN$7,BN$7,$J202:BN202),BN202)</f>
        <v>0</v>
      </c>
      <c r="BO203" s="43" t="n">
        <f aca="false">IF(In_Fix_Interest=1,BO35*SUMIF($J$7:BO$7,BO$7,$J202:BO202),BO202)</f>
        <v>0</v>
      </c>
      <c r="BP203" s="43" t="n">
        <f aca="false">IF(In_Fix_Interest=1,BP35*SUMIF($J$7:BP$7,BP$7,$J202:BP202),BP202)</f>
        <v>0</v>
      </c>
      <c r="BQ203" s="43" t="n">
        <f aca="false">IF(In_Fix_Interest=1,BQ35*SUMIF($J$7:BQ$7,BQ$7,$J202:BQ202),BQ202)</f>
        <v>0</v>
      </c>
      <c r="BR203" s="43" t="n">
        <f aca="false">IF(In_Fix_Interest=1,BR35*SUMIF($J$7:BR$7,BR$7,$J202:BR202),BR202)</f>
        <v>0</v>
      </c>
      <c r="BS203" s="43" t="n">
        <f aca="false">IF(In_Fix_Interest=1,BS35*SUMIF($J$7:BS$7,BS$7,$J202:BS202),BS202)</f>
        <v>0</v>
      </c>
      <c r="BT203" s="43" t="n">
        <f aca="false">IF(In_Fix_Interest=1,BT35*SUMIF($J$7:BT$7,BT$7,$J202:BT202),BT202)</f>
        <v>0</v>
      </c>
      <c r="BU203" s="43" t="n">
        <f aca="false">IF(In_Fix_Interest=1,BU35*SUMIF($J$7:BU$7,BU$7,$J202:BU202),BU202)</f>
        <v>0</v>
      </c>
      <c r="BV203" s="43" t="n">
        <f aca="false">IF(In_Fix_Interest=1,BV35*SUMIF($J$7:BV$7,BV$7,$J202:BV202),BV202)</f>
        <v>0</v>
      </c>
      <c r="BW203" s="43" t="n">
        <f aca="false">IF(In_Fix_Interest=1,BW35*SUMIF($J$7:BW$7,BW$7,$J202:BW202),BW202)</f>
        <v>0</v>
      </c>
      <c r="BX203" s="43" t="n">
        <f aca="false">IF(In_Fix_Interest=1,BX35*SUMIF($J$7:BX$7,BX$7,$J202:BX202),BX202)</f>
        <v>0</v>
      </c>
      <c r="BY203" s="43" t="n">
        <f aca="false">IF(In_Fix_Interest=1,BY35*SUMIF($J$7:BY$7,BY$7,$J202:BY202),BY202)</f>
        <v>0</v>
      </c>
      <c r="BZ203" s="43" t="n">
        <f aca="false">IF(In_Fix_Interest=1,BZ35*SUMIF($J$7:BZ$7,BZ$7,$J202:BZ202),BZ202)</f>
        <v>0</v>
      </c>
      <c r="CA203" s="43" t="n">
        <f aca="false">IF(In_Fix_Interest=1,CA35*SUMIF($J$7:CA$7,CA$7,$J202:CA202),CA202)</f>
        <v>0</v>
      </c>
      <c r="CB203" s="43" t="n">
        <f aca="false">IF(In_Fix_Interest=1,CB35*SUMIF($J$7:CB$7,CB$7,$J202:CB202),CB202)</f>
        <v>0</v>
      </c>
      <c r="CC203" s="43" t="n">
        <f aca="false">IF(In_Fix_Interest=1,CC35*SUMIF($J$7:CC$7,CC$7,$J202:CC202),CC202)</f>
        <v>0</v>
      </c>
      <c r="CD203" s="43" t="n">
        <f aca="false">IF(In_Fix_Interest=1,CD35*SUMIF($J$7:CD$7,CD$7,$J202:CD202),CD202)</f>
        <v>0</v>
      </c>
      <c r="CE203" s="43" t="n">
        <f aca="false">IF(In_Fix_Interest=1,CE35*SUMIF($J$7:CE$7,CE$7,$J202:CE202),CE202)</f>
        <v>0</v>
      </c>
      <c r="CF203" s="43" t="n">
        <f aca="false">IF(In_Fix_Interest=1,CF35*SUMIF($J$7:CF$7,CF$7,$J202:CF202),CF202)</f>
        <v>0</v>
      </c>
      <c r="CG203" s="43" t="n">
        <f aca="false">IF(In_Fix_Interest=1,CG35*SUMIF($J$7:CG$7,CG$7,$J202:CG202),CG202)</f>
        <v>0</v>
      </c>
      <c r="CH203" s="43" t="n">
        <f aca="false">IF(In_Fix_Interest=1,CH35*SUMIF($J$7:CH$7,CH$7,$J202:CH202),CH202)</f>
        <v>0</v>
      </c>
      <c r="CI203" s="43" t="n">
        <f aca="false">IF(In_Fix_Interest=1,CI35*SUMIF($J$7:CI$7,CI$7,$J202:CI202),CI202)</f>
        <v>0</v>
      </c>
      <c r="CJ203" s="43" t="n">
        <f aca="false">IF(In_Fix_Interest=1,CJ35*SUMIF($J$7:CJ$7,CJ$7,$J202:CJ202),CJ202)</f>
        <v>0</v>
      </c>
      <c r="CK203" s="43" t="n">
        <f aca="false">IF(In_Fix_Interest=1,CK35*SUMIF($J$7:CK$7,CK$7,$J202:CK202),CK202)</f>
        <v>0</v>
      </c>
      <c r="CL203" s="43" t="n">
        <f aca="false">IF(In_Fix_Interest=1,CL35*SUMIF($J$7:CL$7,CL$7,$J202:CL202),CL202)</f>
        <v>0</v>
      </c>
      <c r="CM203" s="43" t="n">
        <f aca="false">IF(In_Fix_Interest=1,CM35*SUMIF($J$7:CM$7,CM$7,$J202:CM202),CM202)</f>
        <v>0</v>
      </c>
      <c r="CN203" s="43" t="n">
        <f aca="false">IF(In_Fix_Interest=1,CN35*SUMIF($J$7:CN$7,CN$7,$J202:CN202),CN202)</f>
        <v>0</v>
      </c>
      <c r="CO203" s="43" t="n">
        <f aca="false">IF(In_Fix_Interest=1,CO35*SUMIF($J$7:CO$7,CO$7,$J202:CO202),CO202)</f>
        <v>0</v>
      </c>
      <c r="CP203" s="43" t="n">
        <f aca="false">IF(In_Fix_Interest=1,CP35*SUMIF($J$7:CP$7,CP$7,$J202:CP202),CP202)</f>
        <v>0</v>
      </c>
      <c r="CQ203" s="43" t="n">
        <f aca="false">IF(In_Fix_Interest=1,CQ35*SUMIF($J$7:CQ$7,CQ$7,$J202:CQ202),CQ202)</f>
        <v>0</v>
      </c>
      <c r="CR203" s="43" t="n">
        <f aca="false">IF(In_Fix_Interest=1,CR35*SUMIF($J$7:CR$7,CR$7,$J202:CR202),CR202)</f>
        <v>0</v>
      </c>
      <c r="CS203" s="43" t="n">
        <f aca="false">IF(In_Fix_Interest=1,CS35*SUMIF($J$7:CS$7,CS$7,$J202:CS202),CS202)</f>
        <v>0</v>
      </c>
      <c r="CT203" s="43" t="n">
        <f aca="false">IF(In_Fix_Interest=1,CT35*SUMIF($J$7:CT$7,CT$7,$J202:CT202),CT202)</f>
        <v>0</v>
      </c>
      <c r="CU203" s="43" t="n">
        <f aca="false">IF(In_Fix_Interest=1,CU35*SUMIF($J$7:CU$7,CU$7,$J202:CU202),CU202)</f>
        <v>0</v>
      </c>
      <c r="CV203" s="43" t="n">
        <f aca="false">IF(In_Fix_Interest=1,CV35*SUMIF($J$7:CV$7,CV$7,$J202:CV202),CV202)</f>
        <v>0</v>
      </c>
      <c r="CW203" s="43" t="n">
        <f aca="false">IF(In_Fix_Interest=1,CW35*SUMIF($J$7:CW$7,CW$7,$J202:CW202),CW202)</f>
        <v>0</v>
      </c>
      <c r="CX203" s="43" t="n">
        <f aca="false">IF(In_Fix_Interest=1,CX35*SUMIF($J$7:CX$7,CX$7,$J202:CX202),CX202)</f>
        <v>0</v>
      </c>
      <c r="CY203" s="43" t="n">
        <f aca="false">IF(In_Fix_Interest=1,CY35*SUMIF($J$7:CY$7,CY$7,$J202:CY202),CY202)</f>
        <v>0</v>
      </c>
      <c r="CZ203" s="43" t="n">
        <f aca="false">IF(In_Fix_Interest=1,CZ35*SUMIF($J$7:CZ$7,CZ$7,$J202:CZ202),CZ202)</f>
        <v>0</v>
      </c>
      <c r="DA203" s="43" t="n">
        <f aca="false">IF(In_Fix_Interest=1,DA35*SUMIF($J$7:DA$7,DA$7,$J202:DA202),DA202)</f>
        <v>0</v>
      </c>
      <c r="DB203" s="43" t="n">
        <f aca="false">IF(In_Fix_Interest=1,DB35*SUMIF($J$7:DB$7,DB$7,$J202:DB202),DB202)</f>
        <v>0</v>
      </c>
      <c r="DC203" s="43" t="n">
        <f aca="false">IF(In_Fix_Interest=1,DC35*SUMIF($J$7:DC$7,DC$7,$J202:DC202),DC202)</f>
        <v>0</v>
      </c>
      <c r="DD203" s="43" t="n">
        <f aca="false">IF(In_Fix_Interest=1,DD35*SUMIF($J$7:DD$7,DD$7,$J202:DD202),DD202)</f>
        <v>0</v>
      </c>
      <c r="DE203" s="43" t="n">
        <f aca="false">IF(In_Fix_Interest=1,DE35*SUMIF($J$7:DE$7,DE$7,$J202:DE202),DE202)</f>
        <v>0</v>
      </c>
      <c r="DF203" s="43" t="n">
        <f aca="false">IF(In_Fix_Interest=1,DF35*SUMIF($J$7:DF$7,DF$7,$J202:DF202),DF202)</f>
        <v>0</v>
      </c>
      <c r="DG203" s="43" t="n">
        <f aca="false">IF(In_Fix_Interest=1,DG35*SUMIF($J$7:DG$7,DG$7,$J202:DG202),DG202)</f>
        <v>0</v>
      </c>
      <c r="DH203" s="43" t="n">
        <f aca="false">IF(In_Fix_Interest=1,DH35*SUMIF($J$7:DH$7,DH$7,$J202:DH202),DH202)</f>
        <v>0</v>
      </c>
      <c r="DI203" s="43" t="n">
        <f aca="false">IF(In_Fix_Interest=1,DI35*SUMIF($J$7:DI$7,DI$7,$J202:DI202),DI202)</f>
        <v>0</v>
      </c>
      <c r="DJ203" s="43" t="n">
        <f aca="false">IF(In_Fix_Interest=1,DJ35*SUMIF($J$7:DJ$7,DJ$7,$J202:DJ202),DJ202)</f>
        <v>0</v>
      </c>
      <c r="DK203" s="43" t="n">
        <f aca="false">IF(In_Fix_Interest=1,DK35*SUMIF($J$7:DK$7,DK$7,$J202:DK202),DK202)</f>
        <v>0</v>
      </c>
      <c r="DL203" s="43" t="n">
        <f aca="false">IF(In_Fix_Interest=1,DL35*SUMIF($J$7:DL$7,DL$7,$J202:DL202),DL202)</f>
        <v>0</v>
      </c>
      <c r="DM203" s="43" t="n">
        <f aca="false">IF(In_Fix_Interest=1,DM35*SUMIF($J$7:DM$7,DM$7,$J202:DM202),DM202)</f>
        <v>0</v>
      </c>
      <c r="DN203" s="43" t="n">
        <f aca="false">IF(In_Fix_Interest=1,DN35*SUMIF($J$7:DN$7,DN$7,$J202:DN202),DN202)</f>
        <v>0</v>
      </c>
      <c r="DO203" s="43" t="n">
        <f aca="false">IF(In_Fix_Interest=1,DO35*SUMIF($J$7:DO$7,DO$7,$J202:DO202),DO202)</f>
        <v>0</v>
      </c>
      <c r="DP203" s="43" t="n">
        <f aca="false">IF(In_Fix_Interest=1,DP35*SUMIF($J$7:DP$7,DP$7,$J202:DP202),DP202)</f>
        <v>0</v>
      </c>
      <c r="DQ203" s="43" t="n">
        <f aca="false">IF(In_Fix_Interest=1,DQ35*SUMIF($J$7:DQ$7,DQ$7,$J202:DQ202),DQ202)</f>
        <v>0</v>
      </c>
      <c r="DR203" s="43" t="n">
        <f aca="false">IF(In_Fix_Interest=1,DR35*SUMIF($J$7:DR$7,DR$7,$J202:DR202),DR202)</f>
        <v>0</v>
      </c>
      <c r="DS203" s="43" t="n">
        <f aca="false">IF(In_Fix_Interest=1,DS35*SUMIF($J$7:DS$7,DS$7,$J202:DS202),DS202)</f>
        <v>0</v>
      </c>
      <c r="DT203" s="43" t="n">
        <f aca="false">IF(In_Fix_Interest=1,DT35*SUMIF($J$7:DT$7,DT$7,$J202:DT202),DT202)</f>
        <v>0</v>
      </c>
      <c r="DU203" s="43" t="n">
        <f aca="false">IF(In_Fix_Interest=1,DU35*SUMIF($J$7:DU$7,DU$7,$J202:DU202),DU202)</f>
        <v>0</v>
      </c>
      <c r="DV203" s="43" t="n">
        <f aca="false">IF(In_Fix_Interest=1,DV35*SUMIF($J$7:DV$7,DV$7,$J202:DV202),DV202)</f>
        <v>0</v>
      </c>
      <c r="DW203" s="43" t="n">
        <f aca="false">IF(In_Fix_Interest=1,DW35*SUMIF($J$7:DW$7,DW$7,$J202:DW202),DW202)</f>
        <v>0</v>
      </c>
      <c r="DX203" s="43" t="n">
        <f aca="false">IF(In_Fix_Interest=1,DX35*SUMIF($J$7:DX$7,DX$7,$J202:DX202),DX202)</f>
        <v>0</v>
      </c>
      <c r="DY203" s="43" t="n">
        <f aca="false">IF(In_Fix_Interest=1,DY35*SUMIF($J$7:DY$7,DY$7,$J202:DY202),DY202)</f>
        <v>0</v>
      </c>
      <c r="DZ203" s="43" t="n">
        <f aca="false">IF(In_Fix_Interest=1,DZ35*SUMIF($J$7:DZ$7,DZ$7,$J202:DZ202),DZ202)</f>
        <v>0</v>
      </c>
      <c r="EA203" s="43" t="n">
        <f aca="false">IF(In_Fix_Interest=1,EA35*SUMIF($J$7:EA$7,EA$7,$J202:EA202),EA202)</f>
        <v>0</v>
      </c>
      <c r="EB203" s="43" t="n">
        <f aca="false">IF(In_Fix_Interest=1,EB35*SUMIF($J$7:EB$7,EB$7,$J202:EB202),EB202)</f>
        <v>0</v>
      </c>
      <c r="EC203" s="43" t="n">
        <f aca="false">IF(In_Fix_Interest=1,EC35*SUMIF($J$7:EC$7,EC$7,$J202:EC202),EC202)</f>
        <v>0</v>
      </c>
      <c r="ED203" s="43" t="n">
        <f aca="false">IF(In_Fix_Interest=1,ED35*SUMIF($J$7:ED$7,ED$7,$J202:ED202),ED202)</f>
        <v>0</v>
      </c>
      <c r="EE203" s="43" t="n">
        <f aca="false">IF(In_Fix_Interest=1,EE35*SUMIF($J$7:EE$7,EE$7,$J202:EE202),EE202)</f>
        <v>0</v>
      </c>
      <c r="EF203" s="43" t="n">
        <f aca="false">IF(In_Fix_Interest=1,EF35*SUMIF($J$7:EF$7,EF$7,$J202:EF202),EF202)</f>
        <v>0</v>
      </c>
      <c r="EG203" s="43" t="n">
        <f aca="false">IF(In_Fix_Interest=1,EG35*SUMIF($J$7:EG$7,EG$7,$J202:EG202),EG202)</f>
        <v>0</v>
      </c>
      <c r="EH203" s="43" t="n">
        <f aca="false">IF(In_Fix_Interest=1,EH35*SUMIF($J$7:EH$7,EH$7,$J202:EH202),EH202)</f>
        <v>0</v>
      </c>
      <c r="EI203" s="43" t="n">
        <f aca="false">IF(In_Fix_Interest=1,EI35*SUMIF($J$7:EI$7,EI$7,$J202:EI202),EI202)</f>
        <v>0</v>
      </c>
      <c r="EJ203" s="43" t="n">
        <f aca="false">IF(In_Fix_Interest=1,EJ35*SUMIF($J$7:EJ$7,EJ$7,$J202:EJ202),EJ202)</f>
        <v>0</v>
      </c>
      <c r="EK203" s="43" t="n">
        <f aca="false">IF(In_Fix_Interest=1,EK35*SUMIF($J$7:EK$7,EK$7,$J202:EK202),EK202)</f>
        <v>0</v>
      </c>
      <c r="EL203" s="43" t="n">
        <f aca="false">IF(In_Fix_Interest=1,EL35*SUMIF($J$7:EL$7,EL$7,$J202:EL202),EL202)</f>
        <v>0</v>
      </c>
      <c r="EM203" s="43" t="n">
        <f aca="false">IF(In_Fix_Interest=1,EM35*SUMIF($J$7:EM$7,EM$7,$J202:EM202),EM202)</f>
        <v>0</v>
      </c>
      <c r="EN203" s="43" t="n">
        <f aca="false">IF(In_Fix_Interest=1,EN35*SUMIF($J$7:EN$7,EN$7,$J202:EN202),EN202)</f>
        <v>0</v>
      </c>
      <c r="EO203" s="43" t="n">
        <f aca="false">IF(In_Fix_Interest=1,EO35*SUMIF($J$7:EO$7,EO$7,$J202:EO202),EO202)</f>
        <v>0</v>
      </c>
      <c r="EP203" s="43" t="n">
        <f aca="false">IF(In_Fix_Interest=1,EP35*SUMIF($J$7:EP$7,EP$7,$J202:EP202),EP202)</f>
        <v>0</v>
      </c>
      <c r="EQ203" s="43" t="n">
        <f aca="false">IF(In_Fix_Interest=1,EQ35*SUMIF($J$7:EQ$7,EQ$7,$J202:EQ202),EQ202)</f>
        <v>0</v>
      </c>
      <c r="ER203" s="43" t="n">
        <f aca="false">IF(In_Fix_Interest=1,ER35*SUMIF($J$7:ER$7,ER$7,$J202:ER202),ER202)</f>
        <v>0</v>
      </c>
      <c r="ES203" s="43" t="n">
        <f aca="false">IF(In_Fix_Interest=1,ES35*SUMIF($J$7:ES$7,ES$7,$J202:ES202),ES202)</f>
        <v>0</v>
      </c>
      <c r="ET203" s="43" t="n">
        <f aca="false">IF(In_Fix_Interest=1,ET35*SUMIF($J$7:ET$7,ET$7,$J202:ET202),ET202)</f>
        <v>0</v>
      </c>
      <c r="EU203" s="43" t="n">
        <f aca="false">IF(In_Fix_Interest=1,EU35*SUMIF($J$7:EU$7,EU$7,$J202:EU202),EU202)</f>
        <v>0</v>
      </c>
      <c r="EV203" s="43" t="n">
        <f aca="false">IF(In_Fix_Interest=1,EV35*SUMIF($J$7:EV$7,EV$7,$J202:EV202),EV202)</f>
        <v>0</v>
      </c>
      <c r="EW203" s="43" t="n">
        <f aca="false">IF(In_Fix_Interest=1,EW35*SUMIF($J$7:EW$7,EW$7,$J202:EW202),EW202)</f>
        <v>0</v>
      </c>
      <c r="EX203" s="43" t="n">
        <f aca="false">IF(In_Fix_Interest=1,EX35*SUMIF($J$7:EX$7,EX$7,$J202:EX202),EX202)</f>
        <v>0</v>
      </c>
      <c r="EY203" s="43" t="n">
        <f aca="false">IF(In_Fix_Interest=1,EY35*SUMIF($J$7:EY$7,EY$7,$J202:EY202),EY202)</f>
        <v>0</v>
      </c>
      <c r="EZ203" s="43" t="n">
        <f aca="false">IF(In_Fix_Interest=1,EZ35*SUMIF($J$7:EZ$7,EZ$7,$J202:EZ202),EZ202)</f>
        <v>0</v>
      </c>
      <c r="FA203" s="43" t="n">
        <f aca="false">IF(In_Fix_Interest=1,FA35*SUMIF($J$7:FA$7,FA$7,$J202:FA202),FA202)</f>
        <v>0</v>
      </c>
      <c r="FB203" s="43" t="n">
        <f aca="false">IF(In_Fix_Interest=1,FB35*SUMIF($J$7:FB$7,FB$7,$J202:FB202),FB202)</f>
        <v>0</v>
      </c>
      <c r="FC203" s="43" t="n">
        <f aca="false">IF(In_Fix_Interest=1,FC35*SUMIF($J$7:FC$7,FC$7,$J202:FC202),FC202)</f>
        <v>0</v>
      </c>
      <c r="FD203" s="43" t="n">
        <f aca="false">IF(In_Fix_Interest=1,FD35*SUMIF($J$7:FD$7,FD$7,$J202:FD202),FD202)</f>
        <v>0</v>
      </c>
      <c r="FE203" s="43" t="n">
        <f aca="false">IF(In_Fix_Interest=1,FE35*SUMIF($J$7:FE$7,FE$7,$J202:FE202),FE202)</f>
        <v>0</v>
      </c>
      <c r="FF203" s="43" t="n">
        <f aca="false">IF(In_Fix_Interest=1,FF35*SUMIF($J$7:FF$7,FF$7,$J202:FF202),FF202)</f>
        <v>0</v>
      </c>
      <c r="FG203" s="43" t="n">
        <f aca="false">IF(In_Fix_Interest=1,FG35*SUMIF($J$7:FG$7,FG$7,$J202:FG202),FG202)</f>
        <v>0</v>
      </c>
      <c r="FH203" s="43" t="n">
        <f aca="false">IF(In_Fix_Interest=1,FH35*SUMIF($J$7:FH$7,FH$7,$J202:FH202),FH202)</f>
        <v>0</v>
      </c>
    </row>
    <row r="204" customFormat="false" ht="15" hidden="false" customHeight="false" outlineLevel="0" collapsed="false">
      <c r="C204" s="0" t="s">
        <v>786</v>
      </c>
      <c r="D204" s="11" t="s">
        <v>319</v>
      </c>
      <c r="I204" s="64"/>
      <c r="J204" s="43" t="n">
        <f aca="false">J201+J200+J203</f>
        <v>2000.35227272727</v>
      </c>
      <c r="K204" s="43" t="n">
        <f aca="false">K201+K200+K203</f>
        <v>1181.66754075342</v>
      </c>
      <c r="L204" s="43" t="n">
        <f aca="false">L201+L200+L203</f>
        <v>1866.13027919676</v>
      </c>
      <c r="M204" s="43" t="n">
        <f aca="false">M201+M200+M203</f>
        <v>2093.05964113948</v>
      </c>
      <c r="N204" s="43" t="n">
        <f aca="false">N201+N200+N203</f>
        <v>2534.28234776985</v>
      </c>
      <c r="O204" s="43" t="n">
        <f aca="false">O201+O200+O203</f>
        <v>2541.50573544108</v>
      </c>
      <c r="P204" s="43" t="n">
        <f aca="false">P201+P200+P203</f>
        <v>2548.80938297533</v>
      </c>
      <c r="Q204" s="43" t="n">
        <f aca="false">Q201+Q200+Q203</f>
        <v>2556.19329037259</v>
      </c>
      <c r="R204" s="43" t="n">
        <f aca="false">R201+R200+R203</f>
        <v>2869.00931147037</v>
      </c>
      <c r="S204" s="43" t="n">
        <f aca="false">S201+S200+S203</f>
        <v>2876.31295900462</v>
      </c>
      <c r="T204" s="43" t="n">
        <f aca="false">T201+T200+T203</f>
        <v>2876.31295900462</v>
      </c>
      <c r="U204" s="43" t="n">
        <f aca="false">U201+U200+U203</f>
        <v>2876.31295900462</v>
      </c>
      <c r="V204" s="43" t="n">
        <f aca="false">V201+V200+V203</f>
        <v>2962.14742936423</v>
      </c>
      <c r="W204" s="43" t="n">
        <f aca="false">W201+W200+W203</f>
        <v>2962.14742936423</v>
      </c>
      <c r="X204" s="43" t="n">
        <f aca="false">X201+X200+X203</f>
        <v>2962.14742936423</v>
      </c>
      <c r="Y204" s="43" t="n">
        <f aca="false">Y201+Y200+Y203</f>
        <v>2962.14742936423</v>
      </c>
      <c r="Z204" s="43" t="n">
        <f aca="false">Z201+Z200+Z203</f>
        <v>2962.14742936423</v>
      </c>
      <c r="AA204" s="43" t="n">
        <f aca="false">AA201+AA200+AA203</f>
        <v>2962.14742936423</v>
      </c>
      <c r="AB204" s="43" t="n">
        <f aca="false">AB201+AB200+AB203</f>
        <v>2962.14742936423</v>
      </c>
      <c r="AC204" s="43" t="n">
        <f aca="false">AC201+AC200+AC203</f>
        <v>2962.14742936423</v>
      </c>
      <c r="AD204" s="43" t="n">
        <f aca="false">AD201+AD200+AD203</f>
        <v>2962.14742936423</v>
      </c>
      <c r="AE204" s="43" t="n">
        <f aca="false">AE201+AE200+AE203</f>
        <v>2962.14742936423</v>
      </c>
      <c r="AF204" s="43" t="n">
        <f aca="false">AF201+AF200+AF203</f>
        <v>2962.14742936423</v>
      </c>
      <c r="AG204" s="43" t="n">
        <f aca="false">AG201+AG200+AG203</f>
        <v>2962.14742936423</v>
      </c>
      <c r="AH204" s="43" t="n">
        <f aca="false">AH201+AH200+AH203</f>
        <v>2962.14742936423</v>
      </c>
      <c r="AI204" s="43" t="n">
        <f aca="false">AI201+AI200+AI203</f>
        <v>2962.14742936423</v>
      </c>
      <c r="AJ204" s="43" t="n">
        <f aca="false">AJ201+AJ200+AJ203</f>
        <v>2962.14742936423</v>
      </c>
      <c r="AK204" s="43" t="n">
        <f aca="false">AK201+AK200+AK203</f>
        <v>2962.14742936423</v>
      </c>
      <c r="AL204" s="43" t="n">
        <f aca="false">AL201+AL200+AL203</f>
        <v>2962.14742936423</v>
      </c>
      <c r="AM204" s="43" t="n">
        <f aca="false">AM201+AM200+AM203</f>
        <v>2962.14742936423</v>
      </c>
      <c r="AN204" s="43" t="n">
        <f aca="false">AN201+AN200+AN203</f>
        <v>2962.14742936423</v>
      </c>
      <c r="AO204" s="43" t="n">
        <f aca="false">AO201+AO200+AO203</f>
        <v>2962.14742936423</v>
      </c>
      <c r="AP204" s="43" t="n">
        <f aca="false">AP201+AP200+AP203</f>
        <v>2962.14742936423</v>
      </c>
      <c r="AQ204" s="43" t="n">
        <f aca="false">AQ201+AQ200+AQ203</f>
        <v>2962.14742936423</v>
      </c>
      <c r="AR204" s="43" t="n">
        <f aca="false">AR201+AR200+AR203</f>
        <v>2962.14742936423</v>
      </c>
      <c r="AS204" s="43" t="n">
        <f aca="false">AS201+AS200+AS203</f>
        <v>2962.14742936423</v>
      </c>
      <c r="AT204" s="43" t="n">
        <f aca="false">AT201+AT200+AT203</f>
        <v>2962.14742936423</v>
      </c>
      <c r="AU204" s="43" t="n">
        <f aca="false">AU201+AU200+AU203</f>
        <v>2962.14742936423</v>
      </c>
      <c r="AV204" s="43" t="n">
        <f aca="false">AV201+AV200+AV203</f>
        <v>2962.14742936423</v>
      </c>
      <c r="AW204" s="43" t="n">
        <f aca="false">AW201+AW200+AW203</f>
        <v>2962.14742936423</v>
      </c>
      <c r="AX204" s="43" t="n">
        <f aca="false">AX201+AX200+AX203</f>
        <v>2962.14742936423</v>
      </c>
      <c r="AY204" s="43" t="n">
        <f aca="false">AY201+AY200+AY203</f>
        <v>2962.14742936423</v>
      </c>
      <c r="AZ204" s="43" t="n">
        <f aca="false">AZ201+AZ200+AZ203</f>
        <v>2962.14742936423</v>
      </c>
      <c r="BA204" s="43" t="n">
        <f aca="false">BA201+BA200+BA203</f>
        <v>2962.14742936423</v>
      </c>
      <c r="BB204" s="43" t="n">
        <f aca="false">BB201+BB200+BB203</f>
        <v>2962.14742936423</v>
      </c>
      <c r="BC204" s="43" t="n">
        <f aca="false">BC201+BC200+BC203</f>
        <v>2962.14742936423</v>
      </c>
      <c r="BD204" s="43" t="n">
        <f aca="false">BD201+BD200+BD203</f>
        <v>2962.14742936423</v>
      </c>
      <c r="BE204" s="43" t="n">
        <f aca="false">BE201+BE200+BE203</f>
        <v>2962.14742936423</v>
      </c>
      <c r="BF204" s="43" t="n">
        <f aca="false">BF201+BF200+BF203</f>
        <v>2962.14742936423</v>
      </c>
      <c r="BG204" s="43" t="n">
        <f aca="false">BG201+BG200+BG203</f>
        <v>2962.14742936423</v>
      </c>
      <c r="BH204" s="43" t="n">
        <f aca="false">BH201+BH200+BH203</f>
        <v>2962.14742936423</v>
      </c>
      <c r="BI204" s="43" t="n">
        <f aca="false">BI201+BI200+BI203</f>
        <v>2962.14742936423</v>
      </c>
      <c r="BJ204" s="43" t="n">
        <f aca="false">BJ201+BJ200+BJ203</f>
        <v>2962.14742936423</v>
      </c>
      <c r="BK204" s="43" t="n">
        <f aca="false">BK201+BK200+BK203</f>
        <v>2962.14742936423</v>
      </c>
      <c r="BL204" s="43" t="n">
        <f aca="false">BL201+BL200+BL203</f>
        <v>2962.14742936423</v>
      </c>
      <c r="BM204" s="43" t="n">
        <f aca="false">BM201+BM200+BM203</f>
        <v>2962.14742936423</v>
      </c>
      <c r="BN204" s="43" t="n">
        <f aca="false">BN201+BN200+BN203</f>
        <v>2962.14742936423</v>
      </c>
      <c r="BO204" s="43" t="n">
        <f aca="false">BO201+BO200+BO203</f>
        <v>2962.14742936423</v>
      </c>
      <c r="BP204" s="43" t="n">
        <f aca="false">BP201+BP200+BP203</f>
        <v>2962.14742936423</v>
      </c>
      <c r="BQ204" s="43" t="n">
        <f aca="false">BQ201+BQ200+BQ203</f>
        <v>2962.14742936423</v>
      </c>
      <c r="BR204" s="43" t="n">
        <f aca="false">BR201+BR200+BR203</f>
        <v>2962.14742936423</v>
      </c>
      <c r="BS204" s="43" t="n">
        <f aca="false">BS201+BS200+BS203</f>
        <v>2962.14742936423</v>
      </c>
      <c r="BT204" s="43" t="n">
        <f aca="false">BT201+BT200+BT203</f>
        <v>2962.14742936423</v>
      </c>
      <c r="BU204" s="43" t="n">
        <f aca="false">BU201+BU200+BU203</f>
        <v>2962.14742936423</v>
      </c>
      <c r="BV204" s="43" t="n">
        <f aca="false">BV201+BV200+BV203</f>
        <v>2962.14742936423</v>
      </c>
      <c r="BW204" s="43" t="n">
        <f aca="false">BW201+BW200+BW203</f>
        <v>2962.14742936423</v>
      </c>
      <c r="BX204" s="43" t="n">
        <f aca="false">BX201+BX200+BX203</f>
        <v>2962.14742936423</v>
      </c>
      <c r="BY204" s="43" t="n">
        <f aca="false">BY201+BY200+BY203</f>
        <v>2962.14742936423</v>
      </c>
      <c r="BZ204" s="43" t="n">
        <f aca="false">BZ201+BZ200+BZ203</f>
        <v>2962.14742936423</v>
      </c>
      <c r="CA204" s="43" t="n">
        <f aca="false">CA201+CA200+CA203</f>
        <v>2962.14742936423</v>
      </c>
      <c r="CB204" s="43" t="n">
        <f aca="false">CB201+CB200+CB203</f>
        <v>2962.14742936423</v>
      </c>
      <c r="CC204" s="43" t="n">
        <f aca="false">CC201+CC200+CC203</f>
        <v>2962.14742936423</v>
      </c>
      <c r="CD204" s="43" t="n">
        <f aca="false">CD201+CD200+CD203</f>
        <v>2962.14742936423</v>
      </c>
      <c r="CE204" s="43" t="n">
        <f aca="false">CE201+CE200+CE203</f>
        <v>2962.14742936423</v>
      </c>
      <c r="CF204" s="43" t="n">
        <f aca="false">CF201+CF200+CF203</f>
        <v>2962.14742936423</v>
      </c>
      <c r="CG204" s="43" t="n">
        <f aca="false">CG201+CG200+CG203</f>
        <v>2962.14742936423</v>
      </c>
      <c r="CH204" s="43" t="n">
        <f aca="false">CH201+CH200+CH203</f>
        <v>2962.14742936423</v>
      </c>
      <c r="CI204" s="43" t="n">
        <f aca="false">CI201+CI200+CI203</f>
        <v>2962.14742936423</v>
      </c>
      <c r="CJ204" s="43" t="n">
        <f aca="false">CJ201+CJ200+CJ203</f>
        <v>2962.14742936423</v>
      </c>
      <c r="CK204" s="43" t="n">
        <f aca="false">CK201+CK200+CK203</f>
        <v>2962.14742936423</v>
      </c>
      <c r="CL204" s="43" t="n">
        <f aca="false">CL201+CL200+CL203</f>
        <v>2962.14742936423</v>
      </c>
      <c r="CM204" s="43" t="n">
        <f aca="false">CM201+CM200+CM203</f>
        <v>2962.14742936423</v>
      </c>
      <c r="CN204" s="43" t="n">
        <f aca="false">CN201+CN200+CN203</f>
        <v>2962.14742936423</v>
      </c>
      <c r="CO204" s="43" t="n">
        <f aca="false">CO201+CO200+CO203</f>
        <v>2962.14742936423</v>
      </c>
      <c r="CP204" s="43" t="n">
        <f aca="false">CP201+CP200+CP203</f>
        <v>2962.14742936423</v>
      </c>
      <c r="CQ204" s="43" t="n">
        <f aca="false">CQ201+CQ200+CQ203</f>
        <v>2962.14742936423</v>
      </c>
      <c r="CR204" s="43" t="n">
        <f aca="false">CR201+CR200+CR203</f>
        <v>2962.14742936423</v>
      </c>
      <c r="CS204" s="43" t="n">
        <f aca="false">CS201+CS200+CS203</f>
        <v>2962.14742936423</v>
      </c>
      <c r="CT204" s="43" t="n">
        <f aca="false">CT201+CT200+CT203</f>
        <v>2962.14742936423</v>
      </c>
      <c r="CU204" s="43" t="n">
        <f aca="false">CU201+CU200+CU203</f>
        <v>2962.14742936423</v>
      </c>
      <c r="CV204" s="43" t="n">
        <f aca="false">CV201+CV200+CV203</f>
        <v>2962.14742936423</v>
      </c>
      <c r="CW204" s="43" t="n">
        <f aca="false">CW201+CW200+CW203</f>
        <v>2962.14742936423</v>
      </c>
      <c r="CX204" s="43" t="n">
        <f aca="false">CX201+CX200+CX203</f>
        <v>2962.14742936423</v>
      </c>
      <c r="CY204" s="43" t="n">
        <f aca="false">CY201+CY200+CY203</f>
        <v>2962.14742936423</v>
      </c>
      <c r="CZ204" s="43" t="n">
        <f aca="false">CZ201+CZ200+CZ203</f>
        <v>2962.14742936423</v>
      </c>
      <c r="DA204" s="43" t="n">
        <f aca="false">DA201+DA200+DA203</f>
        <v>2962.14742936423</v>
      </c>
      <c r="DB204" s="43" t="n">
        <f aca="false">DB201+DB200+DB203</f>
        <v>2962.14742936423</v>
      </c>
      <c r="DC204" s="43" t="n">
        <f aca="false">DC201+DC200+DC203</f>
        <v>2962.14742936423</v>
      </c>
      <c r="DD204" s="43" t="n">
        <f aca="false">DD201+DD200+DD203</f>
        <v>2962.14742936423</v>
      </c>
      <c r="DE204" s="43" t="n">
        <f aca="false">DE201+DE200+DE203</f>
        <v>2962.14742936423</v>
      </c>
      <c r="DF204" s="43" t="n">
        <f aca="false">DF201+DF200+DF203</f>
        <v>2962.14742936423</v>
      </c>
      <c r="DG204" s="43" t="n">
        <f aca="false">DG201+DG200+DG203</f>
        <v>2962.14742936423</v>
      </c>
      <c r="DH204" s="43" t="n">
        <f aca="false">DH201+DH200+DH203</f>
        <v>2962.14742936423</v>
      </c>
      <c r="DI204" s="43" t="n">
        <f aca="false">DI201+DI200+DI203</f>
        <v>2962.14742936423</v>
      </c>
      <c r="DJ204" s="43" t="n">
        <f aca="false">DJ201+DJ200+DJ203</f>
        <v>2962.14742936423</v>
      </c>
      <c r="DK204" s="43" t="n">
        <f aca="false">DK201+DK200+DK203</f>
        <v>2962.14742936423</v>
      </c>
      <c r="DL204" s="43" t="n">
        <f aca="false">DL201+DL200+DL203</f>
        <v>2962.14742936423</v>
      </c>
      <c r="DM204" s="43" t="n">
        <f aca="false">DM201+DM200+DM203</f>
        <v>2962.14742936423</v>
      </c>
      <c r="DN204" s="43" t="n">
        <f aca="false">DN201+DN200+DN203</f>
        <v>2962.14742936423</v>
      </c>
      <c r="DO204" s="43" t="n">
        <f aca="false">DO201+DO200+DO203</f>
        <v>2962.14742936423</v>
      </c>
      <c r="DP204" s="43" t="n">
        <f aca="false">DP201+DP200+DP203</f>
        <v>2962.14742936423</v>
      </c>
      <c r="DQ204" s="43" t="n">
        <f aca="false">DQ201+DQ200+DQ203</f>
        <v>2962.14742936423</v>
      </c>
      <c r="DR204" s="43" t="n">
        <f aca="false">DR201+DR200+DR203</f>
        <v>2962.14742936423</v>
      </c>
      <c r="DS204" s="43" t="n">
        <f aca="false">DS201+DS200+DS203</f>
        <v>2962.14742936423</v>
      </c>
      <c r="DT204" s="43" t="n">
        <f aca="false">DT201+DT200+DT203</f>
        <v>2962.14742936423</v>
      </c>
      <c r="DU204" s="43" t="n">
        <f aca="false">DU201+DU200+DU203</f>
        <v>2962.14742936423</v>
      </c>
      <c r="DV204" s="43" t="n">
        <f aca="false">DV201+DV200+DV203</f>
        <v>2962.14742936423</v>
      </c>
      <c r="DW204" s="43" t="n">
        <f aca="false">DW201+DW200+DW203</f>
        <v>2962.14742936423</v>
      </c>
      <c r="DX204" s="43" t="n">
        <f aca="false">DX201+DX200+DX203</f>
        <v>2962.14742936423</v>
      </c>
      <c r="DY204" s="43" t="n">
        <f aca="false">DY201+DY200+DY203</f>
        <v>2962.14742936423</v>
      </c>
      <c r="DZ204" s="43" t="n">
        <f aca="false">DZ201+DZ200+DZ203</f>
        <v>2962.14742936423</v>
      </c>
      <c r="EA204" s="43" t="n">
        <f aca="false">EA201+EA200+EA203</f>
        <v>2962.14742936423</v>
      </c>
      <c r="EB204" s="43" t="n">
        <f aca="false">EB201+EB200+EB203</f>
        <v>2962.14742936423</v>
      </c>
      <c r="EC204" s="43" t="n">
        <f aca="false">EC201+EC200+EC203</f>
        <v>2962.14742936423</v>
      </c>
      <c r="ED204" s="43" t="n">
        <f aca="false">ED201+ED200+ED203</f>
        <v>2962.14742936423</v>
      </c>
      <c r="EE204" s="43" t="n">
        <f aca="false">EE201+EE200+EE203</f>
        <v>2962.14742936423</v>
      </c>
      <c r="EF204" s="43" t="n">
        <f aca="false">EF201+EF200+EF203</f>
        <v>2962.14742936423</v>
      </c>
      <c r="EG204" s="43" t="n">
        <f aca="false">EG201+EG200+EG203</f>
        <v>2962.14742936423</v>
      </c>
      <c r="EH204" s="43" t="n">
        <f aca="false">EH201+EH200+EH203</f>
        <v>2962.14742936423</v>
      </c>
      <c r="EI204" s="43" t="n">
        <f aca="false">EI201+EI200+EI203</f>
        <v>2962.14742936423</v>
      </c>
      <c r="EJ204" s="43" t="n">
        <f aca="false">EJ201+EJ200+EJ203</f>
        <v>2962.14742936423</v>
      </c>
      <c r="EK204" s="43" t="n">
        <f aca="false">EK201+EK200+EK203</f>
        <v>2962.14742936423</v>
      </c>
      <c r="EL204" s="43" t="n">
        <f aca="false">EL201+EL200+EL203</f>
        <v>2962.14742936423</v>
      </c>
      <c r="EM204" s="43" t="n">
        <f aca="false">EM201+EM200+EM203</f>
        <v>2962.14742936423</v>
      </c>
      <c r="EN204" s="43" t="n">
        <f aca="false">EN201+EN200+EN203</f>
        <v>2962.14742936423</v>
      </c>
      <c r="EO204" s="43" t="n">
        <f aca="false">EO201+EO200+EO203</f>
        <v>2962.14742936423</v>
      </c>
      <c r="EP204" s="43" t="n">
        <f aca="false">EP201+EP200+EP203</f>
        <v>2962.14742936423</v>
      </c>
      <c r="EQ204" s="43" t="n">
        <f aca="false">EQ201+EQ200+EQ203</f>
        <v>2962.14742936423</v>
      </c>
      <c r="ER204" s="43" t="n">
        <f aca="false">ER201+ER200+ER203</f>
        <v>2962.14742936423</v>
      </c>
      <c r="ES204" s="43" t="n">
        <f aca="false">ES201+ES200+ES203</f>
        <v>2962.14742936423</v>
      </c>
      <c r="ET204" s="43" t="n">
        <f aca="false">ET201+ET200+ET203</f>
        <v>2962.14742936423</v>
      </c>
      <c r="EU204" s="43" t="n">
        <f aca="false">EU201+EU200+EU203</f>
        <v>2962.14742936423</v>
      </c>
      <c r="EV204" s="43" t="n">
        <f aca="false">EV201+EV200+EV203</f>
        <v>2962.14742936423</v>
      </c>
      <c r="EW204" s="43" t="n">
        <f aca="false">EW201+EW200+EW203</f>
        <v>2962.14742936423</v>
      </c>
      <c r="EX204" s="43" t="n">
        <f aca="false">EX201+EX200+EX203</f>
        <v>2962.14742936423</v>
      </c>
      <c r="EY204" s="43" t="n">
        <f aca="false">EY201+EY200+EY203</f>
        <v>2962.14742936423</v>
      </c>
      <c r="EZ204" s="43" t="n">
        <f aca="false">EZ201+EZ200+EZ203</f>
        <v>2962.14742936423</v>
      </c>
      <c r="FA204" s="43" t="n">
        <f aca="false">FA201+FA200+FA203</f>
        <v>2962.14742936423</v>
      </c>
      <c r="FB204" s="43" t="n">
        <f aca="false">FB201+FB200+FB203</f>
        <v>2962.14742936423</v>
      </c>
      <c r="FC204" s="43" t="n">
        <f aca="false">FC201+FC200+FC203</f>
        <v>2962.14742936423</v>
      </c>
      <c r="FD204" s="43" t="n">
        <f aca="false">FD201+FD200+FD203</f>
        <v>2962.14742936423</v>
      </c>
      <c r="FE204" s="43" t="n">
        <f aca="false">FE201+FE200+FE203</f>
        <v>2962.14742936423</v>
      </c>
      <c r="FF204" s="43" t="n">
        <f aca="false">FF201+FF200+FF203</f>
        <v>2962.14742936423</v>
      </c>
      <c r="FG204" s="43" t="n">
        <f aca="false">FG201+FG200+FG203</f>
        <v>2962.14742936423</v>
      </c>
      <c r="FH204" s="43" t="n">
        <f aca="false">FH201+FH200+FH203</f>
        <v>2962.14742936423</v>
      </c>
    </row>
    <row r="205" customFormat="false" ht="15" hidden="false" customHeight="false" outlineLevel="0" collapsed="false">
      <c r="C205" s="0" t="s">
        <v>787</v>
      </c>
      <c r="D205" s="11" t="s">
        <v>319</v>
      </c>
      <c r="J205" s="18" t="n">
        <f aca="false">I208</f>
        <v>0</v>
      </c>
      <c r="K205" s="18" t="n">
        <f aca="false">J208</f>
        <v>150</v>
      </c>
      <c r="L205" s="18" t="n">
        <f aca="false">K208</f>
        <v>150</v>
      </c>
      <c r="M205" s="18" t="n">
        <f aca="false">L208</f>
        <v>150</v>
      </c>
      <c r="N205" s="18" t="n">
        <f aca="false">M208</f>
        <v>150</v>
      </c>
      <c r="O205" s="18" t="n">
        <f aca="false">N208</f>
        <v>168</v>
      </c>
      <c r="P205" s="18" t="n">
        <f aca="false">O208</f>
        <v>168</v>
      </c>
      <c r="Q205" s="18" t="n">
        <f aca="false">P208</f>
        <v>168</v>
      </c>
      <c r="R205" s="18" t="n">
        <f aca="false">Q208</f>
        <v>168</v>
      </c>
      <c r="S205" s="18" t="n">
        <f aca="false">R208</f>
        <v>188.16</v>
      </c>
      <c r="T205" s="18" t="n">
        <f aca="false">S208</f>
        <v>188.16</v>
      </c>
      <c r="U205" s="18" t="n">
        <f aca="false">T208</f>
        <v>188.16</v>
      </c>
      <c r="V205" s="18" t="n">
        <f aca="false">U208</f>
        <v>188.16</v>
      </c>
      <c r="W205" s="18" t="n">
        <f aca="false">V208</f>
        <v>193.789334794521</v>
      </c>
      <c r="X205" s="18" t="n">
        <f aca="false">W208</f>
        <v>193.789334794521</v>
      </c>
      <c r="Y205" s="18" t="n">
        <f aca="false">X208</f>
        <v>193.789334794521</v>
      </c>
      <c r="Z205" s="18" t="n">
        <f aca="false">Y208</f>
        <v>193.789334794521</v>
      </c>
      <c r="AA205" s="18" t="n">
        <f aca="false">Z208</f>
        <v>193.789334794521</v>
      </c>
      <c r="AB205" s="18" t="n">
        <f aca="false">AA208</f>
        <v>193.789334794521</v>
      </c>
      <c r="AC205" s="18" t="n">
        <f aca="false">AB208</f>
        <v>193.789334794521</v>
      </c>
      <c r="AD205" s="18" t="n">
        <f aca="false">AC208</f>
        <v>193.789334794521</v>
      </c>
      <c r="AE205" s="18" t="n">
        <f aca="false">AD208</f>
        <v>193.789334794521</v>
      </c>
      <c r="AF205" s="18" t="n">
        <f aca="false">AE208</f>
        <v>193.789334794521</v>
      </c>
      <c r="AG205" s="18" t="n">
        <f aca="false">AF208</f>
        <v>193.789334794521</v>
      </c>
      <c r="AH205" s="18" t="n">
        <f aca="false">AG208</f>
        <v>193.789334794521</v>
      </c>
      <c r="AI205" s="18" t="n">
        <f aca="false">AH208</f>
        <v>193.789334794521</v>
      </c>
      <c r="AJ205" s="18" t="n">
        <f aca="false">AI208</f>
        <v>193.789334794521</v>
      </c>
      <c r="AK205" s="18" t="n">
        <f aca="false">AJ208</f>
        <v>193.789334794521</v>
      </c>
      <c r="AL205" s="18" t="n">
        <f aca="false">AK208</f>
        <v>193.789334794521</v>
      </c>
      <c r="AM205" s="18" t="n">
        <f aca="false">AL208</f>
        <v>193.789334794521</v>
      </c>
      <c r="AN205" s="18" t="n">
        <f aca="false">AM208</f>
        <v>193.789334794521</v>
      </c>
      <c r="AO205" s="18" t="n">
        <f aca="false">AN208</f>
        <v>193.789334794521</v>
      </c>
      <c r="AP205" s="18" t="n">
        <f aca="false">AO208</f>
        <v>193.789334794521</v>
      </c>
      <c r="AQ205" s="18" t="n">
        <f aca="false">AP208</f>
        <v>193.789334794521</v>
      </c>
      <c r="AR205" s="18" t="n">
        <f aca="false">AQ208</f>
        <v>193.789334794521</v>
      </c>
      <c r="AS205" s="18" t="n">
        <f aca="false">AR208</f>
        <v>193.789334794521</v>
      </c>
      <c r="AT205" s="18" t="n">
        <f aca="false">AS208</f>
        <v>193.789334794521</v>
      </c>
      <c r="AU205" s="18" t="n">
        <f aca="false">AT208</f>
        <v>193.789334794521</v>
      </c>
      <c r="AV205" s="18" t="n">
        <f aca="false">AU208</f>
        <v>193.789334794521</v>
      </c>
      <c r="AW205" s="18" t="n">
        <f aca="false">AV208</f>
        <v>193.789334794521</v>
      </c>
      <c r="AX205" s="18" t="n">
        <f aca="false">AW208</f>
        <v>193.789334794521</v>
      </c>
      <c r="AY205" s="18" t="n">
        <f aca="false">AX208</f>
        <v>193.789334794521</v>
      </c>
      <c r="AZ205" s="18" t="n">
        <f aca="false">AY208</f>
        <v>193.789334794521</v>
      </c>
      <c r="BA205" s="18" t="n">
        <f aca="false">AZ208</f>
        <v>193.789334794521</v>
      </c>
      <c r="BB205" s="18" t="n">
        <f aca="false">BA208</f>
        <v>193.789334794521</v>
      </c>
      <c r="BC205" s="18" t="n">
        <f aca="false">BB208</f>
        <v>193.789334794521</v>
      </c>
      <c r="BD205" s="18" t="n">
        <f aca="false">BC208</f>
        <v>193.789334794521</v>
      </c>
      <c r="BE205" s="18" t="n">
        <f aca="false">BD208</f>
        <v>193.789334794521</v>
      </c>
      <c r="BF205" s="18" t="n">
        <f aca="false">BE208</f>
        <v>193.789334794521</v>
      </c>
      <c r="BG205" s="18" t="n">
        <f aca="false">BF208</f>
        <v>193.789334794521</v>
      </c>
      <c r="BH205" s="18" t="n">
        <f aca="false">BG208</f>
        <v>193.789334794521</v>
      </c>
      <c r="BI205" s="18" t="n">
        <f aca="false">BH208</f>
        <v>193.789334794521</v>
      </c>
      <c r="BJ205" s="18" t="n">
        <f aca="false">BI208</f>
        <v>193.789334794521</v>
      </c>
      <c r="BK205" s="18" t="n">
        <f aca="false">BJ208</f>
        <v>193.789334794521</v>
      </c>
      <c r="BL205" s="18" t="n">
        <f aca="false">BK208</f>
        <v>193.789334794521</v>
      </c>
      <c r="BM205" s="18" t="n">
        <f aca="false">BL208</f>
        <v>193.789334794521</v>
      </c>
      <c r="BN205" s="18" t="n">
        <f aca="false">BM208</f>
        <v>193.789334794521</v>
      </c>
      <c r="BO205" s="18" t="n">
        <f aca="false">BN208</f>
        <v>193.789334794521</v>
      </c>
      <c r="BP205" s="18" t="n">
        <f aca="false">BO208</f>
        <v>193.789334794521</v>
      </c>
      <c r="BQ205" s="18" t="n">
        <f aca="false">BP208</f>
        <v>193.789334794521</v>
      </c>
      <c r="BR205" s="18" t="n">
        <f aca="false">BQ208</f>
        <v>193.789334794521</v>
      </c>
      <c r="BS205" s="18" t="n">
        <f aca="false">BR208</f>
        <v>193.789334794521</v>
      </c>
      <c r="BT205" s="18" t="n">
        <f aca="false">BS208</f>
        <v>193.789334794521</v>
      </c>
      <c r="BU205" s="18" t="n">
        <f aca="false">BT208</f>
        <v>193.789334794521</v>
      </c>
      <c r="BV205" s="18" t="n">
        <f aca="false">BU208</f>
        <v>193.789334794521</v>
      </c>
      <c r="BW205" s="18" t="n">
        <f aca="false">BV208</f>
        <v>193.789334794521</v>
      </c>
      <c r="BX205" s="18" t="n">
        <f aca="false">BW208</f>
        <v>193.789334794521</v>
      </c>
      <c r="BY205" s="18" t="n">
        <f aca="false">BX208</f>
        <v>193.789334794521</v>
      </c>
      <c r="BZ205" s="18" t="n">
        <f aca="false">BY208</f>
        <v>193.789334794521</v>
      </c>
      <c r="CA205" s="18" t="n">
        <f aca="false">BZ208</f>
        <v>193.789334794521</v>
      </c>
      <c r="CB205" s="18" t="n">
        <f aca="false">CA208</f>
        <v>193.789334794521</v>
      </c>
      <c r="CC205" s="18" t="n">
        <f aca="false">CB208</f>
        <v>193.789334794521</v>
      </c>
      <c r="CD205" s="18" t="n">
        <f aca="false">CC208</f>
        <v>193.789334794521</v>
      </c>
      <c r="CE205" s="18" t="n">
        <f aca="false">CD208</f>
        <v>193.789334794521</v>
      </c>
      <c r="CF205" s="18" t="n">
        <f aca="false">CE208</f>
        <v>193.789334794521</v>
      </c>
      <c r="CG205" s="18" t="n">
        <f aca="false">CF208</f>
        <v>193.789334794521</v>
      </c>
      <c r="CH205" s="18" t="n">
        <f aca="false">CG208</f>
        <v>193.789334794521</v>
      </c>
      <c r="CI205" s="18" t="n">
        <f aca="false">CH208</f>
        <v>193.789334794521</v>
      </c>
      <c r="CJ205" s="18" t="n">
        <f aca="false">CI208</f>
        <v>193.789334794521</v>
      </c>
      <c r="CK205" s="18" t="n">
        <f aca="false">CJ208</f>
        <v>193.789334794521</v>
      </c>
      <c r="CL205" s="18" t="n">
        <f aca="false">CK208</f>
        <v>193.789334794521</v>
      </c>
      <c r="CM205" s="18" t="n">
        <f aca="false">CL208</f>
        <v>193.789334794521</v>
      </c>
      <c r="CN205" s="18" t="n">
        <f aca="false">CM208</f>
        <v>193.789334794521</v>
      </c>
      <c r="CO205" s="18" t="n">
        <f aca="false">CN208</f>
        <v>193.789334794521</v>
      </c>
      <c r="CP205" s="18" t="n">
        <f aca="false">CO208</f>
        <v>193.789334794521</v>
      </c>
      <c r="CQ205" s="18" t="n">
        <f aca="false">CP208</f>
        <v>193.789334794521</v>
      </c>
      <c r="CR205" s="18" t="n">
        <f aca="false">CQ208</f>
        <v>193.789334794521</v>
      </c>
      <c r="CS205" s="18" t="n">
        <f aca="false">CR208</f>
        <v>193.789334794521</v>
      </c>
      <c r="CT205" s="18" t="n">
        <f aca="false">CS208</f>
        <v>193.789334794521</v>
      </c>
      <c r="CU205" s="18" t="n">
        <f aca="false">CT208</f>
        <v>193.789334794521</v>
      </c>
      <c r="CV205" s="18" t="n">
        <f aca="false">CU208</f>
        <v>193.789334794521</v>
      </c>
      <c r="CW205" s="18" t="n">
        <f aca="false">CV208</f>
        <v>193.789334794521</v>
      </c>
      <c r="CX205" s="18" t="n">
        <f aca="false">CW208</f>
        <v>193.789334794521</v>
      </c>
      <c r="CY205" s="18" t="n">
        <f aca="false">CX208</f>
        <v>193.789334794521</v>
      </c>
      <c r="CZ205" s="18" t="n">
        <f aca="false">CY208</f>
        <v>193.789334794521</v>
      </c>
      <c r="DA205" s="18" t="n">
        <f aca="false">CZ208</f>
        <v>193.789334794521</v>
      </c>
      <c r="DB205" s="18" t="n">
        <f aca="false">DA208</f>
        <v>193.789334794521</v>
      </c>
      <c r="DC205" s="18" t="n">
        <f aca="false">DB208</f>
        <v>193.789334794521</v>
      </c>
      <c r="DD205" s="18" t="n">
        <f aca="false">DC208</f>
        <v>193.789334794521</v>
      </c>
      <c r="DE205" s="18" t="n">
        <f aca="false">DD208</f>
        <v>193.789334794521</v>
      </c>
      <c r="DF205" s="18" t="n">
        <f aca="false">DE208</f>
        <v>193.789334794521</v>
      </c>
      <c r="DG205" s="18" t="n">
        <f aca="false">DF208</f>
        <v>193.789334794521</v>
      </c>
      <c r="DH205" s="18" t="n">
        <f aca="false">DG208</f>
        <v>193.789334794521</v>
      </c>
      <c r="DI205" s="18" t="n">
        <f aca="false">DH208</f>
        <v>193.789334794521</v>
      </c>
      <c r="DJ205" s="18" t="n">
        <f aca="false">DI208</f>
        <v>193.789334794521</v>
      </c>
      <c r="DK205" s="18" t="n">
        <f aca="false">DJ208</f>
        <v>193.789334794521</v>
      </c>
      <c r="DL205" s="18" t="n">
        <f aca="false">DK208</f>
        <v>193.789334794521</v>
      </c>
      <c r="DM205" s="18" t="n">
        <f aca="false">DL208</f>
        <v>193.789334794521</v>
      </c>
      <c r="DN205" s="18" t="n">
        <f aca="false">DM208</f>
        <v>193.789334794521</v>
      </c>
      <c r="DO205" s="18" t="n">
        <f aca="false">DN208</f>
        <v>193.789334794521</v>
      </c>
      <c r="DP205" s="18" t="n">
        <f aca="false">DO208</f>
        <v>193.789334794521</v>
      </c>
      <c r="DQ205" s="18" t="n">
        <f aca="false">DP208</f>
        <v>193.789334794521</v>
      </c>
      <c r="DR205" s="18" t="n">
        <f aca="false">DQ208</f>
        <v>193.789334794521</v>
      </c>
      <c r="DS205" s="18" t="n">
        <f aca="false">DR208</f>
        <v>193.789334794521</v>
      </c>
      <c r="DT205" s="18" t="n">
        <f aca="false">DS208</f>
        <v>193.789334794521</v>
      </c>
      <c r="DU205" s="18" t="n">
        <f aca="false">DT208</f>
        <v>193.789334794521</v>
      </c>
      <c r="DV205" s="18" t="n">
        <f aca="false">DU208</f>
        <v>193.789334794521</v>
      </c>
      <c r="DW205" s="18" t="n">
        <f aca="false">DV208</f>
        <v>193.789334794521</v>
      </c>
      <c r="DX205" s="18" t="n">
        <f aca="false">DW208</f>
        <v>193.789334794521</v>
      </c>
      <c r="DY205" s="18" t="n">
        <f aca="false">DX208</f>
        <v>193.789334794521</v>
      </c>
      <c r="DZ205" s="18" t="n">
        <f aca="false">DY208</f>
        <v>193.789334794521</v>
      </c>
      <c r="EA205" s="18" t="n">
        <f aca="false">DZ208</f>
        <v>193.789334794521</v>
      </c>
      <c r="EB205" s="18" t="n">
        <f aca="false">EA208</f>
        <v>193.789334794521</v>
      </c>
      <c r="EC205" s="18" t="n">
        <f aca="false">EB208</f>
        <v>193.789334794521</v>
      </c>
      <c r="ED205" s="18" t="n">
        <f aca="false">EC208</f>
        <v>193.789334794521</v>
      </c>
      <c r="EE205" s="18" t="n">
        <f aca="false">ED208</f>
        <v>193.789334794521</v>
      </c>
      <c r="EF205" s="18" t="n">
        <f aca="false">EE208</f>
        <v>193.789334794521</v>
      </c>
      <c r="EG205" s="18" t="n">
        <f aca="false">EF208</f>
        <v>193.789334794521</v>
      </c>
      <c r="EH205" s="18" t="n">
        <f aca="false">EG208</f>
        <v>193.789334794521</v>
      </c>
      <c r="EI205" s="18" t="n">
        <f aca="false">EH208</f>
        <v>193.789334794521</v>
      </c>
      <c r="EJ205" s="18" t="n">
        <f aca="false">EI208</f>
        <v>193.789334794521</v>
      </c>
      <c r="EK205" s="18" t="n">
        <f aca="false">EJ208</f>
        <v>193.789334794521</v>
      </c>
      <c r="EL205" s="18" t="n">
        <f aca="false">EK208</f>
        <v>193.789334794521</v>
      </c>
      <c r="EM205" s="18" t="n">
        <f aca="false">EL208</f>
        <v>193.789334794521</v>
      </c>
      <c r="EN205" s="18" t="n">
        <f aca="false">EM208</f>
        <v>193.789334794521</v>
      </c>
      <c r="EO205" s="18" t="n">
        <f aca="false">EN208</f>
        <v>193.789334794521</v>
      </c>
      <c r="EP205" s="18" t="n">
        <f aca="false">EO208</f>
        <v>193.789334794521</v>
      </c>
      <c r="EQ205" s="18" t="n">
        <f aca="false">EP208</f>
        <v>193.789334794521</v>
      </c>
      <c r="ER205" s="18" t="n">
        <f aca="false">EQ208</f>
        <v>193.789334794521</v>
      </c>
      <c r="ES205" s="18" t="n">
        <f aca="false">ER208</f>
        <v>193.789334794521</v>
      </c>
      <c r="ET205" s="18" t="n">
        <f aca="false">ES208</f>
        <v>193.789334794521</v>
      </c>
      <c r="EU205" s="18" t="n">
        <f aca="false">ET208</f>
        <v>193.789334794521</v>
      </c>
      <c r="EV205" s="18" t="n">
        <f aca="false">EU208</f>
        <v>193.789334794521</v>
      </c>
      <c r="EW205" s="18" t="n">
        <f aca="false">EV208</f>
        <v>193.789334794521</v>
      </c>
      <c r="EX205" s="18" t="n">
        <f aca="false">EW208</f>
        <v>193.789334794521</v>
      </c>
      <c r="EY205" s="18" t="n">
        <f aca="false">EX208</f>
        <v>193.789334794521</v>
      </c>
      <c r="EZ205" s="18" t="n">
        <f aca="false">EY208</f>
        <v>193.789334794521</v>
      </c>
      <c r="FA205" s="18" t="n">
        <f aca="false">EZ208</f>
        <v>193.789334794521</v>
      </c>
      <c r="FB205" s="18" t="n">
        <f aca="false">FA208</f>
        <v>193.789334794521</v>
      </c>
      <c r="FC205" s="18" t="n">
        <f aca="false">FB208</f>
        <v>193.789334794521</v>
      </c>
      <c r="FD205" s="18" t="n">
        <f aca="false">FC208</f>
        <v>193.789334794521</v>
      </c>
      <c r="FE205" s="18" t="n">
        <f aca="false">FD208</f>
        <v>193.789334794521</v>
      </c>
      <c r="FF205" s="18" t="n">
        <f aca="false">FE208</f>
        <v>193.789334794521</v>
      </c>
      <c r="FG205" s="18" t="n">
        <f aca="false">FF208</f>
        <v>193.789334794521</v>
      </c>
      <c r="FH205" s="18" t="n">
        <f aca="false">FG208</f>
        <v>193.789334794521</v>
      </c>
    </row>
    <row r="206" customFormat="false" ht="15" hidden="false" customHeight="false" outlineLevel="0" collapsed="false">
      <c r="C206" s="0" t="s">
        <v>788</v>
      </c>
      <c r="D206" s="11" t="s">
        <v>319</v>
      </c>
      <c r="E206" s="43" t="n">
        <f aca="false">SUMIF($J$3:$FH$3,"&lt;="&amp;$E18,$J206:$FH206)</f>
        <v>22.9709589041096</v>
      </c>
      <c r="F206" s="43" t="n">
        <f aca="false">SUMIF($J$4:$FH$4,"&lt;="&amp;$E20,$J206:$FH206)</f>
        <v>43.7893347945205</v>
      </c>
      <c r="I206" s="43" t="n">
        <f aca="false">SUM(J206:FH206)</f>
        <v>43.7893347945205</v>
      </c>
      <c r="J206" s="43" t="n">
        <f aca="false">J205*J199*(1-J24)</f>
        <v>0</v>
      </c>
      <c r="K206" s="43" t="n">
        <f aca="false">K205*K199*(1-K24)</f>
        <v>4.43835616438356</v>
      </c>
      <c r="L206" s="43" t="n">
        <f aca="false">L205*L199*(1-L24)</f>
        <v>4.48767123287671</v>
      </c>
      <c r="M206" s="43" t="n">
        <f aca="false">M205*M199*(1-M24)</f>
        <v>4.53698630136986</v>
      </c>
      <c r="N206" s="43" t="n">
        <f aca="false">N205*N199*(1-N24)</f>
        <v>4.53698630136986</v>
      </c>
      <c r="O206" s="43" t="n">
        <f aca="false">O205*O199*(1-O24)</f>
        <v>4.97095890410959</v>
      </c>
      <c r="P206" s="43" t="n">
        <f aca="false">P205*P199*(1-P24)</f>
        <v>5.02619178082192</v>
      </c>
      <c r="Q206" s="43" t="n">
        <f aca="false">Q205*Q199*(1-Q24)</f>
        <v>5.08142465753425</v>
      </c>
      <c r="R206" s="43" t="n">
        <f aca="false">R205*R199*(1-R24)</f>
        <v>5.08142465753425</v>
      </c>
      <c r="S206" s="43" t="n">
        <f aca="false">S205*S199*(1-S24)</f>
        <v>5.62933479452055</v>
      </c>
      <c r="T206" s="43" t="n">
        <f aca="false">T205*T199*(1-T24)</f>
        <v>0</v>
      </c>
      <c r="U206" s="43" t="n">
        <f aca="false">U205*U199*(1-U24)</f>
        <v>0</v>
      </c>
      <c r="V206" s="43" t="n">
        <f aca="false">V205*V199*(1-V24)</f>
        <v>0</v>
      </c>
      <c r="W206" s="43" t="n">
        <f aca="false">W205*W199*(1-W24)</f>
        <v>0</v>
      </c>
      <c r="X206" s="43" t="n">
        <f aca="false">X205*X199*(1-X24)</f>
        <v>0</v>
      </c>
      <c r="Y206" s="43" t="n">
        <f aca="false">Y205*Y199*(1-Y24)</f>
        <v>0</v>
      </c>
      <c r="Z206" s="43" t="n">
        <f aca="false">Z205*Z199*(1-Z24)</f>
        <v>0</v>
      </c>
      <c r="AA206" s="43" t="n">
        <f aca="false">AA205*AA199*(1-AA24)</f>
        <v>0</v>
      </c>
      <c r="AB206" s="43" t="n">
        <f aca="false">AB205*AB199*(1-AB24)</f>
        <v>0</v>
      </c>
      <c r="AC206" s="43" t="n">
        <f aca="false">AC205*AC199*(1-AC24)</f>
        <v>0</v>
      </c>
      <c r="AD206" s="43" t="n">
        <f aca="false">AD205*AD199*(1-AD24)</f>
        <v>0</v>
      </c>
      <c r="AE206" s="43" t="n">
        <f aca="false">AE205*AE199*(1-AE24)</f>
        <v>0</v>
      </c>
      <c r="AF206" s="43" t="n">
        <f aca="false">AF205*AF199*(1-AF24)</f>
        <v>0</v>
      </c>
      <c r="AG206" s="43" t="n">
        <f aca="false">AG205*AG199*(1-AG24)</f>
        <v>0</v>
      </c>
      <c r="AH206" s="43" t="n">
        <f aca="false">AH205*AH199*(1-AH24)</f>
        <v>0</v>
      </c>
      <c r="AI206" s="43" t="n">
        <f aca="false">AI205*AI199*(1-AI24)</f>
        <v>0</v>
      </c>
      <c r="AJ206" s="43" t="n">
        <f aca="false">AJ205*AJ199*(1-AJ24)</f>
        <v>0</v>
      </c>
      <c r="AK206" s="43" t="n">
        <f aca="false">AK205*AK199*(1-AK24)</f>
        <v>0</v>
      </c>
      <c r="AL206" s="43" t="n">
        <f aca="false">AL205*AL199*(1-AL24)</f>
        <v>0</v>
      </c>
      <c r="AM206" s="43" t="n">
        <f aca="false">AM205*AM199*(1-AM24)</f>
        <v>0</v>
      </c>
      <c r="AN206" s="43" t="n">
        <f aca="false">AN205*AN199*(1-AN24)</f>
        <v>0</v>
      </c>
      <c r="AO206" s="43" t="n">
        <f aca="false">AO205*AO199*(1-AO24)</f>
        <v>0</v>
      </c>
      <c r="AP206" s="43" t="n">
        <f aca="false">AP205*AP199*(1-AP24)</f>
        <v>0</v>
      </c>
      <c r="AQ206" s="43" t="n">
        <f aca="false">AQ205*AQ199*(1-AQ24)</f>
        <v>0</v>
      </c>
      <c r="AR206" s="43" t="n">
        <f aca="false">AR205*AR199*(1-AR24)</f>
        <v>0</v>
      </c>
      <c r="AS206" s="43" t="n">
        <f aca="false">AS205*AS199*(1-AS24)</f>
        <v>0</v>
      </c>
      <c r="AT206" s="43" t="n">
        <f aca="false">AT205*AT199*(1-AT24)</f>
        <v>0</v>
      </c>
      <c r="AU206" s="43" t="n">
        <f aca="false">AU205*AU199*(1-AU24)</f>
        <v>0</v>
      </c>
      <c r="AV206" s="43" t="n">
        <f aca="false">AV205*AV199*(1-AV24)</f>
        <v>0</v>
      </c>
      <c r="AW206" s="43" t="n">
        <f aca="false">AW205*AW199*(1-AW24)</f>
        <v>0</v>
      </c>
      <c r="AX206" s="43" t="n">
        <f aca="false">AX205*AX199*(1-AX24)</f>
        <v>0</v>
      </c>
      <c r="AY206" s="43" t="n">
        <f aca="false">AY205*AY199*(1-AY24)</f>
        <v>0</v>
      </c>
      <c r="AZ206" s="43" t="n">
        <f aca="false">AZ205*AZ199*(1-AZ24)</f>
        <v>0</v>
      </c>
      <c r="BA206" s="43" t="n">
        <f aca="false">BA205*BA199*(1-BA24)</f>
        <v>0</v>
      </c>
      <c r="BB206" s="43" t="n">
        <f aca="false">BB205*BB199*(1-BB24)</f>
        <v>0</v>
      </c>
      <c r="BC206" s="43" t="n">
        <f aca="false">BC205*BC199*(1-BC24)</f>
        <v>0</v>
      </c>
      <c r="BD206" s="43" t="n">
        <f aca="false">BD205*BD199*(1-BD24)</f>
        <v>0</v>
      </c>
      <c r="BE206" s="43" t="n">
        <f aca="false">BE205*BE199*(1-BE24)</f>
        <v>0</v>
      </c>
      <c r="BF206" s="43" t="n">
        <f aca="false">BF205*BF199*(1-BF24)</f>
        <v>0</v>
      </c>
      <c r="BG206" s="43" t="n">
        <f aca="false">BG205*BG199*(1-BG24)</f>
        <v>0</v>
      </c>
      <c r="BH206" s="43" t="n">
        <f aca="false">BH205*BH199*(1-BH24)</f>
        <v>0</v>
      </c>
      <c r="BI206" s="43" t="n">
        <f aca="false">BI205*BI199*(1-BI24)</f>
        <v>0</v>
      </c>
      <c r="BJ206" s="43" t="n">
        <f aca="false">BJ205*BJ199*(1-BJ24)</f>
        <v>0</v>
      </c>
      <c r="BK206" s="43" t="n">
        <f aca="false">BK205*BK199*(1-BK24)</f>
        <v>0</v>
      </c>
      <c r="BL206" s="43" t="n">
        <f aca="false">BL205*BL199*(1-BL24)</f>
        <v>0</v>
      </c>
      <c r="BM206" s="43" t="n">
        <f aca="false">BM205*BM199*(1-BM24)</f>
        <v>0</v>
      </c>
      <c r="BN206" s="43" t="n">
        <f aca="false">BN205*BN199*(1-BN24)</f>
        <v>0</v>
      </c>
      <c r="BO206" s="43" t="n">
        <f aca="false">BO205*BO199*(1-BO24)</f>
        <v>0</v>
      </c>
      <c r="BP206" s="43" t="n">
        <f aca="false">BP205*BP199*(1-BP24)</f>
        <v>0</v>
      </c>
      <c r="BQ206" s="43" t="n">
        <f aca="false">BQ205*BQ199*(1-BQ24)</f>
        <v>0</v>
      </c>
      <c r="BR206" s="43" t="n">
        <f aca="false">BR205*BR199*(1-BR24)</f>
        <v>0</v>
      </c>
      <c r="BS206" s="43" t="n">
        <f aca="false">BS205*BS199*(1-BS24)</f>
        <v>0</v>
      </c>
      <c r="BT206" s="43" t="n">
        <f aca="false">BT205*BT199*(1-BT24)</f>
        <v>0</v>
      </c>
      <c r="BU206" s="43" t="n">
        <f aca="false">BU205*BU199*(1-BU24)</f>
        <v>0</v>
      </c>
      <c r="BV206" s="43" t="n">
        <f aca="false">BV205*BV199*(1-BV24)</f>
        <v>0</v>
      </c>
      <c r="BW206" s="43" t="n">
        <f aca="false">BW205*BW199*(1-BW24)</f>
        <v>0</v>
      </c>
      <c r="BX206" s="43" t="n">
        <f aca="false">BX205*BX199*(1-BX24)</f>
        <v>0</v>
      </c>
      <c r="BY206" s="43" t="n">
        <f aca="false">BY205*BY199*(1-BY24)</f>
        <v>0</v>
      </c>
      <c r="BZ206" s="43" t="n">
        <f aca="false">BZ205*BZ199*(1-BZ24)</f>
        <v>0</v>
      </c>
      <c r="CA206" s="43" t="n">
        <f aca="false">CA205*CA199*(1-CA24)</f>
        <v>0</v>
      </c>
      <c r="CB206" s="43" t="n">
        <f aca="false">CB205*CB199*(1-CB24)</f>
        <v>0</v>
      </c>
      <c r="CC206" s="43" t="n">
        <f aca="false">CC205*CC199*(1-CC24)</f>
        <v>0</v>
      </c>
      <c r="CD206" s="43" t="n">
        <f aca="false">CD205*CD199*(1-CD24)</f>
        <v>0</v>
      </c>
      <c r="CE206" s="43" t="n">
        <f aca="false">CE205*CE199*(1-CE24)</f>
        <v>0</v>
      </c>
      <c r="CF206" s="43" t="n">
        <f aca="false">CF205*CF199*(1-CF24)</f>
        <v>0</v>
      </c>
      <c r="CG206" s="43" t="n">
        <f aca="false">CG205*CG199*(1-CG24)</f>
        <v>0</v>
      </c>
      <c r="CH206" s="43" t="n">
        <f aca="false">CH205*CH199*(1-CH24)</f>
        <v>0</v>
      </c>
      <c r="CI206" s="43" t="n">
        <f aca="false">CI205*CI199*(1-CI24)</f>
        <v>0</v>
      </c>
      <c r="CJ206" s="43" t="n">
        <f aca="false">CJ205*CJ199*(1-CJ24)</f>
        <v>0</v>
      </c>
      <c r="CK206" s="43" t="n">
        <f aca="false">CK205*CK199*(1-CK24)</f>
        <v>0</v>
      </c>
      <c r="CL206" s="43" t="n">
        <f aca="false">CL205*CL199*(1-CL24)</f>
        <v>0</v>
      </c>
      <c r="CM206" s="43" t="n">
        <f aca="false">CM205*CM199*(1-CM24)</f>
        <v>0</v>
      </c>
      <c r="CN206" s="43" t="n">
        <f aca="false">CN205*CN199*(1-CN24)</f>
        <v>0</v>
      </c>
      <c r="CO206" s="43" t="n">
        <f aca="false">CO205*CO199*(1-CO24)</f>
        <v>0</v>
      </c>
      <c r="CP206" s="43" t="n">
        <f aca="false">CP205*CP199*(1-CP24)</f>
        <v>0</v>
      </c>
      <c r="CQ206" s="43" t="n">
        <f aca="false">CQ205*CQ199*(1-CQ24)</f>
        <v>0</v>
      </c>
      <c r="CR206" s="43" t="n">
        <f aca="false">CR205*CR199*(1-CR24)</f>
        <v>0</v>
      </c>
      <c r="CS206" s="43" t="n">
        <f aca="false">CS205*CS199*(1-CS24)</f>
        <v>0</v>
      </c>
      <c r="CT206" s="43" t="n">
        <f aca="false">CT205*CT199*(1-CT24)</f>
        <v>0</v>
      </c>
      <c r="CU206" s="43" t="n">
        <f aca="false">CU205*CU199*(1-CU24)</f>
        <v>0</v>
      </c>
      <c r="CV206" s="43" t="n">
        <f aca="false">CV205*CV199*(1-CV24)</f>
        <v>0</v>
      </c>
      <c r="CW206" s="43" t="n">
        <f aca="false">CW205*CW199*(1-CW24)</f>
        <v>0</v>
      </c>
      <c r="CX206" s="43" t="n">
        <f aca="false">CX205*CX199*(1-CX24)</f>
        <v>0</v>
      </c>
      <c r="CY206" s="43" t="n">
        <f aca="false">CY205*CY199*(1-CY24)</f>
        <v>0</v>
      </c>
      <c r="CZ206" s="43" t="n">
        <f aca="false">CZ205*CZ199*(1-CZ24)</f>
        <v>0</v>
      </c>
      <c r="DA206" s="43" t="n">
        <f aca="false">DA205*DA199*(1-DA24)</f>
        <v>0</v>
      </c>
      <c r="DB206" s="43" t="n">
        <f aca="false">DB205*DB199*(1-DB24)</f>
        <v>0</v>
      </c>
      <c r="DC206" s="43" t="n">
        <f aca="false">DC205*DC199*(1-DC24)</f>
        <v>0</v>
      </c>
      <c r="DD206" s="43" t="n">
        <f aca="false">DD205*DD199*(1-DD24)</f>
        <v>0</v>
      </c>
      <c r="DE206" s="43" t="n">
        <f aca="false">DE205*DE199*(1-DE24)</f>
        <v>0</v>
      </c>
      <c r="DF206" s="43" t="n">
        <f aca="false">DF205*DF199*(1-DF24)</f>
        <v>0</v>
      </c>
      <c r="DG206" s="43" t="n">
        <f aca="false">DG205*DG199*(1-DG24)</f>
        <v>0</v>
      </c>
      <c r="DH206" s="43" t="n">
        <f aca="false">DH205*DH199*(1-DH24)</f>
        <v>0</v>
      </c>
      <c r="DI206" s="43" t="n">
        <f aca="false">DI205*DI199*(1-DI24)</f>
        <v>0</v>
      </c>
      <c r="DJ206" s="43" t="n">
        <f aca="false">DJ205*DJ199*(1-DJ24)</f>
        <v>0</v>
      </c>
      <c r="DK206" s="43" t="n">
        <f aca="false">DK205*DK199*(1-DK24)</f>
        <v>0</v>
      </c>
      <c r="DL206" s="43" t="n">
        <f aca="false">DL205*DL199*(1-DL24)</f>
        <v>0</v>
      </c>
      <c r="DM206" s="43" t="n">
        <f aca="false">DM205*DM199*(1-DM24)</f>
        <v>0</v>
      </c>
      <c r="DN206" s="43" t="n">
        <f aca="false">DN205*DN199*(1-DN24)</f>
        <v>0</v>
      </c>
      <c r="DO206" s="43" t="n">
        <f aca="false">DO205*DO199*(1-DO24)</f>
        <v>0</v>
      </c>
      <c r="DP206" s="43" t="n">
        <f aca="false">DP205*DP199*(1-DP24)</f>
        <v>0</v>
      </c>
      <c r="DQ206" s="43" t="n">
        <f aca="false">DQ205*DQ199*(1-DQ24)</f>
        <v>0</v>
      </c>
      <c r="DR206" s="43" t="n">
        <f aca="false">DR205*DR199*(1-DR24)</f>
        <v>0</v>
      </c>
      <c r="DS206" s="43" t="n">
        <f aca="false">DS205*DS199*(1-DS24)</f>
        <v>0</v>
      </c>
      <c r="DT206" s="43" t="n">
        <f aca="false">DT205*DT199*(1-DT24)</f>
        <v>0</v>
      </c>
      <c r="DU206" s="43" t="n">
        <f aca="false">DU205*DU199*(1-DU24)</f>
        <v>0</v>
      </c>
      <c r="DV206" s="43" t="n">
        <f aca="false">DV205*DV199*(1-DV24)</f>
        <v>0</v>
      </c>
      <c r="DW206" s="43" t="n">
        <f aca="false">DW205*DW199*(1-DW24)</f>
        <v>0</v>
      </c>
      <c r="DX206" s="43" t="n">
        <f aca="false">DX205*DX199*(1-DX24)</f>
        <v>0</v>
      </c>
      <c r="DY206" s="43" t="n">
        <f aca="false">DY205*DY199*(1-DY24)</f>
        <v>0</v>
      </c>
      <c r="DZ206" s="43" t="n">
        <f aca="false">DZ205*DZ199*(1-DZ24)</f>
        <v>0</v>
      </c>
      <c r="EA206" s="43" t="n">
        <f aca="false">EA205*EA199*(1-EA24)</f>
        <v>0</v>
      </c>
      <c r="EB206" s="43" t="n">
        <f aca="false">EB205*EB199*(1-EB24)</f>
        <v>0</v>
      </c>
      <c r="EC206" s="43" t="n">
        <f aca="false">EC205*EC199*(1-EC24)</f>
        <v>0</v>
      </c>
      <c r="ED206" s="43" t="n">
        <f aca="false">ED205*ED199*(1-ED24)</f>
        <v>0</v>
      </c>
      <c r="EE206" s="43" t="n">
        <f aca="false">EE205*EE199*(1-EE24)</f>
        <v>0</v>
      </c>
      <c r="EF206" s="43" t="n">
        <f aca="false">EF205*EF199*(1-EF24)</f>
        <v>0</v>
      </c>
      <c r="EG206" s="43" t="n">
        <f aca="false">EG205*EG199*(1-EG24)</f>
        <v>0</v>
      </c>
      <c r="EH206" s="43" t="n">
        <f aca="false">EH205*EH199*(1-EH24)</f>
        <v>0</v>
      </c>
      <c r="EI206" s="43" t="n">
        <f aca="false">EI205*EI199*(1-EI24)</f>
        <v>0</v>
      </c>
      <c r="EJ206" s="43" t="n">
        <f aca="false">EJ205*EJ199*(1-EJ24)</f>
        <v>0</v>
      </c>
      <c r="EK206" s="43" t="n">
        <f aca="false">EK205*EK199*(1-EK24)</f>
        <v>0</v>
      </c>
      <c r="EL206" s="43" t="n">
        <f aca="false">EL205*EL199*(1-EL24)</f>
        <v>0</v>
      </c>
      <c r="EM206" s="43" t="n">
        <f aca="false">EM205*EM199*(1-EM24)</f>
        <v>0</v>
      </c>
      <c r="EN206" s="43" t="n">
        <f aca="false">EN205*EN199*(1-EN24)</f>
        <v>0</v>
      </c>
      <c r="EO206" s="43" t="n">
        <f aca="false">EO205*EO199*(1-EO24)</f>
        <v>0</v>
      </c>
      <c r="EP206" s="43" t="n">
        <f aca="false">EP205*EP199*(1-EP24)</f>
        <v>0</v>
      </c>
      <c r="EQ206" s="43" t="n">
        <f aca="false">EQ205*EQ199*(1-EQ24)</f>
        <v>0</v>
      </c>
      <c r="ER206" s="43" t="n">
        <f aca="false">ER205*ER199*(1-ER24)</f>
        <v>0</v>
      </c>
      <c r="ES206" s="43" t="n">
        <f aca="false">ES205*ES199*(1-ES24)</f>
        <v>0</v>
      </c>
      <c r="ET206" s="43" t="n">
        <f aca="false">ET205*ET199*(1-ET24)</f>
        <v>0</v>
      </c>
      <c r="EU206" s="43" t="n">
        <f aca="false">EU205*EU199*(1-EU24)</f>
        <v>0</v>
      </c>
      <c r="EV206" s="43" t="n">
        <f aca="false">EV205*EV199*(1-EV24)</f>
        <v>0</v>
      </c>
      <c r="EW206" s="43" t="n">
        <f aca="false">EW205*EW199*(1-EW24)</f>
        <v>0</v>
      </c>
      <c r="EX206" s="43" t="n">
        <f aca="false">EX205*EX199*(1-EX24)</f>
        <v>0</v>
      </c>
      <c r="EY206" s="43" t="n">
        <f aca="false">EY205*EY199*(1-EY24)</f>
        <v>0</v>
      </c>
      <c r="EZ206" s="43" t="n">
        <f aca="false">EZ205*EZ199*(1-EZ24)</f>
        <v>0</v>
      </c>
      <c r="FA206" s="43" t="n">
        <f aca="false">FA205*FA199*(1-FA24)</f>
        <v>0</v>
      </c>
      <c r="FB206" s="43" t="n">
        <f aca="false">FB205*FB199*(1-FB24)</f>
        <v>0</v>
      </c>
      <c r="FC206" s="43" t="n">
        <f aca="false">FC205*FC199*(1-FC24)</f>
        <v>0</v>
      </c>
      <c r="FD206" s="43" t="n">
        <f aca="false">FD205*FD199*(1-FD24)</f>
        <v>0</v>
      </c>
      <c r="FE206" s="43" t="n">
        <f aca="false">FE205*FE199*(1-FE24)</f>
        <v>0</v>
      </c>
      <c r="FF206" s="43" t="n">
        <f aca="false">FF205*FF199*(1-FF24)</f>
        <v>0</v>
      </c>
      <c r="FG206" s="43" t="n">
        <f aca="false">FG205*FG199*(1-FG24)</f>
        <v>0</v>
      </c>
      <c r="FH206" s="43" t="n">
        <f aca="false">FH205*FH199*(1-FH24)</f>
        <v>0</v>
      </c>
    </row>
    <row r="207" customFormat="false" ht="15" hidden="false" customHeight="false" outlineLevel="0" collapsed="false">
      <c r="C207" s="0" t="s">
        <v>789</v>
      </c>
      <c r="D207" s="11" t="s">
        <v>319</v>
      </c>
      <c r="I207" s="43" t="n">
        <f aca="false">SUM(J207:FH207)</f>
        <v>43.7893347945205</v>
      </c>
      <c r="J207" s="43" t="n">
        <f aca="false">IF(In_Fix_Interest=1,J35*SUMIF($J$7:J$7,J$7,$J206:J206),J206)</f>
        <v>0</v>
      </c>
      <c r="K207" s="43" t="n">
        <f aca="false">IF(In_Fix_Interest=1,K35*SUMIF($J$7:K$7,K$7,$J206:K206),K206)</f>
        <v>0</v>
      </c>
      <c r="L207" s="43" t="n">
        <f aca="false">IF(In_Fix_Interest=1,L35*SUMIF($J$7:L$7,L$7,$J206:L206),L206)</f>
        <v>0</v>
      </c>
      <c r="M207" s="43" t="n">
        <f aca="false">IF(In_Fix_Interest=1,M35*SUMIF($J$7:M$7,M$7,$J206:M206),M206)</f>
        <v>0</v>
      </c>
      <c r="N207" s="43" t="n">
        <f aca="false">IF(In_Fix_Interest=1,N35*SUMIF($J$7:N$7,N$7,$J206:N206),N206)</f>
        <v>18</v>
      </c>
      <c r="O207" s="43" t="n">
        <f aca="false">IF(In_Fix_Interest=1,O35*SUMIF($J$7:O$7,O$7,$J206:O206),O206)</f>
        <v>0</v>
      </c>
      <c r="P207" s="43" t="n">
        <f aca="false">IF(In_Fix_Interest=1,P35*SUMIF($J$7:P$7,P$7,$J206:P206),P206)</f>
        <v>0</v>
      </c>
      <c r="Q207" s="43" t="n">
        <f aca="false">IF(In_Fix_Interest=1,Q35*SUMIF($J$7:Q$7,Q$7,$J206:Q206),Q206)</f>
        <v>0</v>
      </c>
      <c r="R207" s="43" t="n">
        <f aca="false">IF(In_Fix_Interest=1,R35*SUMIF($J$7:R$7,R$7,$J206:R206),R206)</f>
        <v>20.16</v>
      </c>
      <c r="S207" s="43" t="n">
        <f aca="false">IF(In_Fix_Interest=1,S35*SUMIF($J$7:S$7,S$7,$J206:S206),S206)</f>
        <v>0</v>
      </c>
      <c r="T207" s="43" t="n">
        <f aca="false">IF(In_Fix_Interest=1,T35*SUMIF($J$7:T$7,T$7,$J206:T206),T206)</f>
        <v>0</v>
      </c>
      <c r="U207" s="43" t="n">
        <f aca="false">IF(In_Fix_Interest=1,U35*SUMIF($J$7:U$7,U$7,$J206:U206),U206)</f>
        <v>0</v>
      </c>
      <c r="V207" s="43" t="n">
        <f aca="false">IF(In_Fix_Interest=1,V35*SUMIF($J$7:V$7,V$7,$J206:V206),V206)</f>
        <v>5.62933479452055</v>
      </c>
      <c r="W207" s="43" t="n">
        <f aca="false">IF(In_Fix_Interest=1,W35*SUMIF($J$7:W$7,W$7,$J206:W206),W206)</f>
        <v>0</v>
      </c>
      <c r="X207" s="43" t="n">
        <f aca="false">IF(In_Fix_Interest=1,X35*SUMIF($J$7:X$7,X$7,$J206:X206),X206)</f>
        <v>0</v>
      </c>
      <c r="Y207" s="43" t="n">
        <f aca="false">IF(In_Fix_Interest=1,Y35*SUMIF($J$7:Y$7,Y$7,$J206:Y206),Y206)</f>
        <v>0</v>
      </c>
      <c r="Z207" s="43" t="n">
        <f aca="false">IF(In_Fix_Interest=1,Z35*SUMIF($J$7:Z$7,Z$7,$J206:Z206),Z206)</f>
        <v>0</v>
      </c>
      <c r="AA207" s="43" t="n">
        <f aca="false">IF(In_Fix_Interest=1,AA35*SUMIF($J$7:AA$7,AA$7,$J206:AA206),AA206)</f>
        <v>0</v>
      </c>
      <c r="AB207" s="43" t="n">
        <f aca="false">IF(In_Fix_Interest=1,AB35*SUMIF($J$7:AB$7,AB$7,$J206:AB206),AB206)</f>
        <v>0</v>
      </c>
      <c r="AC207" s="43" t="n">
        <f aca="false">IF(In_Fix_Interest=1,AC35*SUMIF($J$7:AC$7,AC$7,$J206:AC206),AC206)</f>
        <v>0</v>
      </c>
      <c r="AD207" s="43" t="n">
        <f aca="false">IF(In_Fix_Interest=1,AD35*SUMIF($J$7:AD$7,AD$7,$J206:AD206),AD206)</f>
        <v>0</v>
      </c>
      <c r="AE207" s="43" t="n">
        <f aca="false">IF(In_Fix_Interest=1,AE35*SUMIF($J$7:AE$7,AE$7,$J206:AE206),AE206)</f>
        <v>0</v>
      </c>
      <c r="AF207" s="43" t="n">
        <f aca="false">IF(In_Fix_Interest=1,AF35*SUMIF($J$7:AF$7,AF$7,$J206:AF206),AF206)</f>
        <v>0</v>
      </c>
      <c r="AG207" s="43" t="n">
        <f aca="false">IF(In_Fix_Interest=1,AG35*SUMIF($J$7:AG$7,AG$7,$J206:AG206),AG206)</f>
        <v>0</v>
      </c>
      <c r="AH207" s="43" t="n">
        <f aca="false">IF(In_Fix_Interest=1,AH35*SUMIF($J$7:AH$7,AH$7,$J206:AH206),AH206)</f>
        <v>0</v>
      </c>
      <c r="AI207" s="43" t="n">
        <f aca="false">IF(In_Fix_Interest=1,AI35*SUMIF($J$7:AI$7,AI$7,$J206:AI206),AI206)</f>
        <v>0</v>
      </c>
      <c r="AJ207" s="43" t="n">
        <f aca="false">IF(In_Fix_Interest=1,AJ35*SUMIF($J$7:AJ$7,AJ$7,$J206:AJ206),AJ206)</f>
        <v>0</v>
      </c>
      <c r="AK207" s="43" t="n">
        <f aca="false">IF(In_Fix_Interest=1,AK35*SUMIF($J$7:AK$7,AK$7,$J206:AK206),AK206)</f>
        <v>0</v>
      </c>
      <c r="AL207" s="43" t="n">
        <f aca="false">IF(In_Fix_Interest=1,AL35*SUMIF($J$7:AL$7,AL$7,$J206:AL206),AL206)</f>
        <v>0</v>
      </c>
      <c r="AM207" s="43" t="n">
        <f aca="false">IF(In_Fix_Interest=1,AM35*SUMIF($J$7:AM$7,AM$7,$J206:AM206),AM206)</f>
        <v>0</v>
      </c>
      <c r="AN207" s="43" t="n">
        <f aca="false">IF(In_Fix_Interest=1,AN35*SUMIF($J$7:AN$7,AN$7,$J206:AN206),AN206)</f>
        <v>0</v>
      </c>
      <c r="AO207" s="43" t="n">
        <f aca="false">IF(In_Fix_Interest=1,AO35*SUMIF($J$7:AO$7,AO$7,$J206:AO206),AO206)</f>
        <v>0</v>
      </c>
      <c r="AP207" s="43" t="n">
        <f aca="false">IF(In_Fix_Interest=1,AP35*SUMIF($J$7:AP$7,AP$7,$J206:AP206),AP206)</f>
        <v>0</v>
      </c>
      <c r="AQ207" s="43" t="n">
        <f aca="false">IF(In_Fix_Interest=1,AQ35*SUMIF($J$7:AQ$7,AQ$7,$J206:AQ206),AQ206)</f>
        <v>0</v>
      </c>
      <c r="AR207" s="43" t="n">
        <f aca="false">IF(In_Fix_Interest=1,AR35*SUMIF($J$7:AR$7,AR$7,$J206:AR206),AR206)</f>
        <v>0</v>
      </c>
      <c r="AS207" s="43" t="n">
        <f aca="false">IF(In_Fix_Interest=1,AS35*SUMIF($J$7:AS$7,AS$7,$J206:AS206),AS206)</f>
        <v>0</v>
      </c>
      <c r="AT207" s="43" t="n">
        <f aca="false">IF(In_Fix_Interest=1,AT35*SUMIF($J$7:AT$7,AT$7,$J206:AT206),AT206)</f>
        <v>0</v>
      </c>
      <c r="AU207" s="43" t="n">
        <f aca="false">IF(In_Fix_Interest=1,AU35*SUMIF($J$7:AU$7,AU$7,$J206:AU206),AU206)</f>
        <v>0</v>
      </c>
      <c r="AV207" s="43" t="n">
        <f aca="false">IF(In_Fix_Interest=1,AV35*SUMIF($J$7:AV$7,AV$7,$J206:AV206),AV206)</f>
        <v>0</v>
      </c>
      <c r="AW207" s="43" t="n">
        <f aca="false">IF(In_Fix_Interest=1,AW35*SUMIF($J$7:AW$7,AW$7,$J206:AW206),AW206)</f>
        <v>0</v>
      </c>
      <c r="AX207" s="43" t="n">
        <f aca="false">IF(In_Fix_Interest=1,AX35*SUMIF($J$7:AX$7,AX$7,$J206:AX206),AX206)</f>
        <v>0</v>
      </c>
      <c r="AY207" s="43" t="n">
        <f aca="false">IF(In_Fix_Interest=1,AY35*SUMIF($J$7:AY$7,AY$7,$J206:AY206),AY206)</f>
        <v>0</v>
      </c>
      <c r="AZ207" s="43" t="n">
        <f aca="false">IF(In_Fix_Interest=1,AZ35*SUMIF($J$7:AZ$7,AZ$7,$J206:AZ206),AZ206)</f>
        <v>0</v>
      </c>
      <c r="BA207" s="43" t="n">
        <f aca="false">IF(In_Fix_Interest=1,BA35*SUMIF($J$7:BA$7,BA$7,$J206:BA206),BA206)</f>
        <v>0</v>
      </c>
      <c r="BB207" s="43" t="n">
        <f aca="false">IF(In_Fix_Interest=1,BB35*SUMIF($J$7:BB$7,BB$7,$J206:BB206),BB206)</f>
        <v>0</v>
      </c>
      <c r="BC207" s="43" t="n">
        <f aca="false">IF(In_Fix_Interest=1,BC35*SUMIF($J$7:BC$7,BC$7,$J206:BC206),BC206)</f>
        <v>0</v>
      </c>
      <c r="BD207" s="43" t="n">
        <f aca="false">IF(In_Fix_Interest=1,BD35*SUMIF($J$7:BD$7,BD$7,$J206:BD206),BD206)</f>
        <v>0</v>
      </c>
      <c r="BE207" s="43" t="n">
        <f aca="false">IF(In_Fix_Interest=1,BE35*SUMIF($J$7:BE$7,BE$7,$J206:BE206),BE206)</f>
        <v>0</v>
      </c>
      <c r="BF207" s="43" t="n">
        <f aca="false">IF(In_Fix_Interest=1,BF35*SUMIF($J$7:BF$7,BF$7,$J206:BF206),BF206)</f>
        <v>0</v>
      </c>
      <c r="BG207" s="43" t="n">
        <f aca="false">IF(In_Fix_Interest=1,BG35*SUMIF($J$7:BG$7,BG$7,$J206:BG206),BG206)</f>
        <v>0</v>
      </c>
      <c r="BH207" s="43" t="n">
        <f aca="false">IF(In_Fix_Interest=1,BH35*SUMIF($J$7:BH$7,BH$7,$J206:BH206),BH206)</f>
        <v>0</v>
      </c>
      <c r="BI207" s="43" t="n">
        <f aca="false">IF(In_Fix_Interest=1,BI35*SUMIF($J$7:BI$7,BI$7,$J206:BI206),BI206)</f>
        <v>0</v>
      </c>
      <c r="BJ207" s="43" t="n">
        <f aca="false">IF(In_Fix_Interest=1,BJ35*SUMIF($J$7:BJ$7,BJ$7,$J206:BJ206),BJ206)</f>
        <v>0</v>
      </c>
      <c r="BK207" s="43" t="n">
        <f aca="false">IF(In_Fix_Interest=1,BK35*SUMIF($J$7:BK$7,BK$7,$J206:BK206),BK206)</f>
        <v>0</v>
      </c>
      <c r="BL207" s="43" t="n">
        <f aca="false">IF(In_Fix_Interest=1,BL35*SUMIF($J$7:BL$7,BL$7,$J206:BL206),BL206)</f>
        <v>0</v>
      </c>
      <c r="BM207" s="43" t="n">
        <f aca="false">IF(In_Fix_Interest=1,BM35*SUMIF($J$7:BM$7,BM$7,$J206:BM206),BM206)</f>
        <v>0</v>
      </c>
      <c r="BN207" s="43" t="n">
        <f aca="false">IF(In_Fix_Interest=1,BN35*SUMIF($J$7:BN$7,BN$7,$J206:BN206),BN206)</f>
        <v>0</v>
      </c>
      <c r="BO207" s="43" t="n">
        <f aca="false">IF(In_Fix_Interest=1,BO35*SUMIF($J$7:BO$7,BO$7,$J206:BO206),BO206)</f>
        <v>0</v>
      </c>
      <c r="BP207" s="43" t="n">
        <f aca="false">IF(In_Fix_Interest=1,BP35*SUMIF($J$7:BP$7,BP$7,$J206:BP206),BP206)</f>
        <v>0</v>
      </c>
      <c r="BQ207" s="43" t="n">
        <f aca="false">IF(In_Fix_Interest=1,BQ35*SUMIF($J$7:BQ$7,BQ$7,$J206:BQ206),BQ206)</f>
        <v>0</v>
      </c>
      <c r="BR207" s="43" t="n">
        <f aca="false">IF(In_Fix_Interest=1,BR35*SUMIF($J$7:BR$7,BR$7,$J206:BR206),BR206)</f>
        <v>0</v>
      </c>
      <c r="BS207" s="43" t="n">
        <f aca="false">IF(In_Fix_Interest=1,BS35*SUMIF($J$7:BS$7,BS$7,$J206:BS206),BS206)</f>
        <v>0</v>
      </c>
      <c r="BT207" s="43" t="n">
        <f aca="false">IF(In_Fix_Interest=1,BT35*SUMIF($J$7:BT$7,BT$7,$J206:BT206),BT206)</f>
        <v>0</v>
      </c>
      <c r="BU207" s="43" t="n">
        <f aca="false">IF(In_Fix_Interest=1,BU35*SUMIF($J$7:BU$7,BU$7,$J206:BU206),BU206)</f>
        <v>0</v>
      </c>
      <c r="BV207" s="43" t="n">
        <f aca="false">IF(In_Fix_Interest=1,BV35*SUMIF($J$7:BV$7,BV$7,$J206:BV206),BV206)</f>
        <v>0</v>
      </c>
      <c r="BW207" s="43" t="n">
        <f aca="false">IF(In_Fix_Interest=1,BW35*SUMIF($J$7:BW$7,BW$7,$J206:BW206),BW206)</f>
        <v>0</v>
      </c>
      <c r="BX207" s="43" t="n">
        <f aca="false">IF(In_Fix_Interest=1,BX35*SUMIF($J$7:BX$7,BX$7,$J206:BX206),BX206)</f>
        <v>0</v>
      </c>
      <c r="BY207" s="43" t="n">
        <f aca="false">IF(In_Fix_Interest=1,BY35*SUMIF($J$7:BY$7,BY$7,$J206:BY206),BY206)</f>
        <v>0</v>
      </c>
      <c r="BZ207" s="43" t="n">
        <f aca="false">IF(In_Fix_Interest=1,BZ35*SUMIF($J$7:BZ$7,BZ$7,$J206:BZ206),BZ206)</f>
        <v>0</v>
      </c>
      <c r="CA207" s="43" t="n">
        <f aca="false">IF(In_Fix_Interest=1,CA35*SUMIF($J$7:CA$7,CA$7,$J206:CA206),CA206)</f>
        <v>0</v>
      </c>
      <c r="CB207" s="43" t="n">
        <f aca="false">IF(In_Fix_Interest=1,CB35*SUMIF($J$7:CB$7,CB$7,$J206:CB206),CB206)</f>
        <v>0</v>
      </c>
      <c r="CC207" s="43" t="n">
        <f aca="false">IF(In_Fix_Interest=1,CC35*SUMIF($J$7:CC$7,CC$7,$J206:CC206),CC206)</f>
        <v>0</v>
      </c>
      <c r="CD207" s="43" t="n">
        <f aca="false">IF(In_Fix_Interest=1,CD35*SUMIF($J$7:CD$7,CD$7,$J206:CD206),CD206)</f>
        <v>0</v>
      </c>
      <c r="CE207" s="43" t="n">
        <f aca="false">IF(In_Fix_Interest=1,CE35*SUMIF($J$7:CE$7,CE$7,$J206:CE206),CE206)</f>
        <v>0</v>
      </c>
      <c r="CF207" s="43" t="n">
        <f aca="false">IF(In_Fix_Interest=1,CF35*SUMIF($J$7:CF$7,CF$7,$J206:CF206),CF206)</f>
        <v>0</v>
      </c>
      <c r="CG207" s="43" t="n">
        <f aca="false">IF(In_Fix_Interest=1,CG35*SUMIF($J$7:CG$7,CG$7,$J206:CG206),CG206)</f>
        <v>0</v>
      </c>
      <c r="CH207" s="43" t="n">
        <f aca="false">IF(In_Fix_Interest=1,CH35*SUMIF($J$7:CH$7,CH$7,$J206:CH206),CH206)</f>
        <v>0</v>
      </c>
      <c r="CI207" s="43" t="n">
        <f aca="false">IF(In_Fix_Interest=1,CI35*SUMIF($J$7:CI$7,CI$7,$J206:CI206),CI206)</f>
        <v>0</v>
      </c>
      <c r="CJ207" s="43" t="n">
        <f aca="false">IF(In_Fix_Interest=1,CJ35*SUMIF($J$7:CJ$7,CJ$7,$J206:CJ206),CJ206)</f>
        <v>0</v>
      </c>
      <c r="CK207" s="43" t="n">
        <f aca="false">IF(In_Fix_Interest=1,CK35*SUMIF($J$7:CK$7,CK$7,$J206:CK206),CK206)</f>
        <v>0</v>
      </c>
      <c r="CL207" s="43" t="n">
        <f aca="false">IF(In_Fix_Interest=1,CL35*SUMIF($J$7:CL$7,CL$7,$J206:CL206),CL206)</f>
        <v>0</v>
      </c>
      <c r="CM207" s="43" t="n">
        <f aca="false">IF(In_Fix_Interest=1,CM35*SUMIF($J$7:CM$7,CM$7,$J206:CM206),CM206)</f>
        <v>0</v>
      </c>
      <c r="CN207" s="43" t="n">
        <f aca="false">IF(In_Fix_Interest=1,CN35*SUMIF($J$7:CN$7,CN$7,$J206:CN206),CN206)</f>
        <v>0</v>
      </c>
      <c r="CO207" s="43" t="n">
        <f aca="false">IF(In_Fix_Interest=1,CO35*SUMIF($J$7:CO$7,CO$7,$J206:CO206),CO206)</f>
        <v>0</v>
      </c>
      <c r="CP207" s="43" t="n">
        <f aca="false">IF(In_Fix_Interest=1,CP35*SUMIF($J$7:CP$7,CP$7,$J206:CP206),CP206)</f>
        <v>0</v>
      </c>
      <c r="CQ207" s="43" t="n">
        <f aca="false">IF(In_Fix_Interest=1,CQ35*SUMIF($J$7:CQ$7,CQ$7,$J206:CQ206),CQ206)</f>
        <v>0</v>
      </c>
      <c r="CR207" s="43" t="n">
        <f aca="false">IF(In_Fix_Interest=1,CR35*SUMIF($J$7:CR$7,CR$7,$J206:CR206),CR206)</f>
        <v>0</v>
      </c>
      <c r="CS207" s="43" t="n">
        <f aca="false">IF(In_Fix_Interest=1,CS35*SUMIF($J$7:CS$7,CS$7,$J206:CS206),CS206)</f>
        <v>0</v>
      </c>
      <c r="CT207" s="43" t="n">
        <f aca="false">IF(In_Fix_Interest=1,CT35*SUMIF($J$7:CT$7,CT$7,$J206:CT206),CT206)</f>
        <v>0</v>
      </c>
      <c r="CU207" s="43" t="n">
        <f aca="false">IF(In_Fix_Interest=1,CU35*SUMIF($J$7:CU$7,CU$7,$J206:CU206),CU206)</f>
        <v>0</v>
      </c>
      <c r="CV207" s="43" t="n">
        <f aca="false">IF(In_Fix_Interest=1,CV35*SUMIF($J$7:CV$7,CV$7,$J206:CV206),CV206)</f>
        <v>0</v>
      </c>
      <c r="CW207" s="43" t="n">
        <f aca="false">IF(In_Fix_Interest=1,CW35*SUMIF($J$7:CW$7,CW$7,$J206:CW206),CW206)</f>
        <v>0</v>
      </c>
      <c r="CX207" s="43" t="n">
        <f aca="false">IF(In_Fix_Interest=1,CX35*SUMIF($J$7:CX$7,CX$7,$J206:CX206),CX206)</f>
        <v>0</v>
      </c>
      <c r="CY207" s="43" t="n">
        <f aca="false">IF(In_Fix_Interest=1,CY35*SUMIF($J$7:CY$7,CY$7,$J206:CY206),CY206)</f>
        <v>0</v>
      </c>
      <c r="CZ207" s="43" t="n">
        <f aca="false">IF(In_Fix_Interest=1,CZ35*SUMIF($J$7:CZ$7,CZ$7,$J206:CZ206),CZ206)</f>
        <v>0</v>
      </c>
      <c r="DA207" s="43" t="n">
        <f aca="false">IF(In_Fix_Interest=1,DA35*SUMIF($J$7:DA$7,DA$7,$J206:DA206),DA206)</f>
        <v>0</v>
      </c>
      <c r="DB207" s="43" t="n">
        <f aca="false">IF(In_Fix_Interest=1,DB35*SUMIF($J$7:DB$7,DB$7,$J206:DB206),DB206)</f>
        <v>0</v>
      </c>
      <c r="DC207" s="43" t="n">
        <f aca="false">IF(In_Fix_Interest=1,DC35*SUMIF($J$7:DC$7,DC$7,$J206:DC206),DC206)</f>
        <v>0</v>
      </c>
      <c r="DD207" s="43" t="n">
        <f aca="false">IF(In_Fix_Interest=1,DD35*SUMIF($J$7:DD$7,DD$7,$J206:DD206),DD206)</f>
        <v>0</v>
      </c>
      <c r="DE207" s="43" t="n">
        <f aca="false">IF(In_Fix_Interest=1,DE35*SUMIF($J$7:DE$7,DE$7,$J206:DE206),DE206)</f>
        <v>0</v>
      </c>
      <c r="DF207" s="43" t="n">
        <f aca="false">IF(In_Fix_Interest=1,DF35*SUMIF($J$7:DF$7,DF$7,$J206:DF206),DF206)</f>
        <v>0</v>
      </c>
      <c r="DG207" s="43" t="n">
        <f aca="false">IF(In_Fix_Interest=1,DG35*SUMIF($J$7:DG$7,DG$7,$J206:DG206),DG206)</f>
        <v>0</v>
      </c>
      <c r="DH207" s="43" t="n">
        <f aca="false">IF(In_Fix_Interest=1,DH35*SUMIF($J$7:DH$7,DH$7,$J206:DH206),DH206)</f>
        <v>0</v>
      </c>
      <c r="DI207" s="43" t="n">
        <f aca="false">IF(In_Fix_Interest=1,DI35*SUMIF($J$7:DI$7,DI$7,$J206:DI206),DI206)</f>
        <v>0</v>
      </c>
      <c r="DJ207" s="43" t="n">
        <f aca="false">IF(In_Fix_Interest=1,DJ35*SUMIF($J$7:DJ$7,DJ$7,$J206:DJ206),DJ206)</f>
        <v>0</v>
      </c>
      <c r="DK207" s="43" t="n">
        <f aca="false">IF(In_Fix_Interest=1,DK35*SUMIF($J$7:DK$7,DK$7,$J206:DK206),DK206)</f>
        <v>0</v>
      </c>
      <c r="DL207" s="43" t="n">
        <f aca="false">IF(In_Fix_Interest=1,DL35*SUMIF($J$7:DL$7,DL$7,$J206:DL206),DL206)</f>
        <v>0</v>
      </c>
      <c r="DM207" s="43" t="n">
        <f aca="false">IF(In_Fix_Interest=1,DM35*SUMIF($J$7:DM$7,DM$7,$J206:DM206),DM206)</f>
        <v>0</v>
      </c>
      <c r="DN207" s="43" t="n">
        <f aca="false">IF(In_Fix_Interest=1,DN35*SUMIF($J$7:DN$7,DN$7,$J206:DN206),DN206)</f>
        <v>0</v>
      </c>
      <c r="DO207" s="43" t="n">
        <f aca="false">IF(In_Fix_Interest=1,DO35*SUMIF($J$7:DO$7,DO$7,$J206:DO206),DO206)</f>
        <v>0</v>
      </c>
      <c r="DP207" s="43" t="n">
        <f aca="false">IF(In_Fix_Interest=1,DP35*SUMIF($J$7:DP$7,DP$7,$J206:DP206),DP206)</f>
        <v>0</v>
      </c>
      <c r="DQ207" s="43" t="n">
        <f aca="false">IF(In_Fix_Interest=1,DQ35*SUMIF($J$7:DQ$7,DQ$7,$J206:DQ206),DQ206)</f>
        <v>0</v>
      </c>
      <c r="DR207" s="43" t="n">
        <f aca="false">IF(In_Fix_Interest=1,DR35*SUMIF($J$7:DR$7,DR$7,$J206:DR206),DR206)</f>
        <v>0</v>
      </c>
      <c r="DS207" s="43" t="n">
        <f aca="false">IF(In_Fix_Interest=1,DS35*SUMIF($J$7:DS$7,DS$7,$J206:DS206),DS206)</f>
        <v>0</v>
      </c>
      <c r="DT207" s="43" t="n">
        <f aca="false">IF(In_Fix_Interest=1,DT35*SUMIF($J$7:DT$7,DT$7,$J206:DT206),DT206)</f>
        <v>0</v>
      </c>
      <c r="DU207" s="43" t="n">
        <f aca="false">IF(In_Fix_Interest=1,DU35*SUMIF($J$7:DU$7,DU$7,$J206:DU206),DU206)</f>
        <v>0</v>
      </c>
      <c r="DV207" s="43" t="n">
        <f aca="false">IF(In_Fix_Interest=1,DV35*SUMIF($J$7:DV$7,DV$7,$J206:DV206),DV206)</f>
        <v>0</v>
      </c>
      <c r="DW207" s="43" t="n">
        <f aca="false">IF(In_Fix_Interest=1,DW35*SUMIF($J$7:DW$7,DW$7,$J206:DW206),DW206)</f>
        <v>0</v>
      </c>
      <c r="DX207" s="43" t="n">
        <f aca="false">IF(In_Fix_Interest=1,DX35*SUMIF($J$7:DX$7,DX$7,$J206:DX206),DX206)</f>
        <v>0</v>
      </c>
      <c r="DY207" s="43" t="n">
        <f aca="false">IF(In_Fix_Interest=1,DY35*SUMIF($J$7:DY$7,DY$7,$J206:DY206),DY206)</f>
        <v>0</v>
      </c>
      <c r="DZ207" s="43" t="n">
        <f aca="false">IF(In_Fix_Interest=1,DZ35*SUMIF($J$7:DZ$7,DZ$7,$J206:DZ206),DZ206)</f>
        <v>0</v>
      </c>
      <c r="EA207" s="43" t="n">
        <f aca="false">IF(In_Fix_Interest=1,EA35*SUMIF($J$7:EA$7,EA$7,$J206:EA206),EA206)</f>
        <v>0</v>
      </c>
      <c r="EB207" s="43" t="n">
        <f aca="false">IF(In_Fix_Interest=1,EB35*SUMIF($J$7:EB$7,EB$7,$J206:EB206),EB206)</f>
        <v>0</v>
      </c>
      <c r="EC207" s="43" t="n">
        <f aca="false">IF(In_Fix_Interest=1,EC35*SUMIF($J$7:EC$7,EC$7,$J206:EC206),EC206)</f>
        <v>0</v>
      </c>
      <c r="ED207" s="43" t="n">
        <f aca="false">IF(In_Fix_Interest=1,ED35*SUMIF($J$7:ED$7,ED$7,$J206:ED206),ED206)</f>
        <v>0</v>
      </c>
      <c r="EE207" s="43" t="n">
        <f aca="false">IF(In_Fix_Interest=1,EE35*SUMIF($J$7:EE$7,EE$7,$J206:EE206),EE206)</f>
        <v>0</v>
      </c>
      <c r="EF207" s="43" t="n">
        <f aca="false">IF(In_Fix_Interest=1,EF35*SUMIF($J$7:EF$7,EF$7,$J206:EF206),EF206)</f>
        <v>0</v>
      </c>
      <c r="EG207" s="43" t="n">
        <f aca="false">IF(In_Fix_Interest=1,EG35*SUMIF($J$7:EG$7,EG$7,$J206:EG206),EG206)</f>
        <v>0</v>
      </c>
      <c r="EH207" s="43" t="n">
        <f aca="false">IF(In_Fix_Interest=1,EH35*SUMIF($J$7:EH$7,EH$7,$J206:EH206),EH206)</f>
        <v>0</v>
      </c>
      <c r="EI207" s="43" t="n">
        <f aca="false">IF(In_Fix_Interest=1,EI35*SUMIF($J$7:EI$7,EI$7,$J206:EI206),EI206)</f>
        <v>0</v>
      </c>
      <c r="EJ207" s="43" t="n">
        <f aca="false">IF(In_Fix_Interest=1,EJ35*SUMIF($J$7:EJ$7,EJ$7,$J206:EJ206),EJ206)</f>
        <v>0</v>
      </c>
      <c r="EK207" s="43" t="n">
        <f aca="false">IF(In_Fix_Interest=1,EK35*SUMIF($J$7:EK$7,EK$7,$J206:EK206),EK206)</f>
        <v>0</v>
      </c>
      <c r="EL207" s="43" t="n">
        <f aca="false">IF(In_Fix_Interest=1,EL35*SUMIF($J$7:EL$7,EL$7,$J206:EL206),EL206)</f>
        <v>0</v>
      </c>
      <c r="EM207" s="43" t="n">
        <f aca="false">IF(In_Fix_Interest=1,EM35*SUMIF($J$7:EM$7,EM$7,$J206:EM206),EM206)</f>
        <v>0</v>
      </c>
      <c r="EN207" s="43" t="n">
        <f aca="false">IF(In_Fix_Interest=1,EN35*SUMIF($J$7:EN$7,EN$7,$J206:EN206),EN206)</f>
        <v>0</v>
      </c>
      <c r="EO207" s="43" t="n">
        <f aca="false">IF(In_Fix_Interest=1,EO35*SUMIF($J$7:EO$7,EO$7,$J206:EO206),EO206)</f>
        <v>0</v>
      </c>
      <c r="EP207" s="43" t="n">
        <f aca="false">IF(In_Fix_Interest=1,EP35*SUMIF($J$7:EP$7,EP$7,$J206:EP206),EP206)</f>
        <v>0</v>
      </c>
      <c r="EQ207" s="43" t="n">
        <f aca="false">IF(In_Fix_Interest=1,EQ35*SUMIF($J$7:EQ$7,EQ$7,$J206:EQ206),EQ206)</f>
        <v>0</v>
      </c>
      <c r="ER207" s="43" t="n">
        <f aca="false">IF(In_Fix_Interest=1,ER35*SUMIF($J$7:ER$7,ER$7,$J206:ER206),ER206)</f>
        <v>0</v>
      </c>
      <c r="ES207" s="43" t="n">
        <f aca="false">IF(In_Fix_Interest=1,ES35*SUMIF($J$7:ES$7,ES$7,$J206:ES206),ES206)</f>
        <v>0</v>
      </c>
      <c r="ET207" s="43" t="n">
        <f aca="false">IF(In_Fix_Interest=1,ET35*SUMIF($J$7:ET$7,ET$7,$J206:ET206),ET206)</f>
        <v>0</v>
      </c>
      <c r="EU207" s="43" t="n">
        <f aca="false">IF(In_Fix_Interest=1,EU35*SUMIF($J$7:EU$7,EU$7,$J206:EU206),EU206)</f>
        <v>0</v>
      </c>
      <c r="EV207" s="43" t="n">
        <f aca="false">IF(In_Fix_Interest=1,EV35*SUMIF($J$7:EV$7,EV$7,$J206:EV206),EV206)</f>
        <v>0</v>
      </c>
      <c r="EW207" s="43" t="n">
        <f aca="false">IF(In_Fix_Interest=1,EW35*SUMIF($J$7:EW$7,EW$7,$J206:EW206),EW206)</f>
        <v>0</v>
      </c>
      <c r="EX207" s="43" t="n">
        <f aca="false">IF(In_Fix_Interest=1,EX35*SUMIF($J$7:EX$7,EX$7,$J206:EX206),EX206)</f>
        <v>0</v>
      </c>
      <c r="EY207" s="43" t="n">
        <f aca="false">IF(In_Fix_Interest=1,EY35*SUMIF($J$7:EY$7,EY$7,$J206:EY206),EY206)</f>
        <v>0</v>
      </c>
      <c r="EZ207" s="43" t="n">
        <f aca="false">IF(In_Fix_Interest=1,EZ35*SUMIF($J$7:EZ$7,EZ$7,$J206:EZ206),EZ206)</f>
        <v>0</v>
      </c>
      <c r="FA207" s="43" t="n">
        <f aca="false">IF(In_Fix_Interest=1,FA35*SUMIF($J$7:FA$7,FA$7,$J206:FA206),FA206)</f>
        <v>0</v>
      </c>
      <c r="FB207" s="43" t="n">
        <f aca="false">IF(In_Fix_Interest=1,FB35*SUMIF($J$7:FB$7,FB$7,$J206:FB206),FB206)</f>
        <v>0</v>
      </c>
      <c r="FC207" s="43" t="n">
        <f aca="false">IF(In_Fix_Interest=1,FC35*SUMIF($J$7:FC$7,FC$7,$J206:FC206),FC206)</f>
        <v>0</v>
      </c>
      <c r="FD207" s="43" t="n">
        <f aca="false">IF(In_Fix_Interest=1,FD35*SUMIF($J$7:FD$7,FD$7,$J206:FD206),FD206)</f>
        <v>0</v>
      </c>
      <c r="FE207" s="43" t="n">
        <f aca="false">IF(In_Fix_Interest=1,FE35*SUMIF($J$7:FE$7,FE$7,$J206:FE206),FE206)</f>
        <v>0</v>
      </c>
      <c r="FF207" s="43" t="n">
        <f aca="false">IF(In_Fix_Interest=1,FF35*SUMIF($J$7:FF$7,FF$7,$J206:FF206),FF206)</f>
        <v>0</v>
      </c>
      <c r="FG207" s="43" t="n">
        <f aca="false">IF(In_Fix_Interest=1,FG35*SUMIF($J$7:FG$7,FG$7,$J206:FG206),FG206)</f>
        <v>0</v>
      </c>
      <c r="FH207" s="43" t="n">
        <f aca="false">IF(In_Fix_Interest=1,FH35*SUMIF($J$7:FH$7,FH$7,$J206:FH206),FH206)</f>
        <v>0</v>
      </c>
    </row>
    <row r="208" customFormat="false" ht="15" hidden="false" customHeight="false" outlineLevel="0" collapsed="false">
      <c r="C208" s="0" t="s">
        <v>790</v>
      </c>
      <c r="D208" s="11" t="s">
        <v>319</v>
      </c>
      <c r="I208" s="64"/>
      <c r="J208" s="43" t="n">
        <f aca="false">J205+In_PSH_Land*J17+J207</f>
        <v>150</v>
      </c>
      <c r="K208" s="43" t="n">
        <f aca="false">K205+In_PSH_Land*K17+K207</f>
        <v>150</v>
      </c>
      <c r="L208" s="43" t="n">
        <f aca="false">L205+In_PSH_Land*L17+L207</f>
        <v>150</v>
      </c>
      <c r="M208" s="43" t="n">
        <f aca="false">M205+In_PSH_Land*M17+M207</f>
        <v>150</v>
      </c>
      <c r="N208" s="43" t="n">
        <f aca="false">N205+In_PSH_Land*N17+N207</f>
        <v>168</v>
      </c>
      <c r="O208" s="43" t="n">
        <f aca="false">O205+In_PSH_Land*O17+O207</f>
        <v>168</v>
      </c>
      <c r="P208" s="43" t="n">
        <f aca="false">P205+In_PSH_Land*P17+P207</f>
        <v>168</v>
      </c>
      <c r="Q208" s="43" t="n">
        <f aca="false">Q205+In_PSH_Land*Q17+Q207</f>
        <v>168</v>
      </c>
      <c r="R208" s="43" t="n">
        <f aca="false">R205+In_PSH_Land*R17+R207</f>
        <v>188.16</v>
      </c>
      <c r="S208" s="43" t="n">
        <f aca="false">S205+In_PSH_Land*S17+S207</f>
        <v>188.16</v>
      </c>
      <c r="T208" s="43" t="n">
        <f aca="false">T205+In_PSH_Land*T17+T207</f>
        <v>188.16</v>
      </c>
      <c r="U208" s="43" t="n">
        <f aca="false">U205+In_PSH_Land*U17+U207</f>
        <v>188.16</v>
      </c>
      <c r="V208" s="43" t="n">
        <f aca="false">V205+In_PSH_Land*V17+V207</f>
        <v>193.789334794521</v>
      </c>
      <c r="W208" s="43" t="n">
        <f aca="false">W205+In_PSH_Land*W17+W207</f>
        <v>193.789334794521</v>
      </c>
      <c r="X208" s="43" t="n">
        <f aca="false">X205+In_PSH_Land*X17+X207</f>
        <v>193.789334794521</v>
      </c>
      <c r="Y208" s="43" t="n">
        <f aca="false">Y205+In_PSH_Land*Y17+Y207</f>
        <v>193.789334794521</v>
      </c>
      <c r="Z208" s="43" t="n">
        <f aca="false">Z205+In_PSH_Land*Z17+Z207</f>
        <v>193.789334794521</v>
      </c>
      <c r="AA208" s="43" t="n">
        <f aca="false">AA205+In_PSH_Land*AA17+AA207</f>
        <v>193.789334794521</v>
      </c>
      <c r="AB208" s="43" t="n">
        <f aca="false">AB205+In_PSH_Land*AB17+AB207</f>
        <v>193.789334794521</v>
      </c>
      <c r="AC208" s="43" t="n">
        <f aca="false">AC205+In_PSH_Land*AC17+AC207</f>
        <v>193.789334794521</v>
      </c>
      <c r="AD208" s="43" t="n">
        <f aca="false">AD205+In_PSH_Land*AD17+AD207</f>
        <v>193.789334794521</v>
      </c>
      <c r="AE208" s="43" t="n">
        <f aca="false">AE205+In_PSH_Land*AE17+AE207</f>
        <v>193.789334794521</v>
      </c>
      <c r="AF208" s="43" t="n">
        <f aca="false">AF205+In_PSH_Land*AF17+AF207</f>
        <v>193.789334794521</v>
      </c>
      <c r="AG208" s="43" t="n">
        <f aca="false">AG205+In_PSH_Land*AG17+AG207</f>
        <v>193.789334794521</v>
      </c>
      <c r="AH208" s="43" t="n">
        <f aca="false">AH205+In_PSH_Land*AH17+AH207</f>
        <v>193.789334794521</v>
      </c>
      <c r="AI208" s="43" t="n">
        <f aca="false">AI205+In_PSH_Land*AI17+AI207</f>
        <v>193.789334794521</v>
      </c>
      <c r="AJ208" s="43" t="n">
        <f aca="false">AJ205+In_PSH_Land*AJ17+AJ207</f>
        <v>193.789334794521</v>
      </c>
      <c r="AK208" s="43" t="n">
        <f aca="false">AK205+In_PSH_Land*AK17+AK207</f>
        <v>193.789334794521</v>
      </c>
      <c r="AL208" s="43" t="n">
        <f aca="false">AL205+In_PSH_Land*AL17+AL207</f>
        <v>193.789334794521</v>
      </c>
      <c r="AM208" s="43" t="n">
        <f aca="false">AM205+In_PSH_Land*AM17+AM207</f>
        <v>193.789334794521</v>
      </c>
      <c r="AN208" s="43" t="n">
        <f aca="false">AN205+In_PSH_Land*AN17+AN207</f>
        <v>193.789334794521</v>
      </c>
      <c r="AO208" s="43" t="n">
        <f aca="false">AO205+In_PSH_Land*AO17+AO207</f>
        <v>193.789334794521</v>
      </c>
      <c r="AP208" s="43" t="n">
        <f aca="false">AP205+In_PSH_Land*AP17+AP207</f>
        <v>193.789334794521</v>
      </c>
      <c r="AQ208" s="43" t="n">
        <f aca="false">AQ205+In_PSH_Land*AQ17+AQ207</f>
        <v>193.789334794521</v>
      </c>
      <c r="AR208" s="43" t="n">
        <f aca="false">AR205+In_PSH_Land*AR17+AR207</f>
        <v>193.789334794521</v>
      </c>
      <c r="AS208" s="43" t="n">
        <f aca="false">AS205+In_PSH_Land*AS17+AS207</f>
        <v>193.789334794521</v>
      </c>
      <c r="AT208" s="43" t="n">
        <f aca="false">AT205+In_PSH_Land*AT17+AT207</f>
        <v>193.789334794521</v>
      </c>
      <c r="AU208" s="43" t="n">
        <f aca="false">AU205+In_PSH_Land*AU17+AU207</f>
        <v>193.789334794521</v>
      </c>
      <c r="AV208" s="43" t="n">
        <f aca="false">AV205+In_PSH_Land*AV17+AV207</f>
        <v>193.789334794521</v>
      </c>
      <c r="AW208" s="43" t="n">
        <f aca="false">AW205+In_PSH_Land*AW17+AW207</f>
        <v>193.789334794521</v>
      </c>
      <c r="AX208" s="43" t="n">
        <f aca="false">AX205+In_PSH_Land*AX17+AX207</f>
        <v>193.789334794521</v>
      </c>
      <c r="AY208" s="43" t="n">
        <f aca="false">AY205+In_PSH_Land*AY17+AY207</f>
        <v>193.789334794521</v>
      </c>
      <c r="AZ208" s="43" t="n">
        <f aca="false">AZ205+In_PSH_Land*AZ17+AZ207</f>
        <v>193.789334794521</v>
      </c>
      <c r="BA208" s="43" t="n">
        <f aca="false">BA205+In_PSH_Land*BA17+BA207</f>
        <v>193.789334794521</v>
      </c>
      <c r="BB208" s="43" t="n">
        <f aca="false">BB205+In_PSH_Land*BB17+BB207</f>
        <v>193.789334794521</v>
      </c>
      <c r="BC208" s="43" t="n">
        <f aca="false">BC205+In_PSH_Land*BC17+BC207</f>
        <v>193.789334794521</v>
      </c>
      <c r="BD208" s="43" t="n">
        <f aca="false">BD205+In_PSH_Land*BD17+BD207</f>
        <v>193.789334794521</v>
      </c>
      <c r="BE208" s="43" t="n">
        <f aca="false">BE205+In_PSH_Land*BE17+BE207</f>
        <v>193.789334794521</v>
      </c>
      <c r="BF208" s="43" t="n">
        <f aca="false">BF205+In_PSH_Land*BF17+BF207</f>
        <v>193.789334794521</v>
      </c>
      <c r="BG208" s="43" t="n">
        <f aca="false">BG205+In_PSH_Land*BG17+BG207</f>
        <v>193.789334794521</v>
      </c>
      <c r="BH208" s="43" t="n">
        <f aca="false">BH205+In_PSH_Land*BH17+BH207</f>
        <v>193.789334794521</v>
      </c>
      <c r="BI208" s="43" t="n">
        <f aca="false">BI205+In_PSH_Land*BI17+BI207</f>
        <v>193.789334794521</v>
      </c>
      <c r="BJ208" s="43" t="n">
        <f aca="false">BJ205+In_PSH_Land*BJ17+BJ207</f>
        <v>193.789334794521</v>
      </c>
      <c r="BK208" s="43" t="n">
        <f aca="false">BK205+In_PSH_Land*BK17+BK207</f>
        <v>193.789334794521</v>
      </c>
      <c r="BL208" s="43" t="n">
        <f aca="false">BL205+In_PSH_Land*BL17+BL207</f>
        <v>193.789334794521</v>
      </c>
      <c r="BM208" s="43" t="n">
        <f aca="false">BM205+In_PSH_Land*BM17+BM207</f>
        <v>193.789334794521</v>
      </c>
      <c r="BN208" s="43" t="n">
        <f aca="false">BN205+In_PSH_Land*BN17+BN207</f>
        <v>193.789334794521</v>
      </c>
      <c r="BO208" s="43" t="n">
        <f aca="false">BO205+In_PSH_Land*BO17+BO207</f>
        <v>193.789334794521</v>
      </c>
      <c r="BP208" s="43" t="n">
        <f aca="false">BP205+In_PSH_Land*BP17+BP207</f>
        <v>193.789334794521</v>
      </c>
      <c r="BQ208" s="43" t="n">
        <f aca="false">BQ205+In_PSH_Land*BQ17+BQ207</f>
        <v>193.789334794521</v>
      </c>
      <c r="BR208" s="43" t="n">
        <f aca="false">BR205+In_PSH_Land*BR17+BR207</f>
        <v>193.789334794521</v>
      </c>
      <c r="BS208" s="43" t="n">
        <f aca="false">BS205+In_PSH_Land*BS17+BS207</f>
        <v>193.789334794521</v>
      </c>
      <c r="BT208" s="43" t="n">
        <f aca="false">BT205+In_PSH_Land*BT17+BT207</f>
        <v>193.789334794521</v>
      </c>
      <c r="BU208" s="43" t="n">
        <f aca="false">BU205+In_PSH_Land*BU17+BU207</f>
        <v>193.789334794521</v>
      </c>
      <c r="BV208" s="43" t="n">
        <f aca="false">BV205+In_PSH_Land*BV17+BV207</f>
        <v>193.789334794521</v>
      </c>
      <c r="BW208" s="43" t="n">
        <f aca="false">BW205+In_PSH_Land*BW17+BW207</f>
        <v>193.789334794521</v>
      </c>
      <c r="BX208" s="43" t="n">
        <f aca="false">BX205+In_PSH_Land*BX17+BX207</f>
        <v>193.789334794521</v>
      </c>
      <c r="BY208" s="43" t="n">
        <f aca="false">BY205+In_PSH_Land*BY17+BY207</f>
        <v>193.789334794521</v>
      </c>
      <c r="BZ208" s="43" t="n">
        <f aca="false">BZ205+In_PSH_Land*BZ17+BZ207</f>
        <v>193.789334794521</v>
      </c>
      <c r="CA208" s="43" t="n">
        <f aca="false">CA205+In_PSH_Land*CA17+CA207</f>
        <v>193.789334794521</v>
      </c>
      <c r="CB208" s="43" t="n">
        <f aca="false">CB205+In_PSH_Land*CB17+CB207</f>
        <v>193.789334794521</v>
      </c>
      <c r="CC208" s="43" t="n">
        <f aca="false">CC205+In_PSH_Land*CC17+CC207</f>
        <v>193.789334794521</v>
      </c>
      <c r="CD208" s="43" t="n">
        <f aca="false">CD205+In_PSH_Land*CD17+CD207</f>
        <v>193.789334794521</v>
      </c>
      <c r="CE208" s="43" t="n">
        <f aca="false">CE205+In_PSH_Land*CE17+CE207</f>
        <v>193.789334794521</v>
      </c>
      <c r="CF208" s="43" t="n">
        <f aca="false">CF205+In_PSH_Land*CF17+CF207</f>
        <v>193.789334794521</v>
      </c>
      <c r="CG208" s="43" t="n">
        <f aca="false">CG205+In_PSH_Land*CG17+CG207</f>
        <v>193.789334794521</v>
      </c>
      <c r="CH208" s="43" t="n">
        <f aca="false">CH205+In_PSH_Land*CH17+CH207</f>
        <v>193.789334794521</v>
      </c>
      <c r="CI208" s="43" t="n">
        <f aca="false">CI205+In_PSH_Land*CI17+CI207</f>
        <v>193.789334794521</v>
      </c>
      <c r="CJ208" s="43" t="n">
        <f aca="false">CJ205+In_PSH_Land*CJ17+CJ207</f>
        <v>193.789334794521</v>
      </c>
      <c r="CK208" s="43" t="n">
        <f aca="false">CK205+In_PSH_Land*CK17+CK207</f>
        <v>193.789334794521</v>
      </c>
      <c r="CL208" s="43" t="n">
        <f aca="false">CL205+In_PSH_Land*CL17+CL207</f>
        <v>193.789334794521</v>
      </c>
      <c r="CM208" s="43" t="n">
        <f aca="false">CM205+In_PSH_Land*CM17+CM207</f>
        <v>193.789334794521</v>
      </c>
      <c r="CN208" s="43" t="n">
        <f aca="false">CN205+In_PSH_Land*CN17+CN207</f>
        <v>193.789334794521</v>
      </c>
      <c r="CO208" s="43" t="n">
        <f aca="false">CO205+In_PSH_Land*CO17+CO207</f>
        <v>193.789334794521</v>
      </c>
      <c r="CP208" s="43" t="n">
        <f aca="false">CP205+In_PSH_Land*CP17+CP207</f>
        <v>193.789334794521</v>
      </c>
      <c r="CQ208" s="43" t="n">
        <f aca="false">CQ205+In_PSH_Land*CQ17+CQ207</f>
        <v>193.789334794521</v>
      </c>
      <c r="CR208" s="43" t="n">
        <f aca="false">CR205+In_PSH_Land*CR17+CR207</f>
        <v>193.789334794521</v>
      </c>
      <c r="CS208" s="43" t="n">
        <f aca="false">CS205+In_PSH_Land*CS17+CS207</f>
        <v>193.789334794521</v>
      </c>
      <c r="CT208" s="43" t="n">
        <f aca="false">CT205+In_PSH_Land*CT17+CT207</f>
        <v>193.789334794521</v>
      </c>
      <c r="CU208" s="43" t="n">
        <f aca="false">CU205+In_PSH_Land*CU17+CU207</f>
        <v>193.789334794521</v>
      </c>
      <c r="CV208" s="43" t="n">
        <f aca="false">CV205+In_PSH_Land*CV17+CV207</f>
        <v>193.789334794521</v>
      </c>
      <c r="CW208" s="43" t="n">
        <f aca="false">CW205+In_PSH_Land*CW17+CW207</f>
        <v>193.789334794521</v>
      </c>
      <c r="CX208" s="43" t="n">
        <f aca="false">CX205+In_PSH_Land*CX17+CX207</f>
        <v>193.789334794521</v>
      </c>
      <c r="CY208" s="43" t="n">
        <f aca="false">CY205+In_PSH_Land*CY17+CY207</f>
        <v>193.789334794521</v>
      </c>
      <c r="CZ208" s="43" t="n">
        <f aca="false">CZ205+In_PSH_Land*CZ17+CZ207</f>
        <v>193.789334794521</v>
      </c>
      <c r="DA208" s="43" t="n">
        <f aca="false">DA205+In_PSH_Land*DA17+DA207</f>
        <v>193.789334794521</v>
      </c>
      <c r="DB208" s="43" t="n">
        <f aca="false">DB205+In_PSH_Land*DB17+DB207</f>
        <v>193.789334794521</v>
      </c>
      <c r="DC208" s="43" t="n">
        <f aca="false">DC205+In_PSH_Land*DC17+DC207</f>
        <v>193.789334794521</v>
      </c>
      <c r="DD208" s="43" t="n">
        <f aca="false">DD205+In_PSH_Land*DD17+DD207</f>
        <v>193.789334794521</v>
      </c>
      <c r="DE208" s="43" t="n">
        <f aca="false">DE205+In_PSH_Land*DE17+DE207</f>
        <v>193.789334794521</v>
      </c>
      <c r="DF208" s="43" t="n">
        <f aca="false">DF205+In_PSH_Land*DF17+DF207</f>
        <v>193.789334794521</v>
      </c>
      <c r="DG208" s="43" t="n">
        <f aca="false">DG205+In_PSH_Land*DG17+DG207</f>
        <v>193.789334794521</v>
      </c>
      <c r="DH208" s="43" t="n">
        <f aca="false">DH205+In_PSH_Land*DH17+DH207</f>
        <v>193.789334794521</v>
      </c>
      <c r="DI208" s="43" t="n">
        <f aca="false">DI205+In_PSH_Land*DI17+DI207</f>
        <v>193.789334794521</v>
      </c>
      <c r="DJ208" s="43" t="n">
        <f aca="false">DJ205+In_PSH_Land*DJ17+DJ207</f>
        <v>193.789334794521</v>
      </c>
      <c r="DK208" s="43" t="n">
        <f aca="false">DK205+In_PSH_Land*DK17+DK207</f>
        <v>193.789334794521</v>
      </c>
      <c r="DL208" s="43" t="n">
        <f aca="false">DL205+In_PSH_Land*DL17+DL207</f>
        <v>193.789334794521</v>
      </c>
      <c r="DM208" s="43" t="n">
        <f aca="false">DM205+In_PSH_Land*DM17+DM207</f>
        <v>193.789334794521</v>
      </c>
      <c r="DN208" s="43" t="n">
        <f aca="false">DN205+In_PSH_Land*DN17+DN207</f>
        <v>193.789334794521</v>
      </c>
      <c r="DO208" s="43" t="n">
        <f aca="false">DO205+In_PSH_Land*DO17+DO207</f>
        <v>193.789334794521</v>
      </c>
      <c r="DP208" s="43" t="n">
        <f aca="false">DP205+In_PSH_Land*DP17+DP207</f>
        <v>193.789334794521</v>
      </c>
      <c r="DQ208" s="43" t="n">
        <f aca="false">DQ205+In_PSH_Land*DQ17+DQ207</f>
        <v>193.789334794521</v>
      </c>
      <c r="DR208" s="43" t="n">
        <f aca="false">DR205+In_PSH_Land*DR17+DR207</f>
        <v>193.789334794521</v>
      </c>
      <c r="DS208" s="43" t="n">
        <f aca="false">DS205+In_PSH_Land*DS17+DS207</f>
        <v>193.789334794521</v>
      </c>
      <c r="DT208" s="43" t="n">
        <f aca="false">DT205+In_PSH_Land*DT17+DT207</f>
        <v>193.789334794521</v>
      </c>
      <c r="DU208" s="43" t="n">
        <f aca="false">DU205+In_PSH_Land*DU17+DU207</f>
        <v>193.789334794521</v>
      </c>
      <c r="DV208" s="43" t="n">
        <f aca="false">DV205+In_PSH_Land*DV17+DV207</f>
        <v>193.789334794521</v>
      </c>
      <c r="DW208" s="43" t="n">
        <f aca="false">DW205+In_PSH_Land*DW17+DW207</f>
        <v>193.789334794521</v>
      </c>
      <c r="DX208" s="43" t="n">
        <f aca="false">DX205+In_PSH_Land*DX17+DX207</f>
        <v>193.789334794521</v>
      </c>
      <c r="DY208" s="43" t="n">
        <f aca="false">DY205+In_PSH_Land*DY17+DY207</f>
        <v>193.789334794521</v>
      </c>
      <c r="DZ208" s="43" t="n">
        <f aca="false">DZ205+In_PSH_Land*DZ17+DZ207</f>
        <v>193.789334794521</v>
      </c>
      <c r="EA208" s="43" t="n">
        <f aca="false">EA205+In_PSH_Land*EA17+EA207</f>
        <v>193.789334794521</v>
      </c>
      <c r="EB208" s="43" t="n">
        <f aca="false">EB205+In_PSH_Land*EB17+EB207</f>
        <v>193.789334794521</v>
      </c>
      <c r="EC208" s="43" t="n">
        <f aca="false">EC205+In_PSH_Land*EC17+EC207</f>
        <v>193.789334794521</v>
      </c>
      <c r="ED208" s="43" t="n">
        <f aca="false">ED205+In_PSH_Land*ED17+ED207</f>
        <v>193.789334794521</v>
      </c>
      <c r="EE208" s="43" t="n">
        <f aca="false">EE205+In_PSH_Land*EE17+EE207</f>
        <v>193.789334794521</v>
      </c>
      <c r="EF208" s="43" t="n">
        <f aca="false">EF205+In_PSH_Land*EF17+EF207</f>
        <v>193.789334794521</v>
      </c>
      <c r="EG208" s="43" t="n">
        <f aca="false">EG205+In_PSH_Land*EG17+EG207</f>
        <v>193.789334794521</v>
      </c>
      <c r="EH208" s="43" t="n">
        <f aca="false">EH205+In_PSH_Land*EH17+EH207</f>
        <v>193.789334794521</v>
      </c>
      <c r="EI208" s="43" t="n">
        <f aca="false">EI205+In_PSH_Land*EI17+EI207</f>
        <v>193.789334794521</v>
      </c>
      <c r="EJ208" s="43" t="n">
        <f aca="false">EJ205+In_PSH_Land*EJ17+EJ207</f>
        <v>193.789334794521</v>
      </c>
      <c r="EK208" s="43" t="n">
        <f aca="false">EK205+In_PSH_Land*EK17+EK207</f>
        <v>193.789334794521</v>
      </c>
      <c r="EL208" s="43" t="n">
        <f aca="false">EL205+In_PSH_Land*EL17+EL207</f>
        <v>193.789334794521</v>
      </c>
      <c r="EM208" s="43" t="n">
        <f aca="false">EM205+In_PSH_Land*EM17+EM207</f>
        <v>193.789334794521</v>
      </c>
      <c r="EN208" s="43" t="n">
        <f aca="false">EN205+In_PSH_Land*EN17+EN207</f>
        <v>193.789334794521</v>
      </c>
      <c r="EO208" s="43" t="n">
        <f aca="false">EO205+In_PSH_Land*EO17+EO207</f>
        <v>193.789334794521</v>
      </c>
      <c r="EP208" s="43" t="n">
        <f aca="false">EP205+In_PSH_Land*EP17+EP207</f>
        <v>193.789334794521</v>
      </c>
      <c r="EQ208" s="43" t="n">
        <f aca="false">EQ205+In_PSH_Land*EQ17+EQ207</f>
        <v>193.789334794521</v>
      </c>
      <c r="ER208" s="43" t="n">
        <f aca="false">ER205+In_PSH_Land*ER17+ER207</f>
        <v>193.789334794521</v>
      </c>
      <c r="ES208" s="43" t="n">
        <f aca="false">ES205+In_PSH_Land*ES17+ES207</f>
        <v>193.789334794521</v>
      </c>
      <c r="ET208" s="43" t="n">
        <f aca="false">ET205+In_PSH_Land*ET17+ET207</f>
        <v>193.789334794521</v>
      </c>
      <c r="EU208" s="43" t="n">
        <f aca="false">EU205+In_PSH_Land*EU17+EU207</f>
        <v>193.789334794521</v>
      </c>
      <c r="EV208" s="43" t="n">
        <f aca="false">EV205+In_PSH_Land*EV17+EV207</f>
        <v>193.789334794521</v>
      </c>
      <c r="EW208" s="43" t="n">
        <f aca="false">EW205+In_PSH_Land*EW17+EW207</f>
        <v>193.789334794521</v>
      </c>
      <c r="EX208" s="43" t="n">
        <f aca="false">EX205+In_PSH_Land*EX17+EX207</f>
        <v>193.789334794521</v>
      </c>
      <c r="EY208" s="43" t="n">
        <f aca="false">EY205+In_PSH_Land*EY17+EY207</f>
        <v>193.789334794521</v>
      </c>
      <c r="EZ208" s="43" t="n">
        <f aca="false">EZ205+In_PSH_Land*EZ17+EZ207</f>
        <v>193.789334794521</v>
      </c>
      <c r="FA208" s="43" t="n">
        <f aca="false">FA205+In_PSH_Land*FA17+FA207</f>
        <v>193.789334794521</v>
      </c>
      <c r="FB208" s="43" t="n">
        <f aca="false">FB205+In_PSH_Land*FB17+FB207</f>
        <v>193.789334794521</v>
      </c>
      <c r="FC208" s="43" t="n">
        <f aca="false">FC205+In_PSH_Land*FC17+FC207</f>
        <v>193.789334794521</v>
      </c>
      <c r="FD208" s="43" t="n">
        <f aca="false">FD205+In_PSH_Land*FD17+FD207</f>
        <v>193.789334794521</v>
      </c>
      <c r="FE208" s="43" t="n">
        <f aca="false">FE205+In_PSH_Land*FE17+FE207</f>
        <v>193.789334794521</v>
      </c>
      <c r="FF208" s="43" t="n">
        <f aca="false">FF205+In_PSH_Land*FF17+FF207</f>
        <v>193.789334794521</v>
      </c>
      <c r="FG208" s="43" t="n">
        <f aca="false">FG205+In_PSH_Land*FG17+FG207</f>
        <v>193.789334794521</v>
      </c>
      <c r="FH208" s="43" t="n">
        <f aca="false">FH205+In_PSH_Land*FH17+FH207</f>
        <v>193.789334794521</v>
      </c>
    </row>
    <row r="210" customFormat="false" ht="15" hidden="false" customHeight="false" outlineLevel="0" collapsed="false">
      <c r="A210" s="9" t="s">
        <v>14</v>
      </c>
      <c r="B210" s="9"/>
      <c r="C210" s="9" t="s">
        <v>791</v>
      </c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/>
      <c r="BO210" s="9"/>
      <c r="BP210" s="9"/>
      <c r="BQ210" s="9"/>
      <c r="BR210" s="9"/>
      <c r="BS210" s="9"/>
      <c r="BT210" s="9"/>
      <c r="BU210" s="9"/>
      <c r="BV210" s="9"/>
      <c r="BW210" s="9"/>
      <c r="BX210" s="9"/>
      <c r="BY210" s="9"/>
      <c r="BZ210" s="9"/>
      <c r="CA210" s="9"/>
      <c r="CB210" s="9"/>
      <c r="CC210" s="9"/>
      <c r="CD210" s="9"/>
      <c r="CE210" s="9"/>
      <c r="CF210" s="9"/>
      <c r="CG210" s="9"/>
      <c r="CH210" s="9"/>
      <c r="CI210" s="9"/>
      <c r="CJ210" s="9"/>
      <c r="CK210" s="9"/>
      <c r="CL210" s="9"/>
      <c r="CM210" s="9"/>
      <c r="CN210" s="9"/>
      <c r="CO210" s="9"/>
      <c r="CP210" s="9"/>
      <c r="CQ210" s="9"/>
      <c r="CR210" s="9"/>
      <c r="CS210" s="9"/>
      <c r="CT210" s="9"/>
      <c r="CU210" s="9"/>
      <c r="CV210" s="9"/>
      <c r="CW210" s="9"/>
      <c r="CX210" s="9"/>
      <c r="CY210" s="9"/>
      <c r="CZ210" s="9"/>
      <c r="DA210" s="9"/>
      <c r="DB210" s="9"/>
      <c r="DC210" s="9"/>
      <c r="DD210" s="9"/>
      <c r="DE210" s="9"/>
      <c r="DF210" s="9"/>
      <c r="DG210" s="9"/>
      <c r="DH210" s="9"/>
      <c r="DI210" s="9"/>
      <c r="DJ210" s="9"/>
      <c r="DK210" s="9"/>
      <c r="DL210" s="9"/>
      <c r="DM210" s="9"/>
      <c r="DN210" s="9"/>
      <c r="DO210" s="9"/>
      <c r="DP210" s="9"/>
      <c r="DQ210" s="9"/>
      <c r="DR210" s="9"/>
      <c r="DS210" s="9"/>
      <c r="DT210" s="9"/>
      <c r="DU210" s="9"/>
      <c r="DV210" s="9"/>
      <c r="DW210" s="9"/>
      <c r="DX210" s="9"/>
      <c r="DY210" s="9"/>
      <c r="DZ210" s="9"/>
      <c r="EA210" s="9"/>
      <c r="EB210" s="9"/>
      <c r="EC210" s="9"/>
      <c r="ED210" s="9"/>
      <c r="EE210" s="9"/>
      <c r="EF210" s="9"/>
      <c r="EG210" s="9"/>
      <c r="EH210" s="9"/>
      <c r="EI210" s="9"/>
      <c r="EJ210" s="9"/>
      <c r="EK210" s="9"/>
      <c r="EL210" s="9"/>
      <c r="EM210" s="9"/>
      <c r="EN210" s="9"/>
      <c r="EO210" s="9"/>
      <c r="EP210" s="9"/>
      <c r="EQ210" s="9"/>
      <c r="ER210" s="9"/>
      <c r="ES210" s="9"/>
      <c r="ET210" s="9"/>
      <c r="EU210" s="9"/>
      <c r="EV210" s="9"/>
      <c r="EW210" s="9"/>
      <c r="EX210" s="9"/>
      <c r="EY210" s="9"/>
      <c r="EZ210" s="9"/>
      <c r="FA210" s="9"/>
      <c r="FB210" s="9"/>
      <c r="FC210" s="9"/>
      <c r="FD210" s="9"/>
      <c r="FE210" s="9"/>
      <c r="FF210" s="9"/>
      <c r="FG210" s="9"/>
      <c r="FH210" s="9"/>
    </row>
    <row r="211" customFormat="false" ht="15" hidden="false" customHeight="false" outlineLevel="0" collapsed="false">
      <c r="C211" s="0" t="s">
        <v>792</v>
      </c>
      <c r="D211" s="11" t="s">
        <v>33</v>
      </c>
      <c r="E211" s="45" t="n">
        <f aca="false">In_FEP_Share_Low-In_FEP_Share_High</f>
        <v>0.1</v>
      </c>
      <c r="F211" s="29" t="n">
        <f aca="false">In_Share_Slide_End-In_Share_Threshold</f>
        <v>10</v>
      </c>
    </row>
    <row r="212" customFormat="false" ht="15" hidden="false" customHeight="false" outlineLevel="0" collapsed="false">
      <c r="C212" s="0" t="s">
        <v>793</v>
      </c>
      <c r="D212" s="11" t="s">
        <v>33</v>
      </c>
      <c r="E212" s="45" t="n">
        <f aca="false">IF($E174&lt;=In_Share_Threshold,In_FEP_Share_Low,In_FEP_Share_High)</f>
        <v>0.6</v>
      </c>
      <c r="F212" s="45" t="n">
        <f aca="false">In_FEP_Share_Low-$E211*MIN(1,MAX(0,($E174-In_Share_Threshold)/$F211))</f>
        <v>0.6</v>
      </c>
    </row>
    <row r="213" customFormat="false" ht="15" hidden="false" customHeight="false" outlineLevel="0" collapsed="false">
      <c r="C213" s="23" t="s">
        <v>794</v>
      </c>
      <c r="D213" s="11" t="s">
        <v>33</v>
      </c>
      <c r="E213" s="24" t="n">
        <f aca="false">IF(In_Share_Rule=1,$E212,$F212)</f>
        <v>0.6</v>
      </c>
      <c r="F213" s="24" t="n">
        <f aca="false">1-$E213</f>
        <v>0.4</v>
      </c>
    </row>
    <row r="214" customFormat="false" ht="15" hidden="false" customHeight="false" outlineLevel="0" collapsed="false">
      <c r="A214" s="20"/>
      <c r="B214" s="20"/>
      <c r="C214" s="20" t="s">
        <v>795</v>
      </c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20"/>
      <c r="AI214" s="20"/>
      <c r="AJ214" s="20"/>
      <c r="AK214" s="20"/>
      <c r="AL214" s="20"/>
      <c r="AM214" s="20"/>
      <c r="AN214" s="20"/>
      <c r="AO214" s="20"/>
      <c r="AP214" s="20"/>
      <c r="AQ214" s="20"/>
      <c r="AR214" s="20"/>
      <c r="AS214" s="20"/>
      <c r="AT214" s="20"/>
      <c r="AU214" s="20"/>
      <c r="AV214" s="20"/>
      <c r="AW214" s="20"/>
      <c r="AX214" s="20"/>
      <c r="AY214" s="20"/>
      <c r="AZ214" s="20"/>
      <c r="BA214" s="20"/>
      <c r="BB214" s="20"/>
      <c r="BC214" s="20"/>
      <c r="BD214" s="20"/>
      <c r="BE214" s="20"/>
      <c r="BF214" s="20"/>
      <c r="BG214" s="20"/>
      <c r="BH214" s="20"/>
      <c r="BI214" s="20"/>
      <c r="BJ214" s="20"/>
      <c r="BK214" s="20"/>
      <c r="BL214" s="20"/>
      <c r="BM214" s="20"/>
      <c r="BN214" s="20"/>
      <c r="BO214" s="20"/>
      <c r="BP214" s="20"/>
      <c r="BQ214" s="20"/>
      <c r="BR214" s="20"/>
      <c r="BS214" s="20"/>
      <c r="BT214" s="20"/>
      <c r="BU214" s="20"/>
      <c r="BV214" s="20"/>
      <c r="BW214" s="20"/>
      <c r="BX214" s="20"/>
      <c r="BY214" s="20"/>
      <c r="BZ214" s="20"/>
      <c r="CA214" s="20"/>
      <c r="CB214" s="20"/>
      <c r="CC214" s="20"/>
      <c r="CD214" s="20"/>
      <c r="CE214" s="20"/>
      <c r="CF214" s="20"/>
      <c r="CG214" s="20"/>
      <c r="CH214" s="20"/>
      <c r="CI214" s="20"/>
      <c r="CJ214" s="20"/>
      <c r="CK214" s="20"/>
      <c r="CL214" s="20"/>
      <c r="CM214" s="20"/>
      <c r="CN214" s="20"/>
      <c r="CO214" s="20"/>
      <c r="CP214" s="20"/>
      <c r="CQ214" s="20"/>
      <c r="CR214" s="20"/>
      <c r="CS214" s="20"/>
      <c r="CT214" s="20"/>
      <c r="CU214" s="20"/>
      <c r="CV214" s="20"/>
      <c r="CW214" s="20"/>
      <c r="CX214" s="20"/>
      <c r="CY214" s="20"/>
      <c r="CZ214" s="20"/>
      <c r="DA214" s="20"/>
      <c r="DB214" s="20"/>
      <c r="DC214" s="20"/>
      <c r="DD214" s="20"/>
      <c r="DE214" s="20"/>
      <c r="DF214" s="20"/>
      <c r="DG214" s="20"/>
      <c r="DH214" s="20"/>
      <c r="DI214" s="20"/>
      <c r="DJ214" s="20"/>
      <c r="DK214" s="20"/>
      <c r="DL214" s="20"/>
      <c r="DM214" s="20"/>
      <c r="DN214" s="20"/>
      <c r="DO214" s="20"/>
      <c r="DP214" s="20"/>
      <c r="DQ214" s="20"/>
      <c r="DR214" s="20"/>
      <c r="DS214" s="20"/>
      <c r="DT214" s="20"/>
      <c r="DU214" s="20"/>
      <c r="DV214" s="20"/>
      <c r="DW214" s="20"/>
      <c r="DX214" s="20"/>
      <c r="DY214" s="20"/>
      <c r="DZ214" s="20"/>
      <c r="EA214" s="20"/>
      <c r="EB214" s="20"/>
      <c r="EC214" s="20"/>
      <c r="ED214" s="20"/>
      <c r="EE214" s="20"/>
      <c r="EF214" s="20"/>
      <c r="EG214" s="20"/>
      <c r="EH214" s="20"/>
      <c r="EI214" s="20"/>
      <c r="EJ214" s="20"/>
      <c r="EK214" s="20"/>
      <c r="EL214" s="20"/>
      <c r="EM214" s="20"/>
      <c r="EN214" s="20"/>
      <c r="EO214" s="20"/>
      <c r="EP214" s="20"/>
      <c r="EQ214" s="20"/>
      <c r="ER214" s="20"/>
      <c r="ES214" s="20"/>
      <c r="ET214" s="20"/>
      <c r="EU214" s="20"/>
      <c r="EV214" s="20"/>
      <c r="EW214" s="20"/>
      <c r="EX214" s="20"/>
      <c r="EY214" s="20"/>
      <c r="EZ214" s="20"/>
      <c r="FA214" s="20"/>
      <c r="FB214" s="20"/>
      <c r="FC214" s="20"/>
      <c r="FD214" s="20"/>
      <c r="FE214" s="20"/>
      <c r="FF214" s="20"/>
      <c r="FG214" s="20"/>
      <c r="FH214" s="20"/>
    </row>
    <row r="215" customFormat="false" ht="15" hidden="false" customHeight="false" outlineLevel="0" collapsed="false">
      <c r="C215" s="0" t="s">
        <v>796</v>
      </c>
      <c r="D215" s="11" t="s">
        <v>319</v>
      </c>
      <c r="E215" s="43" t="n">
        <f aca="false">$E174*$E13</f>
        <v>5670</v>
      </c>
      <c r="F215" s="43" t="n">
        <f aca="false">$E215</f>
        <v>5670</v>
      </c>
    </row>
    <row r="216" customFormat="false" ht="15" hidden="false" customHeight="false" outlineLevel="0" collapsed="false">
      <c r="C216" s="0" t="s">
        <v>797</v>
      </c>
      <c r="D216" s="11" t="s">
        <v>319</v>
      </c>
      <c r="E216" s="18" t="n">
        <f aca="false">In_Sale_Costs_RtB</f>
        <v>0</v>
      </c>
      <c r="F216" s="43" t="n">
        <f aca="false">MIN($E216,$F215)</f>
        <v>0</v>
      </c>
    </row>
    <row r="217" customFormat="false" ht="15" hidden="false" customHeight="false" outlineLevel="0" collapsed="false">
      <c r="C217" s="0" t="s">
        <v>694</v>
      </c>
      <c r="D217" s="11" t="s">
        <v>319</v>
      </c>
      <c r="E217" s="18" t="n">
        <f aca="false">In_SPV_Price</f>
        <v>549</v>
      </c>
      <c r="F217" s="43" t="n">
        <f aca="false">MIN($E217,$F215-SUM($F216:$F216))</f>
        <v>549</v>
      </c>
    </row>
    <row r="218" customFormat="false" ht="15" hidden="false" customHeight="false" outlineLevel="0" collapsed="false">
      <c r="C218" s="0" t="s">
        <v>798</v>
      </c>
      <c r="D218" s="11" t="s">
        <v>319</v>
      </c>
      <c r="E218" s="43" t="n">
        <f aca="false">-$I96</f>
        <v>945</v>
      </c>
      <c r="F218" s="43" t="n">
        <f aca="false">MIN($E218,$F215-SUM($F216:$F217))</f>
        <v>945</v>
      </c>
    </row>
    <row r="219" customFormat="false" ht="15" hidden="false" customHeight="false" outlineLevel="0" collapsed="false">
      <c r="C219" s="0" t="s">
        <v>799</v>
      </c>
      <c r="D219" s="11" t="s">
        <v>319</v>
      </c>
      <c r="E219" s="43" t="n">
        <f aca="false">$E202</f>
        <v>289.280329224406</v>
      </c>
      <c r="F219" s="43" t="n">
        <f aca="false">MIN($E219,$F215-SUM($F216:$F218))</f>
        <v>289.280329224406</v>
      </c>
    </row>
    <row r="220" customFormat="false" ht="15" hidden="false" customHeight="false" outlineLevel="0" collapsed="false">
      <c r="C220" s="0" t="s">
        <v>800</v>
      </c>
      <c r="D220" s="11" t="s">
        <v>319</v>
      </c>
      <c r="E220" s="43" t="n">
        <f aca="false">-$I106</f>
        <v>34.7123907534247</v>
      </c>
      <c r="F220" s="43" t="n">
        <f aca="false">MIN($E220,$F215-SUM($F216:$F219))</f>
        <v>34.7123907534247</v>
      </c>
    </row>
    <row r="221" customFormat="false" ht="15" hidden="false" customHeight="false" outlineLevel="0" collapsed="false">
      <c r="C221" s="0" t="s">
        <v>801</v>
      </c>
      <c r="D221" s="11" t="s">
        <v>319</v>
      </c>
      <c r="E221" s="43" t="n">
        <f aca="false">In_PSH_Land_Step*(In_PSH_Land+$E206)</f>
        <v>0</v>
      </c>
      <c r="F221" s="43" t="n">
        <f aca="false">MIN($E221,$F215-SUM($F216:$F220))</f>
        <v>0</v>
      </c>
    </row>
    <row r="222" customFormat="false" ht="15" hidden="false" customHeight="false" outlineLevel="0" collapsed="false">
      <c r="C222" s="23" t="s">
        <v>137</v>
      </c>
      <c r="D222" s="11" t="s">
        <v>319</v>
      </c>
      <c r="F222" s="62" t="n">
        <f aca="false">MAX(0,$F215-SUM($F216:$F221))</f>
        <v>3852.00728002217</v>
      </c>
    </row>
    <row r="223" customFormat="false" ht="15" hidden="false" customHeight="false" outlineLevel="0" collapsed="false">
      <c r="C223" s="0" t="s">
        <v>802</v>
      </c>
      <c r="D223" s="11" t="s">
        <v>319</v>
      </c>
      <c r="E223" s="43" t="n">
        <f aca="false">SUM($F216:$F221)+$F222-$F215</f>
        <v>0</v>
      </c>
      <c r="F223" s="43" t="n">
        <f aca="false">SUMPRODUCT(--($F216:$F221&gt;$E216:$E221+Tolerance))</f>
        <v>0</v>
      </c>
    </row>
    <row r="224" customFormat="false" ht="15" hidden="false" customHeight="false" outlineLevel="0" collapsed="false">
      <c r="C224" s="23" t="s">
        <v>138</v>
      </c>
      <c r="D224" s="11" t="s">
        <v>319</v>
      </c>
      <c r="F224" s="62" t="n">
        <f aca="false">SUM($F217:$F220)+$E213*$F222</f>
        <v>4129.19708799113</v>
      </c>
    </row>
    <row r="225" customFormat="false" ht="15" hidden="false" customHeight="false" outlineLevel="0" collapsed="false">
      <c r="C225" s="0" t="s">
        <v>139</v>
      </c>
      <c r="D225" s="11" t="s">
        <v>319</v>
      </c>
      <c r="F225" s="43" t="n">
        <f aca="false">$F221+$F213*$F222</f>
        <v>1540.80291200887</v>
      </c>
    </row>
    <row r="226" customFormat="false" ht="15" hidden="false" customHeight="false" outlineLevel="0" collapsed="false">
      <c r="A226" s="20"/>
      <c r="B226" s="20"/>
      <c r="C226" s="20" t="s">
        <v>803</v>
      </c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  <c r="AH226" s="20"/>
      <c r="AI226" s="20"/>
      <c r="AJ226" s="20"/>
      <c r="AK226" s="20"/>
      <c r="AL226" s="20"/>
      <c r="AM226" s="20"/>
      <c r="AN226" s="20"/>
      <c r="AO226" s="20"/>
      <c r="AP226" s="20"/>
      <c r="AQ226" s="20"/>
      <c r="AR226" s="20"/>
      <c r="AS226" s="20"/>
      <c r="AT226" s="20"/>
      <c r="AU226" s="20"/>
      <c r="AV226" s="20"/>
      <c r="AW226" s="20"/>
      <c r="AX226" s="20"/>
      <c r="AY226" s="20"/>
      <c r="AZ226" s="20"/>
      <c r="BA226" s="20"/>
      <c r="BB226" s="20"/>
      <c r="BC226" s="20"/>
      <c r="BD226" s="20"/>
      <c r="BE226" s="20"/>
      <c r="BF226" s="20"/>
      <c r="BG226" s="20"/>
      <c r="BH226" s="20"/>
      <c r="BI226" s="20"/>
      <c r="BJ226" s="20"/>
      <c r="BK226" s="20"/>
      <c r="BL226" s="20"/>
      <c r="BM226" s="20"/>
      <c r="BN226" s="20"/>
      <c r="BO226" s="20"/>
      <c r="BP226" s="20"/>
      <c r="BQ226" s="20"/>
      <c r="BR226" s="20"/>
      <c r="BS226" s="20"/>
      <c r="BT226" s="20"/>
      <c r="BU226" s="20"/>
      <c r="BV226" s="20"/>
      <c r="BW226" s="20"/>
      <c r="BX226" s="20"/>
      <c r="BY226" s="20"/>
      <c r="BZ226" s="20"/>
      <c r="CA226" s="20"/>
      <c r="CB226" s="20"/>
      <c r="CC226" s="20"/>
      <c r="CD226" s="20"/>
      <c r="CE226" s="20"/>
      <c r="CF226" s="20"/>
      <c r="CG226" s="20"/>
      <c r="CH226" s="20"/>
      <c r="CI226" s="20"/>
      <c r="CJ226" s="20"/>
      <c r="CK226" s="20"/>
      <c r="CL226" s="20"/>
      <c r="CM226" s="20"/>
      <c r="CN226" s="20"/>
      <c r="CO226" s="20"/>
      <c r="CP226" s="20"/>
      <c r="CQ226" s="20"/>
      <c r="CR226" s="20"/>
      <c r="CS226" s="20"/>
      <c r="CT226" s="20"/>
      <c r="CU226" s="20"/>
      <c r="CV226" s="20"/>
      <c r="CW226" s="20"/>
      <c r="CX226" s="20"/>
      <c r="CY226" s="20"/>
      <c r="CZ226" s="20"/>
      <c r="DA226" s="20"/>
      <c r="DB226" s="20"/>
      <c r="DC226" s="20"/>
      <c r="DD226" s="20"/>
      <c r="DE226" s="20"/>
      <c r="DF226" s="20"/>
      <c r="DG226" s="20"/>
      <c r="DH226" s="20"/>
      <c r="DI226" s="20"/>
      <c r="DJ226" s="20"/>
      <c r="DK226" s="20"/>
      <c r="DL226" s="20"/>
      <c r="DM226" s="20"/>
      <c r="DN226" s="20"/>
      <c r="DO226" s="20"/>
      <c r="DP226" s="20"/>
      <c r="DQ226" s="20"/>
      <c r="DR226" s="20"/>
      <c r="DS226" s="20"/>
      <c r="DT226" s="20"/>
      <c r="DU226" s="20"/>
      <c r="DV226" s="20"/>
      <c r="DW226" s="20"/>
      <c r="DX226" s="20"/>
      <c r="DY226" s="20"/>
      <c r="DZ226" s="20"/>
      <c r="EA226" s="20"/>
      <c r="EB226" s="20"/>
      <c r="EC226" s="20"/>
      <c r="ED226" s="20"/>
      <c r="EE226" s="20"/>
      <c r="EF226" s="20"/>
      <c r="EG226" s="20"/>
      <c r="EH226" s="20"/>
      <c r="EI226" s="20"/>
      <c r="EJ226" s="20"/>
      <c r="EK226" s="20"/>
      <c r="EL226" s="20"/>
      <c r="EM226" s="20"/>
      <c r="EN226" s="20"/>
      <c r="EO226" s="20"/>
      <c r="EP226" s="20"/>
      <c r="EQ226" s="20"/>
      <c r="ER226" s="20"/>
      <c r="ES226" s="20"/>
      <c r="ET226" s="20"/>
      <c r="EU226" s="20"/>
      <c r="EV226" s="20"/>
      <c r="EW226" s="20"/>
      <c r="EX226" s="20"/>
      <c r="EY226" s="20"/>
      <c r="EZ226" s="20"/>
      <c r="FA226" s="20"/>
      <c r="FB226" s="20"/>
      <c r="FC226" s="20"/>
      <c r="FD226" s="20"/>
      <c r="FE226" s="20"/>
      <c r="FF226" s="20"/>
      <c r="FG226" s="20"/>
      <c r="FH226" s="20"/>
    </row>
    <row r="227" customFormat="false" ht="15" hidden="false" customHeight="false" outlineLevel="0" collapsed="false">
      <c r="C227" s="0" t="s">
        <v>804</v>
      </c>
      <c r="D227" s="11" t="s">
        <v>319</v>
      </c>
      <c r="I227" s="43" t="n">
        <f aca="false">SUM(J227:FH227)</f>
        <v>-7472.08739075342</v>
      </c>
      <c r="J227" s="43" t="n">
        <f aca="false">(J94+J95+J96+J97+J100)*(1-J23)+J106+J99</f>
        <v>-2749.35227272727</v>
      </c>
      <c r="K227" s="43" t="n">
        <f aca="false">(K94+K95+K96+K97+K100)*(1-K23)+K106+K99</f>
        <v>-395.190268026152</v>
      </c>
      <c r="L227" s="43" t="n">
        <f aca="false">(L94+L95+L96+L97+L100)*(1-L23)+L106+L99</f>
        <v>-684.462738443338</v>
      </c>
      <c r="M227" s="43" t="n">
        <f aca="false">(M94+M95+M96+M97+M100)*(1-M23)+M106+M99</f>
        <v>-226.929361942715</v>
      </c>
      <c r="N227" s="43" t="n">
        <f aca="false">(N94+N95+N96+N97+N100)*(1-N23)+N106+N99</f>
        <v>-1835.41287842623</v>
      </c>
      <c r="O227" s="43" t="n">
        <f aca="false">(O94+O95+O96+O97+O100)*(1-O23)+O106+O99</f>
        <v>-1580.73987118772</v>
      </c>
      <c r="P227" s="43" t="n">
        <f aca="false">(P94+P95+P96+P97+P100)*(1-P23)+P106+P99</f>
        <v>-0</v>
      </c>
      <c r="Q227" s="43" t="n">
        <f aca="false">(Q94+Q95+Q96+Q97+Q100)*(1-Q23)+Q106+Q99</f>
        <v>-0</v>
      </c>
      <c r="R227" s="43" t="n">
        <f aca="false">(R94+R95+R96+R97+R100)*(1-R23)+R106+R99</f>
        <v>-0</v>
      </c>
      <c r="S227" s="43" t="n">
        <f aca="false">(S94+S95+S96+S97+S100)*(1-S23)+S106+S99</f>
        <v>-0</v>
      </c>
      <c r="T227" s="43" t="n">
        <f aca="false">(T94+T95+T96+T97+T100)*(1-T23)+T106+T99</f>
        <v>-0</v>
      </c>
      <c r="U227" s="43" t="n">
        <f aca="false">(U94+U95+U96+U97+U100)*(1-U23)+U106+U99</f>
        <v>-0</v>
      </c>
      <c r="V227" s="43" t="n">
        <f aca="false">(V94+V95+V96+V97+V100)*(1-V23)+V106+V99</f>
        <v>-0</v>
      </c>
      <c r="W227" s="43" t="n">
        <f aca="false">(W94+W95+W96+W97+W100)*(1-W23)+W106+W99</f>
        <v>-0</v>
      </c>
      <c r="X227" s="43" t="n">
        <f aca="false">(X94+X95+X96+X97+X100)*(1-X23)+X106+X99</f>
        <v>-0</v>
      </c>
      <c r="Y227" s="43" t="n">
        <f aca="false">(Y94+Y95+Y96+Y97+Y100)*(1-Y23)+Y106+Y99</f>
        <v>-0</v>
      </c>
      <c r="Z227" s="43" t="n">
        <f aca="false">(Z94+Z95+Z96+Z97+Z100)*(1-Z23)+Z106+Z99</f>
        <v>-0</v>
      </c>
      <c r="AA227" s="43" t="n">
        <f aca="false">(AA94+AA95+AA96+AA97+AA100)*(1-AA23)+AA106+AA99</f>
        <v>-0</v>
      </c>
      <c r="AB227" s="43" t="n">
        <f aca="false">(AB94+AB95+AB96+AB97+AB100)*(1-AB23)+AB106+AB99</f>
        <v>-0</v>
      </c>
      <c r="AC227" s="43" t="n">
        <f aca="false">(AC94+AC95+AC96+AC97+AC100)*(1-AC23)+AC106+AC99</f>
        <v>-0</v>
      </c>
      <c r="AD227" s="43" t="n">
        <f aca="false">(AD94+AD95+AD96+AD97+AD100)*(1-AD23)+AD106+AD99</f>
        <v>-0</v>
      </c>
      <c r="AE227" s="43" t="n">
        <f aca="false">(AE94+AE95+AE96+AE97+AE100)*(1-AE23)+AE106+AE99</f>
        <v>-0</v>
      </c>
      <c r="AF227" s="43" t="n">
        <f aca="false">(AF94+AF95+AF96+AF97+AF100)*(1-AF23)+AF106+AF99</f>
        <v>-0</v>
      </c>
      <c r="AG227" s="43" t="n">
        <f aca="false">(AG94+AG95+AG96+AG97+AG100)*(1-AG23)+AG106+AG99</f>
        <v>-0</v>
      </c>
      <c r="AH227" s="43" t="n">
        <f aca="false">(AH94+AH95+AH96+AH97+AH100)*(1-AH23)+AH106+AH99</f>
        <v>-0</v>
      </c>
      <c r="AI227" s="43" t="n">
        <f aca="false">(AI94+AI95+AI96+AI97+AI100)*(1-AI23)+AI106+AI99</f>
        <v>-0</v>
      </c>
      <c r="AJ227" s="43" t="n">
        <f aca="false">(AJ94+AJ95+AJ96+AJ97+AJ100)*(1-AJ23)+AJ106+AJ99</f>
        <v>-0</v>
      </c>
      <c r="AK227" s="43" t="n">
        <f aca="false">(AK94+AK95+AK96+AK97+AK100)*(1-AK23)+AK106+AK99</f>
        <v>-0</v>
      </c>
      <c r="AL227" s="43" t="n">
        <f aca="false">(AL94+AL95+AL96+AL97+AL100)*(1-AL23)+AL106+AL99</f>
        <v>-0</v>
      </c>
      <c r="AM227" s="43" t="n">
        <f aca="false">(AM94+AM95+AM96+AM97+AM100)*(1-AM23)+AM106+AM99</f>
        <v>-0</v>
      </c>
      <c r="AN227" s="43" t="n">
        <f aca="false">(AN94+AN95+AN96+AN97+AN100)*(1-AN23)+AN106+AN99</f>
        <v>-0</v>
      </c>
      <c r="AO227" s="43" t="n">
        <f aca="false">(AO94+AO95+AO96+AO97+AO100)*(1-AO23)+AO106+AO99</f>
        <v>-0</v>
      </c>
      <c r="AP227" s="43" t="n">
        <f aca="false">(AP94+AP95+AP96+AP97+AP100)*(1-AP23)+AP106+AP99</f>
        <v>-0</v>
      </c>
      <c r="AQ227" s="43" t="n">
        <f aca="false">(AQ94+AQ95+AQ96+AQ97+AQ100)*(1-AQ23)+AQ106+AQ99</f>
        <v>-0</v>
      </c>
      <c r="AR227" s="43" t="n">
        <f aca="false">(AR94+AR95+AR96+AR97+AR100)*(1-AR23)+AR106+AR99</f>
        <v>-0</v>
      </c>
      <c r="AS227" s="43" t="n">
        <f aca="false">(AS94+AS95+AS96+AS97+AS100)*(1-AS23)+AS106+AS99</f>
        <v>-0</v>
      </c>
      <c r="AT227" s="43" t="n">
        <f aca="false">(AT94+AT95+AT96+AT97+AT100)*(1-AT23)+AT106+AT99</f>
        <v>-0</v>
      </c>
      <c r="AU227" s="43" t="n">
        <f aca="false">(AU94+AU95+AU96+AU97+AU100)*(1-AU23)+AU106+AU99</f>
        <v>-0</v>
      </c>
      <c r="AV227" s="43" t="n">
        <f aca="false">(AV94+AV95+AV96+AV97+AV100)*(1-AV23)+AV106+AV99</f>
        <v>-0</v>
      </c>
      <c r="AW227" s="43" t="n">
        <f aca="false">(AW94+AW95+AW96+AW97+AW100)*(1-AW23)+AW106+AW99</f>
        <v>-0</v>
      </c>
      <c r="AX227" s="43" t="n">
        <f aca="false">(AX94+AX95+AX96+AX97+AX100)*(1-AX23)+AX106+AX99</f>
        <v>-0</v>
      </c>
      <c r="AY227" s="43" t="n">
        <f aca="false">(AY94+AY95+AY96+AY97+AY100)*(1-AY23)+AY106+AY99</f>
        <v>-0</v>
      </c>
      <c r="AZ227" s="43" t="n">
        <f aca="false">(AZ94+AZ95+AZ96+AZ97+AZ100)*(1-AZ23)+AZ106+AZ99</f>
        <v>-0</v>
      </c>
      <c r="BA227" s="43" t="n">
        <f aca="false">(BA94+BA95+BA96+BA97+BA100)*(1-BA23)+BA106+BA99</f>
        <v>-0</v>
      </c>
      <c r="BB227" s="43" t="n">
        <f aca="false">(BB94+BB95+BB96+BB97+BB100)*(1-BB23)+BB106+BB99</f>
        <v>-0</v>
      </c>
      <c r="BC227" s="43" t="n">
        <f aca="false">(BC94+BC95+BC96+BC97+BC100)*(1-BC23)+BC106+BC99</f>
        <v>-0</v>
      </c>
      <c r="BD227" s="43" t="n">
        <f aca="false">(BD94+BD95+BD96+BD97+BD100)*(1-BD23)+BD106+BD99</f>
        <v>-0</v>
      </c>
      <c r="BE227" s="43" t="n">
        <f aca="false">(BE94+BE95+BE96+BE97+BE100)*(1-BE23)+BE106+BE99</f>
        <v>-0</v>
      </c>
      <c r="BF227" s="43" t="n">
        <f aca="false">(BF94+BF95+BF96+BF97+BF100)*(1-BF23)+BF106+BF99</f>
        <v>-0</v>
      </c>
      <c r="BG227" s="43" t="n">
        <f aca="false">(BG94+BG95+BG96+BG97+BG100)*(1-BG23)+BG106+BG99</f>
        <v>-0</v>
      </c>
      <c r="BH227" s="43" t="n">
        <f aca="false">(BH94+BH95+BH96+BH97+BH100)*(1-BH23)+BH106+BH99</f>
        <v>-0</v>
      </c>
      <c r="BI227" s="43" t="n">
        <f aca="false">(BI94+BI95+BI96+BI97+BI100)*(1-BI23)+BI106+BI99</f>
        <v>-0</v>
      </c>
      <c r="BJ227" s="43" t="n">
        <f aca="false">(BJ94+BJ95+BJ96+BJ97+BJ100)*(1-BJ23)+BJ106+BJ99</f>
        <v>-0</v>
      </c>
      <c r="BK227" s="43" t="n">
        <f aca="false">(BK94+BK95+BK96+BK97+BK100)*(1-BK23)+BK106+BK99</f>
        <v>-0</v>
      </c>
      <c r="BL227" s="43" t="n">
        <f aca="false">(BL94+BL95+BL96+BL97+BL100)*(1-BL23)+BL106+BL99</f>
        <v>-0</v>
      </c>
      <c r="BM227" s="43" t="n">
        <f aca="false">(BM94+BM95+BM96+BM97+BM100)*(1-BM23)+BM106+BM99</f>
        <v>-0</v>
      </c>
      <c r="BN227" s="43" t="n">
        <f aca="false">(BN94+BN95+BN96+BN97+BN100)*(1-BN23)+BN106+BN99</f>
        <v>-0</v>
      </c>
      <c r="BO227" s="43" t="n">
        <f aca="false">(BO94+BO95+BO96+BO97+BO100)*(1-BO23)+BO106+BO99</f>
        <v>-0</v>
      </c>
      <c r="BP227" s="43" t="n">
        <f aca="false">(BP94+BP95+BP96+BP97+BP100)*(1-BP23)+BP106+BP99</f>
        <v>-0</v>
      </c>
      <c r="BQ227" s="43" t="n">
        <f aca="false">(BQ94+BQ95+BQ96+BQ97+BQ100)*(1-BQ23)+BQ106+BQ99</f>
        <v>-0</v>
      </c>
      <c r="BR227" s="43" t="n">
        <f aca="false">(BR94+BR95+BR96+BR97+BR100)*(1-BR23)+BR106+BR99</f>
        <v>-0</v>
      </c>
      <c r="BS227" s="43" t="n">
        <f aca="false">(BS94+BS95+BS96+BS97+BS100)*(1-BS23)+BS106+BS99</f>
        <v>-0</v>
      </c>
      <c r="BT227" s="43" t="n">
        <f aca="false">(BT94+BT95+BT96+BT97+BT100)*(1-BT23)+BT106+BT99</f>
        <v>-0</v>
      </c>
      <c r="BU227" s="43" t="n">
        <f aca="false">(BU94+BU95+BU96+BU97+BU100)*(1-BU23)+BU106+BU99</f>
        <v>-0</v>
      </c>
      <c r="BV227" s="43" t="n">
        <f aca="false">(BV94+BV95+BV96+BV97+BV100)*(1-BV23)+BV106+BV99</f>
        <v>-0</v>
      </c>
      <c r="BW227" s="43" t="n">
        <f aca="false">(BW94+BW95+BW96+BW97+BW100)*(1-BW23)+BW106+BW99</f>
        <v>-0</v>
      </c>
      <c r="BX227" s="43" t="n">
        <f aca="false">(BX94+BX95+BX96+BX97+BX100)*(1-BX23)+BX106+BX99</f>
        <v>-0</v>
      </c>
      <c r="BY227" s="43" t="n">
        <f aca="false">(BY94+BY95+BY96+BY97+BY100)*(1-BY23)+BY106+BY99</f>
        <v>-0</v>
      </c>
      <c r="BZ227" s="43" t="n">
        <f aca="false">(BZ94+BZ95+BZ96+BZ97+BZ100)*(1-BZ23)+BZ106+BZ99</f>
        <v>-0</v>
      </c>
      <c r="CA227" s="43" t="n">
        <f aca="false">(CA94+CA95+CA96+CA97+CA100)*(1-CA23)+CA106+CA99</f>
        <v>-0</v>
      </c>
      <c r="CB227" s="43" t="n">
        <f aca="false">(CB94+CB95+CB96+CB97+CB100)*(1-CB23)+CB106+CB99</f>
        <v>-0</v>
      </c>
      <c r="CC227" s="43" t="n">
        <f aca="false">(CC94+CC95+CC96+CC97+CC100)*(1-CC23)+CC106+CC99</f>
        <v>-0</v>
      </c>
      <c r="CD227" s="43" t="n">
        <f aca="false">(CD94+CD95+CD96+CD97+CD100)*(1-CD23)+CD106+CD99</f>
        <v>-0</v>
      </c>
      <c r="CE227" s="43" t="n">
        <f aca="false">(CE94+CE95+CE96+CE97+CE100)*(1-CE23)+CE106+CE99</f>
        <v>-0</v>
      </c>
      <c r="CF227" s="43" t="n">
        <f aca="false">(CF94+CF95+CF96+CF97+CF100)*(1-CF23)+CF106+CF99</f>
        <v>-0</v>
      </c>
      <c r="CG227" s="43" t="n">
        <f aca="false">(CG94+CG95+CG96+CG97+CG100)*(1-CG23)+CG106+CG99</f>
        <v>-0</v>
      </c>
      <c r="CH227" s="43" t="n">
        <f aca="false">(CH94+CH95+CH96+CH97+CH100)*(1-CH23)+CH106+CH99</f>
        <v>-0</v>
      </c>
      <c r="CI227" s="43" t="n">
        <f aca="false">(CI94+CI95+CI96+CI97+CI100)*(1-CI23)+CI106+CI99</f>
        <v>-0</v>
      </c>
      <c r="CJ227" s="43" t="n">
        <f aca="false">(CJ94+CJ95+CJ96+CJ97+CJ100)*(1-CJ23)+CJ106+CJ99</f>
        <v>-0</v>
      </c>
      <c r="CK227" s="43" t="n">
        <f aca="false">(CK94+CK95+CK96+CK97+CK100)*(1-CK23)+CK106+CK99</f>
        <v>-0</v>
      </c>
      <c r="CL227" s="43" t="n">
        <f aca="false">(CL94+CL95+CL96+CL97+CL100)*(1-CL23)+CL106+CL99</f>
        <v>-0</v>
      </c>
      <c r="CM227" s="43" t="n">
        <f aca="false">(CM94+CM95+CM96+CM97+CM100)*(1-CM23)+CM106+CM99</f>
        <v>-0</v>
      </c>
      <c r="CN227" s="43" t="n">
        <f aca="false">(CN94+CN95+CN96+CN97+CN100)*(1-CN23)+CN106+CN99</f>
        <v>-0</v>
      </c>
      <c r="CO227" s="43" t="n">
        <f aca="false">(CO94+CO95+CO96+CO97+CO100)*(1-CO23)+CO106+CO99</f>
        <v>-0</v>
      </c>
      <c r="CP227" s="43" t="n">
        <f aca="false">(CP94+CP95+CP96+CP97+CP100)*(1-CP23)+CP106+CP99</f>
        <v>-0</v>
      </c>
      <c r="CQ227" s="43" t="n">
        <f aca="false">(CQ94+CQ95+CQ96+CQ97+CQ100)*(1-CQ23)+CQ106+CQ99</f>
        <v>-0</v>
      </c>
      <c r="CR227" s="43" t="n">
        <f aca="false">(CR94+CR95+CR96+CR97+CR100)*(1-CR23)+CR106+CR99</f>
        <v>-0</v>
      </c>
      <c r="CS227" s="43" t="n">
        <f aca="false">(CS94+CS95+CS96+CS97+CS100)*(1-CS23)+CS106+CS99</f>
        <v>-0</v>
      </c>
      <c r="CT227" s="43" t="n">
        <f aca="false">(CT94+CT95+CT96+CT97+CT100)*(1-CT23)+CT106+CT99</f>
        <v>-0</v>
      </c>
      <c r="CU227" s="43" t="n">
        <f aca="false">(CU94+CU95+CU96+CU97+CU100)*(1-CU23)+CU106+CU99</f>
        <v>-0</v>
      </c>
      <c r="CV227" s="43" t="n">
        <f aca="false">(CV94+CV95+CV96+CV97+CV100)*(1-CV23)+CV106+CV99</f>
        <v>-0</v>
      </c>
      <c r="CW227" s="43" t="n">
        <f aca="false">(CW94+CW95+CW96+CW97+CW100)*(1-CW23)+CW106+CW99</f>
        <v>-0</v>
      </c>
      <c r="CX227" s="43" t="n">
        <f aca="false">(CX94+CX95+CX96+CX97+CX100)*(1-CX23)+CX106+CX99</f>
        <v>-0</v>
      </c>
      <c r="CY227" s="43" t="n">
        <f aca="false">(CY94+CY95+CY96+CY97+CY100)*(1-CY23)+CY106+CY99</f>
        <v>-0</v>
      </c>
      <c r="CZ227" s="43" t="n">
        <f aca="false">(CZ94+CZ95+CZ96+CZ97+CZ100)*(1-CZ23)+CZ106+CZ99</f>
        <v>-0</v>
      </c>
      <c r="DA227" s="43" t="n">
        <f aca="false">(DA94+DA95+DA96+DA97+DA100)*(1-DA23)+DA106+DA99</f>
        <v>-0</v>
      </c>
      <c r="DB227" s="43" t="n">
        <f aca="false">(DB94+DB95+DB96+DB97+DB100)*(1-DB23)+DB106+DB99</f>
        <v>-0</v>
      </c>
      <c r="DC227" s="43" t="n">
        <f aca="false">(DC94+DC95+DC96+DC97+DC100)*(1-DC23)+DC106+DC99</f>
        <v>-0</v>
      </c>
      <c r="DD227" s="43" t="n">
        <f aca="false">(DD94+DD95+DD96+DD97+DD100)*(1-DD23)+DD106+DD99</f>
        <v>-0</v>
      </c>
      <c r="DE227" s="43" t="n">
        <f aca="false">(DE94+DE95+DE96+DE97+DE100)*(1-DE23)+DE106+DE99</f>
        <v>-0</v>
      </c>
      <c r="DF227" s="43" t="n">
        <f aca="false">(DF94+DF95+DF96+DF97+DF100)*(1-DF23)+DF106+DF99</f>
        <v>-0</v>
      </c>
      <c r="DG227" s="43" t="n">
        <f aca="false">(DG94+DG95+DG96+DG97+DG100)*(1-DG23)+DG106+DG99</f>
        <v>-0</v>
      </c>
      <c r="DH227" s="43" t="n">
        <f aca="false">(DH94+DH95+DH96+DH97+DH100)*(1-DH23)+DH106+DH99</f>
        <v>-0</v>
      </c>
      <c r="DI227" s="43" t="n">
        <f aca="false">(DI94+DI95+DI96+DI97+DI100)*(1-DI23)+DI106+DI99</f>
        <v>-0</v>
      </c>
      <c r="DJ227" s="43" t="n">
        <f aca="false">(DJ94+DJ95+DJ96+DJ97+DJ100)*(1-DJ23)+DJ106+DJ99</f>
        <v>-0</v>
      </c>
      <c r="DK227" s="43" t="n">
        <f aca="false">(DK94+DK95+DK96+DK97+DK100)*(1-DK23)+DK106+DK99</f>
        <v>-0</v>
      </c>
      <c r="DL227" s="43" t="n">
        <f aca="false">(DL94+DL95+DL96+DL97+DL100)*(1-DL23)+DL106+DL99</f>
        <v>-0</v>
      </c>
      <c r="DM227" s="43" t="n">
        <f aca="false">(DM94+DM95+DM96+DM97+DM100)*(1-DM23)+DM106+DM99</f>
        <v>-0</v>
      </c>
      <c r="DN227" s="43" t="n">
        <f aca="false">(DN94+DN95+DN96+DN97+DN100)*(1-DN23)+DN106+DN99</f>
        <v>-0</v>
      </c>
      <c r="DO227" s="43" t="n">
        <f aca="false">(DO94+DO95+DO96+DO97+DO100)*(1-DO23)+DO106+DO99</f>
        <v>-0</v>
      </c>
      <c r="DP227" s="43" t="n">
        <f aca="false">(DP94+DP95+DP96+DP97+DP100)*(1-DP23)+DP106+DP99</f>
        <v>-0</v>
      </c>
      <c r="DQ227" s="43" t="n">
        <f aca="false">(DQ94+DQ95+DQ96+DQ97+DQ100)*(1-DQ23)+DQ106+DQ99</f>
        <v>-0</v>
      </c>
      <c r="DR227" s="43" t="n">
        <f aca="false">(DR94+DR95+DR96+DR97+DR100)*(1-DR23)+DR106+DR99</f>
        <v>-0</v>
      </c>
      <c r="DS227" s="43" t="n">
        <f aca="false">(DS94+DS95+DS96+DS97+DS100)*(1-DS23)+DS106+DS99</f>
        <v>-0</v>
      </c>
      <c r="DT227" s="43" t="n">
        <f aca="false">(DT94+DT95+DT96+DT97+DT100)*(1-DT23)+DT106+DT99</f>
        <v>-0</v>
      </c>
      <c r="DU227" s="43" t="n">
        <f aca="false">(DU94+DU95+DU96+DU97+DU100)*(1-DU23)+DU106+DU99</f>
        <v>-0</v>
      </c>
      <c r="DV227" s="43" t="n">
        <f aca="false">(DV94+DV95+DV96+DV97+DV100)*(1-DV23)+DV106+DV99</f>
        <v>-0</v>
      </c>
      <c r="DW227" s="43" t="n">
        <f aca="false">(DW94+DW95+DW96+DW97+DW100)*(1-DW23)+DW106+DW99</f>
        <v>-0</v>
      </c>
      <c r="DX227" s="43" t="n">
        <f aca="false">(DX94+DX95+DX96+DX97+DX100)*(1-DX23)+DX106+DX99</f>
        <v>-0</v>
      </c>
      <c r="DY227" s="43" t="n">
        <f aca="false">(DY94+DY95+DY96+DY97+DY100)*(1-DY23)+DY106+DY99</f>
        <v>-0</v>
      </c>
      <c r="DZ227" s="43" t="n">
        <f aca="false">(DZ94+DZ95+DZ96+DZ97+DZ100)*(1-DZ23)+DZ106+DZ99</f>
        <v>-0</v>
      </c>
      <c r="EA227" s="43" t="n">
        <f aca="false">(EA94+EA95+EA96+EA97+EA100)*(1-EA23)+EA106+EA99</f>
        <v>-0</v>
      </c>
      <c r="EB227" s="43" t="n">
        <f aca="false">(EB94+EB95+EB96+EB97+EB100)*(1-EB23)+EB106+EB99</f>
        <v>-0</v>
      </c>
      <c r="EC227" s="43" t="n">
        <f aca="false">(EC94+EC95+EC96+EC97+EC100)*(1-EC23)+EC106+EC99</f>
        <v>-0</v>
      </c>
      <c r="ED227" s="43" t="n">
        <f aca="false">(ED94+ED95+ED96+ED97+ED100)*(1-ED23)+ED106+ED99</f>
        <v>-0</v>
      </c>
      <c r="EE227" s="43" t="n">
        <f aca="false">(EE94+EE95+EE96+EE97+EE100)*(1-EE23)+EE106+EE99</f>
        <v>-0</v>
      </c>
      <c r="EF227" s="43" t="n">
        <f aca="false">(EF94+EF95+EF96+EF97+EF100)*(1-EF23)+EF106+EF99</f>
        <v>-0</v>
      </c>
      <c r="EG227" s="43" t="n">
        <f aca="false">(EG94+EG95+EG96+EG97+EG100)*(1-EG23)+EG106+EG99</f>
        <v>-0</v>
      </c>
      <c r="EH227" s="43" t="n">
        <f aca="false">(EH94+EH95+EH96+EH97+EH100)*(1-EH23)+EH106+EH99</f>
        <v>-0</v>
      </c>
      <c r="EI227" s="43" t="n">
        <f aca="false">(EI94+EI95+EI96+EI97+EI100)*(1-EI23)+EI106+EI99</f>
        <v>-0</v>
      </c>
      <c r="EJ227" s="43" t="n">
        <f aca="false">(EJ94+EJ95+EJ96+EJ97+EJ100)*(1-EJ23)+EJ106+EJ99</f>
        <v>-0</v>
      </c>
      <c r="EK227" s="43" t="n">
        <f aca="false">(EK94+EK95+EK96+EK97+EK100)*(1-EK23)+EK106+EK99</f>
        <v>-0</v>
      </c>
      <c r="EL227" s="43" t="n">
        <f aca="false">(EL94+EL95+EL96+EL97+EL100)*(1-EL23)+EL106+EL99</f>
        <v>-0</v>
      </c>
      <c r="EM227" s="43" t="n">
        <f aca="false">(EM94+EM95+EM96+EM97+EM100)*(1-EM23)+EM106+EM99</f>
        <v>-0</v>
      </c>
      <c r="EN227" s="43" t="n">
        <f aca="false">(EN94+EN95+EN96+EN97+EN100)*(1-EN23)+EN106+EN99</f>
        <v>-0</v>
      </c>
      <c r="EO227" s="43" t="n">
        <f aca="false">(EO94+EO95+EO96+EO97+EO100)*(1-EO23)+EO106+EO99</f>
        <v>-0</v>
      </c>
      <c r="EP227" s="43" t="n">
        <f aca="false">(EP94+EP95+EP96+EP97+EP100)*(1-EP23)+EP106+EP99</f>
        <v>-0</v>
      </c>
      <c r="EQ227" s="43" t="n">
        <f aca="false">(EQ94+EQ95+EQ96+EQ97+EQ100)*(1-EQ23)+EQ106+EQ99</f>
        <v>-0</v>
      </c>
      <c r="ER227" s="43" t="n">
        <f aca="false">(ER94+ER95+ER96+ER97+ER100)*(1-ER23)+ER106+ER99</f>
        <v>-0</v>
      </c>
      <c r="ES227" s="43" t="n">
        <f aca="false">(ES94+ES95+ES96+ES97+ES100)*(1-ES23)+ES106+ES99</f>
        <v>-0</v>
      </c>
      <c r="ET227" s="43" t="n">
        <f aca="false">(ET94+ET95+ET96+ET97+ET100)*(1-ET23)+ET106+ET99</f>
        <v>-0</v>
      </c>
      <c r="EU227" s="43" t="n">
        <f aca="false">(EU94+EU95+EU96+EU97+EU100)*(1-EU23)+EU106+EU99</f>
        <v>-0</v>
      </c>
      <c r="EV227" s="43" t="n">
        <f aca="false">(EV94+EV95+EV96+EV97+EV100)*(1-EV23)+EV106+EV99</f>
        <v>-0</v>
      </c>
      <c r="EW227" s="43" t="n">
        <f aca="false">(EW94+EW95+EW96+EW97+EW100)*(1-EW23)+EW106+EW99</f>
        <v>-0</v>
      </c>
      <c r="EX227" s="43" t="n">
        <f aca="false">(EX94+EX95+EX96+EX97+EX100)*(1-EX23)+EX106+EX99</f>
        <v>-0</v>
      </c>
      <c r="EY227" s="43" t="n">
        <f aca="false">(EY94+EY95+EY96+EY97+EY100)*(1-EY23)+EY106+EY99</f>
        <v>-0</v>
      </c>
      <c r="EZ227" s="43" t="n">
        <f aca="false">(EZ94+EZ95+EZ96+EZ97+EZ100)*(1-EZ23)+EZ106+EZ99</f>
        <v>-0</v>
      </c>
      <c r="FA227" s="43" t="n">
        <f aca="false">(FA94+FA95+FA96+FA97+FA100)*(1-FA23)+FA106+FA99</f>
        <v>-0</v>
      </c>
      <c r="FB227" s="43" t="n">
        <f aca="false">(FB94+FB95+FB96+FB97+FB100)*(1-FB23)+FB106+FB99</f>
        <v>-0</v>
      </c>
      <c r="FC227" s="43" t="n">
        <f aca="false">(FC94+FC95+FC96+FC97+FC100)*(1-FC23)+FC106+FC99</f>
        <v>-0</v>
      </c>
      <c r="FD227" s="43" t="n">
        <f aca="false">(FD94+FD95+FD96+FD97+FD100)*(1-FD23)+FD106+FD99</f>
        <v>-0</v>
      </c>
      <c r="FE227" s="43" t="n">
        <f aca="false">(FE94+FE95+FE96+FE97+FE100)*(1-FE23)+FE106+FE99</f>
        <v>-0</v>
      </c>
      <c r="FF227" s="43" t="n">
        <f aca="false">(FF94+FF95+FF96+FF97+FF100)*(1-FF23)+FF106+FF99</f>
        <v>-0</v>
      </c>
      <c r="FG227" s="43" t="n">
        <f aca="false">(FG94+FG95+FG96+FG97+FG100)*(1-FG23)+FG106+FG99</f>
        <v>-0</v>
      </c>
      <c r="FH227" s="43" t="n">
        <f aca="false">(FH94+FH95+FH96+FH97+FH100)*(1-FH23)+FH106+FH99</f>
        <v>-0</v>
      </c>
    </row>
    <row r="228" customFormat="false" ht="15" hidden="false" customHeight="false" outlineLevel="0" collapsed="false">
      <c r="C228" s="0" t="s">
        <v>805</v>
      </c>
      <c r="D228" s="11" t="s">
        <v>319</v>
      </c>
      <c r="I228" s="43" t="n">
        <f aca="false">SUM(J228:FH228)</f>
        <v>9872.57208799113</v>
      </c>
      <c r="J228" s="43" t="n">
        <f aca="false">J101*(1-J23)+J170+J171+$F224*J18</f>
        <v>0</v>
      </c>
      <c r="K228" s="43" t="n">
        <f aca="false">K101*(1-K23)+K170+K171+$F224*K18</f>
        <v>1213.875</v>
      </c>
      <c r="L228" s="43" t="n">
        <f aca="false">L101*(1-L23)+L170+L171+$F224*L18</f>
        <v>0</v>
      </c>
      <c r="M228" s="43" t="n">
        <f aca="false">M101*(1-M23)+M170+M171+$F224*M18</f>
        <v>0</v>
      </c>
      <c r="N228" s="43" t="n">
        <f aca="false">N101*(1-N23)+N170+N171+$F224*N18</f>
        <v>0</v>
      </c>
      <c r="O228" s="43" t="n">
        <f aca="false">O101*(1-O23)+O170+O171+$F224*O18</f>
        <v>8658.69708799113</v>
      </c>
      <c r="P228" s="43" t="n">
        <f aca="false">P101*(1-P23)+P170+P171+$F224*P18</f>
        <v>0</v>
      </c>
      <c r="Q228" s="43" t="n">
        <f aca="false">Q101*(1-Q23)+Q170+Q171+$F224*Q18</f>
        <v>0</v>
      </c>
      <c r="R228" s="43" t="n">
        <f aca="false">R101*(1-R23)+R170+R171+$F224*R18</f>
        <v>0</v>
      </c>
      <c r="S228" s="43" t="n">
        <f aca="false">S101*(1-S23)+S170+S171+$F224*S18</f>
        <v>0</v>
      </c>
      <c r="T228" s="43" t="n">
        <f aca="false">T101*(1-T23)+T170+T171+$F224*T18</f>
        <v>0</v>
      </c>
      <c r="U228" s="43" t="n">
        <f aca="false">U101*(1-U23)+U170+U171+$F224*U18</f>
        <v>0</v>
      </c>
      <c r="V228" s="43" t="n">
        <f aca="false">V101*(1-V23)+V170+V171+$F224*V18</f>
        <v>0</v>
      </c>
      <c r="W228" s="43" t="n">
        <f aca="false">W101*(1-W23)+W170+W171+$F224*W18</f>
        <v>0</v>
      </c>
      <c r="X228" s="43" t="n">
        <f aca="false">X101*(1-X23)+X170+X171+$F224*X18</f>
        <v>0</v>
      </c>
      <c r="Y228" s="43" t="n">
        <f aca="false">Y101*(1-Y23)+Y170+Y171+$F224*Y18</f>
        <v>0</v>
      </c>
      <c r="Z228" s="43" t="n">
        <f aca="false">Z101*(1-Z23)+Z170+Z171+$F224*Z18</f>
        <v>0</v>
      </c>
      <c r="AA228" s="43" t="n">
        <f aca="false">AA101*(1-AA23)+AA170+AA171+$F224*AA18</f>
        <v>0</v>
      </c>
      <c r="AB228" s="43" t="n">
        <f aca="false">AB101*(1-AB23)+AB170+AB171+$F224*AB18</f>
        <v>0</v>
      </c>
      <c r="AC228" s="43" t="n">
        <f aca="false">AC101*(1-AC23)+AC170+AC171+$F224*AC18</f>
        <v>0</v>
      </c>
      <c r="AD228" s="43" t="n">
        <f aca="false">AD101*(1-AD23)+AD170+AD171+$F224*AD18</f>
        <v>0</v>
      </c>
      <c r="AE228" s="43" t="n">
        <f aca="false">AE101*(1-AE23)+AE170+AE171+$F224*AE18</f>
        <v>0</v>
      </c>
      <c r="AF228" s="43" t="n">
        <f aca="false">AF101*(1-AF23)+AF170+AF171+$F224*AF18</f>
        <v>0</v>
      </c>
      <c r="AG228" s="43" t="n">
        <f aca="false">AG101*(1-AG23)+AG170+AG171+$F224*AG18</f>
        <v>0</v>
      </c>
      <c r="AH228" s="43" t="n">
        <f aca="false">AH101*(1-AH23)+AH170+AH171+$F224*AH18</f>
        <v>0</v>
      </c>
      <c r="AI228" s="43" t="n">
        <f aca="false">AI101*(1-AI23)+AI170+AI171+$F224*AI18</f>
        <v>0</v>
      </c>
      <c r="AJ228" s="43" t="n">
        <f aca="false">AJ101*(1-AJ23)+AJ170+AJ171+$F224*AJ18</f>
        <v>0</v>
      </c>
      <c r="AK228" s="43" t="n">
        <f aca="false">AK101*(1-AK23)+AK170+AK171+$F224*AK18</f>
        <v>0</v>
      </c>
      <c r="AL228" s="43" t="n">
        <f aca="false">AL101*(1-AL23)+AL170+AL171+$F224*AL18</f>
        <v>0</v>
      </c>
      <c r="AM228" s="43" t="n">
        <f aca="false">AM101*(1-AM23)+AM170+AM171+$F224*AM18</f>
        <v>0</v>
      </c>
      <c r="AN228" s="43" t="n">
        <f aca="false">AN101*(1-AN23)+AN170+AN171+$F224*AN18</f>
        <v>0</v>
      </c>
      <c r="AO228" s="43" t="n">
        <f aca="false">AO101*(1-AO23)+AO170+AO171+$F224*AO18</f>
        <v>0</v>
      </c>
      <c r="AP228" s="43" t="n">
        <f aca="false">AP101*(1-AP23)+AP170+AP171+$F224*AP18</f>
        <v>0</v>
      </c>
      <c r="AQ228" s="43" t="n">
        <f aca="false">AQ101*(1-AQ23)+AQ170+AQ171+$F224*AQ18</f>
        <v>0</v>
      </c>
      <c r="AR228" s="43" t="n">
        <f aca="false">AR101*(1-AR23)+AR170+AR171+$F224*AR18</f>
        <v>0</v>
      </c>
      <c r="AS228" s="43" t="n">
        <f aca="false">AS101*(1-AS23)+AS170+AS171+$F224*AS18</f>
        <v>0</v>
      </c>
      <c r="AT228" s="43" t="n">
        <f aca="false">AT101*(1-AT23)+AT170+AT171+$F224*AT18</f>
        <v>0</v>
      </c>
      <c r="AU228" s="43" t="n">
        <f aca="false">AU101*(1-AU23)+AU170+AU171+$F224*AU18</f>
        <v>0</v>
      </c>
      <c r="AV228" s="43" t="n">
        <f aca="false">AV101*(1-AV23)+AV170+AV171+$F224*AV18</f>
        <v>0</v>
      </c>
      <c r="AW228" s="43" t="n">
        <f aca="false">AW101*(1-AW23)+AW170+AW171+$F224*AW18</f>
        <v>0</v>
      </c>
      <c r="AX228" s="43" t="n">
        <f aca="false">AX101*(1-AX23)+AX170+AX171+$F224*AX18</f>
        <v>0</v>
      </c>
      <c r="AY228" s="43" t="n">
        <f aca="false">AY101*(1-AY23)+AY170+AY171+$F224*AY18</f>
        <v>0</v>
      </c>
      <c r="AZ228" s="43" t="n">
        <f aca="false">AZ101*(1-AZ23)+AZ170+AZ171+$F224*AZ18</f>
        <v>0</v>
      </c>
      <c r="BA228" s="43" t="n">
        <f aca="false">BA101*(1-BA23)+BA170+BA171+$F224*BA18</f>
        <v>0</v>
      </c>
      <c r="BB228" s="43" t="n">
        <f aca="false">BB101*(1-BB23)+BB170+BB171+$F224*BB18</f>
        <v>0</v>
      </c>
      <c r="BC228" s="43" t="n">
        <f aca="false">BC101*(1-BC23)+BC170+BC171+$F224*BC18</f>
        <v>0</v>
      </c>
      <c r="BD228" s="43" t="n">
        <f aca="false">BD101*(1-BD23)+BD170+BD171+$F224*BD18</f>
        <v>0</v>
      </c>
      <c r="BE228" s="43" t="n">
        <f aca="false">BE101*(1-BE23)+BE170+BE171+$F224*BE18</f>
        <v>0</v>
      </c>
      <c r="BF228" s="43" t="n">
        <f aca="false">BF101*(1-BF23)+BF170+BF171+$F224*BF18</f>
        <v>0</v>
      </c>
      <c r="BG228" s="43" t="n">
        <f aca="false">BG101*(1-BG23)+BG170+BG171+$F224*BG18</f>
        <v>0</v>
      </c>
      <c r="BH228" s="43" t="n">
        <f aca="false">BH101*(1-BH23)+BH170+BH171+$F224*BH18</f>
        <v>0</v>
      </c>
      <c r="BI228" s="43" t="n">
        <f aca="false">BI101*(1-BI23)+BI170+BI171+$F224*BI18</f>
        <v>0</v>
      </c>
      <c r="BJ228" s="43" t="n">
        <f aca="false">BJ101*(1-BJ23)+BJ170+BJ171+$F224*BJ18</f>
        <v>0</v>
      </c>
      <c r="BK228" s="43" t="n">
        <f aca="false">BK101*(1-BK23)+BK170+BK171+$F224*BK18</f>
        <v>0</v>
      </c>
      <c r="BL228" s="43" t="n">
        <f aca="false">BL101*(1-BL23)+BL170+BL171+$F224*BL18</f>
        <v>0</v>
      </c>
      <c r="BM228" s="43" t="n">
        <f aca="false">BM101*(1-BM23)+BM170+BM171+$F224*BM18</f>
        <v>0</v>
      </c>
      <c r="BN228" s="43" t="n">
        <f aca="false">BN101*(1-BN23)+BN170+BN171+$F224*BN18</f>
        <v>0</v>
      </c>
      <c r="BO228" s="43" t="n">
        <f aca="false">BO101*(1-BO23)+BO170+BO171+$F224*BO18</f>
        <v>0</v>
      </c>
      <c r="BP228" s="43" t="n">
        <f aca="false">BP101*(1-BP23)+BP170+BP171+$F224*BP18</f>
        <v>0</v>
      </c>
      <c r="BQ228" s="43" t="n">
        <f aca="false">BQ101*(1-BQ23)+BQ170+BQ171+$F224*BQ18</f>
        <v>0</v>
      </c>
      <c r="BR228" s="43" t="n">
        <f aca="false">BR101*(1-BR23)+BR170+BR171+$F224*BR18</f>
        <v>0</v>
      </c>
      <c r="BS228" s="43" t="n">
        <f aca="false">BS101*(1-BS23)+BS170+BS171+$F224*BS18</f>
        <v>0</v>
      </c>
      <c r="BT228" s="43" t="n">
        <f aca="false">BT101*(1-BT23)+BT170+BT171+$F224*BT18</f>
        <v>0</v>
      </c>
      <c r="BU228" s="43" t="n">
        <f aca="false">BU101*(1-BU23)+BU170+BU171+$F224*BU18</f>
        <v>0</v>
      </c>
      <c r="BV228" s="43" t="n">
        <f aca="false">BV101*(1-BV23)+BV170+BV171+$F224*BV18</f>
        <v>0</v>
      </c>
      <c r="BW228" s="43" t="n">
        <f aca="false">BW101*(1-BW23)+BW170+BW171+$F224*BW18</f>
        <v>0</v>
      </c>
      <c r="BX228" s="43" t="n">
        <f aca="false">BX101*(1-BX23)+BX170+BX171+$F224*BX18</f>
        <v>0</v>
      </c>
      <c r="BY228" s="43" t="n">
        <f aca="false">BY101*(1-BY23)+BY170+BY171+$F224*BY18</f>
        <v>0</v>
      </c>
      <c r="BZ228" s="43" t="n">
        <f aca="false">BZ101*(1-BZ23)+BZ170+BZ171+$F224*BZ18</f>
        <v>0</v>
      </c>
      <c r="CA228" s="43" t="n">
        <f aca="false">CA101*(1-CA23)+CA170+CA171+$F224*CA18</f>
        <v>0</v>
      </c>
      <c r="CB228" s="43" t="n">
        <f aca="false">CB101*(1-CB23)+CB170+CB171+$F224*CB18</f>
        <v>0</v>
      </c>
      <c r="CC228" s="43" t="n">
        <f aca="false">CC101*(1-CC23)+CC170+CC171+$F224*CC18</f>
        <v>0</v>
      </c>
      <c r="CD228" s="43" t="n">
        <f aca="false">CD101*(1-CD23)+CD170+CD171+$F224*CD18</f>
        <v>0</v>
      </c>
      <c r="CE228" s="43" t="n">
        <f aca="false">CE101*(1-CE23)+CE170+CE171+$F224*CE18</f>
        <v>0</v>
      </c>
      <c r="CF228" s="43" t="n">
        <f aca="false">CF101*(1-CF23)+CF170+CF171+$F224*CF18</f>
        <v>0</v>
      </c>
      <c r="CG228" s="43" t="n">
        <f aca="false">CG101*(1-CG23)+CG170+CG171+$F224*CG18</f>
        <v>0</v>
      </c>
      <c r="CH228" s="43" t="n">
        <f aca="false">CH101*(1-CH23)+CH170+CH171+$F224*CH18</f>
        <v>0</v>
      </c>
      <c r="CI228" s="43" t="n">
        <f aca="false">CI101*(1-CI23)+CI170+CI171+$F224*CI18</f>
        <v>0</v>
      </c>
      <c r="CJ228" s="43" t="n">
        <f aca="false">CJ101*(1-CJ23)+CJ170+CJ171+$F224*CJ18</f>
        <v>0</v>
      </c>
      <c r="CK228" s="43" t="n">
        <f aca="false">CK101*(1-CK23)+CK170+CK171+$F224*CK18</f>
        <v>0</v>
      </c>
      <c r="CL228" s="43" t="n">
        <f aca="false">CL101*(1-CL23)+CL170+CL171+$F224*CL18</f>
        <v>0</v>
      </c>
      <c r="CM228" s="43" t="n">
        <f aca="false">CM101*(1-CM23)+CM170+CM171+$F224*CM18</f>
        <v>0</v>
      </c>
      <c r="CN228" s="43" t="n">
        <f aca="false">CN101*(1-CN23)+CN170+CN171+$F224*CN18</f>
        <v>0</v>
      </c>
      <c r="CO228" s="43" t="n">
        <f aca="false">CO101*(1-CO23)+CO170+CO171+$F224*CO18</f>
        <v>0</v>
      </c>
      <c r="CP228" s="43" t="n">
        <f aca="false">CP101*(1-CP23)+CP170+CP171+$F224*CP18</f>
        <v>0</v>
      </c>
      <c r="CQ228" s="43" t="n">
        <f aca="false">CQ101*(1-CQ23)+CQ170+CQ171+$F224*CQ18</f>
        <v>0</v>
      </c>
      <c r="CR228" s="43" t="n">
        <f aca="false">CR101*(1-CR23)+CR170+CR171+$F224*CR18</f>
        <v>0</v>
      </c>
      <c r="CS228" s="43" t="n">
        <f aca="false">CS101*(1-CS23)+CS170+CS171+$F224*CS18</f>
        <v>0</v>
      </c>
      <c r="CT228" s="43" t="n">
        <f aca="false">CT101*(1-CT23)+CT170+CT171+$F224*CT18</f>
        <v>0</v>
      </c>
      <c r="CU228" s="43" t="n">
        <f aca="false">CU101*(1-CU23)+CU170+CU171+$F224*CU18</f>
        <v>0</v>
      </c>
      <c r="CV228" s="43" t="n">
        <f aca="false">CV101*(1-CV23)+CV170+CV171+$F224*CV18</f>
        <v>0</v>
      </c>
      <c r="CW228" s="43" t="n">
        <f aca="false">CW101*(1-CW23)+CW170+CW171+$F224*CW18</f>
        <v>0</v>
      </c>
      <c r="CX228" s="43" t="n">
        <f aca="false">CX101*(1-CX23)+CX170+CX171+$F224*CX18</f>
        <v>0</v>
      </c>
      <c r="CY228" s="43" t="n">
        <f aca="false">CY101*(1-CY23)+CY170+CY171+$F224*CY18</f>
        <v>0</v>
      </c>
      <c r="CZ228" s="43" t="n">
        <f aca="false">CZ101*(1-CZ23)+CZ170+CZ171+$F224*CZ18</f>
        <v>0</v>
      </c>
      <c r="DA228" s="43" t="n">
        <f aca="false">DA101*(1-DA23)+DA170+DA171+$F224*DA18</f>
        <v>0</v>
      </c>
      <c r="DB228" s="43" t="n">
        <f aca="false">DB101*(1-DB23)+DB170+DB171+$F224*DB18</f>
        <v>0</v>
      </c>
      <c r="DC228" s="43" t="n">
        <f aca="false">DC101*(1-DC23)+DC170+DC171+$F224*DC18</f>
        <v>0</v>
      </c>
      <c r="DD228" s="43" t="n">
        <f aca="false">DD101*(1-DD23)+DD170+DD171+$F224*DD18</f>
        <v>0</v>
      </c>
      <c r="DE228" s="43" t="n">
        <f aca="false">DE101*(1-DE23)+DE170+DE171+$F224*DE18</f>
        <v>0</v>
      </c>
      <c r="DF228" s="43" t="n">
        <f aca="false">DF101*(1-DF23)+DF170+DF171+$F224*DF18</f>
        <v>0</v>
      </c>
      <c r="DG228" s="43" t="n">
        <f aca="false">DG101*(1-DG23)+DG170+DG171+$F224*DG18</f>
        <v>0</v>
      </c>
      <c r="DH228" s="43" t="n">
        <f aca="false">DH101*(1-DH23)+DH170+DH171+$F224*DH18</f>
        <v>0</v>
      </c>
      <c r="DI228" s="43" t="n">
        <f aca="false">DI101*(1-DI23)+DI170+DI171+$F224*DI18</f>
        <v>0</v>
      </c>
      <c r="DJ228" s="43" t="n">
        <f aca="false">DJ101*(1-DJ23)+DJ170+DJ171+$F224*DJ18</f>
        <v>0</v>
      </c>
      <c r="DK228" s="43" t="n">
        <f aca="false">DK101*(1-DK23)+DK170+DK171+$F224*DK18</f>
        <v>0</v>
      </c>
      <c r="DL228" s="43" t="n">
        <f aca="false">DL101*(1-DL23)+DL170+DL171+$F224*DL18</f>
        <v>0</v>
      </c>
      <c r="DM228" s="43" t="n">
        <f aca="false">DM101*(1-DM23)+DM170+DM171+$F224*DM18</f>
        <v>0</v>
      </c>
      <c r="DN228" s="43" t="n">
        <f aca="false">DN101*(1-DN23)+DN170+DN171+$F224*DN18</f>
        <v>0</v>
      </c>
      <c r="DO228" s="43" t="n">
        <f aca="false">DO101*(1-DO23)+DO170+DO171+$F224*DO18</f>
        <v>0</v>
      </c>
      <c r="DP228" s="43" t="n">
        <f aca="false">DP101*(1-DP23)+DP170+DP171+$F224*DP18</f>
        <v>0</v>
      </c>
      <c r="DQ228" s="43" t="n">
        <f aca="false">DQ101*(1-DQ23)+DQ170+DQ171+$F224*DQ18</f>
        <v>0</v>
      </c>
      <c r="DR228" s="43" t="n">
        <f aca="false">DR101*(1-DR23)+DR170+DR171+$F224*DR18</f>
        <v>0</v>
      </c>
      <c r="DS228" s="43" t="n">
        <f aca="false">DS101*(1-DS23)+DS170+DS171+$F224*DS18</f>
        <v>0</v>
      </c>
      <c r="DT228" s="43" t="n">
        <f aca="false">DT101*(1-DT23)+DT170+DT171+$F224*DT18</f>
        <v>0</v>
      </c>
      <c r="DU228" s="43" t="n">
        <f aca="false">DU101*(1-DU23)+DU170+DU171+$F224*DU18</f>
        <v>0</v>
      </c>
      <c r="DV228" s="43" t="n">
        <f aca="false">DV101*(1-DV23)+DV170+DV171+$F224*DV18</f>
        <v>0</v>
      </c>
      <c r="DW228" s="43" t="n">
        <f aca="false">DW101*(1-DW23)+DW170+DW171+$F224*DW18</f>
        <v>0</v>
      </c>
      <c r="DX228" s="43" t="n">
        <f aca="false">DX101*(1-DX23)+DX170+DX171+$F224*DX18</f>
        <v>0</v>
      </c>
      <c r="DY228" s="43" t="n">
        <f aca="false">DY101*(1-DY23)+DY170+DY171+$F224*DY18</f>
        <v>0</v>
      </c>
      <c r="DZ228" s="43" t="n">
        <f aca="false">DZ101*(1-DZ23)+DZ170+DZ171+$F224*DZ18</f>
        <v>0</v>
      </c>
      <c r="EA228" s="43" t="n">
        <f aca="false">EA101*(1-EA23)+EA170+EA171+$F224*EA18</f>
        <v>0</v>
      </c>
      <c r="EB228" s="43" t="n">
        <f aca="false">EB101*(1-EB23)+EB170+EB171+$F224*EB18</f>
        <v>0</v>
      </c>
      <c r="EC228" s="43" t="n">
        <f aca="false">EC101*(1-EC23)+EC170+EC171+$F224*EC18</f>
        <v>0</v>
      </c>
      <c r="ED228" s="43" t="n">
        <f aca="false">ED101*(1-ED23)+ED170+ED171+$F224*ED18</f>
        <v>0</v>
      </c>
      <c r="EE228" s="43" t="n">
        <f aca="false">EE101*(1-EE23)+EE170+EE171+$F224*EE18</f>
        <v>0</v>
      </c>
      <c r="EF228" s="43" t="n">
        <f aca="false">EF101*(1-EF23)+EF170+EF171+$F224*EF18</f>
        <v>0</v>
      </c>
      <c r="EG228" s="43" t="n">
        <f aca="false">EG101*(1-EG23)+EG170+EG171+$F224*EG18</f>
        <v>0</v>
      </c>
      <c r="EH228" s="43" t="n">
        <f aca="false">EH101*(1-EH23)+EH170+EH171+$F224*EH18</f>
        <v>0</v>
      </c>
      <c r="EI228" s="43" t="n">
        <f aca="false">EI101*(1-EI23)+EI170+EI171+$F224*EI18</f>
        <v>0</v>
      </c>
      <c r="EJ228" s="43" t="n">
        <f aca="false">EJ101*(1-EJ23)+EJ170+EJ171+$F224*EJ18</f>
        <v>0</v>
      </c>
      <c r="EK228" s="43" t="n">
        <f aca="false">EK101*(1-EK23)+EK170+EK171+$F224*EK18</f>
        <v>0</v>
      </c>
      <c r="EL228" s="43" t="n">
        <f aca="false">EL101*(1-EL23)+EL170+EL171+$F224*EL18</f>
        <v>0</v>
      </c>
      <c r="EM228" s="43" t="n">
        <f aca="false">EM101*(1-EM23)+EM170+EM171+$F224*EM18</f>
        <v>0</v>
      </c>
      <c r="EN228" s="43" t="n">
        <f aca="false">EN101*(1-EN23)+EN170+EN171+$F224*EN18</f>
        <v>0</v>
      </c>
      <c r="EO228" s="43" t="n">
        <f aca="false">EO101*(1-EO23)+EO170+EO171+$F224*EO18</f>
        <v>0</v>
      </c>
      <c r="EP228" s="43" t="n">
        <f aca="false">EP101*(1-EP23)+EP170+EP171+$F224*EP18</f>
        <v>0</v>
      </c>
      <c r="EQ228" s="43" t="n">
        <f aca="false">EQ101*(1-EQ23)+EQ170+EQ171+$F224*EQ18</f>
        <v>0</v>
      </c>
      <c r="ER228" s="43" t="n">
        <f aca="false">ER101*(1-ER23)+ER170+ER171+$F224*ER18</f>
        <v>0</v>
      </c>
      <c r="ES228" s="43" t="n">
        <f aca="false">ES101*(1-ES23)+ES170+ES171+$F224*ES18</f>
        <v>0</v>
      </c>
      <c r="ET228" s="43" t="n">
        <f aca="false">ET101*(1-ET23)+ET170+ET171+$F224*ET18</f>
        <v>0</v>
      </c>
      <c r="EU228" s="43" t="n">
        <f aca="false">EU101*(1-EU23)+EU170+EU171+$F224*EU18</f>
        <v>0</v>
      </c>
      <c r="EV228" s="43" t="n">
        <f aca="false">EV101*(1-EV23)+EV170+EV171+$F224*EV18</f>
        <v>0</v>
      </c>
      <c r="EW228" s="43" t="n">
        <f aca="false">EW101*(1-EW23)+EW170+EW171+$F224*EW18</f>
        <v>0</v>
      </c>
      <c r="EX228" s="43" t="n">
        <f aca="false">EX101*(1-EX23)+EX170+EX171+$F224*EX18</f>
        <v>0</v>
      </c>
      <c r="EY228" s="43" t="n">
        <f aca="false">EY101*(1-EY23)+EY170+EY171+$F224*EY18</f>
        <v>0</v>
      </c>
      <c r="EZ228" s="43" t="n">
        <f aca="false">EZ101*(1-EZ23)+EZ170+EZ171+$F224*EZ18</f>
        <v>0</v>
      </c>
      <c r="FA228" s="43" t="n">
        <f aca="false">FA101*(1-FA23)+FA170+FA171+$F224*FA18</f>
        <v>0</v>
      </c>
      <c r="FB228" s="43" t="n">
        <f aca="false">FB101*(1-FB23)+FB170+FB171+$F224*FB18</f>
        <v>0</v>
      </c>
      <c r="FC228" s="43" t="n">
        <f aca="false">FC101*(1-FC23)+FC170+FC171+$F224*FC18</f>
        <v>0</v>
      </c>
      <c r="FD228" s="43" t="n">
        <f aca="false">FD101*(1-FD23)+FD170+FD171+$F224*FD18</f>
        <v>0</v>
      </c>
      <c r="FE228" s="43" t="n">
        <f aca="false">FE101*(1-FE23)+FE170+FE171+$F224*FE18</f>
        <v>0</v>
      </c>
      <c r="FF228" s="43" t="n">
        <f aca="false">FF101*(1-FF23)+FF170+FF171+$F224*FF18</f>
        <v>0</v>
      </c>
      <c r="FG228" s="43" t="n">
        <f aca="false">FG101*(1-FG23)+FG170+FG171+$F224*FG18</f>
        <v>0</v>
      </c>
      <c r="FH228" s="43" t="n">
        <f aca="false">FH101*(1-FH23)+FH170+FH171+$F224*FH18</f>
        <v>0</v>
      </c>
    </row>
    <row r="229" customFormat="false" ht="15" hidden="false" customHeight="false" outlineLevel="0" collapsed="false">
      <c r="C229" s="0" t="s">
        <v>806</v>
      </c>
      <c r="D229" s="11" t="s">
        <v>319</v>
      </c>
      <c r="I229" s="43" t="n">
        <f aca="false">SUM(J229:FH229)</f>
        <v>2400.48469723771</v>
      </c>
      <c r="J229" s="43" t="n">
        <f aca="false">J227+J228</f>
        <v>-2749.35227272727</v>
      </c>
      <c r="K229" s="43" t="n">
        <f aca="false">K227+K228</f>
        <v>818.684731973848</v>
      </c>
      <c r="L229" s="43" t="n">
        <f aca="false">L227+L228</f>
        <v>-684.462738443338</v>
      </c>
      <c r="M229" s="43" t="n">
        <f aca="false">M227+M228</f>
        <v>-226.929361942715</v>
      </c>
      <c r="N229" s="43" t="n">
        <f aca="false">N227+N228</f>
        <v>-1835.41287842623</v>
      </c>
      <c r="O229" s="43" t="n">
        <f aca="false">O227+O228</f>
        <v>7077.95721680342</v>
      </c>
      <c r="P229" s="43" t="n">
        <f aca="false">P227+P228</f>
        <v>0</v>
      </c>
      <c r="Q229" s="43" t="n">
        <f aca="false">Q227+Q228</f>
        <v>0</v>
      </c>
      <c r="R229" s="43" t="n">
        <f aca="false">R227+R228</f>
        <v>0</v>
      </c>
      <c r="S229" s="43" t="n">
        <f aca="false">S227+S228</f>
        <v>0</v>
      </c>
      <c r="T229" s="43" t="n">
        <f aca="false">T227+T228</f>
        <v>0</v>
      </c>
      <c r="U229" s="43" t="n">
        <f aca="false">U227+U228</f>
        <v>0</v>
      </c>
      <c r="V229" s="43" t="n">
        <f aca="false">V227+V228</f>
        <v>0</v>
      </c>
      <c r="W229" s="43" t="n">
        <f aca="false">W227+W228</f>
        <v>0</v>
      </c>
      <c r="X229" s="43" t="n">
        <f aca="false">X227+X228</f>
        <v>0</v>
      </c>
      <c r="Y229" s="43" t="n">
        <f aca="false">Y227+Y228</f>
        <v>0</v>
      </c>
      <c r="Z229" s="43" t="n">
        <f aca="false">Z227+Z228</f>
        <v>0</v>
      </c>
      <c r="AA229" s="43" t="n">
        <f aca="false">AA227+AA228</f>
        <v>0</v>
      </c>
      <c r="AB229" s="43" t="n">
        <f aca="false">AB227+AB228</f>
        <v>0</v>
      </c>
      <c r="AC229" s="43" t="n">
        <f aca="false">AC227+AC228</f>
        <v>0</v>
      </c>
      <c r="AD229" s="43" t="n">
        <f aca="false">AD227+AD228</f>
        <v>0</v>
      </c>
      <c r="AE229" s="43" t="n">
        <f aca="false">AE227+AE228</f>
        <v>0</v>
      </c>
      <c r="AF229" s="43" t="n">
        <f aca="false">AF227+AF228</f>
        <v>0</v>
      </c>
      <c r="AG229" s="43" t="n">
        <f aca="false">AG227+AG228</f>
        <v>0</v>
      </c>
      <c r="AH229" s="43" t="n">
        <f aca="false">AH227+AH228</f>
        <v>0</v>
      </c>
      <c r="AI229" s="43" t="n">
        <f aca="false">AI227+AI228</f>
        <v>0</v>
      </c>
      <c r="AJ229" s="43" t="n">
        <f aca="false">AJ227+AJ228</f>
        <v>0</v>
      </c>
      <c r="AK229" s="43" t="n">
        <f aca="false">AK227+AK228</f>
        <v>0</v>
      </c>
      <c r="AL229" s="43" t="n">
        <f aca="false">AL227+AL228</f>
        <v>0</v>
      </c>
      <c r="AM229" s="43" t="n">
        <f aca="false">AM227+AM228</f>
        <v>0</v>
      </c>
      <c r="AN229" s="43" t="n">
        <f aca="false">AN227+AN228</f>
        <v>0</v>
      </c>
      <c r="AO229" s="43" t="n">
        <f aca="false">AO227+AO228</f>
        <v>0</v>
      </c>
      <c r="AP229" s="43" t="n">
        <f aca="false">AP227+AP228</f>
        <v>0</v>
      </c>
      <c r="AQ229" s="43" t="n">
        <f aca="false">AQ227+AQ228</f>
        <v>0</v>
      </c>
      <c r="AR229" s="43" t="n">
        <f aca="false">AR227+AR228</f>
        <v>0</v>
      </c>
      <c r="AS229" s="43" t="n">
        <f aca="false">AS227+AS228</f>
        <v>0</v>
      </c>
      <c r="AT229" s="43" t="n">
        <f aca="false">AT227+AT228</f>
        <v>0</v>
      </c>
      <c r="AU229" s="43" t="n">
        <f aca="false">AU227+AU228</f>
        <v>0</v>
      </c>
      <c r="AV229" s="43" t="n">
        <f aca="false">AV227+AV228</f>
        <v>0</v>
      </c>
      <c r="AW229" s="43" t="n">
        <f aca="false">AW227+AW228</f>
        <v>0</v>
      </c>
      <c r="AX229" s="43" t="n">
        <f aca="false">AX227+AX228</f>
        <v>0</v>
      </c>
      <c r="AY229" s="43" t="n">
        <f aca="false">AY227+AY228</f>
        <v>0</v>
      </c>
      <c r="AZ229" s="43" t="n">
        <f aca="false">AZ227+AZ228</f>
        <v>0</v>
      </c>
      <c r="BA229" s="43" t="n">
        <f aca="false">BA227+BA228</f>
        <v>0</v>
      </c>
      <c r="BB229" s="43" t="n">
        <f aca="false">BB227+BB228</f>
        <v>0</v>
      </c>
      <c r="BC229" s="43" t="n">
        <f aca="false">BC227+BC228</f>
        <v>0</v>
      </c>
      <c r="BD229" s="43" t="n">
        <f aca="false">BD227+BD228</f>
        <v>0</v>
      </c>
      <c r="BE229" s="43" t="n">
        <f aca="false">BE227+BE228</f>
        <v>0</v>
      </c>
      <c r="BF229" s="43" t="n">
        <f aca="false">BF227+BF228</f>
        <v>0</v>
      </c>
      <c r="BG229" s="43" t="n">
        <f aca="false">BG227+BG228</f>
        <v>0</v>
      </c>
      <c r="BH229" s="43" t="n">
        <f aca="false">BH227+BH228</f>
        <v>0</v>
      </c>
      <c r="BI229" s="43" t="n">
        <f aca="false">BI227+BI228</f>
        <v>0</v>
      </c>
      <c r="BJ229" s="43" t="n">
        <f aca="false">BJ227+BJ228</f>
        <v>0</v>
      </c>
      <c r="BK229" s="43" t="n">
        <f aca="false">BK227+BK228</f>
        <v>0</v>
      </c>
      <c r="BL229" s="43" t="n">
        <f aca="false">BL227+BL228</f>
        <v>0</v>
      </c>
      <c r="BM229" s="43" t="n">
        <f aca="false">BM227+BM228</f>
        <v>0</v>
      </c>
      <c r="BN229" s="43" t="n">
        <f aca="false">BN227+BN228</f>
        <v>0</v>
      </c>
      <c r="BO229" s="43" t="n">
        <f aca="false">BO227+BO228</f>
        <v>0</v>
      </c>
      <c r="BP229" s="43" t="n">
        <f aca="false">BP227+BP228</f>
        <v>0</v>
      </c>
      <c r="BQ229" s="43" t="n">
        <f aca="false">BQ227+BQ228</f>
        <v>0</v>
      </c>
      <c r="BR229" s="43" t="n">
        <f aca="false">BR227+BR228</f>
        <v>0</v>
      </c>
      <c r="BS229" s="43" t="n">
        <f aca="false">BS227+BS228</f>
        <v>0</v>
      </c>
      <c r="BT229" s="43" t="n">
        <f aca="false">BT227+BT228</f>
        <v>0</v>
      </c>
      <c r="BU229" s="43" t="n">
        <f aca="false">BU227+BU228</f>
        <v>0</v>
      </c>
      <c r="BV229" s="43" t="n">
        <f aca="false">BV227+BV228</f>
        <v>0</v>
      </c>
      <c r="BW229" s="43" t="n">
        <f aca="false">BW227+BW228</f>
        <v>0</v>
      </c>
      <c r="BX229" s="43" t="n">
        <f aca="false">BX227+BX228</f>
        <v>0</v>
      </c>
      <c r="BY229" s="43" t="n">
        <f aca="false">BY227+BY228</f>
        <v>0</v>
      </c>
      <c r="BZ229" s="43" t="n">
        <f aca="false">BZ227+BZ228</f>
        <v>0</v>
      </c>
      <c r="CA229" s="43" t="n">
        <f aca="false">CA227+CA228</f>
        <v>0</v>
      </c>
      <c r="CB229" s="43" t="n">
        <f aca="false">CB227+CB228</f>
        <v>0</v>
      </c>
      <c r="CC229" s="43" t="n">
        <f aca="false">CC227+CC228</f>
        <v>0</v>
      </c>
      <c r="CD229" s="43" t="n">
        <f aca="false">CD227+CD228</f>
        <v>0</v>
      </c>
      <c r="CE229" s="43" t="n">
        <f aca="false">CE227+CE228</f>
        <v>0</v>
      </c>
      <c r="CF229" s="43" t="n">
        <f aca="false">CF227+CF228</f>
        <v>0</v>
      </c>
      <c r="CG229" s="43" t="n">
        <f aca="false">CG227+CG228</f>
        <v>0</v>
      </c>
      <c r="CH229" s="43" t="n">
        <f aca="false">CH227+CH228</f>
        <v>0</v>
      </c>
      <c r="CI229" s="43" t="n">
        <f aca="false">CI227+CI228</f>
        <v>0</v>
      </c>
      <c r="CJ229" s="43" t="n">
        <f aca="false">CJ227+CJ228</f>
        <v>0</v>
      </c>
      <c r="CK229" s="43" t="n">
        <f aca="false">CK227+CK228</f>
        <v>0</v>
      </c>
      <c r="CL229" s="43" t="n">
        <f aca="false">CL227+CL228</f>
        <v>0</v>
      </c>
      <c r="CM229" s="43" t="n">
        <f aca="false">CM227+CM228</f>
        <v>0</v>
      </c>
      <c r="CN229" s="43" t="n">
        <f aca="false">CN227+CN228</f>
        <v>0</v>
      </c>
      <c r="CO229" s="43" t="n">
        <f aca="false">CO227+CO228</f>
        <v>0</v>
      </c>
      <c r="CP229" s="43" t="n">
        <f aca="false">CP227+CP228</f>
        <v>0</v>
      </c>
      <c r="CQ229" s="43" t="n">
        <f aca="false">CQ227+CQ228</f>
        <v>0</v>
      </c>
      <c r="CR229" s="43" t="n">
        <f aca="false">CR227+CR228</f>
        <v>0</v>
      </c>
      <c r="CS229" s="43" t="n">
        <f aca="false">CS227+CS228</f>
        <v>0</v>
      </c>
      <c r="CT229" s="43" t="n">
        <f aca="false">CT227+CT228</f>
        <v>0</v>
      </c>
      <c r="CU229" s="43" t="n">
        <f aca="false">CU227+CU228</f>
        <v>0</v>
      </c>
      <c r="CV229" s="43" t="n">
        <f aca="false">CV227+CV228</f>
        <v>0</v>
      </c>
      <c r="CW229" s="43" t="n">
        <f aca="false">CW227+CW228</f>
        <v>0</v>
      </c>
      <c r="CX229" s="43" t="n">
        <f aca="false">CX227+CX228</f>
        <v>0</v>
      </c>
      <c r="CY229" s="43" t="n">
        <f aca="false">CY227+CY228</f>
        <v>0</v>
      </c>
      <c r="CZ229" s="43" t="n">
        <f aca="false">CZ227+CZ228</f>
        <v>0</v>
      </c>
      <c r="DA229" s="43" t="n">
        <f aca="false">DA227+DA228</f>
        <v>0</v>
      </c>
      <c r="DB229" s="43" t="n">
        <f aca="false">DB227+DB228</f>
        <v>0</v>
      </c>
      <c r="DC229" s="43" t="n">
        <f aca="false">DC227+DC228</f>
        <v>0</v>
      </c>
      <c r="DD229" s="43" t="n">
        <f aca="false">DD227+DD228</f>
        <v>0</v>
      </c>
      <c r="DE229" s="43" t="n">
        <f aca="false">DE227+DE228</f>
        <v>0</v>
      </c>
      <c r="DF229" s="43" t="n">
        <f aca="false">DF227+DF228</f>
        <v>0</v>
      </c>
      <c r="DG229" s="43" t="n">
        <f aca="false">DG227+DG228</f>
        <v>0</v>
      </c>
      <c r="DH229" s="43" t="n">
        <f aca="false">DH227+DH228</f>
        <v>0</v>
      </c>
      <c r="DI229" s="43" t="n">
        <f aca="false">DI227+DI228</f>
        <v>0</v>
      </c>
      <c r="DJ229" s="43" t="n">
        <f aca="false">DJ227+DJ228</f>
        <v>0</v>
      </c>
      <c r="DK229" s="43" t="n">
        <f aca="false">DK227+DK228</f>
        <v>0</v>
      </c>
      <c r="DL229" s="43" t="n">
        <f aca="false">DL227+DL228</f>
        <v>0</v>
      </c>
      <c r="DM229" s="43" t="n">
        <f aca="false">DM227+DM228</f>
        <v>0</v>
      </c>
      <c r="DN229" s="43" t="n">
        <f aca="false">DN227+DN228</f>
        <v>0</v>
      </c>
      <c r="DO229" s="43" t="n">
        <f aca="false">DO227+DO228</f>
        <v>0</v>
      </c>
      <c r="DP229" s="43" t="n">
        <f aca="false">DP227+DP228</f>
        <v>0</v>
      </c>
      <c r="DQ229" s="43" t="n">
        <f aca="false">DQ227+DQ228</f>
        <v>0</v>
      </c>
      <c r="DR229" s="43" t="n">
        <f aca="false">DR227+DR228</f>
        <v>0</v>
      </c>
      <c r="DS229" s="43" t="n">
        <f aca="false">DS227+DS228</f>
        <v>0</v>
      </c>
      <c r="DT229" s="43" t="n">
        <f aca="false">DT227+DT228</f>
        <v>0</v>
      </c>
      <c r="DU229" s="43" t="n">
        <f aca="false">DU227+DU228</f>
        <v>0</v>
      </c>
      <c r="DV229" s="43" t="n">
        <f aca="false">DV227+DV228</f>
        <v>0</v>
      </c>
      <c r="DW229" s="43" t="n">
        <f aca="false">DW227+DW228</f>
        <v>0</v>
      </c>
      <c r="DX229" s="43" t="n">
        <f aca="false">DX227+DX228</f>
        <v>0</v>
      </c>
      <c r="DY229" s="43" t="n">
        <f aca="false">DY227+DY228</f>
        <v>0</v>
      </c>
      <c r="DZ229" s="43" t="n">
        <f aca="false">DZ227+DZ228</f>
        <v>0</v>
      </c>
      <c r="EA229" s="43" t="n">
        <f aca="false">EA227+EA228</f>
        <v>0</v>
      </c>
      <c r="EB229" s="43" t="n">
        <f aca="false">EB227+EB228</f>
        <v>0</v>
      </c>
      <c r="EC229" s="43" t="n">
        <f aca="false">EC227+EC228</f>
        <v>0</v>
      </c>
      <c r="ED229" s="43" t="n">
        <f aca="false">ED227+ED228</f>
        <v>0</v>
      </c>
      <c r="EE229" s="43" t="n">
        <f aca="false">EE227+EE228</f>
        <v>0</v>
      </c>
      <c r="EF229" s="43" t="n">
        <f aca="false">EF227+EF228</f>
        <v>0</v>
      </c>
      <c r="EG229" s="43" t="n">
        <f aca="false">EG227+EG228</f>
        <v>0</v>
      </c>
      <c r="EH229" s="43" t="n">
        <f aca="false">EH227+EH228</f>
        <v>0</v>
      </c>
      <c r="EI229" s="43" t="n">
        <f aca="false">EI227+EI228</f>
        <v>0</v>
      </c>
      <c r="EJ229" s="43" t="n">
        <f aca="false">EJ227+EJ228</f>
        <v>0</v>
      </c>
      <c r="EK229" s="43" t="n">
        <f aca="false">EK227+EK228</f>
        <v>0</v>
      </c>
      <c r="EL229" s="43" t="n">
        <f aca="false">EL227+EL228</f>
        <v>0</v>
      </c>
      <c r="EM229" s="43" t="n">
        <f aca="false">EM227+EM228</f>
        <v>0</v>
      </c>
      <c r="EN229" s="43" t="n">
        <f aca="false">EN227+EN228</f>
        <v>0</v>
      </c>
      <c r="EO229" s="43" t="n">
        <f aca="false">EO227+EO228</f>
        <v>0</v>
      </c>
      <c r="EP229" s="43" t="n">
        <f aca="false">EP227+EP228</f>
        <v>0</v>
      </c>
      <c r="EQ229" s="43" t="n">
        <f aca="false">EQ227+EQ228</f>
        <v>0</v>
      </c>
      <c r="ER229" s="43" t="n">
        <f aca="false">ER227+ER228</f>
        <v>0</v>
      </c>
      <c r="ES229" s="43" t="n">
        <f aca="false">ES227+ES228</f>
        <v>0</v>
      </c>
      <c r="ET229" s="43" t="n">
        <f aca="false">ET227+ET228</f>
        <v>0</v>
      </c>
      <c r="EU229" s="43" t="n">
        <f aca="false">EU227+EU228</f>
        <v>0</v>
      </c>
      <c r="EV229" s="43" t="n">
        <f aca="false">EV227+EV228</f>
        <v>0</v>
      </c>
      <c r="EW229" s="43" t="n">
        <f aca="false">EW227+EW228</f>
        <v>0</v>
      </c>
      <c r="EX229" s="43" t="n">
        <f aca="false">EX227+EX228</f>
        <v>0</v>
      </c>
      <c r="EY229" s="43" t="n">
        <f aca="false">EY227+EY228</f>
        <v>0</v>
      </c>
      <c r="EZ229" s="43" t="n">
        <f aca="false">EZ227+EZ228</f>
        <v>0</v>
      </c>
      <c r="FA229" s="43" t="n">
        <f aca="false">FA227+FA228</f>
        <v>0</v>
      </c>
      <c r="FB229" s="43" t="n">
        <f aca="false">FB227+FB228</f>
        <v>0</v>
      </c>
      <c r="FC229" s="43" t="n">
        <f aca="false">FC227+FC228</f>
        <v>0</v>
      </c>
      <c r="FD229" s="43" t="n">
        <f aca="false">FD227+FD228</f>
        <v>0</v>
      </c>
      <c r="FE229" s="43" t="n">
        <f aca="false">FE227+FE228</f>
        <v>0</v>
      </c>
      <c r="FF229" s="43" t="n">
        <f aca="false">FF227+FF228</f>
        <v>0</v>
      </c>
      <c r="FG229" s="43" t="n">
        <f aca="false">FG227+FG228</f>
        <v>0</v>
      </c>
      <c r="FH229" s="43" t="n">
        <f aca="false">FH227+FH228</f>
        <v>0</v>
      </c>
    </row>
    <row r="230" customFormat="false" ht="15" hidden="false" customHeight="false" outlineLevel="0" collapsed="false">
      <c r="C230" s="0" t="s">
        <v>807</v>
      </c>
      <c r="D230" s="11" t="s">
        <v>319</v>
      </c>
      <c r="E230" s="43" t="n">
        <f aca="false">-In_CIT*In_Sale_Gain_Taxed*MAX(0,$I229)</f>
        <v>-0</v>
      </c>
      <c r="I230" s="43" t="n">
        <f aca="false">SUM(J230:FH230)</f>
        <v>0</v>
      </c>
      <c r="J230" s="43" t="n">
        <f aca="false">$E230*J18</f>
        <v>-0</v>
      </c>
      <c r="K230" s="43" t="n">
        <f aca="false">$E230*K18</f>
        <v>-0</v>
      </c>
      <c r="L230" s="43" t="n">
        <f aca="false">$E230*L18</f>
        <v>-0</v>
      </c>
      <c r="M230" s="43" t="n">
        <f aca="false">$E230*M18</f>
        <v>-0</v>
      </c>
      <c r="N230" s="43" t="n">
        <f aca="false">$E230*N18</f>
        <v>-0</v>
      </c>
      <c r="O230" s="43" t="n">
        <f aca="false">$E230*O18</f>
        <v>-0</v>
      </c>
      <c r="P230" s="43" t="n">
        <f aca="false">$E230*P18</f>
        <v>-0</v>
      </c>
      <c r="Q230" s="43" t="n">
        <f aca="false">$E230*Q18</f>
        <v>-0</v>
      </c>
      <c r="R230" s="43" t="n">
        <f aca="false">$E230*R18</f>
        <v>-0</v>
      </c>
      <c r="S230" s="43" t="n">
        <f aca="false">$E230*S18</f>
        <v>-0</v>
      </c>
      <c r="T230" s="43" t="n">
        <f aca="false">$E230*T18</f>
        <v>-0</v>
      </c>
      <c r="U230" s="43" t="n">
        <f aca="false">$E230*U18</f>
        <v>-0</v>
      </c>
      <c r="V230" s="43" t="n">
        <f aca="false">$E230*V18</f>
        <v>-0</v>
      </c>
      <c r="W230" s="43" t="n">
        <f aca="false">$E230*W18</f>
        <v>-0</v>
      </c>
      <c r="X230" s="43" t="n">
        <f aca="false">$E230*X18</f>
        <v>-0</v>
      </c>
      <c r="Y230" s="43" t="n">
        <f aca="false">$E230*Y18</f>
        <v>-0</v>
      </c>
      <c r="Z230" s="43" t="n">
        <f aca="false">$E230*Z18</f>
        <v>-0</v>
      </c>
      <c r="AA230" s="43" t="n">
        <f aca="false">$E230*AA18</f>
        <v>-0</v>
      </c>
      <c r="AB230" s="43" t="n">
        <f aca="false">$E230*AB18</f>
        <v>-0</v>
      </c>
      <c r="AC230" s="43" t="n">
        <f aca="false">$E230*AC18</f>
        <v>-0</v>
      </c>
      <c r="AD230" s="43" t="n">
        <f aca="false">$E230*AD18</f>
        <v>-0</v>
      </c>
      <c r="AE230" s="43" t="n">
        <f aca="false">$E230*AE18</f>
        <v>-0</v>
      </c>
      <c r="AF230" s="43" t="n">
        <f aca="false">$E230*AF18</f>
        <v>-0</v>
      </c>
      <c r="AG230" s="43" t="n">
        <f aca="false">$E230*AG18</f>
        <v>-0</v>
      </c>
      <c r="AH230" s="43" t="n">
        <f aca="false">$E230*AH18</f>
        <v>-0</v>
      </c>
      <c r="AI230" s="43" t="n">
        <f aca="false">$E230*AI18</f>
        <v>-0</v>
      </c>
      <c r="AJ230" s="43" t="n">
        <f aca="false">$E230*AJ18</f>
        <v>-0</v>
      </c>
      <c r="AK230" s="43" t="n">
        <f aca="false">$E230*AK18</f>
        <v>-0</v>
      </c>
      <c r="AL230" s="43" t="n">
        <f aca="false">$E230*AL18</f>
        <v>-0</v>
      </c>
      <c r="AM230" s="43" t="n">
        <f aca="false">$E230*AM18</f>
        <v>-0</v>
      </c>
      <c r="AN230" s="43" t="n">
        <f aca="false">$E230*AN18</f>
        <v>-0</v>
      </c>
      <c r="AO230" s="43" t="n">
        <f aca="false">$E230*AO18</f>
        <v>-0</v>
      </c>
      <c r="AP230" s="43" t="n">
        <f aca="false">$E230*AP18</f>
        <v>-0</v>
      </c>
      <c r="AQ230" s="43" t="n">
        <f aca="false">$E230*AQ18</f>
        <v>-0</v>
      </c>
      <c r="AR230" s="43" t="n">
        <f aca="false">$E230*AR18</f>
        <v>-0</v>
      </c>
      <c r="AS230" s="43" t="n">
        <f aca="false">$E230*AS18</f>
        <v>-0</v>
      </c>
      <c r="AT230" s="43" t="n">
        <f aca="false">$E230*AT18</f>
        <v>-0</v>
      </c>
      <c r="AU230" s="43" t="n">
        <f aca="false">$E230*AU18</f>
        <v>-0</v>
      </c>
      <c r="AV230" s="43" t="n">
        <f aca="false">$E230*AV18</f>
        <v>-0</v>
      </c>
      <c r="AW230" s="43" t="n">
        <f aca="false">$E230*AW18</f>
        <v>-0</v>
      </c>
      <c r="AX230" s="43" t="n">
        <f aca="false">$E230*AX18</f>
        <v>-0</v>
      </c>
      <c r="AY230" s="43" t="n">
        <f aca="false">$E230*AY18</f>
        <v>-0</v>
      </c>
      <c r="AZ230" s="43" t="n">
        <f aca="false">$E230*AZ18</f>
        <v>-0</v>
      </c>
      <c r="BA230" s="43" t="n">
        <f aca="false">$E230*BA18</f>
        <v>-0</v>
      </c>
      <c r="BB230" s="43" t="n">
        <f aca="false">$E230*BB18</f>
        <v>-0</v>
      </c>
      <c r="BC230" s="43" t="n">
        <f aca="false">$E230*BC18</f>
        <v>-0</v>
      </c>
      <c r="BD230" s="43" t="n">
        <f aca="false">$E230*BD18</f>
        <v>-0</v>
      </c>
      <c r="BE230" s="43" t="n">
        <f aca="false">$E230*BE18</f>
        <v>-0</v>
      </c>
      <c r="BF230" s="43" t="n">
        <f aca="false">$E230*BF18</f>
        <v>-0</v>
      </c>
      <c r="BG230" s="43" t="n">
        <f aca="false">$E230*BG18</f>
        <v>-0</v>
      </c>
      <c r="BH230" s="43" t="n">
        <f aca="false">$E230*BH18</f>
        <v>-0</v>
      </c>
      <c r="BI230" s="43" t="n">
        <f aca="false">$E230*BI18</f>
        <v>-0</v>
      </c>
      <c r="BJ230" s="43" t="n">
        <f aca="false">$E230*BJ18</f>
        <v>-0</v>
      </c>
      <c r="BK230" s="43" t="n">
        <f aca="false">$E230*BK18</f>
        <v>-0</v>
      </c>
      <c r="BL230" s="43" t="n">
        <f aca="false">$E230*BL18</f>
        <v>-0</v>
      </c>
      <c r="BM230" s="43" t="n">
        <f aca="false">$E230*BM18</f>
        <v>-0</v>
      </c>
      <c r="BN230" s="43" t="n">
        <f aca="false">$E230*BN18</f>
        <v>-0</v>
      </c>
      <c r="BO230" s="43" t="n">
        <f aca="false">$E230*BO18</f>
        <v>-0</v>
      </c>
      <c r="BP230" s="43" t="n">
        <f aca="false">$E230*BP18</f>
        <v>-0</v>
      </c>
      <c r="BQ230" s="43" t="n">
        <f aca="false">$E230*BQ18</f>
        <v>-0</v>
      </c>
      <c r="BR230" s="43" t="n">
        <f aca="false">$E230*BR18</f>
        <v>-0</v>
      </c>
      <c r="BS230" s="43" t="n">
        <f aca="false">$E230*BS18</f>
        <v>-0</v>
      </c>
      <c r="BT230" s="43" t="n">
        <f aca="false">$E230*BT18</f>
        <v>-0</v>
      </c>
      <c r="BU230" s="43" t="n">
        <f aca="false">$E230*BU18</f>
        <v>-0</v>
      </c>
      <c r="BV230" s="43" t="n">
        <f aca="false">$E230*BV18</f>
        <v>-0</v>
      </c>
      <c r="BW230" s="43" t="n">
        <f aca="false">$E230*BW18</f>
        <v>-0</v>
      </c>
      <c r="BX230" s="43" t="n">
        <f aca="false">$E230*BX18</f>
        <v>-0</v>
      </c>
      <c r="BY230" s="43" t="n">
        <f aca="false">$E230*BY18</f>
        <v>-0</v>
      </c>
      <c r="BZ230" s="43" t="n">
        <f aca="false">$E230*BZ18</f>
        <v>-0</v>
      </c>
      <c r="CA230" s="43" t="n">
        <f aca="false">$E230*CA18</f>
        <v>-0</v>
      </c>
      <c r="CB230" s="43" t="n">
        <f aca="false">$E230*CB18</f>
        <v>-0</v>
      </c>
      <c r="CC230" s="43" t="n">
        <f aca="false">$E230*CC18</f>
        <v>-0</v>
      </c>
      <c r="CD230" s="43" t="n">
        <f aca="false">$E230*CD18</f>
        <v>-0</v>
      </c>
      <c r="CE230" s="43" t="n">
        <f aca="false">$E230*CE18</f>
        <v>-0</v>
      </c>
      <c r="CF230" s="43" t="n">
        <f aca="false">$E230*CF18</f>
        <v>-0</v>
      </c>
      <c r="CG230" s="43" t="n">
        <f aca="false">$E230*CG18</f>
        <v>-0</v>
      </c>
      <c r="CH230" s="43" t="n">
        <f aca="false">$E230*CH18</f>
        <v>-0</v>
      </c>
      <c r="CI230" s="43" t="n">
        <f aca="false">$E230*CI18</f>
        <v>-0</v>
      </c>
      <c r="CJ230" s="43" t="n">
        <f aca="false">$E230*CJ18</f>
        <v>-0</v>
      </c>
      <c r="CK230" s="43" t="n">
        <f aca="false">$E230*CK18</f>
        <v>-0</v>
      </c>
      <c r="CL230" s="43" t="n">
        <f aca="false">$E230*CL18</f>
        <v>-0</v>
      </c>
      <c r="CM230" s="43" t="n">
        <f aca="false">$E230*CM18</f>
        <v>-0</v>
      </c>
      <c r="CN230" s="43" t="n">
        <f aca="false">$E230*CN18</f>
        <v>-0</v>
      </c>
      <c r="CO230" s="43" t="n">
        <f aca="false">$E230*CO18</f>
        <v>-0</v>
      </c>
      <c r="CP230" s="43" t="n">
        <f aca="false">$E230*CP18</f>
        <v>-0</v>
      </c>
      <c r="CQ230" s="43" t="n">
        <f aca="false">$E230*CQ18</f>
        <v>-0</v>
      </c>
      <c r="CR230" s="43" t="n">
        <f aca="false">$E230*CR18</f>
        <v>-0</v>
      </c>
      <c r="CS230" s="43" t="n">
        <f aca="false">$E230*CS18</f>
        <v>-0</v>
      </c>
      <c r="CT230" s="43" t="n">
        <f aca="false">$E230*CT18</f>
        <v>-0</v>
      </c>
      <c r="CU230" s="43" t="n">
        <f aca="false">$E230*CU18</f>
        <v>-0</v>
      </c>
      <c r="CV230" s="43" t="n">
        <f aca="false">$E230*CV18</f>
        <v>-0</v>
      </c>
      <c r="CW230" s="43" t="n">
        <f aca="false">$E230*CW18</f>
        <v>-0</v>
      </c>
      <c r="CX230" s="43" t="n">
        <f aca="false">$E230*CX18</f>
        <v>-0</v>
      </c>
      <c r="CY230" s="43" t="n">
        <f aca="false">$E230*CY18</f>
        <v>-0</v>
      </c>
      <c r="CZ230" s="43" t="n">
        <f aca="false">$E230*CZ18</f>
        <v>-0</v>
      </c>
      <c r="DA230" s="43" t="n">
        <f aca="false">$E230*DA18</f>
        <v>-0</v>
      </c>
      <c r="DB230" s="43" t="n">
        <f aca="false">$E230*DB18</f>
        <v>-0</v>
      </c>
      <c r="DC230" s="43" t="n">
        <f aca="false">$E230*DC18</f>
        <v>-0</v>
      </c>
      <c r="DD230" s="43" t="n">
        <f aca="false">$E230*DD18</f>
        <v>-0</v>
      </c>
      <c r="DE230" s="43" t="n">
        <f aca="false">$E230*DE18</f>
        <v>-0</v>
      </c>
      <c r="DF230" s="43" t="n">
        <f aca="false">$E230*DF18</f>
        <v>-0</v>
      </c>
      <c r="DG230" s="43" t="n">
        <f aca="false">$E230*DG18</f>
        <v>-0</v>
      </c>
      <c r="DH230" s="43" t="n">
        <f aca="false">$E230*DH18</f>
        <v>-0</v>
      </c>
      <c r="DI230" s="43" t="n">
        <f aca="false">$E230*DI18</f>
        <v>-0</v>
      </c>
      <c r="DJ230" s="43" t="n">
        <f aca="false">$E230*DJ18</f>
        <v>-0</v>
      </c>
      <c r="DK230" s="43" t="n">
        <f aca="false">$E230*DK18</f>
        <v>-0</v>
      </c>
      <c r="DL230" s="43" t="n">
        <f aca="false">$E230*DL18</f>
        <v>-0</v>
      </c>
      <c r="DM230" s="43" t="n">
        <f aca="false">$E230*DM18</f>
        <v>-0</v>
      </c>
      <c r="DN230" s="43" t="n">
        <f aca="false">$E230*DN18</f>
        <v>-0</v>
      </c>
      <c r="DO230" s="43" t="n">
        <f aca="false">$E230*DO18</f>
        <v>-0</v>
      </c>
      <c r="DP230" s="43" t="n">
        <f aca="false">$E230*DP18</f>
        <v>-0</v>
      </c>
      <c r="DQ230" s="43" t="n">
        <f aca="false">$E230*DQ18</f>
        <v>-0</v>
      </c>
      <c r="DR230" s="43" t="n">
        <f aca="false">$E230*DR18</f>
        <v>-0</v>
      </c>
      <c r="DS230" s="43" t="n">
        <f aca="false">$E230*DS18</f>
        <v>-0</v>
      </c>
      <c r="DT230" s="43" t="n">
        <f aca="false">$E230*DT18</f>
        <v>-0</v>
      </c>
      <c r="DU230" s="43" t="n">
        <f aca="false">$E230*DU18</f>
        <v>-0</v>
      </c>
      <c r="DV230" s="43" t="n">
        <f aca="false">$E230*DV18</f>
        <v>-0</v>
      </c>
      <c r="DW230" s="43" t="n">
        <f aca="false">$E230*DW18</f>
        <v>-0</v>
      </c>
      <c r="DX230" s="43" t="n">
        <f aca="false">$E230*DX18</f>
        <v>-0</v>
      </c>
      <c r="DY230" s="43" t="n">
        <f aca="false">$E230*DY18</f>
        <v>-0</v>
      </c>
      <c r="DZ230" s="43" t="n">
        <f aca="false">$E230*DZ18</f>
        <v>-0</v>
      </c>
      <c r="EA230" s="43" t="n">
        <f aca="false">$E230*EA18</f>
        <v>-0</v>
      </c>
      <c r="EB230" s="43" t="n">
        <f aca="false">$E230*EB18</f>
        <v>-0</v>
      </c>
      <c r="EC230" s="43" t="n">
        <f aca="false">$E230*EC18</f>
        <v>-0</v>
      </c>
      <c r="ED230" s="43" t="n">
        <f aca="false">$E230*ED18</f>
        <v>-0</v>
      </c>
      <c r="EE230" s="43" t="n">
        <f aca="false">$E230*EE18</f>
        <v>-0</v>
      </c>
      <c r="EF230" s="43" t="n">
        <f aca="false">$E230*EF18</f>
        <v>-0</v>
      </c>
      <c r="EG230" s="43" t="n">
        <f aca="false">$E230*EG18</f>
        <v>-0</v>
      </c>
      <c r="EH230" s="43" t="n">
        <f aca="false">$E230*EH18</f>
        <v>-0</v>
      </c>
      <c r="EI230" s="43" t="n">
        <f aca="false">$E230*EI18</f>
        <v>-0</v>
      </c>
      <c r="EJ230" s="43" t="n">
        <f aca="false">$E230*EJ18</f>
        <v>-0</v>
      </c>
      <c r="EK230" s="43" t="n">
        <f aca="false">$E230*EK18</f>
        <v>-0</v>
      </c>
      <c r="EL230" s="43" t="n">
        <f aca="false">$E230*EL18</f>
        <v>-0</v>
      </c>
      <c r="EM230" s="43" t="n">
        <f aca="false">$E230*EM18</f>
        <v>-0</v>
      </c>
      <c r="EN230" s="43" t="n">
        <f aca="false">$E230*EN18</f>
        <v>-0</v>
      </c>
      <c r="EO230" s="43" t="n">
        <f aca="false">$E230*EO18</f>
        <v>-0</v>
      </c>
      <c r="EP230" s="43" t="n">
        <f aca="false">$E230*EP18</f>
        <v>-0</v>
      </c>
      <c r="EQ230" s="43" t="n">
        <f aca="false">$E230*EQ18</f>
        <v>-0</v>
      </c>
      <c r="ER230" s="43" t="n">
        <f aca="false">$E230*ER18</f>
        <v>-0</v>
      </c>
      <c r="ES230" s="43" t="n">
        <f aca="false">$E230*ES18</f>
        <v>-0</v>
      </c>
      <c r="ET230" s="43" t="n">
        <f aca="false">$E230*ET18</f>
        <v>-0</v>
      </c>
      <c r="EU230" s="43" t="n">
        <f aca="false">$E230*EU18</f>
        <v>-0</v>
      </c>
      <c r="EV230" s="43" t="n">
        <f aca="false">$E230*EV18</f>
        <v>-0</v>
      </c>
      <c r="EW230" s="43" t="n">
        <f aca="false">$E230*EW18</f>
        <v>-0</v>
      </c>
      <c r="EX230" s="43" t="n">
        <f aca="false">$E230*EX18</f>
        <v>-0</v>
      </c>
      <c r="EY230" s="43" t="n">
        <f aca="false">$E230*EY18</f>
        <v>-0</v>
      </c>
      <c r="EZ230" s="43" t="n">
        <f aca="false">$E230*EZ18</f>
        <v>-0</v>
      </c>
      <c r="FA230" s="43" t="n">
        <f aca="false">$E230*FA18</f>
        <v>-0</v>
      </c>
      <c r="FB230" s="43" t="n">
        <f aca="false">$E230*FB18</f>
        <v>-0</v>
      </c>
      <c r="FC230" s="43" t="n">
        <f aca="false">$E230*FC18</f>
        <v>-0</v>
      </c>
      <c r="FD230" s="43" t="n">
        <f aca="false">$E230*FD18</f>
        <v>-0</v>
      </c>
      <c r="FE230" s="43" t="n">
        <f aca="false">$E230*FE18</f>
        <v>-0</v>
      </c>
      <c r="FF230" s="43" t="n">
        <f aca="false">$E230*FF18</f>
        <v>-0</v>
      </c>
      <c r="FG230" s="43" t="n">
        <f aca="false">$E230*FG18</f>
        <v>-0</v>
      </c>
      <c r="FH230" s="43" t="n">
        <f aca="false">$E230*FH18</f>
        <v>-0</v>
      </c>
    </row>
    <row r="231" customFormat="false" ht="15" hidden="false" customHeight="false" outlineLevel="0" collapsed="false">
      <c r="C231" s="23" t="s">
        <v>808</v>
      </c>
      <c r="D231" s="11" t="s">
        <v>319</v>
      </c>
      <c r="I231" s="62" t="n">
        <f aca="false">SUM(J231:FH231)</f>
        <v>2400.48469723771</v>
      </c>
      <c r="J231" s="62" t="n">
        <f aca="false">J229+J230</f>
        <v>-2749.35227272727</v>
      </c>
      <c r="K231" s="62" t="n">
        <f aca="false">K229+K230</f>
        <v>818.684731973848</v>
      </c>
      <c r="L231" s="62" t="n">
        <f aca="false">L229+L230</f>
        <v>-684.462738443338</v>
      </c>
      <c r="M231" s="62" t="n">
        <f aca="false">M229+M230</f>
        <v>-226.929361942715</v>
      </c>
      <c r="N231" s="62" t="n">
        <f aca="false">N229+N230</f>
        <v>-1835.41287842623</v>
      </c>
      <c r="O231" s="62" t="n">
        <f aca="false">O229+O230</f>
        <v>7077.95721680342</v>
      </c>
      <c r="P231" s="62" t="n">
        <f aca="false">P229+P230</f>
        <v>0</v>
      </c>
      <c r="Q231" s="62" t="n">
        <f aca="false">Q229+Q230</f>
        <v>0</v>
      </c>
      <c r="R231" s="62" t="n">
        <f aca="false">R229+R230</f>
        <v>0</v>
      </c>
      <c r="S231" s="62" t="n">
        <f aca="false">S229+S230</f>
        <v>0</v>
      </c>
      <c r="T231" s="62" t="n">
        <f aca="false">T229+T230</f>
        <v>0</v>
      </c>
      <c r="U231" s="62" t="n">
        <f aca="false">U229+U230</f>
        <v>0</v>
      </c>
      <c r="V231" s="62" t="n">
        <f aca="false">V229+V230</f>
        <v>0</v>
      </c>
      <c r="W231" s="62" t="n">
        <f aca="false">W229+W230</f>
        <v>0</v>
      </c>
      <c r="X231" s="62" t="n">
        <f aca="false">X229+X230</f>
        <v>0</v>
      </c>
      <c r="Y231" s="62" t="n">
        <f aca="false">Y229+Y230</f>
        <v>0</v>
      </c>
      <c r="Z231" s="62" t="n">
        <f aca="false">Z229+Z230</f>
        <v>0</v>
      </c>
      <c r="AA231" s="62" t="n">
        <f aca="false">AA229+AA230</f>
        <v>0</v>
      </c>
      <c r="AB231" s="62" t="n">
        <f aca="false">AB229+AB230</f>
        <v>0</v>
      </c>
      <c r="AC231" s="62" t="n">
        <f aca="false">AC229+AC230</f>
        <v>0</v>
      </c>
      <c r="AD231" s="62" t="n">
        <f aca="false">AD229+AD230</f>
        <v>0</v>
      </c>
      <c r="AE231" s="62" t="n">
        <f aca="false">AE229+AE230</f>
        <v>0</v>
      </c>
      <c r="AF231" s="62" t="n">
        <f aca="false">AF229+AF230</f>
        <v>0</v>
      </c>
      <c r="AG231" s="62" t="n">
        <f aca="false">AG229+AG230</f>
        <v>0</v>
      </c>
      <c r="AH231" s="62" t="n">
        <f aca="false">AH229+AH230</f>
        <v>0</v>
      </c>
      <c r="AI231" s="62" t="n">
        <f aca="false">AI229+AI230</f>
        <v>0</v>
      </c>
      <c r="AJ231" s="62" t="n">
        <f aca="false">AJ229+AJ230</f>
        <v>0</v>
      </c>
      <c r="AK231" s="62" t="n">
        <f aca="false">AK229+AK230</f>
        <v>0</v>
      </c>
      <c r="AL231" s="62" t="n">
        <f aca="false">AL229+AL230</f>
        <v>0</v>
      </c>
      <c r="AM231" s="62" t="n">
        <f aca="false">AM229+AM230</f>
        <v>0</v>
      </c>
      <c r="AN231" s="62" t="n">
        <f aca="false">AN229+AN230</f>
        <v>0</v>
      </c>
      <c r="AO231" s="62" t="n">
        <f aca="false">AO229+AO230</f>
        <v>0</v>
      </c>
      <c r="AP231" s="62" t="n">
        <f aca="false">AP229+AP230</f>
        <v>0</v>
      </c>
      <c r="AQ231" s="62" t="n">
        <f aca="false">AQ229+AQ230</f>
        <v>0</v>
      </c>
      <c r="AR231" s="62" t="n">
        <f aca="false">AR229+AR230</f>
        <v>0</v>
      </c>
      <c r="AS231" s="62" t="n">
        <f aca="false">AS229+AS230</f>
        <v>0</v>
      </c>
      <c r="AT231" s="62" t="n">
        <f aca="false">AT229+AT230</f>
        <v>0</v>
      </c>
      <c r="AU231" s="62" t="n">
        <f aca="false">AU229+AU230</f>
        <v>0</v>
      </c>
      <c r="AV231" s="62" t="n">
        <f aca="false">AV229+AV230</f>
        <v>0</v>
      </c>
      <c r="AW231" s="62" t="n">
        <f aca="false">AW229+AW230</f>
        <v>0</v>
      </c>
      <c r="AX231" s="62" t="n">
        <f aca="false">AX229+AX230</f>
        <v>0</v>
      </c>
      <c r="AY231" s="62" t="n">
        <f aca="false">AY229+AY230</f>
        <v>0</v>
      </c>
      <c r="AZ231" s="62" t="n">
        <f aca="false">AZ229+AZ230</f>
        <v>0</v>
      </c>
      <c r="BA231" s="62" t="n">
        <f aca="false">BA229+BA230</f>
        <v>0</v>
      </c>
      <c r="BB231" s="62" t="n">
        <f aca="false">BB229+BB230</f>
        <v>0</v>
      </c>
      <c r="BC231" s="62" t="n">
        <f aca="false">BC229+BC230</f>
        <v>0</v>
      </c>
      <c r="BD231" s="62" t="n">
        <f aca="false">BD229+BD230</f>
        <v>0</v>
      </c>
      <c r="BE231" s="62" t="n">
        <f aca="false">BE229+BE230</f>
        <v>0</v>
      </c>
      <c r="BF231" s="62" t="n">
        <f aca="false">BF229+BF230</f>
        <v>0</v>
      </c>
      <c r="BG231" s="62" t="n">
        <f aca="false">BG229+BG230</f>
        <v>0</v>
      </c>
      <c r="BH231" s="62" t="n">
        <f aca="false">BH229+BH230</f>
        <v>0</v>
      </c>
      <c r="BI231" s="62" t="n">
        <f aca="false">BI229+BI230</f>
        <v>0</v>
      </c>
      <c r="BJ231" s="62" t="n">
        <f aca="false">BJ229+BJ230</f>
        <v>0</v>
      </c>
      <c r="BK231" s="62" t="n">
        <f aca="false">BK229+BK230</f>
        <v>0</v>
      </c>
      <c r="BL231" s="62" t="n">
        <f aca="false">BL229+BL230</f>
        <v>0</v>
      </c>
      <c r="BM231" s="62" t="n">
        <f aca="false">BM229+BM230</f>
        <v>0</v>
      </c>
      <c r="BN231" s="62" t="n">
        <f aca="false">BN229+BN230</f>
        <v>0</v>
      </c>
      <c r="BO231" s="62" t="n">
        <f aca="false">BO229+BO230</f>
        <v>0</v>
      </c>
      <c r="BP231" s="62" t="n">
        <f aca="false">BP229+BP230</f>
        <v>0</v>
      </c>
      <c r="BQ231" s="62" t="n">
        <f aca="false">BQ229+BQ230</f>
        <v>0</v>
      </c>
      <c r="BR231" s="62" t="n">
        <f aca="false">BR229+BR230</f>
        <v>0</v>
      </c>
      <c r="BS231" s="62" t="n">
        <f aca="false">BS229+BS230</f>
        <v>0</v>
      </c>
      <c r="BT231" s="62" t="n">
        <f aca="false">BT229+BT230</f>
        <v>0</v>
      </c>
      <c r="BU231" s="62" t="n">
        <f aca="false">BU229+BU230</f>
        <v>0</v>
      </c>
      <c r="BV231" s="62" t="n">
        <f aca="false">BV229+BV230</f>
        <v>0</v>
      </c>
      <c r="BW231" s="62" t="n">
        <f aca="false">BW229+BW230</f>
        <v>0</v>
      </c>
      <c r="BX231" s="62" t="n">
        <f aca="false">BX229+BX230</f>
        <v>0</v>
      </c>
      <c r="BY231" s="62" t="n">
        <f aca="false">BY229+BY230</f>
        <v>0</v>
      </c>
      <c r="BZ231" s="62" t="n">
        <f aca="false">BZ229+BZ230</f>
        <v>0</v>
      </c>
      <c r="CA231" s="62" t="n">
        <f aca="false">CA229+CA230</f>
        <v>0</v>
      </c>
      <c r="CB231" s="62" t="n">
        <f aca="false">CB229+CB230</f>
        <v>0</v>
      </c>
      <c r="CC231" s="62" t="n">
        <f aca="false">CC229+CC230</f>
        <v>0</v>
      </c>
      <c r="CD231" s="62" t="n">
        <f aca="false">CD229+CD230</f>
        <v>0</v>
      </c>
      <c r="CE231" s="62" t="n">
        <f aca="false">CE229+CE230</f>
        <v>0</v>
      </c>
      <c r="CF231" s="62" t="n">
        <f aca="false">CF229+CF230</f>
        <v>0</v>
      </c>
      <c r="CG231" s="62" t="n">
        <f aca="false">CG229+CG230</f>
        <v>0</v>
      </c>
      <c r="CH231" s="62" t="n">
        <f aca="false">CH229+CH230</f>
        <v>0</v>
      </c>
      <c r="CI231" s="62" t="n">
        <f aca="false">CI229+CI230</f>
        <v>0</v>
      </c>
      <c r="CJ231" s="62" t="n">
        <f aca="false">CJ229+CJ230</f>
        <v>0</v>
      </c>
      <c r="CK231" s="62" t="n">
        <f aca="false">CK229+CK230</f>
        <v>0</v>
      </c>
      <c r="CL231" s="62" t="n">
        <f aca="false">CL229+CL230</f>
        <v>0</v>
      </c>
      <c r="CM231" s="62" t="n">
        <f aca="false">CM229+CM230</f>
        <v>0</v>
      </c>
      <c r="CN231" s="62" t="n">
        <f aca="false">CN229+CN230</f>
        <v>0</v>
      </c>
      <c r="CO231" s="62" t="n">
        <f aca="false">CO229+CO230</f>
        <v>0</v>
      </c>
      <c r="CP231" s="62" t="n">
        <f aca="false">CP229+CP230</f>
        <v>0</v>
      </c>
      <c r="CQ231" s="62" t="n">
        <f aca="false">CQ229+CQ230</f>
        <v>0</v>
      </c>
      <c r="CR231" s="62" t="n">
        <f aca="false">CR229+CR230</f>
        <v>0</v>
      </c>
      <c r="CS231" s="62" t="n">
        <f aca="false">CS229+CS230</f>
        <v>0</v>
      </c>
      <c r="CT231" s="62" t="n">
        <f aca="false">CT229+CT230</f>
        <v>0</v>
      </c>
      <c r="CU231" s="62" t="n">
        <f aca="false">CU229+CU230</f>
        <v>0</v>
      </c>
      <c r="CV231" s="62" t="n">
        <f aca="false">CV229+CV230</f>
        <v>0</v>
      </c>
      <c r="CW231" s="62" t="n">
        <f aca="false">CW229+CW230</f>
        <v>0</v>
      </c>
      <c r="CX231" s="62" t="n">
        <f aca="false">CX229+CX230</f>
        <v>0</v>
      </c>
      <c r="CY231" s="62" t="n">
        <f aca="false">CY229+CY230</f>
        <v>0</v>
      </c>
      <c r="CZ231" s="62" t="n">
        <f aca="false">CZ229+CZ230</f>
        <v>0</v>
      </c>
      <c r="DA231" s="62" t="n">
        <f aca="false">DA229+DA230</f>
        <v>0</v>
      </c>
      <c r="DB231" s="62" t="n">
        <f aca="false">DB229+DB230</f>
        <v>0</v>
      </c>
      <c r="DC231" s="62" t="n">
        <f aca="false">DC229+DC230</f>
        <v>0</v>
      </c>
      <c r="DD231" s="62" t="n">
        <f aca="false">DD229+DD230</f>
        <v>0</v>
      </c>
      <c r="DE231" s="62" t="n">
        <f aca="false">DE229+DE230</f>
        <v>0</v>
      </c>
      <c r="DF231" s="62" t="n">
        <f aca="false">DF229+DF230</f>
        <v>0</v>
      </c>
      <c r="DG231" s="62" t="n">
        <f aca="false">DG229+DG230</f>
        <v>0</v>
      </c>
      <c r="DH231" s="62" t="n">
        <f aca="false">DH229+DH230</f>
        <v>0</v>
      </c>
      <c r="DI231" s="62" t="n">
        <f aca="false">DI229+DI230</f>
        <v>0</v>
      </c>
      <c r="DJ231" s="62" t="n">
        <f aca="false">DJ229+DJ230</f>
        <v>0</v>
      </c>
      <c r="DK231" s="62" t="n">
        <f aca="false">DK229+DK230</f>
        <v>0</v>
      </c>
      <c r="DL231" s="62" t="n">
        <f aca="false">DL229+DL230</f>
        <v>0</v>
      </c>
      <c r="DM231" s="62" t="n">
        <f aca="false">DM229+DM230</f>
        <v>0</v>
      </c>
      <c r="DN231" s="62" t="n">
        <f aca="false">DN229+DN230</f>
        <v>0</v>
      </c>
      <c r="DO231" s="62" t="n">
        <f aca="false">DO229+DO230</f>
        <v>0</v>
      </c>
      <c r="DP231" s="62" t="n">
        <f aca="false">DP229+DP230</f>
        <v>0</v>
      </c>
      <c r="DQ231" s="62" t="n">
        <f aca="false">DQ229+DQ230</f>
        <v>0</v>
      </c>
      <c r="DR231" s="62" t="n">
        <f aca="false">DR229+DR230</f>
        <v>0</v>
      </c>
      <c r="DS231" s="62" t="n">
        <f aca="false">DS229+DS230</f>
        <v>0</v>
      </c>
      <c r="DT231" s="62" t="n">
        <f aca="false">DT229+DT230</f>
        <v>0</v>
      </c>
      <c r="DU231" s="62" t="n">
        <f aca="false">DU229+DU230</f>
        <v>0</v>
      </c>
      <c r="DV231" s="62" t="n">
        <f aca="false">DV229+DV230</f>
        <v>0</v>
      </c>
      <c r="DW231" s="62" t="n">
        <f aca="false">DW229+DW230</f>
        <v>0</v>
      </c>
      <c r="DX231" s="62" t="n">
        <f aca="false">DX229+DX230</f>
        <v>0</v>
      </c>
      <c r="DY231" s="62" t="n">
        <f aca="false">DY229+DY230</f>
        <v>0</v>
      </c>
      <c r="DZ231" s="62" t="n">
        <f aca="false">DZ229+DZ230</f>
        <v>0</v>
      </c>
      <c r="EA231" s="62" t="n">
        <f aca="false">EA229+EA230</f>
        <v>0</v>
      </c>
      <c r="EB231" s="62" t="n">
        <f aca="false">EB229+EB230</f>
        <v>0</v>
      </c>
      <c r="EC231" s="62" t="n">
        <f aca="false">EC229+EC230</f>
        <v>0</v>
      </c>
      <c r="ED231" s="62" t="n">
        <f aca="false">ED229+ED230</f>
        <v>0</v>
      </c>
      <c r="EE231" s="62" t="n">
        <f aca="false">EE229+EE230</f>
        <v>0</v>
      </c>
      <c r="EF231" s="62" t="n">
        <f aca="false">EF229+EF230</f>
        <v>0</v>
      </c>
      <c r="EG231" s="62" t="n">
        <f aca="false">EG229+EG230</f>
        <v>0</v>
      </c>
      <c r="EH231" s="62" t="n">
        <f aca="false">EH229+EH230</f>
        <v>0</v>
      </c>
      <c r="EI231" s="62" t="n">
        <f aca="false">EI229+EI230</f>
        <v>0</v>
      </c>
      <c r="EJ231" s="62" t="n">
        <f aca="false">EJ229+EJ230</f>
        <v>0</v>
      </c>
      <c r="EK231" s="62" t="n">
        <f aca="false">EK229+EK230</f>
        <v>0</v>
      </c>
      <c r="EL231" s="62" t="n">
        <f aca="false">EL229+EL230</f>
        <v>0</v>
      </c>
      <c r="EM231" s="62" t="n">
        <f aca="false">EM229+EM230</f>
        <v>0</v>
      </c>
      <c r="EN231" s="62" t="n">
        <f aca="false">EN229+EN230</f>
        <v>0</v>
      </c>
      <c r="EO231" s="62" t="n">
        <f aca="false">EO229+EO230</f>
        <v>0</v>
      </c>
      <c r="EP231" s="62" t="n">
        <f aca="false">EP229+EP230</f>
        <v>0</v>
      </c>
      <c r="EQ231" s="62" t="n">
        <f aca="false">EQ229+EQ230</f>
        <v>0</v>
      </c>
      <c r="ER231" s="62" t="n">
        <f aca="false">ER229+ER230</f>
        <v>0</v>
      </c>
      <c r="ES231" s="62" t="n">
        <f aca="false">ES229+ES230</f>
        <v>0</v>
      </c>
      <c r="ET231" s="62" t="n">
        <f aca="false">ET229+ET230</f>
        <v>0</v>
      </c>
      <c r="EU231" s="62" t="n">
        <f aca="false">EU229+EU230</f>
        <v>0</v>
      </c>
      <c r="EV231" s="62" t="n">
        <f aca="false">EV229+EV230</f>
        <v>0</v>
      </c>
      <c r="EW231" s="62" t="n">
        <f aca="false">EW229+EW230</f>
        <v>0</v>
      </c>
      <c r="EX231" s="62" t="n">
        <f aca="false">EX229+EX230</f>
        <v>0</v>
      </c>
      <c r="EY231" s="62" t="n">
        <f aca="false">EY229+EY230</f>
        <v>0</v>
      </c>
      <c r="EZ231" s="62" t="n">
        <f aca="false">EZ229+EZ230</f>
        <v>0</v>
      </c>
      <c r="FA231" s="62" t="n">
        <f aca="false">FA229+FA230</f>
        <v>0</v>
      </c>
      <c r="FB231" s="62" t="n">
        <f aca="false">FB229+FB230</f>
        <v>0</v>
      </c>
      <c r="FC231" s="62" t="n">
        <f aca="false">FC229+FC230</f>
        <v>0</v>
      </c>
      <c r="FD231" s="62" t="n">
        <f aca="false">FD229+FD230</f>
        <v>0</v>
      </c>
      <c r="FE231" s="62" t="n">
        <f aca="false">FE229+FE230</f>
        <v>0</v>
      </c>
      <c r="FF231" s="62" t="n">
        <f aca="false">FF229+FF230</f>
        <v>0</v>
      </c>
      <c r="FG231" s="62" t="n">
        <f aca="false">FG229+FG230</f>
        <v>0</v>
      </c>
      <c r="FH231" s="62" t="n">
        <f aca="false">FH229+FH230</f>
        <v>0</v>
      </c>
    </row>
    <row r="232" customFormat="false" ht="15" hidden="false" customHeight="false" outlineLevel="0" collapsed="false">
      <c r="C232" s="23" t="s">
        <v>809</v>
      </c>
      <c r="D232" s="11" t="s">
        <v>33</v>
      </c>
      <c r="E232" s="24" t="n">
        <f aca="false">XIRR($J231:$FH231,$J$4:$FH$4)</f>
        <v>0.632448788106442</v>
      </c>
    </row>
    <row r="233" customFormat="false" ht="15" hidden="false" customHeight="false" outlineLevel="0" collapsed="false">
      <c r="C233" s="23" t="s">
        <v>810</v>
      </c>
      <c r="D233" s="11" t="s">
        <v>33</v>
      </c>
      <c r="E233" s="24" t="n">
        <f aca="false">XIRR($J229:$FH229,$J$4:$FH$4)</f>
        <v>0.632448788106442</v>
      </c>
    </row>
    <row r="234" customFormat="false" ht="15" hidden="false" customHeight="false" outlineLevel="0" collapsed="false">
      <c r="C234" s="23" t="s">
        <v>811</v>
      </c>
      <c r="D234" s="11" t="s">
        <v>14</v>
      </c>
      <c r="E234" s="65" t="n">
        <f aca="false">($I228+$I230)/-$I227</f>
        <v>1.32126025455862</v>
      </c>
    </row>
    <row r="235" customFormat="false" ht="15" hidden="false" customHeight="false" outlineLevel="0" collapsed="false">
      <c r="C235" s="23" t="s">
        <v>812</v>
      </c>
      <c r="D235" s="11" t="s">
        <v>319</v>
      </c>
      <c r="E235" s="62" t="n">
        <f aca="false">XNPV(In_Discount_Rate,$J231:$FH231,$J$4:$FH$4)</f>
        <v>1911.88797736455</v>
      </c>
    </row>
    <row r="236" customFormat="false" ht="15" hidden="false" customHeight="false" outlineLevel="0" collapsed="false">
      <c r="C236" s="0" t="s">
        <v>813</v>
      </c>
      <c r="D236" s="11" t="s">
        <v>319</v>
      </c>
      <c r="I236" s="43" t="n">
        <f aca="false">SUM(J236:FH236)</f>
        <v>1390.80291200887</v>
      </c>
      <c r="J236" s="43" t="n">
        <f aca="false">-In_PSH_Land*J17-In_PSH_Devex*$E13*J28-J96-In_EW_To_PSH*J97+$F225*J18</f>
        <v>-150</v>
      </c>
      <c r="K236" s="43" t="n">
        <f aca="false">-In_PSH_Land*K17-In_PSH_Devex*$E13*K28-K96-In_EW_To_PSH*K97+$F225*K18</f>
        <v>0</v>
      </c>
      <c r="L236" s="43" t="n">
        <f aca="false">-In_PSH_Land*L17-In_PSH_Devex*$E13*L28-L96-In_EW_To_PSH*L97+$F225*L18</f>
        <v>0</v>
      </c>
      <c r="M236" s="43" t="n">
        <f aca="false">-In_PSH_Land*M17-In_PSH_Devex*$E13*M28-M96-In_EW_To_PSH*M97+$F225*M18</f>
        <v>0</v>
      </c>
      <c r="N236" s="43" t="n">
        <f aca="false">-In_PSH_Land*N17-In_PSH_Devex*$E13*N28-N96-In_EW_To_PSH*N97+$F225*N18</f>
        <v>0</v>
      </c>
      <c r="O236" s="43" t="n">
        <f aca="false">-In_PSH_Land*O17-In_PSH_Devex*$E13*O28-O96-In_EW_To_PSH*O97+$F225*O18</f>
        <v>1540.80291200887</v>
      </c>
      <c r="P236" s="43" t="n">
        <f aca="false">-In_PSH_Land*P17-In_PSH_Devex*$E13*P28-P96-In_EW_To_PSH*P97+$F225*P18</f>
        <v>0</v>
      </c>
      <c r="Q236" s="43" t="n">
        <f aca="false">-In_PSH_Land*Q17-In_PSH_Devex*$E13*Q28-Q96-In_EW_To_PSH*Q97+$F225*Q18</f>
        <v>0</v>
      </c>
      <c r="R236" s="43" t="n">
        <f aca="false">-In_PSH_Land*R17-In_PSH_Devex*$E13*R28-R96-In_EW_To_PSH*R97+$F225*R18</f>
        <v>0</v>
      </c>
      <c r="S236" s="43" t="n">
        <f aca="false">-In_PSH_Land*S17-In_PSH_Devex*$E13*S28-S96-In_EW_To_PSH*S97+$F225*S18</f>
        <v>0</v>
      </c>
      <c r="T236" s="43" t="n">
        <f aca="false">-In_PSH_Land*T17-In_PSH_Devex*$E13*T28-T96-In_EW_To_PSH*T97+$F225*T18</f>
        <v>0</v>
      </c>
      <c r="U236" s="43" t="n">
        <f aca="false">-In_PSH_Land*U17-In_PSH_Devex*$E13*U28-U96-In_EW_To_PSH*U97+$F225*U18</f>
        <v>0</v>
      </c>
      <c r="V236" s="43" t="n">
        <f aca="false">-In_PSH_Land*V17-In_PSH_Devex*$E13*V28-V96-In_EW_To_PSH*V97+$F225*V18</f>
        <v>0</v>
      </c>
      <c r="W236" s="43" t="n">
        <f aca="false">-In_PSH_Land*W17-In_PSH_Devex*$E13*W28-W96-In_EW_To_PSH*W97+$F225*W18</f>
        <v>0</v>
      </c>
      <c r="X236" s="43" t="n">
        <f aca="false">-In_PSH_Land*X17-In_PSH_Devex*$E13*X28-X96-In_EW_To_PSH*X97+$F225*X18</f>
        <v>0</v>
      </c>
      <c r="Y236" s="43" t="n">
        <f aca="false">-In_PSH_Land*Y17-In_PSH_Devex*$E13*Y28-Y96-In_EW_To_PSH*Y97+$F225*Y18</f>
        <v>0</v>
      </c>
      <c r="Z236" s="43" t="n">
        <f aca="false">-In_PSH_Land*Z17-In_PSH_Devex*$E13*Z28-Z96-In_EW_To_PSH*Z97+$F225*Z18</f>
        <v>0</v>
      </c>
      <c r="AA236" s="43" t="n">
        <f aca="false">-In_PSH_Land*AA17-In_PSH_Devex*$E13*AA28-AA96-In_EW_To_PSH*AA97+$F225*AA18</f>
        <v>0</v>
      </c>
      <c r="AB236" s="43" t="n">
        <f aca="false">-In_PSH_Land*AB17-In_PSH_Devex*$E13*AB28-AB96-In_EW_To_PSH*AB97+$F225*AB18</f>
        <v>0</v>
      </c>
      <c r="AC236" s="43" t="n">
        <f aca="false">-In_PSH_Land*AC17-In_PSH_Devex*$E13*AC28-AC96-In_EW_To_PSH*AC97+$F225*AC18</f>
        <v>0</v>
      </c>
      <c r="AD236" s="43" t="n">
        <f aca="false">-In_PSH_Land*AD17-In_PSH_Devex*$E13*AD28-AD96-In_EW_To_PSH*AD97+$F225*AD18</f>
        <v>0</v>
      </c>
      <c r="AE236" s="43" t="n">
        <f aca="false">-In_PSH_Land*AE17-In_PSH_Devex*$E13*AE28-AE96-In_EW_To_PSH*AE97+$F225*AE18</f>
        <v>0</v>
      </c>
      <c r="AF236" s="43" t="n">
        <f aca="false">-In_PSH_Land*AF17-In_PSH_Devex*$E13*AF28-AF96-In_EW_To_PSH*AF97+$F225*AF18</f>
        <v>0</v>
      </c>
      <c r="AG236" s="43" t="n">
        <f aca="false">-In_PSH_Land*AG17-In_PSH_Devex*$E13*AG28-AG96-In_EW_To_PSH*AG97+$F225*AG18</f>
        <v>0</v>
      </c>
      <c r="AH236" s="43" t="n">
        <f aca="false">-In_PSH_Land*AH17-In_PSH_Devex*$E13*AH28-AH96-In_EW_To_PSH*AH97+$F225*AH18</f>
        <v>0</v>
      </c>
      <c r="AI236" s="43" t="n">
        <f aca="false">-In_PSH_Land*AI17-In_PSH_Devex*$E13*AI28-AI96-In_EW_To_PSH*AI97+$F225*AI18</f>
        <v>0</v>
      </c>
      <c r="AJ236" s="43" t="n">
        <f aca="false">-In_PSH_Land*AJ17-In_PSH_Devex*$E13*AJ28-AJ96-In_EW_To_PSH*AJ97+$F225*AJ18</f>
        <v>0</v>
      </c>
      <c r="AK236" s="43" t="n">
        <f aca="false">-In_PSH_Land*AK17-In_PSH_Devex*$E13*AK28-AK96-In_EW_To_PSH*AK97+$F225*AK18</f>
        <v>0</v>
      </c>
      <c r="AL236" s="43" t="n">
        <f aca="false">-In_PSH_Land*AL17-In_PSH_Devex*$E13*AL28-AL96-In_EW_To_PSH*AL97+$F225*AL18</f>
        <v>0</v>
      </c>
      <c r="AM236" s="43" t="n">
        <f aca="false">-In_PSH_Land*AM17-In_PSH_Devex*$E13*AM28-AM96-In_EW_To_PSH*AM97+$F225*AM18</f>
        <v>0</v>
      </c>
      <c r="AN236" s="43" t="n">
        <f aca="false">-In_PSH_Land*AN17-In_PSH_Devex*$E13*AN28-AN96-In_EW_To_PSH*AN97+$F225*AN18</f>
        <v>0</v>
      </c>
      <c r="AO236" s="43" t="n">
        <f aca="false">-In_PSH_Land*AO17-In_PSH_Devex*$E13*AO28-AO96-In_EW_To_PSH*AO97+$F225*AO18</f>
        <v>0</v>
      </c>
      <c r="AP236" s="43" t="n">
        <f aca="false">-In_PSH_Land*AP17-In_PSH_Devex*$E13*AP28-AP96-In_EW_To_PSH*AP97+$F225*AP18</f>
        <v>0</v>
      </c>
      <c r="AQ236" s="43" t="n">
        <f aca="false">-In_PSH_Land*AQ17-In_PSH_Devex*$E13*AQ28-AQ96-In_EW_To_PSH*AQ97+$F225*AQ18</f>
        <v>0</v>
      </c>
      <c r="AR236" s="43" t="n">
        <f aca="false">-In_PSH_Land*AR17-In_PSH_Devex*$E13*AR28-AR96-In_EW_To_PSH*AR97+$F225*AR18</f>
        <v>0</v>
      </c>
      <c r="AS236" s="43" t="n">
        <f aca="false">-In_PSH_Land*AS17-In_PSH_Devex*$E13*AS28-AS96-In_EW_To_PSH*AS97+$F225*AS18</f>
        <v>0</v>
      </c>
      <c r="AT236" s="43" t="n">
        <f aca="false">-In_PSH_Land*AT17-In_PSH_Devex*$E13*AT28-AT96-In_EW_To_PSH*AT97+$F225*AT18</f>
        <v>0</v>
      </c>
      <c r="AU236" s="43" t="n">
        <f aca="false">-In_PSH_Land*AU17-In_PSH_Devex*$E13*AU28-AU96-In_EW_To_PSH*AU97+$F225*AU18</f>
        <v>0</v>
      </c>
      <c r="AV236" s="43" t="n">
        <f aca="false">-In_PSH_Land*AV17-In_PSH_Devex*$E13*AV28-AV96-In_EW_To_PSH*AV97+$F225*AV18</f>
        <v>0</v>
      </c>
      <c r="AW236" s="43" t="n">
        <f aca="false">-In_PSH_Land*AW17-In_PSH_Devex*$E13*AW28-AW96-In_EW_To_PSH*AW97+$F225*AW18</f>
        <v>0</v>
      </c>
      <c r="AX236" s="43" t="n">
        <f aca="false">-In_PSH_Land*AX17-In_PSH_Devex*$E13*AX28-AX96-In_EW_To_PSH*AX97+$F225*AX18</f>
        <v>0</v>
      </c>
      <c r="AY236" s="43" t="n">
        <f aca="false">-In_PSH_Land*AY17-In_PSH_Devex*$E13*AY28-AY96-In_EW_To_PSH*AY97+$F225*AY18</f>
        <v>0</v>
      </c>
      <c r="AZ236" s="43" t="n">
        <f aca="false">-In_PSH_Land*AZ17-In_PSH_Devex*$E13*AZ28-AZ96-In_EW_To_PSH*AZ97+$F225*AZ18</f>
        <v>0</v>
      </c>
      <c r="BA236" s="43" t="n">
        <f aca="false">-In_PSH_Land*BA17-In_PSH_Devex*$E13*BA28-BA96-In_EW_To_PSH*BA97+$F225*BA18</f>
        <v>0</v>
      </c>
      <c r="BB236" s="43" t="n">
        <f aca="false">-In_PSH_Land*BB17-In_PSH_Devex*$E13*BB28-BB96-In_EW_To_PSH*BB97+$F225*BB18</f>
        <v>0</v>
      </c>
      <c r="BC236" s="43" t="n">
        <f aca="false">-In_PSH_Land*BC17-In_PSH_Devex*$E13*BC28-BC96-In_EW_To_PSH*BC97+$F225*BC18</f>
        <v>0</v>
      </c>
      <c r="BD236" s="43" t="n">
        <f aca="false">-In_PSH_Land*BD17-In_PSH_Devex*$E13*BD28-BD96-In_EW_To_PSH*BD97+$F225*BD18</f>
        <v>0</v>
      </c>
      <c r="BE236" s="43" t="n">
        <f aca="false">-In_PSH_Land*BE17-In_PSH_Devex*$E13*BE28-BE96-In_EW_To_PSH*BE97+$F225*BE18</f>
        <v>0</v>
      </c>
      <c r="BF236" s="43" t="n">
        <f aca="false">-In_PSH_Land*BF17-In_PSH_Devex*$E13*BF28-BF96-In_EW_To_PSH*BF97+$F225*BF18</f>
        <v>0</v>
      </c>
      <c r="BG236" s="43" t="n">
        <f aca="false">-In_PSH_Land*BG17-In_PSH_Devex*$E13*BG28-BG96-In_EW_To_PSH*BG97+$F225*BG18</f>
        <v>0</v>
      </c>
      <c r="BH236" s="43" t="n">
        <f aca="false">-In_PSH_Land*BH17-In_PSH_Devex*$E13*BH28-BH96-In_EW_To_PSH*BH97+$F225*BH18</f>
        <v>0</v>
      </c>
      <c r="BI236" s="43" t="n">
        <f aca="false">-In_PSH_Land*BI17-In_PSH_Devex*$E13*BI28-BI96-In_EW_To_PSH*BI97+$F225*BI18</f>
        <v>0</v>
      </c>
      <c r="BJ236" s="43" t="n">
        <f aca="false">-In_PSH_Land*BJ17-In_PSH_Devex*$E13*BJ28-BJ96-In_EW_To_PSH*BJ97+$F225*BJ18</f>
        <v>0</v>
      </c>
      <c r="BK236" s="43" t="n">
        <f aca="false">-In_PSH_Land*BK17-In_PSH_Devex*$E13*BK28-BK96-In_EW_To_PSH*BK97+$F225*BK18</f>
        <v>0</v>
      </c>
      <c r="BL236" s="43" t="n">
        <f aca="false">-In_PSH_Land*BL17-In_PSH_Devex*$E13*BL28-BL96-In_EW_To_PSH*BL97+$F225*BL18</f>
        <v>0</v>
      </c>
      <c r="BM236" s="43" t="n">
        <f aca="false">-In_PSH_Land*BM17-In_PSH_Devex*$E13*BM28-BM96-In_EW_To_PSH*BM97+$F225*BM18</f>
        <v>0</v>
      </c>
      <c r="BN236" s="43" t="n">
        <f aca="false">-In_PSH_Land*BN17-In_PSH_Devex*$E13*BN28-BN96-In_EW_To_PSH*BN97+$F225*BN18</f>
        <v>0</v>
      </c>
      <c r="BO236" s="43" t="n">
        <f aca="false">-In_PSH_Land*BO17-In_PSH_Devex*$E13*BO28-BO96-In_EW_To_PSH*BO97+$F225*BO18</f>
        <v>0</v>
      </c>
      <c r="BP236" s="43" t="n">
        <f aca="false">-In_PSH_Land*BP17-In_PSH_Devex*$E13*BP28-BP96-In_EW_To_PSH*BP97+$F225*BP18</f>
        <v>0</v>
      </c>
      <c r="BQ236" s="43" t="n">
        <f aca="false">-In_PSH_Land*BQ17-In_PSH_Devex*$E13*BQ28-BQ96-In_EW_To_PSH*BQ97+$F225*BQ18</f>
        <v>0</v>
      </c>
      <c r="BR236" s="43" t="n">
        <f aca="false">-In_PSH_Land*BR17-In_PSH_Devex*$E13*BR28-BR96-In_EW_To_PSH*BR97+$F225*BR18</f>
        <v>0</v>
      </c>
      <c r="BS236" s="43" t="n">
        <f aca="false">-In_PSH_Land*BS17-In_PSH_Devex*$E13*BS28-BS96-In_EW_To_PSH*BS97+$F225*BS18</f>
        <v>0</v>
      </c>
      <c r="BT236" s="43" t="n">
        <f aca="false">-In_PSH_Land*BT17-In_PSH_Devex*$E13*BT28-BT96-In_EW_To_PSH*BT97+$F225*BT18</f>
        <v>0</v>
      </c>
      <c r="BU236" s="43" t="n">
        <f aca="false">-In_PSH_Land*BU17-In_PSH_Devex*$E13*BU28-BU96-In_EW_To_PSH*BU97+$F225*BU18</f>
        <v>0</v>
      </c>
      <c r="BV236" s="43" t="n">
        <f aca="false">-In_PSH_Land*BV17-In_PSH_Devex*$E13*BV28-BV96-In_EW_To_PSH*BV97+$F225*BV18</f>
        <v>0</v>
      </c>
      <c r="BW236" s="43" t="n">
        <f aca="false">-In_PSH_Land*BW17-In_PSH_Devex*$E13*BW28-BW96-In_EW_To_PSH*BW97+$F225*BW18</f>
        <v>0</v>
      </c>
      <c r="BX236" s="43" t="n">
        <f aca="false">-In_PSH_Land*BX17-In_PSH_Devex*$E13*BX28-BX96-In_EW_To_PSH*BX97+$F225*BX18</f>
        <v>0</v>
      </c>
      <c r="BY236" s="43" t="n">
        <f aca="false">-In_PSH_Land*BY17-In_PSH_Devex*$E13*BY28-BY96-In_EW_To_PSH*BY97+$F225*BY18</f>
        <v>0</v>
      </c>
      <c r="BZ236" s="43" t="n">
        <f aca="false">-In_PSH_Land*BZ17-In_PSH_Devex*$E13*BZ28-BZ96-In_EW_To_PSH*BZ97+$F225*BZ18</f>
        <v>0</v>
      </c>
      <c r="CA236" s="43" t="n">
        <f aca="false">-In_PSH_Land*CA17-In_PSH_Devex*$E13*CA28-CA96-In_EW_To_PSH*CA97+$F225*CA18</f>
        <v>0</v>
      </c>
      <c r="CB236" s="43" t="n">
        <f aca="false">-In_PSH_Land*CB17-In_PSH_Devex*$E13*CB28-CB96-In_EW_To_PSH*CB97+$F225*CB18</f>
        <v>0</v>
      </c>
      <c r="CC236" s="43" t="n">
        <f aca="false">-In_PSH_Land*CC17-In_PSH_Devex*$E13*CC28-CC96-In_EW_To_PSH*CC97+$F225*CC18</f>
        <v>0</v>
      </c>
      <c r="CD236" s="43" t="n">
        <f aca="false">-In_PSH_Land*CD17-In_PSH_Devex*$E13*CD28-CD96-In_EW_To_PSH*CD97+$F225*CD18</f>
        <v>0</v>
      </c>
      <c r="CE236" s="43" t="n">
        <f aca="false">-In_PSH_Land*CE17-In_PSH_Devex*$E13*CE28-CE96-In_EW_To_PSH*CE97+$F225*CE18</f>
        <v>0</v>
      </c>
      <c r="CF236" s="43" t="n">
        <f aca="false">-In_PSH_Land*CF17-In_PSH_Devex*$E13*CF28-CF96-In_EW_To_PSH*CF97+$F225*CF18</f>
        <v>0</v>
      </c>
      <c r="CG236" s="43" t="n">
        <f aca="false">-In_PSH_Land*CG17-In_PSH_Devex*$E13*CG28-CG96-In_EW_To_PSH*CG97+$F225*CG18</f>
        <v>0</v>
      </c>
      <c r="CH236" s="43" t="n">
        <f aca="false">-In_PSH_Land*CH17-In_PSH_Devex*$E13*CH28-CH96-In_EW_To_PSH*CH97+$F225*CH18</f>
        <v>0</v>
      </c>
      <c r="CI236" s="43" t="n">
        <f aca="false">-In_PSH_Land*CI17-In_PSH_Devex*$E13*CI28-CI96-In_EW_To_PSH*CI97+$F225*CI18</f>
        <v>0</v>
      </c>
      <c r="CJ236" s="43" t="n">
        <f aca="false">-In_PSH_Land*CJ17-In_PSH_Devex*$E13*CJ28-CJ96-In_EW_To_PSH*CJ97+$F225*CJ18</f>
        <v>0</v>
      </c>
      <c r="CK236" s="43" t="n">
        <f aca="false">-In_PSH_Land*CK17-In_PSH_Devex*$E13*CK28-CK96-In_EW_To_PSH*CK97+$F225*CK18</f>
        <v>0</v>
      </c>
      <c r="CL236" s="43" t="n">
        <f aca="false">-In_PSH_Land*CL17-In_PSH_Devex*$E13*CL28-CL96-In_EW_To_PSH*CL97+$F225*CL18</f>
        <v>0</v>
      </c>
      <c r="CM236" s="43" t="n">
        <f aca="false">-In_PSH_Land*CM17-In_PSH_Devex*$E13*CM28-CM96-In_EW_To_PSH*CM97+$F225*CM18</f>
        <v>0</v>
      </c>
      <c r="CN236" s="43" t="n">
        <f aca="false">-In_PSH_Land*CN17-In_PSH_Devex*$E13*CN28-CN96-In_EW_To_PSH*CN97+$F225*CN18</f>
        <v>0</v>
      </c>
      <c r="CO236" s="43" t="n">
        <f aca="false">-In_PSH_Land*CO17-In_PSH_Devex*$E13*CO28-CO96-In_EW_To_PSH*CO97+$F225*CO18</f>
        <v>0</v>
      </c>
      <c r="CP236" s="43" t="n">
        <f aca="false">-In_PSH_Land*CP17-In_PSH_Devex*$E13*CP28-CP96-In_EW_To_PSH*CP97+$F225*CP18</f>
        <v>0</v>
      </c>
      <c r="CQ236" s="43" t="n">
        <f aca="false">-In_PSH_Land*CQ17-In_PSH_Devex*$E13*CQ28-CQ96-In_EW_To_PSH*CQ97+$F225*CQ18</f>
        <v>0</v>
      </c>
      <c r="CR236" s="43" t="n">
        <f aca="false">-In_PSH_Land*CR17-In_PSH_Devex*$E13*CR28-CR96-In_EW_To_PSH*CR97+$F225*CR18</f>
        <v>0</v>
      </c>
      <c r="CS236" s="43" t="n">
        <f aca="false">-In_PSH_Land*CS17-In_PSH_Devex*$E13*CS28-CS96-In_EW_To_PSH*CS97+$F225*CS18</f>
        <v>0</v>
      </c>
      <c r="CT236" s="43" t="n">
        <f aca="false">-In_PSH_Land*CT17-In_PSH_Devex*$E13*CT28-CT96-In_EW_To_PSH*CT97+$F225*CT18</f>
        <v>0</v>
      </c>
      <c r="CU236" s="43" t="n">
        <f aca="false">-In_PSH_Land*CU17-In_PSH_Devex*$E13*CU28-CU96-In_EW_To_PSH*CU97+$F225*CU18</f>
        <v>0</v>
      </c>
      <c r="CV236" s="43" t="n">
        <f aca="false">-In_PSH_Land*CV17-In_PSH_Devex*$E13*CV28-CV96-In_EW_To_PSH*CV97+$F225*CV18</f>
        <v>0</v>
      </c>
      <c r="CW236" s="43" t="n">
        <f aca="false">-In_PSH_Land*CW17-In_PSH_Devex*$E13*CW28-CW96-In_EW_To_PSH*CW97+$F225*CW18</f>
        <v>0</v>
      </c>
      <c r="CX236" s="43" t="n">
        <f aca="false">-In_PSH_Land*CX17-In_PSH_Devex*$E13*CX28-CX96-In_EW_To_PSH*CX97+$F225*CX18</f>
        <v>0</v>
      </c>
      <c r="CY236" s="43" t="n">
        <f aca="false">-In_PSH_Land*CY17-In_PSH_Devex*$E13*CY28-CY96-In_EW_To_PSH*CY97+$F225*CY18</f>
        <v>0</v>
      </c>
      <c r="CZ236" s="43" t="n">
        <f aca="false">-In_PSH_Land*CZ17-In_PSH_Devex*$E13*CZ28-CZ96-In_EW_To_PSH*CZ97+$F225*CZ18</f>
        <v>0</v>
      </c>
      <c r="DA236" s="43" t="n">
        <f aca="false">-In_PSH_Land*DA17-In_PSH_Devex*$E13*DA28-DA96-In_EW_To_PSH*DA97+$F225*DA18</f>
        <v>0</v>
      </c>
      <c r="DB236" s="43" t="n">
        <f aca="false">-In_PSH_Land*DB17-In_PSH_Devex*$E13*DB28-DB96-In_EW_To_PSH*DB97+$F225*DB18</f>
        <v>0</v>
      </c>
      <c r="DC236" s="43" t="n">
        <f aca="false">-In_PSH_Land*DC17-In_PSH_Devex*$E13*DC28-DC96-In_EW_To_PSH*DC97+$F225*DC18</f>
        <v>0</v>
      </c>
      <c r="DD236" s="43" t="n">
        <f aca="false">-In_PSH_Land*DD17-In_PSH_Devex*$E13*DD28-DD96-In_EW_To_PSH*DD97+$F225*DD18</f>
        <v>0</v>
      </c>
      <c r="DE236" s="43" t="n">
        <f aca="false">-In_PSH_Land*DE17-In_PSH_Devex*$E13*DE28-DE96-In_EW_To_PSH*DE97+$F225*DE18</f>
        <v>0</v>
      </c>
      <c r="DF236" s="43" t="n">
        <f aca="false">-In_PSH_Land*DF17-In_PSH_Devex*$E13*DF28-DF96-In_EW_To_PSH*DF97+$F225*DF18</f>
        <v>0</v>
      </c>
      <c r="DG236" s="43" t="n">
        <f aca="false">-In_PSH_Land*DG17-In_PSH_Devex*$E13*DG28-DG96-In_EW_To_PSH*DG97+$F225*DG18</f>
        <v>0</v>
      </c>
      <c r="DH236" s="43" t="n">
        <f aca="false">-In_PSH_Land*DH17-In_PSH_Devex*$E13*DH28-DH96-In_EW_To_PSH*DH97+$F225*DH18</f>
        <v>0</v>
      </c>
      <c r="DI236" s="43" t="n">
        <f aca="false">-In_PSH_Land*DI17-In_PSH_Devex*$E13*DI28-DI96-In_EW_To_PSH*DI97+$F225*DI18</f>
        <v>0</v>
      </c>
      <c r="DJ236" s="43" t="n">
        <f aca="false">-In_PSH_Land*DJ17-In_PSH_Devex*$E13*DJ28-DJ96-In_EW_To_PSH*DJ97+$F225*DJ18</f>
        <v>0</v>
      </c>
      <c r="DK236" s="43" t="n">
        <f aca="false">-In_PSH_Land*DK17-In_PSH_Devex*$E13*DK28-DK96-In_EW_To_PSH*DK97+$F225*DK18</f>
        <v>0</v>
      </c>
      <c r="DL236" s="43" t="n">
        <f aca="false">-In_PSH_Land*DL17-In_PSH_Devex*$E13*DL28-DL96-In_EW_To_PSH*DL97+$F225*DL18</f>
        <v>0</v>
      </c>
      <c r="DM236" s="43" t="n">
        <f aca="false">-In_PSH_Land*DM17-In_PSH_Devex*$E13*DM28-DM96-In_EW_To_PSH*DM97+$F225*DM18</f>
        <v>0</v>
      </c>
      <c r="DN236" s="43" t="n">
        <f aca="false">-In_PSH_Land*DN17-In_PSH_Devex*$E13*DN28-DN96-In_EW_To_PSH*DN97+$F225*DN18</f>
        <v>0</v>
      </c>
      <c r="DO236" s="43" t="n">
        <f aca="false">-In_PSH_Land*DO17-In_PSH_Devex*$E13*DO28-DO96-In_EW_To_PSH*DO97+$F225*DO18</f>
        <v>0</v>
      </c>
      <c r="DP236" s="43" t="n">
        <f aca="false">-In_PSH_Land*DP17-In_PSH_Devex*$E13*DP28-DP96-In_EW_To_PSH*DP97+$F225*DP18</f>
        <v>0</v>
      </c>
      <c r="DQ236" s="43" t="n">
        <f aca="false">-In_PSH_Land*DQ17-In_PSH_Devex*$E13*DQ28-DQ96-In_EW_To_PSH*DQ97+$F225*DQ18</f>
        <v>0</v>
      </c>
      <c r="DR236" s="43" t="n">
        <f aca="false">-In_PSH_Land*DR17-In_PSH_Devex*$E13*DR28-DR96-In_EW_To_PSH*DR97+$F225*DR18</f>
        <v>0</v>
      </c>
      <c r="DS236" s="43" t="n">
        <f aca="false">-In_PSH_Land*DS17-In_PSH_Devex*$E13*DS28-DS96-In_EW_To_PSH*DS97+$F225*DS18</f>
        <v>0</v>
      </c>
      <c r="DT236" s="43" t="n">
        <f aca="false">-In_PSH_Land*DT17-In_PSH_Devex*$E13*DT28-DT96-In_EW_To_PSH*DT97+$F225*DT18</f>
        <v>0</v>
      </c>
      <c r="DU236" s="43" t="n">
        <f aca="false">-In_PSH_Land*DU17-In_PSH_Devex*$E13*DU28-DU96-In_EW_To_PSH*DU97+$F225*DU18</f>
        <v>0</v>
      </c>
      <c r="DV236" s="43" t="n">
        <f aca="false">-In_PSH_Land*DV17-In_PSH_Devex*$E13*DV28-DV96-In_EW_To_PSH*DV97+$F225*DV18</f>
        <v>0</v>
      </c>
      <c r="DW236" s="43" t="n">
        <f aca="false">-In_PSH_Land*DW17-In_PSH_Devex*$E13*DW28-DW96-In_EW_To_PSH*DW97+$F225*DW18</f>
        <v>0</v>
      </c>
      <c r="DX236" s="43" t="n">
        <f aca="false">-In_PSH_Land*DX17-In_PSH_Devex*$E13*DX28-DX96-In_EW_To_PSH*DX97+$F225*DX18</f>
        <v>0</v>
      </c>
      <c r="DY236" s="43" t="n">
        <f aca="false">-In_PSH_Land*DY17-In_PSH_Devex*$E13*DY28-DY96-In_EW_To_PSH*DY97+$F225*DY18</f>
        <v>0</v>
      </c>
      <c r="DZ236" s="43" t="n">
        <f aca="false">-In_PSH_Land*DZ17-In_PSH_Devex*$E13*DZ28-DZ96-In_EW_To_PSH*DZ97+$F225*DZ18</f>
        <v>0</v>
      </c>
      <c r="EA236" s="43" t="n">
        <f aca="false">-In_PSH_Land*EA17-In_PSH_Devex*$E13*EA28-EA96-In_EW_To_PSH*EA97+$F225*EA18</f>
        <v>0</v>
      </c>
      <c r="EB236" s="43" t="n">
        <f aca="false">-In_PSH_Land*EB17-In_PSH_Devex*$E13*EB28-EB96-In_EW_To_PSH*EB97+$F225*EB18</f>
        <v>0</v>
      </c>
      <c r="EC236" s="43" t="n">
        <f aca="false">-In_PSH_Land*EC17-In_PSH_Devex*$E13*EC28-EC96-In_EW_To_PSH*EC97+$F225*EC18</f>
        <v>0</v>
      </c>
      <c r="ED236" s="43" t="n">
        <f aca="false">-In_PSH_Land*ED17-In_PSH_Devex*$E13*ED28-ED96-In_EW_To_PSH*ED97+$F225*ED18</f>
        <v>0</v>
      </c>
      <c r="EE236" s="43" t="n">
        <f aca="false">-In_PSH_Land*EE17-In_PSH_Devex*$E13*EE28-EE96-In_EW_To_PSH*EE97+$F225*EE18</f>
        <v>0</v>
      </c>
      <c r="EF236" s="43" t="n">
        <f aca="false">-In_PSH_Land*EF17-In_PSH_Devex*$E13*EF28-EF96-In_EW_To_PSH*EF97+$F225*EF18</f>
        <v>0</v>
      </c>
      <c r="EG236" s="43" t="n">
        <f aca="false">-In_PSH_Land*EG17-In_PSH_Devex*$E13*EG28-EG96-In_EW_To_PSH*EG97+$F225*EG18</f>
        <v>0</v>
      </c>
      <c r="EH236" s="43" t="n">
        <f aca="false">-In_PSH_Land*EH17-In_PSH_Devex*$E13*EH28-EH96-In_EW_To_PSH*EH97+$F225*EH18</f>
        <v>0</v>
      </c>
      <c r="EI236" s="43" t="n">
        <f aca="false">-In_PSH_Land*EI17-In_PSH_Devex*$E13*EI28-EI96-In_EW_To_PSH*EI97+$F225*EI18</f>
        <v>0</v>
      </c>
      <c r="EJ236" s="43" t="n">
        <f aca="false">-In_PSH_Land*EJ17-In_PSH_Devex*$E13*EJ28-EJ96-In_EW_To_PSH*EJ97+$F225*EJ18</f>
        <v>0</v>
      </c>
      <c r="EK236" s="43" t="n">
        <f aca="false">-In_PSH_Land*EK17-In_PSH_Devex*$E13*EK28-EK96-In_EW_To_PSH*EK97+$F225*EK18</f>
        <v>0</v>
      </c>
      <c r="EL236" s="43" t="n">
        <f aca="false">-In_PSH_Land*EL17-In_PSH_Devex*$E13*EL28-EL96-In_EW_To_PSH*EL97+$F225*EL18</f>
        <v>0</v>
      </c>
      <c r="EM236" s="43" t="n">
        <f aca="false">-In_PSH_Land*EM17-In_PSH_Devex*$E13*EM28-EM96-In_EW_To_PSH*EM97+$F225*EM18</f>
        <v>0</v>
      </c>
      <c r="EN236" s="43" t="n">
        <f aca="false">-In_PSH_Land*EN17-In_PSH_Devex*$E13*EN28-EN96-In_EW_To_PSH*EN97+$F225*EN18</f>
        <v>0</v>
      </c>
      <c r="EO236" s="43" t="n">
        <f aca="false">-In_PSH_Land*EO17-In_PSH_Devex*$E13*EO28-EO96-In_EW_To_PSH*EO97+$F225*EO18</f>
        <v>0</v>
      </c>
      <c r="EP236" s="43" t="n">
        <f aca="false">-In_PSH_Land*EP17-In_PSH_Devex*$E13*EP28-EP96-In_EW_To_PSH*EP97+$F225*EP18</f>
        <v>0</v>
      </c>
      <c r="EQ236" s="43" t="n">
        <f aca="false">-In_PSH_Land*EQ17-In_PSH_Devex*$E13*EQ28-EQ96-In_EW_To_PSH*EQ97+$F225*EQ18</f>
        <v>0</v>
      </c>
      <c r="ER236" s="43" t="n">
        <f aca="false">-In_PSH_Land*ER17-In_PSH_Devex*$E13*ER28-ER96-In_EW_To_PSH*ER97+$F225*ER18</f>
        <v>0</v>
      </c>
      <c r="ES236" s="43" t="n">
        <f aca="false">-In_PSH_Land*ES17-In_PSH_Devex*$E13*ES28-ES96-In_EW_To_PSH*ES97+$F225*ES18</f>
        <v>0</v>
      </c>
      <c r="ET236" s="43" t="n">
        <f aca="false">-In_PSH_Land*ET17-In_PSH_Devex*$E13*ET28-ET96-In_EW_To_PSH*ET97+$F225*ET18</f>
        <v>0</v>
      </c>
      <c r="EU236" s="43" t="n">
        <f aca="false">-In_PSH_Land*EU17-In_PSH_Devex*$E13*EU28-EU96-In_EW_To_PSH*EU97+$F225*EU18</f>
        <v>0</v>
      </c>
      <c r="EV236" s="43" t="n">
        <f aca="false">-In_PSH_Land*EV17-In_PSH_Devex*$E13*EV28-EV96-In_EW_To_PSH*EV97+$F225*EV18</f>
        <v>0</v>
      </c>
      <c r="EW236" s="43" t="n">
        <f aca="false">-In_PSH_Land*EW17-In_PSH_Devex*$E13*EW28-EW96-In_EW_To_PSH*EW97+$F225*EW18</f>
        <v>0</v>
      </c>
      <c r="EX236" s="43" t="n">
        <f aca="false">-In_PSH_Land*EX17-In_PSH_Devex*$E13*EX28-EX96-In_EW_To_PSH*EX97+$F225*EX18</f>
        <v>0</v>
      </c>
      <c r="EY236" s="43" t="n">
        <f aca="false">-In_PSH_Land*EY17-In_PSH_Devex*$E13*EY28-EY96-In_EW_To_PSH*EY97+$F225*EY18</f>
        <v>0</v>
      </c>
      <c r="EZ236" s="43" t="n">
        <f aca="false">-In_PSH_Land*EZ17-In_PSH_Devex*$E13*EZ28-EZ96-In_EW_To_PSH*EZ97+$F225*EZ18</f>
        <v>0</v>
      </c>
      <c r="FA236" s="43" t="n">
        <f aca="false">-In_PSH_Land*FA17-In_PSH_Devex*$E13*FA28-FA96-In_EW_To_PSH*FA97+$F225*FA18</f>
        <v>0</v>
      </c>
      <c r="FB236" s="43" t="n">
        <f aca="false">-In_PSH_Land*FB17-In_PSH_Devex*$E13*FB28-FB96-In_EW_To_PSH*FB97+$F225*FB18</f>
        <v>0</v>
      </c>
      <c r="FC236" s="43" t="n">
        <f aca="false">-In_PSH_Land*FC17-In_PSH_Devex*$E13*FC28-FC96-In_EW_To_PSH*FC97+$F225*FC18</f>
        <v>0</v>
      </c>
      <c r="FD236" s="43" t="n">
        <f aca="false">-In_PSH_Land*FD17-In_PSH_Devex*$E13*FD28-FD96-In_EW_To_PSH*FD97+$F225*FD18</f>
        <v>0</v>
      </c>
      <c r="FE236" s="43" t="n">
        <f aca="false">-In_PSH_Land*FE17-In_PSH_Devex*$E13*FE28-FE96-In_EW_To_PSH*FE97+$F225*FE18</f>
        <v>0</v>
      </c>
      <c r="FF236" s="43" t="n">
        <f aca="false">-In_PSH_Land*FF17-In_PSH_Devex*$E13*FF28-FF96-In_EW_To_PSH*FF97+$F225*FF18</f>
        <v>0</v>
      </c>
      <c r="FG236" s="43" t="n">
        <f aca="false">-In_PSH_Land*FG17-In_PSH_Devex*$E13*FG28-FG96-In_EW_To_PSH*FG97+$F225*FG18</f>
        <v>0</v>
      </c>
      <c r="FH236" s="43" t="n">
        <f aca="false">-In_PSH_Land*FH17-In_PSH_Devex*$E13*FH28-FH96-In_EW_To_PSH*FH97+$F225*FH18</f>
        <v>0</v>
      </c>
    </row>
    <row r="237" customFormat="false" ht="15" hidden="false" customHeight="false" outlineLevel="0" collapsed="false">
      <c r="C237" s="23" t="s">
        <v>814</v>
      </c>
      <c r="D237" s="11" t="s">
        <v>33</v>
      </c>
      <c r="E237" s="24" t="n">
        <f aca="false">IFERROR(XIRR($J236:$FH236,$J$4:$FH$4),"n/a")</f>
        <v>5.47959832714897</v>
      </c>
    </row>
    <row r="238" customFormat="false" ht="15" hidden="false" customHeight="false" outlineLevel="0" collapsed="false">
      <c r="C238" s="23" t="s">
        <v>815</v>
      </c>
      <c r="D238" s="11" t="s">
        <v>14</v>
      </c>
      <c r="E238" s="65" t="n">
        <f aca="false">SUMIF($J236:$FH236,"&gt;0")/-SUMIF($J236:$FH236,"&lt;0")</f>
        <v>10.2720194133925</v>
      </c>
    </row>
    <row r="240" customFormat="false" ht="15" hidden="false" customHeight="false" outlineLevel="0" collapsed="false">
      <c r="A240" s="9" t="s">
        <v>14</v>
      </c>
      <c r="B240" s="9"/>
      <c r="C240" s="9" t="s">
        <v>816</v>
      </c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9"/>
      <c r="BI240" s="9"/>
      <c r="BJ240" s="9"/>
      <c r="BK240" s="9"/>
      <c r="BL240" s="9"/>
      <c r="BM240" s="9"/>
      <c r="BN240" s="9"/>
      <c r="BO240" s="9"/>
      <c r="BP240" s="9"/>
      <c r="BQ240" s="9"/>
      <c r="BR240" s="9"/>
      <c r="BS240" s="9"/>
      <c r="BT240" s="9"/>
      <c r="BU240" s="9"/>
      <c r="BV240" s="9"/>
      <c r="BW240" s="9"/>
      <c r="BX240" s="9"/>
      <c r="BY240" s="9"/>
      <c r="BZ240" s="9"/>
      <c r="CA240" s="9"/>
      <c r="CB240" s="9"/>
      <c r="CC240" s="9"/>
      <c r="CD240" s="9"/>
      <c r="CE240" s="9"/>
      <c r="CF240" s="9"/>
      <c r="CG240" s="9"/>
      <c r="CH240" s="9"/>
      <c r="CI240" s="9"/>
      <c r="CJ240" s="9"/>
      <c r="CK240" s="9"/>
      <c r="CL240" s="9"/>
      <c r="CM240" s="9"/>
      <c r="CN240" s="9"/>
      <c r="CO240" s="9"/>
      <c r="CP240" s="9"/>
      <c r="CQ240" s="9"/>
      <c r="CR240" s="9"/>
      <c r="CS240" s="9"/>
      <c r="CT240" s="9"/>
      <c r="CU240" s="9"/>
      <c r="CV240" s="9"/>
      <c r="CW240" s="9"/>
      <c r="CX240" s="9"/>
      <c r="CY240" s="9"/>
      <c r="CZ240" s="9"/>
      <c r="DA240" s="9"/>
      <c r="DB240" s="9"/>
      <c r="DC240" s="9"/>
      <c r="DD240" s="9"/>
      <c r="DE240" s="9"/>
      <c r="DF240" s="9"/>
      <c r="DG240" s="9"/>
      <c r="DH240" s="9"/>
      <c r="DI240" s="9"/>
      <c r="DJ240" s="9"/>
      <c r="DK240" s="9"/>
      <c r="DL240" s="9"/>
      <c r="DM240" s="9"/>
      <c r="DN240" s="9"/>
      <c r="DO240" s="9"/>
      <c r="DP240" s="9"/>
      <c r="DQ240" s="9"/>
      <c r="DR240" s="9"/>
      <c r="DS240" s="9"/>
      <c r="DT240" s="9"/>
      <c r="DU240" s="9"/>
      <c r="DV240" s="9"/>
      <c r="DW240" s="9"/>
      <c r="DX240" s="9"/>
      <c r="DY240" s="9"/>
      <c r="DZ240" s="9"/>
      <c r="EA240" s="9"/>
      <c r="EB240" s="9"/>
      <c r="EC240" s="9"/>
      <c r="ED240" s="9"/>
      <c r="EE240" s="9"/>
      <c r="EF240" s="9"/>
      <c r="EG240" s="9"/>
      <c r="EH240" s="9"/>
      <c r="EI240" s="9"/>
      <c r="EJ240" s="9"/>
      <c r="EK240" s="9"/>
      <c r="EL240" s="9"/>
      <c r="EM240" s="9"/>
      <c r="EN240" s="9"/>
      <c r="EO240" s="9"/>
      <c r="EP240" s="9"/>
      <c r="EQ240" s="9"/>
      <c r="ER240" s="9"/>
      <c r="ES240" s="9"/>
      <c r="ET240" s="9"/>
      <c r="EU240" s="9"/>
      <c r="EV240" s="9"/>
      <c r="EW240" s="9"/>
      <c r="EX240" s="9"/>
      <c r="EY240" s="9"/>
      <c r="EZ240" s="9"/>
      <c r="FA240" s="9"/>
      <c r="FB240" s="9"/>
      <c r="FC240" s="9"/>
      <c r="FD240" s="9"/>
      <c r="FE240" s="9"/>
      <c r="FF240" s="9"/>
      <c r="FG240" s="9"/>
      <c r="FH240" s="9"/>
    </row>
    <row r="241" customFormat="false" ht="15" hidden="false" customHeight="false" outlineLevel="0" collapsed="false">
      <c r="C241" s="0" t="s">
        <v>817</v>
      </c>
      <c r="D241" s="11" t="s">
        <v>319</v>
      </c>
      <c r="I241" s="43" t="n">
        <f aca="false">SUM(J241:FH241)</f>
        <v>-34185.6618029702</v>
      </c>
      <c r="J241" s="43" t="n">
        <f aca="false">J159*(1-J24)-J102</f>
        <v>-2749.35227272727</v>
      </c>
      <c r="K241" s="43" t="n">
        <f aca="false">K159*(1-K24)-K102</f>
        <v>818.684731973848</v>
      </c>
      <c r="L241" s="43" t="n">
        <f aca="false">L159*(1-L24)-L102</f>
        <v>-684.462738443338</v>
      </c>
      <c r="M241" s="43" t="n">
        <f aca="false">M159*(1-M24)-M102</f>
        <v>-226.929361942715</v>
      </c>
      <c r="N241" s="43" t="n">
        <f aca="false">N159*(1-N24)-N102</f>
        <v>-1835.41287842623</v>
      </c>
      <c r="O241" s="43" t="n">
        <f aca="false">O159*(1-O24)-O102</f>
        <v>-1580.73987118772</v>
      </c>
      <c r="P241" s="43" t="n">
        <f aca="false">P159*(1-P24)-P102</f>
        <v>-890.095562971991</v>
      </c>
      <c r="Q241" s="43" t="n">
        <f aca="false">Q159*(1-Q24)-Q102</f>
        <v>-8562.44447626401</v>
      </c>
      <c r="R241" s="43" t="n">
        <f aca="false">R159*(1-R24)-R102</f>
        <v>-8538.91965785305</v>
      </c>
      <c r="S241" s="43" t="n">
        <f aca="false">S159*(1-S24)-S102</f>
        <v>-9935.98971512775</v>
      </c>
      <c r="T241" s="43" t="n">
        <f aca="false">T159*(1-T24)-T102</f>
        <v>0</v>
      </c>
      <c r="U241" s="43" t="n">
        <f aca="false">U159*(1-U24)-U102</f>
        <v>0</v>
      </c>
      <c r="V241" s="43" t="n">
        <f aca="false">V159*(1-V24)-V102</f>
        <v>0</v>
      </c>
      <c r="W241" s="43" t="n">
        <f aca="false">W159*(1-W24)-W102</f>
        <v>0</v>
      </c>
      <c r="X241" s="43" t="n">
        <f aca="false">X159*(1-X24)-X102</f>
        <v>0</v>
      </c>
      <c r="Y241" s="43" t="n">
        <f aca="false">Y159*(1-Y24)-Y102</f>
        <v>0</v>
      </c>
      <c r="Z241" s="43" t="n">
        <f aca="false">Z159*(1-Z24)-Z102</f>
        <v>0</v>
      </c>
      <c r="AA241" s="43" t="n">
        <f aca="false">AA159*(1-AA24)-AA102</f>
        <v>0</v>
      </c>
      <c r="AB241" s="43" t="n">
        <f aca="false">AB159*(1-AB24)-AB102</f>
        <v>0</v>
      </c>
      <c r="AC241" s="43" t="n">
        <f aca="false">AC159*(1-AC24)-AC102</f>
        <v>0</v>
      </c>
      <c r="AD241" s="43" t="n">
        <f aca="false">AD159*(1-AD24)-AD102</f>
        <v>0</v>
      </c>
      <c r="AE241" s="43" t="n">
        <f aca="false">AE159*(1-AE24)-AE102</f>
        <v>0</v>
      </c>
      <c r="AF241" s="43" t="n">
        <f aca="false">AF159*(1-AF24)-AF102</f>
        <v>0</v>
      </c>
      <c r="AG241" s="43" t="n">
        <f aca="false">AG159*(1-AG24)-AG102</f>
        <v>0</v>
      </c>
      <c r="AH241" s="43" t="n">
        <f aca="false">AH159*(1-AH24)-AH102</f>
        <v>0</v>
      </c>
      <c r="AI241" s="43" t="n">
        <f aca="false">AI159*(1-AI24)-AI102</f>
        <v>0</v>
      </c>
      <c r="AJ241" s="43" t="n">
        <f aca="false">AJ159*(1-AJ24)-AJ102</f>
        <v>0</v>
      </c>
      <c r="AK241" s="43" t="n">
        <f aca="false">AK159*(1-AK24)-AK102</f>
        <v>0</v>
      </c>
      <c r="AL241" s="43" t="n">
        <f aca="false">AL159*(1-AL24)-AL102</f>
        <v>0</v>
      </c>
      <c r="AM241" s="43" t="n">
        <f aca="false">AM159*(1-AM24)-AM102</f>
        <v>0</v>
      </c>
      <c r="AN241" s="43" t="n">
        <f aca="false">AN159*(1-AN24)-AN102</f>
        <v>0</v>
      </c>
      <c r="AO241" s="43" t="n">
        <f aca="false">AO159*(1-AO24)-AO102</f>
        <v>0</v>
      </c>
      <c r="AP241" s="43" t="n">
        <f aca="false">AP159*(1-AP24)-AP102</f>
        <v>0</v>
      </c>
      <c r="AQ241" s="43" t="n">
        <f aca="false">AQ159*(1-AQ24)-AQ102</f>
        <v>0</v>
      </c>
      <c r="AR241" s="43" t="n">
        <f aca="false">AR159*(1-AR24)-AR102</f>
        <v>0</v>
      </c>
      <c r="AS241" s="43" t="n">
        <f aca="false">AS159*(1-AS24)-AS102</f>
        <v>0</v>
      </c>
      <c r="AT241" s="43" t="n">
        <f aca="false">AT159*(1-AT24)-AT102</f>
        <v>0</v>
      </c>
      <c r="AU241" s="43" t="n">
        <f aca="false">AU159*(1-AU24)-AU102</f>
        <v>0</v>
      </c>
      <c r="AV241" s="43" t="n">
        <f aca="false">AV159*(1-AV24)-AV102</f>
        <v>0</v>
      </c>
      <c r="AW241" s="43" t="n">
        <f aca="false">AW159*(1-AW24)-AW102</f>
        <v>0</v>
      </c>
      <c r="AX241" s="43" t="n">
        <f aca="false">AX159*(1-AX24)-AX102</f>
        <v>0</v>
      </c>
      <c r="AY241" s="43" t="n">
        <f aca="false">AY159*(1-AY24)-AY102</f>
        <v>0</v>
      </c>
      <c r="AZ241" s="43" t="n">
        <f aca="false">AZ159*(1-AZ24)-AZ102</f>
        <v>0</v>
      </c>
      <c r="BA241" s="43" t="n">
        <f aca="false">BA159*(1-BA24)-BA102</f>
        <v>0</v>
      </c>
      <c r="BB241" s="43" t="n">
        <f aca="false">BB159*(1-BB24)-BB102</f>
        <v>0</v>
      </c>
      <c r="BC241" s="43" t="n">
        <f aca="false">BC159*(1-BC24)-BC102</f>
        <v>0</v>
      </c>
      <c r="BD241" s="43" t="n">
        <f aca="false">BD159*(1-BD24)-BD102</f>
        <v>0</v>
      </c>
      <c r="BE241" s="43" t="n">
        <f aca="false">BE159*(1-BE24)-BE102</f>
        <v>0</v>
      </c>
      <c r="BF241" s="43" t="n">
        <f aca="false">BF159*(1-BF24)-BF102</f>
        <v>0</v>
      </c>
      <c r="BG241" s="43" t="n">
        <f aca="false">BG159*(1-BG24)-BG102</f>
        <v>0</v>
      </c>
      <c r="BH241" s="43" t="n">
        <f aca="false">BH159*(1-BH24)-BH102</f>
        <v>0</v>
      </c>
      <c r="BI241" s="43" t="n">
        <f aca="false">BI159*(1-BI24)-BI102</f>
        <v>0</v>
      </c>
      <c r="BJ241" s="43" t="n">
        <f aca="false">BJ159*(1-BJ24)-BJ102</f>
        <v>0</v>
      </c>
      <c r="BK241" s="43" t="n">
        <f aca="false">BK159*(1-BK24)-BK102</f>
        <v>0</v>
      </c>
      <c r="BL241" s="43" t="n">
        <f aca="false">BL159*(1-BL24)-BL102</f>
        <v>0</v>
      </c>
      <c r="BM241" s="43" t="n">
        <f aca="false">BM159*(1-BM24)-BM102</f>
        <v>0</v>
      </c>
      <c r="BN241" s="43" t="n">
        <f aca="false">BN159*(1-BN24)-BN102</f>
        <v>0</v>
      </c>
      <c r="BO241" s="43" t="n">
        <f aca="false">BO159*(1-BO24)-BO102</f>
        <v>0</v>
      </c>
      <c r="BP241" s="43" t="n">
        <f aca="false">BP159*(1-BP24)-BP102</f>
        <v>0</v>
      </c>
      <c r="BQ241" s="43" t="n">
        <f aca="false">BQ159*(1-BQ24)-BQ102</f>
        <v>0</v>
      </c>
      <c r="BR241" s="43" t="n">
        <f aca="false">BR159*(1-BR24)-BR102</f>
        <v>0</v>
      </c>
      <c r="BS241" s="43" t="n">
        <f aca="false">BS159*(1-BS24)-BS102</f>
        <v>0</v>
      </c>
      <c r="BT241" s="43" t="n">
        <f aca="false">BT159*(1-BT24)-BT102</f>
        <v>0</v>
      </c>
      <c r="BU241" s="43" t="n">
        <f aca="false">BU159*(1-BU24)-BU102</f>
        <v>0</v>
      </c>
      <c r="BV241" s="43" t="n">
        <f aca="false">BV159*(1-BV24)-BV102</f>
        <v>0</v>
      </c>
      <c r="BW241" s="43" t="n">
        <f aca="false">BW159*(1-BW24)-BW102</f>
        <v>0</v>
      </c>
      <c r="BX241" s="43" t="n">
        <f aca="false">BX159*(1-BX24)-BX102</f>
        <v>0</v>
      </c>
      <c r="BY241" s="43" t="n">
        <f aca="false">BY159*(1-BY24)-BY102</f>
        <v>0</v>
      </c>
      <c r="BZ241" s="43" t="n">
        <f aca="false">BZ159*(1-BZ24)-BZ102</f>
        <v>0</v>
      </c>
      <c r="CA241" s="43" t="n">
        <f aca="false">CA159*(1-CA24)-CA102</f>
        <v>0</v>
      </c>
      <c r="CB241" s="43" t="n">
        <f aca="false">CB159*(1-CB24)-CB102</f>
        <v>0</v>
      </c>
      <c r="CC241" s="43" t="n">
        <f aca="false">CC159*(1-CC24)-CC102</f>
        <v>0</v>
      </c>
      <c r="CD241" s="43" t="n">
        <f aca="false">CD159*(1-CD24)-CD102</f>
        <v>0</v>
      </c>
      <c r="CE241" s="43" t="n">
        <f aca="false">CE159*(1-CE24)-CE102</f>
        <v>0</v>
      </c>
      <c r="CF241" s="43" t="n">
        <f aca="false">CF159*(1-CF24)-CF102</f>
        <v>0</v>
      </c>
      <c r="CG241" s="43" t="n">
        <f aca="false">CG159*(1-CG24)-CG102</f>
        <v>0</v>
      </c>
      <c r="CH241" s="43" t="n">
        <f aca="false">CH159*(1-CH24)-CH102</f>
        <v>0</v>
      </c>
      <c r="CI241" s="43" t="n">
        <f aca="false">CI159*(1-CI24)-CI102</f>
        <v>0</v>
      </c>
      <c r="CJ241" s="43" t="n">
        <f aca="false">CJ159*(1-CJ24)-CJ102</f>
        <v>0</v>
      </c>
      <c r="CK241" s="43" t="n">
        <f aca="false">CK159*(1-CK24)-CK102</f>
        <v>0</v>
      </c>
      <c r="CL241" s="43" t="n">
        <f aca="false">CL159*(1-CL24)-CL102</f>
        <v>0</v>
      </c>
      <c r="CM241" s="43" t="n">
        <f aca="false">CM159*(1-CM24)-CM102</f>
        <v>0</v>
      </c>
      <c r="CN241" s="43" t="n">
        <f aca="false">CN159*(1-CN24)-CN102</f>
        <v>0</v>
      </c>
      <c r="CO241" s="43" t="n">
        <f aca="false">CO159*(1-CO24)-CO102</f>
        <v>0</v>
      </c>
      <c r="CP241" s="43" t="n">
        <f aca="false">CP159*(1-CP24)-CP102</f>
        <v>0</v>
      </c>
      <c r="CQ241" s="43" t="n">
        <f aca="false">CQ159*(1-CQ24)-CQ102</f>
        <v>0</v>
      </c>
      <c r="CR241" s="43" t="n">
        <f aca="false">CR159*(1-CR24)-CR102</f>
        <v>0</v>
      </c>
      <c r="CS241" s="43" t="n">
        <f aca="false">CS159*(1-CS24)-CS102</f>
        <v>0</v>
      </c>
      <c r="CT241" s="43" t="n">
        <f aca="false">CT159*(1-CT24)-CT102</f>
        <v>0</v>
      </c>
      <c r="CU241" s="43" t="n">
        <f aca="false">CU159*(1-CU24)-CU102</f>
        <v>-0</v>
      </c>
      <c r="CV241" s="43" t="n">
        <f aca="false">CV159*(1-CV24)-CV102</f>
        <v>0</v>
      </c>
      <c r="CW241" s="43" t="n">
        <f aca="false">CW159*(1-CW24)-CW102</f>
        <v>0</v>
      </c>
      <c r="CX241" s="43" t="n">
        <f aca="false">CX159*(1-CX24)-CX102</f>
        <v>0</v>
      </c>
      <c r="CY241" s="43" t="n">
        <f aca="false">CY159*(1-CY24)-CY102</f>
        <v>0</v>
      </c>
      <c r="CZ241" s="43" t="n">
        <f aca="false">CZ159*(1-CZ24)-CZ102</f>
        <v>0</v>
      </c>
      <c r="DA241" s="43" t="n">
        <f aca="false">DA159*(1-DA24)-DA102</f>
        <v>0</v>
      </c>
      <c r="DB241" s="43" t="n">
        <f aca="false">DB159*(1-DB24)-DB102</f>
        <v>0</v>
      </c>
      <c r="DC241" s="43" t="n">
        <f aca="false">DC159*(1-DC24)-DC102</f>
        <v>0</v>
      </c>
      <c r="DD241" s="43" t="n">
        <f aca="false">DD159*(1-DD24)-DD102</f>
        <v>0</v>
      </c>
      <c r="DE241" s="43" t="n">
        <f aca="false">DE159*(1-DE24)-DE102</f>
        <v>0</v>
      </c>
      <c r="DF241" s="43" t="n">
        <f aca="false">DF159*(1-DF24)-DF102</f>
        <v>0</v>
      </c>
      <c r="DG241" s="43" t="n">
        <f aca="false">DG159*(1-DG24)-DG102</f>
        <v>0</v>
      </c>
      <c r="DH241" s="43" t="n">
        <f aca="false">DH159*(1-DH24)-DH102</f>
        <v>0</v>
      </c>
      <c r="DI241" s="43" t="n">
        <f aca="false">DI159*(1-DI24)-DI102</f>
        <v>0</v>
      </c>
      <c r="DJ241" s="43" t="n">
        <f aca="false">DJ159*(1-DJ24)-DJ102</f>
        <v>0</v>
      </c>
      <c r="DK241" s="43" t="n">
        <f aca="false">DK159*(1-DK24)-DK102</f>
        <v>0</v>
      </c>
      <c r="DL241" s="43" t="n">
        <f aca="false">DL159*(1-DL24)-DL102</f>
        <v>0</v>
      </c>
      <c r="DM241" s="43" t="n">
        <f aca="false">DM159*(1-DM24)-DM102</f>
        <v>0</v>
      </c>
      <c r="DN241" s="43" t="n">
        <f aca="false">DN159*(1-DN24)-DN102</f>
        <v>0</v>
      </c>
      <c r="DO241" s="43" t="n">
        <f aca="false">DO159*(1-DO24)-DO102</f>
        <v>0</v>
      </c>
      <c r="DP241" s="43" t="n">
        <f aca="false">DP159*(1-DP24)-DP102</f>
        <v>0</v>
      </c>
      <c r="DQ241" s="43" t="n">
        <f aca="false">DQ159*(1-DQ24)-DQ102</f>
        <v>0</v>
      </c>
      <c r="DR241" s="43" t="n">
        <f aca="false">DR159*(1-DR24)-DR102</f>
        <v>0</v>
      </c>
      <c r="DS241" s="43" t="n">
        <f aca="false">DS159*(1-DS24)-DS102</f>
        <v>0</v>
      </c>
      <c r="DT241" s="43" t="n">
        <f aca="false">DT159*(1-DT24)-DT102</f>
        <v>0</v>
      </c>
      <c r="DU241" s="43" t="n">
        <f aca="false">DU159*(1-DU24)-DU102</f>
        <v>0</v>
      </c>
      <c r="DV241" s="43" t="n">
        <f aca="false">DV159*(1-DV24)-DV102</f>
        <v>0</v>
      </c>
      <c r="DW241" s="43" t="n">
        <f aca="false">DW159*(1-DW24)-DW102</f>
        <v>0</v>
      </c>
      <c r="DX241" s="43" t="n">
        <f aca="false">DX159*(1-DX24)-DX102</f>
        <v>0</v>
      </c>
      <c r="DY241" s="43" t="n">
        <f aca="false">DY159*(1-DY24)-DY102</f>
        <v>0</v>
      </c>
      <c r="DZ241" s="43" t="n">
        <f aca="false">DZ159*(1-DZ24)-DZ102</f>
        <v>0</v>
      </c>
      <c r="EA241" s="43" t="n">
        <f aca="false">EA159*(1-EA24)-EA102</f>
        <v>0</v>
      </c>
      <c r="EB241" s="43" t="n">
        <f aca="false">EB159*(1-EB24)-EB102</f>
        <v>0</v>
      </c>
      <c r="EC241" s="43" t="n">
        <f aca="false">EC159*(1-EC24)-EC102</f>
        <v>0</v>
      </c>
      <c r="ED241" s="43" t="n">
        <f aca="false">ED159*(1-ED24)-ED102</f>
        <v>0</v>
      </c>
      <c r="EE241" s="43" t="n">
        <f aca="false">EE159*(1-EE24)-EE102</f>
        <v>0</v>
      </c>
      <c r="EF241" s="43" t="n">
        <f aca="false">EF159*(1-EF24)-EF102</f>
        <v>0</v>
      </c>
      <c r="EG241" s="43" t="n">
        <f aca="false">EG159*(1-EG24)-EG102</f>
        <v>0</v>
      </c>
      <c r="EH241" s="43" t="n">
        <f aca="false">EH159*(1-EH24)-EH102</f>
        <v>0</v>
      </c>
      <c r="EI241" s="43" t="n">
        <f aca="false">EI159*(1-EI24)-EI102</f>
        <v>0</v>
      </c>
      <c r="EJ241" s="43" t="n">
        <f aca="false">EJ159*(1-EJ24)-EJ102</f>
        <v>0</v>
      </c>
      <c r="EK241" s="43" t="n">
        <f aca="false">EK159*(1-EK24)-EK102</f>
        <v>0</v>
      </c>
      <c r="EL241" s="43" t="n">
        <f aca="false">EL159*(1-EL24)-EL102</f>
        <v>0</v>
      </c>
      <c r="EM241" s="43" t="n">
        <f aca="false">EM159*(1-EM24)-EM102</f>
        <v>0</v>
      </c>
      <c r="EN241" s="43" t="n">
        <f aca="false">EN159*(1-EN24)-EN102</f>
        <v>0</v>
      </c>
      <c r="EO241" s="43" t="n">
        <f aca="false">EO159*(1-EO24)-EO102</f>
        <v>0</v>
      </c>
      <c r="EP241" s="43" t="n">
        <f aca="false">EP159*(1-EP24)-EP102</f>
        <v>0</v>
      </c>
      <c r="EQ241" s="43" t="n">
        <f aca="false">EQ159*(1-EQ24)-EQ102</f>
        <v>0</v>
      </c>
      <c r="ER241" s="43" t="n">
        <f aca="false">ER159*(1-ER24)-ER102</f>
        <v>0</v>
      </c>
      <c r="ES241" s="43" t="n">
        <f aca="false">ES159*(1-ES24)-ES102</f>
        <v>0</v>
      </c>
      <c r="ET241" s="43" t="n">
        <f aca="false">ET159*(1-ET24)-ET102</f>
        <v>0</v>
      </c>
      <c r="EU241" s="43" t="n">
        <f aca="false">EU159*(1-EU24)-EU102</f>
        <v>0</v>
      </c>
      <c r="EV241" s="43" t="n">
        <f aca="false">EV159*(1-EV24)-EV102</f>
        <v>0</v>
      </c>
      <c r="EW241" s="43" t="n">
        <f aca="false">EW159*(1-EW24)-EW102</f>
        <v>0</v>
      </c>
      <c r="EX241" s="43" t="n">
        <f aca="false">EX159*(1-EX24)-EX102</f>
        <v>0</v>
      </c>
      <c r="EY241" s="43" t="n">
        <f aca="false">EY159*(1-EY24)-EY102</f>
        <v>0</v>
      </c>
      <c r="EZ241" s="43" t="n">
        <f aca="false">EZ159*(1-EZ24)-EZ102</f>
        <v>0</v>
      </c>
      <c r="FA241" s="43" t="n">
        <f aca="false">FA159*(1-FA24)-FA102</f>
        <v>0</v>
      </c>
      <c r="FB241" s="43" t="n">
        <f aca="false">FB159*(1-FB24)-FB102</f>
        <v>0</v>
      </c>
      <c r="FC241" s="43" t="n">
        <f aca="false">FC159*(1-FC24)-FC102</f>
        <v>0</v>
      </c>
      <c r="FD241" s="43" t="n">
        <f aca="false">FD159*(1-FD24)-FD102</f>
        <v>-0</v>
      </c>
      <c r="FE241" s="43" t="n">
        <f aca="false">FE159*(1-FE24)-FE102</f>
        <v>-0</v>
      </c>
      <c r="FF241" s="43" t="n">
        <f aca="false">FF159*(1-FF24)-FF102</f>
        <v>-0</v>
      </c>
      <c r="FG241" s="43" t="n">
        <f aca="false">FG159*(1-FG24)-FG102</f>
        <v>-0</v>
      </c>
      <c r="FH241" s="43" t="n">
        <f aca="false">FH159*(1-FH24)-FH102</f>
        <v>-0</v>
      </c>
    </row>
    <row r="242" customFormat="false" ht="15" hidden="false" customHeight="false" outlineLevel="0" collapsed="false">
      <c r="C242" s="0" t="s">
        <v>818</v>
      </c>
      <c r="D242" s="11" t="s">
        <v>319</v>
      </c>
      <c r="E242" s="43" t="n">
        <f aca="false">$E133</f>
        <v>31802.3951678711</v>
      </c>
      <c r="F242" s="43" t="n">
        <f aca="false">MAX(0,$F187-$E242)</f>
        <v>35201.7627127603</v>
      </c>
    </row>
    <row r="243" customFormat="false" ht="15" hidden="false" customHeight="false" outlineLevel="0" collapsed="false">
      <c r="C243" s="0" t="s">
        <v>797</v>
      </c>
      <c r="D243" s="11" t="s">
        <v>319</v>
      </c>
      <c r="E243" s="18" t="n">
        <f aca="false">In_Sale_Costs_COD</f>
        <v>0</v>
      </c>
      <c r="F243" s="43" t="n">
        <f aca="false">MIN($E243,$F242)</f>
        <v>0</v>
      </c>
    </row>
    <row r="244" customFormat="false" ht="15" hidden="false" customHeight="false" outlineLevel="0" collapsed="false">
      <c r="C244" s="0" t="s">
        <v>819</v>
      </c>
      <c r="D244" s="11" t="s">
        <v>319</v>
      </c>
      <c r="E244" s="43" t="n">
        <f aca="false">-$I241</f>
        <v>34185.6618029702</v>
      </c>
      <c r="F244" s="43" t="n">
        <f aca="false">MIN($E244,$F242-SUM($F243:$F243))</f>
        <v>34185.6618029702</v>
      </c>
    </row>
    <row r="245" customFormat="false" ht="15" hidden="false" customHeight="false" outlineLevel="0" collapsed="false">
      <c r="C245" s="0" t="s">
        <v>820</v>
      </c>
      <c r="D245" s="11" t="s">
        <v>319</v>
      </c>
      <c r="E245" s="43" t="n">
        <f aca="false">$F202</f>
        <v>605.559928747787</v>
      </c>
      <c r="F245" s="43" t="n">
        <f aca="false">MIN($E245,$F242-SUM($F243:$F244))</f>
        <v>605.559928747787</v>
      </c>
    </row>
    <row r="246" customFormat="false" ht="15" hidden="false" customHeight="false" outlineLevel="0" collapsed="false">
      <c r="C246" s="0" t="s">
        <v>801</v>
      </c>
      <c r="D246" s="11" t="s">
        <v>319</v>
      </c>
      <c r="E246" s="43" t="n">
        <f aca="false">In_PSH_Land_Step*(In_PSH_Land+$F206)</f>
        <v>0</v>
      </c>
      <c r="F246" s="43" t="n">
        <f aca="false">MIN($E246,$F242-SUM($F243:$F245))</f>
        <v>0</v>
      </c>
    </row>
    <row r="247" customFormat="false" ht="15" hidden="false" customHeight="false" outlineLevel="0" collapsed="false">
      <c r="C247" s="23" t="s">
        <v>137</v>
      </c>
      <c r="D247" s="11" t="s">
        <v>319</v>
      </c>
      <c r="F247" s="62" t="n">
        <f aca="false">MAX(0,$F242-SUM($F243:$F246))</f>
        <v>410.54098104225</v>
      </c>
    </row>
    <row r="248" customFormat="false" ht="15" hidden="false" customHeight="false" outlineLevel="0" collapsed="false">
      <c r="C248" s="0" t="s">
        <v>802</v>
      </c>
      <c r="D248" s="11" t="s">
        <v>319</v>
      </c>
      <c r="E248" s="43" t="n">
        <f aca="false">SUM($F243:$F246)+$F247-$F242</f>
        <v>0</v>
      </c>
      <c r="F248" s="43" t="n">
        <f aca="false">SUMPRODUCT(--($F243:$F246&gt;$E243:$E246+Tolerance))</f>
        <v>0</v>
      </c>
    </row>
    <row r="249" customFormat="false" ht="15" hidden="false" customHeight="false" outlineLevel="0" collapsed="false">
      <c r="C249" s="23" t="s">
        <v>821</v>
      </c>
      <c r="D249" s="11" t="s">
        <v>319</v>
      </c>
      <c r="E249" s="62" t="n">
        <f aca="false">-In_CIT*In_Sale_Gain_Taxed*MAX(0,$F249+$I241)</f>
        <v>-0</v>
      </c>
      <c r="F249" s="62" t="n">
        <f aca="false">$F244+$F245+$E213*$F247</f>
        <v>35037.5463203434</v>
      </c>
    </row>
    <row r="250" customFormat="false" ht="15" hidden="false" customHeight="false" outlineLevel="0" collapsed="false">
      <c r="C250" s="0" t="s">
        <v>147</v>
      </c>
      <c r="D250" s="11" t="s">
        <v>319</v>
      </c>
      <c r="F250" s="43" t="n">
        <f aca="false">$F246+$F213*$F247</f>
        <v>164.2163924169</v>
      </c>
    </row>
    <row r="251" customFormat="false" ht="15" hidden="false" customHeight="false" outlineLevel="0" collapsed="false">
      <c r="C251" s="0" t="s">
        <v>822</v>
      </c>
      <c r="D251" s="11" t="s">
        <v>319</v>
      </c>
      <c r="I251" s="43" t="n">
        <f aca="false">SUM(J251:FH251)</f>
        <v>1414.38451737314</v>
      </c>
      <c r="J251" s="43" t="n">
        <f aca="false">J241+$F249*J20+J102</f>
        <v>-2749.35227272727</v>
      </c>
      <c r="K251" s="43" t="n">
        <f aca="false">K241+$F249*K20+K102</f>
        <v>818.684731973848</v>
      </c>
      <c r="L251" s="43" t="n">
        <f aca="false">L241+$F249*L20+L102</f>
        <v>-684.462738443338</v>
      </c>
      <c r="M251" s="43" t="n">
        <f aca="false">M241+$F249*M20+M102</f>
        <v>-226.929361942715</v>
      </c>
      <c r="N251" s="43" t="n">
        <f aca="false">N241+$F249*N20+N102</f>
        <v>-1835.41287842623</v>
      </c>
      <c r="O251" s="43" t="n">
        <f aca="false">O241+$F249*O20+O102</f>
        <v>-1580.73987118772</v>
      </c>
      <c r="P251" s="43" t="n">
        <f aca="false">P241+$F249*P20+P102</f>
        <v>-890.095562971991</v>
      </c>
      <c r="Q251" s="43" t="n">
        <f aca="false">Q241+$F249*Q20+Q102</f>
        <v>-8562.44447626401</v>
      </c>
      <c r="R251" s="43" t="n">
        <f aca="false">R241+$F249*R20+R102</f>
        <v>-8538.91965785305</v>
      </c>
      <c r="S251" s="43" t="n">
        <f aca="false">S241+$F249*S20+S102</f>
        <v>25664.0566052156</v>
      </c>
      <c r="T251" s="43" t="n">
        <f aca="false">T241+$F249*T20+T102</f>
        <v>0</v>
      </c>
      <c r="U251" s="43" t="n">
        <f aca="false">U241+$F249*U20+U102</f>
        <v>0</v>
      </c>
      <c r="V251" s="43" t="n">
        <f aca="false">V241+$F249*V20+V102</f>
        <v>0</v>
      </c>
      <c r="W251" s="43" t="n">
        <f aca="false">W241+$F249*W20+W102</f>
        <v>0</v>
      </c>
      <c r="X251" s="43" t="n">
        <f aca="false">X241+$F249*X20+X102</f>
        <v>0</v>
      </c>
      <c r="Y251" s="43" t="n">
        <f aca="false">Y241+$F249*Y20+Y102</f>
        <v>0</v>
      </c>
      <c r="Z251" s="43" t="n">
        <f aca="false">Z241+$F249*Z20+Z102</f>
        <v>0</v>
      </c>
      <c r="AA251" s="43" t="n">
        <f aca="false">AA241+$F249*AA20+AA102</f>
        <v>0</v>
      </c>
      <c r="AB251" s="43" t="n">
        <f aca="false">AB241+$F249*AB20+AB102</f>
        <v>0</v>
      </c>
      <c r="AC251" s="43" t="n">
        <f aca="false">AC241+$F249*AC20+AC102</f>
        <v>0</v>
      </c>
      <c r="AD251" s="43" t="n">
        <f aca="false">AD241+$F249*AD20+AD102</f>
        <v>0</v>
      </c>
      <c r="AE251" s="43" t="n">
        <f aca="false">AE241+$F249*AE20+AE102</f>
        <v>0</v>
      </c>
      <c r="AF251" s="43" t="n">
        <f aca="false">AF241+$F249*AF20+AF102</f>
        <v>0</v>
      </c>
      <c r="AG251" s="43" t="n">
        <f aca="false">AG241+$F249*AG20+AG102</f>
        <v>0</v>
      </c>
      <c r="AH251" s="43" t="n">
        <f aca="false">AH241+$F249*AH20+AH102</f>
        <v>0</v>
      </c>
      <c r="AI251" s="43" t="n">
        <f aca="false">AI241+$F249*AI20+AI102</f>
        <v>0</v>
      </c>
      <c r="AJ251" s="43" t="n">
        <f aca="false">AJ241+$F249*AJ20+AJ102</f>
        <v>0</v>
      </c>
      <c r="AK251" s="43" t="n">
        <f aca="false">AK241+$F249*AK20+AK102</f>
        <v>0</v>
      </c>
      <c r="AL251" s="43" t="n">
        <f aca="false">AL241+$F249*AL20+AL102</f>
        <v>0</v>
      </c>
      <c r="AM251" s="43" t="n">
        <f aca="false">AM241+$F249*AM20+AM102</f>
        <v>0</v>
      </c>
      <c r="AN251" s="43" t="n">
        <f aca="false">AN241+$F249*AN20+AN102</f>
        <v>0</v>
      </c>
      <c r="AO251" s="43" t="n">
        <f aca="false">AO241+$F249*AO20+AO102</f>
        <v>0</v>
      </c>
      <c r="AP251" s="43" t="n">
        <f aca="false">AP241+$F249*AP20+AP102</f>
        <v>0</v>
      </c>
      <c r="AQ251" s="43" t="n">
        <f aca="false">AQ241+$F249*AQ20+AQ102</f>
        <v>0</v>
      </c>
      <c r="AR251" s="43" t="n">
        <f aca="false">AR241+$F249*AR20+AR102</f>
        <v>0</v>
      </c>
      <c r="AS251" s="43" t="n">
        <f aca="false">AS241+$F249*AS20+AS102</f>
        <v>0</v>
      </c>
      <c r="AT251" s="43" t="n">
        <f aca="false">AT241+$F249*AT20+AT102</f>
        <v>0</v>
      </c>
      <c r="AU251" s="43" t="n">
        <f aca="false">AU241+$F249*AU20+AU102</f>
        <v>0</v>
      </c>
      <c r="AV251" s="43" t="n">
        <f aca="false">AV241+$F249*AV20+AV102</f>
        <v>0</v>
      </c>
      <c r="AW251" s="43" t="n">
        <f aca="false">AW241+$F249*AW20+AW102</f>
        <v>0</v>
      </c>
      <c r="AX251" s="43" t="n">
        <f aca="false">AX241+$F249*AX20+AX102</f>
        <v>0</v>
      </c>
      <c r="AY251" s="43" t="n">
        <f aca="false">AY241+$F249*AY20+AY102</f>
        <v>0</v>
      </c>
      <c r="AZ251" s="43" t="n">
        <f aca="false">AZ241+$F249*AZ20+AZ102</f>
        <v>0</v>
      </c>
      <c r="BA251" s="43" t="n">
        <f aca="false">BA241+$F249*BA20+BA102</f>
        <v>0</v>
      </c>
      <c r="BB251" s="43" t="n">
        <f aca="false">BB241+$F249*BB20+BB102</f>
        <v>0</v>
      </c>
      <c r="BC251" s="43" t="n">
        <f aca="false">BC241+$F249*BC20+BC102</f>
        <v>0</v>
      </c>
      <c r="BD251" s="43" t="n">
        <f aca="false">BD241+$F249*BD20+BD102</f>
        <v>0</v>
      </c>
      <c r="BE251" s="43" t="n">
        <f aca="false">BE241+$F249*BE20+BE102</f>
        <v>0</v>
      </c>
      <c r="BF251" s="43" t="n">
        <f aca="false">BF241+$F249*BF20+BF102</f>
        <v>0</v>
      </c>
      <c r="BG251" s="43" t="n">
        <f aca="false">BG241+$F249*BG20+BG102</f>
        <v>0</v>
      </c>
      <c r="BH251" s="43" t="n">
        <f aca="false">BH241+$F249*BH20+BH102</f>
        <v>0</v>
      </c>
      <c r="BI251" s="43" t="n">
        <f aca="false">BI241+$F249*BI20+BI102</f>
        <v>0</v>
      </c>
      <c r="BJ251" s="43" t="n">
        <f aca="false">BJ241+$F249*BJ20+BJ102</f>
        <v>0</v>
      </c>
      <c r="BK251" s="43" t="n">
        <f aca="false">BK241+$F249*BK20+BK102</f>
        <v>0</v>
      </c>
      <c r="BL251" s="43" t="n">
        <f aca="false">BL241+$F249*BL20+BL102</f>
        <v>0</v>
      </c>
      <c r="BM251" s="43" t="n">
        <f aca="false">BM241+$F249*BM20+BM102</f>
        <v>0</v>
      </c>
      <c r="BN251" s="43" t="n">
        <f aca="false">BN241+$F249*BN20+BN102</f>
        <v>0</v>
      </c>
      <c r="BO251" s="43" t="n">
        <f aca="false">BO241+$F249*BO20+BO102</f>
        <v>0</v>
      </c>
      <c r="BP251" s="43" t="n">
        <f aca="false">BP241+$F249*BP20+BP102</f>
        <v>0</v>
      </c>
      <c r="BQ251" s="43" t="n">
        <f aca="false">BQ241+$F249*BQ20+BQ102</f>
        <v>0</v>
      </c>
      <c r="BR251" s="43" t="n">
        <f aca="false">BR241+$F249*BR20+BR102</f>
        <v>0</v>
      </c>
      <c r="BS251" s="43" t="n">
        <f aca="false">BS241+$F249*BS20+BS102</f>
        <v>0</v>
      </c>
      <c r="BT251" s="43" t="n">
        <f aca="false">BT241+$F249*BT20+BT102</f>
        <v>0</v>
      </c>
      <c r="BU251" s="43" t="n">
        <f aca="false">BU241+$F249*BU20+BU102</f>
        <v>0</v>
      </c>
      <c r="BV251" s="43" t="n">
        <f aca="false">BV241+$F249*BV20+BV102</f>
        <v>0</v>
      </c>
      <c r="BW251" s="43" t="n">
        <f aca="false">BW241+$F249*BW20+BW102</f>
        <v>0</v>
      </c>
      <c r="BX251" s="43" t="n">
        <f aca="false">BX241+$F249*BX20+BX102</f>
        <v>0</v>
      </c>
      <c r="BY251" s="43" t="n">
        <f aca="false">BY241+$F249*BY20+BY102</f>
        <v>0</v>
      </c>
      <c r="BZ251" s="43" t="n">
        <f aca="false">BZ241+$F249*BZ20+BZ102</f>
        <v>0</v>
      </c>
      <c r="CA251" s="43" t="n">
        <f aca="false">CA241+$F249*CA20+CA102</f>
        <v>0</v>
      </c>
      <c r="CB251" s="43" t="n">
        <f aca="false">CB241+$F249*CB20+CB102</f>
        <v>0</v>
      </c>
      <c r="CC251" s="43" t="n">
        <f aca="false">CC241+$F249*CC20+CC102</f>
        <v>0</v>
      </c>
      <c r="CD251" s="43" t="n">
        <f aca="false">CD241+$F249*CD20+CD102</f>
        <v>0</v>
      </c>
      <c r="CE251" s="43" t="n">
        <f aca="false">CE241+$F249*CE20+CE102</f>
        <v>0</v>
      </c>
      <c r="CF251" s="43" t="n">
        <f aca="false">CF241+$F249*CF20+CF102</f>
        <v>0</v>
      </c>
      <c r="CG251" s="43" t="n">
        <f aca="false">CG241+$F249*CG20+CG102</f>
        <v>0</v>
      </c>
      <c r="CH251" s="43" t="n">
        <f aca="false">CH241+$F249*CH20+CH102</f>
        <v>0</v>
      </c>
      <c r="CI251" s="43" t="n">
        <f aca="false">CI241+$F249*CI20+CI102</f>
        <v>0</v>
      </c>
      <c r="CJ251" s="43" t="n">
        <f aca="false">CJ241+$F249*CJ20+CJ102</f>
        <v>0</v>
      </c>
      <c r="CK251" s="43" t="n">
        <f aca="false">CK241+$F249*CK20+CK102</f>
        <v>0</v>
      </c>
      <c r="CL251" s="43" t="n">
        <f aca="false">CL241+$F249*CL20+CL102</f>
        <v>0</v>
      </c>
      <c r="CM251" s="43" t="n">
        <f aca="false">CM241+$F249*CM20+CM102</f>
        <v>0</v>
      </c>
      <c r="CN251" s="43" t="n">
        <f aca="false">CN241+$F249*CN20+CN102</f>
        <v>0</v>
      </c>
      <c r="CO251" s="43" t="n">
        <f aca="false">CO241+$F249*CO20+CO102</f>
        <v>0</v>
      </c>
      <c r="CP251" s="43" t="n">
        <f aca="false">CP241+$F249*CP20+CP102</f>
        <v>0</v>
      </c>
      <c r="CQ251" s="43" t="n">
        <f aca="false">CQ241+$F249*CQ20+CQ102</f>
        <v>0</v>
      </c>
      <c r="CR251" s="43" t="n">
        <f aca="false">CR241+$F249*CR20+CR102</f>
        <v>0</v>
      </c>
      <c r="CS251" s="43" t="n">
        <f aca="false">CS241+$F249*CS20+CS102</f>
        <v>0</v>
      </c>
      <c r="CT251" s="43" t="n">
        <f aca="false">CT241+$F249*CT20+CT102</f>
        <v>0</v>
      </c>
      <c r="CU251" s="43" t="n">
        <f aca="false">CU241+$F249*CU20+CU102</f>
        <v>0</v>
      </c>
      <c r="CV251" s="43" t="n">
        <f aca="false">CV241+$F249*CV20+CV102</f>
        <v>0</v>
      </c>
      <c r="CW251" s="43" t="n">
        <f aca="false">CW241+$F249*CW20+CW102</f>
        <v>0</v>
      </c>
      <c r="CX251" s="43" t="n">
        <f aca="false">CX241+$F249*CX20+CX102</f>
        <v>0</v>
      </c>
      <c r="CY251" s="43" t="n">
        <f aca="false">CY241+$F249*CY20+CY102</f>
        <v>0</v>
      </c>
      <c r="CZ251" s="43" t="n">
        <f aca="false">CZ241+$F249*CZ20+CZ102</f>
        <v>0</v>
      </c>
      <c r="DA251" s="43" t="n">
        <f aca="false">DA241+$F249*DA20+DA102</f>
        <v>0</v>
      </c>
      <c r="DB251" s="43" t="n">
        <f aca="false">DB241+$F249*DB20+DB102</f>
        <v>0</v>
      </c>
      <c r="DC251" s="43" t="n">
        <f aca="false">DC241+$F249*DC20+DC102</f>
        <v>0</v>
      </c>
      <c r="DD251" s="43" t="n">
        <f aca="false">DD241+$F249*DD20+DD102</f>
        <v>0</v>
      </c>
      <c r="DE251" s="43" t="n">
        <f aca="false">DE241+$F249*DE20+DE102</f>
        <v>0</v>
      </c>
      <c r="DF251" s="43" t="n">
        <f aca="false">DF241+$F249*DF20+DF102</f>
        <v>0</v>
      </c>
      <c r="DG251" s="43" t="n">
        <f aca="false">DG241+$F249*DG20+DG102</f>
        <v>0</v>
      </c>
      <c r="DH251" s="43" t="n">
        <f aca="false">DH241+$F249*DH20+DH102</f>
        <v>0</v>
      </c>
      <c r="DI251" s="43" t="n">
        <f aca="false">DI241+$F249*DI20+DI102</f>
        <v>0</v>
      </c>
      <c r="DJ251" s="43" t="n">
        <f aca="false">DJ241+$F249*DJ20+DJ102</f>
        <v>0</v>
      </c>
      <c r="DK251" s="43" t="n">
        <f aca="false">DK241+$F249*DK20+DK102</f>
        <v>0</v>
      </c>
      <c r="DL251" s="43" t="n">
        <f aca="false">DL241+$F249*DL20+DL102</f>
        <v>0</v>
      </c>
      <c r="DM251" s="43" t="n">
        <f aca="false">DM241+$F249*DM20+DM102</f>
        <v>0</v>
      </c>
      <c r="DN251" s="43" t="n">
        <f aca="false">DN241+$F249*DN20+DN102</f>
        <v>0</v>
      </c>
      <c r="DO251" s="43" t="n">
        <f aca="false">DO241+$F249*DO20+DO102</f>
        <v>0</v>
      </c>
      <c r="DP251" s="43" t="n">
        <f aca="false">DP241+$F249*DP20+DP102</f>
        <v>0</v>
      </c>
      <c r="DQ251" s="43" t="n">
        <f aca="false">DQ241+$F249*DQ20+DQ102</f>
        <v>0</v>
      </c>
      <c r="DR251" s="43" t="n">
        <f aca="false">DR241+$F249*DR20+DR102</f>
        <v>0</v>
      </c>
      <c r="DS251" s="43" t="n">
        <f aca="false">DS241+$F249*DS20+DS102</f>
        <v>0</v>
      </c>
      <c r="DT251" s="43" t="n">
        <f aca="false">DT241+$F249*DT20+DT102</f>
        <v>0</v>
      </c>
      <c r="DU251" s="43" t="n">
        <f aca="false">DU241+$F249*DU20+DU102</f>
        <v>0</v>
      </c>
      <c r="DV251" s="43" t="n">
        <f aca="false">DV241+$F249*DV20+DV102</f>
        <v>0</v>
      </c>
      <c r="DW251" s="43" t="n">
        <f aca="false">DW241+$F249*DW20+DW102</f>
        <v>0</v>
      </c>
      <c r="DX251" s="43" t="n">
        <f aca="false">DX241+$F249*DX20+DX102</f>
        <v>0</v>
      </c>
      <c r="DY251" s="43" t="n">
        <f aca="false">DY241+$F249*DY20+DY102</f>
        <v>0</v>
      </c>
      <c r="DZ251" s="43" t="n">
        <f aca="false">DZ241+$F249*DZ20+DZ102</f>
        <v>0</v>
      </c>
      <c r="EA251" s="43" t="n">
        <f aca="false">EA241+$F249*EA20+EA102</f>
        <v>0</v>
      </c>
      <c r="EB251" s="43" t="n">
        <f aca="false">EB241+$F249*EB20+EB102</f>
        <v>0</v>
      </c>
      <c r="EC251" s="43" t="n">
        <f aca="false">EC241+$F249*EC20+EC102</f>
        <v>0</v>
      </c>
      <c r="ED251" s="43" t="n">
        <f aca="false">ED241+$F249*ED20+ED102</f>
        <v>0</v>
      </c>
      <c r="EE251" s="43" t="n">
        <f aca="false">EE241+$F249*EE20+EE102</f>
        <v>0</v>
      </c>
      <c r="EF251" s="43" t="n">
        <f aca="false">EF241+$F249*EF20+EF102</f>
        <v>0</v>
      </c>
      <c r="EG251" s="43" t="n">
        <f aca="false">EG241+$F249*EG20+EG102</f>
        <v>0</v>
      </c>
      <c r="EH251" s="43" t="n">
        <f aca="false">EH241+$F249*EH20+EH102</f>
        <v>0</v>
      </c>
      <c r="EI251" s="43" t="n">
        <f aca="false">EI241+$F249*EI20+EI102</f>
        <v>0</v>
      </c>
      <c r="EJ251" s="43" t="n">
        <f aca="false">EJ241+$F249*EJ20+EJ102</f>
        <v>0</v>
      </c>
      <c r="EK251" s="43" t="n">
        <f aca="false">EK241+$F249*EK20+EK102</f>
        <v>0</v>
      </c>
      <c r="EL251" s="43" t="n">
        <f aca="false">EL241+$F249*EL20+EL102</f>
        <v>0</v>
      </c>
      <c r="EM251" s="43" t="n">
        <f aca="false">EM241+$F249*EM20+EM102</f>
        <v>0</v>
      </c>
      <c r="EN251" s="43" t="n">
        <f aca="false">EN241+$F249*EN20+EN102</f>
        <v>0</v>
      </c>
      <c r="EO251" s="43" t="n">
        <f aca="false">EO241+$F249*EO20+EO102</f>
        <v>0</v>
      </c>
      <c r="EP251" s="43" t="n">
        <f aca="false">EP241+$F249*EP20+EP102</f>
        <v>0</v>
      </c>
      <c r="EQ251" s="43" t="n">
        <f aca="false">EQ241+$F249*EQ20+EQ102</f>
        <v>0</v>
      </c>
      <c r="ER251" s="43" t="n">
        <f aca="false">ER241+$F249*ER20+ER102</f>
        <v>0</v>
      </c>
      <c r="ES251" s="43" t="n">
        <f aca="false">ES241+$F249*ES20+ES102</f>
        <v>0</v>
      </c>
      <c r="ET251" s="43" t="n">
        <f aca="false">ET241+$F249*ET20+ET102</f>
        <v>0</v>
      </c>
      <c r="EU251" s="43" t="n">
        <f aca="false">EU241+$F249*EU20+EU102</f>
        <v>0</v>
      </c>
      <c r="EV251" s="43" t="n">
        <f aca="false">EV241+$F249*EV20+EV102</f>
        <v>0</v>
      </c>
      <c r="EW251" s="43" t="n">
        <f aca="false">EW241+$F249*EW20+EW102</f>
        <v>0</v>
      </c>
      <c r="EX251" s="43" t="n">
        <f aca="false">EX241+$F249*EX20+EX102</f>
        <v>0</v>
      </c>
      <c r="EY251" s="43" t="n">
        <f aca="false">EY241+$F249*EY20+EY102</f>
        <v>0</v>
      </c>
      <c r="EZ251" s="43" t="n">
        <f aca="false">EZ241+$F249*EZ20+EZ102</f>
        <v>0</v>
      </c>
      <c r="FA251" s="43" t="n">
        <f aca="false">FA241+$F249*FA20+FA102</f>
        <v>0</v>
      </c>
      <c r="FB251" s="43" t="n">
        <f aca="false">FB241+$F249*FB20+FB102</f>
        <v>0</v>
      </c>
      <c r="FC251" s="43" t="n">
        <f aca="false">FC241+$F249*FC20+FC102</f>
        <v>0</v>
      </c>
      <c r="FD251" s="43" t="n">
        <f aca="false">FD241+$F249*FD20+FD102</f>
        <v>0</v>
      </c>
      <c r="FE251" s="43" t="n">
        <f aca="false">FE241+$F249*FE20+FE102</f>
        <v>0</v>
      </c>
      <c r="FF251" s="43" t="n">
        <f aca="false">FF241+$F249*FF20+FF102</f>
        <v>0</v>
      </c>
      <c r="FG251" s="43" t="n">
        <f aca="false">FG241+$F249*FG20+FG102</f>
        <v>0</v>
      </c>
      <c r="FH251" s="43" t="n">
        <f aca="false">FH241+$F249*FH20+FH102</f>
        <v>0</v>
      </c>
    </row>
    <row r="252" customFormat="false" ht="15" hidden="false" customHeight="false" outlineLevel="0" collapsed="false">
      <c r="C252" s="23" t="s">
        <v>823</v>
      </c>
      <c r="D252" s="11" t="s">
        <v>319</v>
      </c>
      <c r="I252" s="62" t="n">
        <f aca="false">SUM(J252:FH252)</f>
        <v>1414.38451737314</v>
      </c>
      <c r="J252" s="62" t="n">
        <f aca="false">J251+$E249*J20</f>
        <v>-2749.35227272727</v>
      </c>
      <c r="K252" s="62" t="n">
        <f aca="false">K251+$E249*K20</f>
        <v>818.684731973848</v>
      </c>
      <c r="L252" s="62" t="n">
        <f aca="false">L251+$E249*L20</f>
        <v>-684.462738443338</v>
      </c>
      <c r="M252" s="62" t="n">
        <f aca="false">M251+$E249*M20</f>
        <v>-226.929361942715</v>
      </c>
      <c r="N252" s="62" t="n">
        <f aca="false">N251+$E249*N20</f>
        <v>-1835.41287842623</v>
      </c>
      <c r="O252" s="62" t="n">
        <f aca="false">O251+$E249*O20</f>
        <v>-1580.73987118772</v>
      </c>
      <c r="P252" s="62" t="n">
        <f aca="false">P251+$E249*P20</f>
        <v>-890.095562971991</v>
      </c>
      <c r="Q252" s="62" t="n">
        <f aca="false">Q251+$E249*Q20</f>
        <v>-8562.44447626401</v>
      </c>
      <c r="R252" s="62" t="n">
        <f aca="false">R251+$E249*R20</f>
        <v>-8538.91965785305</v>
      </c>
      <c r="S252" s="62" t="n">
        <f aca="false">S251+$E249*S20</f>
        <v>25664.0566052156</v>
      </c>
      <c r="T252" s="62" t="n">
        <f aca="false">T251+$E249*T20</f>
        <v>0</v>
      </c>
      <c r="U252" s="62" t="n">
        <f aca="false">U251+$E249*U20</f>
        <v>0</v>
      </c>
      <c r="V252" s="62" t="n">
        <f aca="false">V251+$E249*V20</f>
        <v>0</v>
      </c>
      <c r="W252" s="62" t="n">
        <f aca="false">W251+$E249*W20</f>
        <v>0</v>
      </c>
      <c r="X252" s="62" t="n">
        <f aca="false">X251+$E249*X20</f>
        <v>0</v>
      </c>
      <c r="Y252" s="62" t="n">
        <f aca="false">Y251+$E249*Y20</f>
        <v>0</v>
      </c>
      <c r="Z252" s="62" t="n">
        <f aca="false">Z251+$E249*Z20</f>
        <v>0</v>
      </c>
      <c r="AA252" s="62" t="n">
        <f aca="false">AA251+$E249*AA20</f>
        <v>0</v>
      </c>
      <c r="AB252" s="62" t="n">
        <f aca="false">AB251+$E249*AB20</f>
        <v>0</v>
      </c>
      <c r="AC252" s="62" t="n">
        <f aca="false">AC251+$E249*AC20</f>
        <v>0</v>
      </c>
      <c r="AD252" s="62" t="n">
        <f aca="false">AD251+$E249*AD20</f>
        <v>0</v>
      </c>
      <c r="AE252" s="62" t="n">
        <f aca="false">AE251+$E249*AE20</f>
        <v>0</v>
      </c>
      <c r="AF252" s="62" t="n">
        <f aca="false">AF251+$E249*AF20</f>
        <v>0</v>
      </c>
      <c r="AG252" s="62" t="n">
        <f aca="false">AG251+$E249*AG20</f>
        <v>0</v>
      </c>
      <c r="AH252" s="62" t="n">
        <f aca="false">AH251+$E249*AH20</f>
        <v>0</v>
      </c>
      <c r="AI252" s="62" t="n">
        <f aca="false">AI251+$E249*AI20</f>
        <v>0</v>
      </c>
      <c r="AJ252" s="62" t="n">
        <f aca="false">AJ251+$E249*AJ20</f>
        <v>0</v>
      </c>
      <c r="AK252" s="62" t="n">
        <f aca="false">AK251+$E249*AK20</f>
        <v>0</v>
      </c>
      <c r="AL252" s="62" t="n">
        <f aca="false">AL251+$E249*AL20</f>
        <v>0</v>
      </c>
      <c r="AM252" s="62" t="n">
        <f aca="false">AM251+$E249*AM20</f>
        <v>0</v>
      </c>
      <c r="AN252" s="62" t="n">
        <f aca="false">AN251+$E249*AN20</f>
        <v>0</v>
      </c>
      <c r="AO252" s="62" t="n">
        <f aca="false">AO251+$E249*AO20</f>
        <v>0</v>
      </c>
      <c r="AP252" s="62" t="n">
        <f aca="false">AP251+$E249*AP20</f>
        <v>0</v>
      </c>
      <c r="AQ252" s="62" t="n">
        <f aca="false">AQ251+$E249*AQ20</f>
        <v>0</v>
      </c>
      <c r="AR252" s="62" t="n">
        <f aca="false">AR251+$E249*AR20</f>
        <v>0</v>
      </c>
      <c r="AS252" s="62" t="n">
        <f aca="false">AS251+$E249*AS20</f>
        <v>0</v>
      </c>
      <c r="AT252" s="62" t="n">
        <f aca="false">AT251+$E249*AT20</f>
        <v>0</v>
      </c>
      <c r="AU252" s="62" t="n">
        <f aca="false">AU251+$E249*AU20</f>
        <v>0</v>
      </c>
      <c r="AV252" s="62" t="n">
        <f aca="false">AV251+$E249*AV20</f>
        <v>0</v>
      </c>
      <c r="AW252" s="62" t="n">
        <f aca="false">AW251+$E249*AW20</f>
        <v>0</v>
      </c>
      <c r="AX252" s="62" t="n">
        <f aca="false">AX251+$E249*AX20</f>
        <v>0</v>
      </c>
      <c r="AY252" s="62" t="n">
        <f aca="false">AY251+$E249*AY20</f>
        <v>0</v>
      </c>
      <c r="AZ252" s="62" t="n">
        <f aca="false">AZ251+$E249*AZ20</f>
        <v>0</v>
      </c>
      <c r="BA252" s="62" t="n">
        <f aca="false">BA251+$E249*BA20</f>
        <v>0</v>
      </c>
      <c r="BB252" s="62" t="n">
        <f aca="false">BB251+$E249*BB20</f>
        <v>0</v>
      </c>
      <c r="BC252" s="62" t="n">
        <f aca="false">BC251+$E249*BC20</f>
        <v>0</v>
      </c>
      <c r="BD252" s="62" t="n">
        <f aca="false">BD251+$E249*BD20</f>
        <v>0</v>
      </c>
      <c r="BE252" s="62" t="n">
        <f aca="false">BE251+$E249*BE20</f>
        <v>0</v>
      </c>
      <c r="BF252" s="62" t="n">
        <f aca="false">BF251+$E249*BF20</f>
        <v>0</v>
      </c>
      <c r="BG252" s="62" t="n">
        <f aca="false">BG251+$E249*BG20</f>
        <v>0</v>
      </c>
      <c r="BH252" s="62" t="n">
        <f aca="false">BH251+$E249*BH20</f>
        <v>0</v>
      </c>
      <c r="BI252" s="62" t="n">
        <f aca="false">BI251+$E249*BI20</f>
        <v>0</v>
      </c>
      <c r="BJ252" s="62" t="n">
        <f aca="false">BJ251+$E249*BJ20</f>
        <v>0</v>
      </c>
      <c r="BK252" s="62" t="n">
        <f aca="false">BK251+$E249*BK20</f>
        <v>0</v>
      </c>
      <c r="BL252" s="62" t="n">
        <f aca="false">BL251+$E249*BL20</f>
        <v>0</v>
      </c>
      <c r="BM252" s="62" t="n">
        <f aca="false">BM251+$E249*BM20</f>
        <v>0</v>
      </c>
      <c r="BN252" s="62" t="n">
        <f aca="false">BN251+$E249*BN20</f>
        <v>0</v>
      </c>
      <c r="BO252" s="62" t="n">
        <f aca="false">BO251+$E249*BO20</f>
        <v>0</v>
      </c>
      <c r="BP252" s="62" t="n">
        <f aca="false">BP251+$E249*BP20</f>
        <v>0</v>
      </c>
      <c r="BQ252" s="62" t="n">
        <f aca="false">BQ251+$E249*BQ20</f>
        <v>0</v>
      </c>
      <c r="BR252" s="62" t="n">
        <f aca="false">BR251+$E249*BR20</f>
        <v>0</v>
      </c>
      <c r="BS252" s="62" t="n">
        <f aca="false">BS251+$E249*BS20</f>
        <v>0</v>
      </c>
      <c r="BT252" s="62" t="n">
        <f aca="false">BT251+$E249*BT20</f>
        <v>0</v>
      </c>
      <c r="BU252" s="62" t="n">
        <f aca="false">BU251+$E249*BU20</f>
        <v>0</v>
      </c>
      <c r="BV252" s="62" t="n">
        <f aca="false">BV251+$E249*BV20</f>
        <v>0</v>
      </c>
      <c r="BW252" s="62" t="n">
        <f aca="false">BW251+$E249*BW20</f>
        <v>0</v>
      </c>
      <c r="BX252" s="62" t="n">
        <f aca="false">BX251+$E249*BX20</f>
        <v>0</v>
      </c>
      <c r="BY252" s="62" t="n">
        <f aca="false">BY251+$E249*BY20</f>
        <v>0</v>
      </c>
      <c r="BZ252" s="62" t="n">
        <f aca="false">BZ251+$E249*BZ20</f>
        <v>0</v>
      </c>
      <c r="CA252" s="62" t="n">
        <f aca="false">CA251+$E249*CA20</f>
        <v>0</v>
      </c>
      <c r="CB252" s="62" t="n">
        <f aca="false">CB251+$E249*CB20</f>
        <v>0</v>
      </c>
      <c r="CC252" s="62" t="n">
        <f aca="false">CC251+$E249*CC20</f>
        <v>0</v>
      </c>
      <c r="CD252" s="62" t="n">
        <f aca="false">CD251+$E249*CD20</f>
        <v>0</v>
      </c>
      <c r="CE252" s="62" t="n">
        <f aca="false">CE251+$E249*CE20</f>
        <v>0</v>
      </c>
      <c r="CF252" s="62" t="n">
        <f aca="false">CF251+$E249*CF20</f>
        <v>0</v>
      </c>
      <c r="CG252" s="62" t="n">
        <f aca="false">CG251+$E249*CG20</f>
        <v>0</v>
      </c>
      <c r="CH252" s="62" t="n">
        <f aca="false">CH251+$E249*CH20</f>
        <v>0</v>
      </c>
      <c r="CI252" s="62" t="n">
        <f aca="false">CI251+$E249*CI20</f>
        <v>0</v>
      </c>
      <c r="CJ252" s="62" t="n">
        <f aca="false">CJ251+$E249*CJ20</f>
        <v>0</v>
      </c>
      <c r="CK252" s="62" t="n">
        <f aca="false">CK251+$E249*CK20</f>
        <v>0</v>
      </c>
      <c r="CL252" s="62" t="n">
        <f aca="false">CL251+$E249*CL20</f>
        <v>0</v>
      </c>
      <c r="CM252" s="62" t="n">
        <f aca="false">CM251+$E249*CM20</f>
        <v>0</v>
      </c>
      <c r="CN252" s="62" t="n">
        <f aca="false">CN251+$E249*CN20</f>
        <v>0</v>
      </c>
      <c r="CO252" s="62" t="n">
        <f aca="false">CO251+$E249*CO20</f>
        <v>0</v>
      </c>
      <c r="CP252" s="62" t="n">
        <f aca="false">CP251+$E249*CP20</f>
        <v>0</v>
      </c>
      <c r="CQ252" s="62" t="n">
        <f aca="false">CQ251+$E249*CQ20</f>
        <v>0</v>
      </c>
      <c r="CR252" s="62" t="n">
        <f aca="false">CR251+$E249*CR20</f>
        <v>0</v>
      </c>
      <c r="CS252" s="62" t="n">
        <f aca="false">CS251+$E249*CS20</f>
        <v>0</v>
      </c>
      <c r="CT252" s="62" t="n">
        <f aca="false">CT251+$E249*CT20</f>
        <v>0</v>
      </c>
      <c r="CU252" s="62" t="n">
        <f aca="false">CU251+$E249*CU20</f>
        <v>0</v>
      </c>
      <c r="CV252" s="62" t="n">
        <f aca="false">CV251+$E249*CV20</f>
        <v>0</v>
      </c>
      <c r="CW252" s="62" t="n">
        <f aca="false">CW251+$E249*CW20</f>
        <v>0</v>
      </c>
      <c r="CX252" s="62" t="n">
        <f aca="false">CX251+$E249*CX20</f>
        <v>0</v>
      </c>
      <c r="CY252" s="62" t="n">
        <f aca="false">CY251+$E249*CY20</f>
        <v>0</v>
      </c>
      <c r="CZ252" s="62" t="n">
        <f aca="false">CZ251+$E249*CZ20</f>
        <v>0</v>
      </c>
      <c r="DA252" s="62" t="n">
        <f aca="false">DA251+$E249*DA20</f>
        <v>0</v>
      </c>
      <c r="DB252" s="62" t="n">
        <f aca="false">DB251+$E249*DB20</f>
        <v>0</v>
      </c>
      <c r="DC252" s="62" t="n">
        <f aca="false">DC251+$E249*DC20</f>
        <v>0</v>
      </c>
      <c r="DD252" s="62" t="n">
        <f aca="false">DD251+$E249*DD20</f>
        <v>0</v>
      </c>
      <c r="DE252" s="62" t="n">
        <f aca="false">DE251+$E249*DE20</f>
        <v>0</v>
      </c>
      <c r="DF252" s="62" t="n">
        <f aca="false">DF251+$E249*DF20</f>
        <v>0</v>
      </c>
      <c r="DG252" s="62" t="n">
        <f aca="false">DG251+$E249*DG20</f>
        <v>0</v>
      </c>
      <c r="DH252" s="62" t="n">
        <f aca="false">DH251+$E249*DH20</f>
        <v>0</v>
      </c>
      <c r="DI252" s="62" t="n">
        <f aca="false">DI251+$E249*DI20</f>
        <v>0</v>
      </c>
      <c r="DJ252" s="62" t="n">
        <f aca="false">DJ251+$E249*DJ20</f>
        <v>0</v>
      </c>
      <c r="DK252" s="62" t="n">
        <f aca="false">DK251+$E249*DK20</f>
        <v>0</v>
      </c>
      <c r="DL252" s="62" t="n">
        <f aca="false">DL251+$E249*DL20</f>
        <v>0</v>
      </c>
      <c r="DM252" s="62" t="n">
        <f aca="false">DM251+$E249*DM20</f>
        <v>0</v>
      </c>
      <c r="DN252" s="62" t="n">
        <f aca="false">DN251+$E249*DN20</f>
        <v>0</v>
      </c>
      <c r="DO252" s="62" t="n">
        <f aca="false">DO251+$E249*DO20</f>
        <v>0</v>
      </c>
      <c r="DP252" s="62" t="n">
        <f aca="false">DP251+$E249*DP20</f>
        <v>0</v>
      </c>
      <c r="DQ252" s="62" t="n">
        <f aca="false">DQ251+$E249*DQ20</f>
        <v>0</v>
      </c>
      <c r="DR252" s="62" t="n">
        <f aca="false">DR251+$E249*DR20</f>
        <v>0</v>
      </c>
      <c r="DS252" s="62" t="n">
        <f aca="false">DS251+$E249*DS20</f>
        <v>0</v>
      </c>
      <c r="DT252" s="62" t="n">
        <f aca="false">DT251+$E249*DT20</f>
        <v>0</v>
      </c>
      <c r="DU252" s="62" t="n">
        <f aca="false">DU251+$E249*DU20</f>
        <v>0</v>
      </c>
      <c r="DV252" s="62" t="n">
        <f aca="false">DV251+$E249*DV20</f>
        <v>0</v>
      </c>
      <c r="DW252" s="62" t="n">
        <f aca="false">DW251+$E249*DW20</f>
        <v>0</v>
      </c>
      <c r="DX252" s="62" t="n">
        <f aca="false">DX251+$E249*DX20</f>
        <v>0</v>
      </c>
      <c r="DY252" s="62" t="n">
        <f aca="false">DY251+$E249*DY20</f>
        <v>0</v>
      </c>
      <c r="DZ252" s="62" t="n">
        <f aca="false">DZ251+$E249*DZ20</f>
        <v>0</v>
      </c>
      <c r="EA252" s="62" t="n">
        <f aca="false">EA251+$E249*EA20</f>
        <v>0</v>
      </c>
      <c r="EB252" s="62" t="n">
        <f aca="false">EB251+$E249*EB20</f>
        <v>0</v>
      </c>
      <c r="EC252" s="62" t="n">
        <f aca="false">EC251+$E249*EC20</f>
        <v>0</v>
      </c>
      <c r="ED252" s="62" t="n">
        <f aca="false">ED251+$E249*ED20</f>
        <v>0</v>
      </c>
      <c r="EE252" s="62" t="n">
        <f aca="false">EE251+$E249*EE20</f>
        <v>0</v>
      </c>
      <c r="EF252" s="62" t="n">
        <f aca="false">EF251+$E249*EF20</f>
        <v>0</v>
      </c>
      <c r="EG252" s="62" t="n">
        <f aca="false">EG251+$E249*EG20</f>
        <v>0</v>
      </c>
      <c r="EH252" s="62" t="n">
        <f aca="false">EH251+$E249*EH20</f>
        <v>0</v>
      </c>
      <c r="EI252" s="62" t="n">
        <f aca="false">EI251+$E249*EI20</f>
        <v>0</v>
      </c>
      <c r="EJ252" s="62" t="n">
        <f aca="false">EJ251+$E249*EJ20</f>
        <v>0</v>
      </c>
      <c r="EK252" s="62" t="n">
        <f aca="false">EK251+$E249*EK20</f>
        <v>0</v>
      </c>
      <c r="EL252" s="62" t="n">
        <f aca="false">EL251+$E249*EL20</f>
        <v>0</v>
      </c>
      <c r="EM252" s="62" t="n">
        <f aca="false">EM251+$E249*EM20</f>
        <v>0</v>
      </c>
      <c r="EN252" s="62" t="n">
        <f aca="false">EN251+$E249*EN20</f>
        <v>0</v>
      </c>
      <c r="EO252" s="62" t="n">
        <f aca="false">EO251+$E249*EO20</f>
        <v>0</v>
      </c>
      <c r="EP252" s="62" t="n">
        <f aca="false">EP251+$E249*EP20</f>
        <v>0</v>
      </c>
      <c r="EQ252" s="62" t="n">
        <f aca="false">EQ251+$E249*EQ20</f>
        <v>0</v>
      </c>
      <c r="ER252" s="62" t="n">
        <f aca="false">ER251+$E249*ER20</f>
        <v>0</v>
      </c>
      <c r="ES252" s="62" t="n">
        <f aca="false">ES251+$E249*ES20</f>
        <v>0</v>
      </c>
      <c r="ET252" s="62" t="n">
        <f aca="false">ET251+$E249*ET20</f>
        <v>0</v>
      </c>
      <c r="EU252" s="62" t="n">
        <f aca="false">EU251+$E249*EU20</f>
        <v>0</v>
      </c>
      <c r="EV252" s="62" t="n">
        <f aca="false">EV251+$E249*EV20</f>
        <v>0</v>
      </c>
      <c r="EW252" s="62" t="n">
        <f aca="false">EW251+$E249*EW20</f>
        <v>0</v>
      </c>
      <c r="EX252" s="62" t="n">
        <f aca="false">EX251+$E249*EX20</f>
        <v>0</v>
      </c>
      <c r="EY252" s="62" t="n">
        <f aca="false">EY251+$E249*EY20</f>
        <v>0</v>
      </c>
      <c r="EZ252" s="62" t="n">
        <f aca="false">EZ251+$E249*EZ20</f>
        <v>0</v>
      </c>
      <c r="FA252" s="62" t="n">
        <f aca="false">FA251+$E249*FA20</f>
        <v>0</v>
      </c>
      <c r="FB252" s="62" t="n">
        <f aca="false">FB251+$E249*FB20</f>
        <v>0</v>
      </c>
      <c r="FC252" s="62" t="n">
        <f aca="false">FC251+$E249*FC20</f>
        <v>0</v>
      </c>
      <c r="FD252" s="62" t="n">
        <f aca="false">FD251+$E249*FD20</f>
        <v>0</v>
      </c>
      <c r="FE252" s="62" t="n">
        <f aca="false">FE251+$E249*FE20</f>
        <v>0</v>
      </c>
      <c r="FF252" s="62" t="n">
        <f aca="false">FF251+$E249*FF20</f>
        <v>0</v>
      </c>
      <c r="FG252" s="62" t="n">
        <f aca="false">FG251+$E249*FG20</f>
        <v>0</v>
      </c>
      <c r="FH252" s="62" t="n">
        <f aca="false">FH251+$E249*FH20</f>
        <v>0</v>
      </c>
    </row>
    <row r="253" customFormat="false" ht="15" hidden="false" customHeight="false" outlineLevel="0" collapsed="false">
      <c r="C253" s="23" t="s">
        <v>824</v>
      </c>
      <c r="D253" s="11" t="s">
        <v>33</v>
      </c>
      <c r="E253" s="24" t="n">
        <f aca="false">XIRR($J252:$FH252,$J$4:$FH$4)</f>
        <v>0.0821307941219324</v>
      </c>
    </row>
    <row r="254" customFormat="false" ht="15" hidden="false" customHeight="false" outlineLevel="0" collapsed="false">
      <c r="C254" s="23" t="s">
        <v>825</v>
      </c>
      <c r="D254" s="11" t="s">
        <v>33</v>
      </c>
      <c r="E254" s="24" t="n">
        <f aca="false">XIRR($J251:$FH251,$J$4:$FH$4)</f>
        <v>0.0821307941219324</v>
      </c>
    </row>
    <row r="255" customFormat="false" ht="15" hidden="false" customHeight="false" outlineLevel="0" collapsed="false">
      <c r="C255" s="23" t="s">
        <v>826</v>
      </c>
      <c r="D255" s="11" t="s">
        <v>14</v>
      </c>
      <c r="E255" s="65" t="n">
        <f aca="false">SUMIF($J252:$FH252,"&gt;0")/-SUMIF($J252:$FH252,"&lt;0")</f>
        <v>1.05642110998895</v>
      </c>
    </row>
    <row r="256" customFormat="false" ht="15" hidden="false" customHeight="false" outlineLevel="0" collapsed="false">
      <c r="C256" s="23" t="s">
        <v>827</v>
      </c>
      <c r="D256" s="11" t="s">
        <v>319</v>
      </c>
      <c r="E256" s="62" t="n">
        <f aca="false">XNPV(In_Discount_Rate,$J252:$FH252,$J$4:$FH$4)</f>
        <v>31.1631849740988</v>
      </c>
    </row>
    <row r="257" customFormat="false" ht="15" hidden="false" customHeight="false" outlineLevel="0" collapsed="false">
      <c r="C257" s="0" t="s">
        <v>828</v>
      </c>
      <c r="D257" s="11" t="s">
        <v>319</v>
      </c>
      <c r="I257" s="43" t="n">
        <f aca="false">SUM(J257:FH257)</f>
        <v>4194.07038001492</v>
      </c>
      <c r="J257" s="43" t="n">
        <f aca="false">J155*(1-J24)+($F187-In_Sale_Costs_COD)*J20</f>
        <v>-2749.35227272727</v>
      </c>
      <c r="K257" s="43" t="n">
        <f aca="false">K155*(1-K24)+($F187-In_Sale_Costs_COD)*K20</f>
        <v>818.684731973848</v>
      </c>
      <c r="L257" s="43" t="n">
        <f aca="false">L155*(1-L24)+($F187-In_Sale_Costs_COD)*L20</f>
        <v>-684.462738443338</v>
      </c>
      <c r="M257" s="43" t="n">
        <f aca="false">M155*(1-M24)+($F187-In_Sale_Costs_COD)*M20</f>
        <v>-226.929361942715</v>
      </c>
      <c r="N257" s="43" t="n">
        <f aca="false">N155*(1-N24)+($F187-In_Sale_Costs_COD)*N20</f>
        <v>-1835.41287842623</v>
      </c>
      <c r="O257" s="43" t="n">
        <f aca="false">O155*(1-O24)+($F187-In_Sale_Costs_COD)*O20</f>
        <v>-1580.73987118772</v>
      </c>
      <c r="P257" s="43" t="n">
        <f aca="false">P155*(1-P24)+($F187-In_Sale_Costs_COD)*P20</f>
        <v>-732.303647534247</v>
      </c>
      <c r="Q257" s="43" t="n">
        <f aca="false">Q155*(1-Q24)+($F187-In_Sale_Costs_COD)*Q20</f>
        <v>-18862.3657255791</v>
      </c>
      <c r="R257" s="43" t="n">
        <f aca="false">R155*(1-R24)+($F187-In_Sale_Costs_COD)*R20</f>
        <v>-18862.3657255791</v>
      </c>
      <c r="S257" s="43" t="n">
        <f aca="false">S155*(1-S24)+($F187-In_Sale_Costs_COD)*S20</f>
        <v>48909.3178694608</v>
      </c>
      <c r="T257" s="43" t="n">
        <f aca="false">T155*(1-T24)+($F187-In_Sale_Costs_COD)*T20</f>
        <v>0</v>
      </c>
      <c r="U257" s="43" t="n">
        <f aca="false">U155*(1-U24)+($F187-In_Sale_Costs_COD)*U20</f>
        <v>0</v>
      </c>
      <c r="V257" s="43" t="n">
        <f aca="false">V155*(1-V24)+($F187-In_Sale_Costs_COD)*V20</f>
        <v>0</v>
      </c>
      <c r="W257" s="43" t="n">
        <f aca="false">W155*(1-W24)+($F187-In_Sale_Costs_COD)*W20</f>
        <v>0</v>
      </c>
      <c r="X257" s="43" t="n">
        <f aca="false">X155*(1-X24)+($F187-In_Sale_Costs_COD)*X20</f>
        <v>0</v>
      </c>
      <c r="Y257" s="43" t="n">
        <f aca="false">Y155*(1-Y24)+($F187-In_Sale_Costs_COD)*Y20</f>
        <v>0</v>
      </c>
      <c r="Z257" s="43" t="n">
        <f aca="false">Z155*(1-Z24)+($F187-In_Sale_Costs_COD)*Z20</f>
        <v>0</v>
      </c>
      <c r="AA257" s="43" t="n">
        <f aca="false">AA155*(1-AA24)+($F187-In_Sale_Costs_COD)*AA20</f>
        <v>0</v>
      </c>
      <c r="AB257" s="43" t="n">
        <f aca="false">AB155*(1-AB24)+($F187-In_Sale_Costs_COD)*AB20</f>
        <v>0</v>
      </c>
      <c r="AC257" s="43" t="n">
        <f aca="false">AC155*(1-AC24)+($F187-In_Sale_Costs_COD)*AC20</f>
        <v>0</v>
      </c>
      <c r="AD257" s="43" t="n">
        <f aca="false">AD155*(1-AD24)+($F187-In_Sale_Costs_COD)*AD20</f>
        <v>0</v>
      </c>
      <c r="AE257" s="43" t="n">
        <f aca="false">AE155*(1-AE24)+($F187-In_Sale_Costs_COD)*AE20</f>
        <v>0</v>
      </c>
      <c r="AF257" s="43" t="n">
        <f aca="false">AF155*(1-AF24)+($F187-In_Sale_Costs_COD)*AF20</f>
        <v>0</v>
      </c>
      <c r="AG257" s="43" t="n">
        <f aca="false">AG155*(1-AG24)+($F187-In_Sale_Costs_COD)*AG20</f>
        <v>0</v>
      </c>
      <c r="AH257" s="43" t="n">
        <f aca="false">AH155*(1-AH24)+($F187-In_Sale_Costs_COD)*AH20</f>
        <v>0</v>
      </c>
      <c r="AI257" s="43" t="n">
        <f aca="false">AI155*(1-AI24)+($F187-In_Sale_Costs_COD)*AI20</f>
        <v>0</v>
      </c>
      <c r="AJ257" s="43" t="n">
        <f aca="false">AJ155*(1-AJ24)+($F187-In_Sale_Costs_COD)*AJ20</f>
        <v>0</v>
      </c>
      <c r="AK257" s="43" t="n">
        <f aca="false">AK155*(1-AK24)+($F187-In_Sale_Costs_COD)*AK20</f>
        <v>0</v>
      </c>
      <c r="AL257" s="43" t="n">
        <f aca="false">AL155*(1-AL24)+($F187-In_Sale_Costs_COD)*AL20</f>
        <v>0</v>
      </c>
      <c r="AM257" s="43" t="n">
        <f aca="false">AM155*(1-AM24)+($F187-In_Sale_Costs_COD)*AM20</f>
        <v>0</v>
      </c>
      <c r="AN257" s="43" t="n">
        <f aca="false">AN155*(1-AN24)+($F187-In_Sale_Costs_COD)*AN20</f>
        <v>0</v>
      </c>
      <c r="AO257" s="43" t="n">
        <f aca="false">AO155*(1-AO24)+($F187-In_Sale_Costs_COD)*AO20</f>
        <v>0</v>
      </c>
      <c r="AP257" s="43" t="n">
        <f aca="false">AP155*(1-AP24)+($F187-In_Sale_Costs_COD)*AP20</f>
        <v>0</v>
      </c>
      <c r="AQ257" s="43" t="n">
        <f aca="false">AQ155*(1-AQ24)+($F187-In_Sale_Costs_COD)*AQ20</f>
        <v>0</v>
      </c>
      <c r="AR257" s="43" t="n">
        <f aca="false">AR155*(1-AR24)+($F187-In_Sale_Costs_COD)*AR20</f>
        <v>0</v>
      </c>
      <c r="AS257" s="43" t="n">
        <f aca="false">AS155*(1-AS24)+($F187-In_Sale_Costs_COD)*AS20</f>
        <v>0</v>
      </c>
      <c r="AT257" s="43" t="n">
        <f aca="false">AT155*(1-AT24)+($F187-In_Sale_Costs_COD)*AT20</f>
        <v>0</v>
      </c>
      <c r="AU257" s="43" t="n">
        <f aca="false">AU155*(1-AU24)+($F187-In_Sale_Costs_COD)*AU20</f>
        <v>0</v>
      </c>
      <c r="AV257" s="43" t="n">
        <f aca="false">AV155*(1-AV24)+($F187-In_Sale_Costs_COD)*AV20</f>
        <v>0</v>
      </c>
      <c r="AW257" s="43" t="n">
        <f aca="false">AW155*(1-AW24)+($F187-In_Sale_Costs_COD)*AW20</f>
        <v>0</v>
      </c>
      <c r="AX257" s="43" t="n">
        <f aca="false">AX155*(1-AX24)+($F187-In_Sale_Costs_COD)*AX20</f>
        <v>0</v>
      </c>
      <c r="AY257" s="43" t="n">
        <f aca="false">AY155*(1-AY24)+($F187-In_Sale_Costs_COD)*AY20</f>
        <v>0</v>
      </c>
      <c r="AZ257" s="43" t="n">
        <f aca="false">AZ155*(1-AZ24)+($F187-In_Sale_Costs_COD)*AZ20</f>
        <v>0</v>
      </c>
      <c r="BA257" s="43" t="n">
        <f aca="false">BA155*(1-BA24)+($F187-In_Sale_Costs_COD)*BA20</f>
        <v>0</v>
      </c>
      <c r="BB257" s="43" t="n">
        <f aca="false">BB155*(1-BB24)+($F187-In_Sale_Costs_COD)*BB20</f>
        <v>0</v>
      </c>
      <c r="BC257" s="43" t="n">
        <f aca="false">BC155*(1-BC24)+($F187-In_Sale_Costs_COD)*BC20</f>
        <v>0</v>
      </c>
      <c r="BD257" s="43" t="n">
        <f aca="false">BD155*(1-BD24)+($F187-In_Sale_Costs_COD)*BD20</f>
        <v>0</v>
      </c>
      <c r="BE257" s="43" t="n">
        <f aca="false">BE155*(1-BE24)+($F187-In_Sale_Costs_COD)*BE20</f>
        <v>0</v>
      </c>
      <c r="BF257" s="43" t="n">
        <f aca="false">BF155*(1-BF24)+($F187-In_Sale_Costs_COD)*BF20</f>
        <v>0</v>
      </c>
      <c r="BG257" s="43" t="n">
        <f aca="false">BG155*(1-BG24)+($F187-In_Sale_Costs_COD)*BG20</f>
        <v>0</v>
      </c>
      <c r="BH257" s="43" t="n">
        <f aca="false">BH155*(1-BH24)+($F187-In_Sale_Costs_COD)*BH20</f>
        <v>0</v>
      </c>
      <c r="BI257" s="43" t="n">
        <f aca="false">BI155*(1-BI24)+($F187-In_Sale_Costs_COD)*BI20</f>
        <v>0</v>
      </c>
      <c r="BJ257" s="43" t="n">
        <f aca="false">BJ155*(1-BJ24)+($F187-In_Sale_Costs_COD)*BJ20</f>
        <v>0</v>
      </c>
      <c r="BK257" s="43" t="n">
        <f aca="false">BK155*(1-BK24)+($F187-In_Sale_Costs_COD)*BK20</f>
        <v>0</v>
      </c>
      <c r="BL257" s="43" t="n">
        <f aca="false">BL155*(1-BL24)+($F187-In_Sale_Costs_COD)*BL20</f>
        <v>0</v>
      </c>
      <c r="BM257" s="43" t="n">
        <f aca="false">BM155*(1-BM24)+($F187-In_Sale_Costs_COD)*BM20</f>
        <v>0</v>
      </c>
      <c r="BN257" s="43" t="n">
        <f aca="false">BN155*(1-BN24)+($F187-In_Sale_Costs_COD)*BN20</f>
        <v>0</v>
      </c>
      <c r="BO257" s="43" t="n">
        <f aca="false">BO155*(1-BO24)+($F187-In_Sale_Costs_COD)*BO20</f>
        <v>0</v>
      </c>
      <c r="BP257" s="43" t="n">
        <f aca="false">BP155*(1-BP24)+($F187-In_Sale_Costs_COD)*BP20</f>
        <v>0</v>
      </c>
      <c r="BQ257" s="43" t="n">
        <f aca="false">BQ155*(1-BQ24)+($F187-In_Sale_Costs_COD)*BQ20</f>
        <v>0</v>
      </c>
      <c r="BR257" s="43" t="n">
        <f aca="false">BR155*(1-BR24)+($F187-In_Sale_Costs_COD)*BR20</f>
        <v>0</v>
      </c>
      <c r="BS257" s="43" t="n">
        <f aca="false">BS155*(1-BS24)+($F187-In_Sale_Costs_COD)*BS20</f>
        <v>0</v>
      </c>
      <c r="BT257" s="43" t="n">
        <f aca="false">BT155*(1-BT24)+($F187-In_Sale_Costs_COD)*BT20</f>
        <v>0</v>
      </c>
      <c r="BU257" s="43" t="n">
        <f aca="false">BU155*(1-BU24)+($F187-In_Sale_Costs_COD)*BU20</f>
        <v>0</v>
      </c>
      <c r="BV257" s="43" t="n">
        <f aca="false">BV155*(1-BV24)+($F187-In_Sale_Costs_COD)*BV20</f>
        <v>0</v>
      </c>
      <c r="BW257" s="43" t="n">
        <f aca="false">BW155*(1-BW24)+($F187-In_Sale_Costs_COD)*BW20</f>
        <v>0</v>
      </c>
      <c r="BX257" s="43" t="n">
        <f aca="false">BX155*(1-BX24)+($F187-In_Sale_Costs_COD)*BX20</f>
        <v>0</v>
      </c>
      <c r="BY257" s="43" t="n">
        <f aca="false">BY155*(1-BY24)+($F187-In_Sale_Costs_COD)*BY20</f>
        <v>0</v>
      </c>
      <c r="BZ257" s="43" t="n">
        <f aca="false">BZ155*(1-BZ24)+($F187-In_Sale_Costs_COD)*BZ20</f>
        <v>0</v>
      </c>
      <c r="CA257" s="43" t="n">
        <f aca="false">CA155*(1-CA24)+($F187-In_Sale_Costs_COD)*CA20</f>
        <v>0</v>
      </c>
      <c r="CB257" s="43" t="n">
        <f aca="false">CB155*(1-CB24)+($F187-In_Sale_Costs_COD)*CB20</f>
        <v>0</v>
      </c>
      <c r="CC257" s="43" t="n">
        <f aca="false">CC155*(1-CC24)+($F187-In_Sale_Costs_COD)*CC20</f>
        <v>0</v>
      </c>
      <c r="CD257" s="43" t="n">
        <f aca="false">CD155*(1-CD24)+($F187-In_Sale_Costs_COD)*CD20</f>
        <v>0</v>
      </c>
      <c r="CE257" s="43" t="n">
        <f aca="false">CE155*(1-CE24)+($F187-In_Sale_Costs_COD)*CE20</f>
        <v>0</v>
      </c>
      <c r="CF257" s="43" t="n">
        <f aca="false">CF155*(1-CF24)+($F187-In_Sale_Costs_COD)*CF20</f>
        <v>0</v>
      </c>
      <c r="CG257" s="43" t="n">
        <f aca="false">CG155*(1-CG24)+($F187-In_Sale_Costs_COD)*CG20</f>
        <v>0</v>
      </c>
      <c r="CH257" s="43" t="n">
        <f aca="false">CH155*(1-CH24)+($F187-In_Sale_Costs_COD)*CH20</f>
        <v>0</v>
      </c>
      <c r="CI257" s="43" t="n">
        <f aca="false">CI155*(1-CI24)+($F187-In_Sale_Costs_COD)*CI20</f>
        <v>0</v>
      </c>
      <c r="CJ257" s="43" t="n">
        <f aca="false">CJ155*(1-CJ24)+($F187-In_Sale_Costs_COD)*CJ20</f>
        <v>0</v>
      </c>
      <c r="CK257" s="43" t="n">
        <f aca="false">CK155*(1-CK24)+($F187-In_Sale_Costs_COD)*CK20</f>
        <v>0</v>
      </c>
      <c r="CL257" s="43" t="n">
        <f aca="false">CL155*(1-CL24)+($F187-In_Sale_Costs_COD)*CL20</f>
        <v>0</v>
      </c>
      <c r="CM257" s="43" t="n">
        <f aca="false">CM155*(1-CM24)+($F187-In_Sale_Costs_COD)*CM20</f>
        <v>0</v>
      </c>
      <c r="CN257" s="43" t="n">
        <f aca="false">CN155*(1-CN24)+($F187-In_Sale_Costs_COD)*CN20</f>
        <v>0</v>
      </c>
      <c r="CO257" s="43" t="n">
        <f aca="false">CO155*(1-CO24)+($F187-In_Sale_Costs_COD)*CO20</f>
        <v>0</v>
      </c>
      <c r="CP257" s="43" t="n">
        <f aca="false">CP155*(1-CP24)+($F187-In_Sale_Costs_COD)*CP20</f>
        <v>0</v>
      </c>
      <c r="CQ257" s="43" t="n">
        <f aca="false">CQ155*(1-CQ24)+($F187-In_Sale_Costs_COD)*CQ20</f>
        <v>0</v>
      </c>
      <c r="CR257" s="43" t="n">
        <f aca="false">CR155*(1-CR24)+($F187-In_Sale_Costs_COD)*CR20</f>
        <v>0</v>
      </c>
      <c r="CS257" s="43" t="n">
        <f aca="false">CS155*(1-CS24)+($F187-In_Sale_Costs_COD)*CS20</f>
        <v>0</v>
      </c>
      <c r="CT257" s="43" t="n">
        <f aca="false">CT155*(1-CT24)+($F187-In_Sale_Costs_COD)*CT20</f>
        <v>0</v>
      </c>
      <c r="CU257" s="43" t="n">
        <f aca="false">CU155*(1-CU24)+($F187-In_Sale_Costs_COD)*CU20</f>
        <v>0</v>
      </c>
      <c r="CV257" s="43" t="n">
        <f aca="false">CV155*(1-CV24)+($F187-In_Sale_Costs_COD)*CV20</f>
        <v>0</v>
      </c>
      <c r="CW257" s="43" t="n">
        <f aca="false">CW155*(1-CW24)+($F187-In_Sale_Costs_COD)*CW20</f>
        <v>0</v>
      </c>
      <c r="CX257" s="43" t="n">
        <f aca="false">CX155*(1-CX24)+($F187-In_Sale_Costs_COD)*CX20</f>
        <v>0</v>
      </c>
      <c r="CY257" s="43" t="n">
        <f aca="false">CY155*(1-CY24)+($F187-In_Sale_Costs_COD)*CY20</f>
        <v>0</v>
      </c>
      <c r="CZ257" s="43" t="n">
        <f aca="false">CZ155*(1-CZ24)+($F187-In_Sale_Costs_COD)*CZ20</f>
        <v>0</v>
      </c>
      <c r="DA257" s="43" t="n">
        <f aca="false">DA155*(1-DA24)+($F187-In_Sale_Costs_COD)*DA20</f>
        <v>0</v>
      </c>
      <c r="DB257" s="43" t="n">
        <f aca="false">DB155*(1-DB24)+($F187-In_Sale_Costs_COD)*DB20</f>
        <v>0</v>
      </c>
      <c r="DC257" s="43" t="n">
        <f aca="false">DC155*(1-DC24)+($F187-In_Sale_Costs_COD)*DC20</f>
        <v>0</v>
      </c>
      <c r="DD257" s="43" t="n">
        <f aca="false">DD155*(1-DD24)+($F187-In_Sale_Costs_COD)*DD20</f>
        <v>0</v>
      </c>
      <c r="DE257" s="43" t="n">
        <f aca="false">DE155*(1-DE24)+($F187-In_Sale_Costs_COD)*DE20</f>
        <v>0</v>
      </c>
      <c r="DF257" s="43" t="n">
        <f aca="false">DF155*(1-DF24)+($F187-In_Sale_Costs_COD)*DF20</f>
        <v>0</v>
      </c>
      <c r="DG257" s="43" t="n">
        <f aca="false">DG155*(1-DG24)+($F187-In_Sale_Costs_COD)*DG20</f>
        <v>0</v>
      </c>
      <c r="DH257" s="43" t="n">
        <f aca="false">DH155*(1-DH24)+($F187-In_Sale_Costs_COD)*DH20</f>
        <v>0</v>
      </c>
      <c r="DI257" s="43" t="n">
        <f aca="false">DI155*(1-DI24)+($F187-In_Sale_Costs_COD)*DI20</f>
        <v>0</v>
      </c>
      <c r="DJ257" s="43" t="n">
        <f aca="false">DJ155*(1-DJ24)+($F187-In_Sale_Costs_COD)*DJ20</f>
        <v>0</v>
      </c>
      <c r="DK257" s="43" t="n">
        <f aca="false">DK155*(1-DK24)+($F187-In_Sale_Costs_COD)*DK20</f>
        <v>0</v>
      </c>
      <c r="DL257" s="43" t="n">
        <f aca="false">DL155*(1-DL24)+($F187-In_Sale_Costs_COD)*DL20</f>
        <v>0</v>
      </c>
      <c r="DM257" s="43" t="n">
        <f aca="false">DM155*(1-DM24)+($F187-In_Sale_Costs_COD)*DM20</f>
        <v>0</v>
      </c>
      <c r="DN257" s="43" t="n">
        <f aca="false">DN155*(1-DN24)+($F187-In_Sale_Costs_COD)*DN20</f>
        <v>0</v>
      </c>
      <c r="DO257" s="43" t="n">
        <f aca="false">DO155*(1-DO24)+($F187-In_Sale_Costs_COD)*DO20</f>
        <v>0</v>
      </c>
      <c r="DP257" s="43" t="n">
        <f aca="false">DP155*(1-DP24)+($F187-In_Sale_Costs_COD)*DP20</f>
        <v>0</v>
      </c>
      <c r="DQ257" s="43" t="n">
        <f aca="false">DQ155*(1-DQ24)+($F187-In_Sale_Costs_COD)*DQ20</f>
        <v>0</v>
      </c>
      <c r="DR257" s="43" t="n">
        <f aca="false">DR155*(1-DR24)+($F187-In_Sale_Costs_COD)*DR20</f>
        <v>0</v>
      </c>
      <c r="DS257" s="43" t="n">
        <f aca="false">DS155*(1-DS24)+($F187-In_Sale_Costs_COD)*DS20</f>
        <v>0</v>
      </c>
      <c r="DT257" s="43" t="n">
        <f aca="false">DT155*(1-DT24)+($F187-In_Sale_Costs_COD)*DT20</f>
        <v>0</v>
      </c>
      <c r="DU257" s="43" t="n">
        <f aca="false">DU155*(1-DU24)+($F187-In_Sale_Costs_COD)*DU20</f>
        <v>0</v>
      </c>
      <c r="DV257" s="43" t="n">
        <f aca="false">DV155*(1-DV24)+($F187-In_Sale_Costs_COD)*DV20</f>
        <v>0</v>
      </c>
      <c r="DW257" s="43" t="n">
        <f aca="false">DW155*(1-DW24)+($F187-In_Sale_Costs_COD)*DW20</f>
        <v>0</v>
      </c>
      <c r="DX257" s="43" t="n">
        <f aca="false">DX155*(1-DX24)+($F187-In_Sale_Costs_COD)*DX20</f>
        <v>0</v>
      </c>
      <c r="DY257" s="43" t="n">
        <f aca="false">DY155*(1-DY24)+($F187-In_Sale_Costs_COD)*DY20</f>
        <v>0</v>
      </c>
      <c r="DZ257" s="43" t="n">
        <f aca="false">DZ155*(1-DZ24)+($F187-In_Sale_Costs_COD)*DZ20</f>
        <v>0</v>
      </c>
      <c r="EA257" s="43" t="n">
        <f aca="false">EA155*(1-EA24)+($F187-In_Sale_Costs_COD)*EA20</f>
        <v>0</v>
      </c>
      <c r="EB257" s="43" t="n">
        <f aca="false">EB155*(1-EB24)+($F187-In_Sale_Costs_COD)*EB20</f>
        <v>0</v>
      </c>
      <c r="EC257" s="43" t="n">
        <f aca="false">EC155*(1-EC24)+($F187-In_Sale_Costs_COD)*EC20</f>
        <v>0</v>
      </c>
      <c r="ED257" s="43" t="n">
        <f aca="false">ED155*(1-ED24)+($F187-In_Sale_Costs_COD)*ED20</f>
        <v>0</v>
      </c>
      <c r="EE257" s="43" t="n">
        <f aca="false">EE155*(1-EE24)+($F187-In_Sale_Costs_COD)*EE20</f>
        <v>0</v>
      </c>
      <c r="EF257" s="43" t="n">
        <f aca="false">EF155*(1-EF24)+($F187-In_Sale_Costs_COD)*EF20</f>
        <v>0</v>
      </c>
      <c r="EG257" s="43" t="n">
        <f aca="false">EG155*(1-EG24)+($F187-In_Sale_Costs_COD)*EG20</f>
        <v>0</v>
      </c>
      <c r="EH257" s="43" t="n">
        <f aca="false">EH155*(1-EH24)+($F187-In_Sale_Costs_COD)*EH20</f>
        <v>0</v>
      </c>
      <c r="EI257" s="43" t="n">
        <f aca="false">EI155*(1-EI24)+($F187-In_Sale_Costs_COD)*EI20</f>
        <v>0</v>
      </c>
      <c r="EJ257" s="43" t="n">
        <f aca="false">EJ155*(1-EJ24)+($F187-In_Sale_Costs_COD)*EJ20</f>
        <v>0</v>
      </c>
      <c r="EK257" s="43" t="n">
        <f aca="false">EK155*(1-EK24)+($F187-In_Sale_Costs_COD)*EK20</f>
        <v>0</v>
      </c>
      <c r="EL257" s="43" t="n">
        <f aca="false">EL155*(1-EL24)+($F187-In_Sale_Costs_COD)*EL20</f>
        <v>0</v>
      </c>
      <c r="EM257" s="43" t="n">
        <f aca="false">EM155*(1-EM24)+($F187-In_Sale_Costs_COD)*EM20</f>
        <v>0</v>
      </c>
      <c r="EN257" s="43" t="n">
        <f aca="false">EN155*(1-EN24)+($F187-In_Sale_Costs_COD)*EN20</f>
        <v>0</v>
      </c>
      <c r="EO257" s="43" t="n">
        <f aca="false">EO155*(1-EO24)+($F187-In_Sale_Costs_COD)*EO20</f>
        <v>0</v>
      </c>
      <c r="EP257" s="43" t="n">
        <f aca="false">EP155*(1-EP24)+($F187-In_Sale_Costs_COD)*EP20</f>
        <v>0</v>
      </c>
      <c r="EQ257" s="43" t="n">
        <f aca="false">EQ155*(1-EQ24)+($F187-In_Sale_Costs_COD)*EQ20</f>
        <v>0</v>
      </c>
      <c r="ER257" s="43" t="n">
        <f aca="false">ER155*(1-ER24)+($F187-In_Sale_Costs_COD)*ER20</f>
        <v>0</v>
      </c>
      <c r="ES257" s="43" t="n">
        <f aca="false">ES155*(1-ES24)+($F187-In_Sale_Costs_COD)*ES20</f>
        <v>0</v>
      </c>
      <c r="ET257" s="43" t="n">
        <f aca="false">ET155*(1-ET24)+($F187-In_Sale_Costs_COD)*ET20</f>
        <v>0</v>
      </c>
      <c r="EU257" s="43" t="n">
        <f aca="false">EU155*(1-EU24)+($F187-In_Sale_Costs_COD)*EU20</f>
        <v>0</v>
      </c>
      <c r="EV257" s="43" t="n">
        <f aca="false">EV155*(1-EV24)+($F187-In_Sale_Costs_COD)*EV20</f>
        <v>0</v>
      </c>
      <c r="EW257" s="43" t="n">
        <f aca="false">EW155*(1-EW24)+($F187-In_Sale_Costs_COD)*EW20</f>
        <v>0</v>
      </c>
      <c r="EX257" s="43" t="n">
        <f aca="false">EX155*(1-EX24)+($F187-In_Sale_Costs_COD)*EX20</f>
        <v>0</v>
      </c>
      <c r="EY257" s="43" t="n">
        <f aca="false">EY155*(1-EY24)+($F187-In_Sale_Costs_COD)*EY20</f>
        <v>0</v>
      </c>
      <c r="EZ257" s="43" t="n">
        <f aca="false">EZ155*(1-EZ24)+($F187-In_Sale_Costs_COD)*EZ20</f>
        <v>0</v>
      </c>
      <c r="FA257" s="43" t="n">
        <f aca="false">FA155*(1-FA24)+($F187-In_Sale_Costs_COD)*FA20</f>
        <v>0</v>
      </c>
      <c r="FB257" s="43" t="n">
        <f aca="false">FB155*(1-FB24)+($F187-In_Sale_Costs_COD)*FB20</f>
        <v>0</v>
      </c>
      <c r="FC257" s="43" t="n">
        <f aca="false">FC155*(1-FC24)+($F187-In_Sale_Costs_COD)*FC20</f>
        <v>0</v>
      </c>
      <c r="FD257" s="43" t="n">
        <f aca="false">FD155*(1-FD24)+($F187-In_Sale_Costs_COD)*FD20</f>
        <v>0</v>
      </c>
      <c r="FE257" s="43" t="n">
        <f aca="false">FE155*(1-FE24)+($F187-In_Sale_Costs_COD)*FE20</f>
        <v>0</v>
      </c>
      <c r="FF257" s="43" t="n">
        <f aca="false">FF155*(1-FF24)+($F187-In_Sale_Costs_COD)*FF20</f>
        <v>0</v>
      </c>
      <c r="FG257" s="43" t="n">
        <f aca="false">FG155*(1-FG24)+($F187-In_Sale_Costs_COD)*FG20</f>
        <v>0</v>
      </c>
      <c r="FH257" s="43" t="n">
        <f aca="false">FH155*(1-FH24)+($F187-In_Sale_Costs_COD)*FH20</f>
        <v>0</v>
      </c>
    </row>
    <row r="258" customFormat="false" ht="15" hidden="false" customHeight="false" outlineLevel="0" collapsed="false">
      <c r="C258" s="23" t="s">
        <v>829</v>
      </c>
      <c r="D258" s="11" t="s">
        <v>33</v>
      </c>
      <c r="E258" s="24" t="n">
        <f aca="false">XIRR($J257:$FH257,$J$4:$FH$4)</f>
        <v>0.169913366221037</v>
      </c>
    </row>
    <row r="259" customFormat="false" ht="15" hidden="false" customHeight="false" outlineLevel="0" collapsed="false">
      <c r="C259" s="0" t="s">
        <v>830</v>
      </c>
      <c r="D259" s="11" t="s">
        <v>319</v>
      </c>
      <c r="I259" s="43" t="n">
        <f aca="false">SUM(J259:FH259)</f>
        <v>4194.07038001492</v>
      </c>
      <c r="J259" s="43" t="n">
        <f aca="false">J257-J149*(1-J24)</f>
        <v>-2749.35227272727</v>
      </c>
      <c r="K259" s="43" t="n">
        <f aca="false">K257-K149*(1-K24)</f>
        <v>818.684731973848</v>
      </c>
      <c r="L259" s="43" t="n">
        <f aca="false">L257-L149*(1-L24)</f>
        <v>-684.462738443338</v>
      </c>
      <c r="M259" s="43" t="n">
        <f aca="false">M257-M149*(1-M24)</f>
        <v>-226.929361942715</v>
      </c>
      <c r="N259" s="43" t="n">
        <f aca="false">N257-N149*(1-N24)</f>
        <v>-1835.41287842623</v>
      </c>
      <c r="O259" s="43" t="n">
        <f aca="false">O257-O149*(1-O24)</f>
        <v>-1580.73987118772</v>
      </c>
      <c r="P259" s="43" t="n">
        <f aca="false">P257-P149*(1-P24)</f>
        <v>-732.303647534247</v>
      </c>
      <c r="Q259" s="43" t="n">
        <f aca="false">Q257-Q149*(1-Q24)</f>
        <v>-18862.3657255791</v>
      </c>
      <c r="R259" s="43" t="n">
        <f aca="false">R257-R149*(1-R24)</f>
        <v>-18862.3657255791</v>
      </c>
      <c r="S259" s="43" t="n">
        <f aca="false">S257-S149*(1-S24)</f>
        <v>48909.3178694608</v>
      </c>
      <c r="T259" s="43" t="n">
        <f aca="false">T257-T149*(1-T24)</f>
        <v>0</v>
      </c>
      <c r="U259" s="43" t="n">
        <f aca="false">U257-U149*(1-U24)</f>
        <v>0</v>
      </c>
      <c r="V259" s="43" t="n">
        <f aca="false">V257-V149*(1-V24)</f>
        <v>0</v>
      </c>
      <c r="W259" s="43" t="n">
        <f aca="false">W257-W149*(1-W24)</f>
        <v>0</v>
      </c>
      <c r="X259" s="43" t="n">
        <f aca="false">X257-X149*(1-X24)</f>
        <v>0</v>
      </c>
      <c r="Y259" s="43" t="n">
        <f aca="false">Y257-Y149*(1-Y24)</f>
        <v>0</v>
      </c>
      <c r="Z259" s="43" t="n">
        <f aca="false">Z257-Z149*(1-Z24)</f>
        <v>0</v>
      </c>
      <c r="AA259" s="43" t="n">
        <f aca="false">AA257-AA149*(1-AA24)</f>
        <v>0</v>
      </c>
      <c r="AB259" s="43" t="n">
        <f aca="false">AB257-AB149*(1-AB24)</f>
        <v>0</v>
      </c>
      <c r="AC259" s="43" t="n">
        <f aca="false">AC257-AC149*(1-AC24)</f>
        <v>0</v>
      </c>
      <c r="AD259" s="43" t="n">
        <f aca="false">AD257-AD149*(1-AD24)</f>
        <v>0</v>
      </c>
      <c r="AE259" s="43" t="n">
        <f aca="false">AE257-AE149*(1-AE24)</f>
        <v>0</v>
      </c>
      <c r="AF259" s="43" t="n">
        <f aca="false">AF257-AF149*(1-AF24)</f>
        <v>0</v>
      </c>
      <c r="AG259" s="43" t="n">
        <f aca="false">AG257-AG149*(1-AG24)</f>
        <v>0</v>
      </c>
      <c r="AH259" s="43" t="n">
        <f aca="false">AH257-AH149*(1-AH24)</f>
        <v>0</v>
      </c>
      <c r="AI259" s="43" t="n">
        <f aca="false">AI257-AI149*(1-AI24)</f>
        <v>0</v>
      </c>
      <c r="AJ259" s="43" t="n">
        <f aca="false">AJ257-AJ149*(1-AJ24)</f>
        <v>0</v>
      </c>
      <c r="AK259" s="43" t="n">
        <f aca="false">AK257-AK149*(1-AK24)</f>
        <v>0</v>
      </c>
      <c r="AL259" s="43" t="n">
        <f aca="false">AL257-AL149*(1-AL24)</f>
        <v>0</v>
      </c>
      <c r="AM259" s="43" t="n">
        <f aca="false">AM257-AM149*(1-AM24)</f>
        <v>0</v>
      </c>
      <c r="AN259" s="43" t="n">
        <f aca="false">AN257-AN149*(1-AN24)</f>
        <v>0</v>
      </c>
      <c r="AO259" s="43" t="n">
        <f aca="false">AO257-AO149*(1-AO24)</f>
        <v>0</v>
      </c>
      <c r="AP259" s="43" t="n">
        <f aca="false">AP257-AP149*(1-AP24)</f>
        <v>0</v>
      </c>
      <c r="AQ259" s="43" t="n">
        <f aca="false">AQ257-AQ149*(1-AQ24)</f>
        <v>0</v>
      </c>
      <c r="AR259" s="43" t="n">
        <f aca="false">AR257-AR149*(1-AR24)</f>
        <v>0</v>
      </c>
      <c r="AS259" s="43" t="n">
        <f aca="false">AS257-AS149*(1-AS24)</f>
        <v>0</v>
      </c>
      <c r="AT259" s="43" t="n">
        <f aca="false">AT257-AT149*(1-AT24)</f>
        <v>0</v>
      </c>
      <c r="AU259" s="43" t="n">
        <f aca="false">AU257-AU149*(1-AU24)</f>
        <v>0</v>
      </c>
      <c r="AV259" s="43" t="n">
        <f aca="false">AV257-AV149*(1-AV24)</f>
        <v>0</v>
      </c>
      <c r="AW259" s="43" t="n">
        <f aca="false">AW257-AW149*(1-AW24)</f>
        <v>0</v>
      </c>
      <c r="AX259" s="43" t="n">
        <f aca="false">AX257-AX149*(1-AX24)</f>
        <v>0</v>
      </c>
      <c r="AY259" s="43" t="n">
        <f aca="false">AY257-AY149*(1-AY24)</f>
        <v>0</v>
      </c>
      <c r="AZ259" s="43" t="n">
        <f aca="false">AZ257-AZ149*(1-AZ24)</f>
        <v>0</v>
      </c>
      <c r="BA259" s="43" t="n">
        <f aca="false">BA257-BA149*(1-BA24)</f>
        <v>0</v>
      </c>
      <c r="BB259" s="43" t="n">
        <f aca="false">BB257-BB149*(1-BB24)</f>
        <v>0</v>
      </c>
      <c r="BC259" s="43" t="n">
        <f aca="false">BC257-BC149*(1-BC24)</f>
        <v>0</v>
      </c>
      <c r="BD259" s="43" t="n">
        <f aca="false">BD257-BD149*(1-BD24)</f>
        <v>0</v>
      </c>
      <c r="BE259" s="43" t="n">
        <f aca="false">BE257-BE149*(1-BE24)</f>
        <v>0</v>
      </c>
      <c r="BF259" s="43" t="n">
        <f aca="false">BF257-BF149*(1-BF24)</f>
        <v>0</v>
      </c>
      <c r="BG259" s="43" t="n">
        <f aca="false">BG257-BG149*(1-BG24)</f>
        <v>0</v>
      </c>
      <c r="BH259" s="43" t="n">
        <f aca="false">BH257-BH149*(1-BH24)</f>
        <v>0</v>
      </c>
      <c r="BI259" s="43" t="n">
        <f aca="false">BI257-BI149*(1-BI24)</f>
        <v>0</v>
      </c>
      <c r="BJ259" s="43" t="n">
        <f aca="false">BJ257-BJ149*(1-BJ24)</f>
        <v>0</v>
      </c>
      <c r="BK259" s="43" t="n">
        <f aca="false">BK257-BK149*(1-BK24)</f>
        <v>0</v>
      </c>
      <c r="BL259" s="43" t="n">
        <f aca="false">BL257-BL149*(1-BL24)</f>
        <v>0</v>
      </c>
      <c r="BM259" s="43" t="n">
        <f aca="false">BM257-BM149*(1-BM24)</f>
        <v>0</v>
      </c>
      <c r="BN259" s="43" t="n">
        <f aca="false">BN257-BN149*(1-BN24)</f>
        <v>0</v>
      </c>
      <c r="BO259" s="43" t="n">
        <f aca="false">BO257-BO149*(1-BO24)</f>
        <v>0</v>
      </c>
      <c r="BP259" s="43" t="n">
        <f aca="false">BP257-BP149*(1-BP24)</f>
        <v>0</v>
      </c>
      <c r="BQ259" s="43" t="n">
        <f aca="false">BQ257-BQ149*(1-BQ24)</f>
        <v>0</v>
      </c>
      <c r="BR259" s="43" t="n">
        <f aca="false">BR257-BR149*(1-BR24)</f>
        <v>0</v>
      </c>
      <c r="BS259" s="43" t="n">
        <f aca="false">BS257-BS149*(1-BS24)</f>
        <v>0</v>
      </c>
      <c r="BT259" s="43" t="n">
        <f aca="false">BT257-BT149*(1-BT24)</f>
        <v>0</v>
      </c>
      <c r="BU259" s="43" t="n">
        <f aca="false">BU257-BU149*(1-BU24)</f>
        <v>0</v>
      </c>
      <c r="BV259" s="43" t="n">
        <f aca="false">BV257-BV149*(1-BV24)</f>
        <v>0</v>
      </c>
      <c r="BW259" s="43" t="n">
        <f aca="false">BW257-BW149*(1-BW24)</f>
        <v>0</v>
      </c>
      <c r="BX259" s="43" t="n">
        <f aca="false">BX257-BX149*(1-BX24)</f>
        <v>0</v>
      </c>
      <c r="BY259" s="43" t="n">
        <f aca="false">BY257-BY149*(1-BY24)</f>
        <v>0</v>
      </c>
      <c r="BZ259" s="43" t="n">
        <f aca="false">BZ257-BZ149*(1-BZ24)</f>
        <v>0</v>
      </c>
      <c r="CA259" s="43" t="n">
        <f aca="false">CA257-CA149*(1-CA24)</f>
        <v>0</v>
      </c>
      <c r="CB259" s="43" t="n">
        <f aca="false">CB257-CB149*(1-CB24)</f>
        <v>0</v>
      </c>
      <c r="CC259" s="43" t="n">
        <f aca="false">CC257-CC149*(1-CC24)</f>
        <v>0</v>
      </c>
      <c r="CD259" s="43" t="n">
        <f aca="false">CD257-CD149*(1-CD24)</f>
        <v>0</v>
      </c>
      <c r="CE259" s="43" t="n">
        <f aca="false">CE257-CE149*(1-CE24)</f>
        <v>0</v>
      </c>
      <c r="CF259" s="43" t="n">
        <f aca="false">CF257-CF149*(1-CF24)</f>
        <v>0</v>
      </c>
      <c r="CG259" s="43" t="n">
        <f aca="false">CG257-CG149*(1-CG24)</f>
        <v>0</v>
      </c>
      <c r="CH259" s="43" t="n">
        <f aca="false">CH257-CH149*(1-CH24)</f>
        <v>0</v>
      </c>
      <c r="CI259" s="43" t="n">
        <f aca="false">CI257-CI149*(1-CI24)</f>
        <v>0</v>
      </c>
      <c r="CJ259" s="43" t="n">
        <f aca="false">CJ257-CJ149*(1-CJ24)</f>
        <v>0</v>
      </c>
      <c r="CK259" s="43" t="n">
        <f aca="false">CK257-CK149*(1-CK24)</f>
        <v>0</v>
      </c>
      <c r="CL259" s="43" t="n">
        <f aca="false">CL257-CL149*(1-CL24)</f>
        <v>0</v>
      </c>
      <c r="CM259" s="43" t="n">
        <f aca="false">CM257-CM149*(1-CM24)</f>
        <v>0</v>
      </c>
      <c r="CN259" s="43" t="n">
        <f aca="false">CN257-CN149*(1-CN24)</f>
        <v>0</v>
      </c>
      <c r="CO259" s="43" t="n">
        <f aca="false">CO257-CO149*(1-CO24)</f>
        <v>0</v>
      </c>
      <c r="CP259" s="43" t="n">
        <f aca="false">CP257-CP149*(1-CP24)</f>
        <v>0</v>
      </c>
      <c r="CQ259" s="43" t="n">
        <f aca="false">CQ257-CQ149*(1-CQ24)</f>
        <v>0</v>
      </c>
      <c r="CR259" s="43" t="n">
        <f aca="false">CR257-CR149*(1-CR24)</f>
        <v>0</v>
      </c>
      <c r="CS259" s="43" t="n">
        <f aca="false">CS257-CS149*(1-CS24)</f>
        <v>0</v>
      </c>
      <c r="CT259" s="43" t="n">
        <f aca="false">CT257-CT149*(1-CT24)</f>
        <v>0</v>
      </c>
      <c r="CU259" s="43" t="n">
        <f aca="false">CU257-CU149*(1-CU24)</f>
        <v>0</v>
      </c>
      <c r="CV259" s="43" t="n">
        <f aca="false">CV257-CV149*(1-CV24)</f>
        <v>0</v>
      </c>
      <c r="CW259" s="43" t="n">
        <f aca="false">CW257-CW149*(1-CW24)</f>
        <v>0</v>
      </c>
      <c r="CX259" s="43" t="n">
        <f aca="false">CX257-CX149*(1-CX24)</f>
        <v>0</v>
      </c>
      <c r="CY259" s="43" t="n">
        <f aca="false">CY257-CY149*(1-CY24)</f>
        <v>0</v>
      </c>
      <c r="CZ259" s="43" t="n">
        <f aca="false">CZ257-CZ149*(1-CZ24)</f>
        <v>0</v>
      </c>
      <c r="DA259" s="43" t="n">
        <f aca="false">DA257-DA149*(1-DA24)</f>
        <v>0</v>
      </c>
      <c r="DB259" s="43" t="n">
        <f aca="false">DB257-DB149*(1-DB24)</f>
        <v>0</v>
      </c>
      <c r="DC259" s="43" t="n">
        <f aca="false">DC257-DC149*(1-DC24)</f>
        <v>0</v>
      </c>
      <c r="DD259" s="43" t="n">
        <f aca="false">DD257-DD149*(1-DD24)</f>
        <v>0</v>
      </c>
      <c r="DE259" s="43" t="n">
        <f aca="false">DE257-DE149*(1-DE24)</f>
        <v>0</v>
      </c>
      <c r="DF259" s="43" t="n">
        <f aca="false">DF257-DF149*(1-DF24)</f>
        <v>0</v>
      </c>
      <c r="DG259" s="43" t="n">
        <f aca="false">DG257-DG149*(1-DG24)</f>
        <v>0</v>
      </c>
      <c r="DH259" s="43" t="n">
        <f aca="false">DH257-DH149*(1-DH24)</f>
        <v>0</v>
      </c>
      <c r="DI259" s="43" t="n">
        <f aca="false">DI257-DI149*(1-DI24)</f>
        <v>0</v>
      </c>
      <c r="DJ259" s="43" t="n">
        <f aca="false">DJ257-DJ149*(1-DJ24)</f>
        <v>0</v>
      </c>
      <c r="DK259" s="43" t="n">
        <f aca="false">DK257-DK149*(1-DK24)</f>
        <v>0</v>
      </c>
      <c r="DL259" s="43" t="n">
        <f aca="false">DL257-DL149*(1-DL24)</f>
        <v>0</v>
      </c>
      <c r="DM259" s="43" t="n">
        <f aca="false">DM257-DM149*(1-DM24)</f>
        <v>0</v>
      </c>
      <c r="DN259" s="43" t="n">
        <f aca="false">DN257-DN149*(1-DN24)</f>
        <v>0</v>
      </c>
      <c r="DO259" s="43" t="n">
        <f aca="false">DO257-DO149*(1-DO24)</f>
        <v>0</v>
      </c>
      <c r="DP259" s="43" t="n">
        <f aca="false">DP257-DP149*(1-DP24)</f>
        <v>0</v>
      </c>
      <c r="DQ259" s="43" t="n">
        <f aca="false">DQ257-DQ149*(1-DQ24)</f>
        <v>0</v>
      </c>
      <c r="DR259" s="43" t="n">
        <f aca="false">DR257-DR149*(1-DR24)</f>
        <v>0</v>
      </c>
      <c r="DS259" s="43" t="n">
        <f aca="false">DS257-DS149*(1-DS24)</f>
        <v>0</v>
      </c>
      <c r="DT259" s="43" t="n">
        <f aca="false">DT257-DT149*(1-DT24)</f>
        <v>0</v>
      </c>
      <c r="DU259" s="43" t="n">
        <f aca="false">DU257-DU149*(1-DU24)</f>
        <v>0</v>
      </c>
      <c r="DV259" s="43" t="n">
        <f aca="false">DV257-DV149*(1-DV24)</f>
        <v>0</v>
      </c>
      <c r="DW259" s="43" t="n">
        <f aca="false">DW257-DW149*(1-DW24)</f>
        <v>0</v>
      </c>
      <c r="DX259" s="43" t="n">
        <f aca="false">DX257-DX149*(1-DX24)</f>
        <v>0</v>
      </c>
      <c r="DY259" s="43" t="n">
        <f aca="false">DY257-DY149*(1-DY24)</f>
        <v>0</v>
      </c>
      <c r="DZ259" s="43" t="n">
        <f aca="false">DZ257-DZ149*(1-DZ24)</f>
        <v>0</v>
      </c>
      <c r="EA259" s="43" t="n">
        <f aca="false">EA257-EA149*(1-EA24)</f>
        <v>0</v>
      </c>
      <c r="EB259" s="43" t="n">
        <f aca="false">EB257-EB149*(1-EB24)</f>
        <v>0</v>
      </c>
      <c r="EC259" s="43" t="n">
        <f aca="false">EC257-EC149*(1-EC24)</f>
        <v>0</v>
      </c>
      <c r="ED259" s="43" t="n">
        <f aca="false">ED257-ED149*(1-ED24)</f>
        <v>0</v>
      </c>
      <c r="EE259" s="43" t="n">
        <f aca="false">EE257-EE149*(1-EE24)</f>
        <v>0</v>
      </c>
      <c r="EF259" s="43" t="n">
        <f aca="false">EF257-EF149*(1-EF24)</f>
        <v>0</v>
      </c>
      <c r="EG259" s="43" t="n">
        <f aca="false">EG257-EG149*(1-EG24)</f>
        <v>0</v>
      </c>
      <c r="EH259" s="43" t="n">
        <f aca="false">EH257-EH149*(1-EH24)</f>
        <v>0</v>
      </c>
      <c r="EI259" s="43" t="n">
        <f aca="false">EI257-EI149*(1-EI24)</f>
        <v>0</v>
      </c>
      <c r="EJ259" s="43" t="n">
        <f aca="false">EJ257-EJ149*(1-EJ24)</f>
        <v>0</v>
      </c>
      <c r="EK259" s="43" t="n">
        <f aca="false">EK257-EK149*(1-EK24)</f>
        <v>0</v>
      </c>
      <c r="EL259" s="43" t="n">
        <f aca="false">EL257-EL149*(1-EL24)</f>
        <v>0</v>
      </c>
      <c r="EM259" s="43" t="n">
        <f aca="false">EM257-EM149*(1-EM24)</f>
        <v>0</v>
      </c>
      <c r="EN259" s="43" t="n">
        <f aca="false">EN257-EN149*(1-EN24)</f>
        <v>0</v>
      </c>
      <c r="EO259" s="43" t="n">
        <f aca="false">EO257-EO149*(1-EO24)</f>
        <v>0</v>
      </c>
      <c r="EP259" s="43" t="n">
        <f aca="false">EP257-EP149*(1-EP24)</f>
        <v>0</v>
      </c>
      <c r="EQ259" s="43" t="n">
        <f aca="false">EQ257-EQ149*(1-EQ24)</f>
        <v>0</v>
      </c>
      <c r="ER259" s="43" t="n">
        <f aca="false">ER257-ER149*(1-ER24)</f>
        <v>0</v>
      </c>
      <c r="ES259" s="43" t="n">
        <f aca="false">ES257-ES149*(1-ES24)</f>
        <v>0</v>
      </c>
      <c r="ET259" s="43" t="n">
        <f aca="false">ET257-ET149*(1-ET24)</f>
        <v>0</v>
      </c>
      <c r="EU259" s="43" t="n">
        <f aca="false">EU257-EU149*(1-EU24)</f>
        <v>0</v>
      </c>
      <c r="EV259" s="43" t="n">
        <f aca="false">EV257-EV149*(1-EV24)</f>
        <v>0</v>
      </c>
      <c r="EW259" s="43" t="n">
        <f aca="false">EW257-EW149*(1-EW24)</f>
        <v>0</v>
      </c>
      <c r="EX259" s="43" t="n">
        <f aca="false">EX257-EX149*(1-EX24)</f>
        <v>0</v>
      </c>
      <c r="EY259" s="43" t="n">
        <f aca="false">EY257-EY149*(1-EY24)</f>
        <v>0</v>
      </c>
      <c r="EZ259" s="43" t="n">
        <f aca="false">EZ257-EZ149*(1-EZ24)</f>
        <v>0</v>
      </c>
      <c r="FA259" s="43" t="n">
        <f aca="false">FA257-FA149*(1-FA24)</f>
        <v>0</v>
      </c>
      <c r="FB259" s="43" t="n">
        <f aca="false">FB257-FB149*(1-FB24)</f>
        <v>0</v>
      </c>
      <c r="FC259" s="43" t="n">
        <f aca="false">FC257-FC149*(1-FC24)</f>
        <v>0</v>
      </c>
      <c r="FD259" s="43" t="n">
        <f aca="false">FD257-FD149*(1-FD24)</f>
        <v>0</v>
      </c>
      <c r="FE259" s="43" t="n">
        <f aca="false">FE257-FE149*(1-FE24)</f>
        <v>0</v>
      </c>
      <c r="FF259" s="43" t="n">
        <f aca="false">FF257-FF149*(1-FF24)</f>
        <v>0</v>
      </c>
      <c r="FG259" s="43" t="n">
        <f aca="false">FG257-FG149*(1-FG24)</f>
        <v>0</v>
      </c>
      <c r="FH259" s="43" t="n">
        <f aca="false">FH257-FH149*(1-FH24)</f>
        <v>0</v>
      </c>
    </row>
    <row r="260" customFormat="false" ht="15" hidden="false" customHeight="false" outlineLevel="0" collapsed="false">
      <c r="C260" s="23" t="s">
        <v>831</v>
      </c>
      <c r="D260" s="11" t="s">
        <v>33</v>
      </c>
      <c r="E260" s="24" t="n">
        <f aca="false">XIRR($J259:$FH259,$J$4:$FH$4)</f>
        <v>0.169913366221037</v>
      </c>
    </row>
    <row r="261" customFormat="false" ht="15" hidden="false" customHeight="false" outlineLevel="0" collapsed="false">
      <c r="C261" s="0" t="s">
        <v>832</v>
      </c>
      <c r="D261" s="11" t="s">
        <v>319</v>
      </c>
      <c r="I261" s="43" t="n">
        <f aca="false">SUM(J261:FH261)</f>
        <v>14.2163924168999</v>
      </c>
      <c r="J261" s="43" t="n">
        <f aca="false">-In_PSH_Land*J17-In_PSH_Devex*$E13*J28-J96-In_EW_To_PSH*J97+$F250*J20</f>
        <v>-150</v>
      </c>
      <c r="K261" s="43" t="n">
        <f aca="false">-In_PSH_Land*K17-In_PSH_Devex*$E13*K28-K96-In_EW_To_PSH*K97+$F250*K20</f>
        <v>0</v>
      </c>
      <c r="L261" s="43" t="n">
        <f aca="false">-In_PSH_Land*L17-In_PSH_Devex*$E13*L28-L96-In_EW_To_PSH*L97+$F250*L20</f>
        <v>0</v>
      </c>
      <c r="M261" s="43" t="n">
        <f aca="false">-In_PSH_Land*M17-In_PSH_Devex*$E13*M28-M96-In_EW_To_PSH*M97+$F250*M20</f>
        <v>0</v>
      </c>
      <c r="N261" s="43" t="n">
        <f aca="false">-In_PSH_Land*N17-In_PSH_Devex*$E13*N28-N96-In_EW_To_PSH*N97+$F250*N20</f>
        <v>0</v>
      </c>
      <c r="O261" s="43" t="n">
        <f aca="false">-In_PSH_Land*O17-In_PSH_Devex*$E13*O28-O96-In_EW_To_PSH*O97+$F250*O20</f>
        <v>0</v>
      </c>
      <c r="P261" s="43" t="n">
        <f aca="false">-In_PSH_Land*P17-In_PSH_Devex*$E13*P28-P96-In_EW_To_PSH*P97+$F250*P20</f>
        <v>0</v>
      </c>
      <c r="Q261" s="43" t="n">
        <f aca="false">-In_PSH_Land*Q17-In_PSH_Devex*$E13*Q28-Q96-In_EW_To_PSH*Q97+$F250*Q20</f>
        <v>0</v>
      </c>
      <c r="R261" s="43" t="n">
        <f aca="false">-In_PSH_Land*R17-In_PSH_Devex*$E13*R28-R96-In_EW_To_PSH*R97+$F250*R20</f>
        <v>0</v>
      </c>
      <c r="S261" s="43" t="n">
        <f aca="false">-In_PSH_Land*S17-In_PSH_Devex*$E13*S28-S96-In_EW_To_PSH*S97+$F250*S20</f>
        <v>164.2163924169</v>
      </c>
      <c r="T261" s="43" t="n">
        <f aca="false">-In_PSH_Land*T17-In_PSH_Devex*$E13*T28-T96-In_EW_To_PSH*T97+$F250*T20</f>
        <v>0</v>
      </c>
      <c r="U261" s="43" t="n">
        <f aca="false">-In_PSH_Land*U17-In_PSH_Devex*$E13*U28-U96-In_EW_To_PSH*U97+$F250*U20</f>
        <v>0</v>
      </c>
      <c r="V261" s="43" t="n">
        <f aca="false">-In_PSH_Land*V17-In_PSH_Devex*$E13*V28-V96-In_EW_To_PSH*V97+$F250*V20</f>
        <v>0</v>
      </c>
      <c r="W261" s="43" t="n">
        <f aca="false">-In_PSH_Land*W17-In_PSH_Devex*$E13*W28-W96-In_EW_To_PSH*W97+$F250*W20</f>
        <v>0</v>
      </c>
      <c r="X261" s="43" t="n">
        <f aca="false">-In_PSH_Land*X17-In_PSH_Devex*$E13*X28-X96-In_EW_To_PSH*X97+$F250*X20</f>
        <v>0</v>
      </c>
      <c r="Y261" s="43" t="n">
        <f aca="false">-In_PSH_Land*Y17-In_PSH_Devex*$E13*Y28-Y96-In_EW_To_PSH*Y97+$F250*Y20</f>
        <v>0</v>
      </c>
      <c r="Z261" s="43" t="n">
        <f aca="false">-In_PSH_Land*Z17-In_PSH_Devex*$E13*Z28-Z96-In_EW_To_PSH*Z97+$F250*Z20</f>
        <v>0</v>
      </c>
      <c r="AA261" s="43" t="n">
        <f aca="false">-In_PSH_Land*AA17-In_PSH_Devex*$E13*AA28-AA96-In_EW_To_PSH*AA97+$F250*AA20</f>
        <v>0</v>
      </c>
      <c r="AB261" s="43" t="n">
        <f aca="false">-In_PSH_Land*AB17-In_PSH_Devex*$E13*AB28-AB96-In_EW_To_PSH*AB97+$F250*AB20</f>
        <v>0</v>
      </c>
      <c r="AC261" s="43" t="n">
        <f aca="false">-In_PSH_Land*AC17-In_PSH_Devex*$E13*AC28-AC96-In_EW_To_PSH*AC97+$F250*AC20</f>
        <v>0</v>
      </c>
      <c r="AD261" s="43" t="n">
        <f aca="false">-In_PSH_Land*AD17-In_PSH_Devex*$E13*AD28-AD96-In_EW_To_PSH*AD97+$F250*AD20</f>
        <v>0</v>
      </c>
      <c r="AE261" s="43" t="n">
        <f aca="false">-In_PSH_Land*AE17-In_PSH_Devex*$E13*AE28-AE96-In_EW_To_PSH*AE97+$F250*AE20</f>
        <v>0</v>
      </c>
      <c r="AF261" s="43" t="n">
        <f aca="false">-In_PSH_Land*AF17-In_PSH_Devex*$E13*AF28-AF96-In_EW_To_PSH*AF97+$F250*AF20</f>
        <v>0</v>
      </c>
      <c r="AG261" s="43" t="n">
        <f aca="false">-In_PSH_Land*AG17-In_PSH_Devex*$E13*AG28-AG96-In_EW_To_PSH*AG97+$F250*AG20</f>
        <v>0</v>
      </c>
      <c r="AH261" s="43" t="n">
        <f aca="false">-In_PSH_Land*AH17-In_PSH_Devex*$E13*AH28-AH96-In_EW_To_PSH*AH97+$F250*AH20</f>
        <v>0</v>
      </c>
      <c r="AI261" s="43" t="n">
        <f aca="false">-In_PSH_Land*AI17-In_PSH_Devex*$E13*AI28-AI96-In_EW_To_PSH*AI97+$F250*AI20</f>
        <v>0</v>
      </c>
      <c r="AJ261" s="43" t="n">
        <f aca="false">-In_PSH_Land*AJ17-In_PSH_Devex*$E13*AJ28-AJ96-In_EW_To_PSH*AJ97+$F250*AJ20</f>
        <v>0</v>
      </c>
      <c r="AK261" s="43" t="n">
        <f aca="false">-In_PSH_Land*AK17-In_PSH_Devex*$E13*AK28-AK96-In_EW_To_PSH*AK97+$F250*AK20</f>
        <v>0</v>
      </c>
      <c r="AL261" s="43" t="n">
        <f aca="false">-In_PSH_Land*AL17-In_PSH_Devex*$E13*AL28-AL96-In_EW_To_PSH*AL97+$F250*AL20</f>
        <v>0</v>
      </c>
      <c r="AM261" s="43" t="n">
        <f aca="false">-In_PSH_Land*AM17-In_PSH_Devex*$E13*AM28-AM96-In_EW_To_PSH*AM97+$F250*AM20</f>
        <v>0</v>
      </c>
      <c r="AN261" s="43" t="n">
        <f aca="false">-In_PSH_Land*AN17-In_PSH_Devex*$E13*AN28-AN96-In_EW_To_PSH*AN97+$F250*AN20</f>
        <v>0</v>
      </c>
      <c r="AO261" s="43" t="n">
        <f aca="false">-In_PSH_Land*AO17-In_PSH_Devex*$E13*AO28-AO96-In_EW_To_PSH*AO97+$F250*AO20</f>
        <v>0</v>
      </c>
      <c r="AP261" s="43" t="n">
        <f aca="false">-In_PSH_Land*AP17-In_PSH_Devex*$E13*AP28-AP96-In_EW_To_PSH*AP97+$F250*AP20</f>
        <v>0</v>
      </c>
      <c r="AQ261" s="43" t="n">
        <f aca="false">-In_PSH_Land*AQ17-In_PSH_Devex*$E13*AQ28-AQ96-In_EW_To_PSH*AQ97+$F250*AQ20</f>
        <v>0</v>
      </c>
      <c r="AR261" s="43" t="n">
        <f aca="false">-In_PSH_Land*AR17-In_PSH_Devex*$E13*AR28-AR96-In_EW_To_PSH*AR97+$F250*AR20</f>
        <v>0</v>
      </c>
      <c r="AS261" s="43" t="n">
        <f aca="false">-In_PSH_Land*AS17-In_PSH_Devex*$E13*AS28-AS96-In_EW_To_PSH*AS97+$F250*AS20</f>
        <v>0</v>
      </c>
      <c r="AT261" s="43" t="n">
        <f aca="false">-In_PSH_Land*AT17-In_PSH_Devex*$E13*AT28-AT96-In_EW_To_PSH*AT97+$F250*AT20</f>
        <v>0</v>
      </c>
      <c r="AU261" s="43" t="n">
        <f aca="false">-In_PSH_Land*AU17-In_PSH_Devex*$E13*AU28-AU96-In_EW_To_PSH*AU97+$F250*AU20</f>
        <v>0</v>
      </c>
      <c r="AV261" s="43" t="n">
        <f aca="false">-In_PSH_Land*AV17-In_PSH_Devex*$E13*AV28-AV96-In_EW_To_PSH*AV97+$F250*AV20</f>
        <v>0</v>
      </c>
      <c r="AW261" s="43" t="n">
        <f aca="false">-In_PSH_Land*AW17-In_PSH_Devex*$E13*AW28-AW96-In_EW_To_PSH*AW97+$F250*AW20</f>
        <v>0</v>
      </c>
      <c r="AX261" s="43" t="n">
        <f aca="false">-In_PSH_Land*AX17-In_PSH_Devex*$E13*AX28-AX96-In_EW_To_PSH*AX97+$F250*AX20</f>
        <v>0</v>
      </c>
      <c r="AY261" s="43" t="n">
        <f aca="false">-In_PSH_Land*AY17-In_PSH_Devex*$E13*AY28-AY96-In_EW_To_PSH*AY97+$F250*AY20</f>
        <v>0</v>
      </c>
      <c r="AZ261" s="43" t="n">
        <f aca="false">-In_PSH_Land*AZ17-In_PSH_Devex*$E13*AZ28-AZ96-In_EW_To_PSH*AZ97+$F250*AZ20</f>
        <v>0</v>
      </c>
      <c r="BA261" s="43" t="n">
        <f aca="false">-In_PSH_Land*BA17-In_PSH_Devex*$E13*BA28-BA96-In_EW_To_PSH*BA97+$F250*BA20</f>
        <v>0</v>
      </c>
      <c r="BB261" s="43" t="n">
        <f aca="false">-In_PSH_Land*BB17-In_PSH_Devex*$E13*BB28-BB96-In_EW_To_PSH*BB97+$F250*BB20</f>
        <v>0</v>
      </c>
      <c r="BC261" s="43" t="n">
        <f aca="false">-In_PSH_Land*BC17-In_PSH_Devex*$E13*BC28-BC96-In_EW_To_PSH*BC97+$F250*BC20</f>
        <v>0</v>
      </c>
      <c r="BD261" s="43" t="n">
        <f aca="false">-In_PSH_Land*BD17-In_PSH_Devex*$E13*BD28-BD96-In_EW_To_PSH*BD97+$F250*BD20</f>
        <v>0</v>
      </c>
      <c r="BE261" s="43" t="n">
        <f aca="false">-In_PSH_Land*BE17-In_PSH_Devex*$E13*BE28-BE96-In_EW_To_PSH*BE97+$F250*BE20</f>
        <v>0</v>
      </c>
      <c r="BF261" s="43" t="n">
        <f aca="false">-In_PSH_Land*BF17-In_PSH_Devex*$E13*BF28-BF96-In_EW_To_PSH*BF97+$F250*BF20</f>
        <v>0</v>
      </c>
      <c r="BG261" s="43" t="n">
        <f aca="false">-In_PSH_Land*BG17-In_PSH_Devex*$E13*BG28-BG96-In_EW_To_PSH*BG97+$F250*BG20</f>
        <v>0</v>
      </c>
      <c r="BH261" s="43" t="n">
        <f aca="false">-In_PSH_Land*BH17-In_PSH_Devex*$E13*BH28-BH96-In_EW_To_PSH*BH97+$F250*BH20</f>
        <v>0</v>
      </c>
      <c r="BI261" s="43" t="n">
        <f aca="false">-In_PSH_Land*BI17-In_PSH_Devex*$E13*BI28-BI96-In_EW_To_PSH*BI97+$F250*BI20</f>
        <v>0</v>
      </c>
      <c r="BJ261" s="43" t="n">
        <f aca="false">-In_PSH_Land*BJ17-In_PSH_Devex*$E13*BJ28-BJ96-In_EW_To_PSH*BJ97+$F250*BJ20</f>
        <v>0</v>
      </c>
      <c r="BK261" s="43" t="n">
        <f aca="false">-In_PSH_Land*BK17-In_PSH_Devex*$E13*BK28-BK96-In_EW_To_PSH*BK97+$F250*BK20</f>
        <v>0</v>
      </c>
      <c r="BL261" s="43" t="n">
        <f aca="false">-In_PSH_Land*BL17-In_PSH_Devex*$E13*BL28-BL96-In_EW_To_PSH*BL97+$F250*BL20</f>
        <v>0</v>
      </c>
      <c r="BM261" s="43" t="n">
        <f aca="false">-In_PSH_Land*BM17-In_PSH_Devex*$E13*BM28-BM96-In_EW_To_PSH*BM97+$F250*BM20</f>
        <v>0</v>
      </c>
      <c r="BN261" s="43" t="n">
        <f aca="false">-In_PSH_Land*BN17-In_PSH_Devex*$E13*BN28-BN96-In_EW_To_PSH*BN97+$F250*BN20</f>
        <v>0</v>
      </c>
      <c r="BO261" s="43" t="n">
        <f aca="false">-In_PSH_Land*BO17-In_PSH_Devex*$E13*BO28-BO96-In_EW_To_PSH*BO97+$F250*BO20</f>
        <v>0</v>
      </c>
      <c r="BP261" s="43" t="n">
        <f aca="false">-In_PSH_Land*BP17-In_PSH_Devex*$E13*BP28-BP96-In_EW_To_PSH*BP97+$F250*BP20</f>
        <v>0</v>
      </c>
      <c r="BQ261" s="43" t="n">
        <f aca="false">-In_PSH_Land*BQ17-In_PSH_Devex*$E13*BQ28-BQ96-In_EW_To_PSH*BQ97+$F250*BQ20</f>
        <v>0</v>
      </c>
      <c r="BR261" s="43" t="n">
        <f aca="false">-In_PSH_Land*BR17-In_PSH_Devex*$E13*BR28-BR96-In_EW_To_PSH*BR97+$F250*BR20</f>
        <v>0</v>
      </c>
      <c r="BS261" s="43" t="n">
        <f aca="false">-In_PSH_Land*BS17-In_PSH_Devex*$E13*BS28-BS96-In_EW_To_PSH*BS97+$F250*BS20</f>
        <v>0</v>
      </c>
      <c r="BT261" s="43" t="n">
        <f aca="false">-In_PSH_Land*BT17-In_PSH_Devex*$E13*BT28-BT96-In_EW_To_PSH*BT97+$F250*BT20</f>
        <v>0</v>
      </c>
      <c r="BU261" s="43" t="n">
        <f aca="false">-In_PSH_Land*BU17-In_PSH_Devex*$E13*BU28-BU96-In_EW_To_PSH*BU97+$F250*BU20</f>
        <v>0</v>
      </c>
      <c r="BV261" s="43" t="n">
        <f aca="false">-In_PSH_Land*BV17-In_PSH_Devex*$E13*BV28-BV96-In_EW_To_PSH*BV97+$F250*BV20</f>
        <v>0</v>
      </c>
      <c r="BW261" s="43" t="n">
        <f aca="false">-In_PSH_Land*BW17-In_PSH_Devex*$E13*BW28-BW96-In_EW_To_PSH*BW97+$F250*BW20</f>
        <v>0</v>
      </c>
      <c r="BX261" s="43" t="n">
        <f aca="false">-In_PSH_Land*BX17-In_PSH_Devex*$E13*BX28-BX96-In_EW_To_PSH*BX97+$F250*BX20</f>
        <v>0</v>
      </c>
      <c r="BY261" s="43" t="n">
        <f aca="false">-In_PSH_Land*BY17-In_PSH_Devex*$E13*BY28-BY96-In_EW_To_PSH*BY97+$F250*BY20</f>
        <v>0</v>
      </c>
      <c r="BZ261" s="43" t="n">
        <f aca="false">-In_PSH_Land*BZ17-In_PSH_Devex*$E13*BZ28-BZ96-In_EW_To_PSH*BZ97+$F250*BZ20</f>
        <v>0</v>
      </c>
      <c r="CA261" s="43" t="n">
        <f aca="false">-In_PSH_Land*CA17-In_PSH_Devex*$E13*CA28-CA96-In_EW_To_PSH*CA97+$F250*CA20</f>
        <v>0</v>
      </c>
      <c r="CB261" s="43" t="n">
        <f aca="false">-In_PSH_Land*CB17-In_PSH_Devex*$E13*CB28-CB96-In_EW_To_PSH*CB97+$F250*CB20</f>
        <v>0</v>
      </c>
      <c r="CC261" s="43" t="n">
        <f aca="false">-In_PSH_Land*CC17-In_PSH_Devex*$E13*CC28-CC96-In_EW_To_PSH*CC97+$F250*CC20</f>
        <v>0</v>
      </c>
      <c r="CD261" s="43" t="n">
        <f aca="false">-In_PSH_Land*CD17-In_PSH_Devex*$E13*CD28-CD96-In_EW_To_PSH*CD97+$F250*CD20</f>
        <v>0</v>
      </c>
      <c r="CE261" s="43" t="n">
        <f aca="false">-In_PSH_Land*CE17-In_PSH_Devex*$E13*CE28-CE96-In_EW_To_PSH*CE97+$F250*CE20</f>
        <v>0</v>
      </c>
      <c r="CF261" s="43" t="n">
        <f aca="false">-In_PSH_Land*CF17-In_PSH_Devex*$E13*CF28-CF96-In_EW_To_PSH*CF97+$F250*CF20</f>
        <v>0</v>
      </c>
      <c r="CG261" s="43" t="n">
        <f aca="false">-In_PSH_Land*CG17-In_PSH_Devex*$E13*CG28-CG96-In_EW_To_PSH*CG97+$F250*CG20</f>
        <v>0</v>
      </c>
      <c r="CH261" s="43" t="n">
        <f aca="false">-In_PSH_Land*CH17-In_PSH_Devex*$E13*CH28-CH96-In_EW_To_PSH*CH97+$F250*CH20</f>
        <v>0</v>
      </c>
      <c r="CI261" s="43" t="n">
        <f aca="false">-In_PSH_Land*CI17-In_PSH_Devex*$E13*CI28-CI96-In_EW_To_PSH*CI97+$F250*CI20</f>
        <v>0</v>
      </c>
      <c r="CJ261" s="43" t="n">
        <f aca="false">-In_PSH_Land*CJ17-In_PSH_Devex*$E13*CJ28-CJ96-In_EW_To_PSH*CJ97+$F250*CJ20</f>
        <v>0</v>
      </c>
      <c r="CK261" s="43" t="n">
        <f aca="false">-In_PSH_Land*CK17-In_PSH_Devex*$E13*CK28-CK96-In_EW_To_PSH*CK97+$F250*CK20</f>
        <v>0</v>
      </c>
      <c r="CL261" s="43" t="n">
        <f aca="false">-In_PSH_Land*CL17-In_PSH_Devex*$E13*CL28-CL96-In_EW_To_PSH*CL97+$F250*CL20</f>
        <v>0</v>
      </c>
      <c r="CM261" s="43" t="n">
        <f aca="false">-In_PSH_Land*CM17-In_PSH_Devex*$E13*CM28-CM96-In_EW_To_PSH*CM97+$F250*CM20</f>
        <v>0</v>
      </c>
      <c r="CN261" s="43" t="n">
        <f aca="false">-In_PSH_Land*CN17-In_PSH_Devex*$E13*CN28-CN96-In_EW_To_PSH*CN97+$F250*CN20</f>
        <v>0</v>
      </c>
      <c r="CO261" s="43" t="n">
        <f aca="false">-In_PSH_Land*CO17-In_PSH_Devex*$E13*CO28-CO96-In_EW_To_PSH*CO97+$F250*CO20</f>
        <v>0</v>
      </c>
      <c r="CP261" s="43" t="n">
        <f aca="false">-In_PSH_Land*CP17-In_PSH_Devex*$E13*CP28-CP96-In_EW_To_PSH*CP97+$F250*CP20</f>
        <v>0</v>
      </c>
      <c r="CQ261" s="43" t="n">
        <f aca="false">-In_PSH_Land*CQ17-In_PSH_Devex*$E13*CQ28-CQ96-In_EW_To_PSH*CQ97+$F250*CQ20</f>
        <v>0</v>
      </c>
      <c r="CR261" s="43" t="n">
        <f aca="false">-In_PSH_Land*CR17-In_PSH_Devex*$E13*CR28-CR96-In_EW_To_PSH*CR97+$F250*CR20</f>
        <v>0</v>
      </c>
      <c r="CS261" s="43" t="n">
        <f aca="false">-In_PSH_Land*CS17-In_PSH_Devex*$E13*CS28-CS96-In_EW_To_PSH*CS97+$F250*CS20</f>
        <v>0</v>
      </c>
      <c r="CT261" s="43" t="n">
        <f aca="false">-In_PSH_Land*CT17-In_PSH_Devex*$E13*CT28-CT96-In_EW_To_PSH*CT97+$F250*CT20</f>
        <v>0</v>
      </c>
      <c r="CU261" s="43" t="n">
        <f aca="false">-In_PSH_Land*CU17-In_PSH_Devex*$E13*CU28-CU96-In_EW_To_PSH*CU97+$F250*CU20</f>
        <v>0</v>
      </c>
      <c r="CV261" s="43" t="n">
        <f aca="false">-In_PSH_Land*CV17-In_PSH_Devex*$E13*CV28-CV96-In_EW_To_PSH*CV97+$F250*CV20</f>
        <v>0</v>
      </c>
      <c r="CW261" s="43" t="n">
        <f aca="false">-In_PSH_Land*CW17-In_PSH_Devex*$E13*CW28-CW96-In_EW_To_PSH*CW97+$F250*CW20</f>
        <v>0</v>
      </c>
      <c r="CX261" s="43" t="n">
        <f aca="false">-In_PSH_Land*CX17-In_PSH_Devex*$E13*CX28-CX96-In_EW_To_PSH*CX97+$F250*CX20</f>
        <v>0</v>
      </c>
      <c r="CY261" s="43" t="n">
        <f aca="false">-In_PSH_Land*CY17-In_PSH_Devex*$E13*CY28-CY96-In_EW_To_PSH*CY97+$F250*CY20</f>
        <v>0</v>
      </c>
      <c r="CZ261" s="43" t="n">
        <f aca="false">-In_PSH_Land*CZ17-In_PSH_Devex*$E13*CZ28-CZ96-In_EW_To_PSH*CZ97+$F250*CZ20</f>
        <v>0</v>
      </c>
      <c r="DA261" s="43" t="n">
        <f aca="false">-In_PSH_Land*DA17-In_PSH_Devex*$E13*DA28-DA96-In_EW_To_PSH*DA97+$F250*DA20</f>
        <v>0</v>
      </c>
      <c r="DB261" s="43" t="n">
        <f aca="false">-In_PSH_Land*DB17-In_PSH_Devex*$E13*DB28-DB96-In_EW_To_PSH*DB97+$F250*DB20</f>
        <v>0</v>
      </c>
      <c r="DC261" s="43" t="n">
        <f aca="false">-In_PSH_Land*DC17-In_PSH_Devex*$E13*DC28-DC96-In_EW_To_PSH*DC97+$F250*DC20</f>
        <v>0</v>
      </c>
      <c r="DD261" s="43" t="n">
        <f aca="false">-In_PSH_Land*DD17-In_PSH_Devex*$E13*DD28-DD96-In_EW_To_PSH*DD97+$F250*DD20</f>
        <v>0</v>
      </c>
      <c r="DE261" s="43" t="n">
        <f aca="false">-In_PSH_Land*DE17-In_PSH_Devex*$E13*DE28-DE96-In_EW_To_PSH*DE97+$F250*DE20</f>
        <v>0</v>
      </c>
      <c r="DF261" s="43" t="n">
        <f aca="false">-In_PSH_Land*DF17-In_PSH_Devex*$E13*DF28-DF96-In_EW_To_PSH*DF97+$F250*DF20</f>
        <v>0</v>
      </c>
      <c r="DG261" s="43" t="n">
        <f aca="false">-In_PSH_Land*DG17-In_PSH_Devex*$E13*DG28-DG96-In_EW_To_PSH*DG97+$F250*DG20</f>
        <v>0</v>
      </c>
      <c r="DH261" s="43" t="n">
        <f aca="false">-In_PSH_Land*DH17-In_PSH_Devex*$E13*DH28-DH96-In_EW_To_PSH*DH97+$F250*DH20</f>
        <v>0</v>
      </c>
      <c r="DI261" s="43" t="n">
        <f aca="false">-In_PSH_Land*DI17-In_PSH_Devex*$E13*DI28-DI96-In_EW_To_PSH*DI97+$F250*DI20</f>
        <v>0</v>
      </c>
      <c r="DJ261" s="43" t="n">
        <f aca="false">-In_PSH_Land*DJ17-In_PSH_Devex*$E13*DJ28-DJ96-In_EW_To_PSH*DJ97+$F250*DJ20</f>
        <v>0</v>
      </c>
      <c r="DK261" s="43" t="n">
        <f aca="false">-In_PSH_Land*DK17-In_PSH_Devex*$E13*DK28-DK96-In_EW_To_PSH*DK97+$F250*DK20</f>
        <v>0</v>
      </c>
      <c r="DL261" s="43" t="n">
        <f aca="false">-In_PSH_Land*DL17-In_PSH_Devex*$E13*DL28-DL96-In_EW_To_PSH*DL97+$F250*DL20</f>
        <v>0</v>
      </c>
      <c r="DM261" s="43" t="n">
        <f aca="false">-In_PSH_Land*DM17-In_PSH_Devex*$E13*DM28-DM96-In_EW_To_PSH*DM97+$F250*DM20</f>
        <v>0</v>
      </c>
      <c r="DN261" s="43" t="n">
        <f aca="false">-In_PSH_Land*DN17-In_PSH_Devex*$E13*DN28-DN96-In_EW_To_PSH*DN97+$F250*DN20</f>
        <v>0</v>
      </c>
      <c r="DO261" s="43" t="n">
        <f aca="false">-In_PSH_Land*DO17-In_PSH_Devex*$E13*DO28-DO96-In_EW_To_PSH*DO97+$F250*DO20</f>
        <v>0</v>
      </c>
      <c r="DP261" s="43" t="n">
        <f aca="false">-In_PSH_Land*DP17-In_PSH_Devex*$E13*DP28-DP96-In_EW_To_PSH*DP97+$F250*DP20</f>
        <v>0</v>
      </c>
      <c r="DQ261" s="43" t="n">
        <f aca="false">-In_PSH_Land*DQ17-In_PSH_Devex*$E13*DQ28-DQ96-In_EW_To_PSH*DQ97+$F250*DQ20</f>
        <v>0</v>
      </c>
      <c r="DR261" s="43" t="n">
        <f aca="false">-In_PSH_Land*DR17-In_PSH_Devex*$E13*DR28-DR96-In_EW_To_PSH*DR97+$F250*DR20</f>
        <v>0</v>
      </c>
      <c r="DS261" s="43" t="n">
        <f aca="false">-In_PSH_Land*DS17-In_PSH_Devex*$E13*DS28-DS96-In_EW_To_PSH*DS97+$F250*DS20</f>
        <v>0</v>
      </c>
      <c r="DT261" s="43" t="n">
        <f aca="false">-In_PSH_Land*DT17-In_PSH_Devex*$E13*DT28-DT96-In_EW_To_PSH*DT97+$F250*DT20</f>
        <v>0</v>
      </c>
      <c r="DU261" s="43" t="n">
        <f aca="false">-In_PSH_Land*DU17-In_PSH_Devex*$E13*DU28-DU96-In_EW_To_PSH*DU97+$F250*DU20</f>
        <v>0</v>
      </c>
      <c r="DV261" s="43" t="n">
        <f aca="false">-In_PSH_Land*DV17-In_PSH_Devex*$E13*DV28-DV96-In_EW_To_PSH*DV97+$F250*DV20</f>
        <v>0</v>
      </c>
      <c r="DW261" s="43" t="n">
        <f aca="false">-In_PSH_Land*DW17-In_PSH_Devex*$E13*DW28-DW96-In_EW_To_PSH*DW97+$F250*DW20</f>
        <v>0</v>
      </c>
      <c r="DX261" s="43" t="n">
        <f aca="false">-In_PSH_Land*DX17-In_PSH_Devex*$E13*DX28-DX96-In_EW_To_PSH*DX97+$F250*DX20</f>
        <v>0</v>
      </c>
      <c r="DY261" s="43" t="n">
        <f aca="false">-In_PSH_Land*DY17-In_PSH_Devex*$E13*DY28-DY96-In_EW_To_PSH*DY97+$F250*DY20</f>
        <v>0</v>
      </c>
      <c r="DZ261" s="43" t="n">
        <f aca="false">-In_PSH_Land*DZ17-In_PSH_Devex*$E13*DZ28-DZ96-In_EW_To_PSH*DZ97+$F250*DZ20</f>
        <v>0</v>
      </c>
      <c r="EA261" s="43" t="n">
        <f aca="false">-In_PSH_Land*EA17-In_PSH_Devex*$E13*EA28-EA96-In_EW_To_PSH*EA97+$F250*EA20</f>
        <v>0</v>
      </c>
      <c r="EB261" s="43" t="n">
        <f aca="false">-In_PSH_Land*EB17-In_PSH_Devex*$E13*EB28-EB96-In_EW_To_PSH*EB97+$F250*EB20</f>
        <v>0</v>
      </c>
      <c r="EC261" s="43" t="n">
        <f aca="false">-In_PSH_Land*EC17-In_PSH_Devex*$E13*EC28-EC96-In_EW_To_PSH*EC97+$F250*EC20</f>
        <v>0</v>
      </c>
      <c r="ED261" s="43" t="n">
        <f aca="false">-In_PSH_Land*ED17-In_PSH_Devex*$E13*ED28-ED96-In_EW_To_PSH*ED97+$F250*ED20</f>
        <v>0</v>
      </c>
      <c r="EE261" s="43" t="n">
        <f aca="false">-In_PSH_Land*EE17-In_PSH_Devex*$E13*EE28-EE96-In_EW_To_PSH*EE97+$F250*EE20</f>
        <v>0</v>
      </c>
      <c r="EF261" s="43" t="n">
        <f aca="false">-In_PSH_Land*EF17-In_PSH_Devex*$E13*EF28-EF96-In_EW_To_PSH*EF97+$F250*EF20</f>
        <v>0</v>
      </c>
      <c r="EG261" s="43" t="n">
        <f aca="false">-In_PSH_Land*EG17-In_PSH_Devex*$E13*EG28-EG96-In_EW_To_PSH*EG97+$F250*EG20</f>
        <v>0</v>
      </c>
      <c r="EH261" s="43" t="n">
        <f aca="false">-In_PSH_Land*EH17-In_PSH_Devex*$E13*EH28-EH96-In_EW_To_PSH*EH97+$F250*EH20</f>
        <v>0</v>
      </c>
      <c r="EI261" s="43" t="n">
        <f aca="false">-In_PSH_Land*EI17-In_PSH_Devex*$E13*EI28-EI96-In_EW_To_PSH*EI97+$F250*EI20</f>
        <v>0</v>
      </c>
      <c r="EJ261" s="43" t="n">
        <f aca="false">-In_PSH_Land*EJ17-In_PSH_Devex*$E13*EJ28-EJ96-In_EW_To_PSH*EJ97+$F250*EJ20</f>
        <v>0</v>
      </c>
      <c r="EK261" s="43" t="n">
        <f aca="false">-In_PSH_Land*EK17-In_PSH_Devex*$E13*EK28-EK96-In_EW_To_PSH*EK97+$F250*EK20</f>
        <v>0</v>
      </c>
      <c r="EL261" s="43" t="n">
        <f aca="false">-In_PSH_Land*EL17-In_PSH_Devex*$E13*EL28-EL96-In_EW_To_PSH*EL97+$F250*EL20</f>
        <v>0</v>
      </c>
      <c r="EM261" s="43" t="n">
        <f aca="false">-In_PSH_Land*EM17-In_PSH_Devex*$E13*EM28-EM96-In_EW_To_PSH*EM97+$F250*EM20</f>
        <v>0</v>
      </c>
      <c r="EN261" s="43" t="n">
        <f aca="false">-In_PSH_Land*EN17-In_PSH_Devex*$E13*EN28-EN96-In_EW_To_PSH*EN97+$F250*EN20</f>
        <v>0</v>
      </c>
      <c r="EO261" s="43" t="n">
        <f aca="false">-In_PSH_Land*EO17-In_PSH_Devex*$E13*EO28-EO96-In_EW_To_PSH*EO97+$F250*EO20</f>
        <v>0</v>
      </c>
      <c r="EP261" s="43" t="n">
        <f aca="false">-In_PSH_Land*EP17-In_PSH_Devex*$E13*EP28-EP96-In_EW_To_PSH*EP97+$F250*EP20</f>
        <v>0</v>
      </c>
      <c r="EQ261" s="43" t="n">
        <f aca="false">-In_PSH_Land*EQ17-In_PSH_Devex*$E13*EQ28-EQ96-In_EW_To_PSH*EQ97+$F250*EQ20</f>
        <v>0</v>
      </c>
      <c r="ER261" s="43" t="n">
        <f aca="false">-In_PSH_Land*ER17-In_PSH_Devex*$E13*ER28-ER96-In_EW_To_PSH*ER97+$F250*ER20</f>
        <v>0</v>
      </c>
      <c r="ES261" s="43" t="n">
        <f aca="false">-In_PSH_Land*ES17-In_PSH_Devex*$E13*ES28-ES96-In_EW_To_PSH*ES97+$F250*ES20</f>
        <v>0</v>
      </c>
      <c r="ET261" s="43" t="n">
        <f aca="false">-In_PSH_Land*ET17-In_PSH_Devex*$E13*ET28-ET96-In_EW_To_PSH*ET97+$F250*ET20</f>
        <v>0</v>
      </c>
      <c r="EU261" s="43" t="n">
        <f aca="false">-In_PSH_Land*EU17-In_PSH_Devex*$E13*EU28-EU96-In_EW_To_PSH*EU97+$F250*EU20</f>
        <v>0</v>
      </c>
      <c r="EV261" s="43" t="n">
        <f aca="false">-In_PSH_Land*EV17-In_PSH_Devex*$E13*EV28-EV96-In_EW_To_PSH*EV97+$F250*EV20</f>
        <v>0</v>
      </c>
      <c r="EW261" s="43" t="n">
        <f aca="false">-In_PSH_Land*EW17-In_PSH_Devex*$E13*EW28-EW96-In_EW_To_PSH*EW97+$F250*EW20</f>
        <v>0</v>
      </c>
      <c r="EX261" s="43" t="n">
        <f aca="false">-In_PSH_Land*EX17-In_PSH_Devex*$E13*EX28-EX96-In_EW_To_PSH*EX97+$F250*EX20</f>
        <v>0</v>
      </c>
      <c r="EY261" s="43" t="n">
        <f aca="false">-In_PSH_Land*EY17-In_PSH_Devex*$E13*EY28-EY96-In_EW_To_PSH*EY97+$F250*EY20</f>
        <v>0</v>
      </c>
      <c r="EZ261" s="43" t="n">
        <f aca="false">-In_PSH_Land*EZ17-In_PSH_Devex*$E13*EZ28-EZ96-In_EW_To_PSH*EZ97+$F250*EZ20</f>
        <v>0</v>
      </c>
      <c r="FA261" s="43" t="n">
        <f aca="false">-In_PSH_Land*FA17-In_PSH_Devex*$E13*FA28-FA96-In_EW_To_PSH*FA97+$F250*FA20</f>
        <v>0</v>
      </c>
      <c r="FB261" s="43" t="n">
        <f aca="false">-In_PSH_Land*FB17-In_PSH_Devex*$E13*FB28-FB96-In_EW_To_PSH*FB97+$F250*FB20</f>
        <v>0</v>
      </c>
      <c r="FC261" s="43" t="n">
        <f aca="false">-In_PSH_Land*FC17-In_PSH_Devex*$E13*FC28-FC96-In_EW_To_PSH*FC97+$F250*FC20</f>
        <v>0</v>
      </c>
      <c r="FD261" s="43" t="n">
        <f aca="false">-In_PSH_Land*FD17-In_PSH_Devex*$E13*FD28-FD96-In_EW_To_PSH*FD97+$F250*FD20</f>
        <v>0</v>
      </c>
      <c r="FE261" s="43" t="n">
        <f aca="false">-In_PSH_Land*FE17-In_PSH_Devex*$E13*FE28-FE96-In_EW_To_PSH*FE97+$F250*FE20</f>
        <v>0</v>
      </c>
      <c r="FF261" s="43" t="n">
        <f aca="false">-In_PSH_Land*FF17-In_PSH_Devex*$E13*FF28-FF96-In_EW_To_PSH*FF97+$F250*FF20</f>
        <v>0</v>
      </c>
      <c r="FG261" s="43" t="n">
        <f aca="false">-In_PSH_Land*FG17-In_PSH_Devex*$E13*FG28-FG96-In_EW_To_PSH*FG97+$F250*FG20</f>
        <v>0</v>
      </c>
      <c r="FH261" s="43" t="n">
        <f aca="false">-In_PSH_Land*FH17-In_PSH_Devex*$E13*FH28-FH96-In_EW_To_PSH*FH97+$F250*FH20</f>
        <v>0</v>
      </c>
    </row>
    <row r="262" customFormat="false" ht="15" hidden="false" customHeight="false" outlineLevel="0" collapsed="false">
      <c r="C262" s="23" t="s">
        <v>833</v>
      </c>
      <c r="D262" s="11" t="s">
        <v>33</v>
      </c>
      <c r="E262" s="24" t="n">
        <f aca="false">IFERROR(XIRR($J261:$FH261,$J$4:$FH$4),"n/a")</f>
        <v>0.041077858736979</v>
      </c>
    </row>
    <row r="264" customFormat="false" ht="15" hidden="false" customHeight="false" outlineLevel="0" collapsed="false">
      <c r="A264" s="9" t="s">
        <v>14</v>
      </c>
      <c r="B264" s="9"/>
      <c r="C264" s="9" t="s">
        <v>834</v>
      </c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9"/>
      <c r="BH264" s="9"/>
      <c r="BI264" s="9"/>
      <c r="BJ264" s="9"/>
      <c r="BK264" s="9"/>
      <c r="BL264" s="9"/>
      <c r="BM264" s="9"/>
      <c r="BN264" s="9"/>
      <c r="BO264" s="9"/>
      <c r="BP264" s="9"/>
      <c r="BQ264" s="9"/>
      <c r="BR264" s="9"/>
      <c r="BS264" s="9"/>
      <c r="BT264" s="9"/>
      <c r="BU264" s="9"/>
      <c r="BV264" s="9"/>
      <c r="BW264" s="9"/>
      <c r="BX264" s="9"/>
      <c r="BY264" s="9"/>
      <c r="BZ264" s="9"/>
      <c r="CA264" s="9"/>
      <c r="CB264" s="9"/>
      <c r="CC264" s="9"/>
      <c r="CD264" s="9"/>
      <c r="CE264" s="9"/>
      <c r="CF264" s="9"/>
      <c r="CG264" s="9"/>
      <c r="CH264" s="9"/>
      <c r="CI264" s="9"/>
      <c r="CJ264" s="9"/>
      <c r="CK264" s="9"/>
      <c r="CL264" s="9"/>
      <c r="CM264" s="9"/>
      <c r="CN264" s="9"/>
      <c r="CO264" s="9"/>
      <c r="CP264" s="9"/>
      <c r="CQ264" s="9"/>
      <c r="CR264" s="9"/>
      <c r="CS264" s="9"/>
      <c r="CT264" s="9"/>
      <c r="CU264" s="9"/>
      <c r="CV264" s="9"/>
      <c r="CW264" s="9"/>
      <c r="CX264" s="9"/>
      <c r="CY264" s="9"/>
      <c r="CZ264" s="9"/>
      <c r="DA264" s="9"/>
      <c r="DB264" s="9"/>
      <c r="DC264" s="9"/>
      <c r="DD264" s="9"/>
      <c r="DE264" s="9"/>
      <c r="DF264" s="9"/>
      <c r="DG264" s="9"/>
      <c r="DH264" s="9"/>
      <c r="DI264" s="9"/>
      <c r="DJ264" s="9"/>
      <c r="DK264" s="9"/>
      <c r="DL264" s="9"/>
      <c r="DM264" s="9"/>
      <c r="DN264" s="9"/>
      <c r="DO264" s="9"/>
      <c r="DP264" s="9"/>
      <c r="DQ264" s="9"/>
      <c r="DR264" s="9"/>
      <c r="DS264" s="9"/>
      <c r="DT264" s="9"/>
      <c r="DU264" s="9"/>
      <c r="DV264" s="9"/>
      <c r="DW264" s="9"/>
      <c r="DX264" s="9"/>
      <c r="DY264" s="9"/>
      <c r="DZ264" s="9"/>
      <c r="EA264" s="9"/>
      <c r="EB264" s="9"/>
      <c r="EC264" s="9"/>
      <c r="ED264" s="9"/>
      <c r="EE264" s="9"/>
      <c r="EF264" s="9"/>
      <c r="EG264" s="9"/>
      <c r="EH264" s="9"/>
      <c r="EI264" s="9"/>
      <c r="EJ264" s="9"/>
      <c r="EK264" s="9"/>
      <c r="EL264" s="9"/>
      <c r="EM264" s="9"/>
      <c r="EN264" s="9"/>
      <c r="EO264" s="9"/>
      <c r="EP264" s="9"/>
      <c r="EQ264" s="9"/>
      <c r="ER264" s="9"/>
      <c r="ES264" s="9"/>
      <c r="ET264" s="9"/>
      <c r="EU264" s="9"/>
      <c r="EV264" s="9"/>
      <c r="EW264" s="9"/>
      <c r="EX264" s="9"/>
      <c r="EY264" s="9"/>
      <c r="EZ264" s="9"/>
      <c r="FA264" s="9"/>
      <c r="FB264" s="9"/>
      <c r="FC264" s="9"/>
      <c r="FD264" s="9"/>
      <c r="FE264" s="9"/>
      <c r="FF264" s="9"/>
      <c r="FG264" s="9"/>
      <c r="FH264" s="9"/>
    </row>
    <row r="265" customFormat="false" ht="15" hidden="false" customHeight="false" outlineLevel="0" collapsed="false">
      <c r="C265" s="0" t="s">
        <v>835</v>
      </c>
      <c r="D265" s="11" t="s">
        <v>33</v>
      </c>
      <c r="E265" s="45" t="n">
        <f aca="false">1-In_PSH_Stays*$F213</f>
        <v>1</v>
      </c>
      <c r="F265" s="43" t="n">
        <f aca="false">(1-In_PSH_Stays)*$F225</f>
        <v>1540.80291200887</v>
      </c>
    </row>
    <row r="266" customFormat="false" ht="15" hidden="false" customHeight="false" outlineLevel="0" collapsed="false">
      <c r="C266" s="0" t="s">
        <v>836</v>
      </c>
      <c r="D266" s="11" t="s">
        <v>33</v>
      </c>
      <c r="J266" s="45" t="n">
        <f aca="false">1-J23*(1-$E265)</f>
        <v>1</v>
      </c>
      <c r="K266" s="45" t="n">
        <f aca="false">1-K23*(1-$E265)</f>
        <v>1</v>
      </c>
      <c r="L266" s="45" t="n">
        <f aca="false">1-L23*(1-$E265)</f>
        <v>1</v>
      </c>
      <c r="M266" s="45" t="n">
        <f aca="false">1-M23*(1-$E265)</f>
        <v>1</v>
      </c>
      <c r="N266" s="45" t="n">
        <f aca="false">1-N23*(1-$E265)</f>
        <v>1</v>
      </c>
      <c r="O266" s="45" t="n">
        <f aca="false">1-O23*(1-$E265)</f>
        <v>1</v>
      </c>
      <c r="P266" s="45" t="n">
        <f aca="false">1-P23*(1-$E265)</f>
        <v>1</v>
      </c>
      <c r="Q266" s="45" t="n">
        <f aca="false">1-Q23*(1-$E265)</f>
        <v>1</v>
      </c>
      <c r="R266" s="45" t="n">
        <f aca="false">1-R23*(1-$E265)</f>
        <v>1</v>
      </c>
      <c r="S266" s="45" t="n">
        <f aca="false">1-S23*(1-$E265)</f>
        <v>1</v>
      </c>
      <c r="T266" s="45" t="n">
        <f aca="false">1-T23*(1-$E265)</f>
        <v>1</v>
      </c>
      <c r="U266" s="45" t="n">
        <f aca="false">1-U23*(1-$E265)</f>
        <v>1</v>
      </c>
      <c r="V266" s="45" t="n">
        <f aca="false">1-V23*(1-$E265)</f>
        <v>1</v>
      </c>
      <c r="W266" s="45" t="n">
        <f aca="false">1-W23*(1-$E265)</f>
        <v>1</v>
      </c>
      <c r="X266" s="45" t="n">
        <f aca="false">1-X23*(1-$E265)</f>
        <v>1</v>
      </c>
      <c r="Y266" s="45" t="n">
        <f aca="false">1-Y23*(1-$E265)</f>
        <v>1</v>
      </c>
      <c r="Z266" s="45" t="n">
        <f aca="false">1-Z23*(1-$E265)</f>
        <v>1</v>
      </c>
      <c r="AA266" s="45" t="n">
        <f aca="false">1-AA23*(1-$E265)</f>
        <v>1</v>
      </c>
      <c r="AB266" s="45" t="n">
        <f aca="false">1-AB23*(1-$E265)</f>
        <v>1</v>
      </c>
      <c r="AC266" s="45" t="n">
        <f aca="false">1-AC23*(1-$E265)</f>
        <v>1</v>
      </c>
      <c r="AD266" s="45" t="n">
        <f aca="false">1-AD23*(1-$E265)</f>
        <v>1</v>
      </c>
      <c r="AE266" s="45" t="n">
        <f aca="false">1-AE23*(1-$E265)</f>
        <v>1</v>
      </c>
      <c r="AF266" s="45" t="n">
        <f aca="false">1-AF23*(1-$E265)</f>
        <v>1</v>
      </c>
      <c r="AG266" s="45" t="n">
        <f aca="false">1-AG23*(1-$E265)</f>
        <v>1</v>
      </c>
      <c r="AH266" s="45" t="n">
        <f aca="false">1-AH23*(1-$E265)</f>
        <v>1</v>
      </c>
      <c r="AI266" s="45" t="n">
        <f aca="false">1-AI23*(1-$E265)</f>
        <v>1</v>
      </c>
      <c r="AJ266" s="45" t="n">
        <f aca="false">1-AJ23*(1-$E265)</f>
        <v>1</v>
      </c>
      <c r="AK266" s="45" t="n">
        <f aca="false">1-AK23*(1-$E265)</f>
        <v>1</v>
      </c>
      <c r="AL266" s="45" t="n">
        <f aca="false">1-AL23*(1-$E265)</f>
        <v>1</v>
      </c>
      <c r="AM266" s="45" t="n">
        <f aca="false">1-AM23*(1-$E265)</f>
        <v>1</v>
      </c>
      <c r="AN266" s="45" t="n">
        <f aca="false">1-AN23*(1-$E265)</f>
        <v>1</v>
      </c>
      <c r="AO266" s="45" t="n">
        <f aca="false">1-AO23*(1-$E265)</f>
        <v>1</v>
      </c>
      <c r="AP266" s="45" t="n">
        <f aca="false">1-AP23*(1-$E265)</f>
        <v>1</v>
      </c>
      <c r="AQ266" s="45" t="n">
        <f aca="false">1-AQ23*(1-$E265)</f>
        <v>1</v>
      </c>
      <c r="AR266" s="45" t="n">
        <f aca="false">1-AR23*(1-$E265)</f>
        <v>1</v>
      </c>
      <c r="AS266" s="45" t="n">
        <f aca="false">1-AS23*(1-$E265)</f>
        <v>1</v>
      </c>
      <c r="AT266" s="45" t="n">
        <f aca="false">1-AT23*(1-$E265)</f>
        <v>1</v>
      </c>
      <c r="AU266" s="45" t="n">
        <f aca="false">1-AU23*(1-$E265)</f>
        <v>1</v>
      </c>
      <c r="AV266" s="45" t="n">
        <f aca="false">1-AV23*(1-$E265)</f>
        <v>1</v>
      </c>
      <c r="AW266" s="45" t="n">
        <f aca="false">1-AW23*(1-$E265)</f>
        <v>1</v>
      </c>
      <c r="AX266" s="45" t="n">
        <f aca="false">1-AX23*(1-$E265)</f>
        <v>1</v>
      </c>
      <c r="AY266" s="45" t="n">
        <f aca="false">1-AY23*(1-$E265)</f>
        <v>1</v>
      </c>
      <c r="AZ266" s="45" t="n">
        <f aca="false">1-AZ23*(1-$E265)</f>
        <v>1</v>
      </c>
      <c r="BA266" s="45" t="n">
        <f aca="false">1-BA23*(1-$E265)</f>
        <v>1</v>
      </c>
      <c r="BB266" s="45" t="n">
        <f aca="false">1-BB23*(1-$E265)</f>
        <v>1</v>
      </c>
      <c r="BC266" s="45" t="n">
        <f aca="false">1-BC23*(1-$E265)</f>
        <v>1</v>
      </c>
      <c r="BD266" s="45" t="n">
        <f aca="false">1-BD23*(1-$E265)</f>
        <v>1</v>
      </c>
      <c r="BE266" s="45" t="n">
        <f aca="false">1-BE23*(1-$E265)</f>
        <v>1</v>
      </c>
      <c r="BF266" s="45" t="n">
        <f aca="false">1-BF23*(1-$E265)</f>
        <v>1</v>
      </c>
      <c r="BG266" s="45" t="n">
        <f aca="false">1-BG23*(1-$E265)</f>
        <v>1</v>
      </c>
      <c r="BH266" s="45" t="n">
        <f aca="false">1-BH23*(1-$E265)</f>
        <v>1</v>
      </c>
      <c r="BI266" s="45" t="n">
        <f aca="false">1-BI23*(1-$E265)</f>
        <v>1</v>
      </c>
      <c r="BJ266" s="45" t="n">
        <f aca="false">1-BJ23*(1-$E265)</f>
        <v>1</v>
      </c>
      <c r="BK266" s="45" t="n">
        <f aca="false">1-BK23*(1-$E265)</f>
        <v>1</v>
      </c>
      <c r="BL266" s="45" t="n">
        <f aca="false">1-BL23*(1-$E265)</f>
        <v>1</v>
      </c>
      <c r="BM266" s="45" t="n">
        <f aca="false">1-BM23*(1-$E265)</f>
        <v>1</v>
      </c>
      <c r="BN266" s="45" t="n">
        <f aca="false">1-BN23*(1-$E265)</f>
        <v>1</v>
      </c>
      <c r="BO266" s="45" t="n">
        <f aca="false">1-BO23*(1-$E265)</f>
        <v>1</v>
      </c>
      <c r="BP266" s="45" t="n">
        <f aca="false">1-BP23*(1-$E265)</f>
        <v>1</v>
      </c>
      <c r="BQ266" s="45" t="n">
        <f aca="false">1-BQ23*(1-$E265)</f>
        <v>1</v>
      </c>
      <c r="BR266" s="45" t="n">
        <f aca="false">1-BR23*(1-$E265)</f>
        <v>1</v>
      </c>
      <c r="BS266" s="45" t="n">
        <f aca="false">1-BS23*(1-$E265)</f>
        <v>1</v>
      </c>
      <c r="BT266" s="45" t="n">
        <f aca="false">1-BT23*(1-$E265)</f>
        <v>1</v>
      </c>
      <c r="BU266" s="45" t="n">
        <f aca="false">1-BU23*(1-$E265)</f>
        <v>1</v>
      </c>
      <c r="BV266" s="45" t="n">
        <f aca="false">1-BV23*(1-$E265)</f>
        <v>1</v>
      </c>
      <c r="BW266" s="45" t="n">
        <f aca="false">1-BW23*(1-$E265)</f>
        <v>1</v>
      </c>
      <c r="BX266" s="45" t="n">
        <f aca="false">1-BX23*(1-$E265)</f>
        <v>1</v>
      </c>
      <c r="BY266" s="45" t="n">
        <f aca="false">1-BY23*(1-$E265)</f>
        <v>1</v>
      </c>
      <c r="BZ266" s="45" t="n">
        <f aca="false">1-BZ23*(1-$E265)</f>
        <v>1</v>
      </c>
      <c r="CA266" s="45" t="n">
        <f aca="false">1-CA23*(1-$E265)</f>
        <v>1</v>
      </c>
      <c r="CB266" s="45" t="n">
        <f aca="false">1-CB23*(1-$E265)</f>
        <v>1</v>
      </c>
      <c r="CC266" s="45" t="n">
        <f aca="false">1-CC23*(1-$E265)</f>
        <v>1</v>
      </c>
      <c r="CD266" s="45" t="n">
        <f aca="false">1-CD23*(1-$E265)</f>
        <v>1</v>
      </c>
      <c r="CE266" s="45" t="n">
        <f aca="false">1-CE23*(1-$E265)</f>
        <v>1</v>
      </c>
      <c r="CF266" s="45" t="n">
        <f aca="false">1-CF23*(1-$E265)</f>
        <v>1</v>
      </c>
      <c r="CG266" s="45" t="n">
        <f aca="false">1-CG23*(1-$E265)</f>
        <v>1</v>
      </c>
      <c r="CH266" s="45" t="n">
        <f aca="false">1-CH23*(1-$E265)</f>
        <v>1</v>
      </c>
      <c r="CI266" s="45" t="n">
        <f aca="false">1-CI23*(1-$E265)</f>
        <v>1</v>
      </c>
      <c r="CJ266" s="45" t="n">
        <f aca="false">1-CJ23*(1-$E265)</f>
        <v>1</v>
      </c>
      <c r="CK266" s="45" t="n">
        <f aca="false">1-CK23*(1-$E265)</f>
        <v>1</v>
      </c>
      <c r="CL266" s="45" t="n">
        <f aca="false">1-CL23*(1-$E265)</f>
        <v>1</v>
      </c>
      <c r="CM266" s="45" t="n">
        <f aca="false">1-CM23*(1-$E265)</f>
        <v>1</v>
      </c>
      <c r="CN266" s="45" t="n">
        <f aca="false">1-CN23*(1-$E265)</f>
        <v>1</v>
      </c>
      <c r="CO266" s="45" t="n">
        <f aca="false">1-CO23*(1-$E265)</f>
        <v>1</v>
      </c>
      <c r="CP266" s="45" t="n">
        <f aca="false">1-CP23*(1-$E265)</f>
        <v>1</v>
      </c>
      <c r="CQ266" s="45" t="n">
        <f aca="false">1-CQ23*(1-$E265)</f>
        <v>1</v>
      </c>
      <c r="CR266" s="45" t="n">
        <f aca="false">1-CR23*(1-$E265)</f>
        <v>1</v>
      </c>
      <c r="CS266" s="45" t="n">
        <f aca="false">1-CS23*(1-$E265)</f>
        <v>1</v>
      </c>
      <c r="CT266" s="45" t="n">
        <f aca="false">1-CT23*(1-$E265)</f>
        <v>1</v>
      </c>
      <c r="CU266" s="45" t="n">
        <f aca="false">1-CU23*(1-$E265)</f>
        <v>1</v>
      </c>
      <c r="CV266" s="45" t="n">
        <f aca="false">1-CV23*(1-$E265)</f>
        <v>1</v>
      </c>
      <c r="CW266" s="45" t="n">
        <f aca="false">1-CW23*(1-$E265)</f>
        <v>1</v>
      </c>
      <c r="CX266" s="45" t="n">
        <f aca="false">1-CX23*(1-$E265)</f>
        <v>1</v>
      </c>
      <c r="CY266" s="45" t="n">
        <f aca="false">1-CY23*(1-$E265)</f>
        <v>1</v>
      </c>
      <c r="CZ266" s="45" t="n">
        <f aca="false">1-CZ23*(1-$E265)</f>
        <v>1</v>
      </c>
      <c r="DA266" s="45" t="n">
        <f aca="false">1-DA23*(1-$E265)</f>
        <v>1</v>
      </c>
      <c r="DB266" s="45" t="n">
        <f aca="false">1-DB23*(1-$E265)</f>
        <v>1</v>
      </c>
      <c r="DC266" s="45" t="n">
        <f aca="false">1-DC23*(1-$E265)</f>
        <v>1</v>
      </c>
      <c r="DD266" s="45" t="n">
        <f aca="false">1-DD23*(1-$E265)</f>
        <v>1</v>
      </c>
      <c r="DE266" s="45" t="n">
        <f aca="false">1-DE23*(1-$E265)</f>
        <v>1</v>
      </c>
      <c r="DF266" s="45" t="n">
        <f aca="false">1-DF23*(1-$E265)</f>
        <v>1</v>
      </c>
      <c r="DG266" s="45" t="n">
        <f aca="false">1-DG23*(1-$E265)</f>
        <v>1</v>
      </c>
      <c r="DH266" s="45" t="n">
        <f aca="false">1-DH23*(1-$E265)</f>
        <v>1</v>
      </c>
      <c r="DI266" s="45" t="n">
        <f aca="false">1-DI23*(1-$E265)</f>
        <v>1</v>
      </c>
      <c r="DJ266" s="45" t="n">
        <f aca="false">1-DJ23*(1-$E265)</f>
        <v>1</v>
      </c>
      <c r="DK266" s="45" t="n">
        <f aca="false">1-DK23*(1-$E265)</f>
        <v>1</v>
      </c>
      <c r="DL266" s="45" t="n">
        <f aca="false">1-DL23*(1-$E265)</f>
        <v>1</v>
      </c>
      <c r="DM266" s="45" t="n">
        <f aca="false">1-DM23*(1-$E265)</f>
        <v>1</v>
      </c>
      <c r="DN266" s="45" t="n">
        <f aca="false">1-DN23*(1-$E265)</f>
        <v>1</v>
      </c>
      <c r="DO266" s="45" t="n">
        <f aca="false">1-DO23*(1-$E265)</f>
        <v>1</v>
      </c>
      <c r="DP266" s="45" t="n">
        <f aca="false">1-DP23*(1-$E265)</f>
        <v>1</v>
      </c>
      <c r="DQ266" s="45" t="n">
        <f aca="false">1-DQ23*(1-$E265)</f>
        <v>1</v>
      </c>
      <c r="DR266" s="45" t="n">
        <f aca="false">1-DR23*(1-$E265)</f>
        <v>1</v>
      </c>
      <c r="DS266" s="45" t="n">
        <f aca="false">1-DS23*(1-$E265)</f>
        <v>1</v>
      </c>
      <c r="DT266" s="45" t="n">
        <f aca="false">1-DT23*(1-$E265)</f>
        <v>1</v>
      </c>
      <c r="DU266" s="45" t="n">
        <f aca="false">1-DU23*(1-$E265)</f>
        <v>1</v>
      </c>
      <c r="DV266" s="45" t="n">
        <f aca="false">1-DV23*(1-$E265)</f>
        <v>1</v>
      </c>
      <c r="DW266" s="45" t="n">
        <f aca="false">1-DW23*(1-$E265)</f>
        <v>1</v>
      </c>
      <c r="DX266" s="45" t="n">
        <f aca="false">1-DX23*(1-$E265)</f>
        <v>1</v>
      </c>
      <c r="DY266" s="45" t="n">
        <f aca="false">1-DY23*(1-$E265)</f>
        <v>1</v>
      </c>
      <c r="DZ266" s="45" t="n">
        <f aca="false">1-DZ23*(1-$E265)</f>
        <v>1</v>
      </c>
      <c r="EA266" s="45" t="n">
        <f aca="false">1-EA23*(1-$E265)</f>
        <v>1</v>
      </c>
      <c r="EB266" s="45" t="n">
        <f aca="false">1-EB23*(1-$E265)</f>
        <v>1</v>
      </c>
      <c r="EC266" s="45" t="n">
        <f aca="false">1-EC23*(1-$E265)</f>
        <v>1</v>
      </c>
      <c r="ED266" s="45" t="n">
        <f aca="false">1-ED23*(1-$E265)</f>
        <v>1</v>
      </c>
      <c r="EE266" s="45" t="n">
        <f aca="false">1-EE23*(1-$E265)</f>
        <v>1</v>
      </c>
      <c r="EF266" s="45" t="n">
        <f aca="false">1-EF23*(1-$E265)</f>
        <v>1</v>
      </c>
      <c r="EG266" s="45" t="n">
        <f aca="false">1-EG23*(1-$E265)</f>
        <v>1</v>
      </c>
      <c r="EH266" s="45" t="n">
        <f aca="false">1-EH23*(1-$E265)</f>
        <v>1</v>
      </c>
      <c r="EI266" s="45" t="n">
        <f aca="false">1-EI23*(1-$E265)</f>
        <v>1</v>
      </c>
      <c r="EJ266" s="45" t="n">
        <f aca="false">1-EJ23*(1-$E265)</f>
        <v>1</v>
      </c>
      <c r="EK266" s="45" t="n">
        <f aca="false">1-EK23*(1-$E265)</f>
        <v>1</v>
      </c>
      <c r="EL266" s="45" t="n">
        <f aca="false">1-EL23*(1-$E265)</f>
        <v>1</v>
      </c>
      <c r="EM266" s="45" t="n">
        <f aca="false">1-EM23*(1-$E265)</f>
        <v>1</v>
      </c>
      <c r="EN266" s="45" t="n">
        <f aca="false">1-EN23*(1-$E265)</f>
        <v>1</v>
      </c>
      <c r="EO266" s="45" t="n">
        <f aca="false">1-EO23*(1-$E265)</f>
        <v>1</v>
      </c>
      <c r="EP266" s="45" t="n">
        <f aca="false">1-EP23*(1-$E265)</f>
        <v>1</v>
      </c>
      <c r="EQ266" s="45" t="n">
        <f aca="false">1-EQ23*(1-$E265)</f>
        <v>1</v>
      </c>
      <c r="ER266" s="45" t="n">
        <f aca="false">1-ER23*(1-$E265)</f>
        <v>1</v>
      </c>
      <c r="ES266" s="45" t="n">
        <f aca="false">1-ES23*(1-$E265)</f>
        <v>1</v>
      </c>
      <c r="ET266" s="45" t="n">
        <f aca="false">1-ET23*(1-$E265)</f>
        <v>1</v>
      </c>
      <c r="EU266" s="45" t="n">
        <f aca="false">1-EU23*(1-$E265)</f>
        <v>1</v>
      </c>
      <c r="EV266" s="45" t="n">
        <f aca="false">1-EV23*(1-$E265)</f>
        <v>1</v>
      </c>
      <c r="EW266" s="45" t="n">
        <f aca="false">1-EW23*(1-$E265)</f>
        <v>1</v>
      </c>
      <c r="EX266" s="45" t="n">
        <f aca="false">1-EX23*(1-$E265)</f>
        <v>1</v>
      </c>
      <c r="EY266" s="45" t="n">
        <f aca="false">1-EY23*(1-$E265)</f>
        <v>1</v>
      </c>
      <c r="EZ266" s="45" t="n">
        <f aca="false">1-EZ23*(1-$E265)</f>
        <v>1</v>
      </c>
      <c r="FA266" s="45" t="n">
        <f aca="false">1-FA23*(1-$E265)</f>
        <v>1</v>
      </c>
      <c r="FB266" s="45" t="n">
        <f aca="false">1-FB23*(1-$E265)</f>
        <v>1</v>
      </c>
      <c r="FC266" s="45" t="n">
        <f aca="false">1-FC23*(1-$E265)</f>
        <v>1</v>
      </c>
      <c r="FD266" s="45" t="n">
        <f aca="false">1-FD23*(1-$E265)</f>
        <v>1</v>
      </c>
      <c r="FE266" s="45" t="n">
        <f aca="false">1-FE23*(1-$E265)</f>
        <v>1</v>
      </c>
      <c r="FF266" s="45" t="n">
        <f aca="false">1-FF23*(1-$E265)</f>
        <v>1</v>
      </c>
      <c r="FG266" s="45" t="n">
        <f aca="false">1-FG23*(1-$E265)</f>
        <v>1</v>
      </c>
      <c r="FH266" s="45" t="n">
        <f aca="false">1-FH23*(1-$E265)</f>
        <v>1</v>
      </c>
    </row>
    <row r="267" customFormat="false" ht="15" hidden="false" customHeight="false" outlineLevel="0" collapsed="false">
      <c r="C267" s="23" t="s">
        <v>837</v>
      </c>
      <c r="D267" s="11" t="s">
        <v>319</v>
      </c>
      <c r="I267" s="62" t="n">
        <f aca="false">SUM(J267:FH267)</f>
        <v>118057.559711056</v>
      </c>
      <c r="J267" s="62" t="n">
        <f aca="false">J159*J266-$F265*J18</f>
        <v>-2749.35227272727</v>
      </c>
      <c r="K267" s="62" t="n">
        <f aca="false">K159*K266-$F265*K18</f>
        <v>818.684731973848</v>
      </c>
      <c r="L267" s="62" t="n">
        <f aca="false">L159*L266-$F265*L18</f>
        <v>-684.462738443338</v>
      </c>
      <c r="M267" s="62" t="n">
        <f aca="false">M159*M266-$F265*M18</f>
        <v>-226.929361942715</v>
      </c>
      <c r="N267" s="62" t="n">
        <f aca="false">N159*N266-$F265*N18</f>
        <v>-1835.41287842623</v>
      </c>
      <c r="O267" s="62" t="n">
        <f aca="false">O159*O266-$F265*O18</f>
        <v>-3121.54278319658</v>
      </c>
      <c r="P267" s="62" t="n">
        <f aca="false">P159*P266-$F265*P18</f>
        <v>-890.095562971991</v>
      </c>
      <c r="Q267" s="62" t="n">
        <f aca="false">Q159*Q266-$F265*Q18</f>
        <v>-8562.44447626401</v>
      </c>
      <c r="R267" s="62" t="n">
        <f aca="false">R159*R266-$F265*R18</f>
        <v>-8538.91965785305</v>
      </c>
      <c r="S267" s="62" t="n">
        <f aca="false">S159*S266-$F265*S18</f>
        <v>-9373.48971512775</v>
      </c>
      <c r="T267" s="62" t="n">
        <f aca="false">T159*T266-$F265*T18</f>
        <v>584.483189743992</v>
      </c>
      <c r="U267" s="62" t="n">
        <f aca="false">U159*U266-$F265*U18</f>
        <v>598.268905810579</v>
      </c>
      <c r="V267" s="62" t="n">
        <f aca="false">V159*V266-$F265*V18</f>
        <v>597.506103035049</v>
      </c>
      <c r="W267" s="62" t="n">
        <f aca="false">W159*W266-$F265*W18</f>
        <v>551.635207247296</v>
      </c>
      <c r="X267" s="62" t="n">
        <f aca="false">X159*X266-$F265*X18</f>
        <v>565.230862085331</v>
      </c>
      <c r="Y267" s="62" t="n">
        <f aca="false">Y159*Y266-$F265*Y18</f>
        <v>578.806423719019</v>
      </c>
      <c r="Z267" s="62" t="n">
        <f aca="false">Z159*Z266-$F265*Z18</f>
        <v>578.035883698469</v>
      </c>
      <c r="AA267" s="62" t="n">
        <f aca="false">AA159*AA266-$F265*AA18</f>
        <v>532.2071216954</v>
      </c>
      <c r="AB267" s="62" t="n">
        <f aca="false">AB159*AB266-$F265*AB18</f>
        <v>545.588330861067</v>
      </c>
      <c r="AC267" s="62" t="n">
        <f aca="false">AC159*AC266-$F265*AC18</f>
        <v>558.949397973627</v>
      </c>
      <c r="AD267" s="62" t="n">
        <f aca="false">AD159*AD266-$F265*AD18</f>
        <v>558.170601313888</v>
      </c>
      <c r="AE267" s="62" t="n">
        <f aca="false">AE159*AE266-$F265*AE18</f>
        <v>985.870965935746</v>
      </c>
      <c r="AF267" s="62" t="n">
        <f aca="false">AF159*AF266-$F265*AF18</f>
        <v>989.453366709309</v>
      </c>
      <c r="AG267" s="62" t="n">
        <f aca="false">AG159*AG266-$F265*AG18</f>
        <v>996.231338814769</v>
      </c>
      <c r="AH267" s="62" t="n">
        <f aca="false">AH159*AH266-$F265*AH18</f>
        <v>994.996528922214</v>
      </c>
      <c r="AI267" s="62" t="n">
        <f aca="false">AI159*AI266-$F265*AI18</f>
        <v>1015.20955596538</v>
      </c>
      <c r="AJ267" s="62" t="n">
        <f aca="false">AJ159*AJ266-$F265*AJ18</f>
        <v>1014.02783935014</v>
      </c>
      <c r="AK267" s="62" t="n">
        <f aca="false">AK159*AK266-$F265*AK18</f>
        <v>1031.97504260886</v>
      </c>
      <c r="AL267" s="62" t="n">
        <f aca="false">AL159*AL266-$F265*AL18</f>
        <v>1030.76678995671</v>
      </c>
      <c r="AM267" s="62" t="n">
        <f aca="false">AM159*AM266-$F265*AM18</f>
        <v>882.611345351069</v>
      </c>
      <c r="AN267" s="62" t="n">
        <f aca="false">AN159*AN266-$F265*AN18</f>
        <v>899.29924200642</v>
      </c>
      <c r="AO267" s="62" t="n">
        <f aca="false">AO159*AO266-$F265*AO18</f>
        <v>915.957644313615</v>
      </c>
      <c r="AP267" s="62" t="n">
        <f aca="false">AP159*AP266-$F265*AP18</f>
        <v>914.698706191454</v>
      </c>
      <c r="AQ267" s="62" t="n">
        <f aca="false">AQ159*AQ266-$F265*AQ18</f>
        <v>767.714745588165</v>
      </c>
      <c r="AR267" s="62" t="n">
        <f aca="false">AR159*AR266-$F265*AR18</f>
        <v>783.174579099218</v>
      </c>
      <c r="AS267" s="62" t="n">
        <f aca="false">AS159*AS266-$F265*AS18</f>
        <v>798.606262464116</v>
      </c>
      <c r="AT267" s="62" t="n">
        <f aca="false">AT159*AT266-$F265*AT18</f>
        <v>797.373715431365</v>
      </c>
      <c r="AU267" s="62" t="n">
        <f aca="false">AU159*AU266-$F265*AU18</f>
        <v>793.625552055864</v>
      </c>
      <c r="AV267" s="62" t="n">
        <f aca="false">AV159*AV266-$F265*AV18</f>
        <v>809.371087387911</v>
      </c>
      <c r="AW267" s="62" t="n">
        <f aca="false">AW159*AW266-$F265*AW18</f>
        <v>825.088157748959</v>
      </c>
      <c r="AX267" s="62" t="n">
        <f aca="false">AX159*AX266-$F265*AX18</f>
        <v>823.828411668797</v>
      </c>
      <c r="AY267" s="62" t="n">
        <f aca="false">AY159*AY266-$F265*AY18</f>
        <v>714.796372649043</v>
      </c>
      <c r="AZ267" s="62" t="n">
        <f aca="false">AZ159*AZ266-$F265*AZ18</f>
        <v>713.52671751347</v>
      </c>
      <c r="BA267" s="62" t="n">
        <f aca="false">BA159*BA266-$F265*BA18</f>
        <v>728.177882330969</v>
      </c>
      <c r="BB267" s="62" t="n">
        <f aca="false">BB159*BB266-$F265*BB18</f>
        <v>726.879391372726</v>
      </c>
      <c r="BC267" s="62" t="n">
        <f aca="false">BC159*BC266-$F265*BC18</f>
        <v>739.40715406474</v>
      </c>
      <c r="BD267" s="62" t="n">
        <f aca="false">BD159*BD266-$F265*BD18</f>
        <v>754.477653881909</v>
      </c>
      <c r="BE267" s="62" t="n">
        <f aca="false">BE159*BE266-$F265*BE18</f>
        <v>769.51680758472</v>
      </c>
      <c r="BF267" s="62" t="n">
        <f aca="false">BF159*BF266-$F265*BF18</f>
        <v>768.1283945478</v>
      </c>
      <c r="BG267" s="62" t="n">
        <f aca="false">BG159*BG266-$F265*BG18</f>
        <v>726.961421711694</v>
      </c>
      <c r="BH267" s="62" t="n">
        <f aca="false">BH159*BH266-$F265*BH18</f>
        <v>692.538332440065</v>
      </c>
      <c r="BI267" s="62" t="n">
        <f aca="false">BI159*BI266-$F265*BI18</f>
        <v>706.878212459109</v>
      </c>
      <c r="BJ267" s="62" t="n">
        <f aca="false">BJ159*BJ266-$F265*BJ18</f>
        <v>705.442331739884</v>
      </c>
      <c r="BK267" s="62" t="n">
        <f aca="false">BK159*BK266-$F265*BK18</f>
        <v>672.169235472176</v>
      </c>
      <c r="BL267" s="62" t="n">
        <f aca="false">BL159*BL266-$F265*BL18</f>
        <v>686.473505146436</v>
      </c>
      <c r="BM267" s="62" t="n">
        <f aca="false">BM159*BM266-$F265*BM18</f>
        <v>700.745227704651</v>
      </c>
      <c r="BN267" s="62" t="n">
        <f aca="false">BN159*BN266-$F265*BN18</f>
        <v>699.277705242131</v>
      </c>
      <c r="BO267" s="62" t="n">
        <f aca="false">BO159*BO266-$F265*BO18</f>
        <v>700.700616324671</v>
      </c>
      <c r="BP267" s="62" t="n">
        <f aca="false">BP159*BP266-$F265*BP18</f>
        <v>699.249325476433</v>
      </c>
      <c r="BQ267" s="62" t="n">
        <f aca="false">BQ159*BQ266-$F265*BQ18</f>
        <v>713.676003368351</v>
      </c>
      <c r="BR267" s="62" t="n">
        <f aca="false">BR159*BR266-$F265*BR18</f>
        <v>712.19154202916</v>
      </c>
      <c r="BS267" s="62" t="n">
        <f aca="false">BS159*BS266-$F265*BS18</f>
        <v>636.471320131913</v>
      </c>
      <c r="BT267" s="62" t="n">
        <f aca="false">BT159*BT266-$F265*BT18</f>
        <v>650.411598901806</v>
      </c>
      <c r="BU267" s="62" t="n">
        <f aca="false">BU159*BU266-$F265*BU18</f>
        <v>664.319749709279</v>
      </c>
      <c r="BV267" s="62" t="n">
        <f aca="false">BV159*BV266-$F265*BV18</f>
        <v>662.82036333715</v>
      </c>
      <c r="BW267" s="62" t="n">
        <f aca="false">BW159*BW266-$F265*BW18</f>
        <v>649.053705685497</v>
      </c>
      <c r="BX267" s="62" t="n">
        <f aca="false">BX159*BX266-$F265*BX18</f>
        <v>663.115176661412</v>
      </c>
      <c r="BY267" s="62" t="n">
        <f aca="false">BY159*BY266-$F265*BY18</f>
        <v>677.143570828492</v>
      </c>
      <c r="BZ267" s="62" t="n">
        <f aca="false">BZ159*BZ266-$F265*BZ18</f>
        <v>675.58967363679</v>
      </c>
      <c r="CA267" s="62" t="n">
        <f aca="false">CA159*CA266-$F265*CA18</f>
        <v>2124.41231877637</v>
      </c>
      <c r="CB267" s="62" t="n">
        <f aca="false">CB159*CB266-$F265*CB18</f>
        <v>1381.46321264387</v>
      </c>
      <c r="CC267" s="62" t="n">
        <f aca="false">CC159*CC266-$F265*CC18</f>
        <v>1395.9081234422</v>
      </c>
      <c r="CD267" s="62" t="n">
        <f aca="false">CD159*CD266-$F265*CD18</f>
        <v>1395.16459209126</v>
      </c>
      <c r="CE267" s="62" t="n">
        <f aca="false">CE159*CE266-$F265*CE18</f>
        <v>1347.64766654119</v>
      </c>
      <c r="CF267" s="62" t="n">
        <f aca="false">CF159*CF266-$F265*CF18</f>
        <v>1346.9228385164</v>
      </c>
      <c r="CG267" s="62" t="n">
        <f aca="false">CG159*CG266-$F265*CG18</f>
        <v>1360.99194392968</v>
      </c>
      <c r="CH267" s="62" t="n">
        <f aca="false">CH159*CH266-$F265*CH18</f>
        <v>1360.25221019267</v>
      </c>
      <c r="CI267" s="62" t="n">
        <f aca="false">CI159*CI266-$F265*CI18</f>
        <v>1387.4965487497</v>
      </c>
      <c r="CJ267" s="62" t="n">
        <f aca="false">CJ159*CJ266-$F265*CJ18</f>
        <v>1402.15316902107</v>
      </c>
      <c r="CK267" s="62" t="n">
        <f aca="false">CK159*CK266-$F265*CK18</f>
        <v>1416.78512702431</v>
      </c>
      <c r="CL267" s="62" t="n">
        <f aca="false">CL159*CL266-$F265*CL18</f>
        <v>1416.00086838555</v>
      </c>
      <c r="CM267" s="62" t="n">
        <f aca="false">CM159*CM266-$F265*CM18</f>
        <v>1465.7123573538</v>
      </c>
      <c r="CN267" s="62" t="n">
        <f aca="false">CN159*CN266-$F265*CN18</f>
        <v>1481.21379022325</v>
      </c>
      <c r="CO267" s="62" t="n">
        <f aca="false">CO159*CO266-$F265*CO18</f>
        <v>1496.68977384883</v>
      </c>
      <c r="CP267" s="62" t="n">
        <f aca="false">CP159*CP266-$F265*CP18</f>
        <v>1495.88048942904</v>
      </c>
      <c r="CQ267" s="62" t="n">
        <f aca="false">CQ159*CQ266-$F265*CQ18</f>
        <v>1449.5010995176</v>
      </c>
      <c r="CR267" s="62" t="n">
        <f aca="false">CR159*CR266-$F265*CR18</f>
        <v>1464.81364595387</v>
      </c>
      <c r="CS267" s="62" t="n">
        <f aca="false">CS159*CS266-$F265*CS18</f>
        <v>1480.10045884051</v>
      </c>
      <c r="CT267" s="62" t="n">
        <f aca="false">CT159*CT266-$F265*CT18</f>
        <v>1479.28213351465</v>
      </c>
      <c r="CU267" s="62" t="n">
        <f aca="false">CU159*CU266-$F265*CU18</f>
        <v>-33272.5377258</v>
      </c>
      <c r="CV267" s="62" t="n">
        <f aca="false">CV159*CV266-$F265*CV18</f>
        <v>1530.66907651028</v>
      </c>
      <c r="CW267" s="62" t="n">
        <f aca="false">CW159*CW266-$F265*CW18</f>
        <v>1546.7135749082</v>
      </c>
      <c r="CX267" s="62" t="n">
        <f aca="false">CX159*CX266-$F265*CX18</f>
        <v>1545.92959678448</v>
      </c>
      <c r="CY267" s="62" t="n">
        <f aca="false">CY159*CY266-$F265*CY18</f>
        <v>1904.22668073469</v>
      </c>
      <c r="CZ267" s="62" t="n">
        <f aca="false">CZ159*CZ266-$F265*CZ18</f>
        <v>1924.6154007972</v>
      </c>
      <c r="DA267" s="62" t="n">
        <f aca="false">DA159*DA266-$F265*DA18</f>
        <v>1944.97915530991</v>
      </c>
      <c r="DB267" s="62" t="n">
        <f aca="false">DB159*DB266-$F265*DB18</f>
        <v>1944.18525233224</v>
      </c>
      <c r="DC267" s="62" t="n">
        <f aca="false">DC159*DC266-$F265*DC18</f>
        <v>1896.99405933607</v>
      </c>
      <c r="DD267" s="62" t="n">
        <f aca="false">DD159*DD266-$F265*DD18</f>
        <v>1917.305551589</v>
      </c>
      <c r="DE267" s="62" t="n">
        <f aca="false">DE159*DE266-$F265*DE18</f>
        <v>1937.59218001155</v>
      </c>
      <c r="DF267" s="62" t="n">
        <f aca="false">DF159*DF266-$F265*DF18</f>
        <v>1936.80151170575</v>
      </c>
      <c r="DG267" s="62" t="n">
        <f aca="false">DG159*DG266-$F265*DG18</f>
        <v>1899.39536004032</v>
      </c>
      <c r="DH267" s="62" t="n">
        <f aca="false">DH159*DH266-$F265*DH18</f>
        <v>1919.72564340049</v>
      </c>
      <c r="DI267" s="62" t="n">
        <f aca="false">DI159*DI266-$F265*DI18</f>
        <v>1940.03080689933</v>
      </c>
      <c r="DJ267" s="62" t="n">
        <f aca="false">DJ159*DJ266-$F265*DJ18</f>
        <v>1939.2319968247</v>
      </c>
      <c r="DK267" s="62" t="n">
        <f aca="false">DK159*DK266-$F265*DK18</f>
        <v>1891.21433941723</v>
      </c>
      <c r="DL267" s="62" t="n">
        <f aca="false">DL159*DL266-$F265*DL18</f>
        <v>1890.43794308765</v>
      </c>
      <c r="DM267" s="62" t="n">
        <f aca="false">DM159*DM266-$F265*DM18</f>
        <v>1910.42764600639</v>
      </c>
      <c r="DN267" s="62" t="n">
        <f aca="false">DN159*DN266-$F265*DN18</f>
        <v>1909.63528348916</v>
      </c>
      <c r="DO267" s="62" t="n">
        <f aca="false">DO159*DO266-$F265*DO18</f>
        <v>1905.90291427049</v>
      </c>
      <c r="DP267" s="62" t="n">
        <f aca="false">DP159*DP266-$F265*DP18</f>
        <v>1926.30008945086</v>
      </c>
      <c r="DQ267" s="62" t="n">
        <f aca="false">DQ159*DQ266-$F265*DQ18</f>
        <v>1946.67196907459</v>
      </c>
      <c r="DR267" s="62" t="n">
        <f aca="false">DR159*DR266-$F265*DR18</f>
        <v>1945.86757189955</v>
      </c>
      <c r="DS267" s="62" t="n">
        <f aca="false">DS159*DS266-$F265*DS18</f>
        <v>1876.87621973754</v>
      </c>
      <c r="DT267" s="62" t="n">
        <f aca="false">DT159*DT266-$F265*DT18</f>
        <v>1896.95028006896</v>
      </c>
      <c r="DU267" s="62" t="n">
        <f aca="false">DU159*DU266-$F265*DU18</f>
        <v>1916.99902550286</v>
      </c>
      <c r="DV267" s="62" t="n">
        <f aca="false">DV159*DV266-$F265*DV18</f>
        <v>1916.19401328898</v>
      </c>
      <c r="DW267" s="62" t="n">
        <f aca="false">DW159*DW266-$F265*DW18</f>
        <v>1899.6106504554</v>
      </c>
      <c r="DX267" s="62" t="n">
        <f aca="false">DX159*DX266-$F265*DX18</f>
        <v>1919.93104668206</v>
      </c>
      <c r="DY267" s="62" t="n">
        <f aca="false">DY159*DY266-$F265*DY18</f>
        <v>1940.22592458564</v>
      </c>
      <c r="DZ267" s="62" t="n">
        <f aca="false">DZ159*DZ266-$F265*DZ18</f>
        <v>1939.4144434514</v>
      </c>
      <c r="EA267" s="62" t="n">
        <f aca="false">EA159*EA266-$F265*EA18</f>
        <v>1933.17676680014</v>
      </c>
      <c r="EB267" s="62" t="n">
        <f aca="false">EB159*EB266-$F265*EB18</f>
        <v>1932.3879251865</v>
      </c>
      <c r="EC267" s="62" t="n">
        <f aca="false">EC159*EC266-$F265*EC18</f>
        <v>1952.82604429538</v>
      </c>
      <c r="ED267" s="62" t="n">
        <f aca="false">ED159*ED266-$F265*ED18</f>
        <v>1952.02098056327</v>
      </c>
      <c r="EE267" s="62" t="n">
        <f aca="false">EE159*EE266-$F265*EE18</f>
        <v>1869.77052216681</v>
      </c>
      <c r="EF267" s="62" t="n">
        <f aca="false">EF159*EF266-$F265*EF18</f>
        <v>1889.74691664176</v>
      </c>
      <c r="EG267" s="62" t="n">
        <f aca="false">EG159*EG266-$F265*EG18</f>
        <v>1909.69738896071</v>
      </c>
      <c r="EH267" s="62" t="n">
        <f aca="false">EH159*EH266-$F265*EH18</f>
        <v>1908.87306596383</v>
      </c>
      <c r="EI267" s="62" t="n">
        <f aca="false">EI159*EI266-$F265*EI18</f>
        <v>1926.67860443634</v>
      </c>
      <c r="EJ267" s="62" t="n">
        <f aca="false">EJ159*EJ266-$F265*EJ18</f>
        <v>1839.25031558284</v>
      </c>
      <c r="EK267" s="62" t="n">
        <f aca="false">EK159*EK266-$F265*EK18</f>
        <v>1858.63216879954</v>
      </c>
      <c r="EL267" s="62" t="n">
        <f aca="false">EL159*EL266-$F265*EL18</f>
        <v>1857.79399416642</v>
      </c>
      <c r="EM267" s="62" t="n">
        <f aca="false">EM159*EM266-$F265*EM18</f>
        <v>1880.52833244476</v>
      </c>
      <c r="EN267" s="62" t="n">
        <f aca="false">EN159*EN266-$F265*EN18</f>
        <v>1900.57973727047</v>
      </c>
      <c r="EO267" s="62" t="n">
        <f aca="false">EO159*EO266-$F265*EO18</f>
        <v>1920.6037752374</v>
      </c>
      <c r="EP267" s="62" t="n">
        <f aca="false">EP159*EP266-$F265*EP18</f>
        <v>1919.73351077904</v>
      </c>
      <c r="EQ267" s="62" t="n">
        <f aca="false">EQ159*EQ266-$F265*EQ18</f>
        <v>1850.10599581474</v>
      </c>
      <c r="ER267" s="62" t="n">
        <f aca="false">ER159*ER266-$F265*ER18</f>
        <v>1849.25089601714</v>
      </c>
      <c r="ES267" s="62" t="n">
        <f aca="false">ES159*ES266-$F265*ES18</f>
        <v>1868.70848526162</v>
      </c>
      <c r="ET267" s="62" t="n">
        <f aca="false">ET159*ET266-$F265*ET18</f>
        <v>1867.83580078039</v>
      </c>
      <c r="EU267" s="62" t="n">
        <f aca="false">EU159*EU266-$F265*EU18</f>
        <v>1862.90516002734</v>
      </c>
      <c r="EV267" s="62" t="n">
        <f aca="false">EV159*EV266-$F265*EV18</f>
        <v>1882.744080483</v>
      </c>
      <c r="EW267" s="62" t="n">
        <f aca="false">EW159*EW266-$F265*EW18</f>
        <v>1902.55509309463</v>
      </c>
      <c r="EX267" s="62" t="n">
        <f aca="false">EX159*EX266-$F265*EX18</f>
        <v>1901.66762533829</v>
      </c>
      <c r="EY267" s="62" t="n">
        <f aca="false">EY159*EY266-$F265*EY18</f>
        <v>1896.64869716982</v>
      </c>
      <c r="EZ267" s="62" t="n">
        <f aca="false">EZ159*EZ266-$F265*EZ18</f>
        <v>1916.84797697946</v>
      </c>
      <c r="FA267" s="62" t="n">
        <f aca="false">FA159*FA266-$F265*FA18</f>
        <v>1937.0188761862</v>
      </c>
      <c r="FB267" s="62" t="n">
        <f aca="false">FB159*FB266-$F265*FB18</f>
        <v>1936.11637472606</v>
      </c>
      <c r="FC267" s="62" t="n">
        <f aca="false">FC159*FC266-$F265*FC18</f>
        <v>1931.00756830613</v>
      </c>
      <c r="FD267" s="62" t="n">
        <f aca="false">FD159*FD266-$F265*FD18</f>
        <v>-2.72848410531879E-013</v>
      </c>
      <c r="FE267" s="62" t="n">
        <f aca="false">FE159*FE266-$F265*FE18</f>
        <v>-2.72848410531879E-013</v>
      </c>
      <c r="FF267" s="62" t="n">
        <f aca="false">FF159*FF266-$F265*FF18</f>
        <v>-2.72848410531879E-013</v>
      </c>
      <c r="FG267" s="62" t="n">
        <f aca="false">FG159*FG266-$F265*FG18</f>
        <v>-2.72848410531879E-013</v>
      </c>
      <c r="FH267" s="62" t="n">
        <f aca="false">FH159*FH266-$F265*FH18</f>
        <v>-2.72848410531879E-013</v>
      </c>
    </row>
    <row r="268" customFormat="false" ht="15" hidden="false" customHeight="false" outlineLevel="0" collapsed="false">
      <c r="C268" s="23" t="s">
        <v>838</v>
      </c>
      <c r="D268" s="11" t="s">
        <v>33</v>
      </c>
      <c r="E268" s="24" t="n">
        <f aca="false">XIRR($J267:$FH267,$J$4:$FH$4)</f>
        <v>0.0889549485924624</v>
      </c>
    </row>
    <row r="269" customFormat="false" ht="15" hidden="false" customHeight="false" outlineLevel="0" collapsed="false">
      <c r="C269" s="0" t="s">
        <v>839</v>
      </c>
      <c r="D269" s="11" t="s">
        <v>319</v>
      </c>
      <c r="I269" s="43" t="n">
        <f aca="false">SUM(J269:FH269)</f>
        <v>129967.068102348</v>
      </c>
      <c r="J269" s="43" t="n">
        <f aca="false">J267-J149*J266</f>
        <v>-2749.35227272727</v>
      </c>
      <c r="K269" s="43" t="n">
        <f aca="false">K267-K149*K266</f>
        <v>818.684731973848</v>
      </c>
      <c r="L269" s="43" t="n">
        <f aca="false">L267-L149*L266</f>
        <v>-684.462738443338</v>
      </c>
      <c r="M269" s="43" t="n">
        <f aca="false">M267-M149*M266</f>
        <v>-226.929361942715</v>
      </c>
      <c r="N269" s="43" t="n">
        <f aca="false">N267-N149*N266</f>
        <v>-1835.41287842623</v>
      </c>
      <c r="O269" s="43" t="n">
        <f aca="false">O267-O149*O266</f>
        <v>-3121.54278319658</v>
      </c>
      <c r="P269" s="43" t="n">
        <f aca="false">P267-P149*P266</f>
        <v>-890.095562971991</v>
      </c>
      <c r="Q269" s="43" t="n">
        <f aca="false">Q267-Q149*Q266</f>
        <v>-8562.44447626401</v>
      </c>
      <c r="R269" s="43" t="n">
        <f aca="false">R267-R149*R266</f>
        <v>-8538.91965785305</v>
      </c>
      <c r="S269" s="43" t="n">
        <f aca="false">S267-S149*S266</f>
        <v>-9373.48971512775</v>
      </c>
      <c r="T269" s="43" t="n">
        <f aca="false">T267-T149*T266</f>
        <v>587.328091556073</v>
      </c>
      <c r="U269" s="43" t="n">
        <f aca="false">U267-U149*U266</f>
        <v>601.517573196233</v>
      </c>
      <c r="V269" s="43" t="n">
        <f aca="false">V267-V149*V266</f>
        <v>600.932950795759</v>
      </c>
      <c r="W269" s="43" t="n">
        <f aca="false">W267-W149*W266</f>
        <v>554.032006890901</v>
      </c>
      <c r="X269" s="43" t="n">
        <f aca="false">X267-X149*X266</f>
        <v>568.03050159941</v>
      </c>
      <c r="Y269" s="43" t="n">
        <f aca="false">Y267-Y149*Y266</f>
        <v>582.010700184832</v>
      </c>
      <c r="Z269" s="43" t="n">
        <f aca="false">Z267-Z149*Z266</f>
        <v>581.428884574464</v>
      </c>
      <c r="AA269" s="43" t="n">
        <f aca="false">AA267-AA149*AA266</f>
        <v>534.58310479094</v>
      </c>
      <c r="AB269" s="43" t="n">
        <f aca="false">AB267-AB149*AB266</f>
        <v>548.368232094436</v>
      </c>
      <c r="AC269" s="43" t="n">
        <f aca="false">AC267-AC149*AC266</f>
        <v>562.135151912277</v>
      </c>
      <c r="AD269" s="43" t="n">
        <f aca="false">AD267-AD149*AD266</f>
        <v>561.556154966961</v>
      </c>
      <c r="AE269" s="43" t="n">
        <f aca="false">AE267-AE149*AE266</f>
        <v>1010.56400025678</v>
      </c>
      <c r="AF269" s="43" t="n">
        <f aca="false">AF267-AF149*AF266</f>
        <v>1029.38946343316</v>
      </c>
      <c r="AG269" s="43" t="n">
        <f aca="false">AG267-AG149*AG266</f>
        <v>1048.18866046448</v>
      </c>
      <c r="AH269" s="43" t="n">
        <f aca="false">AH267-AH149*AH266</f>
        <v>1047.35339863635</v>
      </c>
      <c r="AI269" s="43" t="n">
        <f aca="false">AI267-AI149*AI266</f>
        <v>1071.05354431023</v>
      </c>
      <c r="AJ269" s="43" t="n">
        <f aca="false">AJ267-AJ149*AJ266</f>
        <v>1070.28975005716</v>
      </c>
      <c r="AK269" s="43" t="n">
        <f aca="false">AK267-AK149*AK266</f>
        <v>1089.59359679448</v>
      </c>
      <c r="AL269" s="43" t="n">
        <f aca="false">AL267-AL149*AL266</f>
        <v>1088.81409550892</v>
      </c>
      <c r="AM269" s="43" t="n">
        <f aca="false">AM267-AM149*AM266</f>
        <v>928.480686661853</v>
      </c>
      <c r="AN269" s="43" t="n">
        <f aca="false">AN267-AN149*AN266</f>
        <v>946.421240379529</v>
      </c>
      <c r="AO269" s="43" t="n">
        <f aca="false">AO267-AO149*AO266</f>
        <v>964.336408235198</v>
      </c>
      <c r="AP269" s="43" t="n">
        <f aca="false">AP267-AP149*AP266</f>
        <v>963.529139354928</v>
      </c>
      <c r="AQ269" s="43" t="n">
        <f aca="false">AQ267-AQ149*AQ266</f>
        <v>804.511355423429</v>
      </c>
      <c r="AR269" s="43" t="n">
        <f aca="false">AR267-AR149*AR266</f>
        <v>821.131022558578</v>
      </c>
      <c r="AS269" s="43" t="n">
        <f aca="false">AS267-AS149*AS266</f>
        <v>837.727138893731</v>
      </c>
      <c r="AT269" s="43" t="n">
        <f aca="false">AT267-AT149*AT266</f>
        <v>836.978224874746</v>
      </c>
      <c r="AU269" s="43" t="n">
        <f aca="false">AU267-AU149*AU266</f>
        <v>835.392136503771</v>
      </c>
      <c r="AV269" s="43" t="n">
        <f aca="false">AV267-AV149*AV266</f>
        <v>852.355853776213</v>
      </c>
      <c r="AW269" s="43" t="n">
        <f aca="false">AW267-AW149*AW266</f>
        <v>869.296050438446</v>
      </c>
      <c r="AX269" s="43" t="n">
        <f aca="false">AX267-AX149*AX266</f>
        <v>868.548096452812</v>
      </c>
      <c r="AY269" s="43" t="n">
        <f aca="false">AY267-AY149*AY266</f>
        <v>750.336841127146</v>
      </c>
      <c r="AZ269" s="43" t="n">
        <f aca="false">AZ267-AZ149*AZ266</f>
        <v>749.594007063531</v>
      </c>
      <c r="BA269" s="43" t="n">
        <f aca="false">BA267-BA149*BA266</f>
        <v>765.394899410956</v>
      </c>
      <c r="BB269" s="43" t="n">
        <f aca="false">BB267-BB149*BB266</f>
        <v>764.636789350274</v>
      </c>
      <c r="BC269" s="43" t="n">
        <f aca="false">BC267-BC149*BC266</f>
        <v>781.000394703647</v>
      </c>
      <c r="BD269" s="43" t="n">
        <f aca="false">BD267-BD149*BD266</f>
        <v>797.287176148655</v>
      </c>
      <c r="BE269" s="43" t="n">
        <f aca="false">BE267-BE149*BE266</f>
        <v>813.54808165987</v>
      </c>
      <c r="BF269" s="43" t="n">
        <f aca="false">BF267-BF149*BF266</f>
        <v>812.725228526367</v>
      </c>
      <c r="BG269" s="43" t="n">
        <f aca="false">BG267-BG149*BG266</f>
        <v>770.118128305916</v>
      </c>
      <c r="BH269" s="43" t="n">
        <f aca="false">BH267-BH149*BH266</f>
        <v>786.268147314585</v>
      </c>
      <c r="BI269" s="43" t="n">
        <f aca="false">BI267-BI149*BI266</f>
        <v>802.391776109863</v>
      </c>
      <c r="BJ269" s="43" t="n">
        <f aca="false">BJ267-BJ149*BJ266</f>
        <v>801.552568916173</v>
      </c>
      <c r="BK269" s="43" t="n">
        <f aca="false">BK267-BK149*BK266</f>
        <v>766.464734657403</v>
      </c>
      <c r="BL269" s="43" t="n">
        <f aca="false">BL267-BL149*BL266</f>
        <v>782.576933269591</v>
      </c>
      <c r="BM269" s="43" t="n">
        <f aca="false">BM267-BM149*BM266</f>
        <v>798.662831647925</v>
      </c>
      <c r="BN269" s="43" t="n">
        <f aca="false">BN267-BN149*BN266</f>
        <v>797.82648579806</v>
      </c>
      <c r="BO269" s="43" t="n">
        <f aca="false">BO267-BO149*BO266</f>
        <v>800.540189770007</v>
      </c>
      <c r="BP269" s="43" t="n">
        <f aca="false">BP267-BP149*BP266</f>
        <v>799.741210063241</v>
      </c>
      <c r="BQ269" s="43" t="n">
        <f aca="false">BQ267-BQ149*BQ266</f>
        <v>816.036450450481</v>
      </c>
      <c r="BR269" s="43" t="n">
        <f aca="false">BR267-BR149*BR266</f>
        <v>815.22104014063</v>
      </c>
      <c r="BS269" s="43" t="n">
        <f aca="false">BS267-BS149*BS266</f>
        <v>733.566159840127</v>
      </c>
      <c r="BT269" s="43" t="n">
        <f aca="false">BT267-BT149*BT266</f>
        <v>749.357492242249</v>
      </c>
      <c r="BU269" s="43" t="n">
        <f aca="false">BU267-BU149*BU266</f>
        <v>765.12397406633</v>
      </c>
      <c r="BV269" s="43" t="n">
        <f aca="false">BV267-BV149*BV266</f>
        <v>764.333727183874</v>
      </c>
      <c r="BW269" s="43" t="n">
        <f aca="false">BW267-BW149*BW266</f>
        <v>750.801770833219</v>
      </c>
      <c r="BX269" s="43" t="n">
        <f aca="false">BX267-BX149*BX266</f>
        <v>766.768891654736</v>
      </c>
      <c r="BY269" s="43" t="n">
        <f aca="false">BY267-BY149*BY266</f>
        <v>782.71065183698</v>
      </c>
      <c r="BZ269" s="43" t="n">
        <f aca="false">BZ267-BZ149*BZ266</f>
        <v>781.904185038126</v>
      </c>
      <c r="CA269" s="43" t="n">
        <f aca="false">CA267-CA149*CA266</f>
        <v>2226.00490341115</v>
      </c>
      <c r="CB269" s="43" t="n">
        <f aca="false">CB267-CB149*CB266</f>
        <v>1484.9633228609</v>
      </c>
      <c r="CC269" s="43" t="n">
        <f aca="false">CC267-CC149*CC266</f>
        <v>1500.47280594032</v>
      </c>
      <c r="CD269" s="43" t="n">
        <f aca="false">CD267-CD149*CD266</f>
        <v>1499.65573852171</v>
      </c>
      <c r="CE269" s="43" t="n">
        <f aca="false">CE267-CE149*CE266</f>
        <v>1447.80338208872</v>
      </c>
      <c r="CF269" s="43" t="n">
        <f aca="false">CF267-CF149*CF266</f>
        <v>1447.00686777577</v>
      </c>
      <c r="CG269" s="43" t="n">
        <f aca="false">CG267-CG149*CG266</f>
        <v>1462.10337790459</v>
      </c>
      <c r="CH269" s="43" t="n">
        <f aca="false">CH267-CH149*CH266</f>
        <v>1461.2904836881</v>
      </c>
      <c r="CI269" s="43" t="n">
        <f aca="false">CI267-CI149*CI266</f>
        <v>1491.95740780801</v>
      </c>
      <c r="CJ269" s="43" t="n">
        <f aca="false">CJ267-CJ149*CJ266</f>
        <v>1507.69953866002</v>
      </c>
      <c r="CK269" s="43" t="n">
        <f aca="false">CK267-CK149*CK266</f>
        <v>1523.41456811847</v>
      </c>
      <c r="CL269" s="43" t="n">
        <f aca="false">CL267-CL149*CL266</f>
        <v>1522.55274543851</v>
      </c>
      <c r="CM269" s="43" t="n">
        <f aca="false">CM267-CM149*CM266</f>
        <v>1577.9088458345</v>
      </c>
      <c r="CN269" s="43" t="n">
        <f aca="false">CN267-CN149*CN266</f>
        <v>1594.5793421789</v>
      </c>
      <c r="CO269" s="43" t="n">
        <f aca="false">CO267-CO149*CO266</f>
        <v>1611.22187232124</v>
      </c>
      <c r="CP269" s="43" t="n">
        <f aca="false">CP267-CP149*CP266</f>
        <v>1610.33254878301</v>
      </c>
      <c r="CQ269" s="43" t="n">
        <f aca="false">CQ267-CQ149*CQ266</f>
        <v>1560.09427678373</v>
      </c>
      <c r="CR269" s="43" t="n">
        <f aca="false">CR267-CR149*CR266</f>
        <v>1576.55720561914</v>
      </c>
      <c r="CS269" s="43" t="n">
        <f aca="false">CS267-CS149*CS266</f>
        <v>1592.99185582858</v>
      </c>
      <c r="CT269" s="43" t="n">
        <f aca="false">CT267-CT149*CT266</f>
        <v>1592.09259722873</v>
      </c>
      <c r="CU269" s="43" t="n">
        <f aca="false">CU267-CU149*CU266</f>
        <v>-33161.9071369675</v>
      </c>
      <c r="CV269" s="43" t="n">
        <f aca="false">CV267-CV149*CV266</f>
        <v>1563.34670821655</v>
      </c>
      <c r="CW269" s="43" t="n">
        <f aca="false">CW267-CW149*CW266</f>
        <v>1579.67355017014</v>
      </c>
      <c r="CX269" s="43" t="n">
        <f aca="false">CX267-CX149*CX266</f>
        <v>1578.81203574847</v>
      </c>
      <c r="CY269" s="43" t="n">
        <f aca="false">CY267-CY149*CY266</f>
        <v>1975.1540449688</v>
      </c>
      <c r="CZ269" s="43" t="n">
        <f aca="false">CZ267-CZ149*CZ266</f>
        <v>1996.25475688349</v>
      </c>
      <c r="DA269" s="43" t="n">
        <f aca="false">DA267-DA149*DA266</f>
        <v>2017.32803412807</v>
      </c>
      <c r="DB269" s="43" t="n">
        <f aca="false">DB267-DB149*DB266</f>
        <v>2016.45561327348</v>
      </c>
      <c r="DC269" s="43" t="n">
        <f aca="false">DC267-DC149*DC266</f>
        <v>1967.20610936593</v>
      </c>
      <c r="DD269" s="43" t="n">
        <f aca="false">DD267-DD149*DD266</f>
        <v>1988.2219555558</v>
      </c>
      <c r="DE269" s="43" t="n">
        <f aca="false">DE267-DE149*DE266</f>
        <v>2009.21047885515</v>
      </c>
      <c r="DF269" s="43" t="n">
        <f aca="false">DF267-DF149*DF266</f>
        <v>2008.34161258503</v>
      </c>
      <c r="DG269" s="43" t="n">
        <f aca="false">DG267-DG149*DG266</f>
        <v>1969.84490134862</v>
      </c>
      <c r="DH269" s="43" t="n">
        <f aca="false">DH267-DH149*DH266</f>
        <v>1990.88139710688</v>
      </c>
      <c r="DI269" s="43" t="n">
        <f aca="false">DI267-DI149*DI266</f>
        <v>2011.89028862193</v>
      </c>
      <c r="DJ269" s="43" t="n">
        <f aca="false">DJ267-DJ149*DJ266</f>
        <v>2011.01247535311</v>
      </c>
      <c r="DK269" s="43" t="n">
        <f aca="false">DK267-DK149*DK266</f>
        <v>1959.55029382857</v>
      </c>
      <c r="DL269" s="43" t="n">
        <f aca="false">DL267-DL149*DL266</f>
        <v>1958.69711104882</v>
      </c>
      <c r="DM269" s="43" t="n">
        <f aca="false">DM267-DM149*DM266</f>
        <v>1979.35934258573</v>
      </c>
      <c r="DN269" s="43" t="n">
        <f aca="false">DN267-DN149*DN266</f>
        <v>1978.48861454482</v>
      </c>
      <c r="DO269" s="43" t="n">
        <f aca="false">DO267-DO149*DO266</f>
        <v>1976.99605984331</v>
      </c>
      <c r="DP269" s="43" t="n">
        <f aca="false">DP267-DP149*DP266</f>
        <v>1998.1060630963</v>
      </c>
      <c r="DQ269" s="43" t="n">
        <f aca="false">DQ267-DQ149*DQ266</f>
        <v>2019.18826903431</v>
      </c>
      <c r="DR269" s="43" t="n">
        <f aca="false">DR267-DR149*DR266</f>
        <v>2018.3043160947</v>
      </c>
      <c r="DS269" s="43" t="n">
        <f aca="false">DS267-DS149*DS266</f>
        <v>1945.09859332358</v>
      </c>
      <c r="DT269" s="43" t="n">
        <f aca="false">DT267-DT149*DT266</f>
        <v>1965.85352531399</v>
      </c>
      <c r="DU269" s="43" t="n">
        <f aca="false">DU267-DU149*DU266</f>
        <v>1986.5806387357</v>
      </c>
      <c r="DV269" s="43" t="n">
        <f aca="false">DV267-DV149*DV266</f>
        <v>1985.69600992925</v>
      </c>
      <c r="DW269" s="43" t="n">
        <f aca="false">DW267-DW149*DW266</f>
        <v>1970.08148422232</v>
      </c>
      <c r="DX269" s="43" t="n">
        <f aca="false">DX267-DX149*DX266</f>
        <v>1991.10711499872</v>
      </c>
      <c r="DY269" s="43" t="n">
        <f aca="false">DY267-DY149*DY266</f>
        <v>2012.10470366184</v>
      </c>
      <c r="DZ269" s="43" t="n">
        <f aca="false">DZ267-DZ149*DZ266</f>
        <v>2011.21296615168</v>
      </c>
      <c r="EA269" s="43" t="n">
        <f aca="false">EA267-EA149*EA266</f>
        <v>2005.66285139222</v>
      </c>
      <c r="EB269" s="43" t="n">
        <f aca="false">EB267-EB149*EB266</f>
        <v>2004.79599247612</v>
      </c>
      <c r="EC269" s="43" t="n">
        <f aca="false">EC267-EC149*EC266</f>
        <v>2025.95098905715</v>
      </c>
      <c r="ED269" s="43" t="n">
        <f aca="false">ED267-ED149*ED266</f>
        <v>2025.06630363725</v>
      </c>
      <c r="EE269" s="43" t="n">
        <f aca="false">EE267-EE149*EE266</f>
        <v>1937.29013445465</v>
      </c>
      <c r="EF269" s="43" t="n">
        <f aca="false">EF267-EF149*EF266</f>
        <v>1957.93774132806</v>
      </c>
      <c r="EG269" s="43" t="n">
        <f aca="false">EG267-EG149*EG266</f>
        <v>1978.55686231576</v>
      </c>
      <c r="EH269" s="43" t="n">
        <f aca="false">EH267-EH149*EH266</f>
        <v>1977.65101286864</v>
      </c>
      <c r="EI269" s="43" t="n">
        <f aca="false">EI267-EI149*EI266</f>
        <v>1999.82648859699</v>
      </c>
      <c r="EJ269" s="43" t="n">
        <f aca="false">EJ267-EJ149*EJ266</f>
        <v>2021.15419294817</v>
      </c>
      <c r="EK269" s="43" t="n">
        <f aca="false">EK267-EK149*EK266</f>
        <v>2042.45293274675</v>
      </c>
      <c r="EL269" s="43" t="n">
        <f aca="false">EL267-EL149*EL266</f>
        <v>2041.53186172135</v>
      </c>
      <c r="EM269" s="43" t="n">
        <f aca="false">EM267-EM149*EM266</f>
        <v>2066.5146510382</v>
      </c>
      <c r="EN269" s="43" t="n">
        <f aca="false">EN267-EN149*EN266</f>
        <v>2088.54916183568</v>
      </c>
      <c r="EO269" s="43" t="n">
        <f aca="false">EO267-EO149*EO266</f>
        <v>2110.55359916198</v>
      </c>
      <c r="EP269" s="43" t="n">
        <f aca="false">EP267-EP149*EP266</f>
        <v>2109.59726459235</v>
      </c>
      <c r="EQ269" s="43" t="n">
        <f aca="false">EQ267-EQ149*EQ266</f>
        <v>2033.08351188433</v>
      </c>
      <c r="ER269" s="43" t="n">
        <f aca="false">ER267-ER149*ER266</f>
        <v>2032.14384177708</v>
      </c>
      <c r="ES269" s="43" t="n">
        <f aca="false">ES267-ES149*ES266</f>
        <v>2053.5258079798</v>
      </c>
      <c r="ET269" s="43" t="n">
        <f aca="false">ET267-ET149*ET266</f>
        <v>2052.56681404438</v>
      </c>
      <c r="EU269" s="43" t="n">
        <f aca="false">EU267-EU149*EU266</f>
        <v>2047.14852750257</v>
      </c>
      <c r="EV269" s="43" t="n">
        <f aca="false">EV267-EV149*EV266</f>
        <v>2068.94953899231</v>
      </c>
      <c r="EW269" s="43" t="n">
        <f aca="false">EW267-EW149*EW266</f>
        <v>2090.71988252157</v>
      </c>
      <c r="EX269" s="43" t="n">
        <f aca="false">EX267-EX149*EX266</f>
        <v>2089.74464322889</v>
      </c>
      <c r="EY269" s="43" t="n">
        <f aca="false">EY267-EY149*EY266</f>
        <v>2084.22933754925</v>
      </c>
      <c r="EZ269" s="43" t="n">
        <f aca="false">EZ267-EZ149*EZ266</f>
        <v>2106.42634832908</v>
      </c>
      <c r="FA269" s="43" t="n">
        <f aca="false">FA267-FA149*FA266</f>
        <v>2128.59217163318</v>
      </c>
      <c r="FB269" s="43" t="n">
        <f aca="false">FB267-FB149*FB266</f>
        <v>2127.60041178688</v>
      </c>
      <c r="FC269" s="43" t="n">
        <f aca="false">FC267-FC149*FC266</f>
        <v>2121.98633879794</v>
      </c>
      <c r="FD269" s="43" t="n">
        <f aca="false">FD267-FD149*FD266</f>
        <v>-2.72848410531879E-013</v>
      </c>
      <c r="FE269" s="43" t="n">
        <f aca="false">FE267-FE149*FE266</f>
        <v>-2.72848410531879E-013</v>
      </c>
      <c r="FF269" s="43" t="n">
        <f aca="false">FF267-FF149*FF266</f>
        <v>-2.72848410531879E-013</v>
      </c>
      <c r="FG269" s="43" t="n">
        <f aca="false">FG267-FG149*FG266</f>
        <v>-2.72848410531879E-013</v>
      </c>
      <c r="FH269" s="43" t="n">
        <f aca="false">FH267-FH149*FH266</f>
        <v>-2.72848410531879E-013</v>
      </c>
    </row>
    <row r="270" customFormat="false" ht="15" hidden="false" customHeight="false" outlineLevel="0" collapsed="false">
      <c r="C270" s="23" t="s">
        <v>840</v>
      </c>
      <c r="D270" s="11" t="s">
        <v>33</v>
      </c>
      <c r="E270" s="24" t="n">
        <f aca="false">XIRR($J269:$FH269,$J$4:$FH$4)</f>
        <v>0.0946749713422786</v>
      </c>
    </row>
    <row r="271" customFormat="false" ht="15" hidden="false" customHeight="false" outlineLevel="0" collapsed="false">
      <c r="C271" s="23" t="s">
        <v>841</v>
      </c>
      <c r="D271" s="11" t="s">
        <v>14</v>
      </c>
      <c r="E271" s="65" t="n">
        <f aca="false">SUMIF($J267:$FH267,"&gt;0")/-SUMIF($J267:$FH267,"&lt;0")</f>
        <v>2.70467461760761</v>
      </c>
    </row>
    <row r="272" customFormat="false" ht="15" hidden="false" customHeight="false" outlineLevel="0" collapsed="false">
      <c r="C272" s="23" t="s">
        <v>842</v>
      </c>
      <c r="D272" s="11" t="s">
        <v>319</v>
      </c>
      <c r="E272" s="62" t="n">
        <f aca="false">XNPV(In_Discount_Rate,$J267:$FH267,$J$4:$FH$4)</f>
        <v>3495.39599568186</v>
      </c>
    </row>
    <row r="273" customFormat="false" ht="15" hidden="false" customHeight="false" outlineLevel="0" collapsed="false">
      <c r="C273" s="0" t="s">
        <v>843</v>
      </c>
      <c r="D273" s="11" t="s">
        <v>319</v>
      </c>
      <c r="E273" s="43" t="n">
        <f aca="false">-SUMIF($J267:$FH267,"&lt;0")</f>
        <v>69255.187172753</v>
      </c>
    </row>
    <row r="274" customFormat="false" ht="15" hidden="false" customHeight="false" outlineLevel="0" collapsed="false">
      <c r="C274" s="0" t="s">
        <v>844</v>
      </c>
      <c r="D274" s="11" t="s">
        <v>319</v>
      </c>
      <c r="I274" s="43" t="n">
        <f aca="false">SUM(J274:FH274)</f>
        <v>1390.80291200887</v>
      </c>
      <c r="J274" s="43" t="n">
        <f aca="false">J236-$F225*J18+$F265*J18+(1-J266)*J159</f>
        <v>-150</v>
      </c>
      <c r="K274" s="43" t="n">
        <f aca="false">K236-$F225*K18+$F265*K18+(1-K266)*K159</f>
        <v>0</v>
      </c>
      <c r="L274" s="43" t="n">
        <f aca="false">L236-$F225*L18+$F265*L18+(1-L266)*L159</f>
        <v>0</v>
      </c>
      <c r="M274" s="43" t="n">
        <f aca="false">M236-$F225*M18+$F265*M18+(1-M266)*M159</f>
        <v>0</v>
      </c>
      <c r="N274" s="43" t="n">
        <f aca="false">N236-$F225*N18+$F265*N18+(1-N266)*N159</f>
        <v>0</v>
      </c>
      <c r="O274" s="43" t="n">
        <f aca="false">O236-$F225*O18+$F265*O18+(1-O266)*O159</f>
        <v>1540.80291200887</v>
      </c>
      <c r="P274" s="43" t="n">
        <f aca="false">P236-$F225*P18+$F265*P18+(1-P266)*P159</f>
        <v>0</v>
      </c>
      <c r="Q274" s="43" t="n">
        <f aca="false">Q236-$F225*Q18+$F265*Q18+(1-Q266)*Q159</f>
        <v>0</v>
      </c>
      <c r="R274" s="43" t="n">
        <f aca="false">R236-$F225*R18+$F265*R18+(1-R266)*R159</f>
        <v>0</v>
      </c>
      <c r="S274" s="43" t="n">
        <f aca="false">S236-$F225*S18+$F265*S18+(1-S266)*S159</f>
        <v>0</v>
      </c>
      <c r="T274" s="43" t="n">
        <f aca="false">T236-$F225*T18+$F265*T18+(1-T266)*T159</f>
        <v>0</v>
      </c>
      <c r="U274" s="43" t="n">
        <f aca="false">U236-$F225*U18+$F265*U18+(1-U266)*U159</f>
        <v>0</v>
      </c>
      <c r="V274" s="43" t="n">
        <f aca="false">V236-$F225*V18+$F265*V18+(1-V266)*V159</f>
        <v>0</v>
      </c>
      <c r="W274" s="43" t="n">
        <f aca="false">W236-$F225*W18+$F265*W18+(1-W266)*W159</f>
        <v>0</v>
      </c>
      <c r="X274" s="43" t="n">
        <f aca="false">X236-$F225*X18+$F265*X18+(1-X266)*X159</f>
        <v>0</v>
      </c>
      <c r="Y274" s="43" t="n">
        <f aca="false">Y236-$F225*Y18+$F265*Y18+(1-Y266)*Y159</f>
        <v>0</v>
      </c>
      <c r="Z274" s="43" t="n">
        <f aca="false">Z236-$F225*Z18+$F265*Z18+(1-Z266)*Z159</f>
        <v>0</v>
      </c>
      <c r="AA274" s="43" t="n">
        <f aca="false">AA236-$F225*AA18+$F265*AA18+(1-AA266)*AA159</f>
        <v>0</v>
      </c>
      <c r="AB274" s="43" t="n">
        <f aca="false">AB236-$F225*AB18+$F265*AB18+(1-AB266)*AB159</f>
        <v>0</v>
      </c>
      <c r="AC274" s="43" t="n">
        <f aca="false">AC236-$F225*AC18+$F265*AC18+(1-AC266)*AC159</f>
        <v>0</v>
      </c>
      <c r="AD274" s="43" t="n">
        <f aca="false">AD236-$F225*AD18+$F265*AD18+(1-AD266)*AD159</f>
        <v>0</v>
      </c>
      <c r="AE274" s="43" t="n">
        <f aca="false">AE236-$F225*AE18+$F265*AE18+(1-AE266)*AE159</f>
        <v>0</v>
      </c>
      <c r="AF274" s="43" t="n">
        <f aca="false">AF236-$F225*AF18+$F265*AF18+(1-AF266)*AF159</f>
        <v>0</v>
      </c>
      <c r="AG274" s="43" t="n">
        <f aca="false">AG236-$F225*AG18+$F265*AG18+(1-AG266)*AG159</f>
        <v>0</v>
      </c>
      <c r="AH274" s="43" t="n">
        <f aca="false">AH236-$F225*AH18+$F265*AH18+(1-AH266)*AH159</f>
        <v>0</v>
      </c>
      <c r="AI274" s="43" t="n">
        <f aca="false">AI236-$F225*AI18+$F265*AI18+(1-AI266)*AI159</f>
        <v>0</v>
      </c>
      <c r="AJ274" s="43" t="n">
        <f aca="false">AJ236-$F225*AJ18+$F265*AJ18+(1-AJ266)*AJ159</f>
        <v>0</v>
      </c>
      <c r="AK274" s="43" t="n">
        <f aca="false">AK236-$F225*AK18+$F265*AK18+(1-AK266)*AK159</f>
        <v>0</v>
      </c>
      <c r="AL274" s="43" t="n">
        <f aca="false">AL236-$F225*AL18+$F265*AL18+(1-AL266)*AL159</f>
        <v>0</v>
      </c>
      <c r="AM274" s="43" t="n">
        <f aca="false">AM236-$F225*AM18+$F265*AM18+(1-AM266)*AM159</f>
        <v>0</v>
      </c>
      <c r="AN274" s="43" t="n">
        <f aca="false">AN236-$F225*AN18+$F265*AN18+(1-AN266)*AN159</f>
        <v>0</v>
      </c>
      <c r="AO274" s="43" t="n">
        <f aca="false">AO236-$F225*AO18+$F265*AO18+(1-AO266)*AO159</f>
        <v>0</v>
      </c>
      <c r="AP274" s="43" t="n">
        <f aca="false">AP236-$F225*AP18+$F265*AP18+(1-AP266)*AP159</f>
        <v>0</v>
      </c>
      <c r="AQ274" s="43" t="n">
        <f aca="false">AQ236-$F225*AQ18+$F265*AQ18+(1-AQ266)*AQ159</f>
        <v>0</v>
      </c>
      <c r="AR274" s="43" t="n">
        <f aca="false">AR236-$F225*AR18+$F265*AR18+(1-AR266)*AR159</f>
        <v>0</v>
      </c>
      <c r="AS274" s="43" t="n">
        <f aca="false">AS236-$F225*AS18+$F265*AS18+(1-AS266)*AS159</f>
        <v>0</v>
      </c>
      <c r="AT274" s="43" t="n">
        <f aca="false">AT236-$F225*AT18+$F265*AT18+(1-AT266)*AT159</f>
        <v>0</v>
      </c>
      <c r="AU274" s="43" t="n">
        <f aca="false">AU236-$F225*AU18+$F265*AU18+(1-AU266)*AU159</f>
        <v>0</v>
      </c>
      <c r="AV274" s="43" t="n">
        <f aca="false">AV236-$F225*AV18+$F265*AV18+(1-AV266)*AV159</f>
        <v>0</v>
      </c>
      <c r="AW274" s="43" t="n">
        <f aca="false">AW236-$F225*AW18+$F265*AW18+(1-AW266)*AW159</f>
        <v>0</v>
      </c>
      <c r="AX274" s="43" t="n">
        <f aca="false">AX236-$F225*AX18+$F265*AX18+(1-AX266)*AX159</f>
        <v>0</v>
      </c>
      <c r="AY274" s="43" t="n">
        <f aca="false">AY236-$F225*AY18+$F265*AY18+(1-AY266)*AY159</f>
        <v>0</v>
      </c>
      <c r="AZ274" s="43" t="n">
        <f aca="false">AZ236-$F225*AZ18+$F265*AZ18+(1-AZ266)*AZ159</f>
        <v>0</v>
      </c>
      <c r="BA274" s="43" t="n">
        <f aca="false">BA236-$F225*BA18+$F265*BA18+(1-BA266)*BA159</f>
        <v>0</v>
      </c>
      <c r="BB274" s="43" t="n">
        <f aca="false">BB236-$F225*BB18+$F265*BB18+(1-BB266)*BB159</f>
        <v>0</v>
      </c>
      <c r="BC274" s="43" t="n">
        <f aca="false">BC236-$F225*BC18+$F265*BC18+(1-BC266)*BC159</f>
        <v>0</v>
      </c>
      <c r="BD274" s="43" t="n">
        <f aca="false">BD236-$F225*BD18+$F265*BD18+(1-BD266)*BD159</f>
        <v>0</v>
      </c>
      <c r="BE274" s="43" t="n">
        <f aca="false">BE236-$F225*BE18+$F265*BE18+(1-BE266)*BE159</f>
        <v>0</v>
      </c>
      <c r="BF274" s="43" t="n">
        <f aca="false">BF236-$F225*BF18+$F265*BF18+(1-BF266)*BF159</f>
        <v>0</v>
      </c>
      <c r="BG274" s="43" t="n">
        <f aca="false">BG236-$F225*BG18+$F265*BG18+(1-BG266)*BG159</f>
        <v>0</v>
      </c>
      <c r="BH274" s="43" t="n">
        <f aca="false">BH236-$F225*BH18+$F265*BH18+(1-BH266)*BH159</f>
        <v>0</v>
      </c>
      <c r="BI274" s="43" t="n">
        <f aca="false">BI236-$F225*BI18+$F265*BI18+(1-BI266)*BI159</f>
        <v>0</v>
      </c>
      <c r="BJ274" s="43" t="n">
        <f aca="false">BJ236-$F225*BJ18+$F265*BJ18+(1-BJ266)*BJ159</f>
        <v>0</v>
      </c>
      <c r="BK274" s="43" t="n">
        <f aca="false">BK236-$F225*BK18+$F265*BK18+(1-BK266)*BK159</f>
        <v>0</v>
      </c>
      <c r="BL274" s="43" t="n">
        <f aca="false">BL236-$F225*BL18+$F265*BL18+(1-BL266)*BL159</f>
        <v>0</v>
      </c>
      <c r="BM274" s="43" t="n">
        <f aca="false">BM236-$F225*BM18+$F265*BM18+(1-BM266)*BM159</f>
        <v>0</v>
      </c>
      <c r="BN274" s="43" t="n">
        <f aca="false">BN236-$F225*BN18+$F265*BN18+(1-BN266)*BN159</f>
        <v>0</v>
      </c>
      <c r="BO274" s="43" t="n">
        <f aca="false">BO236-$F225*BO18+$F265*BO18+(1-BO266)*BO159</f>
        <v>0</v>
      </c>
      <c r="BP274" s="43" t="n">
        <f aca="false">BP236-$F225*BP18+$F265*BP18+(1-BP266)*BP159</f>
        <v>0</v>
      </c>
      <c r="BQ274" s="43" t="n">
        <f aca="false">BQ236-$F225*BQ18+$F265*BQ18+(1-BQ266)*BQ159</f>
        <v>0</v>
      </c>
      <c r="BR274" s="43" t="n">
        <f aca="false">BR236-$F225*BR18+$F265*BR18+(1-BR266)*BR159</f>
        <v>0</v>
      </c>
      <c r="BS274" s="43" t="n">
        <f aca="false">BS236-$F225*BS18+$F265*BS18+(1-BS266)*BS159</f>
        <v>0</v>
      </c>
      <c r="BT274" s="43" t="n">
        <f aca="false">BT236-$F225*BT18+$F265*BT18+(1-BT266)*BT159</f>
        <v>0</v>
      </c>
      <c r="BU274" s="43" t="n">
        <f aca="false">BU236-$F225*BU18+$F265*BU18+(1-BU266)*BU159</f>
        <v>0</v>
      </c>
      <c r="BV274" s="43" t="n">
        <f aca="false">BV236-$F225*BV18+$F265*BV18+(1-BV266)*BV159</f>
        <v>0</v>
      </c>
      <c r="BW274" s="43" t="n">
        <f aca="false">BW236-$F225*BW18+$F265*BW18+(1-BW266)*BW159</f>
        <v>0</v>
      </c>
      <c r="BX274" s="43" t="n">
        <f aca="false">BX236-$F225*BX18+$F265*BX18+(1-BX266)*BX159</f>
        <v>0</v>
      </c>
      <c r="BY274" s="43" t="n">
        <f aca="false">BY236-$F225*BY18+$F265*BY18+(1-BY266)*BY159</f>
        <v>0</v>
      </c>
      <c r="BZ274" s="43" t="n">
        <f aca="false">BZ236-$F225*BZ18+$F265*BZ18+(1-BZ266)*BZ159</f>
        <v>0</v>
      </c>
      <c r="CA274" s="43" t="n">
        <f aca="false">CA236-$F225*CA18+$F265*CA18+(1-CA266)*CA159</f>
        <v>0</v>
      </c>
      <c r="CB274" s="43" t="n">
        <f aca="false">CB236-$F225*CB18+$F265*CB18+(1-CB266)*CB159</f>
        <v>0</v>
      </c>
      <c r="CC274" s="43" t="n">
        <f aca="false">CC236-$F225*CC18+$F265*CC18+(1-CC266)*CC159</f>
        <v>0</v>
      </c>
      <c r="CD274" s="43" t="n">
        <f aca="false">CD236-$F225*CD18+$F265*CD18+(1-CD266)*CD159</f>
        <v>0</v>
      </c>
      <c r="CE274" s="43" t="n">
        <f aca="false">CE236-$F225*CE18+$F265*CE18+(1-CE266)*CE159</f>
        <v>0</v>
      </c>
      <c r="CF274" s="43" t="n">
        <f aca="false">CF236-$F225*CF18+$F265*CF18+(1-CF266)*CF159</f>
        <v>0</v>
      </c>
      <c r="CG274" s="43" t="n">
        <f aca="false">CG236-$F225*CG18+$F265*CG18+(1-CG266)*CG159</f>
        <v>0</v>
      </c>
      <c r="CH274" s="43" t="n">
        <f aca="false">CH236-$F225*CH18+$F265*CH18+(1-CH266)*CH159</f>
        <v>0</v>
      </c>
      <c r="CI274" s="43" t="n">
        <f aca="false">CI236-$F225*CI18+$F265*CI18+(1-CI266)*CI159</f>
        <v>0</v>
      </c>
      <c r="CJ274" s="43" t="n">
        <f aca="false">CJ236-$F225*CJ18+$F265*CJ18+(1-CJ266)*CJ159</f>
        <v>0</v>
      </c>
      <c r="CK274" s="43" t="n">
        <f aca="false">CK236-$F225*CK18+$F265*CK18+(1-CK266)*CK159</f>
        <v>0</v>
      </c>
      <c r="CL274" s="43" t="n">
        <f aca="false">CL236-$F225*CL18+$F265*CL18+(1-CL266)*CL159</f>
        <v>0</v>
      </c>
      <c r="CM274" s="43" t="n">
        <f aca="false">CM236-$F225*CM18+$F265*CM18+(1-CM266)*CM159</f>
        <v>0</v>
      </c>
      <c r="CN274" s="43" t="n">
        <f aca="false">CN236-$F225*CN18+$F265*CN18+(1-CN266)*CN159</f>
        <v>0</v>
      </c>
      <c r="CO274" s="43" t="n">
        <f aca="false">CO236-$F225*CO18+$F265*CO18+(1-CO266)*CO159</f>
        <v>0</v>
      </c>
      <c r="CP274" s="43" t="n">
        <f aca="false">CP236-$F225*CP18+$F265*CP18+(1-CP266)*CP159</f>
        <v>0</v>
      </c>
      <c r="CQ274" s="43" t="n">
        <f aca="false">CQ236-$F225*CQ18+$F265*CQ18+(1-CQ266)*CQ159</f>
        <v>0</v>
      </c>
      <c r="CR274" s="43" t="n">
        <f aca="false">CR236-$F225*CR18+$F265*CR18+(1-CR266)*CR159</f>
        <v>0</v>
      </c>
      <c r="CS274" s="43" t="n">
        <f aca="false">CS236-$F225*CS18+$F265*CS18+(1-CS266)*CS159</f>
        <v>0</v>
      </c>
      <c r="CT274" s="43" t="n">
        <f aca="false">CT236-$F225*CT18+$F265*CT18+(1-CT266)*CT159</f>
        <v>0</v>
      </c>
      <c r="CU274" s="43" t="n">
        <f aca="false">CU236-$F225*CU18+$F265*CU18+(1-CU266)*CU159</f>
        <v>0</v>
      </c>
      <c r="CV274" s="43" t="n">
        <f aca="false">CV236-$F225*CV18+$F265*CV18+(1-CV266)*CV159</f>
        <v>0</v>
      </c>
      <c r="CW274" s="43" t="n">
        <f aca="false">CW236-$F225*CW18+$F265*CW18+(1-CW266)*CW159</f>
        <v>0</v>
      </c>
      <c r="CX274" s="43" t="n">
        <f aca="false">CX236-$F225*CX18+$F265*CX18+(1-CX266)*CX159</f>
        <v>0</v>
      </c>
      <c r="CY274" s="43" t="n">
        <f aca="false">CY236-$F225*CY18+$F265*CY18+(1-CY266)*CY159</f>
        <v>0</v>
      </c>
      <c r="CZ274" s="43" t="n">
        <f aca="false">CZ236-$F225*CZ18+$F265*CZ18+(1-CZ266)*CZ159</f>
        <v>0</v>
      </c>
      <c r="DA274" s="43" t="n">
        <f aca="false">DA236-$F225*DA18+$F265*DA18+(1-DA266)*DA159</f>
        <v>0</v>
      </c>
      <c r="DB274" s="43" t="n">
        <f aca="false">DB236-$F225*DB18+$F265*DB18+(1-DB266)*DB159</f>
        <v>0</v>
      </c>
      <c r="DC274" s="43" t="n">
        <f aca="false">DC236-$F225*DC18+$F265*DC18+(1-DC266)*DC159</f>
        <v>0</v>
      </c>
      <c r="DD274" s="43" t="n">
        <f aca="false">DD236-$F225*DD18+$F265*DD18+(1-DD266)*DD159</f>
        <v>0</v>
      </c>
      <c r="DE274" s="43" t="n">
        <f aca="false">DE236-$F225*DE18+$F265*DE18+(1-DE266)*DE159</f>
        <v>0</v>
      </c>
      <c r="DF274" s="43" t="n">
        <f aca="false">DF236-$F225*DF18+$F265*DF18+(1-DF266)*DF159</f>
        <v>0</v>
      </c>
      <c r="DG274" s="43" t="n">
        <f aca="false">DG236-$F225*DG18+$F265*DG18+(1-DG266)*DG159</f>
        <v>0</v>
      </c>
      <c r="DH274" s="43" t="n">
        <f aca="false">DH236-$F225*DH18+$F265*DH18+(1-DH266)*DH159</f>
        <v>0</v>
      </c>
      <c r="DI274" s="43" t="n">
        <f aca="false">DI236-$F225*DI18+$F265*DI18+(1-DI266)*DI159</f>
        <v>0</v>
      </c>
      <c r="DJ274" s="43" t="n">
        <f aca="false">DJ236-$F225*DJ18+$F265*DJ18+(1-DJ266)*DJ159</f>
        <v>0</v>
      </c>
      <c r="DK274" s="43" t="n">
        <f aca="false">DK236-$F225*DK18+$F265*DK18+(1-DK266)*DK159</f>
        <v>0</v>
      </c>
      <c r="DL274" s="43" t="n">
        <f aca="false">DL236-$F225*DL18+$F265*DL18+(1-DL266)*DL159</f>
        <v>0</v>
      </c>
      <c r="DM274" s="43" t="n">
        <f aca="false">DM236-$F225*DM18+$F265*DM18+(1-DM266)*DM159</f>
        <v>0</v>
      </c>
      <c r="DN274" s="43" t="n">
        <f aca="false">DN236-$F225*DN18+$F265*DN18+(1-DN266)*DN159</f>
        <v>0</v>
      </c>
      <c r="DO274" s="43" t="n">
        <f aca="false">DO236-$F225*DO18+$F265*DO18+(1-DO266)*DO159</f>
        <v>0</v>
      </c>
      <c r="DP274" s="43" t="n">
        <f aca="false">DP236-$F225*DP18+$F265*DP18+(1-DP266)*DP159</f>
        <v>0</v>
      </c>
      <c r="DQ274" s="43" t="n">
        <f aca="false">DQ236-$F225*DQ18+$F265*DQ18+(1-DQ266)*DQ159</f>
        <v>0</v>
      </c>
      <c r="DR274" s="43" t="n">
        <f aca="false">DR236-$F225*DR18+$F265*DR18+(1-DR266)*DR159</f>
        <v>0</v>
      </c>
      <c r="DS274" s="43" t="n">
        <f aca="false">DS236-$F225*DS18+$F265*DS18+(1-DS266)*DS159</f>
        <v>0</v>
      </c>
      <c r="DT274" s="43" t="n">
        <f aca="false">DT236-$F225*DT18+$F265*DT18+(1-DT266)*DT159</f>
        <v>0</v>
      </c>
      <c r="DU274" s="43" t="n">
        <f aca="false">DU236-$F225*DU18+$F265*DU18+(1-DU266)*DU159</f>
        <v>0</v>
      </c>
      <c r="DV274" s="43" t="n">
        <f aca="false">DV236-$F225*DV18+$F265*DV18+(1-DV266)*DV159</f>
        <v>0</v>
      </c>
      <c r="DW274" s="43" t="n">
        <f aca="false">DW236-$F225*DW18+$F265*DW18+(1-DW266)*DW159</f>
        <v>0</v>
      </c>
      <c r="DX274" s="43" t="n">
        <f aca="false">DX236-$F225*DX18+$F265*DX18+(1-DX266)*DX159</f>
        <v>0</v>
      </c>
      <c r="DY274" s="43" t="n">
        <f aca="false">DY236-$F225*DY18+$F265*DY18+(1-DY266)*DY159</f>
        <v>0</v>
      </c>
      <c r="DZ274" s="43" t="n">
        <f aca="false">DZ236-$F225*DZ18+$F265*DZ18+(1-DZ266)*DZ159</f>
        <v>0</v>
      </c>
      <c r="EA274" s="43" t="n">
        <f aca="false">EA236-$F225*EA18+$F265*EA18+(1-EA266)*EA159</f>
        <v>0</v>
      </c>
      <c r="EB274" s="43" t="n">
        <f aca="false">EB236-$F225*EB18+$F265*EB18+(1-EB266)*EB159</f>
        <v>0</v>
      </c>
      <c r="EC274" s="43" t="n">
        <f aca="false">EC236-$F225*EC18+$F265*EC18+(1-EC266)*EC159</f>
        <v>0</v>
      </c>
      <c r="ED274" s="43" t="n">
        <f aca="false">ED236-$F225*ED18+$F265*ED18+(1-ED266)*ED159</f>
        <v>0</v>
      </c>
      <c r="EE274" s="43" t="n">
        <f aca="false">EE236-$F225*EE18+$F265*EE18+(1-EE266)*EE159</f>
        <v>0</v>
      </c>
      <c r="EF274" s="43" t="n">
        <f aca="false">EF236-$F225*EF18+$F265*EF18+(1-EF266)*EF159</f>
        <v>0</v>
      </c>
      <c r="EG274" s="43" t="n">
        <f aca="false">EG236-$F225*EG18+$F265*EG18+(1-EG266)*EG159</f>
        <v>0</v>
      </c>
      <c r="EH274" s="43" t="n">
        <f aca="false">EH236-$F225*EH18+$F265*EH18+(1-EH266)*EH159</f>
        <v>0</v>
      </c>
      <c r="EI274" s="43" t="n">
        <f aca="false">EI236-$F225*EI18+$F265*EI18+(1-EI266)*EI159</f>
        <v>0</v>
      </c>
      <c r="EJ274" s="43" t="n">
        <f aca="false">EJ236-$F225*EJ18+$F265*EJ18+(1-EJ266)*EJ159</f>
        <v>0</v>
      </c>
      <c r="EK274" s="43" t="n">
        <f aca="false">EK236-$F225*EK18+$F265*EK18+(1-EK266)*EK159</f>
        <v>0</v>
      </c>
      <c r="EL274" s="43" t="n">
        <f aca="false">EL236-$F225*EL18+$F265*EL18+(1-EL266)*EL159</f>
        <v>0</v>
      </c>
      <c r="EM274" s="43" t="n">
        <f aca="false">EM236-$F225*EM18+$F265*EM18+(1-EM266)*EM159</f>
        <v>0</v>
      </c>
      <c r="EN274" s="43" t="n">
        <f aca="false">EN236-$F225*EN18+$F265*EN18+(1-EN266)*EN159</f>
        <v>0</v>
      </c>
      <c r="EO274" s="43" t="n">
        <f aca="false">EO236-$F225*EO18+$F265*EO18+(1-EO266)*EO159</f>
        <v>0</v>
      </c>
      <c r="EP274" s="43" t="n">
        <f aca="false">EP236-$F225*EP18+$F265*EP18+(1-EP266)*EP159</f>
        <v>0</v>
      </c>
      <c r="EQ274" s="43" t="n">
        <f aca="false">EQ236-$F225*EQ18+$F265*EQ18+(1-EQ266)*EQ159</f>
        <v>0</v>
      </c>
      <c r="ER274" s="43" t="n">
        <f aca="false">ER236-$F225*ER18+$F265*ER18+(1-ER266)*ER159</f>
        <v>0</v>
      </c>
      <c r="ES274" s="43" t="n">
        <f aca="false">ES236-$F225*ES18+$F265*ES18+(1-ES266)*ES159</f>
        <v>0</v>
      </c>
      <c r="ET274" s="43" t="n">
        <f aca="false">ET236-$F225*ET18+$F265*ET18+(1-ET266)*ET159</f>
        <v>0</v>
      </c>
      <c r="EU274" s="43" t="n">
        <f aca="false">EU236-$F225*EU18+$F265*EU18+(1-EU266)*EU159</f>
        <v>0</v>
      </c>
      <c r="EV274" s="43" t="n">
        <f aca="false">EV236-$F225*EV18+$F265*EV18+(1-EV266)*EV159</f>
        <v>0</v>
      </c>
      <c r="EW274" s="43" t="n">
        <f aca="false">EW236-$F225*EW18+$F265*EW18+(1-EW266)*EW159</f>
        <v>0</v>
      </c>
      <c r="EX274" s="43" t="n">
        <f aca="false">EX236-$F225*EX18+$F265*EX18+(1-EX266)*EX159</f>
        <v>0</v>
      </c>
      <c r="EY274" s="43" t="n">
        <f aca="false">EY236-$F225*EY18+$F265*EY18+(1-EY266)*EY159</f>
        <v>0</v>
      </c>
      <c r="EZ274" s="43" t="n">
        <f aca="false">EZ236-$F225*EZ18+$F265*EZ18+(1-EZ266)*EZ159</f>
        <v>0</v>
      </c>
      <c r="FA274" s="43" t="n">
        <f aca="false">FA236-$F225*FA18+$F265*FA18+(1-FA266)*FA159</f>
        <v>0</v>
      </c>
      <c r="FB274" s="43" t="n">
        <f aca="false">FB236-$F225*FB18+$F265*FB18+(1-FB266)*FB159</f>
        <v>0</v>
      </c>
      <c r="FC274" s="43" t="n">
        <f aca="false">FC236-$F225*FC18+$F265*FC18+(1-FC266)*FC159</f>
        <v>0</v>
      </c>
      <c r="FD274" s="43" t="n">
        <f aca="false">FD236-$F225*FD18+$F265*FD18+(1-FD266)*FD159</f>
        <v>0</v>
      </c>
      <c r="FE274" s="43" t="n">
        <f aca="false">FE236-$F225*FE18+$F265*FE18+(1-FE266)*FE159</f>
        <v>0</v>
      </c>
      <c r="FF274" s="43" t="n">
        <f aca="false">FF236-$F225*FF18+$F265*FF18+(1-FF266)*FF159</f>
        <v>0</v>
      </c>
      <c r="FG274" s="43" t="n">
        <f aca="false">FG236-$F225*FG18+$F265*FG18+(1-FG266)*FG159</f>
        <v>0</v>
      </c>
      <c r="FH274" s="43" t="n">
        <f aca="false">FH236-$F225*FH18+$F265*FH18+(1-FH266)*FH159</f>
        <v>0</v>
      </c>
    </row>
    <row r="275" customFormat="false" ht="15" hidden="false" customHeight="false" outlineLevel="0" collapsed="false">
      <c r="C275" s="23" t="s">
        <v>845</v>
      </c>
      <c r="D275" s="11" t="s">
        <v>33</v>
      </c>
      <c r="E275" s="24" t="n">
        <f aca="false">IFERROR(XIRR($J274:$FH274,$J$4:$FH$4),"n/a")</f>
        <v>5.47959832714897</v>
      </c>
    </row>
    <row r="277" customFormat="false" ht="15" hidden="false" customHeight="false" outlineLevel="0" collapsed="false">
      <c r="C277" s="36" t="s">
        <v>189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FH82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64" min="10" style="0" width="11"/>
    <col collapsed="false" customWidth="false" hidden="true" outlineLevel="1" max="16384" min="165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Zalahaláp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</row>
    <row r="4" customFormat="false" ht="15" hidden="false" customHeight="false" outlineLevel="0" collapsed="false">
      <c r="C4" s="0" t="s">
        <v>614</v>
      </c>
      <c r="J4" s="27" t="n">
        <f aca="false">Calc_1!J$4</f>
        <v>46022</v>
      </c>
      <c r="K4" s="27" t="n">
        <f aca="false">Calc_1!K$4</f>
        <v>46112</v>
      </c>
      <c r="L4" s="27" t="n">
        <f aca="false">Calc_1!L$4</f>
        <v>46203</v>
      </c>
      <c r="M4" s="27" t="n">
        <f aca="false">Calc_1!M$4</f>
        <v>46295</v>
      </c>
      <c r="N4" s="27" t="n">
        <f aca="false">Calc_1!N$4</f>
        <v>46387</v>
      </c>
      <c r="O4" s="27" t="n">
        <f aca="false">Calc_1!O$4</f>
        <v>46477</v>
      </c>
      <c r="P4" s="27" t="n">
        <f aca="false">Calc_1!P$4</f>
        <v>46568</v>
      </c>
      <c r="Q4" s="27" t="n">
        <f aca="false">Calc_1!Q$4</f>
        <v>46660</v>
      </c>
      <c r="R4" s="27" t="n">
        <f aca="false">Calc_1!R$4</f>
        <v>46752</v>
      </c>
      <c r="S4" s="27" t="n">
        <f aca="false">Calc_1!S$4</f>
        <v>46843</v>
      </c>
      <c r="T4" s="27" t="n">
        <f aca="false">Calc_1!T$4</f>
        <v>46934</v>
      </c>
      <c r="U4" s="27" t="n">
        <f aca="false">Calc_1!U$4</f>
        <v>47026</v>
      </c>
      <c r="V4" s="27" t="n">
        <f aca="false">Calc_1!V$4</f>
        <v>47118</v>
      </c>
      <c r="W4" s="27" t="n">
        <f aca="false">Calc_1!W$4</f>
        <v>47208</v>
      </c>
      <c r="X4" s="27" t="n">
        <f aca="false">Calc_1!X$4</f>
        <v>47299</v>
      </c>
      <c r="Y4" s="27" t="n">
        <f aca="false">Calc_1!Y$4</f>
        <v>47391</v>
      </c>
      <c r="Z4" s="27" t="n">
        <f aca="false">Calc_1!Z$4</f>
        <v>47483</v>
      </c>
      <c r="AA4" s="27" t="n">
        <f aca="false">Calc_1!AA$4</f>
        <v>47573</v>
      </c>
      <c r="AB4" s="27" t="n">
        <f aca="false">Calc_1!AB$4</f>
        <v>47664</v>
      </c>
      <c r="AC4" s="27" t="n">
        <f aca="false">Calc_1!AC$4</f>
        <v>47756</v>
      </c>
      <c r="AD4" s="27" t="n">
        <f aca="false">Calc_1!AD$4</f>
        <v>47848</v>
      </c>
      <c r="AE4" s="27" t="n">
        <f aca="false">Calc_1!AE$4</f>
        <v>47938</v>
      </c>
      <c r="AF4" s="27" t="n">
        <f aca="false">Calc_1!AF$4</f>
        <v>48029</v>
      </c>
      <c r="AG4" s="27" t="n">
        <f aca="false">Calc_1!AG$4</f>
        <v>48121</v>
      </c>
      <c r="AH4" s="27" t="n">
        <f aca="false">Calc_1!AH$4</f>
        <v>48213</v>
      </c>
      <c r="AI4" s="27" t="n">
        <f aca="false">Calc_1!AI$4</f>
        <v>48304</v>
      </c>
      <c r="AJ4" s="27" t="n">
        <f aca="false">Calc_1!AJ$4</f>
        <v>48395</v>
      </c>
      <c r="AK4" s="27" t="n">
        <f aca="false">Calc_1!AK$4</f>
        <v>48487</v>
      </c>
      <c r="AL4" s="27" t="n">
        <f aca="false">Calc_1!AL$4</f>
        <v>48579</v>
      </c>
      <c r="AM4" s="27" t="n">
        <f aca="false">Calc_1!AM$4</f>
        <v>48669</v>
      </c>
      <c r="AN4" s="27" t="n">
        <f aca="false">Calc_1!AN$4</f>
        <v>48760</v>
      </c>
      <c r="AO4" s="27" t="n">
        <f aca="false">Calc_1!AO$4</f>
        <v>48852</v>
      </c>
      <c r="AP4" s="27" t="n">
        <f aca="false">Calc_1!AP$4</f>
        <v>48944</v>
      </c>
      <c r="AQ4" s="27" t="n">
        <f aca="false">Calc_1!AQ$4</f>
        <v>49034</v>
      </c>
      <c r="AR4" s="27" t="n">
        <f aca="false">Calc_1!AR$4</f>
        <v>49125</v>
      </c>
      <c r="AS4" s="27" t="n">
        <f aca="false">Calc_1!AS$4</f>
        <v>49217</v>
      </c>
      <c r="AT4" s="27" t="n">
        <f aca="false">Calc_1!AT$4</f>
        <v>49309</v>
      </c>
      <c r="AU4" s="27" t="n">
        <f aca="false">Calc_1!AU$4</f>
        <v>49399</v>
      </c>
      <c r="AV4" s="27" t="n">
        <f aca="false">Calc_1!AV$4</f>
        <v>49490</v>
      </c>
      <c r="AW4" s="27" t="n">
        <f aca="false">Calc_1!AW$4</f>
        <v>49582</v>
      </c>
      <c r="AX4" s="27" t="n">
        <f aca="false">Calc_1!AX$4</f>
        <v>49674</v>
      </c>
      <c r="AY4" s="27" t="n">
        <f aca="false">Calc_1!AY$4</f>
        <v>49765</v>
      </c>
      <c r="AZ4" s="27" t="n">
        <f aca="false">Calc_1!AZ$4</f>
        <v>49856</v>
      </c>
      <c r="BA4" s="27" t="n">
        <f aca="false">Calc_1!BA$4</f>
        <v>49948</v>
      </c>
      <c r="BB4" s="27" t="n">
        <f aca="false">Calc_1!BB$4</f>
        <v>50040</v>
      </c>
      <c r="BC4" s="27" t="n">
        <f aca="false">Calc_1!BC$4</f>
        <v>50130</v>
      </c>
      <c r="BD4" s="27" t="n">
        <f aca="false">Calc_1!BD$4</f>
        <v>50221</v>
      </c>
      <c r="BE4" s="27" t="n">
        <f aca="false">Calc_1!BE$4</f>
        <v>50313</v>
      </c>
      <c r="BF4" s="27" t="n">
        <f aca="false">Calc_1!BF$4</f>
        <v>50405</v>
      </c>
      <c r="BG4" s="27" t="n">
        <f aca="false">Calc_1!BG$4</f>
        <v>50495</v>
      </c>
      <c r="BH4" s="27" t="n">
        <f aca="false">Calc_1!BH$4</f>
        <v>50586</v>
      </c>
      <c r="BI4" s="27" t="n">
        <f aca="false">Calc_1!BI$4</f>
        <v>50678</v>
      </c>
      <c r="BJ4" s="27" t="n">
        <f aca="false">Calc_1!BJ$4</f>
        <v>50770</v>
      </c>
      <c r="BK4" s="27" t="n">
        <f aca="false">Calc_1!BK$4</f>
        <v>50860</v>
      </c>
      <c r="BL4" s="27" t="n">
        <f aca="false">Calc_1!BL$4</f>
        <v>50951</v>
      </c>
      <c r="BM4" s="27" t="n">
        <f aca="false">Calc_1!BM$4</f>
        <v>51043</v>
      </c>
      <c r="BN4" s="27" t="n">
        <f aca="false">Calc_1!BN$4</f>
        <v>51135</v>
      </c>
      <c r="BO4" s="27" t="n">
        <f aca="false">Calc_1!BO$4</f>
        <v>51226</v>
      </c>
      <c r="BP4" s="27" t="n">
        <f aca="false">Calc_1!BP$4</f>
        <v>51317</v>
      </c>
      <c r="BQ4" s="27" t="n">
        <f aca="false">Calc_1!BQ$4</f>
        <v>51409</v>
      </c>
      <c r="BR4" s="27" t="n">
        <f aca="false">Calc_1!BR$4</f>
        <v>51501</v>
      </c>
      <c r="BS4" s="27" t="n">
        <f aca="false">Calc_1!BS$4</f>
        <v>51591</v>
      </c>
      <c r="BT4" s="27" t="n">
        <f aca="false">Calc_1!BT$4</f>
        <v>51682</v>
      </c>
      <c r="BU4" s="27" t="n">
        <f aca="false">Calc_1!BU$4</f>
        <v>51774</v>
      </c>
      <c r="BV4" s="27" t="n">
        <f aca="false">Calc_1!BV$4</f>
        <v>51866</v>
      </c>
      <c r="BW4" s="27" t="n">
        <f aca="false">Calc_1!BW$4</f>
        <v>51956</v>
      </c>
      <c r="BX4" s="27" t="n">
        <f aca="false">Calc_1!BX$4</f>
        <v>52047</v>
      </c>
      <c r="BY4" s="27" t="n">
        <f aca="false">Calc_1!BY$4</f>
        <v>52139</v>
      </c>
      <c r="BZ4" s="27" t="n">
        <f aca="false">Calc_1!BZ$4</f>
        <v>52231</v>
      </c>
      <c r="CA4" s="27" t="n">
        <f aca="false">Calc_1!CA$4</f>
        <v>52321</v>
      </c>
      <c r="CB4" s="27" t="n">
        <f aca="false">Calc_1!CB$4</f>
        <v>52412</v>
      </c>
      <c r="CC4" s="27" t="n">
        <f aca="false">Calc_1!CC$4</f>
        <v>52504</v>
      </c>
      <c r="CD4" s="27" t="n">
        <f aca="false">Calc_1!CD$4</f>
        <v>52596</v>
      </c>
      <c r="CE4" s="27" t="n">
        <f aca="false">Calc_1!CE$4</f>
        <v>52687</v>
      </c>
      <c r="CF4" s="27" t="n">
        <f aca="false">Calc_1!CF$4</f>
        <v>52778</v>
      </c>
      <c r="CG4" s="27" t="n">
        <f aca="false">Calc_1!CG$4</f>
        <v>52870</v>
      </c>
      <c r="CH4" s="27" t="n">
        <f aca="false">Calc_1!CH$4</f>
        <v>52962</v>
      </c>
      <c r="CI4" s="27" t="n">
        <f aca="false">Calc_1!CI$4</f>
        <v>53052</v>
      </c>
      <c r="CJ4" s="27" t="n">
        <f aca="false">Calc_1!CJ$4</f>
        <v>53143</v>
      </c>
      <c r="CK4" s="27" t="n">
        <f aca="false">Calc_1!CK$4</f>
        <v>53235</v>
      </c>
      <c r="CL4" s="27" t="n">
        <f aca="false">Calc_1!CL$4</f>
        <v>53327</v>
      </c>
      <c r="CM4" s="27" t="n">
        <f aca="false">Calc_1!CM$4</f>
        <v>53417</v>
      </c>
      <c r="CN4" s="27" t="n">
        <f aca="false">Calc_1!CN$4</f>
        <v>53508</v>
      </c>
      <c r="CO4" s="27" t="n">
        <f aca="false">Calc_1!CO$4</f>
        <v>53600</v>
      </c>
      <c r="CP4" s="27" t="n">
        <f aca="false">Calc_1!CP$4</f>
        <v>53692</v>
      </c>
      <c r="CQ4" s="27" t="n">
        <f aca="false">Calc_1!CQ$4</f>
        <v>53782</v>
      </c>
      <c r="CR4" s="27" t="n">
        <f aca="false">Calc_1!CR$4</f>
        <v>53873</v>
      </c>
      <c r="CS4" s="27" t="n">
        <f aca="false">Calc_1!CS$4</f>
        <v>53965</v>
      </c>
      <c r="CT4" s="27" t="n">
        <f aca="false">Calc_1!CT$4</f>
        <v>54057</v>
      </c>
      <c r="CU4" s="27" t="n">
        <f aca="false">Calc_1!CU$4</f>
        <v>54148</v>
      </c>
      <c r="CV4" s="27" t="n">
        <f aca="false">Calc_1!CV$4</f>
        <v>54239</v>
      </c>
      <c r="CW4" s="27" t="n">
        <f aca="false">Calc_1!CW$4</f>
        <v>54331</v>
      </c>
      <c r="CX4" s="27" t="n">
        <f aca="false">Calc_1!CX$4</f>
        <v>54423</v>
      </c>
      <c r="CY4" s="27" t="n">
        <f aca="false">Calc_1!CY$4</f>
        <v>54513</v>
      </c>
      <c r="CZ4" s="27" t="n">
        <f aca="false">Calc_1!CZ$4</f>
        <v>54604</v>
      </c>
      <c r="DA4" s="27" t="n">
        <f aca="false">Calc_1!DA$4</f>
        <v>54696</v>
      </c>
      <c r="DB4" s="27" t="n">
        <f aca="false">Calc_1!DB$4</f>
        <v>54788</v>
      </c>
      <c r="DC4" s="27" t="n">
        <f aca="false">Calc_1!DC$4</f>
        <v>54878</v>
      </c>
      <c r="DD4" s="27" t="n">
        <f aca="false">Calc_1!DD$4</f>
        <v>54969</v>
      </c>
      <c r="DE4" s="27" t="n">
        <f aca="false">Calc_1!DE$4</f>
        <v>55061</v>
      </c>
      <c r="DF4" s="27" t="n">
        <f aca="false">Calc_1!DF$4</f>
        <v>55153</v>
      </c>
      <c r="DG4" s="27" t="n">
        <f aca="false">Calc_1!DG$4</f>
        <v>55243</v>
      </c>
      <c r="DH4" s="27" t="n">
        <f aca="false">Calc_1!DH$4</f>
        <v>55334</v>
      </c>
      <c r="DI4" s="27" t="n">
        <f aca="false">Calc_1!DI$4</f>
        <v>55426</v>
      </c>
      <c r="DJ4" s="27" t="n">
        <f aca="false">Calc_1!DJ$4</f>
        <v>55518</v>
      </c>
      <c r="DK4" s="27" t="n">
        <f aca="false">Calc_1!DK$4</f>
        <v>55609</v>
      </c>
      <c r="DL4" s="27" t="n">
        <f aca="false">Calc_1!DL$4</f>
        <v>55700</v>
      </c>
      <c r="DM4" s="27" t="n">
        <f aca="false">Calc_1!DM$4</f>
        <v>55792</v>
      </c>
      <c r="DN4" s="27" t="n">
        <f aca="false">Calc_1!DN$4</f>
        <v>55884</v>
      </c>
      <c r="DO4" s="27" t="n">
        <f aca="false">Calc_1!DO$4</f>
        <v>55974</v>
      </c>
      <c r="DP4" s="27" t="n">
        <f aca="false">Calc_1!DP$4</f>
        <v>56065</v>
      </c>
      <c r="DQ4" s="27" t="n">
        <f aca="false">Calc_1!DQ$4</f>
        <v>56157</v>
      </c>
      <c r="DR4" s="27" t="n">
        <f aca="false">Calc_1!DR$4</f>
        <v>56249</v>
      </c>
      <c r="DS4" s="27" t="n">
        <f aca="false">Calc_1!DS$4</f>
        <v>56339</v>
      </c>
      <c r="DT4" s="27" t="n">
        <f aca="false">Calc_1!DT$4</f>
        <v>56430</v>
      </c>
      <c r="DU4" s="27" t="n">
        <f aca="false">Calc_1!DU$4</f>
        <v>56522</v>
      </c>
      <c r="DV4" s="27" t="n">
        <f aca="false">Calc_1!DV$4</f>
        <v>56614</v>
      </c>
      <c r="DW4" s="27" t="n">
        <f aca="false">Calc_1!DW$4</f>
        <v>56704</v>
      </c>
      <c r="DX4" s="27" t="n">
        <f aca="false">Calc_1!DX$4</f>
        <v>56795</v>
      </c>
      <c r="DY4" s="27" t="n">
        <f aca="false">Calc_1!DY$4</f>
        <v>56887</v>
      </c>
      <c r="DZ4" s="27" t="n">
        <f aca="false">Calc_1!DZ$4</f>
        <v>56979</v>
      </c>
      <c r="EA4" s="27" t="n">
        <f aca="false">Calc_1!EA$4</f>
        <v>57070</v>
      </c>
      <c r="EB4" s="27" t="n">
        <f aca="false">Calc_1!EB$4</f>
        <v>57161</v>
      </c>
      <c r="EC4" s="27" t="n">
        <f aca="false">Calc_1!EC$4</f>
        <v>57253</v>
      </c>
      <c r="ED4" s="27" t="n">
        <f aca="false">Calc_1!ED$4</f>
        <v>57345</v>
      </c>
      <c r="EE4" s="27" t="n">
        <f aca="false">Calc_1!EE$4</f>
        <v>57435</v>
      </c>
      <c r="EF4" s="27" t="n">
        <f aca="false">Calc_1!EF$4</f>
        <v>57526</v>
      </c>
      <c r="EG4" s="27" t="n">
        <f aca="false">Calc_1!EG$4</f>
        <v>57618</v>
      </c>
      <c r="EH4" s="27" t="n">
        <f aca="false">Calc_1!EH$4</f>
        <v>57710</v>
      </c>
      <c r="EI4" s="27" t="n">
        <f aca="false">Calc_1!EI$4</f>
        <v>57800</v>
      </c>
      <c r="EJ4" s="27" t="n">
        <f aca="false">Calc_1!EJ$4</f>
        <v>57891</v>
      </c>
      <c r="EK4" s="27" t="n">
        <f aca="false">Calc_1!EK$4</f>
        <v>57983</v>
      </c>
      <c r="EL4" s="27" t="n">
        <f aca="false">Calc_1!EL$4</f>
        <v>58075</v>
      </c>
      <c r="EM4" s="27" t="n">
        <f aca="false">Calc_1!EM$4</f>
        <v>58165</v>
      </c>
      <c r="EN4" s="27" t="n">
        <f aca="false">Calc_1!EN$4</f>
        <v>58256</v>
      </c>
      <c r="EO4" s="27" t="n">
        <f aca="false">Calc_1!EO$4</f>
        <v>58348</v>
      </c>
      <c r="EP4" s="27" t="n">
        <f aca="false">Calc_1!EP$4</f>
        <v>58440</v>
      </c>
      <c r="EQ4" s="27" t="n">
        <f aca="false">Calc_1!EQ$4</f>
        <v>58531</v>
      </c>
      <c r="ER4" s="27" t="n">
        <f aca="false">Calc_1!ER$4</f>
        <v>58622</v>
      </c>
      <c r="ES4" s="27" t="n">
        <f aca="false">Calc_1!ES$4</f>
        <v>58714</v>
      </c>
      <c r="ET4" s="27" t="n">
        <f aca="false">Calc_1!ET$4</f>
        <v>58806</v>
      </c>
      <c r="EU4" s="27" t="n">
        <f aca="false">Calc_1!EU$4</f>
        <v>58896</v>
      </c>
      <c r="EV4" s="27" t="n">
        <f aca="false">Calc_1!EV$4</f>
        <v>58987</v>
      </c>
      <c r="EW4" s="27" t="n">
        <f aca="false">Calc_1!EW$4</f>
        <v>59079</v>
      </c>
      <c r="EX4" s="27" t="n">
        <f aca="false">Calc_1!EX$4</f>
        <v>59171</v>
      </c>
      <c r="EY4" s="27" t="n">
        <f aca="false">Calc_1!EY$4</f>
        <v>59261</v>
      </c>
      <c r="EZ4" s="27" t="n">
        <f aca="false">Calc_1!EZ$4</f>
        <v>59352</v>
      </c>
      <c r="FA4" s="27" t="n">
        <f aca="false">Calc_1!FA$4</f>
        <v>59444</v>
      </c>
      <c r="FB4" s="27" t="n">
        <f aca="false">Calc_1!FB$4</f>
        <v>59536</v>
      </c>
      <c r="FC4" s="27" t="n">
        <f aca="false">Calc_1!FC$4</f>
        <v>59626</v>
      </c>
      <c r="FD4" s="27" t="n">
        <f aca="false">Calc_1!FD$4</f>
        <v>59717</v>
      </c>
      <c r="FE4" s="27" t="n">
        <f aca="false">Calc_1!FE$4</f>
        <v>59809</v>
      </c>
      <c r="FF4" s="27" t="n">
        <f aca="false">Calc_1!FF$4</f>
        <v>59901</v>
      </c>
      <c r="FG4" s="27" t="n">
        <f aca="false">Calc_1!FG$4</f>
        <v>59992</v>
      </c>
      <c r="FH4" s="27" t="n">
        <f aca="false">Calc_1!FH$4</f>
        <v>60083</v>
      </c>
    </row>
    <row r="9" customFormat="false" ht="15" hidden="false" customHeight="false" outlineLevel="0" collapsed="false">
      <c r="E9" s="8" t="s">
        <v>846</v>
      </c>
      <c r="F9" s="8" t="s">
        <v>847</v>
      </c>
    </row>
    <row r="11" customFormat="false" ht="15" hidden="false" customHeight="false" outlineLevel="0" collapsed="false">
      <c r="A11" s="9" t="s">
        <v>14</v>
      </c>
      <c r="B11" s="9"/>
      <c r="C11" s="9" t="s">
        <v>848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</row>
    <row r="12" customFormat="false" ht="15" hidden="false" customHeight="false" outlineLevel="0" collapsed="false">
      <c r="C12" s="0" t="s">
        <v>849</v>
      </c>
      <c r="D12" s="11" t="s">
        <v>39</v>
      </c>
      <c r="E12" s="66" t="str">
        <f aca="false">IF(F12=0,"OK","CHECK")</f>
        <v>OK</v>
      </c>
      <c r="F12" s="49" t="n">
        <f aca="false">N(Tax_1_Delta&gt;Tolerance)</f>
        <v>0</v>
      </c>
    </row>
    <row r="13" customFormat="false" ht="15" hidden="false" customHeight="false" outlineLevel="0" collapsed="false">
      <c r="C13" s="0" t="s">
        <v>850</v>
      </c>
      <c r="D13" s="11" t="s">
        <v>39</v>
      </c>
      <c r="E13" s="66" t="str">
        <f aca="false">IF(F13=0,"OK","CHECK")</f>
        <v>OK</v>
      </c>
      <c r="F13" s="49" t="n">
        <f aca="false">N(Tax_2_Delta&gt;Tolerance)</f>
        <v>0</v>
      </c>
    </row>
    <row r="14" customFormat="false" ht="15" hidden="false" customHeight="false" outlineLevel="0" collapsed="false">
      <c r="C14" s="0" t="s">
        <v>851</v>
      </c>
      <c r="D14" s="11" t="s">
        <v>39</v>
      </c>
      <c r="E14" s="66" t="str">
        <f aca="false">IF(F14=0,"OK","CHECK")</f>
        <v>OK</v>
      </c>
      <c r="F14" s="49" t="n">
        <f aca="false">N(Tax_3_Delta&gt;Tolerance)</f>
        <v>0</v>
      </c>
    </row>
    <row r="15" customFormat="false" ht="15" hidden="false" customHeight="false" outlineLevel="0" collapsed="false">
      <c r="C15" s="0" t="s">
        <v>852</v>
      </c>
      <c r="D15" s="11" t="s">
        <v>39</v>
      </c>
      <c r="E15" s="66" t="str">
        <f aca="false">IF(F15=0,"OK","CHECK")</f>
        <v>OK</v>
      </c>
      <c r="F15" s="49" t="n">
        <f aca="false">N(ABS(Asset_RtB_1_Achieved-Asset_RtB_1_Target)&gt;Tolerance)</f>
        <v>0</v>
      </c>
    </row>
    <row r="16" customFormat="false" ht="15" hidden="false" customHeight="false" outlineLevel="0" collapsed="false">
      <c r="C16" s="0" t="s">
        <v>853</v>
      </c>
      <c r="D16" s="11" t="s">
        <v>39</v>
      </c>
      <c r="E16" s="66" t="str">
        <f aca="false">IF(F16=0,"OK","CHECK")</f>
        <v>OK</v>
      </c>
      <c r="F16" s="49" t="n">
        <f aca="false">N(ABS(Asset_RtB_2_Achieved-Asset_RtB_2_Target)&gt;Tolerance)</f>
        <v>0</v>
      </c>
    </row>
    <row r="17" customFormat="false" ht="15" hidden="false" customHeight="false" outlineLevel="0" collapsed="false">
      <c r="C17" s="0" t="s">
        <v>854</v>
      </c>
      <c r="D17" s="11" t="s">
        <v>39</v>
      </c>
      <c r="E17" s="66" t="str">
        <f aca="false">IF(F17=0,"OK","CHECK")</f>
        <v>OK</v>
      </c>
      <c r="F17" s="49" t="n">
        <f aca="false">N(ABS(Asset_RtB_3_Achieved-Asset_RtB_3_Target)&gt;Tolerance)</f>
        <v>0</v>
      </c>
    </row>
    <row r="18" customFormat="false" ht="15" hidden="false" customHeight="false" outlineLevel="0" collapsed="false">
      <c r="C18" s="0" t="s">
        <v>855</v>
      </c>
      <c r="D18" s="11" t="s">
        <v>39</v>
      </c>
      <c r="E18" s="66" t="str">
        <f aca="false">IF(F18=0,"OK","CHECK")</f>
        <v>OK</v>
      </c>
      <c r="F18" s="49" t="n">
        <f aca="false">N(ABS(Asset_COD_1_Achieved-Asset_COD_1_Target)&gt;Tolerance)</f>
        <v>0</v>
      </c>
    </row>
    <row r="19" customFormat="false" ht="15" hidden="false" customHeight="false" outlineLevel="0" collapsed="false">
      <c r="C19" s="0" t="s">
        <v>856</v>
      </c>
      <c r="D19" s="11" t="s">
        <v>39</v>
      </c>
      <c r="E19" s="66" t="str">
        <f aca="false">IF(F19=0,"OK","CHECK")</f>
        <v>OK</v>
      </c>
      <c r="F19" s="49" t="n">
        <f aca="false">N(ABS(Asset_COD_2_Achieved-Asset_COD_2_Target)&gt;Tolerance)</f>
        <v>0</v>
      </c>
    </row>
    <row r="20" customFormat="false" ht="15" hidden="false" customHeight="false" outlineLevel="0" collapsed="false">
      <c r="C20" s="0" t="s">
        <v>857</v>
      </c>
      <c r="D20" s="11" t="s">
        <v>39</v>
      </c>
      <c r="E20" s="66" t="str">
        <f aca="false">IF(F20=0,"OK","CHECK")</f>
        <v>OK</v>
      </c>
      <c r="F20" s="49" t="n">
        <f aca="false">N(ABS(Asset_COD_3_Achieved-Asset_COD_3_Target)&gt;Tolerance)</f>
        <v>0</v>
      </c>
    </row>
    <row r="21" customFormat="false" ht="15" hidden="false" customHeight="false" outlineLevel="0" collapsed="false">
      <c r="C21" s="0" t="s">
        <v>858</v>
      </c>
      <c r="D21" s="11" t="s">
        <v>39</v>
      </c>
      <c r="E21" s="66" t="str">
        <f aca="false">IF(F21=0,"OK","CHECK")</f>
        <v>OK</v>
      </c>
      <c r="F21" s="49" t="n">
        <f aca="false">N(ISNA(Calc_1!$F12))+N(ISNA(Calc_1!$E48))+N(ISNA(Calc_1!$E54))+N(ISNA(Calc_1!$F110))</f>
        <v>0</v>
      </c>
    </row>
    <row r="22" customFormat="false" ht="15" hidden="false" customHeight="false" outlineLevel="0" collapsed="false">
      <c r="C22" s="0" t="s">
        <v>859</v>
      </c>
      <c r="D22" s="11" t="s">
        <v>39</v>
      </c>
      <c r="E22" s="66" t="str">
        <f aca="false">IF(F22=0,"OK","CHECK")</f>
        <v>OK</v>
      </c>
      <c r="F22" s="49" t="n">
        <f aca="false">N(ISNA(Calc_2!$F12))+N(ISNA(Calc_2!$E48))+N(ISNA(Calc_2!$E54))+N(ISNA(Calc_2!$F110))</f>
        <v>0</v>
      </c>
    </row>
    <row r="23" customFormat="false" ht="15" hidden="false" customHeight="false" outlineLevel="0" collapsed="false">
      <c r="C23" s="0" t="s">
        <v>860</v>
      </c>
      <c r="D23" s="11" t="s">
        <v>39</v>
      </c>
      <c r="E23" s="66" t="str">
        <f aca="false">IF(F23=0,"OK","CHECK")</f>
        <v>OK</v>
      </c>
      <c r="F23" s="49" t="n">
        <f aca="false">N(ISNA(Calc_3!$F12))+N(ISNA(Calc_3!$E48))+N(ISNA(Calc_3!$E54))+N(ISNA(Calc_3!$F110))</f>
        <v>0</v>
      </c>
    </row>
    <row r="24" customFormat="false" ht="15" hidden="false" customHeight="false" outlineLevel="0" collapsed="false">
      <c r="C24" s="0" t="s">
        <v>861</v>
      </c>
      <c r="D24" s="11" t="s">
        <v>39</v>
      </c>
      <c r="E24" s="66" t="str">
        <f aca="false">IF(F24=0,"OK","CHECK")</f>
        <v>OK</v>
      </c>
      <c r="F24" s="49" t="n">
        <f aca="false">--(COUNTBLANK(INDEX(Case_Table,0,Calc_1!$F12))&gt;0)</f>
        <v>0</v>
      </c>
    </row>
    <row r="25" customFormat="false" ht="15" hidden="false" customHeight="false" outlineLevel="0" collapsed="false">
      <c r="C25" s="0" t="s">
        <v>862</v>
      </c>
      <c r="D25" s="11" t="s">
        <v>39</v>
      </c>
      <c r="E25" s="66" t="str">
        <f aca="false">IF(F25=0,"OK","CHECK")</f>
        <v>OK</v>
      </c>
      <c r="F25" s="49" t="n">
        <f aca="false">--(COUNTBLANK(INDEX(Case_Table,0,Calc_2!$F12))&gt;0)</f>
        <v>0</v>
      </c>
    </row>
    <row r="26" customFormat="false" ht="15" hidden="false" customHeight="false" outlineLevel="0" collapsed="false">
      <c r="C26" s="0" t="s">
        <v>863</v>
      </c>
      <c r="D26" s="11" t="s">
        <v>39</v>
      </c>
      <c r="E26" s="66" t="str">
        <f aca="false">IF(F26=0,"OK","CHECK")</f>
        <v>OK</v>
      </c>
      <c r="F26" s="49" t="n">
        <f aca="false">--(COUNTBLANK(INDEX(Case_Table,0,Calc_3!$F12))&gt;0)</f>
        <v>0</v>
      </c>
    </row>
    <row r="27" customFormat="false" ht="15" hidden="false" customHeight="false" outlineLevel="0" collapsed="false">
      <c r="C27" s="0" t="s">
        <v>864</v>
      </c>
      <c r="D27" s="11" t="s">
        <v>39</v>
      </c>
      <c r="E27" s="66" t="str">
        <f aca="false">IF(F27=0,"OK","CHECK")</f>
        <v>OK</v>
      </c>
      <c r="F27" s="49" t="n">
        <f aca="false">N(COUNTIF(Calc_1!$J$4:$FH$4,Calc_1!$E20)=0)</f>
        <v>0</v>
      </c>
    </row>
    <row r="28" customFormat="false" ht="15" hidden="false" customHeight="false" outlineLevel="0" collapsed="false">
      <c r="C28" s="0" t="s">
        <v>865</v>
      </c>
      <c r="D28" s="11" t="s">
        <v>39</v>
      </c>
      <c r="E28" s="66" t="str">
        <f aca="false">IF(F28=0,"OK","CHECK")</f>
        <v>OK</v>
      </c>
      <c r="F28" s="49" t="n">
        <f aca="false">N(COUNTIF(Calc_2!$J$4:$FH$4,Calc_2!$E20)=0)</f>
        <v>0</v>
      </c>
    </row>
    <row r="29" customFormat="false" ht="15" hidden="false" customHeight="false" outlineLevel="0" collapsed="false">
      <c r="C29" s="0" t="s">
        <v>866</v>
      </c>
      <c r="D29" s="11" t="s">
        <v>39</v>
      </c>
      <c r="E29" s="66" t="str">
        <f aca="false">IF(F29=0,"OK","CHECK")</f>
        <v>OK</v>
      </c>
      <c r="F29" s="49" t="n">
        <f aca="false">N(COUNTIF(Calc_3!$J$4:$FH$4,Calc_3!$E20)=0)</f>
        <v>0</v>
      </c>
    </row>
    <row r="30" customFormat="false" ht="15" hidden="false" customHeight="false" outlineLevel="0" collapsed="false">
      <c r="C30" s="0" t="s">
        <v>867</v>
      </c>
      <c r="D30" s="11" t="s">
        <v>39</v>
      </c>
      <c r="E30" s="66" t="str">
        <f aca="false">IF(F30=0,"OK","CHECK")</f>
        <v>OK</v>
      </c>
      <c r="F30" s="49" t="n">
        <f aca="false">N(Calc_1!$F120&gt;1+Tolerance)</f>
        <v>0</v>
      </c>
    </row>
    <row r="31" customFormat="false" ht="15" hidden="false" customHeight="false" outlineLevel="0" collapsed="false">
      <c r="C31" s="0" t="s">
        <v>868</v>
      </c>
      <c r="D31" s="11" t="s">
        <v>39</v>
      </c>
      <c r="E31" s="66" t="str">
        <f aca="false">IF(F31=0,"OK","CHECK")</f>
        <v>OK</v>
      </c>
      <c r="F31" s="49" t="n">
        <f aca="false">N(Calc_2!$F120&gt;1+Tolerance)</f>
        <v>0</v>
      </c>
    </row>
    <row r="32" customFormat="false" ht="15" hidden="false" customHeight="false" outlineLevel="0" collapsed="false">
      <c r="C32" s="0" t="s">
        <v>869</v>
      </c>
      <c r="D32" s="11" t="s">
        <v>39</v>
      </c>
      <c r="E32" s="66" t="str">
        <f aca="false">IF(F32=0,"OK","CHECK")</f>
        <v>OK</v>
      </c>
      <c r="F32" s="49" t="n">
        <f aca="false">N(Calc_3!$F120&gt;1+Tolerance)</f>
        <v>0</v>
      </c>
    </row>
    <row r="33" customFormat="false" ht="15" hidden="false" customHeight="false" outlineLevel="0" collapsed="false">
      <c r="C33" s="0" t="s">
        <v>870</v>
      </c>
      <c r="D33" s="11" t="s">
        <v>39</v>
      </c>
      <c r="E33" s="66" t="str">
        <f aca="false">IF(F33=0,"OK","CHECK")</f>
        <v>OK</v>
      </c>
      <c r="F33" s="49" t="n">
        <f aca="false">SUM(J33:FH33)</f>
        <v>0</v>
      </c>
      <c r="J33" s="49" t="n">
        <f aca="false">N((Calc_1!J$4&gt;=Calc_1!$F30)*ABS(Calc_1!J133)&gt;Tolerance)</f>
        <v>0</v>
      </c>
      <c r="K33" s="49" t="n">
        <f aca="false">N((Calc_1!K$4&gt;=Calc_1!$F30)*ABS(Calc_1!K133)&gt;Tolerance)</f>
        <v>0</v>
      </c>
      <c r="L33" s="49" t="n">
        <f aca="false">N((Calc_1!L$4&gt;=Calc_1!$F30)*ABS(Calc_1!L133)&gt;Tolerance)</f>
        <v>0</v>
      </c>
      <c r="M33" s="49" t="n">
        <f aca="false">N((Calc_1!M$4&gt;=Calc_1!$F30)*ABS(Calc_1!M133)&gt;Tolerance)</f>
        <v>0</v>
      </c>
      <c r="N33" s="49" t="n">
        <f aca="false">N((Calc_1!N$4&gt;=Calc_1!$F30)*ABS(Calc_1!N133)&gt;Tolerance)</f>
        <v>0</v>
      </c>
      <c r="O33" s="49" t="n">
        <f aca="false">N((Calc_1!O$4&gt;=Calc_1!$F30)*ABS(Calc_1!O133)&gt;Tolerance)</f>
        <v>0</v>
      </c>
      <c r="P33" s="49" t="n">
        <f aca="false">N((Calc_1!P$4&gt;=Calc_1!$F30)*ABS(Calc_1!P133)&gt;Tolerance)</f>
        <v>0</v>
      </c>
      <c r="Q33" s="49" t="n">
        <f aca="false">N((Calc_1!Q$4&gt;=Calc_1!$F30)*ABS(Calc_1!Q133)&gt;Tolerance)</f>
        <v>0</v>
      </c>
      <c r="R33" s="49" t="n">
        <f aca="false">N((Calc_1!R$4&gt;=Calc_1!$F30)*ABS(Calc_1!R133)&gt;Tolerance)</f>
        <v>0</v>
      </c>
      <c r="S33" s="49" t="n">
        <f aca="false">N((Calc_1!S$4&gt;=Calc_1!$F30)*ABS(Calc_1!S133)&gt;Tolerance)</f>
        <v>0</v>
      </c>
      <c r="T33" s="49" t="n">
        <f aca="false">N((Calc_1!T$4&gt;=Calc_1!$F30)*ABS(Calc_1!T133)&gt;Tolerance)</f>
        <v>0</v>
      </c>
      <c r="U33" s="49" t="n">
        <f aca="false">N((Calc_1!U$4&gt;=Calc_1!$F30)*ABS(Calc_1!U133)&gt;Tolerance)</f>
        <v>0</v>
      </c>
      <c r="V33" s="49" t="n">
        <f aca="false">N((Calc_1!V$4&gt;=Calc_1!$F30)*ABS(Calc_1!V133)&gt;Tolerance)</f>
        <v>0</v>
      </c>
      <c r="W33" s="49" t="n">
        <f aca="false">N((Calc_1!W$4&gt;=Calc_1!$F30)*ABS(Calc_1!W133)&gt;Tolerance)</f>
        <v>0</v>
      </c>
      <c r="X33" s="49" t="n">
        <f aca="false">N((Calc_1!X$4&gt;=Calc_1!$F30)*ABS(Calc_1!X133)&gt;Tolerance)</f>
        <v>0</v>
      </c>
      <c r="Y33" s="49" t="n">
        <f aca="false">N((Calc_1!Y$4&gt;=Calc_1!$F30)*ABS(Calc_1!Y133)&gt;Tolerance)</f>
        <v>0</v>
      </c>
      <c r="Z33" s="49" t="n">
        <f aca="false">N((Calc_1!Z$4&gt;=Calc_1!$F30)*ABS(Calc_1!Z133)&gt;Tolerance)</f>
        <v>0</v>
      </c>
      <c r="AA33" s="49" t="n">
        <f aca="false">N((Calc_1!AA$4&gt;=Calc_1!$F30)*ABS(Calc_1!AA133)&gt;Tolerance)</f>
        <v>0</v>
      </c>
      <c r="AB33" s="49" t="n">
        <f aca="false">N((Calc_1!AB$4&gt;=Calc_1!$F30)*ABS(Calc_1!AB133)&gt;Tolerance)</f>
        <v>0</v>
      </c>
      <c r="AC33" s="49" t="n">
        <f aca="false">N((Calc_1!AC$4&gt;=Calc_1!$F30)*ABS(Calc_1!AC133)&gt;Tolerance)</f>
        <v>0</v>
      </c>
      <c r="AD33" s="49" t="n">
        <f aca="false">N((Calc_1!AD$4&gt;=Calc_1!$F30)*ABS(Calc_1!AD133)&gt;Tolerance)</f>
        <v>0</v>
      </c>
      <c r="AE33" s="49" t="n">
        <f aca="false">N((Calc_1!AE$4&gt;=Calc_1!$F30)*ABS(Calc_1!AE133)&gt;Tolerance)</f>
        <v>0</v>
      </c>
      <c r="AF33" s="49" t="n">
        <f aca="false">N((Calc_1!AF$4&gt;=Calc_1!$F30)*ABS(Calc_1!AF133)&gt;Tolerance)</f>
        <v>0</v>
      </c>
      <c r="AG33" s="49" t="n">
        <f aca="false">N((Calc_1!AG$4&gt;=Calc_1!$F30)*ABS(Calc_1!AG133)&gt;Tolerance)</f>
        <v>0</v>
      </c>
      <c r="AH33" s="49" t="n">
        <f aca="false">N((Calc_1!AH$4&gt;=Calc_1!$F30)*ABS(Calc_1!AH133)&gt;Tolerance)</f>
        <v>0</v>
      </c>
      <c r="AI33" s="49" t="n">
        <f aca="false">N((Calc_1!AI$4&gt;=Calc_1!$F30)*ABS(Calc_1!AI133)&gt;Tolerance)</f>
        <v>0</v>
      </c>
      <c r="AJ33" s="49" t="n">
        <f aca="false">N((Calc_1!AJ$4&gt;=Calc_1!$F30)*ABS(Calc_1!AJ133)&gt;Tolerance)</f>
        <v>0</v>
      </c>
      <c r="AK33" s="49" t="n">
        <f aca="false">N((Calc_1!AK$4&gt;=Calc_1!$F30)*ABS(Calc_1!AK133)&gt;Tolerance)</f>
        <v>0</v>
      </c>
      <c r="AL33" s="49" t="n">
        <f aca="false">N((Calc_1!AL$4&gt;=Calc_1!$F30)*ABS(Calc_1!AL133)&gt;Tolerance)</f>
        <v>0</v>
      </c>
      <c r="AM33" s="49" t="n">
        <f aca="false">N((Calc_1!AM$4&gt;=Calc_1!$F30)*ABS(Calc_1!AM133)&gt;Tolerance)</f>
        <v>0</v>
      </c>
      <c r="AN33" s="49" t="n">
        <f aca="false">N((Calc_1!AN$4&gt;=Calc_1!$F30)*ABS(Calc_1!AN133)&gt;Tolerance)</f>
        <v>0</v>
      </c>
      <c r="AO33" s="49" t="n">
        <f aca="false">N((Calc_1!AO$4&gt;=Calc_1!$F30)*ABS(Calc_1!AO133)&gt;Tolerance)</f>
        <v>0</v>
      </c>
      <c r="AP33" s="49" t="n">
        <f aca="false">N((Calc_1!AP$4&gt;=Calc_1!$F30)*ABS(Calc_1!AP133)&gt;Tolerance)</f>
        <v>0</v>
      </c>
      <c r="AQ33" s="49" t="n">
        <f aca="false">N((Calc_1!AQ$4&gt;=Calc_1!$F30)*ABS(Calc_1!AQ133)&gt;Tolerance)</f>
        <v>0</v>
      </c>
      <c r="AR33" s="49" t="n">
        <f aca="false">N((Calc_1!AR$4&gt;=Calc_1!$F30)*ABS(Calc_1!AR133)&gt;Tolerance)</f>
        <v>0</v>
      </c>
      <c r="AS33" s="49" t="n">
        <f aca="false">N((Calc_1!AS$4&gt;=Calc_1!$F30)*ABS(Calc_1!AS133)&gt;Tolerance)</f>
        <v>0</v>
      </c>
      <c r="AT33" s="49" t="n">
        <f aca="false">N((Calc_1!AT$4&gt;=Calc_1!$F30)*ABS(Calc_1!AT133)&gt;Tolerance)</f>
        <v>0</v>
      </c>
      <c r="AU33" s="49" t="n">
        <f aca="false">N((Calc_1!AU$4&gt;=Calc_1!$F30)*ABS(Calc_1!AU133)&gt;Tolerance)</f>
        <v>0</v>
      </c>
      <c r="AV33" s="49" t="n">
        <f aca="false">N((Calc_1!AV$4&gt;=Calc_1!$F30)*ABS(Calc_1!AV133)&gt;Tolerance)</f>
        <v>0</v>
      </c>
      <c r="AW33" s="49" t="n">
        <f aca="false">N((Calc_1!AW$4&gt;=Calc_1!$F30)*ABS(Calc_1!AW133)&gt;Tolerance)</f>
        <v>0</v>
      </c>
      <c r="AX33" s="49" t="n">
        <f aca="false">N((Calc_1!AX$4&gt;=Calc_1!$F30)*ABS(Calc_1!AX133)&gt;Tolerance)</f>
        <v>0</v>
      </c>
      <c r="AY33" s="49" t="n">
        <f aca="false">N((Calc_1!AY$4&gt;=Calc_1!$F30)*ABS(Calc_1!AY133)&gt;Tolerance)</f>
        <v>0</v>
      </c>
      <c r="AZ33" s="49" t="n">
        <f aca="false">N((Calc_1!AZ$4&gt;=Calc_1!$F30)*ABS(Calc_1!AZ133)&gt;Tolerance)</f>
        <v>0</v>
      </c>
      <c r="BA33" s="49" t="n">
        <f aca="false">N((Calc_1!BA$4&gt;=Calc_1!$F30)*ABS(Calc_1!BA133)&gt;Tolerance)</f>
        <v>0</v>
      </c>
      <c r="BB33" s="49" t="n">
        <f aca="false">N((Calc_1!BB$4&gt;=Calc_1!$F30)*ABS(Calc_1!BB133)&gt;Tolerance)</f>
        <v>0</v>
      </c>
      <c r="BC33" s="49" t="n">
        <f aca="false">N((Calc_1!BC$4&gt;=Calc_1!$F30)*ABS(Calc_1!BC133)&gt;Tolerance)</f>
        <v>0</v>
      </c>
      <c r="BD33" s="49" t="n">
        <f aca="false">N((Calc_1!BD$4&gt;=Calc_1!$F30)*ABS(Calc_1!BD133)&gt;Tolerance)</f>
        <v>0</v>
      </c>
      <c r="BE33" s="49" t="n">
        <f aca="false">N((Calc_1!BE$4&gt;=Calc_1!$F30)*ABS(Calc_1!BE133)&gt;Tolerance)</f>
        <v>0</v>
      </c>
      <c r="BF33" s="49" t="n">
        <f aca="false">N((Calc_1!BF$4&gt;=Calc_1!$F30)*ABS(Calc_1!BF133)&gt;Tolerance)</f>
        <v>0</v>
      </c>
      <c r="BG33" s="49" t="n">
        <f aca="false">N((Calc_1!BG$4&gt;=Calc_1!$F30)*ABS(Calc_1!BG133)&gt;Tolerance)</f>
        <v>0</v>
      </c>
      <c r="BH33" s="49" t="n">
        <f aca="false">N((Calc_1!BH$4&gt;=Calc_1!$F30)*ABS(Calc_1!BH133)&gt;Tolerance)</f>
        <v>0</v>
      </c>
      <c r="BI33" s="49" t="n">
        <f aca="false">N((Calc_1!BI$4&gt;=Calc_1!$F30)*ABS(Calc_1!BI133)&gt;Tolerance)</f>
        <v>0</v>
      </c>
      <c r="BJ33" s="49" t="n">
        <f aca="false">N((Calc_1!BJ$4&gt;=Calc_1!$F30)*ABS(Calc_1!BJ133)&gt;Tolerance)</f>
        <v>0</v>
      </c>
      <c r="BK33" s="49" t="n">
        <f aca="false">N((Calc_1!BK$4&gt;=Calc_1!$F30)*ABS(Calc_1!BK133)&gt;Tolerance)</f>
        <v>0</v>
      </c>
      <c r="BL33" s="49" t="n">
        <f aca="false">N((Calc_1!BL$4&gt;=Calc_1!$F30)*ABS(Calc_1!BL133)&gt;Tolerance)</f>
        <v>0</v>
      </c>
      <c r="BM33" s="49" t="n">
        <f aca="false">N((Calc_1!BM$4&gt;=Calc_1!$F30)*ABS(Calc_1!BM133)&gt;Tolerance)</f>
        <v>0</v>
      </c>
      <c r="BN33" s="49" t="n">
        <f aca="false">N((Calc_1!BN$4&gt;=Calc_1!$F30)*ABS(Calc_1!BN133)&gt;Tolerance)</f>
        <v>0</v>
      </c>
      <c r="BO33" s="49" t="n">
        <f aca="false">N((Calc_1!BO$4&gt;=Calc_1!$F30)*ABS(Calc_1!BO133)&gt;Tolerance)</f>
        <v>0</v>
      </c>
      <c r="BP33" s="49" t="n">
        <f aca="false">N((Calc_1!BP$4&gt;=Calc_1!$F30)*ABS(Calc_1!BP133)&gt;Tolerance)</f>
        <v>0</v>
      </c>
      <c r="BQ33" s="49" t="n">
        <f aca="false">N((Calc_1!BQ$4&gt;=Calc_1!$F30)*ABS(Calc_1!BQ133)&gt;Tolerance)</f>
        <v>0</v>
      </c>
      <c r="BR33" s="49" t="n">
        <f aca="false">N((Calc_1!BR$4&gt;=Calc_1!$F30)*ABS(Calc_1!BR133)&gt;Tolerance)</f>
        <v>0</v>
      </c>
      <c r="BS33" s="49" t="n">
        <f aca="false">N((Calc_1!BS$4&gt;=Calc_1!$F30)*ABS(Calc_1!BS133)&gt;Tolerance)</f>
        <v>0</v>
      </c>
      <c r="BT33" s="49" t="n">
        <f aca="false">N((Calc_1!BT$4&gt;=Calc_1!$F30)*ABS(Calc_1!BT133)&gt;Tolerance)</f>
        <v>0</v>
      </c>
      <c r="BU33" s="49" t="n">
        <f aca="false">N((Calc_1!BU$4&gt;=Calc_1!$F30)*ABS(Calc_1!BU133)&gt;Tolerance)</f>
        <v>0</v>
      </c>
      <c r="BV33" s="49" t="n">
        <f aca="false">N((Calc_1!BV$4&gt;=Calc_1!$F30)*ABS(Calc_1!BV133)&gt;Tolerance)</f>
        <v>0</v>
      </c>
      <c r="BW33" s="49" t="n">
        <f aca="false">N((Calc_1!BW$4&gt;=Calc_1!$F30)*ABS(Calc_1!BW133)&gt;Tolerance)</f>
        <v>0</v>
      </c>
      <c r="BX33" s="49" t="n">
        <f aca="false">N((Calc_1!BX$4&gt;=Calc_1!$F30)*ABS(Calc_1!BX133)&gt;Tolerance)</f>
        <v>0</v>
      </c>
      <c r="BY33" s="49" t="n">
        <f aca="false">N((Calc_1!BY$4&gt;=Calc_1!$F30)*ABS(Calc_1!BY133)&gt;Tolerance)</f>
        <v>0</v>
      </c>
      <c r="BZ33" s="49" t="n">
        <f aca="false">N((Calc_1!BZ$4&gt;=Calc_1!$F30)*ABS(Calc_1!BZ133)&gt;Tolerance)</f>
        <v>0</v>
      </c>
      <c r="CA33" s="49" t="n">
        <f aca="false">N((Calc_1!CA$4&gt;=Calc_1!$F30)*ABS(Calc_1!CA133)&gt;Tolerance)</f>
        <v>0</v>
      </c>
      <c r="CB33" s="49" t="n">
        <f aca="false">N((Calc_1!CB$4&gt;=Calc_1!$F30)*ABS(Calc_1!CB133)&gt;Tolerance)</f>
        <v>0</v>
      </c>
      <c r="CC33" s="49" t="n">
        <f aca="false">N((Calc_1!CC$4&gt;=Calc_1!$F30)*ABS(Calc_1!CC133)&gt;Tolerance)</f>
        <v>0</v>
      </c>
      <c r="CD33" s="49" t="n">
        <f aca="false">N((Calc_1!CD$4&gt;=Calc_1!$F30)*ABS(Calc_1!CD133)&gt;Tolerance)</f>
        <v>0</v>
      </c>
      <c r="CE33" s="49" t="n">
        <f aca="false">N((Calc_1!CE$4&gt;=Calc_1!$F30)*ABS(Calc_1!CE133)&gt;Tolerance)</f>
        <v>0</v>
      </c>
      <c r="CF33" s="49" t="n">
        <f aca="false">N((Calc_1!CF$4&gt;=Calc_1!$F30)*ABS(Calc_1!CF133)&gt;Tolerance)</f>
        <v>0</v>
      </c>
      <c r="CG33" s="49" t="n">
        <f aca="false">N((Calc_1!CG$4&gt;=Calc_1!$F30)*ABS(Calc_1!CG133)&gt;Tolerance)</f>
        <v>0</v>
      </c>
      <c r="CH33" s="49" t="n">
        <f aca="false">N((Calc_1!CH$4&gt;=Calc_1!$F30)*ABS(Calc_1!CH133)&gt;Tolerance)</f>
        <v>0</v>
      </c>
      <c r="CI33" s="49" t="n">
        <f aca="false">N((Calc_1!CI$4&gt;=Calc_1!$F30)*ABS(Calc_1!CI133)&gt;Tolerance)</f>
        <v>0</v>
      </c>
      <c r="CJ33" s="49" t="n">
        <f aca="false">N((Calc_1!CJ$4&gt;=Calc_1!$F30)*ABS(Calc_1!CJ133)&gt;Tolerance)</f>
        <v>0</v>
      </c>
      <c r="CK33" s="49" t="n">
        <f aca="false">N((Calc_1!CK$4&gt;=Calc_1!$F30)*ABS(Calc_1!CK133)&gt;Tolerance)</f>
        <v>0</v>
      </c>
      <c r="CL33" s="49" t="n">
        <f aca="false">N((Calc_1!CL$4&gt;=Calc_1!$F30)*ABS(Calc_1!CL133)&gt;Tolerance)</f>
        <v>0</v>
      </c>
      <c r="CM33" s="49" t="n">
        <f aca="false">N((Calc_1!CM$4&gt;=Calc_1!$F30)*ABS(Calc_1!CM133)&gt;Tolerance)</f>
        <v>0</v>
      </c>
      <c r="CN33" s="49" t="n">
        <f aca="false">N((Calc_1!CN$4&gt;=Calc_1!$F30)*ABS(Calc_1!CN133)&gt;Tolerance)</f>
        <v>0</v>
      </c>
      <c r="CO33" s="49" t="n">
        <f aca="false">N((Calc_1!CO$4&gt;=Calc_1!$F30)*ABS(Calc_1!CO133)&gt;Tolerance)</f>
        <v>0</v>
      </c>
      <c r="CP33" s="49" t="n">
        <f aca="false">N((Calc_1!CP$4&gt;=Calc_1!$F30)*ABS(Calc_1!CP133)&gt;Tolerance)</f>
        <v>0</v>
      </c>
      <c r="CQ33" s="49" t="n">
        <f aca="false">N((Calc_1!CQ$4&gt;=Calc_1!$F30)*ABS(Calc_1!CQ133)&gt;Tolerance)</f>
        <v>0</v>
      </c>
      <c r="CR33" s="49" t="n">
        <f aca="false">N((Calc_1!CR$4&gt;=Calc_1!$F30)*ABS(Calc_1!CR133)&gt;Tolerance)</f>
        <v>0</v>
      </c>
      <c r="CS33" s="49" t="n">
        <f aca="false">N((Calc_1!CS$4&gt;=Calc_1!$F30)*ABS(Calc_1!CS133)&gt;Tolerance)</f>
        <v>0</v>
      </c>
      <c r="CT33" s="49" t="n">
        <f aca="false">N((Calc_1!CT$4&gt;=Calc_1!$F30)*ABS(Calc_1!CT133)&gt;Tolerance)</f>
        <v>0</v>
      </c>
      <c r="CU33" s="49" t="n">
        <f aca="false">N((Calc_1!CU$4&gt;=Calc_1!$F30)*ABS(Calc_1!CU133)&gt;Tolerance)</f>
        <v>0</v>
      </c>
      <c r="CV33" s="49" t="n">
        <f aca="false">N((Calc_1!CV$4&gt;=Calc_1!$F30)*ABS(Calc_1!CV133)&gt;Tolerance)</f>
        <v>0</v>
      </c>
      <c r="CW33" s="49" t="n">
        <f aca="false">N((Calc_1!CW$4&gt;=Calc_1!$F30)*ABS(Calc_1!CW133)&gt;Tolerance)</f>
        <v>0</v>
      </c>
      <c r="CX33" s="49" t="n">
        <f aca="false">N((Calc_1!CX$4&gt;=Calc_1!$F30)*ABS(Calc_1!CX133)&gt;Tolerance)</f>
        <v>0</v>
      </c>
      <c r="CY33" s="49" t="n">
        <f aca="false">N((Calc_1!CY$4&gt;=Calc_1!$F30)*ABS(Calc_1!CY133)&gt;Tolerance)</f>
        <v>0</v>
      </c>
      <c r="CZ33" s="49" t="n">
        <f aca="false">N((Calc_1!CZ$4&gt;=Calc_1!$F30)*ABS(Calc_1!CZ133)&gt;Tolerance)</f>
        <v>0</v>
      </c>
      <c r="DA33" s="49" t="n">
        <f aca="false">N((Calc_1!DA$4&gt;=Calc_1!$F30)*ABS(Calc_1!DA133)&gt;Tolerance)</f>
        <v>0</v>
      </c>
      <c r="DB33" s="49" t="n">
        <f aca="false">N((Calc_1!DB$4&gt;=Calc_1!$F30)*ABS(Calc_1!DB133)&gt;Tolerance)</f>
        <v>0</v>
      </c>
      <c r="DC33" s="49" t="n">
        <f aca="false">N((Calc_1!DC$4&gt;=Calc_1!$F30)*ABS(Calc_1!DC133)&gt;Tolerance)</f>
        <v>0</v>
      </c>
      <c r="DD33" s="49" t="n">
        <f aca="false">N((Calc_1!DD$4&gt;=Calc_1!$F30)*ABS(Calc_1!DD133)&gt;Tolerance)</f>
        <v>0</v>
      </c>
      <c r="DE33" s="49" t="n">
        <f aca="false">N((Calc_1!DE$4&gt;=Calc_1!$F30)*ABS(Calc_1!DE133)&gt;Tolerance)</f>
        <v>0</v>
      </c>
      <c r="DF33" s="49" t="n">
        <f aca="false">N((Calc_1!DF$4&gt;=Calc_1!$F30)*ABS(Calc_1!DF133)&gt;Tolerance)</f>
        <v>0</v>
      </c>
      <c r="DG33" s="49" t="n">
        <f aca="false">N((Calc_1!DG$4&gt;=Calc_1!$F30)*ABS(Calc_1!DG133)&gt;Tolerance)</f>
        <v>0</v>
      </c>
      <c r="DH33" s="49" t="n">
        <f aca="false">N((Calc_1!DH$4&gt;=Calc_1!$F30)*ABS(Calc_1!DH133)&gt;Tolerance)</f>
        <v>0</v>
      </c>
      <c r="DI33" s="49" t="n">
        <f aca="false">N((Calc_1!DI$4&gt;=Calc_1!$F30)*ABS(Calc_1!DI133)&gt;Tolerance)</f>
        <v>0</v>
      </c>
      <c r="DJ33" s="49" t="n">
        <f aca="false">N((Calc_1!DJ$4&gt;=Calc_1!$F30)*ABS(Calc_1!DJ133)&gt;Tolerance)</f>
        <v>0</v>
      </c>
      <c r="DK33" s="49" t="n">
        <f aca="false">N((Calc_1!DK$4&gt;=Calc_1!$F30)*ABS(Calc_1!DK133)&gt;Tolerance)</f>
        <v>0</v>
      </c>
      <c r="DL33" s="49" t="n">
        <f aca="false">N((Calc_1!DL$4&gt;=Calc_1!$F30)*ABS(Calc_1!DL133)&gt;Tolerance)</f>
        <v>0</v>
      </c>
      <c r="DM33" s="49" t="n">
        <f aca="false">N((Calc_1!DM$4&gt;=Calc_1!$F30)*ABS(Calc_1!DM133)&gt;Tolerance)</f>
        <v>0</v>
      </c>
      <c r="DN33" s="49" t="n">
        <f aca="false">N((Calc_1!DN$4&gt;=Calc_1!$F30)*ABS(Calc_1!DN133)&gt;Tolerance)</f>
        <v>0</v>
      </c>
      <c r="DO33" s="49" t="n">
        <f aca="false">N((Calc_1!DO$4&gt;=Calc_1!$F30)*ABS(Calc_1!DO133)&gt;Tolerance)</f>
        <v>0</v>
      </c>
      <c r="DP33" s="49" t="n">
        <f aca="false">N((Calc_1!DP$4&gt;=Calc_1!$F30)*ABS(Calc_1!DP133)&gt;Tolerance)</f>
        <v>0</v>
      </c>
      <c r="DQ33" s="49" t="n">
        <f aca="false">N((Calc_1!DQ$4&gt;=Calc_1!$F30)*ABS(Calc_1!DQ133)&gt;Tolerance)</f>
        <v>0</v>
      </c>
      <c r="DR33" s="49" t="n">
        <f aca="false">N((Calc_1!DR$4&gt;=Calc_1!$F30)*ABS(Calc_1!DR133)&gt;Tolerance)</f>
        <v>0</v>
      </c>
      <c r="DS33" s="49" t="n">
        <f aca="false">N((Calc_1!DS$4&gt;=Calc_1!$F30)*ABS(Calc_1!DS133)&gt;Tolerance)</f>
        <v>0</v>
      </c>
      <c r="DT33" s="49" t="n">
        <f aca="false">N((Calc_1!DT$4&gt;=Calc_1!$F30)*ABS(Calc_1!DT133)&gt;Tolerance)</f>
        <v>0</v>
      </c>
      <c r="DU33" s="49" t="n">
        <f aca="false">N((Calc_1!DU$4&gt;=Calc_1!$F30)*ABS(Calc_1!DU133)&gt;Tolerance)</f>
        <v>0</v>
      </c>
      <c r="DV33" s="49" t="n">
        <f aca="false">N((Calc_1!DV$4&gt;=Calc_1!$F30)*ABS(Calc_1!DV133)&gt;Tolerance)</f>
        <v>0</v>
      </c>
      <c r="DW33" s="49" t="n">
        <f aca="false">N((Calc_1!DW$4&gt;=Calc_1!$F30)*ABS(Calc_1!DW133)&gt;Tolerance)</f>
        <v>0</v>
      </c>
      <c r="DX33" s="49" t="n">
        <f aca="false">N((Calc_1!DX$4&gt;=Calc_1!$F30)*ABS(Calc_1!DX133)&gt;Tolerance)</f>
        <v>0</v>
      </c>
      <c r="DY33" s="49" t="n">
        <f aca="false">N((Calc_1!DY$4&gt;=Calc_1!$F30)*ABS(Calc_1!DY133)&gt;Tolerance)</f>
        <v>0</v>
      </c>
      <c r="DZ33" s="49" t="n">
        <f aca="false">N((Calc_1!DZ$4&gt;=Calc_1!$F30)*ABS(Calc_1!DZ133)&gt;Tolerance)</f>
        <v>0</v>
      </c>
      <c r="EA33" s="49" t="n">
        <f aca="false">N((Calc_1!EA$4&gt;=Calc_1!$F30)*ABS(Calc_1!EA133)&gt;Tolerance)</f>
        <v>0</v>
      </c>
      <c r="EB33" s="49" t="n">
        <f aca="false">N((Calc_1!EB$4&gt;=Calc_1!$F30)*ABS(Calc_1!EB133)&gt;Tolerance)</f>
        <v>0</v>
      </c>
      <c r="EC33" s="49" t="n">
        <f aca="false">N((Calc_1!EC$4&gt;=Calc_1!$F30)*ABS(Calc_1!EC133)&gt;Tolerance)</f>
        <v>0</v>
      </c>
      <c r="ED33" s="49" t="n">
        <f aca="false">N((Calc_1!ED$4&gt;=Calc_1!$F30)*ABS(Calc_1!ED133)&gt;Tolerance)</f>
        <v>0</v>
      </c>
      <c r="EE33" s="49" t="n">
        <f aca="false">N((Calc_1!EE$4&gt;=Calc_1!$F30)*ABS(Calc_1!EE133)&gt;Tolerance)</f>
        <v>0</v>
      </c>
      <c r="EF33" s="49" t="n">
        <f aca="false">N((Calc_1!EF$4&gt;=Calc_1!$F30)*ABS(Calc_1!EF133)&gt;Tolerance)</f>
        <v>0</v>
      </c>
      <c r="EG33" s="49" t="n">
        <f aca="false">N((Calc_1!EG$4&gt;=Calc_1!$F30)*ABS(Calc_1!EG133)&gt;Tolerance)</f>
        <v>0</v>
      </c>
      <c r="EH33" s="49" t="n">
        <f aca="false">N((Calc_1!EH$4&gt;=Calc_1!$F30)*ABS(Calc_1!EH133)&gt;Tolerance)</f>
        <v>0</v>
      </c>
      <c r="EI33" s="49" t="n">
        <f aca="false">N((Calc_1!EI$4&gt;=Calc_1!$F30)*ABS(Calc_1!EI133)&gt;Tolerance)</f>
        <v>0</v>
      </c>
      <c r="EJ33" s="49" t="n">
        <f aca="false">N((Calc_1!EJ$4&gt;=Calc_1!$F30)*ABS(Calc_1!EJ133)&gt;Tolerance)</f>
        <v>0</v>
      </c>
      <c r="EK33" s="49" t="n">
        <f aca="false">N((Calc_1!EK$4&gt;=Calc_1!$F30)*ABS(Calc_1!EK133)&gt;Tolerance)</f>
        <v>0</v>
      </c>
      <c r="EL33" s="49" t="n">
        <f aca="false">N((Calc_1!EL$4&gt;=Calc_1!$F30)*ABS(Calc_1!EL133)&gt;Tolerance)</f>
        <v>0</v>
      </c>
      <c r="EM33" s="49" t="n">
        <f aca="false">N((Calc_1!EM$4&gt;=Calc_1!$F30)*ABS(Calc_1!EM133)&gt;Tolerance)</f>
        <v>0</v>
      </c>
      <c r="EN33" s="49" t="n">
        <f aca="false">N((Calc_1!EN$4&gt;=Calc_1!$F30)*ABS(Calc_1!EN133)&gt;Tolerance)</f>
        <v>0</v>
      </c>
      <c r="EO33" s="49" t="n">
        <f aca="false">N((Calc_1!EO$4&gt;=Calc_1!$F30)*ABS(Calc_1!EO133)&gt;Tolerance)</f>
        <v>0</v>
      </c>
      <c r="EP33" s="49" t="n">
        <f aca="false">N((Calc_1!EP$4&gt;=Calc_1!$F30)*ABS(Calc_1!EP133)&gt;Tolerance)</f>
        <v>0</v>
      </c>
      <c r="EQ33" s="49" t="n">
        <f aca="false">N((Calc_1!EQ$4&gt;=Calc_1!$F30)*ABS(Calc_1!EQ133)&gt;Tolerance)</f>
        <v>0</v>
      </c>
      <c r="ER33" s="49" t="n">
        <f aca="false">N((Calc_1!ER$4&gt;=Calc_1!$F30)*ABS(Calc_1!ER133)&gt;Tolerance)</f>
        <v>0</v>
      </c>
      <c r="ES33" s="49" t="n">
        <f aca="false">N((Calc_1!ES$4&gt;=Calc_1!$F30)*ABS(Calc_1!ES133)&gt;Tolerance)</f>
        <v>0</v>
      </c>
      <c r="ET33" s="49" t="n">
        <f aca="false">N((Calc_1!ET$4&gt;=Calc_1!$F30)*ABS(Calc_1!ET133)&gt;Tolerance)</f>
        <v>0</v>
      </c>
      <c r="EU33" s="49" t="n">
        <f aca="false">N((Calc_1!EU$4&gt;=Calc_1!$F30)*ABS(Calc_1!EU133)&gt;Tolerance)</f>
        <v>0</v>
      </c>
      <c r="EV33" s="49" t="n">
        <f aca="false">N((Calc_1!EV$4&gt;=Calc_1!$F30)*ABS(Calc_1!EV133)&gt;Tolerance)</f>
        <v>0</v>
      </c>
      <c r="EW33" s="49" t="n">
        <f aca="false">N((Calc_1!EW$4&gt;=Calc_1!$F30)*ABS(Calc_1!EW133)&gt;Tolerance)</f>
        <v>0</v>
      </c>
      <c r="EX33" s="49" t="n">
        <f aca="false">N((Calc_1!EX$4&gt;=Calc_1!$F30)*ABS(Calc_1!EX133)&gt;Tolerance)</f>
        <v>0</v>
      </c>
      <c r="EY33" s="49" t="n">
        <f aca="false">N((Calc_1!EY$4&gt;=Calc_1!$F30)*ABS(Calc_1!EY133)&gt;Tolerance)</f>
        <v>0</v>
      </c>
      <c r="EZ33" s="49" t="n">
        <f aca="false">N((Calc_1!EZ$4&gt;=Calc_1!$F30)*ABS(Calc_1!EZ133)&gt;Tolerance)</f>
        <v>0</v>
      </c>
      <c r="FA33" s="49" t="n">
        <f aca="false">N((Calc_1!FA$4&gt;=Calc_1!$F30)*ABS(Calc_1!FA133)&gt;Tolerance)</f>
        <v>0</v>
      </c>
      <c r="FB33" s="49" t="n">
        <f aca="false">N((Calc_1!FB$4&gt;=Calc_1!$F30)*ABS(Calc_1!FB133)&gt;Tolerance)</f>
        <v>0</v>
      </c>
      <c r="FC33" s="49" t="n">
        <f aca="false">N((Calc_1!FC$4&gt;=Calc_1!$F30)*ABS(Calc_1!FC133)&gt;Tolerance)</f>
        <v>0</v>
      </c>
      <c r="FD33" s="49" t="n">
        <f aca="false">N((Calc_1!FD$4&gt;=Calc_1!$F30)*ABS(Calc_1!FD133)&gt;Tolerance)</f>
        <v>0</v>
      </c>
      <c r="FE33" s="49" t="n">
        <f aca="false">N((Calc_1!FE$4&gt;=Calc_1!$F30)*ABS(Calc_1!FE133)&gt;Tolerance)</f>
        <v>0</v>
      </c>
      <c r="FF33" s="49" t="n">
        <f aca="false">N((Calc_1!FF$4&gt;=Calc_1!$F30)*ABS(Calc_1!FF133)&gt;Tolerance)</f>
        <v>0</v>
      </c>
      <c r="FG33" s="49" t="n">
        <f aca="false">N((Calc_1!FG$4&gt;=Calc_1!$F30)*ABS(Calc_1!FG133)&gt;Tolerance)</f>
        <v>0</v>
      </c>
      <c r="FH33" s="49" t="n">
        <f aca="false">N((Calc_1!FH$4&gt;=Calc_1!$F30)*ABS(Calc_1!FH133)&gt;Tolerance)</f>
        <v>0</v>
      </c>
    </row>
    <row r="34" customFormat="false" ht="15" hidden="false" customHeight="false" outlineLevel="0" collapsed="false">
      <c r="C34" s="0" t="s">
        <v>871</v>
      </c>
      <c r="D34" s="11" t="s">
        <v>39</v>
      </c>
      <c r="E34" s="66" t="str">
        <f aca="false">IF(F34=0,"OK","CHECK")</f>
        <v>OK</v>
      </c>
      <c r="F34" s="49" t="n">
        <f aca="false">SUM(J34:FH34)</f>
        <v>0</v>
      </c>
      <c r="J34" s="49" t="n">
        <f aca="false">N((Calc_2!J$4&gt;=Calc_2!$F30)*ABS(Calc_2!J133)&gt;Tolerance)</f>
        <v>0</v>
      </c>
      <c r="K34" s="49" t="n">
        <f aca="false">N((Calc_2!K$4&gt;=Calc_2!$F30)*ABS(Calc_2!K133)&gt;Tolerance)</f>
        <v>0</v>
      </c>
      <c r="L34" s="49" t="n">
        <f aca="false">N((Calc_2!L$4&gt;=Calc_2!$F30)*ABS(Calc_2!L133)&gt;Tolerance)</f>
        <v>0</v>
      </c>
      <c r="M34" s="49" t="n">
        <f aca="false">N((Calc_2!M$4&gt;=Calc_2!$F30)*ABS(Calc_2!M133)&gt;Tolerance)</f>
        <v>0</v>
      </c>
      <c r="N34" s="49" t="n">
        <f aca="false">N((Calc_2!N$4&gt;=Calc_2!$F30)*ABS(Calc_2!N133)&gt;Tolerance)</f>
        <v>0</v>
      </c>
      <c r="O34" s="49" t="n">
        <f aca="false">N((Calc_2!O$4&gt;=Calc_2!$F30)*ABS(Calc_2!O133)&gt;Tolerance)</f>
        <v>0</v>
      </c>
      <c r="P34" s="49" t="n">
        <f aca="false">N((Calc_2!P$4&gt;=Calc_2!$F30)*ABS(Calc_2!P133)&gt;Tolerance)</f>
        <v>0</v>
      </c>
      <c r="Q34" s="49" t="n">
        <f aca="false">N((Calc_2!Q$4&gt;=Calc_2!$F30)*ABS(Calc_2!Q133)&gt;Tolerance)</f>
        <v>0</v>
      </c>
      <c r="R34" s="49" t="n">
        <f aca="false">N((Calc_2!R$4&gt;=Calc_2!$F30)*ABS(Calc_2!R133)&gt;Tolerance)</f>
        <v>0</v>
      </c>
      <c r="S34" s="49" t="n">
        <f aca="false">N((Calc_2!S$4&gt;=Calc_2!$F30)*ABS(Calc_2!S133)&gt;Tolerance)</f>
        <v>0</v>
      </c>
      <c r="T34" s="49" t="n">
        <f aca="false">N((Calc_2!T$4&gt;=Calc_2!$F30)*ABS(Calc_2!T133)&gt;Tolerance)</f>
        <v>0</v>
      </c>
      <c r="U34" s="49" t="n">
        <f aca="false">N((Calc_2!U$4&gt;=Calc_2!$F30)*ABS(Calc_2!U133)&gt;Tolerance)</f>
        <v>0</v>
      </c>
      <c r="V34" s="49" t="n">
        <f aca="false">N((Calc_2!V$4&gt;=Calc_2!$F30)*ABS(Calc_2!V133)&gt;Tolerance)</f>
        <v>0</v>
      </c>
      <c r="W34" s="49" t="n">
        <f aca="false">N((Calc_2!W$4&gt;=Calc_2!$F30)*ABS(Calc_2!W133)&gt;Tolerance)</f>
        <v>0</v>
      </c>
      <c r="X34" s="49" t="n">
        <f aca="false">N((Calc_2!X$4&gt;=Calc_2!$F30)*ABS(Calc_2!X133)&gt;Tolerance)</f>
        <v>0</v>
      </c>
      <c r="Y34" s="49" t="n">
        <f aca="false">N((Calc_2!Y$4&gt;=Calc_2!$F30)*ABS(Calc_2!Y133)&gt;Tolerance)</f>
        <v>0</v>
      </c>
      <c r="Z34" s="49" t="n">
        <f aca="false">N((Calc_2!Z$4&gt;=Calc_2!$F30)*ABS(Calc_2!Z133)&gt;Tolerance)</f>
        <v>0</v>
      </c>
      <c r="AA34" s="49" t="n">
        <f aca="false">N((Calc_2!AA$4&gt;=Calc_2!$F30)*ABS(Calc_2!AA133)&gt;Tolerance)</f>
        <v>0</v>
      </c>
      <c r="AB34" s="49" t="n">
        <f aca="false">N((Calc_2!AB$4&gt;=Calc_2!$F30)*ABS(Calc_2!AB133)&gt;Tolerance)</f>
        <v>0</v>
      </c>
      <c r="AC34" s="49" t="n">
        <f aca="false">N((Calc_2!AC$4&gt;=Calc_2!$F30)*ABS(Calc_2!AC133)&gt;Tolerance)</f>
        <v>0</v>
      </c>
      <c r="AD34" s="49" t="n">
        <f aca="false">N((Calc_2!AD$4&gt;=Calc_2!$F30)*ABS(Calc_2!AD133)&gt;Tolerance)</f>
        <v>0</v>
      </c>
      <c r="AE34" s="49" t="n">
        <f aca="false">N((Calc_2!AE$4&gt;=Calc_2!$F30)*ABS(Calc_2!AE133)&gt;Tolerance)</f>
        <v>0</v>
      </c>
      <c r="AF34" s="49" t="n">
        <f aca="false">N((Calc_2!AF$4&gt;=Calc_2!$F30)*ABS(Calc_2!AF133)&gt;Tolerance)</f>
        <v>0</v>
      </c>
      <c r="AG34" s="49" t="n">
        <f aca="false">N((Calc_2!AG$4&gt;=Calc_2!$F30)*ABS(Calc_2!AG133)&gt;Tolerance)</f>
        <v>0</v>
      </c>
      <c r="AH34" s="49" t="n">
        <f aca="false">N((Calc_2!AH$4&gt;=Calc_2!$F30)*ABS(Calc_2!AH133)&gt;Tolerance)</f>
        <v>0</v>
      </c>
      <c r="AI34" s="49" t="n">
        <f aca="false">N((Calc_2!AI$4&gt;=Calc_2!$F30)*ABS(Calc_2!AI133)&gt;Tolerance)</f>
        <v>0</v>
      </c>
      <c r="AJ34" s="49" t="n">
        <f aca="false">N((Calc_2!AJ$4&gt;=Calc_2!$F30)*ABS(Calc_2!AJ133)&gt;Tolerance)</f>
        <v>0</v>
      </c>
      <c r="AK34" s="49" t="n">
        <f aca="false">N((Calc_2!AK$4&gt;=Calc_2!$F30)*ABS(Calc_2!AK133)&gt;Tolerance)</f>
        <v>0</v>
      </c>
      <c r="AL34" s="49" t="n">
        <f aca="false">N((Calc_2!AL$4&gt;=Calc_2!$F30)*ABS(Calc_2!AL133)&gt;Tolerance)</f>
        <v>0</v>
      </c>
      <c r="AM34" s="49" t="n">
        <f aca="false">N((Calc_2!AM$4&gt;=Calc_2!$F30)*ABS(Calc_2!AM133)&gt;Tolerance)</f>
        <v>0</v>
      </c>
      <c r="AN34" s="49" t="n">
        <f aca="false">N((Calc_2!AN$4&gt;=Calc_2!$F30)*ABS(Calc_2!AN133)&gt;Tolerance)</f>
        <v>0</v>
      </c>
      <c r="AO34" s="49" t="n">
        <f aca="false">N((Calc_2!AO$4&gt;=Calc_2!$F30)*ABS(Calc_2!AO133)&gt;Tolerance)</f>
        <v>0</v>
      </c>
      <c r="AP34" s="49" t="n">
        <f aca="false">N((Calc_2!AP$4&gt;=Calc_2!$F30)*ABS(Calc_2!AP133)&gt;Tolerance)</f>
        <v>0</v>
      </c>
      <c r="AQ34" s="49" t="n">
        <f aca="false">N((Calc_2!AQ$4&gt;=Calc_2!$F30)*ABS(Calc_2!AQ133)&gt;Tolerance)</f>
        <v>0</v>
      </c>
      <c r="AR34" s="49" t="n">
        <f aca="false">N((Calc_2!AR$4&gt;=Calc_2!$F30)*ABS(Calc_2!AR133)&gt;Tolerance)</f>
        <v>0</v>
      </c>
      <c r="AS34" s="49" t="n">
        <f aca="false">N((Calc_2!AS$4&gt;=Calc_2!$F30)*ABS(Calc_2!AS133)&gt;Tolerance)</f>
        <v>0</v>
      </c>
      <c r="AT34" s="49" t="n">
        <f aca="false">N((Calc_2!AT$4&gt;=Calc_2!$F30)*ABS(Calc_2!AT133)&gt;Tolerance)</f>
        <v>0</v>
      </c>
      <c r="AU34" s="49" t="n">
        <f aca="false">N((Calc_2!AU$4&gt;=Calc_2!$F30)*ABS(Calc_2!AU133)&gt;Tolerance)</f>
        <v>0</v>
      </c>
      <c r="AV34" s="49" t="n">
        <f aca="false">N((Calc_2!AV$4&gt;=Calc_2!$F30)*ABS(Calc_2!AV133)&gt;Tolerance)</f>
        <v>0</v>
      </c>
      <c r="AW34" s="49" t="n">
        <f aca="false">N((Calc_2!AW$4&gt;=Calc_2!$F30)*ABS(Calc_2!AW133)&gt;Tolerance)</f>
        <v>0</v>
      </c>
      <c r="AX34" s="49" t="n">
        <f aca="false">N((Calc_2!AX$4&gt;=Calc_2!$F30)*ABS(Calc_2!AX133)&gt;Tolerance)</f>
        <v>0</v>
      </c>
      <c r="AY34" s="49" t="n">
        <f aca="false">N((Calc_2!AY$4&gt;=Calc_2!$F30)*ABS(Calc_2!AY133)&gt;Tolerance)</f>
        <v>0</v>
      </c>
      <c r="AZ34" s="49" t="n">
        <f aca="false">N((Calc_2!AZ$4&gt;=Calc_2!$F30)*ABS(Calc_2!AZ133)&gt;Tolerance)</f>
        <v>0</v>
      </c>
      <c r="BA34" s="49" t="n">
        <f aca="false">N((Calc_2!BA$4&gt;=Calc_2!$F30)*ABS(Calc_2!BA133)&gt;Tolerance)</f>
        <v>0</v>
      </c>
      <c r="BB34" s="49" t="n">
        <f aca="false">N((Calc_2!BB$4&gt;=Calc_2!$F30)*ABS(Calc_2!BB133)&gt;Tolerance)</f>
        <v>0</v>
      </c>
      <c r="BC34" s="49" t="n">
        <f aca="false">N((Calc_2!BC$4&gt;=Calc_2!$F30)*ABS(Calc_2!BC133)&gt;Tolerance)</f>
        <v>0</v>
      </c>
      <c r="BD34" s="49" t="n">
        <f aca="false">N((Calc_2!BD$4&gt;=Calc_2!$F30)*ABS(Calc_2!BD133)&gt;Tolerance)</f>
        <v>0</v>
      </c>
      <c r="BE34" s="49" t="n">
        <f aca="false">N((Calc_2!BE$4&gt;=Calc_2!$F30)*ABS(Calc_2!BE133)&gt;Tolerance)</f>
        <v>0</v>
      </c>
      <c r="BF34" s="49" t="n">
        <f aca="false">N((Calc_2!BF$4&gt;=Calc_2!$F30)*ABS(Calc_2!BF133)&gt;Tolerance)</f>
        <v>0</v>
      </c>
      <c r="BG34" s="49" t="n">
        <f aca="false">N((Calc_2!BG$4&gt;=Calc_2!$F30)*ABS(Calc_2!BG133)&gt;Tolerance)</f>
        <v>0</v>
      </c>
      <c r="BH34" s="49" t="n">
        <f aca="false">N((Calc_2!BH$4&gt;=Calc_2!$F30)*ABS(Calc_2!BH133)&gt;Tolerance)</f>
        <v>0</v>
      </c>
      <c r="BI34" s="49" t="n">
        <f aca="false">N((Calc_2!BI$4&gt;=Calc_2!$F30)*ABS(Calc_2!BI133)&gt;Tolerance)</f>
        <v>0</v>
      </c>
      <c r="BJ34" s="49" t="n">
        <f aca="false">N((Calc_2!BJ$4&gt;=Calc_2!$F30)*ABS(Calc_2!BJ133)&gt;Tolerance)</f>
        <v>0</v>
      </c>
      <c r="BK34" s="49" t="n">
        <f aca="false">N((Calc_2!BK$4&gt;=Calc_2!$F30)*ABS(Calc_2!BK133)&gt;Tolerance)</f>
        <v>0</v>
      </c>
      <c r="BL34" s="49" t="n">
        <f aca="false">N((Calc_2!BL$4&gt;=Calc_2!$F30)*ABS(Calc_2!BL133)&gt;Tolerance)</f>
        <v>0</v>
      </c>
      <c r="BM34" s="49" t="n">
        <f aca="false">N((Calc_2!BM$4&gt;=Calc_2!$F30)*ABS(Calc_2!BM133)&gt;Tolerance)</f>
        <v>0</v>
      </c>
      <c r="BN34" s="49" t="n">
        <f aca="false">N((Calc_2!BN$4&gt;=Calc_2!$F30)*ABS(Calc_2!BN133)&gt;Tolerance)</f>
        <v>0</v>
      </c>
      <c r="BO34" s="49" t="n">
        <f aca="false">N((Calc_2!BO$4&gt;=Calc_2!$F30)*ABS(Calc_2!BO133)&gt;Tolerance)</f>
        <v>0</v>
      </c>
      <c r="BP34" s="49" t="n">
        <f aca="false">N((Calc_2!BP$4&gt;=Calc_2!$F30)*ABS(Calc_2!BP133)&gt;Tolerance)</f>
        <v>0</v>
      </c>
      <c r="BQ34" s="49" t="n">
        <f aca="false">N((Calc_2!BQ$4&gt;=Calc_2!$F30)*ABS(Calc_2!BQ133)&gt;Tolerance)</f>
        <v>0</v>
      </c>
      <c r="BR34" s="49" t="n">
        <f aca="false">N((Calc_2!BR$4&gt;=Calc_2!$F30)*ABS(Calc_2!BR133)&gt;Tolerance)</f>
        <v>0</v>
      </c>
      <c r="BS34" s="49" t="n">
        <f aca="false">N((Calc_2!BS$4&gt;=Calc_2!$F30)*ABS(Calc_2!BS133)&gt;Tolerance)</f>
        <v>0</v>
      </c>
      <c r="BT34" s="49" t="n">
        <f aca="false">N((Calc_2!BT$4&gt;=Calc_2!$F30)*ABS(Calc_2!BT133)&gt;Tolerance)</f>
        <v>0</v>
      </c>
      <c r="BU34" s="49" t="n">
        <f aca="false">N((Calc_2!BU$4&gt;=Calc_2!$F30)*ABS(Calc_2!BU133)&gt;Tolerance)</f>
        <v>0</v>
      </c>
      <c r="BV34" s="49" t="n">
        <f aca="false">N((Calc_2!BV$4&gt;=Calc_2!$F30)*ABS(Calc_2!BV133)&gt;Tolerance)</f>
        <v>0</v>
      </c>
      <c r="BW34" s="49" t="n">
        <f aca="false">N((Calc_2!BW$4&gt;=Calc_2!$F30)*ABS(Calc_2!BW133)&gt;Tolerance)</f>
        <v>0</v>
      </c>
      <c r="BX34" s="49" t="n">
        <f aca="false">N((Calc_2!BX$4&gt;=Calc_2!$F30)*ABS(Calc_2!BX133)&gt;Tolerance)</f>
        <v>0</v>
      </c>
      <c r="BY34" s="49" t="n">
        <f aca="false">N((Calc_2!BY$4&gt;=Calc_2!$F30)*ABS(Calc_2!BY133)&gt;Tolerance)</f>
        <v>0</v>
      </c>
      <c r="BZ34" s="49" t="n">
        <f aca="false">N((Calc_2!BZ$4&gt;=Calc_2!$F30)*ABS(Calc_2!BZ133)&gt;Tolerance)</f>
        <v>0</v>
      </c>
      <c r="CA34" s="49" t="n">
        <f aca="false">N((Calc_2!CA$4&gt;=Calc_2!$F30)*ABS(Calc_2!CA133)&gt;Tolerance)</f>
        <v>0</v>
      </c>
      <c r="CB34" s="49" t="n">
        <f aca="false">N((Calc_2!CB$4&gt;=Calc_2!$F30)*ABS(Calc_2!CB133)&gt;Tolerance)</f>
        <v>0</v>
      </c>
      <c r="CC34" s="49" t="n">
        <f aca="false">N((Calc_2!CC$4&gt;=Calc_2!$F30)*ABS(Calc_2!CC133)&gt;Tolerance)</f>
        <v>0</v>
      </c>
      <c r="CD34" s="49" t="n">
        <f aca="false">N((Calc_2!CD$4&gt;=Calc_2!$F30)*ABS(Calc_2!CD133)&gt;Tolerance)</f>
        <v>0</v>
      </c>
      <c r="CE34" s="49" t="n">
        <f aca="false">N((Calc_2!CE$4&gt;=Calc_2!$F30)*ABS(Calc_2!CE133)&gt;Tolerance)</f>
        <v>0</v>
      </c>
      <c r="CF34" s="49" t="n">
        <f aca="false">N((Calc_2!CF$4&gt;=Calc_2!$F30)*ABS(Calc_2!CF133)&gt;Tolerance)</f>
        <v>0</v>
      </c>
      <c r="CG34" s="49" t="n">
        <f aca="false">N((Calc_2!CG$4&gt;=Calc_2!$F30)*ABS(Calc_2!CG133)&gt;Tolerance)</f>
        <v>0</v>
      </c>
      <c r="CH34" s="49" t="n">
        <f aca="false">N((Calc_2!CH$4&gt;=Calc_2!$F30)*ABS(Calc_2!CH133)&gt;Tolerance)</f>
        <v>0</v>
      </c>
      <c r="CI34" s="49" t="n">
        <f aca="false">N((Calc_2!CI$4&gt;=Calc_2!$F30)*ABS(Calc_2!CI133)&gt;Tolerance)</f>
        <v>0</v>
      </c>
      <c r="CJ34" s="49" t="n">
        <f aca="false">N((Calc_2!CJ$4&gt;=Calc_2!$F30)*ABS(Calc_2!CJ133)&gt;Tolerance)</f>
        <v>0</v>
      </c>
      <c r="CK34" s="49" t="n">
        <f aca="false">N((Calc_2!CK$4&gt;=Calc_2!$F30)*ABS(Calc_2!CK133)&gt;Tolerance)</f>
        <v>0</v>
      </c>
      <c r="CL34" s="49" t="n">
        <f aca="false">N((Calc_2!CL$4&gt;=Calc_2!$F30)*ABS(Calc_2!CL133)&gt;Tolerance)</f>
        <v>0</v>
      </c>
      <c r="CM34" s="49" t="n">
        <f aca="false">N((Calc_2!CM$4&gt;=Calc_2!$F30)*ABS(Calc_2!CM133)&gt;Tolerance)</f>
        <v>0</v>
      </c>
      <c r="CN34" s="49" t="n">
        <f aca="false">N((Calc_2!CN$4&gt;=Calc_2!$F30)*ABS(Calc_2!CN133)&gt;Tolerance)</f>
        <v>0</v>
      </c>
      <c r="CO34" s="49" t="n">
        <f aca="false">N((Calc_2!CO$4&gt;=Calc_2!$F30)*ABS(Calc_2!CO133)&gt;Tolerance)</f>
        <v>0</v>
      </c>
      <c r="CP34" s="49" t="n">
        <f aca="false">N((Calc_2!CP$4&gt;=Calc_2!$F30)*ABS(Calc_2!CP133)&gt;Tolerance)</f>
        <v>0</v>
      </c>
      <c r="CQ34" s="49" t="n">
        <f aca="false">N((Calc_2!CQ$4&gt;=Calc_2!$F30)*ABS(Calc_2!CQ133)&gt;Tolerance)</f>
        <v>0</v>
      </c>
      <c r="CR34" s="49" t="n">
        <f aca="false">N((Calc_2!CR$4&gt;=Calc_2!$F30)*ABS(Calc_2!CR133)&gt;Tolerance)</f>
        <v>0</v>
      </c>
      <c r="CS34" s="49" t="n">
        <f aca="false">N((Calc_2!CS$4&gt;=Calc_2!$F30)*ABS(Calc_2!CS133)&gt;Tolerance)</f>
        <v>0</v>
      </c>
      <c r="CT34" s="49" t="n">
        <f aca="false">N((Calc_2!CT$4&gt;=Calc_2!$F30)*ABS(Calc_2!CT133)&gt;Tolerance)</f>
        <v>0</v>
      </c>
      <c r="CU34" s="49" t="n">
        <f aca="false">N((Calc_2!CU$4&gt;=Calc_2!$F30)*ABS(Calc_2!CU133)&gt;Tolerance)</f>
        <v>0</v>
      </c>
      <c r="CV34" s="49" t="n">
        <f aca="false">N((Calc_2!CV$4&gt;=Calc_2!$F30)*ABS(Calc_2!CV133)&gt;Tolerance)</f>
        <v>0</v>
      </c>
      <c r="CW34" s="49" t="n">
        <f aca="false">N((Calc_2!CW$4&gt;=Calc_2!$F30)*ABS(Calc_2!CW133)&gt;Tolerance)</f>
        <v>0</v>
      </c>
      <c r="CX34" s="49" t="n">
        <f aca="false">N((Calc_2!CX$4&gt;=Calc_2!$F30)*ABS(Calc_2!CX133)&gt;Tolerance)</f>
        <v>0</v>
      </c>
      <c r="CY34" s="49" t="n">
        <f aca="false">N((Calc_2!CY$4&gt;=Calc_2!$F30)*ABS(Calc_2!CY133)&gt;Tolerance)</f>
        <v>0</v>
      </c>
      <c r="CZ34" s="49" t="n">
        <f aca="false">N((Calc_2!CZ$4&gt;=Calc_2!$F30)*ABS(Calc_2!CZ133)&gt;Tolerance)</f>
        <v>0</v>
      </c>
      <c r="DA34" s="49" t="n">
        <f aca="false">N((Calc_2!DA$4&gt;=Calc_2!$F30)*ABS(Calc_2!DA133)&gt;Tolerance)</f>
        <v>0</v>
      </c>
      <c r="DB34" s="49" t="n">
        <f aca="false">N((Calc_2!DB$4&gt;=Calc_2!$F30)*ABS(Calc_2!DB133)&gt;Tolerance)</f>
        <v>0</v>
      </c>
      <c r="DC34" s="49" t="n">
        <f aca="false">N((Calc_2!DC$4&gt;=Calc_2!$F30)*ABS(Calc_2!DC133)&gt;Tolerance)</f>
        <v>0</v>
      </c>
      <c r="DD34" s="49" t="n">
        <f aca="false">N((Calc_2!DD$4&gt;=Calc_2!$F30)*ABS(Calc_2!DD133)&gt;Tolerance)</f>
        <v>0</v>
      </c>
      <c r="DE34" s="49" t="n">
        <f aca="false">N((Calc_2!DE$4&gt;=Calc_2!$F30)*ABS(Calc_2!DE133)&gt;Tolerance)</f>
        <v>0</v>
      </c>
      <c r="DF34" s="49" t="n">
        <f aca="false">N((Calc_2!DF$4&gt;=Calc_2!$F30)*ABS(Calc_2!DF133)&gt;Tolerance)</f>
        <v>0</v>
      </c>
      <c r="DG34" s="49" t="n">
        <f aca="false">N((Calc_2!DG$4&gt;=Calc_2!$F30)*ABS(Calc_2!DG133)&gt;Tolerance)</f>
        <v>0</v>
      </c>
      <c r="DH34" s="49" t="n">
        <f aca="false">N((Calc_2!DH$4&gt;=Calc_2!$F30)*ABS(Calc_2!DH133)&gt;Tolerance)</f>
        <v>0</v>
      </c>
      <c r="DI34" s="49" t="n">
        <f aca="false">N((Calc_2!DI$4&gt;=Calc_2!$F30)*ABS(Calc_2!DI133)&gt;Tolerance)</f>
        <v>0</v>
      </c>
      <c r="DJ34" s="49" t="n">
        <f aca="false">N((Calc_2!DJ$4&gt;=Calc_2!$F30)*ABS(Calc_2!DJ133)&gt;Tolerance)</f>
        <v>0</v>
      </c>
      <c r="DK34" s="49" t="n">
        <f aca="false">N((Calc_2!DK$4&gt;=Calc_2!$F30)*ABS(Calc_2!DK133)&gt;Tolerance)</f>
        <v>0</v>
      </c>
      <c r="DL34" s="49" t="n">
        <f aca="false">N((Calc_2!DL$4&gt;=Calc_2!$F30)*ABS(Calc_2!DL133)&gt;Tolerance)</f>
        <v>0</v>
      </c>
      <c r="DM34" s="49" t="n">
        <f aca="false">N((Calc_2!DM$4&gt;=Calc_2!$F30)*ABS(Calc_2!DM133)&gt;Tolerance)</f>
        <v>0</v>
      </c>
      <c r="DN34" s="49" t="n">
        <f aca="false">N((Calc_2!DN$4&gt;=Calc_2!$F30)*ABS(Calc_2!DN133)&gt;Tolerance)</f>
        <v>0</v>
      </c>
      <c r="DO34" s="49" t="n">
        <f aca="false">N((Calc_2!DO$4&gt;=Calc_2!$F30)*ABS(Calc_2!DO133)&gt;Tolerance)</f>
        <v>0</v>
      </c>
      <c r="DP34" s="49" t="n">
        <f aca="false">N((Calc_2!DP$4&gt;=Calc_2!$F30)*ABS(Calc_2!DP133)&gt;Tolerance)</f>
        <v>0</v>
      </c>
      <c r="DQ34" s="49" t="n">
        <f aca="false">N((Calc_2!DQ$4&gt;=Calc_2!$F30)*ABS(Calc_2!DQ133)&gt;Tolerance)</f>
        <v>0</v>
      </c>
      <c r="DR34" s="49" t="n">
        <f aca="false">N((Calc_2!DR$4&gt;=Calc_2!$F30)*ABS(Calc_2!DR133)&gt;Tolerance)</f>
        <v>0</v>
      </c>
      <c r="DS34" s="49" t="n">
        <f aca="false">N((Calc_2!DS$4&gt;=Calc_2!$F30)*ABS(Calc_2!DS133)&gt;Tolerance)</f>
        <v>0</v>
      </c>
      <c r="DT34" s="49" t="n">
        <f aca="false">N((Calc_2!DT$4&gt;=Calc_2!$F30)*ABS(Calc_2!DT133)&gt;Tolerance)</f>
        <v>0</v>
      </c>
      <c r="DU34" s="49" t="n">
        <f aca="false">N((Calc_2!DU$4&gt;=Calc_2!$F30)*ABS(Calc_2!DU133)&gt;Tolerance)</f>
        <v>0</v>
      </c>
      <c r="DV34" s="49" t="n">
        <f aca="false">N((Calc_2!DV$4&gt;=Calc_2!$F30)*ABS(Calc_2!DV133)&gt;Tolerance)</f>
        <v>0</v>
      </c>
      <c r="DW34" s="49" t="n">
        <f aca="false">N((Calc_2!DW$4&gt;=Calc_2!$F30)*ABS(Calc_2!DW133)&gt;Tolerance)</f>
        <v>0</v>
      </c>
      <c r="DX34" s="49" t="n">
        <f aca="false">N((Calc_2!DX$4&gt;=Calc_2!$F30)*ABS(Calc_2!DX133)&gt;Tolerance)</f>
        <v>0</v>
      </c>
      <c r="DY34" s="49" t="n">
        <f aca="false">N((Calc_2!DY$4&gt;=Calc_2!$F30)*ABS(Calc_2!DY133)&gt;Tolerance)</f>
        <v>0</v>
      </c>
      <c r="DZ34" s="49" t="n">
        <f aca="false">N((Calc_2!DZ$4&gt;=Calc_2!$F30)*ABS(Calc_2!DZ133)&gt;Tolerance)</f>
        <v>0</v>
      </c>
      <c r="EA34" s="49" t="n">
        <f aca="false">N((Calc_2!EA$4&gt;=Calc_2!$F30)*ABS(Calc_2!EA133)&gt;Tolerance)</f>
        <v>0</v>
      </c>
      <c r="EB34" s="49" t="n">
        <f aca="false">N((Calc_2!EB$4&gt;=Calc_2!$F30)*ABS(Calc_2!EB133)&gt;Tolerance)</f>
        <v>0</v>
      </c>
      <c r="EC34" s="49" t="n">
        <f aca="false">N((Calc_2!EC$4&gt;=Calc_2!$F30)*ABS(Calc_2!EC133)&gt;Tolerance)</f>
        <v>0</v>
      </c>
      <c r="ED34" s="49" t="n">
        <f aca="false">N((Calc_2!ED$4&gt;=Calc_2!$F30)*ABS(Calc_2!ED133)&gt;Tolerance)</f>
        <v>0</v>
      </c>
      <c r="EE34" s="49" t="n">
        <f aca="false">N((Calc_2!EE$4&gt;=Calc_2!$F30)*ABS(Calc_2!EE133)&gt;Tolerance)</f>
        <v>0</v>
      </c>
      <c r="EF34" s="49" t="n">
        <f aca="false">N((Calc_2!EF$4&gt;=Calc_2!$F30)*ABS(Calc_2!EF133)&gt;Tolerance)</f>
        <v>0</v>
      </c>
      <c r="EG34" s="49" t="n">
        <f aca="false">N((Calc_2!EG$4&gt;=Calc_2!$F30)*ABS(Calc_2!EG133)&gt;Tolerance)</f>
        <v>0</v>
      </c>
      <c r="EH34" s="49" t="n">
        <f aca="false">N((Calc_2!EH$4&gt;=Calc_2!$F30)*ABS(Calc_2!EH133)&gt;Tolerance)</f>
        <v>0</v>
      </c>
      <c r="EI34" s="49" t="n">
        <f aca="false">N((Calc_2!EI$4&gt;=Calc_2!$F30)*ABS(Calc_2!EI133)&gt;Tolerance)</f>
        <v>0</v>
      </c>
      <c r="EJ34" s="49" t="n">
        <f aca="false">N((Calc_2!EJ$4&gt;=Calc_2!$F30)*ABS(Calc_2!EJ133)&gt;Tolerance)</f>
        <v>0</v>
      </c>
      <c r="EK34" s="49" t="n">
        <f aca="false">N((Calc_2!EK$4&gt;=Calc_2!$F30)*ABS(Calc_2!EK133)&gt;Tolerance)</f>
        <v>0</v>
      </c>
      <c r="EL34" s="49" t="n">
        <f aca="false">N((Calc_2!EL$4&gt;=Calc_2!$F30)*ABS(Calc_2!EL133)&gt;Tolerance)</f>
        <v>0</v>
      </c>
      <c r="EM34" s="49" t="n">
        <f aca="false">N((Calc_2!EM$4&gt;=Calc_2!$F30)*ABS(Calc_2!EM133)&gt;Tolerance)</f>
        <v>0</v>
      </c>
      <c r="EN34" s="49" t="n">
        <f aca="false">N((Calc_2!EN$4&gt;=Calc_2!$F30)*ABS(Calc_2!EN133)&gt;Tolerance)</f>
        <v>0</v>
      </c>
      <c r="EO34" s="49" t="n">
        <f aca="false">N((Calc_2!EO$4&gt;=Calc_2!$F30)*ABS(Calc_2!EO133)&gt;Tolerance)</f>
        <v>0</v>
      </c>
      <c r="EP34" s="49" t="n">
        <f aca="false">N((Calc_2!EP$4&gt;=Calc_2!$F30)*ABS(Calc_2!EP133)&gt;Tolerance)</f>
        <v>0</v>
      </c>
      <c r="EQ34" s="49" t="n">
        <f aca="false">N((Calc_2!EQ$4&gt;=Calc_2!$F30)*ABS(Calc_2!EQ133)&gt;Tolerance)</f>
        <v>0</v>
      </c>
      <c r="ER34" s="49" t="n">
        <f aca="false">N((Calc_2!ER$4&gt;=Calc_2!$F30)*ABS(Calc_2!ER133)&gt;Tolerance)</f>
        <v>0</v>
      </c>
      <c r="ES34" s="49" t="n">
        <f aca="false">N((Calc_2!ES$4&gt;=Calc_2!$F30)*ABS(Calc_2!ES133)&gt;Tolerance)</f>
        <v>0</v>
      </c>
      <c r="ET34" s="49" t="n">
        <f aca="false">N((Calc_2!ET$4&gt;=Calc_2!$F30)*ABS(Calc_2!ET133)&gt;Tolerance)</f>
        <v>0</v>
      </c>
      <c r="EU34" s="49" t="n">
        <f aca="false">N((Calc_2!EU$4&gt;=Calc_2!$F30)*ABS(Calc_2!EU133)&gt;Tolerance)</f>
        <v>0</v>
      </c>
      <c r="EV34" s="49" t="n">
        <f aca="false">N((Calc_2!EV$4&gt;=Calc_2!$F30)*ABS(Calc_2!EV133)&gt;Tolerance)</f>
        <v>0</v>
      </c>
      <c r="EW34" s="49" t="n">
        <f aca="false">N((Calc_2!EW$4&gt;=Calc_2!$F30)*ABS(Calc_2!EW133)&gt;Tolerance)</f>
        <v>0</v>
      </c>
      <c r="EX34" s="49" t="n">
        <f aca="false">N((Calc_2!EX$4&gt;=Calc_2!$F30)*ABS(Calc_2!EX133)&gt;Tolerance)</f>
        <v>0</v>
      </c>
      <c r="EY34" s="49" t="n">
        <f aca="false">N((Calc_2!EY$4&gt;=Calc_2!$F30)*ABS(Calc_2!EY133)&gt;Tolerance)</f>
        <v>0</v>
      </c>
      <c r="EZ34" s="49" t="n">
        <f aca="false">N((Calc_2!EZ$4&gt;=Calc_2!$F30)*ABS(Calc_2!EZ133)&gt;Tolerance)</f>
        <v>0</v>
      </c>
      <c r="FA34" s="49" t="n">
        <f aca="false">N((Calc_2!FA$4&gt;=Calc_2!$F30)*ABS(Calc_2!FA133)&gt;Tolerance)</f>
        <v>0</v>
      </c>
      <c r="FB34" s="49" t="n">
        <f aca="false">N((Calc_2!FB$4&gt;=Calc_2!$F30)*ABS(Calc_2!FB133)&gt;Tolerance)</f>
        <v>0</v>
      </c>
      <c r="FC34" s="49" t="n">
        <f aca="false">N((Calc_2!FC$4&gt;=Calc_2!$F30)*ABS(Calc_2!FC133)&gt;Tolerance)</f>
        <v>0</v>
      </c>
      <c r="FD34" s="49" t="n">
        <f aca="false">N((Calc_2!FD$4&gt;=Calc_2!$F30)*ABS(Calc_2!FD133)&gt;Tolerance)</f>
        <v>0</v>
      </c>
      <c r="FE34" s="49" t="n">
        <f aca="false">N((Calc_2!FE$4&gt;=Calc_2!$F30)*ABS(Calc_2!FE133)&gt;Tolerance)</f>
        <v>0</v>
      </c>
      <c r="FF34" s="49" t="n">
        <f aca="false">N((Calc_2!FF$4&gt;=Calc_2!$F30)*ABS(Calc_2!FF133)&gt;Tolerance)</f>
        <v>0</v>
      </c>
      <c r="FG34" s="49" t="n">
        <f aca="false">N((Calc_2!FG$4&gt;=Calc_2!$F30)*ABS(Calc_2!FG133)&gt;Tolerance)</f>
        <v>0</v>
      </c>
      <c r="FH34" s="49" t="n">
        <f aca="false">N((Calc_2!FH$4&gt;=Calc_2!$F30)*ABS(Calc_2!FH133)&gt;Tolerance)</f>
        <v>0</v>
      </c>
    </row>
    <row r="35" customFormat="false" ht="15" hidden="false" customHeight="false" outlineLevel="0" collapsed="false">
      <c r="C35" s="0" t="s">
        <v>872</v>
      </c>
      <c r="D35" s="11" t="s">
        <v>39</v>
      </c>
      <c r="E35" s="66" t="str">
        <f aca="false">IF(F35=0,"OK","CHECK")</f>
        <v>OK</v>
      </c>
      <c r="F35" s="49" t="n">
        <f aca="false">SUM(J35:FH35)</f>
        <v>0</v>
      </c>
      <c r="J35" s="49" t="n">
        <f aca="false">N((Calc_3!J$4&gt;=Calc_3!$F30)*ABS(Calc_3!J133)&gt;Tolerance)</f>
        <v>0</v>
      </c>
      <c r="K35" s="49" t="n">
        <f aca="false">N((Calc_3!K$4&gt;=Calc_3!$F30)*ABS(Calc_3!K133)&gt;Tolerance)</f>
        <v>0</v>
      </c>
      <c r="L35" s="49" t="n">
        <f aca="false">N((Calc_3!L$4&gt;=Calc_3!$F30)*ABS(Calc_3!L133)&gt;Tolerance)</f>
        <v>0</v>
      </c>
      <c r="M35" s="49" t="n">
        <f aca="false">N((Calc_3!M$4&gt;=Calc_3!$F30)*ABS(Calc_3!M133)&gt;Tolerance)</f>
        <v>0</v>
      </c>
      <c r="N35" s="49" t="n">
        <f aca="false">N((Calc_3!N$4&gt;=Calc_3!$F30)*ABS(Calc_3!N133)&gt;Tolerance)</f>
        <v>0</v>
      </c>
      <c r="O35" s="49" t="n">
        <f aca="false">N((Calc_3!O$4&gt;=Calc_3!$F30)*ABS(Calc_3!O133)&gt;Tolerance)</f>
        <v>0</v>
      </c>
      <c r="P35" s="49" t="n">
        <f aca="false">N((Calc_3!P$4&gt;=Calc_3!$F30)*ABS(Calc_3!P133)&gt;Tolerance)</f>
        <v>0</v>
      </c>
      <c r="Q35" s="49" t="n">
        <f aca="false">N((Calc_3!Q$4&gt;=Calc_3!$F30)*ABS(Calc_3!Q133)&gt;Tolerance)</f>
        <v>0</v>
      </c>
      <c r="R35" s="49" t="n">
        <f aca="false">N((Calc_3!R$4&gt;=Calc_3!$F30)*ABS(Calc_3!R133)&gt;Tolerance)</f>
        <v>0</v>
      </c>
      <c r="S35" s="49" t="n">
        <f aca="false">N((Calc_3!S$4&gt;=Calc_3!$F30)*ABS(Calc_3!S133)&gt;Tolerance)</f>
        <v>0</v>
      </c>
      <c r="T35" s="49" t="n">
        <f aca="false">N((Calc_3!T$4&gt;=Calc_3!$F30)*ABS(Calc_3!T133)&gt;Tolerance)</f>
        <v>0</v>
      </c>
      <c r="U35" s="49" t="n">
        <f aca="false">N((Calc_3!U$4&gt;=Calc_3!$F30)*ABS(Calc_3!U133)&gt;Tolerance)</f>
        <v>0</v>
      </c>
      <c r="V35" s="49" t="n">
        <f aca="false">N((Calc_3!V$4&gt;=Calc_3!$F30)*ABS(Calc_3!V133)&gt;Tolerance)</f>
        <v>0</v>
      </c>
      <c r="W35" s="49" t="n">
        <f aca="false">N((Calc_3!W$4&gt;=Calc_3!$F30)*ABS(Calc_3!W133)&gt;Tolerance)</f>
        <v>0</v>
      </c>
      <c r="X35" s="49" t="n">
        <f aca="false">N((Calc_3!X$4&gt;=Calc_3!$F30)*ABS(Calc_3!X133)&gt;Tolerance)</f>
        <v>0</v>
      </c>
      <c r="Y35" s="49" t="n">
        <f aca="false">N((Calc_3!Y$4&gt;=Calc_3!$F30)*ABS(Calc_3!Y133)&gt;Tolerance)</f>
        <v>0</v>
      </c>
      <c r="Z35" s="49" t="n">
        <f aca="false">N((Calc_3!Z$4&gt;=Calc_3!$F30)*ABS(Calc_3!Z133)&gt;Tolerance)</f>
        <v>0</v>
      </c>
      <c r="AA35" s="49" t="n">
        <f aca="false">N((Calc_3!AA$4&gt;=Calc_3!$F30)*ABS(Calc_3!AA133)&gt;Tolerance)</f>
        <v>0</v>
      </c>
      <c r="AB35" s="49" t="n">
        <f aca="false">N((Calc_3!AB$4&gt;=Calc_3!$F30)*ABS(Calc_3!AB133)&gt;Tolerance)</f>
        <v>0</v>
      </c>
      <c r="AC35" s="49" t="n">
        <f aca="false">N((Calc_3!AC$4&gt;=Calc_3!$F30)*ABS(Calc_3!AC133)&gt;Tolerance)</f>
        <v>0</v>
      </c>
      <c r="AD35" s="49" t="n">
        <f aca="false">N((Calc_3!AD$4&gt;=Calc_3!$F30)*ABS(Calc_3!AD133)&gt;Tolerance)</f>
        <v>0</v>
      </c>
      <c r="AE35" s="49" t="n">
        <f aca="false">N((Calc_3!AE$4&gt;=Calc_3!$F30)*ABS(Calc_3!AE133)&gt;Tolerance)</f>
        <v>0</v>
      </c>
      <c r="AF35" s="49" t="n">
        <f aca="false">N((Calc_3!AF$4&gt;=Calc_3!$F30)*ABS(Calc_3!AF133)&gt;Tolerance)</f>
        <v>0</v>
      </c>
      <c r="AG35" s="49" t="n">
        <f aca="false">N((Calc_3!AG$4&gt;=Calc_3!$F30)*ABS(Calc_3!AG133)&gt;Tolerance)</f>
        <v>0</v>
      </c>
      <c r="AH35" s="49" t="n">
        <f aca="false">N((Calc_3!AH$4&gt;=Calc_3!$F30)*ABS(Calc_3!AH133)&gt;Tolerance)</f>
        <v>0</v>
      </c>
      <c r="AI35" s="49" t="n">
        <f aca="false">N((Calc_3!AI$4&gt;=Calc_3!$F30)*ABS(Calc_3!AI133)&gt;Tolerance)</f>
        <v>0</v>
      </c>
      <c r="AJ35" s="49" t="n">
        <f aca="false">N((Calc_3!AJ$4&gt;=Calc_3!$F30)*ABS(Calc_3!AJ133)&gt;Tolerance)</f>
        <v>0</v>
      </c>
      <c r="AK35" s="49" t="n">
        <f aca="false">N((Calc_3!AK$4&gt;=Calc_3!$F30)*ABS(Calc_3!AK133)&gt;Tolerance)</f>
        <v>0</v>
      </c>
      <c r="AL35" s="49" t="n">
        <f aca="false">N((Calc_3!AL$4&gt;=Calc_3!$F30)*ABS(Calc_3!AL133)&gt;Tolerance)</f>
        <v>0</v>
      </c>
      <c r="AM35" s="49" t="n">
        <f aca="false">N((Calc_3!AM$4&gt;=Calc_3!$F30)*ABS(Calc_3!AM133)&gt;Tolerance)</f>
        <v>0</v>
      </c>
      <c r="AN35" s="49" t="n">
        <f aca="false">N((Calc_3!AN$4&gt;=Calc_3!$F30)*ABS(Calc_3!AN133)&gt;Tolerance)</f>
        <v>0</v>
      </c>
      <c r="AO35" s="49" t="n">
        <f aca="false">N((Calc_3!AO$4&gt;=Calc_3!$F30)*ABS(Calc_3!AO133)&gt;Tolerance)</f>
        <v>0</v>
      </c>
      <c r="AP35" s="49" t="n">
        <f aca="false">N((Calc_3!AP$4&gt;=Calc_3!$F30)*ABS(Calc_3!AP133)&gt;Tolerance)</f>
        <v>0</v>
      </c>
      <c r="AQ35" s="49" t="n">
        <f aca="false">N((Calc_3!AQ$4&gt;=Calc_3!$F30)*ABS(Calc_3!AQ133)&gt;Tolerance)</f>
        <v>0</v>
      </c>
      <c r="AR35" s="49" t="n">
        <f aca="false">N((Calc_3!AR$4&gt;=Calc_3!$F30)*ABS(Calc_3!AR133)&gt;Tolerance)</f>
        <v>0</v>
      </c>
      <c r="AS35" s="49" t="n">
        <f aca="false">N((Calc_3!AS$4&gt;=Calc_3!$F30)*ABS(Calc_3!AS133)&gt;Tolerance)</f>
        <v>0</v>
      </c>
      <c r="AT35" s="49" t="n">
        <f aca="false">N((Calc_3!AT$4&gt;=Calc_3!$F30)*ABS(Calc_3!AT133)&gt;Tolerance)</f>
        <v>0</v>
      </c>
      <c r="AU35" s="49" t="n">
        <f aca="false">N((Calc_3!AU$4&gt;=Calc_3!$F30)*ABS(Calc_3!AU133)&gt;Tolerance)</f>
        <v>0</v>
      </c>
      <c r="AV35" s="49" t="n">
        <f aca="false">N((Calc_3!AV$4&gt;=Calc_3!$F30)*ABS(Calc_3!AV133)&gt;Tolerance)</f>
        <v>0</v>
      </c>
      <c r="AW35" s="49" t="n">
        <f aca="false">N((Calc_3!AW$4&gt;=Calc_3!$F30)*ABS(Calc_3!AW133)&gt;Tolerance)</f>
        <v>0</v>
      </c>
      <c r="AX35" s="49" t="n">
        <f aca="false">N((Calc_3!AX$4&gt;=Calc_3!$F30)*ABS(Calc_3!AX133)&gt;Tolerance)</f>
        <v>0</v>
      </c>
      <c r="AY35" s="49" t="n">
        <f aca="false">N((Calc_3!AY$4&gt;=Calc_3!$F30)*ABS(Calc_3!AY133)&gt;Tolerance)</f>
        <v>0</v>
      </c>
      <c r="AZ35" s="49" t="n">
        <f aca="false">N((Calc_3!AZ$4&gt;=Calc_3!$F30)*ABS(Calc_3!AZ133)&gt;Tolerance)</f>
        <v>0</v>
      </c>
      <c r="BA35" s="49" t="n">
        <f aca="false">N((Calc_3!BA$4&gt;=Calc_3!$F30)*ABS(Calc_3!BA133)&gt;Tolerance)</f>
        <v>0</v>
      </c>
      <c r="BB35" s="49" t="n">
        <f aca="false">N((Calc_3!BB$4&gt;=Calc_3!$F30)*ABS(Calc_3!BB133)&gt;Tolerance)</f>
        <v>0</v>
      </c>
      <c r="BC35" s="49" t="n">
        <f aca="false">N((Calc_3!BC$4&gt;=Calc_3!$F30)*ABS(Calc_3!BC133)&gt;Tolerance)</f>
        <v>0</v>
      </c>
      <c r="BD35" s="49" t="n">
        <f aca="false">N((Calc_3!BD$4&gt;=Calc_3!$F30)*ABS(Calc_3!BD133)&gt;Tolerance)</f>
        <v>0</v>
      </c>
      <c r="BE35" s="49" t="n">
        <f aca="false">N((Calc_3!BE$4&gt;=Calc_3!$F30)*ABS(Calc_3!BE133)&gt;Tolerance)</f>
        <v>0</v>
      </c>
      <c r="BF35" s="49" t="n">
        <f aca="false">N((Calc_3!BF$4&gt;=Calc_3!$F30)*ABS(Calc_3!BF133)&gt;Tolerance)</f>
        <v>0</v>
      </c>
      <c r="BG35" s="49" t="n">
        <f aca="false">N((Calc_3!BG$4&gt;=Calc_3!$F30)*ABS(Calc_3!BG133)&gt;Tolerance)</f>
        <v>0</v>
      </c>
      <c r="BH35" s="49" t="n">
        <f aca="false">N((Calc_3!BH$4&gt;=Calc_3!$F30)*ABS(Calc_3!BH133)&gt;Tolerance)</f>
        <v>0</v>
      </c>
      <c r="BI35" s="49" t="n">
        <f aca="false">N((Calc_3!BI$4&gt;=Calc_3!$F30)*ABS(Calc_3!BI133)&gt;Tolerance)</f>
        <v>0</v>
      </c>
      <c r="BJ35" s="49" t="n">
        <f aca="false">N((Calc_3!BJ$4&gt;=Calc_3!$F30)*ABS(Calc_3!BJ133)&gt;Tolerance)</f>
        <v>0</v>
      </c>
      <c r="BK35" s="49" t="n">
        <f aca="false">N((Calc_3!BK$4&gt;=Calc_3!$F30)*ABS(Calc_3!BK133)&gt;Tolerance)</f>
        <v>0</v>
      </c>
      <c r="BL35" s="49" t="n">
        <f aca="false">N((Calc_3!BL$4&gt;=Calc_3!$F30)*ABS(Calc_3!BL133)&gt;Tolerance)</f>
        <v>0</v>
      </c>
      <c r="BM35" s="49" t="n">
        <f aca="false">N((Calc_3!BM$4&gt;=Calc_3!$F30)*ABS(Calc_3!BM133)&gt;Tolerance)</f>
        <v>0</v>
      </c>
      <c r="BN35" s="49" t="n">
        <f aca="false">N((Calc_3!BN$4&gt;=Calc_3!$F30)*ABS(Calc_3!BN133)&gt;Tolerance)</f>
        <v>0</v>
      </c>
      <c r="BO35" s="49" t="n">
        <f aca="false">N((Calc_3!BO$4&gt;=Calc_3!$F30)*ABS(Calc_3!BO133)&gt;Tolerance)</f>
        <v>0</v>
      </c>
      <c r="BP35" s="49" t="n">
        <f aca="false">N((Calc_3!BP$4&gt;=Calc_3!$F30)*ABS(Calc_3!BP133)&gt;Tolerance)</f>
        <v>0</v>
      </c>
      <c r="BQ35" s="49" t="n">
        <f aca="false">N((Calc_3!BQ$4&gt;=Calc_3!$F30)*ABS(Calc_3!BQ133)&gt;Tolerance)</f>
        <v>0</v>
      </c>
      <c r="BR35" s="49" t="n">
        <f aca="false">N((Calc_3!BR$4&gt;=Calc_3!$F30)*ABS(Calc_3!BR133)&gt;Tolerance)</f>
        <v>0</v>
      </c>
      <c r="BS35" s="49" t="n">
        <f aca="false">N((Calc_3!BS$4&gt;=Calc_3!$F30)*ABS(Calc_3!BS133)&gt;Tolerance)</f>
        <v>0</v>
      </c>
      <c r="BT35" s="49" t="n">
        <f aca="false">N((Calc_3!BT$4&gt;=Calc_3!$F30)*ABS(Calc_3!BT133)&gt;Tolerance)</f>
        <v>0</v>
      </c>
      <c r="BU35" s="49" t="n">
        <f aca="false">N((Calc_3!BU$4&gt;=Calc_3!$F30)*ABS(Calc_3!BU133)&gt;Tolerance)</f>
        <v>0</v>
      </c>
      <c r="BV35" s="49" t="n">
        <f aca="false">N((Calc_3!BV$4&gt;=Calc_3!$F30)*ABS(Calc_3!BV133)&gt;Tolerance)</f>
        <v>0</v>
      </c>
      <c r="BW35" s="49" t="n">
        <f aca="false">N((Calc_3!BW$4&gt;=Calc_3!$F30)*ABS(Calc_3!BW133)&gt;Tolerance)</f>
        <v>0</v>
      </c>
      <c r="BX35" s="49" t="n">
        <f aca="false">N((Calc_3!BX$4&gt;=Calc_3!$F30)*ABS(Calc_3!BX133)&gt;Tolerance)</f>
        <v>0</v>
      </c>
      <c r="BY35" s="49" t="n">
        <f aca="false">N((Calc_3!BY$4&gt;=Calc_3!$F30)*ABS(Calc_3!BY133)&gt;Tolerance)</f>
        <v>0</v>
      </c>
      <c r="BZ35" s="49" t="n">
        <f aca="false">N((Calc_3!BZ$4&gt;=Calc_3!$F30)*ABS(Calc_3!BZ133)&gt;Tolerance)</f>
        <v>0</v>
      </c>
      <c r="CA35" s="49" t="n">
        <f aca="false">N((Calc_3!CA$4&gt;=Calc_3!$F30)*ABS(Calc_3!CA133)&gt;Tolerance)</f>
        <v>0</v>
      </c>
      <c r="CB35" s="49" t="n">
        <f aca="false">N((Calc_3!CB$4&gt;=Calc_3!$F30)*ABS(Calc_3!CB133)&gt;Tolerance)</f>
        <v>0</v>
      </c>
      <c r="CC35" s="49" t="n">
        <f aca="false">N((Calc_3!CC$4&gt;=Calc_3!$F30)*ABS(Calc_3!CC133)&gt;Tolerance)</f>
        <v>0</v>
      </c>
      <c r="CD35" s="49" t="n">
        <f aca="false">N((Calc_3!CD$4&gt;=Calc_3!$F30)*ABS(Calc_3!CD133)&gt;Tolerance)</f>
        <v>0</v>
      </c>
      <c r="CE35" s="49" t="n">
        <f aca="false">N((Calc_3!CE$4&gt;=Calc_3!$F30)*ABS(Calc_3!CE133)&gt;Tolerance)</f>
        <v>0</v>
      </c>
      <c r="CF35" s="49" t="n">
        <f aca="false">N((Calc_3!CF$4&gt;=Calc_3!$F30)*ABS(Calc_3!CF133)&gt;Tolerance)</f>
        <v>0</v>
      </c>
      <c r="CG35" s="49" t="n">
        <f aca="false">N((Calc_3!CG$4&gt;=Calc_3!$F30)*ABS(Calc_3!CG133)&gt;Tolerance)</f>
        <v>0</v>
      </c>
      <c r="CH35" s="49" t="n">
        <f aca="false">N((Calc_3!CH$4&gt;=Calc_3!$F30)*ABS(Calc_3!CH133)&gt;Tolerance)</f>
        <v>0</v>
      </c>
      <c r="CI35" s="49" t="n">
        <f aca="false">N((Calc_3!CI$4&gt;=Calc_3!$F30)*ABS(Calc_3!CI133)&gt;Tolerance)</f>
        <v>0</v>
      </c>
      <c r="CJ35" s="49" t="n">
        <f aca="false">N((Calc_3!CJ$4&gt;=Calc_3!$F30)*ABS(Calc_3!CJ133)&gt;Tolerance)</f>
        <v>0</v>
      </c>
      <c r="CK35" s="49" t="n">
        <f aca="false">N((Calc_3!CK$4&gt;=Calc_3!$F30)*ABS(Calc_3!CK133)&gt;Tolerance)</f>
        <v>0</v>
      </c>
      <c r="CL35" s="49" t="n">
        <f aca="false">N((Calc_3!CL$4&gt;=Calc_3!$F30)*ABS(Calc_3!CL133)&gt;Tolerance)</f>
        <v>0</v>
      </c>
      <c r="CM35" s="49" t="n">
        <f aca="false">N((Calc_3!CM$4&gt;=Calc_3!$F30)*ABS(Calc_3!CM133)&gt;Tolerance)</f>
        <v>0</v>
      </c>
      <c r="CN35" s="49" t="n">
        <f aca="false">N((Calc_3!CN$4&gt;=Calc_3!$F30)*ABS(Calc_3!CN133)&gt;Tolerance)</f>
        <v>0</v>
      </c>
      <c r="CO35" s="49" t="n">
        <f aca="false">N((Calc_3!CO$4&gt;=Calc_3!$F30)*ABS(Calc_3!CO133)&gt;Tolerance)</f>
        <v>0</v>
      </c>
      <c r="CP35" s="49" t="n">
        <f aca="false">N((Calc_3!CP$4&gt;=Calc_3!$F30)*ABS(Calc_3!CP133)&gt;Tolerance)</f>
        <v>0</v>
      </c>
      <c r="CQ35" s="49" t="n">
        <f aca="false">N((Calc_3!CQ$4&gt;=Calc_3!$F30)*ABS(Calc_3!CQ133)&gt;Tolerance)</f>
        <v>0</v>
      </c>
      <c r="CR35" s="49" t="n">
        <f aca="false">N((Calc_3!CR$4&gt;=Calc_3!$F30)*ABS(Calc_3!CR133)&gt;Tolerance)</f>
        <v>0</v>
      </c>
      <c r="CS35" s="49" t="n">
        <f aca="false">N((Calc_3!CS$4&gt;=Calc_3!$F30)*ABS(Calc_3!CS133)&gt;Tolerance)</f>
        <v>0</v>
      </c>
      <c r="CT35" s="49" t="n">
        <f aca="false">N((Calc_3!CT$4&gt;=Calc_3!$F30)*ABS(Calc_3!CT133)&gt;Tolerance)</f>
        <v>0</v>
      </c>
      <c r="CU35" s="49" t="n">
        <f aca="false">N((Calc_3!CU$4&gt;=Calc_3!$F30)*ABS(Calc_3!CU133)&gt;Tolerance)</f>
        <v>0</v>
      </c>
      <c r="CV35" s="49" t="n">
        <f aca="false">N((Calc_3!CV$4&gt;=Calc_3!$F30)*ABS(Calc_3!CV133)&gt;Tolerance)</f>
        <v>0</v>
      </c>
      <c r="CW35" s="49" t="n">
        <f aca="false">N((Calc_3!CW$4&gt;=Calc_3!$F30)*ABS(Calc_3!CW133)&gt;Tolerance)</f>
        <v>0</v>
      </c>
      <c r="CX35" s="49" t="n">
        <f aca="false">N((Calc_3!CX$4&gt;=Calc_3!$F30)*ABS(Calc_3!CX133)&gt;Tolerance)</f>
        <v>0</v>
      </c>
      <c r="CY35" s="49" t="n">
        <f aca="false">N((Calc_3!CY$4&gt;=Calc_3!$F30)*ABS(Calc_3!CY133)&gt;Tolerance)</f>
        <v>0</v>
      </c>
      <c r="CZ35" s="49" t="n">
        <f aca="false">N((Calc_3!CZ$4&gt;=Calc_3!$F30)*ABS(Calc_3!CZ133)&gt;Tolerance)</f>
        <v>0</v>
      </c>
      <c r="DA35" s="49" t="n">
        <f aca="false">N((Calc_3!DA$4&gt;=Calc_3!$F30)*ABS(Calc_3!DA133)&gt;Tolerance)</f>
        <v>0</v>
      </c>
      <c r="DB35" s="49" t="n">
        <f aca="false">N((Calc_3!DB$4&gt;=Calc_3!$F30)*ABS(Calc_3!DB133)&gt;Tolerance)</f>
        <v>0</v>
      </c>
      <c r="DC35" s="49" t="n">
        <f aca="false">N((Calc_3!DC$4&gt;=Calc_3!$F30)*ABS(Calc_3!DC133)&gt;Tolerance)</f>
        <v>0</v>
      </c>
      <c r="DD35" s="49" t="n">
        <f aca="false">N((Calc_3!DD$4&gt;=Calc_3!$F30)*ABS(Calc_3!DD133)&gt;Tolerance)</f>
        <v>0</v>
      </c>
      <c r="DE35" s="49" t="n">
        <f aca="false">N((Calc_3!DE$4&gt;=Calc_3!$F30)*ABS(Calc_3!DE133)&gt;Tolerance)</f>
        <v>0</v>
      </c>
      <c r="DF35" s="49" t="n">
        <f aca="false">N((Calc_3!DF$4&gt;=Calc_3!$F30)*ABS(Calc_3!DF133)&gt;Tolerance)</f>
        <v>0</v>
      </c>
      <c r="DG35" s="49" t="n">
        <f aca="false">N((Calc_3!DG$4&gt;=Calc_3!$F30)*ABS(Calc_3!DG133)&gt;Tolerance)</f>
        <v>0</v>
      </c>
      <c r="DH35" s="49" t="n">
        <f aca="false">N((Calc_3!DH$4&gt;=Calc_3!$F30)*ABS(Calc_3!DH133)&gt;Tolerance)</f>
        <v>0</v>
      </c>
      <c r="DI35" s="49" t="n">
        <f aca="false">N((Calc_3!DI$4&gt;=Calc_3!$F30)*ABS(Calc_3!DI133)&gt;Tolerance)</f>
        <v>0</v>
      </c>
      <c r="DJ35" s="49" t="n">
        <f aca="false">N((Calc_3!DJ$4&gt;=Calc_3!$F30)*ABS(Calc_3!DJ133)&gt;Tolerance)</f>
        <v>0</v>
      </c>
      <c r="DK35" s="49" t="n">
        <f aca="false">N((Calc_3!DK$4&gt;=Calc_3!$F30)*ABS(Calc_3!DK133)&gt;Tolerance)</f>
        <v>0</v>
      </c>
      <c r="DL35" s="49" t="n">
        <f aca="false">N((Calc_3!DL$4&gt;=Calc_3!$F30)*ABS(Calc_3!DL133)&gt;Tolerance)</f>
        <v>0</v>
      </c>
      <c r="DM35" s="49" t="n">
        <f aca="false">N((Calc_3!DM$4&gt;=Calc_3!$F30)*ABS(Calc_3!DM133)&gt;Tolerance)</f>
        <v>0</v>
      </c>
      <c r="DN35" s="49" t="n">
        <f aca="false">N((Calc_3!DN$4&gt;=Calc_3!$F30)*ABS(Calc_3!DN133)&gt;Tolerance)</f>
        <v>0</v>
      </c>
      <c r="DO35" s="49" t="n">
        <f aca="false">N((Calc_3!DO$4&gt;=Calc_3!$F30)*ABS(Calc_3!DO133)&gt;Tolerance)</f>
        <v>0</v>
      </c>
      <c r="DP35" s="49" t="n">
        <f aca="false">N((Calc_3!DP$4&gt;=Calc_3!$F30)*ABS(Calc_3!DP133)&gt;Tolerance)</f>
        <v>0</v>
      </c>
      <c r="DQ35" s="49" t="n">
        <f aca="false">N((Calc_3!DQ$4&gt;=Calc_3!$F30)*ABS(Calc_3!DQ133)&gt;Tolerance)</f>
        <v>0</v>
      </c>
      <c r="DR35" s="49" t="n">
        <f aca="false">N((Calc_3!DR$4&gt;=Calc_3!$F30)*ABS(Calc_3!DR133)&gt;Tolerance)</f>
        <v>0</v>
      </c>
      <c r="DS35" s="49" t="n">
        <f aca="false">N((Calc_3!DS$4&gt;=Calc_3!$F30)*ABS(Calc_3!DS133)&gt;Tolerance)</f>
        <v>0</v>
      </c>
      <c r="DT35" s="49" t="n">
        <f aca="false">N((Calc_3!DT$4&gt;=Calc_3!$F30)*ABS(Calc_3!DT133)&gt;Tolerance)</f>
        <v>0</v>
      </c>
      <c r="DU35" s="49" t="n">
        <f aca="false">N((Calc_3!DU$4&gt;=Calc_3!$F30)*ABS(Calc_3!DU133)&gt;Tolerance)</f>
        <v>0</v>
      </c>
      <c r="DV35" s="49" t="n">
        <f aca="false">N((Calc_3!DV$4&gt;=Calc_3!$F30)*ABS(Calc_3!DV133)&gt;Tolerance)</f>
        <v>0</v>
      </c>
      <c r="DW35" s="49" t="n">
        <f aca="false">N((Calc_3!DW$4&gt;=Calc_3!$F30)*ABS(Calc_3!DW133)&gt;Tolerance)</f>
        <v>0</v>
      </c>
      <c r="DX35" s="49" t="n">
        <f aca="false">N((Calc_3!DX$4&gt;=Calc_3!$F30)*ABS(Calc_3!DX133)&gt;Tolerance)</f>
        <v>0</v>
      </c>
      <c r="DY35" s="49" t="n">
        <f aca="false">N((Calc_3!DY$4&gt;=Calc_3!$F30)*ABS(Calc_3!DY133)&gt;Tolerance)</f>
        <v>0</v>
      </c>
      <c r="DZ35" s="49" t="n">
        <f aca="false">N((Calc_3!DZ$4&gt;=Calc_3!$F30)*ABS(Calc_3!DZ133)&gt;Tolerance)</f>
        <v>0</v>
      </c>
      <c r="EA35" s="49" t="n">
        <f aca="false">N((Calc_3!EA$4&gt;=Calc_3!$F30)*ABS(Calc_3!EA133)&gt;Tolerance)</f>
        <v>0</v>
      </c>
      <c r="EB35" s="49" t="n">
        <f aca="false">N((Calc_3!EB$4&gt;=Calc_3!$F30)*ABS(Calc_3!EB133)&gt;Tolerance)</f>
        <v>0</v>
      </c>
      <c r="EC35" s="49" t="n">
        <f aca="false">N((Calc_3!EC$4&gt;=Calc_3!$F30)*ABS(Calc_3!EC133)&gt;Tolerance)</f>
        <v>0</v>
      </c>
      <c r="ED35" s="49" t="n">
        <f aca="false">N((Calc_3!ED$4&gt;=Calc_3!$F30)*ABS(Calc_3!ED133)&gt;Tolerance)</f>
        <v>0</v>
      </c>
      <c r="EE35" s="49" t="n">
        <f aca="false">N((Calc_3!EE$4&gt;=Calc_3!$F30)*ABS(Calc_3!EE133)&gt;Tolerance)</f>
        <v>0</v>
      </c>
      <c r="EF35" s="49" t="n">
        <f aca="false">N((Calc_3!EF$4&gt;=Calc_3!$F30)*ABS(Calc_3!EF133)&gt;Tolerance)</f>
        <v>0</v>
      </c>
      <c r="EG35" s="49" t="n">
        <f aca="false">N((Calc_3!EG$4&gt;=Calc_3!$F30)*ABS(Calc_3!EG133)&gt;Tolerance)</f>
        <v>0</v>
      </c>
      <c r="EH35" s="49" t="n">
        <f aca="false">N((Calc_3!EH$4&gt;=Calc_3!$F30)*ABS(Calc_3!EH133)&gt;Tolerance)</f>
        <v>0</v>
      </c>
      <c r="EI35" s="49" t="n">
        <f aca="false">N((Calc_3!EI$4&gt;=Calc_3!$F30)*ABS(Calc_3!EI133)&gt;Tolerance)</f>
        <v>0</v>
      </c>
      <c r="EJ35" s="49" t="n">
        <f aca="false">N((Calc_3!EJ$4&gt;=Calc_3!$F30)*ABS(Calc_3!EJ133)&gt;Tolerance)</f>
        <v>0</v>
      </c>
      <c r="EK35" s="49" t="n">
        <f aca="false">N((Calc_3!EK$4&gt;=Calc_3!$F30)*ABS(Calc_3!EK133)&gt;Tolerance)</f>
        <v>0</v>
      </c>
      <c r="EL35" s="49" t="n">
        <f aca="false">N((Calc_3!EL$4&gt;=Calc_3!$F30)*ABS(Calc_3!EL133)&gt;Tolerance)</f>
        <v>0</v>
      </c>
      <c r="EM35" s="49" t="n">
        <f aca="false">N((Calc_3!EM$4&gt;=Calc_3!$F30)*ABS(Calc_3!EM133)&gt;Tolerance)</f>
        <v>0</v>
      </c>
      <c r="EN35" s="49" t="n">
        <f aca="false">N((Calc_3!EN$4&gt;=Calc_3!$F30)*ABS(Calc_3!EN133)&gt;Tolerance)</f>
        <v>0</v>
      </c>
      <c r="EO35" s="49" t="n">
        <f aca="false">N((Calc_3!EO$4&gt;=Calc_3!$F30)*ABS(Calc_3!EO133)&gt;Tolerance)</f>
        <v>0</v>
      </c>
      <c r="EP35" s="49" t="n">
        <f aca="false">N((Calc_3!EP$4&gt;=Calc_3!$F30)*ABS(Calc_3!EP133)&gt;Tolerance)</f>
        <v>0</v>
      </c>
      <c r="EQ35" s="49" t="n">
        <f aca="false">N((Calc_3!EQ$4&gt;=Calc_3!$F30)*ABS(Calc_3!EQ133)&gt;Tolerance)</f>
        <v>0</v>
      </c>
      <c r="ER35" s="49" t="n">
        <f aca="false">N((Calc_3!ER$4&gt;=Calc_3!$F30)*ABS(Calc_3!ER133)&gt;Tolerance)</f>
        <v>0</v>
      </c>
      <c r="ES35" s="49" t="n">
        <f aca="false">N((Calc_3!ES$4&gt;=Calc_3!$F30)*ABS(Calc_3!ES133)&gt;Tolerance)</f>
        <v>0</v>
      </c>
      <c r="ET35" s="49" t="n">
        <f aca="false">N((Calc_3!ET$4&gt;=Calc_3!$F30)*ABS(Calc_3!ET133)&gt;Tolerance)</f>
        <v>0</v>
      </c>
      <c r="EU35" s="49" t="n">
        <f aca="false">N((Calc_3!EU$4&gt;=Calc_3!$F30)*ABS(Calc_3!EU133)&gt;Tolerance)</f>
        <v>0</v>
      </c>
      <c r="EV35" s="49" t="n">
        <f aca="false">N((Calc_3!EV$4&gt;=Calc_3!$F30)*ABS(Calc_3!EV133)&gt;Tolerance)</f>
        <v>0</v>
      </c>
      <c r="EW35" s="49" t="n">
        <f aca="false">N((Calc_3!EW$4&gt;=Calc_3!$F30)*ABS(Calc_3!EW133)&gt;Tolerance)</f>
        <v>0</v>
      </c>
      <c r="EX35" s="49" t="n">
        <f aca="false">N((Calc_3!EX$4&gt;=Calc_3!$F30)*ABS(Calc_3!EX133)&gt;Tolerance)</f>
        <v>0</v>
      </c>
      <c r="EY35" s="49" t="n">
        <f aca="false">N((Calc_3!EY$4&gt;=Calc_3!$F30)*ABS(Calc_3!EY133)&gt;Tolerance)</f>
        <v>0</v>
      </c>
      <c r="EZ35" s="49" t="n">
        <f aca="false">N((Calc_3!EZ$4&gt;=Calc_3!$F30)*ABS(Calc_3!EZ133)&gt;Tolerance)</f>
        <v>0</v>
      </c>
      <c r="FA35" s="49" t="n">
        <f aca="false">N((Calc_3!FA$4&gt;=Calc_3!$F30)*ABS(Calc_3!FA133)&gt;Tolerance)</f>
        <v>0</v>
      </c>
      <c r="FB35" s="49" t="n">
        <f aca="false">N((Calc_3!FB$4&gt;=Calc_3!$F30)*ABS(Calc_3!FB133)&gt;Tolerance)</f>
        <v>0</v>
      </c>
      <c r="FC35" s="49" t="n">
        <f aca="false">N((Calc_3!FC$4&gt;=Calc_3!$F30)*ABS(Calc_3!FC133)&gt;Tolerance)</f>
        <v>0</v>
      </c>
      <c r="FD35" s="49" t="n">
        <f aca="false">N((Calc_3!FD$4&gt;=Calc_3!$F30)*ABS(Calc_3!FD133)&gt;Tolerance)</f>
        <v>0</v>
      </c>
      <c r="FE35" s="49" t="n">
        <f aca="false">N((Calc_3!FE$4&gt;=Calc_3!$F30)*ABS(Calc_3!FE133)&gt;Tolerance)</f>
        <v>0</v>
      </c>
      <c r="FF35" s="49" t="n">
        <f aca="false">N((Calc_3!FF$4&gt;=Calc_3!$F30)*ABS(Calc_3!FF133)&gt;Tolerance)</f>
        <v>0</v>
      </c>
      <c r="FG35" s="49" t="n">
        <f aca="false">N((Calc_3!FG$4&gt;=Calc_3!$F30)*ABS(Calc_3!FG133)&gt;Tolerance)</f>
        <v>0</v>
      </c>
      <c r="FH35" s="49" t="n">
        <f aca="false">N((Calc_3!FH$4&gt;=Calc_3!$F30)*ABS(Calc_3!FH133)&gt;Tolerance)</f>
        <v>0</v>
      </c>
    </row>
    <row r="36" customFormat="false" ht="15" hidden="false" customHeight="false" outlineLevel="0" collapsed="false">
      <c r="C36" s="0" t="s">
        <v>873</v>
      </c>
      <c r="D36" s="11" t="s">
        <v>39</v>
      </c>
      <c r="E36" s="66" t="str">
        <f aca="false">IF(F36=0,"OK","CHECK")</f>
        <v>OK</v>
      </c>
      <c r="F36" s="49" t="n">
        <f aca="false">SUM(J36:FH36)</f>
        <v>0</v>
      </c>
      <c r="J36" s="49" t="n">
        <f aca="false">N((Calc_1!J30=1)*(Calc_1!J116*Calc_1!J117+Calc_1!J126)&lt;-Tolerance)</f>
        <v>0</v>
      </c>
      <c r="K36" s="49" t="n">
        <f aca="false">N((Calc_1!K30=1)*(Calc_1!K116*Calc_1!K117+Calc_1!K126)&lt;-Tolerance)</f>
        <v>0</v>
      </c>
      <c r="L36" s="49" t="n">
        <f aca="false">N((Calc_1!L30=1)*(Calc_1!L116*Calc_1!L117+Calc_1!L126)&lt;-Tolerance)</f>
        <v>0</v>
      </c>
      <c r="M36" s="49" t="n">
        <f aca="false">N((Calc_1!M30=1)*(Calc_1!M116*Calc_1!M117+Calc_1!M126)&lt;-Tolerance)</f>
        <v>0</v>
      </c>
      <c r="N36" s="49" t="n">
        <f aca="false">N((Calc_1!N30=1)*(Calc_1!N116*Calc_1!N117+Calc_1!N126)&lt;-Tolerance)</f>
        <v>0</v>
      </c>
      <c r="O36" s="49" t="n">
        <f aca="false">N((Calc_1!O30=1)*(Calc_1!O116*Calc_1!O117+Calc_1!O126)&lt;-Tolerance)</f>
        <v>0</v>
      </c>
      <c r="P36" s="49" t="n">
        <f aca="false">N((Calc_1!P30=1)*(Calc_1!P116*Calc_1!P117+Calc_1!P126)&lt;-Tolerance)</f>
        <v>0</v>
      </c>
      <c r="Q36" s="49" t="n">
        <f aca="false">N((Calc_1!Q30=1)*(Calc_1!Q116*Calc_1!Q117+Calc_1!Q126)&lt;-Tolerance)</f>
        <v>0</v>
      </c>
      <c r="R36" s="49" t="n">
        <f aca="false">N((Calc_1!R30=1)*(Calc_1!R116*Calc_1!R117+Calc_1!R126)&lt;-Tolerance)</f>
        <v>0</v>
      </c>
      <c r="S36" s="49" t="n">
        <f aca="false">N((Calc_1!S30=1)*(Calc_1!S116*Calc_1!S117+Calc_1!S126)&lt;-Tolerance)</f>
        <v>0</v>
      </c>
      <c r="T36" s="49" t="n">
        <f aca="false">N((Calc_1!T30=1)*(Calc_1!T116*Calc_1!T117+Calc_1!T126)&lt;-Tolerance)</f>
        <v>0</v>
      </c>
      <c r="U36" s="49" t="n">
        <f aca="false">N((Calc_1!U30=1)*(Calc_1!U116*Calc_1!U117+Calc_1!U126)&lt;-Tolerance)</f>
        <v>0</v>
      </c>
      <c r="V36" s="49" t="n">
        <f aca="false">N((Calc_1!V30=1)*(Calc_1!V116*Calc_1!V117+Calc_1!V126)&lt;-Tolerance)</f>
        <v>0</v>
      </c>
      <c r="W36" s="49" t="n">
        <f aca="false">N((Calc_1!W30=1)*(Calc_1!W116*Calc_1!W117+Calc_1!W126)&lt;-Tolerance)</f>
        <v>0</v>
      </c>
      <c r="X36" s="49" t="n">
        <f aca="false">N((Calc_1!X30=1)*(Calc_1!X116*Calc_1!X117+Calc_1!X126)&lt;-Tolerance)</f>
        <v>0</v>
      </c>
      <c r="Y36" s="49" t="n">
        <f aca="false">N((Calc_1!Y30=1)*(Calc_1!Y116*Calc_1!Y117+Calc_1!Y126)&lt;-Tolerance)</f>
        <v>0</v>
      </c>
      <c r="Z36" s="49" t="n">
        <f aca="false">N((Calc_1!Z30=1)*(Calc_1!Z116*Calc_1!Z117+Calc_1!Z126)&lt;-Tolerance)</f>
        <v>0</v>
      </c>
      <c r="AA36" s="49" t="n">
        <f aca="false">N((Calc_1!AA30=1)*(Calc_1!AA116*Calc_1!AA117+Calc_1!AA126)&lt;-Tolerance)</f>
        <v>0</v>
      </c>
      <c r="AB36" s="49" t="n">
        <f aca="false">N((Calc_1!AB30=1)*(Calc_1!AB116*Calc_1!AB117+Calc_1!AB126)&lt;-Tolerance)</f>
        <v>0</v>
      </c>
      <c r="AC36" s="49" t="n">
        <f aca="false">N((Calc_1!AC30=1)*(Calc_1!AC116*Calc_1!AC117+Calc_1!AC126)&lt;-Tolerance)</f>
        <v>0</v>
      </c>
      <c r="AD36" s="49" t="n">
        <f aca="false">N((Calc_1!AD30=1)*(Calc_1!AD116*Calc_1!AD117+Calc_1!AD126)&lt;-Tolerance)</f>
        <v>0</v>
      </c>
      <c r="AE36" s="49" t="n">
        <f aca="false">N((Calc_1!AE30=1)*(Calc_1!AE116*Calc_1!AE117+Calc_1!AE126)&lt;-Tolerance)</f>
        <v>0</v>
      </c>
      <c r="AF36" s="49" t="n">
        <f aca="false">N((Calc_1!AF30=1)*(Calc_1!AF116*Calc_1!AF117+Calc_1!AF126)&lt;-Tolerance)</f>
        <v>0</v>
      </c>
      <c r="AG36" s="49" t="n">
        <f aca="false">N((Calc_1!AG30=1)*(Calc_1!AG116*Calc_1!AG117+Calc_1!AG126)&lt;-Tolerance)</f>
        <v>0</v>
      </c>
      <c r="AH36" s="49" t="n">
        <f aca="false">N((Calc_1!AH30=1)*(Calc_1!AH116*Calc_1!AH117+Calc_1!AH126)&lt;-Tolerance)</f>
        <v>0</v>
      </c>
      <c r="AI36" s="49" t="n">
        <f aca="false">N((Calc_1!AI30=1)*(Calc_1!AI116*Calc_1!AI117+Calc_1!AI126)&lt;-Tolerance)</f>
        <v>0</v>
      </c>
      <c r="AJ36" s="49" t="n">
        <f aca="false">N((Calc_1!AJ30=1)*(Calc_1!AJ116*Calc_1!AJ117+Calc_1!AJ126)&lt;-Tolerance)</f>
        <v>0</v>
      </c>
      <c r="AK36" s="49" t="n">
        <f aca="false">N((Calc_1!AK30=1)*(Calc_1!AK116*Calc_1!AK117+Calc_1!AK126)&lt;-Tolerance)</f>
        <v>0</v>
      </c>
      <c r="AL36" s="49" t="n">
        <f aca="false">N((Calc_1!AL30=1)*(Calc_1!AL116*Calc_1!AL117+Calc_1!AL126)&lt;-Tolerance)</f>
        <v>0</v>
      </c>
      <c r="AM36" s="49" t="n">
        <f aca="false">N((Calc_1!AM30=1)*(Calc_1!AM116*Calc_1!AM117+Calc_1!AM126)&lt;-Tolerance)</f>
        <v>0</v>
      </c>
      <c r="AN36" s="49" t="n">
        <f aca="false">N((Calc_1!AN30=1)*(Calc_1!AN116*Calc_1!AN117+Calc_1!AN126)&lt;-Tolerance)</f>
        <v>0</v>
      </c>
      <c r="AO36" s="49" t="n">
        <f aca="false">N((Calc_1!AO30=1)*(Calc_1!AO116*Calc_1!AO117+Calc_1!AO126)&lt;-Tolerance)</f>
        <v>0</v>
      </c>
      <c r="AP36" s="49" t="n">
        <f aca="false">N((Calc_1!AP30=1)*(Calc_1!AP116*Calc_1!AP117+Calc_1!AP126)&lt;-Tolerance)</f>
        <v>0</v>
      </c>
      <c r="AQ36" s="49" t="n">
        <f aca="false">N((Calc_1!AQ30=1)*(Calc_1!AQ116*Calc_1!AQ117+Calc_1!AQ126)&lt;-Tolerance)</f>
        <v>0</v>
      </c>
      <c r="AR36" s="49" t="n">
        <f aca="false">N((Calc_1!AR30=1)*(Calc_1!AR116*Calc_1!AR117+Calc_1!AR126)&lt;-Tolerance)</f>
        <v>0</v>
      </c>
      <c r="AS36" s="49" t="n">
        <f aca="false">N((Calc_1!AS30=1)*(Calc_1!AS116*Calc_1!AS117+Calc_1!AS126)&lt;-Tolerance)</f>
        <v>0</v>
      </c>
      <c r="AT36" s="49" t="n">
        <f aca="false">N((Calc_1!AT30=1)*(Calc_1!AT116*Calc_1!AT117+Calc_1!AT126)&lt;-Tolerance)</f>
        <v>0</v>
      </c>
      <c r="AU36" s="49" t="n">
        <f aca="false">N((Calc_1!AU30=1)*(Calc_1!AU116*Calc_1!AU117+Calc_1!AU126)&lt;-Tolerance)</f>
        <v>0</v>
      </c>
      <c r="AV36" s="49" t="n">
        <f aca="false">N((Calc_1!AV30=1)*(Calc_1!AV116*Calc_1!AV117+Calc_1!AV126)&lt;-Tolerance)</f>
        <v>0</v>
      </c>
      <c r="AW36" s="49" t="n">
        <f aca="false">N((Calc_1!AW30=1)*(Calc_1!AW116*Calc_1!AW117+Calc_1!AW126)&lt;-Tolerance)</f>
        <v>0</v>
      </c>
      <c r="AX36" s="49" t="n">
        <f aca="false">N((Calc_1!AX30=1)*(Calc_1!AX116*Calc_1!AX117+Calc_1!AX126)&lt;-Tolerance)</f>
        <v>0</v>
      </c>
      <c r="AY36" s="49" t="n">
        <f aca="false">N((Calc_1!AY30=1)*(Calc_1!AY116*Calc_1!AY117+Calc_1!AY126)&lt;-Tolerance)</f>
        <v>0</v>
      </c>
      <c r="AZ36" s="49" t="n">
        <f aca="false">N((Calc_1!AZ30=1)*(Calc_1!AZ116*Calc_1!AZ117+Calc_1!AZ126)&lt;-Tolerance)</f>
        <v>0</v>
      </c>
      <c r="BA36" s="49" t="n">
        <f aca="false">N((Calc_1!BA30=1)*(Calc_1!BA116*Calc_1!BA117+Calc_1!BA126)&lt;-Tolerance)</f>
        <v>0</v>
      </c>
      <c r="BB36" s="49" t="n">
        <f aca="false">N((Calc_1!BB30=1)*(Calc_1!BB116*Calc_1!BB117+Calc_1!BB126)&lt;-Tolerance)</f>
        <v>0</v>
      </c>
      <c r="BC36" s="49" t="n">
        <f aca="false">N((Calc_1!BC30=1)*(Calc_1!BC116*Calc_1!BC117+Calc_1!BC126)&lt;-Tolerance)</f>
        <v>0</v>
      </c>
      <c r="BD36" s="49" t="n">
        <f aca="false">N((Calc_1!BD30=1)*(Calc_1!BD116*Calc_1!BD117+Calc_1!BD126)&lt;-Tolerance)</f>
        <v>0</v>
      </c>
      <c r="BE36" s="49" t="n">
        <f aca="false">N((Calc_1!BE30=1)*(Calc_1!BE116*Calc_1!BE117+Calc_1!BE126)&lt;-Tolerance)</f>
        <v>0</v>
      </c>
      <c r="BF36" s="49" t="n">
        <f aca="false">N((Calc_1!BF30=1)*(Calc_1!BF116*Calc_1!BF117+Calc_1!BF126)&lt;-Tolerance)</f>
        <v>0</v>
      </c>
      <c r="BG36" s="49" t="n">
        <f aca="false">N((Calc_1!BG30=1)*(Calc_1!BG116*Calc_1!BG117+Calc_1!BG126)&lt;-Tolerance)</f>
        <v>0</v>
      </c>
      <c r="BH36" s="49" t="n">
        <f aca="false">N((Calc_1!BH30=1)*(Calc_1!BH116*Calc_1!BH117+Calc_1!BH126)&lt;-Tolerance)</f>
        <v>0</v>
      </c>
      <c r="BI36" s="49" t="n">
        <f aca="false">N((Calc_1!BI30=1)*(Calc_1!BI116*Calc_1!BI117+Calc_1!BI126)&lt;-Tolerance)</f>
        <v>0</v>
      </c>
      <c r="BJ36" s="49" t="n">
        <f aca="false">N((Calc_1!BJ30=1)*(Calc_1!BJ116*Calc_1!BJ117+Calc_1!BJ126)&lt;-Tolerance)</f>
        <v>0</v>
      </c>
      <c r="BK36" s="49" t="n">
        <f aca="false">N((Calc_1!BK30=1)*(Calc_1!BK116*Calc_1!BK117+Calc_1!BK126)&lt;-Tolerance)</f>
        <v>0</v>
      </c>
      <c r="BL36" s="49" t="n">
        <f aca="false">N((Calc_1!BL30=1)*(Calc_1!BL116*Calc_1!BL117+Calc_1!BL126)&lt;-Tolerance)</f>
        <v>0</v>
      </c>
      <c r="BM36" s="49" t="n">
        <f aca="false">N((Calc_1!BM30=1)*(Calc_1!BM116*Calc_1!BM117+Calc_1!BM126)&lt;-Tolerance)</f>
        <v>0</v>
      </c>
      <c r="BN36" s="49" t="n">
        <f aca="false">N((Calc_1!BN30=1)*(Calc_1!BN116*Calc_1!BN117+Calc_1!BN126)&lt;-Tolerance)</f>
        <v>0</v>
      </c>
      <c r="BO36" s="49" t="n">
        <f aca="false">N((Calc_1!BO30=1)*(Calc_1!BO116*Calc_1!BO117+Calc_1!BO126)&lt;-Tolerance)</f>
        <v>0</v>
      </c>
      <c r="BP36" s="49" t="n">
        <f aca="false">N((Calc_1!BP30=1)*(Calc_1!BP116*Calc_1!BP117+Calc_1!BP126)&lt;-Tolerance)</f>
        <v>0</v>
      </c>
      <c r="BQ36" s="49" t="n">
        <f aca="false">N((Calc_1!BQ30=1)*(Calc_1!BQ116*Calc_1!BQ117+Calc_1!BQ126)&lt;-Tolerance)</f>
        <v>0</v>
      </c>
      <c r="BR36" s="49" t="n">
        <f aca="false">N((Calc_1!BR30=1)*(Calc_1!BR116*Calc_1!BR117+Calc_1!BR126)&lt;-Tolerance)</f>
        <v>0</v>
      </c>
      <c r="BS36" s="49" t="n">
        <f aca="false">N((Calc_1!BS30=1)*(Calc_1!BS116*Calc_1!BS117+Calc_1!BS126)&lt;-Tolerance)</f>
        <v>0</v>
      </c>
      <c r="BT36" s="49" t="n">
        <f aca="false">N((Calc_1!BT30=1)*(Calc_1!BT116*Calc_1!BT117+Calc_1!BT126)&lt;-Tolerance)</f>
        <v>0</v>
      </c>
      <c r="BU36" s="49" t="n">
        <f aca="false">N((Calc_1!BU30=1)*(Calc_1!BU116*Calc_1!BU117+Calc_1!BU126)&lt;-Tolerance)</f>
        <v>0</v>
      </c>
      <c r="BV36" s="49" t="n">
        <f aca="false">N((Calc_1!BV30=1)*(Calc_1!BV116*Calc_1!BV117+Calc_1!BV126)&lt;-Tolerance)</f>
        <v>0</v>
      </c>
      <c r="BW36" s="49" t="n">
        <f aca="false">N((Calc_1!BW30=1)*(Calc_1!BW116*Calc_1!BW117+Calc_1!BW126)&lt;-Tolerance)</f>
        <v>0</v>
      </c>
      <c r="BX36" s="49" t="n">
        <f aca="false">N((Calc_1!BX30=1)*(Calc_1!BX116*Calc_1!BX117+Calc_1!BX126)&lt;-Tolerance)</f>
        <v>0</v>
      </c>
      <c r="BY36" s="49" t="n">
        <f aca="false">N((Calc_1!BY30=1)*(Calc_1!BY116*Calc_1!BY117+Calc_1!BY126)&lt;-Tolerance)</f>
        <v>0</v>
      </c>
      <c r="BZ36" s="49" t="n">
        <f aca="false">N((Calc_1!BZ30=1)*(Calc_1!BZ116*Calc_1!BZ117+Calc_1!BZ126)&lt;-Tolerance)</f>
        <v>0</v>
      </c>
      <c r="CA36" s="49" t="n">
        <f aca="false">N((Calc_1!CA30=1)*(Calc_1!CA116*Calc_1!CA117+Calc_1!CA126)&lt;-Tolerance)</f>
        <v>0</v>
      </c>
      <c r="CB36" s="49" t="n">
        <f aca="false">N((Calc_1!CB30=1)*(Calc_1!CB116*Calc_1!CB117+Calc_1!CB126)&lt;-Tolerance)</f>
        <v>0</v>
      </c>
      <c r="CC36" s="49" t="n">
        <f aca="false">N((Calc_1!CC30=1)*(Calc_1!CC116*Calc_1!CC117+Calc_1!CC126)&lt;-Tolerance)</f>
        <v>0</v>
      </c>
      <c r="CD36" s="49" t="n">
        <f aca="false">N((Calc_1!CD30=1)*(Calc_1!CD116*Calc_1!CD117+Calc_1!CD126)&lt;-Tolerance)</f>
        <v>0</v>
      </c>
      <c r="CE36" s="49" t="n">
        <f aca="false">N((Calc_1!CE30=1)*(Calc_1!CE116*Calc_1!CE117+Calc_1!CE126)&lt;-Tolerance)</f>
        <v>0</v>
      </c>
      <c r="CF36" s="49" t="n">
        <f aca="false">N((Calc_1!CF30=1)*(Calc_1!CF116*Calc_1!CF117+Calc_1!CF126)&lt;-Tolerance)</f>
        <v>0</v>
      </c>
      <c r="CG36" s="49" t="n">
        <f aca="false">N((Calc_1!CG30=1)*(Calc_1!CG116*Calc_1!CG117+Calc_1!CG126)&lt;-Tolerance)</f>
        <v>0</v>
      </c>
      <c r="CH36" s="49" t="n">
        <f aca="false">N((Calc_1!CH30=1)*(Calc_1!CH116*Calc_1!CH117+Calc_1!CH126)&lt;-Tolerance)</f>
        <v>0</v>
      </c>
      <c r="CI36" s="49" t="n">
        <f aca="false">N((Calc_1!CI30=1)*(Calc_1!CI116*Calc_1!CI117+Calc_1!CI126)&lt;-Tolerance)</f>
        <v>0</v>
      </c>
      <c r="CJ36" s="49" t="n">
        <f aca="false">N((Calc_1!CJ30=1)*(Calc_1!CJ116*Calc_1!CJ117+Calc_1!CJ126)&lt;-Tolerance)</f>
        <v>0</v>
      </c>
      <c r="CK36" s="49" t="n">
        <f aca="false">N((Calc_1!CK30=1)*(Calc_1!CK116*Calc_1!CK117+Calc_1!CK126)&lt;-Tolerance)</f>
        <v>0</v>
      </c>
      <c r="CL36" s="49" t="n">
        <f aca="false">N((Calc_1!CL30=1)*(Calc_1!CL116*Calc_1!CL117+Calc_1!CL126)&lt;-Tolerance)</f>
        <v>0</v>
      </c>
      <c r="CM36" s="49" t="n">
        <f aca="false">N((Calc_1!CM30=1)*(Calc_1!CM116*Calc_1!CM117+Calc_1!CM126)&lt;-Tolerance)</f>
        <v>0</v>
      </c>
      <c r="CN36" s="49" t="n">
        <f aca="false">N((Calc_1!CN30=1)*(Calc_1!CN116*Calc_1!CN117+Calc_1!CN126)&lt;-Tolerance)</f>
        <v>0</v>
      </c>
      <c r="CO36" s="49" t="n">
        <f aca="false">N((Calc_1!CO30=1)*(Calc_1!CO116*Calc_1!CO117+Calc_1!CO126)&lt;-Tolerance)</f>
        <v>0</v>
      </c>
      <c r="CP36" s="49" t="n">
        <f aca="false">N((Calc_1!CP30=1)*(Calc_1!CP116*Calc_1!CP117+Calc_1!CP126)&lt;-Tolerance)</f>
        <v>0</v>
      </c>
      <c r="CQ36" s="49" t="n">
        <f aca="false">N((Calc_1!CQ30=1)*(Calc_1!CQ116*Calc_1!CQ117+Calc_1!CQ126)&lt;-Tolerance)</f>
        <v>0</v>
      </c>
      <c r="CR36" s="49" t="n">
        <f aca="false">N((Calc_1!CR30=1)*(Calc_1!CR116*Calc_1!CR117+Calc_1!CR126)&lt;-Tolerance)</f>
        <v>0</v>
      </c>
      <c r="CS36" s="49" t="n">
        <f aca="false">N((Calc_1!CS30=1)*(Calc_1!CS116*Calc_1!CS117+Calc_1!CS126)&lt;-Tolerance)</f>
        <v>0</v>
      </c>
      <c r="CT36" s="49" t="n">
        <f aca="false">N((Calc_1!CT30=1)*(Calc_1!CT116*Calc_1!CT117+Calc_1!CT126)&lt;-Tolerance)</f>
        <v>0</v>
      </c>
      <c r="CU36" s="49" t="n">
        <f aca="false">N((Calc_1!CU30=1)*(Calc_1!CU116*Calc_1!CU117+Calc_1!CU126)&lt;-Tolerance)</f>
        <v>0</v>
      </c>
      <c r="CV36" s="49" t="n">
        <f aca="false">N((Calc_1!CV30=1)*(Calc_1!CV116*Calc_1!CV117+Calc_1!CV126)&lt;-Tolerance)</f>
        <v>0</v>
      </c>
      <c r="CW36" s="49" t="n">
        <f aca="false">N((Calc_1!CW30=1)*(Calc_1!CW116*Calc_1!CW117+Calc_1!CW126)&lt;-Tolerance)</f>
        <v>0</v>
      </c>
      <c r="CX36" s="49" t="n">
        <f aca="false">N((Calc_1!CX30=1)*(Calc_1!CX116*Calc_1!CX117+Calc_1!CX126)&lt;-Tolerance)</f>
        <v>0</v>
      </c>
      <c r="CY36" s="49" t="n">
        <f aca="false">N((Calc_1!CY30=1)*(Calc_1!CY116*Calc_1!CY117+Calc_1!CY126)&lt;-Tolerance)</f>
        <v>0</v>
      </c>
      <c r="CZ36" s="49" t="n">
        <f aca="false">N((Calc_1!CZ30=1)*(Calc_1!CZ116*Calc_1!CZ117+Calc_1!CZ126)&lt;-Tolerance)</f>
        <v>0</v>
      </c>
      <c r="DA36" s="49" t="n">
        <f aca="false">N((Calc_1!DA30=1)*(Calc_1!DA116*Calc_1!DA117+Calc_1!DA126)&lt;-Tolerance)</f>
        <v>0</v>
      </c>
      <c r="DB36" s="49" t="n">
        <f aca="false">N((Calc_1!DB30=1)*(Calc_1!DB116*Calc_1!DB117+Calc_1!DB126)&lt;-Tolerance)</f>
        <v>0</v>
      </c>
      <c r="DC36" s="49" t="n">
        <f aca="false">N((Calc_1!DC30=1)*(Calc_1!DC116*Calc_1!DC117+Calc_1!DC126)&lt;-Tolerance)</f>
        <v>0</v>
      </c>
      <c r="DD36" s="49" t="n">
        <f aca="false">N((Calc_1!DD30=1)*(Calc_1!DD116*Calc_1!DD117+Calc_1!DD126)&lt;-Tolerance)</f>
        <v>0</v>
      </c>
      <c r="DE36" s="49" t="n">
        <f aca="false">N((Calc_1!DE30=1)*(Calc_1!DE116*Calc_1!DE117+Calc_1!DE126)&lt;-Tolerance)</f>
        <v>0</v>
      </c>
      <c r="DF36" s="49" t="n">
        <f aca="false">N((Calc_1!DF30=1)*(Calc_1!DF116*Calc_1!DF117+Calc_1!DF126)&lt;-Tolerance)</f>
        <v>0</v>
      </c>
      <c r="DG36" s="49" t="n">
        <f aca="false">N((Calc_1!DG30=1)*(Calc_1!DG116*Calc_1!DG117+Calc_1!DG126)&lt;-Tolerance)</f>
        <v>0</v>
      </c>
      <c r="DH36" s="49" t="n">
        <f aca="false">N((Calc_1!DH30=1)*(Calc_1!DH116*Calc_1!DH117+Calc_1!DH126)&lt;-Tolerance)</f>
        <v>0</v>
      </c>
      <c r="DI36" s="49" t="n">
        <f aca="false">N((Calc_1!DI30=1)*(Calc_1!DI116*Calc_1!DI117+Calc_1!DI126)&lt;-Tolerance)</f>
        <v>0</v>
      </c>
      <c r="DJ36" s="49" t="n">
        <f aca="false">N((Calc_1!DJ30=1)*(Calc_1!DJ116*Calc_1!DJ117+Calc_1!DJ126)&lt;-Tolerance)</f>
        <v>0</v>
      </c>
      <c r="DK36" s="49" t="n">
        <f aca="false">N((Calc_1!DK30=1)*(Calc_1!DK116*Calc_1!DK117+Calc_1!DK126)&lt;-Tolerance)</f>
        <v>0</v>
      </c>
      <c r="DL36" s="49" t="n">
        <f aca="false">N((Calc_1!DL30=1)*(Calc_1!DL116*Calc_1!DL117+Calc_1!DL126)&lt;-Tolerance)</f>
        <v>0</v>
      </c>
      <c r="DM36" s="49" t="n">
        <f aca="false">N((Calc_1!DM30=1)*(Calc_1!DM116*Calc_1!DM117+Calc_1!DM126)&lt;-Tolerance)</f>
        <v>0</v>
      </c>
      <c r="DN36" s="49" t="n">
        <f aca="false">N((Calc_1!DN30=1)*(Calc_1!DN116*Calc_1!DN117+Calc_1!DN126)&lt;-Tolerance)</f>
        <v>0</v>
      </c>
      <c r="DO36" s="49" t="n">
        <f aca="false">N((Calc_1!DO30=1)*(Calc_1!DO116*Calc_1!DO117+Calc_1!DO126)&lt;-Tolerance)</f>
        <v>0</v>
      </c>
      <c r="DP36" s="49" t="n">
        <f aca="false">N((Calc_1!DP30=1)*(Calc_1!DP116*Calc_1!DP117+Calc_1!DP126)&lt;-Tolerance)</f>
        <v>0</v>
      </c>
      <c r="DQ36" s="49" t="n">
        <f aca="false">N((Calc_1!DQ30=1)*(Calc_1!DQ116*Calc_1!DQ117+Calc_1!DQ126)&lt;-Tolerance)</f>
        <v>0</v>
      </c>
      <c r="DR36" s="49" t="n">
        <f aca="false">N((Calc_1!DR30=1)*(Calc_1!DR116*Calc_1!DR117+Calc_1!DR126)&lt;-Tolerance)</f>
        <v>0</v>
      </c>
      <c r="DS36" s="49" t="n">
        <f aca="false">N((Calc_1!DS30=1)*(Calc_1!DS116*Calc_1!DS117+Calc_1!DS126)&lt;-Tolerance)</f>
        <v>0</v>
      </c>
      <c r="DT36" s="49" t="n">
        <f aca="false">N((Calc_1!DT30=1)*(Calc_1!DT116*Calc_1!DT117+Calc_1!DT126)&lt;-Tolerance)</f>
        <v>0</v>
      </c>
      <c r="DU36" s="49" t="n">
        <f aca="false">N((Calc_1!DU30=1)*(Calc_1!DU116*Calc_1!DU117+Calc_1!DU126)&lt;-Tolerance)</f>
        <v>0</v>
      </c>
      <c r="DV36" s="49" t="n">
        <f aca="false">N((Calc_1!DV30=1)*(Calc_1!DV116*Calc_1!DV117+Calc_1!DV126)&lt;-Tolerance)</f>
        <v>0</v>
      </c>
      <c r="DW36" s="49" t="n">
        <f aca="false">N((Calc_1!DW30=1)*(Calc_1!DW116*Calc_1!DW117+Calc_1!DW126)&lt;-Tolerance)</f>
        <v>0</v>
      </c>
      <c r="DX36" s="49" t="n">
        <f aca="false">N((Calc_1!DX30=1)*(Calc_1!DX116*Calc_1!DX117+Calc_1!DX126)&lt;-Tolerance)</f>
        <v>0</v>
      </c>
      <c r="DY36" s="49" t="n">
        <f aca="false">N((Calc_1!DY30=1)*(Calc_1!DY116*Calc_1!DY117+Calc_1!DY126)&lt;-Tolerance)</f>
        <v>0</v>
      </c>
      <c r="DZ36" s="49" t="n">
        <f aca="false">N((Calc_1!DZ30=1)*(Calc_1!DZ116*Calc_1!DZ117+Calc_1!DZ126)&lt;-Tolerance)</f>
        <v>0</v>
      </c>
      <c r="EA36" s="49" t="n">
        <f aca="false">N((Calc_1!EA30=1)*(Calc_1!EA116*Calc_1!EA117+Calc_1!EA126)&lt;-Tolerance)</f>
        <v>0</v>
      </c>
      <c r="EB36" s="49" t="n">
        <f aca="false">N((Calc_1!EB30=1)*(Calc_1!EB116*Calc_1!EB117+Calc_1!EB126)&lt;-Tolerance)</f>
        <v>0</v>
      </c>
      <c r="EC36" s="49" t="n">
        <f aca="false">N((Calc_1!EC30=1)*(Calc_1!EC116*Calc_1!EC117+Calc_1!EC126)&lt;-Tolerance)</f>
        <v>0</v>
      </c>
      <c r="ED36" s="49" t="n">
        <f aca="false">N((Calc_1!ED30=1)*(Calc_1!ED116*Calc_1!ED117+Calc_1!ED126)&lt;-Tolerance)</f>
        <v>0</v>
      </c>
      <c r="EE36" s="49" t="n">
        <f aca="false">N((Calc_1!EE30=1)*(Calc_1!EE116*Calc_1!EE117+Calc_1!EE126)&lt;-Tolerance)</f>
        <v>0</v>
      </c>
      <c r="EF36" s="49" t="n">
        <f aca="false">N((Calc_1!EF30=1)*(Calc_1!EF116*Calc_1!EF117+Calc_1!EF126)&lt;-Tolerance)</f>
        <v>0</v>
      </c>
      <c r="EG36" s="49" t="n">
        <f aca="false">N((Calc_1!EG30=1)*(Calc_1!EG116*Calc_1!EG117+Calc_1!EG126)&lt;-Tolerance)</f>
        <v>0</v>
      </c>
      <c r="EH36" s="49" t="n">
        <f aca="false">N((Calc_1!EH30=1)*(Calc_1!EH116*Calc_1!EH117+Calc_1!EH126)&lt;-Tolerance)</f>
        <v>0</v>
      </c>
      <c r="EI36" s="49" t="n">
        <f aca="false">N((Calc_1!EI30=1)*(Calc_1!EI116*Calc_1!EI117+Calc_1!EI126)&lt;-Tolerance)</f>
        <v>0</v>
      </c>
      <c r="EJ36" s="49" t="n">
        <f aca="false">N((Calc_1!EJ30=1)*(Calc_1!EJ116*Calc_1!EJ117+Calc_1!EJ126)&lt;-Tolerance)</f>
        <v>0</v>
      </c>
      <c r="EK36" s="49" t="n">
        <f aca="false">N((Calc_1!EK30=1)*(Calc_1!EK116*Calc_1!EK117+Calc_1!EK126)&lt;-Tolerance)</f>
        <v>0</v>
      </c>
      <c r="EL36" s="49" t="n">
        <f aca="false">N((Calc_1!EL30=1)*(Calc_1!EL116*Calc_1!EL117+Calc_1!EL126)&lt;-Tolerance)</f>
        <v>0</v>
      </c>
      <c r="EM36" s="49" t="n">
        <f aca="false">N((Calc_1!EM30=1)*(Calc_1!EM116*Calc_1!EM117+Calc_1!EM126)&lt;-Tolerance)</f>
        <v>0</v>
      </c>
      <c r="EN36" s="49" t="n">
        <f aca="false">N((Calc_1!EN30=1)*(Calc_1!EN116*Calc_1!EN117+Calc_1!EN126)&lt;-Tolerance)</f>
        <v>0</v>
      </c>
      <c r="EO36" s="49" t="n">
        <f aca="false">N((Calc_1!EO30=1)*(Calc_1!EO116*Calc_1!EO117+Calc_1!EO126)&lt;-Tolerance)</f>
        <v>0</v>
      </c>
      <c r="EP36" s="49" t="n">
        <f aca="false">N((Calc_1!EP30=1)*(Calc_1!EP116*Calc_1!EP117+Calc_1!EP126)&lt;-Tolerance)</f>
        <v>0</v>
      </c>
      <c r="EQ36" s="49" t="n">
        <f aca="false">N((Calc_1!EQ30=1)*(Calc_1!EQ116*Calc_1!EQ117+Calc_1!EQ126)&lt;-Tolerance)</f>
        <v>0</v>
      </c>
      <c r="ER36" s="49" t="n">
        <f aca="false">N((Calc_1!ER30=1)*(Calc_1!ER116*Calc_1!ER117+Calc_1!ER126)&lt;-Tolerance)</f>
        <v>0</v>
      </c>
      <c r="ES36" s="49" t="n">
        <f aca="false">N((Calc_1!ES30=1)*(Calc_1!ES116*Calc_1!ES117+Calc_1!ES126)&lt;-Tolerance)</f>
        <v>0</v>
      </c>
      <c r="ET36" s="49" t="n">
        <f aca="false">N((Calc_1!ET30=1)*(Calc_1!ET116*Calc_1!ET117+Calc_1!ET126)&lt;-Tolerance)</f>
        <v>0</v>
      </c>
      <c r="EU36" s="49" t="n">
        <f aca="false">N((Calc_1!EU30=1)*(Calc_1!EU116*Calc_1!EU117+Calc_1!EU126)&lt;-Tolerance)</f>
        <v>0</v>
      </c>
      <c r="EV36" s="49" t="n">
        <f aca="false">N((Calc_1!EV30=1)*(Calc_1!EV116*Calc_1!EV117+Calc_1!EV126)&lt;-Tolerance)</f>
        <v>0</v>
      </c>
      <c r="EW36" s="49" t="n">
        <f aca="false">N((Calc_1!EW30=1)*(Calc_1!EW116*Calc_1!EW117+Calc_1!EW126)&lt;-Tolerance)</f>
        <v>0</v>
      </c>
      <c r="EX36" s="49" t="n">
        <f aca="false">N((Calc_1!EX30=1)*(Calc_1!EX116*Calc_1!EX117+Calc_1!EX126)&lt;-Tolerance)</f>
        <v>0</v>
      </c>
      <c r="EY36" s="49" t="n">
        <f aca="false">N((Calc_1!EY30=1)*(Calc_1!EY116*Calc_1!EY117+Calc_1!EY126)&lt;-Tolerance)</f>
        <v>0</v>
      </c>
      <c r="EZ36" s="49" t="n">
        <f aca="false">N((Calc_1!EZ30=1)*(Calc_1!EZ116*Calc_1!EZ117+Calc_1!EZ126)&lt;-Tolerance)</f>
        <v>0</v>
      </c>
      <c r="FA36" s="49" t="n">
        <f aca="false">N((Calc_1!FA30=1)*(Calc_1!FA116*Calc_1!FA117+Calc_1!FA126)&lt;-Tolerance)</f>
        <v>0</v>
      </c>
      <c r="FB36" s="49" t="n">
        <f aca="false">N((Calc_1!FB30=1)*(Calc_1!FB116*Calc_1!FB117+Calc_1!FB126)&lt;-Tolerance)</f>
        <v>0</v>
      </c>
      <c r="FC36" s="49" t="n">
        <f aca="false">N((Calc_1!FC30=1)*(Calc_1!FC116*Calc_1!FC117+Calc_1!FC126)&lt;-Tolerance)</f>
        <v>0</v>
      </c>
      <c r="FD36" s="49" t="n">
        <f aca="false">N((Calc_1!FD30=1)*(Calc_1!FD116*Calc_1!FD117+Calc_1!FD126)&lt;-Tolerance)</f>
        <v>0</v>
      </c>
      <c r="FE36" s="49" t="n">
        <f aca="false">N((Calc_1!FE30=1)*(Calc_1!FE116*Calc_1!FE117+Calc_1!FE126)&lt;-Tolerance)</f>
        <v>0</v>
      </c>
      <c r="FF36" s="49" t="n">
        <f aca="false">N((Calc_1!FF30=1)*(Calc_1!FF116*Calc_1!FF117+Calc_1!FF126)&lt;-Tolerance)</f>
        <v>0</v>
      </c>
      <c r="FG36" s="49" t="n">
        <f aca="false">N((Calc_1!FG30=1)*(Calc_1!FG116*Calc_1!FG117+Calc_1!FG126)&lt;-Tolerance)</f>
        <v>0</v>
      </c>
      <c r="FH36" s="49" t="n">
        <f aca="false">N((Calc_1!FH30=1)*(Calc_1!FH116*Calc_1!FH117+Calc_1!FH126)&lt;-Tolerance)</f>
        <v>0</v>
      </c>
    </row>
    <row r="37" customFormat="false" ht="15" hidden="false" customHeight="false" outlineLevel="0" collapsed="false">
      <c r="C37" s="0" t="s">
        <v>874</v>
      </c>
      <c r="D37" s="11" t="s">
        <v>39</v>
      </c>
      <c r="E37" s="66" t="str">
        <f aca="false">IF(F37=0,"OK","CHECK")</f>
        <v>OK</v>
      </c>
      <c r="F37" s="49" t="n">
        <f aca="false">SUM(J37:FH37)</f>
        <v>0</v>
      </c>
      <c r="J37" s="49" t="n">
        <f aca="false">N((Calc_2!J30=1)*(Calc_2!J116*Calc_2!J117+Calc_2!J126)&lt;-Tolerance)</f>
        <v>0</v>
      </c>
      <c r="K37" s="49" t="n">
        <f aca="false">N((Calc_2!K30=1)*(Calc_2!K116*Calc_2!K117+Calc_2!K126)&lt;-Tolerance)</f>
        <v>0</v>
      </c>
      <c r="L37" s="49" t="n">
        <f aca="false">N((Calc_2!L30=1)*(Calc_2!L116*Calc_2!L117+Calc_2!L126)&lt;-Tolerance)</f>
        <v>0</v>
      </c>
      <c r="M37" s="49" t="n">
        <f aca="false">N((Calc_2!M30=1)*(Calc_2!M116*Calc_2!M117+Calc_2!M126)&lt;-Tolerance)</f>
        <v>0</v>
      </c>
      <c r="N37" s="49" t="n">
        <f aca="false">N((Calc_2!N30=1)*(Calc_2!N116*Calc_2!N117+Calc_2!N126)&lt;-Tolerance)</f>
        <v>0</v>
      </c>
      <c r="O37" s="49" t="n">
        <f aca="false">N((Calc_2!O30=1)*(Calc_2!O116*Calc_2!O117+Calc_2!O126)&lt;-Tolerance)</f>
        <v>0</v>
      </c>
      <c r="P37" s="49" t="n">
        <f aca="false">N((Calc_2!P30=1)*(Calc_2!P116*Calc_2!P117+Calc_2!P126)&lt;-Tolerance)</f>
        <v>0</v>
      </c>
      <c r="Q37" s="49" t="n">
        <f aca="false">N((Calc_2!Q30=1)*(Calc_2!Q116*Calc_2!Q117+Calc_2!Q126)&lt;-Tolerance)</f>
        <v>0</v>
      </c>
      <c r="R37" s="49" t="n">
        <f aca="false">N((Calc_2!R30=1)*(Calc_2!R116*Calc_2!R117+Calc_2!R126)&lt;-Tolerance)</f>
        <v>0</v>
      </c>
      <c r="S37" s="49" t="n">
        <f aca="false">N((Calc_2!S30=1)*(Calc_2!S116*Calc_2!S117+Calc_2!S126)&lt;-Tolerance)</f>
        <v>0</v>
      </c>
      <c r="T37" s="49" t="n">
        <f aca="false">N((Calc_2!T30=1)*(Calc_2!T116*Calc_2!T117+Calc_2!T126)&lt;-Tolerance)</f>
        <v>0</v>
      </c>
      <c r="U37" s="49" t="n">
        <f aca="false">N((Calc_2!U30=1)*(Calc_2!U116*Calc_2!U117+Calc_2!U126)&lt;-Tolerance)</f>
        <v>0</v>
      </c>
      <c r="V37" s="49" t="n">
        <f aca="false">N((Calc_2!V30=1)*(Calc_2!V116*Calc_2!V117+Calc_2!V126)&lt;-Tolerance)</f>
        <v>0</v>
      </c>
      <c r="W37" s="49" t="n">
        <f aca="false">N((Calc_2!W30=1)*(Calc_2!W116*Calc_2!W117+Calc_2!W126)&lt;-Tolerance)</f>
        <v>0</v>
      </c>
      <c r="X37" s="49" t="n">
        <f aca="false">N((Calc_2!X30=1)*(Calc_2!X116*Calc_2!X117+Calc_2!X126)&lt;-Tolerance)</f>
        <v>0</v>
      </c>
      <c r="Y37" s="49" t="n">
        <f aca="false">N((Calc_2!Y30=1)*(Calc_2!Y116*Calc_2!Y117+Calc_2!Y126)&lt;-Tolerance)</f>
        <v>0</v>
      </c>
      <c r="Z37" s="49" t="n">
        <f aca="false">N((Calc_2!Z30=1)*(Calc_2!Z116*Calc_2!Z117+Calc_2!Z126)&lt;-Tolerance)</f>
        <v>0</v>
      </c>
      <c r="AA37" s="49" t="n">
        <f aca="false">N((Calc_2!AA30=1)*(Calc_2!AA116*Calc_2!AA117+Calc_2!AA126)&lt;-Tolerance)</f>
        <v>0</v>
      </c>
      <c r="AB37" s="49" t="n">
        <f aca="false">N((Calc_2!AB30=1)*(Calc_2!AB116*Calc_2!AB117+Calc_2!AB126)&lt;-Tolerance)</f>
        <v>0</v>
      </c>
      <c r="AC37" s="49" t="n">
        <f aca="false">N((Calc_2!AC30=1)*(Calc_2!AC116*Calc_2!AC117+Calc_2!AC126)&lt;-Tolerance)</f>
        <v>0</v>
      </c>
      <c r="AD37" s="49" t="n">
        <f aca="false">N((Calc_2!AD30=1)*(Calc_2!AD116*Calc_2!AD117+Calc_2!AD126)&lt;-Tolerance)</f>
        <v>0</v>
      </c>
      <c r="AE37" s="49" t="n">
        <f aca="false">N((Calc_2!AE30=1)*(Calc_2!AE116*Calc_2!AE117+Calc_2!AE126)&lt;-Tolerance)</f>
        <v>0</v>
      </c>
      <c r="AF37" s="49" t="n">
        <f aca="false">N((Calc_2!AF30=1)*(Calc_2!AF116*Calc_2!AF117+Calc_2!AF126)&lt;-Tolerance)</f>
        <v>0</v>
      </c>
      <c r="AG37" s="49" t="n">
        <f aca="false">N((Calc_2!AG30=1)*(Calc_2!AG116*Calc_2!AG117+Calc_2!AG126)&lt;-Tolerance)</f>
        <v>0</v>
      </c>
      <c r="AH37" s="49" t="n">
        <f aca="false">N((Calc_2!AH30=1)*(Calc_2!AH116*Calc_2!AH117+Calc_2!AH126)&lt;-Tolerance)</f>
        <v>0</v>
      </c>
      <c r="AI37" s="49" t="n">
        <f aca="false">N((Calc_2!AI30=1)*(Calc_2!AI116*Calc_2!AI117+Calc_2!AI126)&lt;-Tolerance)</f>
        <v>0</v>
      </c>
      <c r="AJ37" s="49" t="n">
        <f aca="false">N((Calc_2!AJ30=1)*(Calc_2!AJ116*Calc_2!AJ117+Calc_2!AJ126)&lt;-Tolerance)</f>
        <v>0</v>
      </c>
      <c r="AK37" s="49" t="n">
        <f aca="false">N((Calc_2!AK30=1)*(Calc_2!AK116*Calc_2!AK117+Calc_2!AK126)&lt;-Tolerance)</f>
        <v>0</v>
      </c>
      <c r="AL37" s="49" t="n">
        <f aca="false">N((Calc_2!AL30=1)*(Calc_2!AL116*Calc_2!AL117+Calc_2!AL126)&lt;-Tolerance)</f>
        <v>0</v>
      </c>
      <c r="AM37" s="49" t="n">
        <f aca="false">N((Calc_2!AM30=1)*(Calc_2!AM116*Calc_2!AM117+Calc_2!AM126)&lt;-Tolerance)</f>
        <v>0</v>
      </c>
      <c r="AN37" s="49" t="n">
        <f aca="false">N((Calc_2!AN30=1)*(Calc_2!AN116*Calc_2!AN117+Calc_2!AN126)&lt;-Tolerance)</f>
        <v>0</v>
      </c>
      <c r="AO37" s="49" t="n">
        <f aca="false">N((Calc_2!AO30=1)*(Calc_2!AO116*Calc_2!AO117+Calc_2!AO126)&lt;-Tolerance)</f>
        <v>0</v>
      </c>
      <c r="AP37" s="49" t="n">
        <f aca="false">N((Calc_2!AP30=1)*(Calc_2!AP116*Calc_2!AP117+Calc_2!AP126)&lt;-Tolerance)</f>
        <v>0</v>
      </c>
      <c r="AQ37" s="49" t="n">
        <f aca="false">N((Calc_2!AQ30=1)*(Calc_2!AQ116*Calc_2!AQ117+Calc_2!AQ126)&lt;-Tolerance)</f>
        <v>0</v>
      </c>
      <c r="AR37" s="49" t="n">
        <f aca="false">N((Calc_2!AR30=1)*(Calc_2!AR116*Calc_2!AR117+Calc_2!AR126)&lt;-Tolerance)</f>
        <v>0</v>
      </c>
      <c r="AS37" s="49" t="n">
        <f aca="false">N((Calc_2!AS30=1)*(Calc_2!AS116*Calc_2!AS117+Calc_2!AS126)&lt;-Tolerance)</f>
        <v>0</v>
      </c>
      <c r="AT37" s="49" t="n">
        <f aca="false">N((Calc_2!AT30=1)*(Calc_2!AT116*Calc_2!AT117+Calc_2!AT126)&lt;-Tolerance)</f>
        <v>0</v>
      </c>
      <c r="AU37" s="49" t="n">
        <f aca="false">N((Calc_2!AU30=1)*(Calc_2!AU116*Calc_2!AU117+Calc_2!AU126)&lt;-Tolerance)</f>
        <v>0</v>
      </c>
      <c r="AV37" s="49" t="n">
        <f aca="false">N((Calc_2!AV30=1)*(Calc_2!AV116*Calc_2!AV117+Calc_2!AV126)&lt;-Tolerance)</f>
        <v>0</v>
      </c>
      <c r="AW37" s="49" t="n">
        <f aca="false">N((Calc_2!AW30=1)*(Calc_2!AW116*Calc_2!AW117+Calc_2!AW126)&lt;-Tolerance)</f>
        <v>0</v>
      </c>
      <c r="AX37" s="49" t="n">
        <f aca="false">N((Calc_2!AX30=1)*(Calc_2!AX116*Calc_2!AX117+Calc_2!AX126)&lt;-Tolerance)</f>
        <v>0</v>
      </c>
      <c r="AY37" s="49" t="n">
        <f aca="false">N((Calc_2!AY30=1)*(Calc_2!AY116*Calc_2!AY117+Calc_2!AY126)&lt;-Tolerance)</f>
        <v>0</v>
      </c>
      <c r="AZ37" s="49" t="n">
        <f aca="false">N((Calc_2!AZ30=1)*(Calc_2!AZ116*Calc_2!AZ117+Calc_2!AZ126)&lt;-Tolerance)</f>
        <v>0</v>
      </c>
      <c r="BA37" s="49" t="n">
        <f aca="false">N((Calc_2!BA30=1)*(Calc_2!BA116*Calc_2!BA117+Calc_2!BA126)&lt;-Tolerance)</f>
        <v>0</v>
      </c>
      <c r="BB37" s="49" t="n">
        <f aca="false">N((Calc_2!BB30=1)*(Calc_2!BB116*Calc_2!BB117+Calc_2!BB126)&lt;-Tolerance)</f>
        <v>0</v>
      </c>
      <c r="BC37" s="49" t="n">
        <f aca="false">N((Calc_2!BC30=1)*(Calc_2!BC116*Calc_2!BC117+Calc_2!BC126)&lt;-Tolerance)</f>
        <v>0</v>
      </c>
      <c r="BD37" s="49" t="n">
        <f aca="false">N((Calc_2!BD30=1)*(Calc_2!BD116*Calc_2!BD117+Calc_2!BD126)&lt;-Tolerance)</f>
        <v>0</v>
      </c>
      <c r="BE37" s="49" t="n">
        <f aca="false">N((Calc_2!BE30=1)*(Calc_2!BE116*Calc_2!BE117+Calc_2!BE126)&lt;-Tolerance)</f>
        <v>0</v>
      </c>
      <c r="BF37" s="49" t="n">
        <f aca="false">N((Calc_2!BF30=1)*(Calc_2!BF116*Calc_2!BF117+Calc_2!BF126)&lt;-Tolerance)</f>
        <v>0</v>
      </c>
      <c r="BG37" s="49" t="n">
        <f aca="false">N((Calc_2!BG30=1)*(Calc_2!BG116*Calc_2!BG117+Calc_2!BG126)&lt;-Tolerance)</f>
        <v>0</v>
      </c>
      <c r="BH37" s="49" t="n">
        <f aca="false">N((Calc_2!BH30=1)*(Calc_2!BH116*Calc_2!BH117+Calc_2!BH126)&lt;-Tolerance)</f>
        <v>0</v>
      </c>
      <c r="BI37" s="49" t="n">
        <f aca="false">N((Calc_2!BI30=1)*(Calc_2!BI116*Calc_2!BI117+Calc_2!BI126)&lt;-Tolerance)</f>
        <v>0</v>
      </c>
      <c r="BJ37" s="49" t="n">
        <f aca="false">N((Calc_2!BJ30=1)*(Calc_2!BJ116*Calc_2!BJ117+Calc_2!BJ126)&lt;-Tolerance)</f>
        <v>0</v>
      </c>
      <c r="BK37" s="49" t="n">
        <f aca="false">N((Calc_2!BK30=1)*(Calc_2!BK116*Calc_2!BK117+Calc_2!BK126)&lt;-Tolerance)</f>
        <v>0</v>
      </c>
      <c r="BL37" s="49" t="n">
        <f aca="false">N((Calc_2!BL30=1)*(Calc_2!BL116*Calc_2!BL117+Calc_2!BL126)&lt;-Tolerance)</f>
        <v>0</v>
      </c>
      <c r="BM37" s="49" t="n">
        <f aca="false">N((Calc_2!BM30=1)*(Calc_2!BM116*Calc_2!BM117+Calc_2!BM126)&lt;-Tolerance)</f>
        <v>0</v>
      </c>
      <c r="BN37" s="49" t="n">
        <f aca="false">N((Calc_2!BN30=1)*(Calc_2!BN116*Calc_2!BN117+Calc_2!BN126)&lt;-Tolerance)</f>
        <v>0</v>
      </c>
      <c r="BO37" s="49" t="n">
        <f aca="false">N((Calc_2!BO30=1)*(Calc_2!BO116*Calc_2!BO117+Calc_2!BO126)&lt;-Tolerance)</f>
        <v>0</v>
      </c>
      <c r="BP37" s="49" t="n">
        <f aca="false">N((Calc_2!BP30=1)*(Calc_2!BP116*Calc_2!BP117+Calc_2!BP126)&lt;-Tolerance)</f>
        <v>0</v>
      </c>
      <c r="BQ37" s="49" t="n">
        <f aca="false">N((Calc_2!BQ30=1)*(Calc_2!BQ116*Calc_2!BQ117+Calc_2!BQ126)&lt;-Tolerance)</f>
        <v>0</v>
      </c>
      <c r="BR37" s="49" t="n">
        <f aca="false">N((Calc_2!BR30=1)*(Calc_2!BR116*Calc_2!BR117+Calc_2!BR126)&lt;-Tolerance)</f>
        <v>0</v>
      </c>
      <c r="BS37" s="49" t="n">
        <f aca="false">N((Calc_2!BS30=1)*(Calc_2!BS116*Calc_2!BS117+Calc_2!BS126)&lt;-Tolerance)</f>
        <v>0</v>
      </c>
      <c r="BT37" s="49" t="n">
        <f aca="false">N((Calc_2!BT30=1)*(Calc_2!BT116*Calc_2!BT117+Calc_2!BT126)&lt;-Tolerance)</f>
        <v>0</v>
      </c>
      <c r="BU37" s="49" t="n">
        <f aca="false">N((Calc_2!BU30=1)*(Calc_2!BU116*Calc_2!BU117+Calc_2!BU126)&lt;-Tolerance)</f>
        <v>0</v>
      </c>
      <c r="BV37" s="49" t="n">
        <f aca="false">N((Calc_2!BV30=1)*(Calc_2!BV116*Calc_2!BV117+Calc_2!BV126)&lt;-Tolerance)</f>
        <v>0</v>
      </c>
      <c r="BW37" s="49" t="n">
        <f aca="false">N((Calc_2!BW30=1)*(Calc_2!BW116*Calc_2!BW117+Calc_2!BW126)&lt;-Tolerance)</f>
        <v>0</v>
      </c>
      <c r="BX37" s="49" t="n">
        <f aca="false">N((Calc_2!BX30=1)*(Calc_2!BX116*Calc_2!BX117+Calc_2!BX126)&lt;-Tolerance)</f>
        <v>0</v>
      </c>
      <c r="BY37" s="49" t="n">
        <f aca="false">N((Calc_2!BY30=1)*(Calc_2!BY116*Calc_2!BY117+Calc_2!BY126)&lt;-Tolerance)</f>
        <v>0</v>
      </c>
      <c r="BZ37" s="49" t="n">
        <f aca="false">N((Calc_2!BZ30=1)*(Calc_2!BZ116*Calc_2!BZ117+Calc_2!BZ126)&lt;-Tolerance)</f>
        <v>0</v>
      </c>
      <c r="CA37" s="49" t="n">
        <f aca="false">N((Calc_2!CA30=1)*(Calc_2!CA116*Calc_2!CA117+Calc_2!CA126)&lt;-Tolerance)</f>
        <v>0</v>
      </c>
      <c r="CB37" s="49" t="n">
        <f aca="false">N((Calc_2!CB30=1)*(Calc_2!CB116*Calc_2!CB117+Calc_2!CB126)&lt;-Tolerance)</f>
        <v>0</v>
      </c>
      <c r="CC37" s="49" t="n">
        <f aca="false">N((Calc_2!CC30=1)*(Calc_2!CC116*Calc_2!CC117+Calc_2!CC126)&lt;-Tolerance)</f>
        <v>0</v>
      </c>
      <c r="CD37" s="49" t="n">
        <f aca="false">N((Calc_2!CD30=1)*(Calc_2!CD116*Calc_2!CD117+Calc_2!CD126)&lt;-Tolerance)</f>
        <v>0</v>
      </c>
      <c r="CE37" s="49" t="n">
        <f aca="false">N((Calc_2!CE30=1)*(Calc_2!CE116*Calc_2!CE117+Calc_2!CE126)&lt;-Tolerance)</f>
        <v>0</v>
      </c>
      <c r="CF37" s="49" t="n">
        <f aca="false">N((Calc_2!CF30=1)*(Calc_2!CF116*Calc_2!CF117+Calc_2!CF126)&lt;-Tolerance)</f>
        <v>0</v>
      </c>
      <c r="CG37" s="49" t="n">
        <f aca="false">N((Calc_2!CG30=1)*(Calc_2!CG116*Calc_2!CG117+Calc_2!CG126)&lt;-Tolerance)</f>
        <v>0</v>
      </c>
      <c r="CH37" s="49" t="n">
        <f aca="false">N((Calc_2!CH30=1)*(Calc_2!CH116*Calc_2!CH117+Calc_2!CH126)&lt;-Tolerance)</f>
        <v>0</v>
      </c>
      <c r="CI37" s="49" t="n">
        <f aca="false">N((Calc_2!CI30=1)*(Calc_2!CI116*Calc_2!CI117+Calc_2!CI126)&lt;-Tolerance)</f>
        <v>0</v>
      </c>
      <c r="CJ37" s="49" t="n">
        <f aca="false">N((Calc_2!CJ30=1)*(Calc_2!CJ116*Calc_2!CJ117+Calc_2!CJ126)&lt;-Tolerance)</f>
        <v>0</v>
      </c>
      <c r="CK37" s="49" t="n">
        <f aca="false">N((Calc_2!CK30=1)*(Calc_2!CK116*Calc_2!CK117+Calc_2!CK126)&lt;-Tolerance)</f>
        <v>0</v>
      </c>
      <c r="CL37" s="49" t="n">
        <f aca="false">N((Calc_2!CL30=1)*(Calc_2!CL116*Calc_2!CL117+Calc_2!CL126)&lt;-Tolerance)</f>
        <v>0</v>
      </c>
      <c r="CM37" s="49" t="n">
        <f aca="false">N((Calc_2!CM30=1)*(Calc_2!CM116*Calc_2!CM117+Calc_2!CM126)&lt;-Tolerance)</f>
        <v>0</v>
      </c>
      <c r="CN37" s="49" t="n">
        <f aca="false">N((Calc_2!CN30=1)*(Calc_2!CN116*Calc_2!CN117+Calc_2!CN126)&lt;-Tolerance)</f>
        <v>0</v>
      </c>
      <c r="CO37" s="49" t="n">
        <f aca="false">N((Calc_2!CO30=1)*(Calc_2!CO116*Calc_2!CO117+Calc_2!CO126)&lt;-Tolerance)</f>
        <v>0</v>
      </c>
      <c r="CP37" s="49" t="n">
        <f aca="false">N((Calc_2!CP30=1)*(Calc_2!CP116*Calc_2!CP117+Calc_2!CP126)&lt;-Tolerance)</f>
        <v>0</v>
      </c>
      <c r="CQ37" s="49" t="n">
        <f aca="false">N((Calc_2!CQ30=1)*(Calc_2!CQ116*Calc_2!CQ117+Calc_2!CQ126)&lt;-Tolerance)</f>
        <v>0</v>
      </c>
      <c r="CR37" s="49" t="n">
        <f aca="false">N((Calc_2!CR30=1)*(Calc_2!CR116*Calc_2!CR117+Calc_2!CR126)&lt;-Tolerance)</f>
        <v>0</v>
      </c>
      <c r="CS37" s="49" t="n">
        <f aca="false">N((Calc_2!CS30=1)*(Calc_2!CS116*Calc_2!CS117+Calc_2!CS126)&lt;-Tolerance)</f>
        <v>0</v>
      </c>
      <c r="CT37" s="49" t="n">
        <f aca="false">N((Calc_2!CT30=1)*(Calc_2!CT116*Calc_2!CT117+Calc_2!CT126)&lt;-Tolerance)</f>
        <v>0</v>
      </c>
      <c r="CU37" s="49" t="n">
        <f aca="false">N((Calc_2!CU30=1)*(Calc_2!CU116*Calc_2!CU117+Calc_2!CU126)&lt;-Tolerance)</f>
        <v>0</v>
      </c>
      <c r="CV37" s="49" t="n">
        <f aca="false">N((Calc_2!CV30=1)*(Calc_2!CV116*Calc_2!CV117+Calc_2!CV126)&lt;-Tolerance)</f>
        <v>0</v>
      </c>
      <c r="CW37" s="49" t="n">
        <f aca="false">N((Calc_2!CW30=1)*(Calc_2!CW116*Calc_2!CW117+Calc_2!CW126)&lt;-Tolerance)</f>
        <v>0</v>
      </c>
      <c r="CX37" s="49" t="n">
        <f aca="false">N((Calc_2!CX30=1)*(Calc_2!CX116*Calc_2!CX117+Calc_2!CX126)&lt;-Tolerance)</f>
        <v>0</v>
      </c>
      <c r="CY37" s="49" t="n">
        <f aca="false">N((Calc_2!CY30=1)*(Calc_2!CY116*Calc_2!CY117+Calc_2!CY126)&lt;-Tolerance)</f>
        <v>0</v>
      </c>
      <c r="CZ37" s="49" t="n">
        <f aca="false">N((Calc_2!CZ30=1)*(Calc_2!CZ116*Calc_2!CZ117+Calc_2!CZ126)&lt;-Tolerance)</f>
        <v>0</v>
      </c>
      <c r="DA37" s="49" t="n">
        <f aca="false">N((Calc_2!DA30=1)*(Calc_2!DA116*Calc_2!DA117+Calc_2!DA126)&lt;-Tolerance)</f>
        <v>0</v>
      </c>
      <c r="DB37" s="49" t="n">
        <f aca="false">N((Calc_2!DB30=1)*(Calc_2!DB116*Calc_2!DB117+Calc_2!DB126)&lt;-Tolerance)</f>
        <v>0</v>
      </c>
      <c r="DC37" s="49" t="n">
        <f aca="false">N((Calc_2!DC30=1)*(Calc_2!DC116*Calc_2!DC117+Calc_2!DC126)&lt;-Tolerance)</f>
        <v>0</v>
      </c>
      <c r="DD37" s="49" t="n">
        <f aca="false">N((Calc_2!DD30=1)*(Calc_2!DD116*Calc_2!DD117+Calc_2!DD126)&lt;-Tolerance)</f>
        <v>0</v>
      </c>
      <c r="DE37" s="49" t="n">
        <f aca="false">N((Calc_2!DE30=1)*(Calc_2!DE116*Calc_2!DE117+Calc_2!DE126)&lt;-Tolerance)</f>
        <v>0</v>
      </c>
      <c r="DF37" s="49" t="n">
        <f aca="false">N((Calc_2!DF30=1)*(Calc_2!DF116*Calc_2!DF117+Calc_2!DF126)&lt;-Tolerance)</f>
        <v>0</v>
      </c>
      <c r="DG37" s="49" t="n">
        <f aca="false">N((Calc_2!DG30=1)*(Calc_2!DG116*Calc_2!DG117+Calc_2!DG126)&lt;-Tolerance)</f>
        <v>0</v>
      </c>
      <c r="DH37" s="49" t="n">
        <f aca="false">N((Calc_2!DH30=1)*(Calc_2!DH116*Calc_2!DH117+Calc_2!DH126)&lt;-Tolerance)</f>
        <v>0</v>
      </c>
      <c r="DI37" s="49" t="n">
        <f aca="false">N((Calc_2!DI30=1)*(Calc_2!DI116*Calc_2!DI117+Calc_2!DI126)&lt;-Tolerance)</f>
        <v>0</v>
      </c>
      <c r="DJ37" s="49" t="n">
        <f aca="false">N((Calc_2!DJ30=1)*(Calc_2!DJ116*Calc_2!DJ117+Calc_2!DJ126)&lt;-Tolerance)</f>
        <v>0</v>
      </c>
      <c r="DK37" s="49" t="n">
        <f aca="false">N((Calc_2!DK30=1)*(Calc_2!DK116*Calc_2!DK117+Calc_2!DK126)&lt;-Tolerance)</f>
        <v>0</v>
      </c>
      <c r="DL37" s="49" t="n">
        <f aca="false">N((Calc_2!DL30=1)*(Calc_2!DL116*Calc_2!DL117+Calc_2!DL126)&lt;-Tolerance)</f>
        <v>0</v>
      </c>
      <c r="DM37" s="49" t="n">
        <f aca="false">N((Calc_2!DM30=1)*(Calc_2!DM116*Calc_2!DM117+Calc_2!DM126)&lt;-Tolerance)</f>
        <v>0</v>
      </c>
      <c r="DN37" s="49" t="n">
        <f aca="false">N((Calc_2!DN30=1)*(Calc_2!DN116*Calc_2!DN117+Calc_2!DN126)&lt;-Tolerance)</f>
        <v>0</v>
      </c>
      <c r="DO37" s="49" t="n">
        <f aca="false">N((Calc_2!DO30=1)*(Calc_2!DO116*Calc_2!DO117+Calc_2!DO126)&lt;-Tolerance)</f>
        <v>0</v>
      </c>
      <c r="DP37" s="49" t="n">
        <f aca="false">N((Calc_2!DP30=1)*(Calc_2!DP116*Calc_2!DP117+Calc_2!DP126)&lt;-Tolerance)</f>
        <v>0</v>
      </c>
      <c r="DQ37" s="49" t="n">
        <f aca="false">N((Calc_2!DQ30=1)*(Calc_2!DQ116*Calc_2!DQ117+Calc_2!DQ126)&lt;-Tolerance)</f>
        <v>0</v>
      </c>
      <c r="DR37" s="49" t="n">
        <f aca="false">N((Calc_2!DR30=1)*(Calc_2!DR116*Calc_2!DR117+Calc_2!DR126)&lt;-Tolerance)</f>
        <v>0</v>
      </c>
      <c r="DS37" s="49" t="n">
        <f aca="false">N((Calc_2!DS30=1)*(Calc_2!DS116*Calc_2!DS117+Calc_2!DS126)&lt;-Tolerance)</f>
        <v>0</v>
      </c>
      <c r="DT37" s="49" t="n">
        <f aca="false">N((Calc_2!DT30=1)*(Calc_2!DT116*Calc_2!DT117+Calc_2!DT126)&lt;-Tolerance)</f>
        <v>0</v>
      </c>
      <c r="DU37" s="49" t="n">
        <f aca="false">N((Calc_2!DU30=1)*(Calc_2!DU116*Calc_2!DU117+Calc_2!DU126)&lt;-Tolerance)</f>
        <v>0</v>
      </c>
      <c r="DV37" s="49" t="n">
        <f aca="false">N((Calc_2!DV30=1)*(Calc_2!DV116*Calc_2!DV117+Calc_2!DV126)&lt;-Tolerance)</f>
        <v>0</v>
      </c>
      <c r="DW37" s="49" t="n">
        <f aca="false">N((Calc_2!DW30=1)*(Calc_2!DW116*Calc_2!DW117+Calc_2!DW126)&lt;-Tolerance)</f>
        <v>0</v>
      </c>
      <c r="DX37" s="49" t="n">
        <f aca="false">N((Calc_2!DX30=1)*(Calc_2!DX116*Calc_2!DX117+Calc_2!DX126)&lt;-Tolerance)</f>
        <v>0</v>
      </c>
      <c r="DY37" s="49" t="n">
        <f aca="false">N((Calc_2!DY30=1)*(Calc_2!DY116*Calc_2!DY117+Calc_2!DY126)&lt;-Tolerance)</f>
        <v>0</v>
      </c>
      <c r="DZ37" s="49" t="n">
        <f aca="false">N((Calc_2!DZ30=1)*(Calc_2!DZ116*Calc_2!DZ117+Calc_2!DZ126)&lt;-Tolerance)</f>
        <v>0</v>
      </c>
      <c r="EA37" s="49" t="n">
        <f aca="false">N((Calc_2!EA30=1)*(Calc_2!EA116*Calc_2!EA117+Calc_2!EA126)&lt;-Tolerance)</f>
        <v>0</v>
      </c>
      <c r="EB37" s="49" t="n">
        <f aca="false">N((Calc_2!EB30=1)*(Calc_2!EB116*Calc_2!EB117+Calc_2!EB126)&lt;-Tolerance)</f>
        <v>0</v>
      </c>
      <c r="EC37" s="49" t="n">
        <f aca="false">N((Calc_2!EC30=1)*(Calc_2!EC116*Calc_2!EC117+Calc_2!EC126)&lt;-Tolerance)</f>
        <v>0</v>
      </c>
      <c r="ED37" s="49" t="n">
        <f aca="false">N((Calc_2!ED30=1)*(Calc_2!ED116*Calc_2!ED117+Calc_2!ED126)&lt;-Tolerance)</f>
        <v>0</v>
      </c>
      <c r="EE37" s="49" t="n">
        <f aca="false">N((Calc_2!EE30=1)*(Calc_2!EE116*Calc_2!EE117+Calc_2!EE126)&lt;-Tolerance)</f>
        <v>0</v>
      </c>
      <c r="EF37" s="49" t="n">
        <f aca="false">N((Calc_2!EF30=1)*(Calc_2!EF116*Calc_2!EF117+Calc_2!EF126)&lt;-Tolerance)</f>
        <v>0</v>
      </c>
      <c r="EG37" s="49" t="n">
        <f aca="false">N((Calc_2!EG30=1)*(Calc_2!EG116*Calc_2!EG117+Calc_2!EG126)&lt;-Tolerance)</f>
        <v>0</v>
      </c>
      <c r="EH37" s="49" t="n">
        <f aca="false">N((Calc_2!EH30=1)*(Calc_2!EH116*Calc_2!EH117+Calc_2!EH126)&lt;-Tolerance)</f>
        <v>0</v>
      </c>
      <c r="EI37" s="49" t="n">
        <f aca="false">N((Calc_2!EI30=1)*(Calc_2!EI116*Calc_2!EI117+Calc_2!EI126)&lt;-Tolerance)</f>
        <v>0</v>
      </c>
      <c r="EJ37" s="49" t="n">
        <f aca="false">N((Calc_2!EJ30=1)*(Calc_2!EJ116*Calc_2!EJ117+Calc_2!EJ126)&lt;-Tolerance)</f>
        <v>0</v>
      </c>
      <c r="EK37" s="49" t="n">
        <f aca="false">N((Calc_2!EK30=1)*(Calc_2!EK116*Calc_2!EK117+Calc_2!EK126)&lt;-Tolerance)</f>
        <v>0</v>
      </c>
      <c r="EL37" s="49" t="n">
        <f aca="false">N((Calc_2!EL30=1)*(Calc_2!EL116*Calc_2!EL117+Calc_2!EL126)&lt;-Tolerance)</f>
        <v>0</v>
      </c>
      <c r="EM37" s="49" t="n">
        <f aca="false">N((Calc_2!EM30=1)*(Calc_2!EM116*Calc_2!EM117+Calc_2!EM126)&lt;-Tolerance)</f>
        <v>0</v>
      </c>
      <c r="EN37" s="49" t="n">
        <f aca="false">N((Calc_2!EN30=1)*(Calc_2!EN116*Calc_2!EN117+Calc_2!EN126)&lt;-Tolerance)</f>
        <v>0</v>
      </c>
      <c r="EO37" s="49" t="n">
        <f aca="false">N((Calc_2!EO30=1)*(Calc_2!EO116*Calc_2!EO117+Calc_2!EO126)&lt;-Tolerance)</f>
        <v>0</v>
      </c>
      <c r="EP37" s="49" t="n">
        <f aca="false">N((Calc_2!EP30=1)*(Calc_2!EP116*Calc_2!EP117+Calc_2!EP126)&lt;-Tolerance)</f>
        <v>0</v>
      </c>
      <c r="EQ37" s="49" t="n">
        <f aca="false">N((Calc_2!EQ30=1)*(Calc_2!EQ116*Calc_2!EQ117+Calc_2!EQ126)&lt;-Tolerance)</f>
        <v>0</v>
      </c>
      <c r="ER37" s="49" t="n">
        <f aca="false">N((Calc_2!ER30=1)*(Calc_2!ER116*Calc_2!ER117+Calc_2!ER126)&lt;-Tolerance)</f>
        <v>0</v>
      </c>
      <c r="ES37" s="49" t="n">
        <f aca="false">N((Calc_2!ES30=1)*(Calc_2!ES116*Calc_2!ES117+Calc_2!ES126)&lt;-Tolerance)</f>
        <v>0</v>
      </c>
      <c r="ET37" s="49" t="n">
        <f aca="false">N((Calc_2!ET30=1)*(Calc_2!ET116*Calc_2!ET117+Calc_2!ET126)&lt;-Tolerance)</f>
        <v>0</v>
      </c>
      <c r="EU37" s="49" t="n">
        <f aca="false">N((Calc_2!EU30=1)*(Calc_2!EU116*Calc_2!EU117+Calc_2!EU126)&lt;-Tolerance)</f>
        <v>0</v>
      </c>
      <c r="EV37" s="49" t="n">
        <f aca="false">N((Calc_2!EV30=1)*(Calc_2!EV116*Calc_2!EV117+Calc_2!EV126)&lt;-Tolerance)</f>
        <v>0</v>
      </c>
      <c r="EW37" s="49" t="n">
        <f aca="false">N((Calc_2!EW30=1)*(Calc_2!EW116*Calc_2!EW117+Calc_2!EW126)&lt;-Tolerance)</f>
        <v>0</v>
      </c>
      <c r="EX37" s="49" t="n">
        <f aca="false">N((Calc_2!EX30=1)*(Calc_2!EX116*Calc_2!EX117+Calc_2!EX126)&lt;-Tolerance)</f>
        <v>0</v>
      </c>
      <c r="EY37" s="49" t="n">
        <f aca="false">N((Calc_2!EY30=1)*(Calc_2!EY116*Calc_2!EY117+Calc_2!EY126)&lt;-Tolerance)</f>
        <v>0</v>
      </c>
      <c r="EZ37" s="49" t="n">
        <f aca="false">N((Calc_2!EZ30=1)*(Calc_2!EZ116*Calc_2!EZ117+Calc_2!EZ126)&lt;-Tolerance)</f>
        <v>0</v>
      </c>
      <c r="FA37" s="49" t="n">
        <f aca="false">N((Calc_2!FA30=1)*(Calc_2!FA116*Calc_2!FA117+Calc_2!FA126)&lt;-Tolerance)</f>
        <v>0</v>
      </c>
      <c r="FB37" s="49" t="n">
        <f aca="false">N((Calc_2!FB30=1)*(Calc_2!FB116*Calc_2!FB117+Calc_2!FB126)&lt;-Tolerance)</f>
        <v>0</v>
      </c>
      <c r="FC37" s="49" t="n">
        <f aca="false">N((Calc_2!FC30=1)*(Calc_2!FC116*Calc_2!FC117+Calc_2!FC126)&lt;-Tolerance)</f>
        <v>0</v>
      </c>
      <c r="FD37" s="49" t="n">
        <f aca="false">N((Calc_2!FD30=1)*(Calc_2!FD116*Calc_2!FD117+Calc_2!FD126)&lt;-Tolerance)</f>
        <v>0</v>
      </c>
      <c r="FE37" s="49" t="n">
        <f aca="false">N((Calc_2!FE30=1)*(Calc_2!FE116*Calc_2!FE117+Calc_2!FE126)&lt;-Tolerance)</f>
        <v>0</v>
      </c>
      <c r="FF37" s="49" t="n">
        <f aca="false">N((Calc_2!FF30=1)*(Calc_2!FF116*Calc_2!FF117+Calc_2!FF126)&lt;-Tolerance)</f>
        <v>0</v>
      </c>
      <c r="FG37" s="49" t="n">
        <f aca="false">N((Calc_2!FG30=1)*(Calc_2!FG116*Calc_2!FG117+Calc_2!FG126)&lt;-Tolerance)</f>
        <v>0</v>
      </c>
      <c r="FH37" s="49" t="n">
        <f aca="false">N((Calc_2!FH30=1)*(Calc_2!FH116*Calc_2!FH117+Calc_2!FH126)&lt;-Tolerance)</f>
        <v>0</v>
      </c>
    </row>
    <row r="38" customFormat="false" ht="15" hidden="false" customHeight="false" outlineLevel="0" collapsed="false">
      <c r="C38" s="0" t="s">
        <v>875</v>
      </c>
      <c r="D38" s="11" t="s">
        <v>39</v>
      </c>
      <c r="E38" s="66" t="str">
        <f aca="false">IF(F38=0,"OK","CHECK")</f>
        <v>OK</v>
      </c>
      <c r="F38" s="49" t="n">
        <f aca="false">SUM(J38:FH38)</f>
        <v>0</v>
      </c>
      <c r="J38" s="49" t="n">
        <f aca="false">N((Calc_3!J30=1)*(Calc_3!J116*Calc_3!J117+Calc_3!J126)&lt;-Tolerance)</f>
        <v>0</v>
      </c>
      <c r="K38" s="49" t="n">
        <f aca="false">N((Calc_3!K30=1)*(Calc_3!K116*Calc_3!K117+Calc_3!K126)&lt;-Tolerance)</f>
        <v>0</v>
      </c>
      <c r="L38" s="49" t="n">
        <f aca="false">N((Calc_3!L30=1)*(Calc_3!L116*Calc_3!L117+Calc_3!L126)&lt;-Tolerance)</f>
        <v>0</v>
      </c>
      <c r="M38" s="49" t="n">
        <f aca="false">N((Calc_3!M30=1)*(Calc_3!M116*Calc_3!M117+Calc_3!M126)&lt;-Tolerance)</f>
        <v>0</v>
      </c>
      <c r="N38" s="49" t="n">
        <f aca="false">N((Calc_3!N30=1)*(Calc_3!N116*Calc_3!N117+Calc_3!N126)&lt;-Tolerance)</f>
        <v>0</v>
      </c>
      <c r="O38" s="49" t="n">
        <f aca="false">N((Calc_3!O30=1)*(Calc_3!O116*Calc_3!O117+Calc_3!O126)&lt;-Tolerance)</f>
        <v>0</v>
      </c>
      <c r="P38" s="49" t="n">
        <f aca="false">N((Calc_3!P30=1)*(Calc_3!P116*Calc_3!P117+Calc_3!P126)&lt;-Tolerance)</f>
        <v>0</v>
      </c>
      <c r="Q38" s="49" t="n">
        <f aca="false">N((Calc_3!Q30=1)*(Calc_3!Q116*Calc_3!Q117+Calc_3!Q126)&lt;-Tolerance)</f>
        <v>0</v>
      </c>
      <c r="R38" s="49" t="n">
        <f aca="false">N((Calc_3!R30=1)*(Calc_3!R116*Calc_3!R117+Calc_3!R126)&lt;-Tolerance)</f>
        <v>0</v>
      </c>
      <c r="S38" s="49" t="n">
        <f aca="false">N((Calc_3!S30=1)*(Calc_3!S116*Calc_3!S117+Calc_3!S126)&lt;-Tolerance)</f>
        <v>0</v>
      </c>
      <c r="T38" s="49" t="n">
        <f aca="false">N((Calc_3!T30=1)*(Calc_3!T116*Calc_3!T117+Calc_3!T126)&lt;-Tolerance)</f>
        <v>0</v>
      </c>
      <c r="U38" s="49" t="n">
        <f aca="false">N((Calc_3!U30=1)*(Calc_3!U116*Calc_3!U117+Calc_3!U126)&lt;-Tolerance)</f>
        <v>0</v>
      </c>
      <c r="V38" s="49" t="n">
        <f aca="false">N((Calc_3!V30=1)*(Calc_3!V116*Calc_3!V117+Calc_3!V126)&lt;-Tolerance)</f>
        <v>0</v>
      </c>
      <c r="W38" s="49" t="n">
        <f aca="false">N((Calc_3!W30=1)*(Calc_3!W116*Calc_3!W117+Calc_3!W126)&lt;-Tolerance)</f>
        <v>0</v>
      </c>
      <c r="X38" s="49" t="n">
        <f aca="false">N((Calc_3!X30=1)*(Calc_3!X116*Calc_3!X117+Calc_3!X126)&lt;-Tolerance)</f>
        <v>0</v>
      </c>
      <c r="Y38" s="49" t="n">
        <f aca="false">N((Calc_3!Y30=1)*(Calc_3!Y116*Calc_3!Y117+Calc_3!Y126)&lt;-Tolerance)</f>
        <v>0</v>
      </c>
      <c r="Z38" s="49" t="n">
        <f aca="false">N((Calc_3!Z30=1)*(Calc_3!Z116*Calc_3!Z117+Calc_3!Z126)&lt;-Tolerance)</f>
        <v>0</v>
      </c>
      <c r="AA38" s="49" t="n">
        <f aca="false">N((Calc_3!AA30=1)*(Calc_3!AA116*Calc_3!AA117+Calc_3!AA126)&lt;-Tolerance)</f>
        <v>0</v>
      </c>
      <c r="AB38" s="49" t="n">
        <f aca="false">N((Calc_3!AB30=1)*(Calc_3!AB116*Calc_3!AB117+Calc_3!AB126)&lt;-Tolerance)</f>
        <v>0</v>
      </c>
      <c r="AC38" s="49" t="n">
        <f aca="false">N((Calc_3!AC30=1)*(Calc_3!AC116*Calc_3!AC117+Calc_3!AC126)&lt;-Tolerance)</f>
        <v>0</v>
      </c>
      <c r="AD38" s="49" t="n">
        <f aca="false">N((Calc_3!AD30=1)*(Calc_3!AD116*Calc_3!AD117+Calc_3!AD126)&lt;-Tolerance)</f>
        <v>0</v>
      </c>
      <c r="AE38" s="49" t="n">
        <f aca="false">N((Calc_3!AE30=1)*(Calc_3!AE116*Calc_3!AE117+Calc_3!AE126)&lt;-Tolerance)</f>
        <v>0</v>
      </c>
      <c r="AF38" s="49" t="n">
        <f aca="false">N((Calc_3!AF30=1)*(Calc_3!AF116*Calc_3!AF117+Calc_3!AF126)&lt;-Tolerance)</f>
        <v>0</v>
      </c>
      <c r="AG38" s="49" t="n">
        <f aca="false">N((Calc_3!AG30=1)*(Calc_3!AG116*Calc_3!AG117+Calc_3!AG126)&lt;-Tolerance)</f>
        <v>0</v>
      </c>
      <c r="AH38" s="49" t="n">
        <f aca="false">N((Calc_3!AH30=1)*(Calc_3!AH116*Calc_3!AH117+Calc_3!AH126)&lt;-Tolerance)</f>
        <v>0</v>
      </c>
      <c r="AI38" s="49" t="n">
        <f aca="false">N((Calc_3!AI30=1)*(Calc_3!AI116*Calc_3!AI117+Calc_3!AI126)&lt;-Tolerance)</f>
        <v>0</v>
      </c>
      <c r="AJ38" s="49" t="n">
        <f aca="false">N((Calc_3!AJ30=1)*(Calc_3!AJ116*Calc_3!AJ117+Calc_3!AJ126)&lt;-Tolerance)</f>
        <v>0</v>
      </c>
      <c r="AK38" s="49" t="n">
        <f aca="false">N((Calc_3!AK30=1)*(Calc_3!AK116*Calc_3!AK117+Calc_3!AK126)&lt;-Tolerance)</f>
        <v>0</v>
      </c>
      <c r="AL38" s="49" t="n">
        <f aca="false">N((Calc_3!AL30=1)*(Calc_3!AL116*Calc_3!AL117+Calc_3!AL126)&lt;-Tolerance)</f>
        <v>0</v>
      </c>
      <c r="AM38" s="49" t="n">
        <f aca="false">N((Calc_3!AM30=1)*(Calc_3!AM116*Calc_3!AM117+Calc_3!AM126)&lt;-Tolerance)</f>
        <v>0</v>
      </c>
      <c r="AN38" s="49" t="n">
        <f aca="false">N((Calc_3!AN30=1)*(Calc_3!AN116*Calc_3!AN117+Calc_3!AN126)&lt;-Tolerance)</f>
        <v>0</v>
      </c>
      <c r="AO38" s="49" t="n">
        <f aca="false">N((Calc_3!AO30=1)*(Calc_3!AO116*Calc_3!AO117+Calc_3!AO126)&lt;-Tolerance)</f>
        <v>0</v>
      </c>
      <c r="AP38" s="49" t="n">
        <f aca="false">N((Calc_3!AP30=1)*(Calc_3!AP116*Calc_3!AP117+Calc_3!AP126)&lt;-Tolerance)</f>
        <v>0</v>
      </c>
      <c r="AQ38" s="49" t="n">
        <f aca="false">N((Calc_3!AQ30=1)*(Calc_3!AQ116*Calc_3!AQ117+Calc_3!AQ126)&lt;-Tolerance)</f>
        <v>0</v>
      </c>
      <c r="AR38" s="49" t="n">
        <f aca="false">N((Calc_3!AR30=1)*(Calc_3!AR116*Calc_3!AR117+Calc_3!AR126)&lt;-Tolerance)</f>
        <v>0</v>
      </c>
      <c r="AS38" s="49" t="n">
        <f aca="false">N((Calc_3!AS30=1)*(Calc_3!AS116*Calc_3!AS117+Calc_3!AS126)&lt;-Tolerance)</f>
        <v>0</v>
      </c>
      <c r="AT38" s="49" t="n">
        <f aca="false">N((Calc_3!AT30=1)*(Calc_3!AT116*Calc_3!AT117+Calc_3!AT126)&lt;-Tolerance)</f>
        <v>0</v>
      </c>
      <c r="AU38" s="49" t="n">
        <f aca="false">N((Calc_3!AU30=1)*(Calc_3!AU116*Calc_3!AU117+Calc_3!AU126)&lt;-Tolerance)</f>
        <v>0</v>
      </c>
      <c r="AV38" s="49" t="n">
        <f aca="false">N((Calc_3!AV30=1)*(Calc_3!AV116*Calc_3!AV117+Calc_3!AV126)&lt;-Tolerance)</f>
        <v>0</v>
      </c>
      <c r="AW38" s="49" t="n">
        <f aca="false">N((Calc_3!AW30=1)*(Calc_3!AW116*Calc_3!AW117+Calc_3!AW126)&lt;-Tolerance)</f>
        <v>0</v>
      </c>
      <c r="AX38" s="49" t="n">
        <f aca="false">N((Calc_3!AX30=1)*(Calc_3!AX116*Calc_3!AX117+Calc_3!AX126)&lt;-Tolerance)</f>
        <v>0</v>
      </c>
      <c r="AY38" s="49" t="n">
        <f aca="false">N((Calc_3!AY30=1)*(Calc_3!AY116*Calc_3!AY117+Calc_3!AY126)&lt;-Tolerance)</f>
        <v>0</v>
      </c>
      <c r="AZ38" s="49" t="n">
        <f aca="false">N((Calc_3!AZ30=1)*(Calc_3!AZ116*Calc_3!AZ117+Calc_3!AZ126)&lt;-Tolerance)</f>
        <v>0</v>
      </c>
      <c r="BA38" s="49" t="n">
        <f aca="false">N((Calc_3!BA30=1)*(Calc_3!BA116*Calc_3!BA117+Calc_3!BA126)&lt;-Tolerance)</f>
        <v>0</v>
      </c>
      <c r="BB38" s="49" t="n">
        <f aca="false">N((Calc_3!BB30=1)*(Calc_3!BB116*Calc_3!BB117+Calc_3!BB126)&lt;-Tolerance)</f>
        <v>0</v>
      </c>
      <c r="BC38" s="49" t="n">
        <f aca="false">N((Calc_3!BC30=1)*(Calc_3!BC116*Calc_3!BC117+Calc_3!BC126)&lt;-Tolerance)</f>
        <v>0</v>
      </c>
      <c r="BD38" s="49" t="n">
        <f aca="false">N((Calc_3!BD30=1)*(Calc_3!BD116*Calc_3!BD117+Calc_3!BD126)&lt;-Tolerance)</f>
        <v>0</v>
      </c>
      <c r="BE38" s="49" t="n">
        <f aca="false">N((Calc_3!BE30=1)*(Calc_3!BE116*Calc_3!BE117+Calc_3!BE126)&lt;-Tolerance)</f>
        <v>0</v>
      </c>
      <c r="BF38" s="49" t="n">
        <f aca="false">N((Calc_3!BF30=1)*(Calc_3!BF116*Calc_3!BF117+Calc_3!BF126)&lt;-Tolerance)</f>
        <v>0</v>
      </c>
      <c r="BG38" s="49" t="n">
        <f aca="false">N((Calc_3!BG30=1)*(Calc_3!BG116*Calc_3!BG117+Calc_3!BG126)&lt;-Tolerance)</f>
        <v>0</v>
      </c>
      <c r="BH38" s="49" t="n">
        <f aca="false">N((Calc_3!BH30=1)*(Calc_3!BH116*Calc_3!BH117+Calc_3!BH126)&lt;-Tolerance)</f>
        <v>0</v>
      </c>
      <c r="BI38" s="49" t="n">
        <f aca="false">N((Calc_3!BI30=1)*(Calc_3!BI116*Calc_3!BI117+Calc_3!BI126)&lt;-Tolerance)</f>
        <v>0</v>
      </c>
      <c r="BJ38" s="49" t="n">
        <f aca="false">N((Calc_3!BJ30=1)*(Calc_3!BJ116*Calc_3!BJ117+Calc_3!BJ126)&lt;-Tolerance)</f>
        <v>0</v>
      </c>
      <c r="BK38" s="49" t="n">
        <f aca="false">N((Calc_3!BK30=1)*(Calc_3!BK116*Calc_3!BK117+Calc_3!BK126)&lt;-Tolerance)</f>
        <v>0</v>
      </c>
      <c r="BL38" s="49" t="n">
        <f aca="false">N((Calc_3!BL30=1)*(Calc_3!BL116*Calc_3!BL117+Calc_3!BL126)&lt;-Tolerance)</f>
        <v>0</v>
      </c>
      <c r="BM38" s="49" t="n">
        <f aca="false">N((Calc_3!BM30=1)*(Calc_3!BM116*Calc_3!BM117+Calc_3!BM126)&lt;-Tolerance)</f>
        <v>0</v>
      </c>
      <c r="BN38" s="49" t="n">
        <f aca="false">N((Calc_3!BN30=1)*(Calc_3!BN116*Calc_3!BN117+Calc_3!BN126)&lt;-Tolerance)</f>
        <v>0</v>
      </c>
      <c r="BO38" s="49" t="n">
        <f aca="false">N((Calc_3!BO30=1)*(Calc_3!BO116*Calc_3!BO117+Calc_3!BO126)&lt;-Tolerance)</f>
        <v>0</v>
      </c>
      <c r="BP38" s="49" t="n">
        <f aca="false">N((Calc_3!BP30=1)*(Calc_3!BP116*Calc_3!BP117+Calc_3!BP126)&lt;-Tolerance)</f>
        <v>0</v>
      </c>
      <c r="BQ38" s="49" t="n">
        <f aca="false">N((Calc_3!BQ30=1)*(Calc_3!BQ116*Calc_3!BQ117+Calc_3!BQ126)&lt;-Tolerance)</f>
        <v>0</v>
      </c>
      <c r="BR38" s="49" t="n">
        <f aca="false">N((Calc_3!BR30=1)*(Calc_3!BR116*Calc_3!BR117+Calc_3!BR126)&lt;-Tolerance)</f>
        <v>0</v>
      </c>
      <c r="BS38" s="49" t="n">
        <f aca="false">N((Calc_3!BS30=1)*(Calc_3!BS116*Calc_3!BS117+Calc_3!BS126)&lt;-Tolerance)</f>
        <v>0</v>
      </c>
      <c r="BT38" s="49" t="n">
        <f aca="false">N((Calc_3!BT30=1)*(Calc_3!BT116*Calc_3!BT117+Calc_3!BT126)&lt;-Tolerance)</f>
        <v>0</v>
      </c>
      <c r="BU38" s="49" t="n">
        <f aca="false">N((Calc_3!BU30=1)*(Calc_3!BU116*Calc_3!BU117+Calc_3!BU126)&lt;-Tolerance)</f>
        <v>0</v>
      </c>
      <c r="BV38" s="49" t="n">
        <f aca="false">N((Calc_3!BV30=1)*(Calc_3!BV116*Calc_3!BV117+Calc_3!BV126)&lt;-Tolerance)</f>
        <v>0</v>
      </c>
      <c r="BW38" s="49" t="n">
        <f aca="false">N((Calc_3!BW30=1)*(Calc_3!BW116*Calc_3!BW117+Calc_3!BW126)&lt;-Tolerance)</f>
        <v>0</v>
      </c>
      <c r="BX38" s="49" t="n">
        <f aca="false">N((Calc_3!BX30=1)*(Calc_3!BX116*Calc_3!BX117+Calc_3!BX126)&lt;-Tolerance)</f>
        <v>0</v>
      </c>
      <c r="BY38" s="49" t="n">
        <f aca="false">N((Calc_3!BY30=1)*(Calc_3!BY116*Calc_3!BY117+Calc_3!BY126)&lt;-Tolerance)</f>
        <v>0</v>
      </c>
      <c r="BZ38" s="49" t="n">
        <f aca="false">N((Calc_3!BZ30=1)*(Calc_3!BZ116*Calc_3!BZ117+Calc_3!BZ126)&lt;-Tolerance)</f>
        <v>0</v>
      </c>
      <c r="CA38" s="49" t="n">
        <f aca="false">N((Calc_3!CA30=1)*(Calc_3!CA116*Calc_3!CA117+Calc_3!CA126)&lt;-Tolerance)</f>
        <v>0</v>
      </c>
      <c r="CB38" s="49" t="n">
        <f aca="false">N((Calc_3!CB30=1)*(Calc_3!CB116*Calc_3!CB117+Calc_3!CB126)&lt;-Tolerance)</f>
        <v>0</v>
      </c>
      <c r="CC38" s="49" t="n">
        <f aca="false">N((Calc_3!CC30=1)*(Calc_3!CC116*Calc_3!CC117+Calc_3!CC126)&lt;-Tolerance)</f>
        <v>0</v>
      </c>
      <c r="CD38" s="49" t="n">
        <f aca="false">N((Calc_3!CD30=1)*(Calc_3!CD116*Calc_3!CD117+Calc_3!CD126)&lt;-Tolerance)</f>
        <v>0</v>
      </c>
      <c r="CE38" s="49" t="n">
        <f aca="false">N((Calc_3!CE30=1)*(Calc_3!CE116*Calc_3!CE117+Calc_3!CE126)&lt;-Tolerance)</f>
        <v>0</v>
      </c>
      <c r="CF38" s="49" t="n">
        <f aca="false">N((Calc_3!CF30=1)*(Calc_3!CF116*Calc_3!CF117+Calc_3!CF126)&lt;-Tolerance)</f>
        <v>0</v>
      </c>
      <c r="CG38" s="49" t="n">
        <f aca="false">N((Calc_3!CG30=1)*(Calc_3!CG116*Calc_3!CG117+Calc_3!CG126)&lt;-Tolerance)</f>
        <v>0</v>
      </c>
      <c r="CH38" s="49" t="n">
        <f aca="false">N((Calc_3!CH30=1)*(Calc_3!CH116*Calc_3!CH117+Calc_3!CH126)&lt;-Tolerance)</f>
        <v>0</v>
      </c>
      <c r="CI38" s="49" t="n">
        <f aca="false">N((Calc_3!CI30=1)*(Calc_3!CI116*Calc_3!CI117+Calc_3!CI126)&lt;-Tolerance)</f>
        <v>0</v>
      </c>
      <c r="CJ38" s="49" t="n">
        <f aca="false">N((Calc_3!CJ30=1)*(Calc_3!CJ116*Calc_3!CJ117+Calc_3!CJ126)&lt;-Tolerance)</f>
        <v>0</v>
      </c>
      <c r="CK38" s="49" t="n">
        <f aca="false">N((Calc_3!CK30=1)*(Calc_3!CK116*Calc_3!CK117+Calc_3!CK126)&lt;-Tolerance)</f>
        <v>0</v>
      </c>
      <c r="CL38" s="49" t="n">
        <f aca="false">N((Calc_3!CL30=1)*(Calc_3!CL116*Calc_3!CL117+Calc_3!CL126)&lt;-Tolerance)</f>
        <v>0</v>
      </c>
      <c r="CM38" s="49" t="n">
        <f aca="false">N((Calc_3!CM30=1)*(Calc_3!CM116*Calc_3!CM117+Calc_3!CM126)&lt;-Tolerance)</f>
        <v>0</v>
      </c>
      <c r="CN38" s="49" t="n">
        <f aca="false">N((Calc_3!CN30=1)*(Calc_3!CN116*Calc_3!CN117+Calc_3!CN126)&lt;-Tolerance)</f>
        <v>0</v>
      </c>
      <c r="CO38" s="49" t="n">
        <f aca="false">N((Calc_3!CO30=1)*(Calc_3!CO116*Calc_3!CO117+Calc_3!CO126)&lt;-Tolerance)</f>
        <v>0</v>
      </c>
      <c r="CP38" s="49" t="n">
        <f aca="false">N((Calc_3!CP30=1)*(Calc_3!CP116*Calc_3!CP117+Calc_3!CP126)&lt;-Tolerance)</f>
        <v>0</v>
      </c>
      <c r="CQ38" s="49" t="n">
        <f aca="false">N((Calc_3!CQ30=1)*(Calc_3!CQ116*Calc_3!CQ117+Calc_3!CQ126)&lt;-Tolerance)</f>
        <v>0</v>
      </c>
      <c r="CR38" s="49" t="n">
        <f aca="false">N((Calc_3!CR30=1)*(Calc_3!CR116*Calc_3!CR117+Calc_3!CR126)&lt;-Tolerance)</f>
        <v>0</v>
      </c>
      <c r="CS38" s="49" t="n">
        <f aca="false">N((Calc_3!CS30=1)*(Calc_3!CS116*Calc_3!CS117+Calc_3!CS126)&lt;-Tolerance)</f>
        <v>0</v>
      </c>
      <c r="CT38" s="49" t="n">
        <f aca="false">N((Calc_3!CT30=1)*(Calc_3!CT116*Calc_3!CT117+Calc_3!CT126)&lt;-Tolerance)</f>
        <v>0</v>
      </c>
      <c r="CU38" s="49" t="n">
        <f aca="false">N((Calc_3!CU30=1)*(Calc_3!CU116*Calc_3!CU117+Calc_3!CU126)&lt;-Tolerance)</f>
        <v>0</v>
      </c>
      <c r="CV38" s="49" t="n">
        <f aca="false">N((Calc_3!CV30=1)*(Calc_3!CV116*Calc_3!CV117+Calc_3!CV126)&lt;-Tolerance)</f>
        <v>0</v>
      </c>
      <c r="CW38" s="49" t="n">
        <f aca="false">N((Calc_3!CW30=1)*(Calc_3!CW116*Calc_3!CW117+Calc_3!CW126)&lt;-Tolerance)</f>
        <v>0</v>
      </c>
      <c r="CX38" s="49" t="n">
        <f aca="false">N((Calc_3!CX30=1)*(Calc_3!CX116*Calc_3!CX117+Calc_3!CX126)&lt;-Tolerance)</f>
        <v>0</v>
      </c>
      <c r="CY38" s="49" t="n">
        <f aca="false">N((Calc_3!CY30=1)*(Calc_3!CY116*Calc_3!CY117+Calc_3!CY126)&lt;-Tolerance)</f>
        <v>0</v>
      </c>
      <c r="CZ38" s="49" t="n">
        <f aca="false">N((Calc_3!CZ30=1)*(Calc_3!CZ116*Calc_3!CZ117+Calc_3!CZ126)&lt;-Tolerance)</f>
        <v>0</v>
      </c>
      <c r="DA38" s="49" t="n">
        <f aca="false">N((Calc_3!DA30=1)*(Calc_3!DA116*Calc_3!DA117+Calc_3!DA126)&lt;-Tolerance)</f>
        <v>0</v>
      </c>
      <c r="DB38" s="49" t="n">
        <f aca="false">N((Calc_3!DB30=1)*(Calc_3!DB116*Calc_3!DB117+Calc_3!DB126)&lt;-Tolerance)</f>
        <v>0</v>
      </c>
      <c r="DC38" s="49" t="n">
        <f aca="false">N((Calc_3!DC30=1)*(Calc_3!DC116*Calc_3!DC117+Calc_3!DC126)&lt;-Tolerance)</f>
        <v>0</v>
      </c>
      <c r="DD38" s="49" t="n">
        <f aca="false">N((Calc_3!DD30=1)*(Calc_3!DD116*Calc_3!DD117+Calc_3!DD126)&lt;-Tolerance)</f>
        <v>0</v>
      </c>
      <c r="DE38" s="49" t="n">
        <f aca="false">N((Calc_3!DE30=1)*(Calc_3!DE116*Calc_3!DE117+Calc_3!DE126)&lt;-Tolerance)</f>
        <v>0</v>
      </c>
      <c r="DF38" s="49" t="n">
        <f aca="false">N((Calc_3!DF30=1)*(Calc_3!DF116*Calc_3!DF117+Calc_3!DF126)&lt;-Tolerance)</f>
        <v>0</v>
      </c>
      <c r="DG38" s="49" t="n">
        <f aca="false">N((Calc_3!DG30=1)*(Calc_3!DG116*Calc_3!DG117+Calc_3!DG126)&lt;-Tolerance)</f>
        <v>0</v>
      </c>
      <c r="DH38" s="49" t="n">
        <f aca="false">N((Calc_3!DH30=1)*(Calc_3!DH116*Calc_3!DH117+Calc_3!DH126)&lt;-Tolerance)</f>
        <v>0</v>
      </c>
      <c r="DI38" s="49" t="n">
        <f aca="false">N((Calc_3!DI30=1)*(Calc_3!DI116*Calc_3!DI117+Calc_3!DI126)&lt;-Tolerance)</f>
        <v>0</v>
      </c>
      <c r="DJ38" s="49" t="n">
        <f aca="false">N((Calc_3!DJ30=1)*(Calc_3!DJ116*Calc_3!DJ117+Calc_3!DJ126)&lt;-Tolerance)</f>
        <v>0</v>
      </c>
      <c r="DK38" s="49" t="n">
        <f aca="false">N((Calc_3!DK30=1)*(Calc_3!DK116*Calc_3!DK117+Calc_3!DK126)&lt;-Tolerance)</f>
        <v>0</v>
      </c>
      <c r="DL38" s="49" t="n">
        <f aca="false">N((Calc_3!DL30=1)*(Calc_3!DL116*Calc_3!DL117+Calc_3!DL126)&lt;-Tolerance)</f>
        <v>0</v>
      </c>
      <c r="DM38" s="49" t="n">
        <f aca="false">N((Calc_3!DM30=1)*(Calc_3!DM116*Calc_3!DM117+Calc_3!DM126)&lt;-Tolerance)</f>
        <v>0</v>
      </c>
      <c r="DN38" s="49" t="n">
        <f aca="false">N((Calc_3!DN30=1)*(Calc_3!DN116*Calc_3!DN117+Calc_3!DN126)&lt;-Tolerance)</f>
        <v>0</v>
      </c>
      <c r="DO38" s="49" t="n">
        <f aca="false">N((Calc_3!DO30=1)*(Calc_3!DO116*Calc_3!DO117+Calc_3!DO126)&lt;-Tolerance)</f>
        <v>0</v>
      </c>
      <c r="DP38" s="49" t="n">
        <f aca="false">N((Calc_3!DP30=1)*(Calc_3!DP116*Calc_3!DP117+Calc_3!DP126)&lt;-Tolerance)</f>
        <v>0</v>
      </c>
      <c r="DQ38" s="49" t="n">
        <f aca="false">N((Calc_3!DQ30=1)*(Calc_3!DQ116*Calc_3!DQ117+Calc_3!DQ126)&lt;-Tolerance)</f>
        <v>0</v>
      </c>
      <c r="DR38" s="49" t="n">
        <f aca="false">N((Calc_3!DR30=1)*(Calc_3!DR116*Calc_3!DR117+Calc_3!DR126)&lt;-Tolerance)</f>
        <v>0</v>
      </c>
      <c r="DS38" s="49" t="n">
        <f aca="false">N((Calc_3!DS30=1)*(Calc_3!DS116*Calc_3!DS117+Calc_3!DS126)&lt;-Tolerance)</f>
        <v>0</v>
      </c>
      <c r="DT38" s="49" t="n">
        <f aca="false">N((Calc_3!DT30=1)*(Calc_3!DT116*Calc_3!DT117+Calc_3!DT126)&lt;-Tolerance)</f>
        <v>0</v>
      </c>
      <c r="DU38" s="49" t="n">
        <f aca="false">N((Calc_3!DU30=1)*(Calc_3!DU116*Calc_3!DU117+Calc_3!DU126)&lt;-Tolerance)</f>
        <v>0</v>
      </c>
      <c r="DV38" s="49" t="n">
        <f aca="false">N((Calc_3!DV30=1)*(Calc_3!DV116*Calc_3!DV117+Calc_3!DV126)&lt;-Tolerance)</f>
        <v>0</v>
      </c>
      <c r="DW38" s="49" t="n">
        <f aca="false">N((Calc_3!DW30=1)*(Calc_3!DW116*Calc_3!DW117+Calc_3!DW126)&lt;-Tolerance)</f>
        <v>0</v>
      </c>
      <c r="DX38" s="49" t="n">
        <f aca="false">N((Calc_3!DX30=1)*(Calc_3!DX116*Calc_3!DX117+Calc_3!DX126)&lt;-Tolerance)</f>
        <v>0</v>
      </c>
      <c r="DY38" s="49" t="n">
        <f aca="false">N((Calc_3!DY30=1)*(Calc_3!DY116*Calc_3!DY117+Calc_3!DY126)&lt;-Tolerance)</f>
        <v>0</v>
      </c>
      <c r="DZ38" s="49" t="n">
        <f aca="false">N((Calc_3!DZ30=1)*(Calc_3!DZ116*Calc_3!DZ117+Calc_3!DZ126)&lt;-Tolerance)</f>
        <v>0</v>
      </c>
      <c r="EA38" s="49" t="n">
        <f aca="false">N((Calc_3!EA30=1)*(Calc_3!EA116*Calc_3!EA117+Calc_3!EA126)&lt;-Tolerance)</f>
        <v>0</v>
      </c>
      <c r="EB38" s="49" t="n">
        <f aca="false">N((Calc_3!EB30=1)*(Calc_3!EB116*Calc_3!EB117+Calc_3!EB126)&lt;-Tolerance)</f>
        <v>0</v>
      </c>
      <c r="EC38" s="49" t="n">
        <f aca="false">N((Calc_3!EC30=1)*(Calc_3!EC116*Calc_3!EC117+Calc_3!EC126)&lt;-Tolerance)</f>
        <v>0</v>
      </c>
      <c r="ED38" s="49" t="n">
        <f aca="false">N((Calc_3!ED30=1)*(Calc_3!ED116*Calc_3!ED117+Calc_3!ED126)&lt;-Tolerance)</f>
        <v>0</v>
      </c>
      <c r="EE38" s="49" t="n">
        <f aca="false">N((Calc_3!EE30=1)*(Calc_3!EE116*Calc_3!EE117+Calc_3!EE126)&lt;-Tolerance)</f>
        <v>0</v>
      </c>
      <c r="EF38" s="49" t="n">
        <f aca="false">N((Calc_3!EF30=1)*(Calc_3!EF116*Calc_3!EF117+Calc_3!EF126)&lt;-Tolerance)</f>
        <v>0</v>
      </c>
      <c r="EG38" s="49" t="n">
        <f aca="false">N((Calc_3!EG30=1)*(Calc_3!EG116*Calc_3!EG117+Calc_3!EG126)&lt;-Tolerance)</f>
        <v>0</v>
      </c>
      <c r="EH38" s="49" t="n">
        <f aca="false">N((Calc_3!EH30=1)*(Calc_3!EH116*Calc_3!EH117+Calc_3!EH126)&lt;-Tolerance)</f>
        <v>0</v>
      </c>
      <c r="EI38" s="49" t="n">
        <f aca="false">N((Calc_3!EI30=1)*(Calc_3!EI116*Calc_3!EI117+Calc_3!EI126)&lt;-Tolerance)</f>
        <v>0</v>
      </c>
      <c r="EJ38" s="49" t="n">
        <f aca="false">N((Calc_3!EJ30=1)*(Calc_3!EJ116*Calc_3!EJ117+Calc_3!EJ126)&lt;-Tolerance)</f>
        <v>0</v>
      </c>
      <c r="EK38" s="49" t="n">
        <f aca="false">N((Calc_3!EK30=1)*(Calc_3!EK116*Calc_3!EK117+Calc_3!EK126)&lt;-Tolerance)</f>
        <v>0</v>
      </c>
      <c r="EL38" s="49" t="n">
        <f aca="false">N((Calc_3!EL30=1)*(Calc_3!EL116*Calc_3!EL117+Calc_3!EL126)&lt;-Tolerance)</f>
        <v>0</v>
      </c>
      <c r="EM38" s="49" t="n">
        <f aca="false">N((Calc_3!EM30=1)*(Calc_3!EM116*Calc_3!EM117+Calc_3!EM126)&lt;-Tolerance)</f>
        <v>0</v>
      </c>
      <c r="EN38" s="49" t="n">
        <f aca="false">N((Calc_3!EN30=1)*(Calc_3!EN116*Calc_3!EN117+Calc_3!EN126)&lt;-Tolerance)</f>
        <v>0</v>
      </c>
      <c r="EO38" s="49" t="n">
        <f aca="false">N((Calc_3!EO30=1)*(Calc_3!EO116*Calc_3!EO117+Calc_3!EO126)&lt;-Tolerance)</f>
        <v>0</v>
      </c>
      <c r="EP38" s="49" t="n">
        <f aca="false">N((Calc_3!EP30=1)*(Calc_3!EP116*Calc_3!EP117+Calc_3!EP126)&lt;-Tolerance)</f>
        <v>0</v>
      </c>
      <c r="EQ38" s="49" t="n">
        <f aca="false">N((Calc_3!EQ30=1)*(Calc_3!EQ116*Calc_3!EQ117+Calc_3!EQ126)&lt;-Tolerance)</f>
        <v>0</v>
      </c>
      <c r="ER38" s="49" t="n">
        <f aca="false">N((Calc_3!ER30=1)*(Calc_3!ER116*Calc_3!ER117+Calc_3!ER126)&lt;-Tolerance)</f>
        <v>0</v>
      </c>
      <c r="ES38" s="49" t="n">
        <f aca="false">N((Calc_3!ES30=1)*(Calc_3!ES116*Calc_3!ES117+Calc_3!ES126)&lt;-Tolerance)</f>
        <v>0</v>
      </c>
      <c r="ET38" s="49" t="n">
        <f aca="false">N((Calc_3!ET30=1)*(Calc_3!ET116*Calc_3!ET117+Calc_3!ET126)&lt;-Tolerance)</f>
        <v>0</v>
      </c>
      <c r="EU38" s="49" t="n">
        <f aca="false">N((Calc_3!EU30=1)*(Calc_3!EU116*Calc_3!EU117+Calc_3!EU126)&lt;-Tolerance)</f>
        <v>0</v>
      </c>
      <c r="EV38" s="49" t="n">
        <f aca="false">N((Calc_3!EV30=1)*(Calc_3!EV116*Calc_3!EV117+Calc_3!EV126)&lt;-Tolerance)</f>
        <v>0</v>
      </c>
      <c r="EW38" s="49" t="n">
        <f aca="false">N((Calc_3!EW30=1)*(Calc_3!EW116*Calc_3!EW117+Calc_3!EW126)&lt;-Tolerance)</f>
        <v>0</v>
      </c>
      <c r="EX38" s="49" t="n">
        <f aca="false">N((Calc_3!EX30=1)*(Calc_3!EX116*Calc_3!EX117+Calc_3!EX126)&lt;-Tolerance)</f>
        <v>0</v>
      </c>
      <c r="EY38" s="49" t="n">
        <f aca="false">N((Calc_3!EY30=1)*(Calc_3!EY116*Calc_3!EY117+Calc_3!EY126)&lt;-Tolerance)</f>
        <v>0</v>
      </c>
      <c r="EZ38" s="49" t="n">
        <f aca="false">N((Calc_3!EZ30=1)*(Calc_3!EZ116*Calc_3!EZ117+Calc_3!EZ126)&lt;-Tolerance)</f>
        <v>0</v>
      </c>
      <c r="FA38" s="49" t="n">
        <f aca="false">N((Calc_3!FA30=1)*(Calc_3!FA116*Calc_3!FA117+Calc_3!FA126)&lt;-Tolerance)</f>
        <v>0</v>
      </c>
      <c r="FB38" s="49" t="n">
        <f aca="false">N((Calc_3!FB30=1)*(Calc_3!FB116*Calc_3!FB117+Calc_3!FB126)&lt;-Tolerance)</f>
        <v>0</v>
      </c>
      <c r="FC38" s="49" t="n">
        <f aca="false">N((Calc_3!FC30=1)*(Calc_3!FC116*Calc_3!FC117+Calc_3!FC126)&lt;-Tolerance)</f>
        <v>0</v>
      </c>
      <c r="FD38" s="49" t="n">
        <f aca="false">N((Calc_3!FD30=1)*(Calc_3!FD116*Calc_3!FD117+Calc_3!FD126)&lt;-Tolerance)</f>
        <v>0</v>
      </c>
      <c r="FE38" s="49" t="n">
        <f aca="false">N((Calc_3!FE30=1)*(Calc_3!FE116*Calc_3!FE117+Calc_3!FE126)&lt;-Tolerance)</f>
        <v>0</v>
      </c>
      <c r="FF38" s="49" t="n">
        <f aca="false">N((Calc_3!FF30=1)*(Calc_3!FF116*Calc_3!FF117+Calc_3!FF126)&lt;-Tolerance)</f>
        <v>0</v>
      </c>
      <c r="FG38" s="49" t="n">
        <f aca="false">N((Calc_3!FG30=1)*(Calc_3!FG116*Calc_3!FG117+Calc_3!FG126)&lt;-Tolerance)</f>
        <v>0</v>
      </c>
      <c r="FH38" s="49" t="n">
        <f aca="false">N((Calc_3!FH30=1)*(Calc_3!FH116*Calc_3!FH117+Calc_3!FH126)&lt;-Tolerance)</f>
        <v>0</v>
      </c>
    </row>
    <row r="39" customFormat="false" ht="15" hidden="false" customHeight="false" outlineLevel="0" collapsed="false">
      <c r="C39" s="0" t="s">
        <v>876</v>
      </c>
      <c r="D39" s="11" t="s">
        <v>39</v>
      </c>
      <c r="E39" s="66" t="str">
        <f aca="false">IF(F39=0,"OK","CHECK")</f>
        <v>OK</v>
      </c>
      <c r="F39" s="49" t="n">
        <f aca="false">N(ABS(Calc_1!$F166)&gt;Tolerance)</f>
        <v>0</v>
      </c>
    </row>
    <row r="40" customFormat="false" ht="15" hidden="false" customHeight="false" outlineLevel="0" collapsed="false">
      <c r="C40" s="0" t="s">
        <v>877</v>
      </c>
      <c r="D40" s="11" t="s">
        <v>39</v>
      </c>
      <c r="E40" s="66" t="str">
        <f aca="false">IF(F40=0,"OK","CHECK")</f>
        <v>OK</v>
      </c>
      <c r="F40" s="49" t="n">
        <f aca="false">N(ABS(Calc_2!$F166)&gt;Tolerance)</f>
        <v>0</v>
      </c>
    </row>
    <row r="41" customFormat="false" ht="15" hidden="false" customHeight="false" outlineLevel="0" collapsed="false">
      <c r="C41" s="0" t="s">
        <v>878</v>
      </c>
      <c r="D41" s="11" t="s">
        <v>39</v>
      </c>
      <c r="E41" s="66" t="str">
        <f aca="false">IF(F41=0,"OK","CHECK")</f>
        <v>OK</v>
      </c>
      <c r="F41" s="49" t="n">
        <f aca="false">N(ABS(Calc_3!$F166)&gt;Tolerance)</f>
        <v>0</v>
      </c>
    </row>
    <row r="42" customFormat="false" ht="15" hidden="false" customHeight="false" outlineLevel="0" collapsed="false">
      <c r="C42" s="0" t="s">
        <v>879</v>
      </c>
      <c r="D42" s="11" t="s">
        <v>39</v>
      </c>
      <c r="E42" s="66" t="str">
        <f aca="false">IF(F42=0,"OK","CHECK")</f>
        <v>OK</v>
      </c>
      <c r="F42" s="49" t="n">
        <f aca="false">SUM(J42:FH42)</f>
        <v>0</v>
      </c>
      <c r="J42" s="49" t="n">
        <f aca="false">N(ABS(Calc_1!J67-Calc_1!J73-Calc_1!J72+Calc_1!J68)&gt;Tolerance)+N(Calc_1!J73&lt;-Tolerance)</f>
        <v>0</v>
      </c>
      <c r="K42" s="49" t="n">
        <f aca="false">N(ABS(Calc_1!K67-Calc_1!K73-Calc_1!K72+Calc_1!K68)&gt;Tolerance)+N(Calc_1!K73&lt;-Tolerance)</f>
        <v>0</v>
      </c>
      <c r="L42" s="49" t="n">
        <f aca="false">N(ABS(Calc_1!L67-Calc_1!L73-Calc_1!L72+Calc_1!L68)&gt;Tolerance)+N(Calc_1!L73&lt;-Tolerance)</f>
        <v>0</v>
      </c>
      <c r="M42" s="49" t="n">
        <f aca="false">N(ABS(Calc_1!M67-Calc_1!M73-Calc_1!M72+Calc_1!M68)&gt;Tolerance)+N(Calc_1!M73&lt;-Tolerance)</f>
        <v>0</v>
      </c>
      <c r="N42" s="49" t="n">
        <f aca="false">N(ABS(Calc_1!N67-Calc_1!N73-Calc_1!N72+Calc_1!N68)&gt;Tolerance)+N(Calc_1!N73&lt;-Tolerance)</f>
        <v>0</v>
      </c>
      <c r="O42" s="49" t="n">
        <f aca="false">N(ABS(Calc_1!O67-Calc_1!O73-Calc_1!O72+Calc_1!O68)&gt;Tolerance)+N(Calc_1!O73&lt;-Tolerance)</f>
        <v>0</v>
      </c>
      <c r="P42" s="49" t="n">
        <f aca="false">N(ABS(Calc_1!P67-Calc_1!P73-Calc_1!P72+Calc_1!P68)&gt;Tolerance)+N(Calc_1!P73&lt;-Tolerance)</f>
        <v>0</v>
      </c>
      <c r="Q42" s="49" t="n">
        <f aca="false">N(ABS(Calc_1!Q67-Calc_1!Q73-Calc_1!Q72+Calc_1!Q68)&gt;Tolerance)+N(Calc_1!Q73&lt;-Tolerance)</f>
        <v>0</v>
      </c>
      <c r="R42" s="49" t="n">
        <f aca="false">N(ABS(Calc_1!R67-Calc_1!R73-Calc_1!R72+Calc_1!R68)&gt;Tolerance)+N(Calc_1!R73&lt;-Tolerance)</f>
        <v>0</v>
      </c>
      <c r="S42" s="49" t="n">
        <f aca="false">N(ABS(Calc_1!S67-Calc_1!S73-Calc_1!S72+Calc_1!S68)&gt;Tolerance)+N(Calc_1!S73&lt;-Tolerance)</f>
        <v>0</v>
      </c>
      <c r="T42" s="49" t="n">
        <f aca="false">N(ABS(Calc_1!T67-Calc_1!T73-Calc_1!T72+Calc_1!T68)&gt;Tolerance)+N(Calc_1!T73&lt;-Tolerance)</f>
        <v>0</v>
      </c>
      <c r="U42" s="49" t="n">
        <f aca="false">N(ABS(Calc_1!U67-Calc_1!U73-Calc_1!U72+Calc_1!U68)&gt;Tolerance)+N(Calc_1!U73&lt;-Tolerance)</f>
        <v>0</v>
      </c>
      <c r="V42" s="49" t="n">
        <f aca="false">N(ABS(Calc_1!V67-Calc_1!V73-Calc_1!V72+Calc_1!V68)&gt;Tolerance)+N(Calc_1!V73&lt;-Tolerance)</f>
        <v>0</v>
      </c>
      <c r="W42" s="49" t="n">
        <f aca="false">N(ABS(Calc_1!W67-Calc_1!W73-Calc_1!W72+Calc_1!W68)&gt;Tolerance)+N(Calc_1!W73&lt;-Tolerance)</f>
        <v>0</v>
      </c>
      <c r="X42" s="49" t="n">
        <f aca="false">N(ABS(Calc_1!X67-Calc_1!X73-Calc_1!X72+Calc_1!X68)&gt;Tolerance)+N(Calc_1!X73&lt;-Tolerance)</f>
        <v>0</v>
      </c>
      <c r="Y42" s="49" t="n">
        <f aca="false">N(ABS(Calc_1!Y67-Calc_1!Y73-Calc_1!Y72+Calc_1!Y68)&gt;Tolerance)+N(Calc_1!Y73&lt;-Tolerance)</f>
        <v>0</v>
      </c>
      <c r="Z42" s="49" t="n">
        <f aca="false">N(ABS(Calc_1!Z67-Calc_1!Z73-Calc_1!Z72+Calc_1!Z68)&gt;Tolerance)+N(Calc_1!Z73&lt;-Tolerance)</f>
        <v>0</v>
      </c>
      <c r="AA42" s="49" t="n">
        <f aca="false">N(ABS(Calc_1!AA67-Calc_1!AA73-Calc_1!AA72+Calc_1!AA68)&gt;Tolerance)+N(Calc_1!AA73&lt;-Tolerance)</f>
        <v>0</v>
      </c>
      <c r="AB42" s="49" t="n">
        <f aca="false">N(ABS(Calc_1!AB67-Calc_1!AB73-Calc_1!AB72+Calc_1!AB68)&gt;Tolerance)+N(Calc_1!AB73&lt;-Tolerance)</f>
        <v>0</v>
      </c>
      <c r="AC42" s="49" t="n">
        <f aca="false">N(ABS(Calc_1!AC67-Calc_1!AC73-Calc_1!AC72+Calc_1!AC68)&gt;Tolerance)+N(Calc_1!AC73&lt;-Tolerance)</f>
        <v>0</v>
      </c>
      <c r="AD42" s="49" t="n">
        <f aca="false">N(ABS(Calc_1!AD67-Calc_1!AD73-Calc_1!AD72+Calc_1!AD68)&gt;Tolerance)+N(Calc_1!AD73&lt;-Tolerance)</f>
        <v>0</v>
      </c>
      <c r="AE42" s="49" t="n">
        <f aca="false">N(ABS(Calc_1!AE67-Calc_1!AE73-Calc_1!AE72+Calc_1!AE68)&gt;Tolerance)+N(Calc_1!AE73&lt;-Tolerance)</f>
        <v>0</v>
      </c>
      <c r="AF42" s="49" t="n">
        <f aca="false">N(ABS(Calc_1!AF67-Calc_1!AF73-Calc_1!AF72+Calc_1!AF68)&gt;Tolerance)+N(Calc_1!AF73&lt;-Tolerance)</f>
        <v>0</v>
      </c>
      <c r="AG42" s="49" t="n">
        <f aca="false">N(ABS(Calc_1!AG67-Calc_1!AG73-Calc_1!AG72+Calc_1!AG68)&gt;Tolerance)+N(Calc_1!AG73&lt;-Tolerance)</f>
        <v>0</v>
      </c>
      <c r="AH42" s="49" t="n">
        <f aca="false">N(ABS(Calc_1!AH67-Calc_1!AH73-Calc_1!AH72+Calc_1!AH68)&gt;Tolerance)+N(Calc_1!AH73&lt;-Tolerance)</f>
        <v>0</v>
      </c>
      <c r="AI42" s="49" t="n">
        <f aca="false">N(ABS(Calc_1!AI67-Calc_1!AI73-Calc_1!AI72+Calc_1!AI68)&gt;Tolerance)+N(Calc_1!AI73&lt;-Tolerance)</f>
        <v>0</v>
      </c>
      <c r="AJ42" s="49" t="n">
        <f aca="false">N(ABS(Calc_1!AJ67-Calc_1!AJ73-Calc_1!AJ72+Calc_1!AJ68)&gt;Tolerance)+N(Calc_1!AJ73&lt;-Tolerance)</f>
        <v>0</v>
      </c>
      <c r="AK42" s="49" t="n">
        <f aca="false">N(ABS(Calc_1!AK67-Calc_1!AK73-Calc_1!AK72+Calc_1!AK68)&gt;Tolerance)+N(Calc_1!AK73&lt;-Tolerance)</f>
        <v>0</v>
      </c>
      <c r="AL42" s="49" t="n">
        <f aca="false">N(ABS(Calc_1!AL67-Calc_1!AL73-Calc_1!AL72+Calc_1!AL68)&gt;Tolerance)+N(Calc_1!AL73&lt;-Tolerance)</f>
        <v>0</v>
      </c>
      <c r="AM42" s="49" t="n">
        <f aca="false">N(ABS(Calc_1!AM67-Calc_1!AM73-Calc_1!AM72+Calc_1!AM68)&gt;Tolerance)+N(Calc_1!AM73&lt;-Tolerance)</f>
        <v>0</v>
      </c>
      <c r="AN42" s="49" t="n">
        <f aca="false">N(ABS(Calc_1!AN67-Calc_1!AN73-Calc_1!AN72+Calc_1!AN68)&gt;Tolerance)+N(Calc_1!AN73&lt;-Tolerance)</f>
        <v>0</v>
      </c>
      <c r="AO42" s="49" t="n">
        <f aca="false">N(ABS(Calc_1!AO67-Calc_1!AO73-Calc_1!AO72+Calc_1!AO68)&gt;Tolerance)+N(Calc_1!AO73&lt;-Tolerance)</f>
        <v>0</v>
      </c>
      <c r="AP42" s="49" t="n">
        <f aca="false">N(ABS(Calc_1!AP67-Calc_1!AP73-Calc_1!AP72+Calc_1!AP68)&gt;Tolerance)+N(Calc_1!AP73&lt;-Tolerance)</f>
        <v>0</v>
      </c>
      <c r="AQ42" s="49" t="n">
        <f aca="false">N(ABS(Calc_1!AQ67-Calc_1!AQ73-Calc_1!AQ72+Calc_1!AQ68)&gt;Tolerance)+N(Calc_1!AQ73&lt;-Tolerance)</f>
        <v>0</v>
      </c>
      <c r="AR42" s="49" t="n">
        <f aca="false">N(ABS(Calc_1!AR67-Calc_1!AR73-Calc_1!AR72+Calc_1!AR68)&gt;Tolerance)+N(Calc_1!AR73&lt;-Tolerance)</f>
        <v>0</v>
      </c>
      <c r="AS42" s="49" t="n">
        <f aca="false">N(ABS(Calc_1!AS67-Calc_1!AS73-Calc_1!AS72+Calc_1!AS68)&gt;Tolerance)+N(Calc_1!AS73&lt;-Tolerance)</f>
        <v>0</v>
      </c>
      <c r="AT42" s="49" t="n">
        <f aca="false">N(ABS(Calc_1!AT67-Calc_1!AT73-Calc_1!AT72+Calc_1!AT68)&gt;Tolerance)+N(Calc_1!AT73&lt;-Tolerance)</f>
        <v>0</v>
      </c>
      <c r="AU42" s="49" t="n">
        <f aca="false">N(ABS(Calc_1!AU67-Calc_1!AU73-Calc_1!AU72+Calc_1!AU68)&gt;Tolerance)+N(Calc_1!AU73&lt;-Tolerance)</f>
        <v>0</v>
      </c>
      <c r="AV42" s="49" t="n">
        <f aca="false">N(ABS(Calc_1!AV67-Calc_1!AV73-Calc_1!AV72+Calc_1!AV68)&gt;Tolerance)+N(Calc_1!AV73&lt;-Tolerance)</f>
        <v>0</v>
      </c>
      <c r="AW42" s="49" t="n">
        <f aca="false">N(ABS(Calc_1!AW67-Calc_1!AW73-Calc_1!AW72+Calc_1!AW68)&gt;Tolerance)+N(Calc_1!AW73&lt;-Tolerance)</f>
        <v>0</v>
      </c>
      <c r="AX42" s="49" t="n">
        <f aca="false">N(ABS(Calc_1!AX67-Calc_1!AX73-Calc_1!AX72+Calc_1!AX68)&gt;Tolerance)+N(Calc_1!AX73&lt;-Tolerance)</f>
        <v>0</v>
      </c>
      <c r="AY42" s="49" t="n">
        <f aca="false">N(ABS(Calc_1!AY67-Calc_1!AY73-Calc_1!AY72+Calc_1!AY68)&gt;Tolerance)+N(Calc_1!AY73&lt;-Tolerance)</f>
        <v>0</v>
      </c>
      <c r="AZ42" s="49" t="n">
        <f aca="false">N(ABS(Calc_1!AZ67-Calc_1!AZ73-Calc_1!AZ72+Calc_1!AZ68)&gt;Tolerance)+N(Calc_1!AZ73&lt;-Tolerance)</f>
        <v>0</v>
      </c>
      <c r="BA42" s="49" t="n">
        <f aca="false">N(ABS(Calc_1!BA67-Calc_1!BA73-Calc_1!BA72+Calc_1!BA68)&gt;Tolerance)+N(Calc_1!BA73&lt;-Tolerance)</f>
        <v>0</v>
      </c>
      <c r="BB42" s="49" t="n">
        <f aca="false">N(ABS(Calc_1!BB67-Calc_1!BB73-Calc_1!BB72+Calc_1!BB68)&gt;Tolerance)+N(Calc_1!BB73&lt;-Tolerance)</f>
        <v>0</v>
      </c>
      <c r="BC42" s="49" t="n">
        <f aca="false">N(ABS(Calc_1!BC67-Calc_1!BC73-Calc_1!BC72+Calc_1!BC68)&gt;Tolerance)+N(Calc_1!BC73&lt;-Tolerance)</f>
        <v>0</v>
      </c>
      <c r="BD42" s="49" t="n">
        <f aca="false">N(ABS(Calc_1!BD67-Calc_1!BD73-Calc_1!BD72+Calc_1!BD68)&gt;Tolerance)+N(Calc_1!BD73&lt;-Tolerance)</f>
        <v>0</v>
      </c>
      <c r="BE42" s="49" t="n">
        <f aca="false">N(ABS(Calc_1!BE67-Calc_1!BE73-Calc_1!BE72+Calc_1!BE68)&gt;Tolerance)+N(Calc_1!BE73&lt;-Tolerance)</f>
        <v>0</v>
      </c>
      <c r="BF42" s="49" t="n">
        <f aca="false">N(ABS(Calc_1!BF67-Calc_1!BF73-Calc_1!BF72+Calc_1!BF68)&gt;Tolerance)+N(Calc_1!BF73&lt;-Tolerance)</f>
        <v>0</v>
      </c>
      <c r="BG42" s="49" t="n">
        <f aca="false">N(ABS(Calc_1!BG67-Calc_1!BG73-Calc_1!BG72+Calc_1!BG68)&gt;Tolerance)+N(Calc_1!BG73&lt;-Tolerance)</f>
        <v>0</v>
      </c>
      <c r="BH42" s="49" t="n">
        <f aca="false">N(ABS(Calc_1!BH67-Calc_1!BH73-Calc_1!BH72+Calc_1!BH68)&gt;Tolerance)+N(Calc_1!BH73&lt;-Tolerance)</f>
        <v>0</v>
      </c>
      <c r="BI42" s="49" t="n">
        <f aca="false">N(ABS(Calc_1!BI67-Calc_1!BI73-Calc_1!BI72+Calc_1!BI68)&gt;Tolerance)+N(Calc_1!BI73&lt;-Tolerance)</f>
        <v>0</v>
      </c>
      <c r="BJ42" s="49" t="n">
        <f aca="false">N(ABS(Calc_1!BJ67-Calc_1!BJ73-Calc_1!BJ72+Calc_1!BJ68)&gt;Tolerance)+N(Calc_1!BJ73&lt;-Tolerance)</f>
        <v>0</v>
      </c>
      <c r="BK42" s="49" t="n">
        <f aca="false">N(ABS(Calc_1!BK67-Calc_1!BK73-Calc_1!BK72+Calc_1!BK68)&gt;Tolerance)+N(Calc_1!BK73&lt;-Tolerance)</f>
        <v>0</v>
      </c>
      <c r="BL42" s="49" t="n">
        <f aca="false">N(ABS(Calc_1!BL67-Calc_1!BL73-Calc_1!BL72+Calc_1!BL68)&gt;Tolerance)+N(Calc_1!BL73&lt;-Tolerance)</f>
        <v>0</v>
      </c>
      <c r="BM42" s="49" t="n">
        <f aca="false">N(ABS(Calc_1!BM67-Calc_1!BM73-Calc_1!BM72+Calc_1!BM68)&gt;Tolerance)+N(Calc_1!BM73&lt;-Tolerance)</f>
        <v>0</v>
      </c>
      <c r="BN42" s="49" t="n">
        <f aca="false">N(ABS(Calc_1!BN67-Calc_1!BN73-Calc_1!BN72+Calc_1!BN68)&gt;Tolerance)+N(Calc_1!BN73&lt;-Tolerance)</f>
        <v>0</v>
      </c>
      <c r="BO42" s="49" t="n">
        <f aca="false">N(ABS(Calc_1!BO67-Calc_1!BO73-Calc_1!BO72+Calc_1!BO68)&gt;Tolerance)+N(Calc_1!BO73&lt;-Tolerance)</f>
        <v>0</v>
      </c>
      <c r="BP42" s="49" t="n">
        <f aca="false">N(ABS(Calc_1!BP67-Calc_1!BP73-Calc_1!BP72+Calc_1!BP68)&gt;Tolerance)+N(Calc_1!BP73&lt;-Tolerance)</f>
        <v>0</v>
      </c>
      <c r="BQ42" s="49" t="n">
        <f aca="false">N(ABS(Calc_1!BQ67-Calc_1!BQ73-Calc_1!BQ72+Calc_1!BQ68)&gt;Tolerance)+N(Calc_1!BQ73&lt;-Tolerance)</f>
        <v>0</v>
      </c>
      <c r="BR42" s="49" t="n">
        <f aca="false">N(ABS(Calc_1!BR67-Calc_1!BR73-Calc_1!BR72+Calc_1!BR68)&gt;Tolerance)+N(Calc_1!BR73&lt;-Tolerance)</f>
        <v>0</v>
      </c>
      <c r="BS42" s="49" t="n">
        <f aca="false">N(ABS(Calc_1!BS67-Calc_1!BS73-Calc_1!BS72+Calc_1!BS68)&gt;Tolerance)+N(Calc_1!BS73&lt;-Tolerance)</f>
        <v>0</v>
      </c>
      <c r="BT42" s="49" t="n">
        <f aca="false">N(ABS(Calc_1!BT67-Calc_1!BT73-Calc_1!BT72+Calc_1!BT68)&gt;Tolerance)+N(Calc_1!BT73&lt;-Tolerance)</f>
        <v>0</v>
      </c>
      <c r="BU42" s="49" t="n">
        <f aca="false">N(ABS(Calc_1!BU67-Calc_1!BU73-Calc_1!BU72+Calc_1!BU68)&gt;Tolerance)+N(Calc_1!BU73&lt;-Tolerance)</f>
        <v>0</v>
      </c>
      <c r="BV42" s="49" t="n">
        <f aca="false">N(ABS(Calc_1!BV67-Calc_1!BV73-Calc_1!BV72+Calc_1!BV68)&gt;Tolerance)+N(Calc_1!BV73&lt;-Tolerance)</f>
        <v>0</v>
      </c>
      <c r="BW42" s="49" t="n">
        <f aca="false">N(ABS(Calc_1!BW67-Calc_1!BW73-Calc_1!BW72+Calc_1!BW68)&gt;Tolerance)+N(Calc_1!BW73&lt;-Tolerance)</f>
        <v>0</v>
      </c>
      <c r="BX42" s="49" t="n">
        <f aca="false">N(ABS(Calc_1!BX67-Calc_1!BX73-Calc_1!BX72+Calc_1!BX68)&gt;Tolerance)+N(Calc_1!BX73&lt;-Tolerance)</f>
        <v>0</v>
      </c>
      <c r="BY42" s="49" t="n">
        <f aca="false">N(ABS(Calc_1!BY67-Calc_1!BY73-Calc_1!BY72+Calc_1!BY68)&gt;Tolerance)+N(Calc_1!BY73&lt;-Tolerance)</f>
        <v>0</v>
      </c>
      <c r="BZ42" s="49" t="n">
        <f aca="false">N(ABS(Calc_1!BZ67-Calc_1!BZ73-Calc_1!BZ72+Calc_1!BZ68)&gt;Tolerance)+N(Calc_1!BZ73&lt;-Tolerance)</f>
        <v>0</v>
      </c>
      <c r="CA42" s="49" t="n">
        <f aca="false">N(ABS(Calc_1!CA67-Calc_1!CA73-Calc_1!CA72+Calc_1!CA68)&gt;Tolerance)+N(Calc_1!CA73&lt;-Tolerance)</f>
        <v>0</v>
      </c>
      <c r="CB42" s="49" t="n">
        <f aca="false">N(ABS(Calc_1!CB67-Calc_1!CB73-Calc_1!CB72+Calc_1!CB68)&gt;Tolerance)+N(Calc_1!CB73&lt;-Tolerance)</f>
        <v>0</v>
      </c>
      <c r="CC42" s="49" t="n">
        <f aca="false">N(ABS(Calc_1!CC67-Calc_1!CC73-Calc_1!CC72+Calc_1!CC68)&gt;Tolerance)+N(Calc_1!CC73&lt;-Tolerance)</f>
        <v>0</v>
      </c>
      <c r="CD42" s="49" t="n">
        <f aca="false">N(ABS(Calc_1!CD67-Calc_1!CD73-Calc_1!CD72+Calc_1!CD68)&gt;Tolerance)+N(Calc_1!CD73&lt;-Tolerance)</f>
        <v>0</v>
      </c>
      <c r="CE42" s="49" t="n">
        <f aca="false">N(ABS(Calc_1!CE67-Calc_1!CE73-Calc_1!CE72+Calc_1!CE68)&gt;Tolerance)+N(Calc_1!CE73&lt;-Tolerance)</f>
        <v>0</v>
      </c>
      <c r="CF42" s="49" t="n">
        <f aca="false">N(ABS(Calc_1!CF67-Calc_1!CF73-Calc_1!CF72+Calc_1!CF68)&gt;Tolerance)+N(Calc_1!CF73&lt;-Tolerance)</f>
        <v>0</v>
      </c>
      <c r="CG42" s="49" t="n">
        <f aca="false">N(ABS(Calc_1!CG67-Calc_1!CG73-Calc_1!CG72+Calc_1!CG68)&gt;Tolerance)+N(Calc_1!CG73&lt;-Tolerance)</f>
        <v>0</v>
      </c>
      <c r="CH42" s="49" t="n">
        <f aca="false">N(ABS(Calc_1!CH67-Calc_1!CH73-Calc_1!CH72+Calc_1!CH68)&gt;Tolerance)+N(Calc_1!CH73&lt;-Tolerance)</f>
        <v>0</v>
      </c>
      <c r="CI42" s="49" t="n">
        <f aca="false">N(ABS(Calc_1!CI67-Calc_1!CI73-Calc_1!CI72+Calc_1!CI68)&gt;Tolerance)+N(Calc_1!CI73&lt;-Tolerance)</f>
        <v>0</v>
      </c>
      <c r="CJ42" s="49" t="n">
        <f aca="false">N(ABS(Calc_1!CJ67-Calc_1!CJ73-Calc_1!CJ72+Calc_1!CJ68)&gt;Tolerance)+N(Calc_1!CJ73&lt;-Tolerance)</f>
        <v>0</v>
      </c>
      <c r="CK42" s="49" t="n">
        <f aca="false">N(ABS(Calc_1!CK67-Calc_1!CK73-Calc_1!CK72+Calc_1!CK68)&gt;Tolerance)+N(Calc_1!CK73&lt;-Tolerance)</f>
        <v>0</v>
      </c>
      <c r="CL42" s="49" t="n">
        <f aca="false">N(ABS(Calc_1!CL67-Calc_1!CL73-Calc_1!CL72+Calc_1!CL68)&gt;Tolerance)+N(Calc_1!CL73&lt;-Tolerance)</f>
        <v>0</v>
      </c>
      <c r="CM42" s="49" t="n">
        <f aca="false">N(ABS(Calc_1!CM67-Calc_1!CM73-Calc_1!CM72+Calc_1!CM68)&gt;Tolerance)+N(Calc_1!CM73&lt;-Tolerance)</f>
        <v>0</v>
      </c>
      <c r="CN42" s="49" t="n">
        <f aca="false">N(ABS(Calc_1!CN67-Calc_1!CN73-Calc_1!CN72+Calc_1!CN68)&gt;Tolerance)+N(Calc_1!CN73&lt;-Tolerance)</f>
        <v>0</v>
      </c>
      <c r="CO42" s="49" t="n">
        <f aca="false">N(ABS(Calc_1!CO67-Calc_1!CO73-Calc_1!CO72+Calc_1!CO68)&gt;Tolerance)+N(Calc_1!CO73&lt;-Tolerance)</f>
        <v>0</v>
      </c>
      <c r="CP42" s="49" t="n">
        <f aca="false">N(ABS(Calc_1!CP67-Calc_1!CP73-Calc_1!CP72+Calc_1!CP68)&gt;Tolerance)+N(Calc_1!CP73&lt;-Tolerance)</f>
        <v>0</v>
      </c>
      <c r="CQ42" s="49" t="n">
        <f aca="false">N(ABS(Calc_1!CQ67-Calc_1!CQ73-Calc_1!CQ72+Calc_1!CQ68)&gt;Tolerance)+N(Calc_1!CQ73&lt;-Tolerance)</f>
        <v>0</v>
      </c>
      <c r="CR42" s="49" t="n">
        <f aca="false">N(ABS(Calc_1!CR67-Calc_1!CR73-Calc_1!CR72+Calc_1!CR68)&gt;Tolerance)+N(Calc_1!CR73&lt;-Tolerance)</f>
        <v>0</v>
      </c>
      <c r="CS42" s="49" t="n">
        <f aca="false">N(ABS(Calc_1!CS67-Calc_1!CS73-Calc_1!CS72+Calc_1!CS68)&gt;Tolerance)+N(Calc_1!CS73&lt;-Tolerance)</f>
        <v>0</v>
      </c>
      <c r="CT42" s="49" t="n">
        <f aca="false">N(ABS(Calc_1!CT67-Calc_1!CT73-Calc_1!CT72+Calc_1!CT68)&gt;Tolerance)+N(Calc_1!CT73&lt;-Tolerance)</f>
        <v>0</v>
      </c>
      <c r="CU42" s="49" t="n">
        <f aca="false">N(ABS(Calc_1!CU67-Calc_1!CU73-Calc_1!CU72+Calc_1!CU68)&gt;Tolerance)+N(Calc_1!CU73&lt;-Tolerance)</f>
        <v>0</v>
      </c>
      <c r="CV42" s="49" t="n">
        <f aca="false">N(ABS(Calc_1!CV67-Calc_1!CV73-Calc_1!CV72+Calc_1!CV68)&gt;Tolerance)+N(Calc_1!CV73&lt;-Tolerance)</f>
        <v>0</v>
      </c>
      <c r="CW42" s="49" t="n">
        <f aca="false">N(ABS(Calc_1!CW67-Calc_1!CW73-Calc_1!CW72+Calc_1!CW68)&gt;Tolerance)+N(Calc_1!CW73&lt;-Tolerance)</f>
        <v>0</v>
      </c>
      <c r="CX42" s="49" t="n">
        <f aca="false">N(ABS(Calc_1!CX67-Calc_1!CX73-Calc_1!CX72+Calc_1!CX68)&gt;Tolerance)+N(Calc_1!CX73&lt;-Tolerance)</f>
        <v>0</v>
      </c>
      <c r="CY42" s="49" t="n">
        <f aca="false">N(ABS(Calc_1!CY67-Calc_1!CY73-Calc_1!CY72+Calc_1!CY68)&gt;Tolerance)+N(Calc_1!CY73&lt;-Tolerance)</f>
        <v>0</v>
      </c>
      <c r="CZ42" s="49" t="n">
        <f aca="false">N(ABS(Calc_1!CZ67-Calc_1!CZ73-Calc_1!CZ72+Calc_1!CZ68)&gt;Tolerance)+N(Calc_1!CZ73&lt;-Tolerance)</f>
        <v>0</v>
      </c>
      <c r="DA42" s="49" t="n">
        <f aca="false">N(ABS(Calc_1!DA67-Calc_1!DA73-Calc_1!DA72+Calc_1!DA68)&gt;Tolerance)+N(Calc_1!DA73&lt;-Tolerance)</f>
        <v>0</v>
      </c>
      <c r="DB42" s="49" t="n">
        <f aca="false">N(ABS(Calc_1!DB67-Calc_1!DB73-Calc_1!DB72+Calc_1!DB68)&gt;Tolerance)+N(Calc_1!DB73&lt;-Tolerance)</f>
        <v>0</v>
      </c>
      <c r="DC42" s="49" t="n">
        <f aca="false">N(ABS(Calc_1!DC67-Calc_1!DC73-Calc_1!DC72+Calc_1!DC68)&gt;Tolerance)+N(Calc_1!DC73&lt;-Tolerance)</f>
        <v>0</v>
      </c>
      <c r="DD42" s="49" t="n">
        <f aca="false">N(ABS(Calc_1!DD67-Calc_1!DD73-Calc_1!DD72+Calc_1!DD68)&gt;Tolerance)+N(Calc_1!DD73&lt;-Tolerance)</f>
        <v>0</v>
      </c>
      <c r="DE42" s="49" t="n">
        <f aca="false">N(ABS(Calc_1!DE67-Calc_1!DE73-Calc_1!DE72+Calc_1!DE68)&gt;Tolerance)+N(Calc_1!DE73&lt;-Tolerance)</f>
        <v>0</v>
      </c>
      <c r="DF42" s="49" t="n">
        <f aca="false">N(ABS(Calc_1!DF67-Calc_1!DF73-Calc_1!DF72+Calc_1!DF68)&gt;Tolerance)+N(Calc_1!DF73&lt;-Tolerance)</f>
        <v>0</v>
      </c>
      <c r="DG42" s="49" t="n">
        <f aca="false">N(ABS(Calc_1!DG67-Calc_1!DG73-Calc_1!DG72+Calc_1!DG68)&gt;Tolerance)+N(Calc_1!DG73&lt;-Tolerance)</f>
        <v>0</v>
      </c>
      <c r="DH42" s="49" t="n">
        <f aca="false">N(ABS(Calc_1!DH67-Calc_1!DH73-Calc_1!DH72+Calc_1!DH68)&gt;Tolerance)+N(Calc_1!DH73&lt;-Tolerance)</f>
        <v>0</v>
      </c>
      <c r="DI42" s="49" t="n">
        <f aca="false">N(ABS(Calc_1!DI67-Calc_1!DI73-Calc_1!DI72+Calc_1!DI68)&gt;Tolerance)+N(Calc_1!DI73&lt;-Tolerance)</f>
        <v>0</v>
      </c>
      <c r="DJ42" s="49" t="n">
        <f aca="false">N(ABS(Calc_1!DJ67-Calc_1!DJ73-Calc_1!DJ72+Calc_1!DJ68)&gt;Tolerance)+N(Calc_1!DJ73&lt;-Tolerance)</f>
        <v>0</v>
      </c>
      <c r="DK42" s="49" t="n">
        <f aca="false">N(ABS(Calc_1!DK67-Calc_1!DK73-Calc_1!DK72+Calc_1!DK68)&gt;Tolerance)+N(Calc_1!DK73&lt;-Tolerance)</f>
        <v>0</v>
      </c>
      <c r="DL42" s="49" t="n">
        <f aca="false">N(ABS(Calc_1!DL67-Calc_1!DL73-Calc_1!DL72+Calc_1!DL68)&gt;Tolerance)+N(Calc_1!DL73&lt;-Tolerance)</f>
        <v>0</v>
      </c>
      <c r="DM42" s="49" t="n">
        <f aca="false">N(ABS(Calc_1!DM67-Calc_1!DM73-Calc_1!DM72+Calc_1!DM68)&gt;Tolerance)+N(Calc_1!DM73&lt;-Tolerance)</f>
        <v>0</v>
      </c>
      <c r="DN42" s="49" t="n">
        <f aca="false">N(ABS(Calc_1!DN67-Calc_1!DN73-Calc_1!DN72+Calc_1!DN68)&gt;Tolerance)+N(Calc_1!DN73&lt;-Tolerance)</f>
        <v>0</v>
      </c>
      <c r="DO42" s="49" t="n">
        <f aca="false">N(ABS(Calc_1!DO67-Calc_1!DO73-Calc_1!DO72+Calc_1!DO68)&gt;Tolerance)+N(Calc_1!DO73&lt;-Tolerance)</f>
        <v>0</v>
      </c>
      <c r="DP42" s="49" t="n">
        <f aca="false">N(ABS(Calc_1!DP67-Calc_1!DP73-Calc_1!DP72+Calc_1!DP68)&gt;Tolerance)+N(Calc_1!DP73&lt;-Tolerance)</f>
        <v>0</v>
      </c>
      <c r="DQ42" s="49" t="n">
        <f aca="false">N(ABS(Calc_1!DQ67-Calc_1!DQ73-Calc_1!DQ72+Calc_1!DQ68)&gt;Tolerance)+N(Calc_1!DQ73&lt;-Tolerance)</f>
        <v>0</v>
      </c>
      <c r="DR42" s="49" t="n">
        <f aca="false">N(ABS(Calc_1!DR67-Calc_1!DR73-Calc_1!DR72+Calc_1!DR68)&gt;Tolerance)+N(Calc_1!DR73&lt;-Tolerance)</f>
        <v>0</v>
      </c>
      <c r="DS42" s="49" t="n">
        <f aca="false">N(ABS(Calc_1!DS67-Calc_1!DS73-Calc_1!DS72+Calc_1!DS68)&gt;Tolerance)+N(Calc_1!DS73&lt;-Tolerance)</f>
        <v>0</v>
      </c>
      <c r="DT42" s="49" t="n">
        <f aca="false">N(ABS(Calc_1!DT67-Calc_1!DT73-Calc_1!DT72+Calc_1!DT68)&gt;Tolerance)+N(Calc_1!DT73&lt;-Tolerance)</f>
        <v>0</v>
      </c>
      <c r="DU42" s="49" t="n">
        <f aca="false">N(ABS(Calc_1!DU67-Calc_1!DU73-Calc_1!DU72+Calc_1!DU68)&gt;Tolerance)+N(Calc_1!DU73&lt;-Tolerance)</f>
        <v>0</v>
      </c>
      <c r="DV42" s="49" t="n">
        <f aca="false">N(ABS(Calc_1!DV67-Calc_1!DV73-Calc_1!DV72+Calc_1!DV68)&gt;Tolerance)+N(Calc_1!DV73&lt;-Tolerance)</f>
        <v>0</v>
      </c>
      <c r="DW42" s="49" t="n">
        <f aca="false">N(ABS(Calc_1!DW67-Calc_1!DW73-Calc_1!DW72+Calc_1!DW68)&gt;Tolerance)+N(Calc_1!DW73&lt;-Tolerance)</f>
        <v>0</v>
      </c>
      <c r="DX42" s="49" t="n">
        <f aca="false">N(ABS(Calc_1!DX67-Calc_1!DX73-Calc_1!DX72+Calc_1!DX68)&gt;Tolerance)+N(Calc_1!DX73&lt;-Tolerance)</f>
        <v>0</v>
      </c>
      <c r="DY42" s="49" t="n">
        <f aca="false">N(ABS(Calc_1!DY67-Calc_1!DY73-Calc_1!DY72+Calc_1!DY68)&gt;Tolerance)+N(Calc_1!DY73&lt;-Tolerance)</f>
        <v>0</v>
      </c>
      <c r="DZ42" s="49" t="n">
        <f aca="false">N(ABS(Calc_1!DZ67-Calc_1!DZ73-Calc_1!DZ72+Calc_1!DZ68)&gt;Tolerance)+N(Calc_1!DZ73&lt;-Tolerance)</f>
        <v>0</v>
      </c>
      <c r="EA42" s="49" t="n">
        <f aca="false">N(ABS(Calc_1!EA67-Calc_1!EA73-Calc_1!EA72+Calc_1!EA68)&gt;Tolerance)+N(Calc_1!EA73&lt;-Tolerance)</f>
        <v>0</v>
      </c>
      <c r="EB42" s="49" t="n">
        <f aca="false">N(ABS(Calc_1!EB67-Calc_1!EB73-Calc_1!EB72+Calc_1!EB68)&gt;Tolerance)+N(Calc_1!EB73&lt;-Tolerance)</f>
        <v>0</v>
      </c>
      <c r="EC42" s="49" t="n">
        <f aca="false">N(ABS(Calc_1!EC67-Calc_1!EC73-Calc_1!EC72+Calc_1!EC68)&gt;Tolerance)+N(Calc_1!EC73&lt;-Tolerance)</f>
        <v>0</v>
      </c>
      <c r="ED42" s="49" t="n">
        <f aca="false">N(ABS(Calc_1!ED67-Calc_1!ED73-Calc_1!ED72+Calc_1!ED68)&gt;Tolerance)+N(Calc_1!ED73&lt;-Tolerance)</f>
        <v>0</v>
      </c>
      <c r="EE42" s="49" t="n">
        <f aca="false">N(ABS(Calc_1!EE67-Calc_1!EE73-Calc_1!EE72+Calc_1!EE68)&gt;Tolerance)+N(Calc_1!EE73&lt;-Tolerance)</f>
        <v>0</v>
      </c>
      <c r="EF42" s="49" t="n">
        <f aca="false">N(ABS(Calc_1!EF67-Calc_1!EF73-Calc_1!EF72+Calc_1!EF68)&gt;Tolerance)+N(Calc_1!EF73&lt;-Tolerance)</f>
        <v>0</v>
      </c>
      <c r="EG42" s="49" t="n">
        <f aca="false">N(ABS(Calc_1!EG67-Calc_1!EG73-Calc_1!EG72+Calc_1!EG68)&gt;Tolerance)+N(Calc_1!EG73&lt;-Tolerance)</f>
        <v>0</v>
      </c>
      <c r="EH42" s="49" t="n">
        <f aca="false">N(ABS(Calc_1!EH67-Calc_1!EH73-Calc_1!EH72+Calc_1!EH68)&gt;Tolerance)+N(Calc_1!EH73&lt;-Tolerance)</f>
        <v>0</v>
      </c>
      <c r="EI42" s="49" t="n">
        <f aca="false">N(ABS(Calc_1!EI67-Calc_1!EI73-Calc_1!EI72+Calc_1!EI68)&gt;Tolerance)+N(Calc_1!EI73&lt;-Tolerance)</f>
        <v>0</v>
      </c>
      <c r="EJ42" s="49" t="n">
        <f aca="false">N(ABS(Calc_1!EJ67-Calc_1!EJ73-Calc_1!EJ72+Calc_1!EJ68)&gt;Tolerance)+N(Calc_1!EJ73&lt;-Tolerance)</f>
        <v>0</v>
      </c>
      <c r="EK42" s="49" t="n">
        <f aca="false">N(ABS(Calc_1!EK67-Calc_1!EK73-Calc_1!EK72+Calc_1!EK68)&gt;Tolerance)+N(Calc_1!EK73&lt;-Tolerance)</f>
        <v>0</v>
      </c>
      <c r="EL42" s="49" t="n">
        <f aca="false">N(ABS(Calc_1!EL67-Calc_1!EL73-Calc_1!EL72+Calc_1!EL68)&gt;Tolerance)+N(Calc_1!EL73&lt;-Tolerance)</f>
        <v>0</v>
      </c>
      <c r="EM42" s="49" t="n">
        <f aca="false">N(ABS(Calc_1!EM67-Calc_1!EM73-Calc_1!EM72+Calc_1!EM68)&gt;Tolerance)+N(Calc_1!EM73&lt;-Tolerance)</f>
        <v>0</v>
      </c>
      <c r="EN42" s="49" t="n">
        <f aca="false">N(ABS(Calc_1!EN67-Calc_1!EN73-Calc_1!EN72+Calc_1!EN68)&gt;Tolerance)+N(Calc_1!EN73&lt;-Tolerance)</f>
        <v>0</v>
      </c>
      <c r="EO42" s="49" t="n">
        <f aca="false">N(ABS(Calc_1!EO67-Calc_1!EO73-Calc_1!EO72+Calc_1!EO68)&gt;Tolerance)+N(Calc_1!EO73&lt;-Tolerance)</f>
        <v>0</v>
      </c>
      <c r="EP42" s="49" t="n">
        <f aca="false">N(ABS(Calc_1!EP67-Calc_1!EP73-Calc_1!EP72+Calc_1!EP68)&gt;Tolerance)+N(Calc_1!EP73&lt;-Tolerance)</f>
        <v>0</v>
      </c>
      <c r="EQ42" s="49" t="n">
        <f aca="false">N(ABS(Calc_1!EQ67-Calc_1!EQ73-Calc_1!EQ72+Calc_1!EQ68)&gt;Tolerance)+N(Calc_1!EQ73&lt;-Tolerance)</f>
        <v>0</v>
      </c>
      <c r="ER42" s="49" t="n">
        <f aca="false">N(ABS(Calc_1!ER67-Calc_1!ER73-Calc_1!ER72+Calc_1!ER68)&gt;Tolerance)+N(Calc_1!ER73&lt;-Tolerance)</f>
        <v>0</v>
      </c>
      <c r="ES42" s="49" t="n">
        <f aca="false">N(ABS(Calc_1!ES67-Calc_1!ES73-Calc_1!ES72+Calc_1!ES68)&gt;Tolerance)+N(Calc_1!ES73&lt;-Tolerance)</f>
        <v>0</v>
      </c>
      <c r="ET42" s="49" t="n">
        <f aca="false">N(ABS(Calc_1!ET67-Calc_1!ET73-Calc_1!ET72+Calc_1!ET68)&gt;Tolerance)+N(Calc_1!ET73&lt;-Tolerance)</f>
        <v>0</v>
      </c>
      <c r="EU42" s="49" t="n">
        <f aca="false">N(ABS(Calc_1!EU67-Calc_1!EU73-Calc_1!EU72+Calc_1!EU68)&gt;Tolerance)+N(Calc_1!EU73&lt;-Tolerance)</f>
        <v>0</v>
      </c>
      <c r="EV42" s="49" t="n">
        <f aca="false">N(ABS(Calc_1!EV67-Calc_1!EV73-Calc_1!EV72+Calc_1!EV68)&gt;Tolerance)+N(Calc_1!EV73&lt;-Tolerance)</f>
        <v>0</v>
      </c>
      <c r="EW42" s="49" t="n">
        <f aca="false">N(ABS(Calc_1!EW67-Calc_1!EW73-Calc_1!EW72+Calc_1!EW68)&gt;Tolerance)+N(Calc_1!EW73&lt;-Tolerance)</f>
        <v>0</v>
      </c>
      <c r="EX42" s="49" t="n">
        <f aca="false">N(ABS(Calc_1!EX67-Calc_1!EX73-Calc_1!EX72+Calc_1!EX68)&gt;Tolerance)+N(Calc_1!EX73&lt;-Tolerance)</f>
        <v>0</v>
      </c>
      <c r="EY42" s="49" t="n">
        <f aca="false">N(ABS(Calc_1!EY67-Calc_1!EY73-Calc_1!EY72+Calc_1!EY68)&gt;Tolerance)+N(Calc_1!EY73&lt;-Tolerance)</f>
        <v>0</v>
      </c>
      <c r="EZ42" s="49" t="n">
        <f aca="false">N(ABS(Calc_1!EZ67-Calc_1!EZ73-Calc_1!EZ72+Calc_1!EZ68)&gt;Tolerance)+N(Calc_1!EZ73&lt;-Tolerance)</f>
        <v>0</v>
      </c>
      <c r="FA42" s="49" t="n">
        <f aca="false">N(ABS(Calc_1!FA67-Calc_1!FA73-Calc_1!FA72+Calc_1!FA68)&gt;Tolerance)+N(Calc_1!FA73&lt;-Tolerance)</f>
        <v>0</v>
      </c>
      <c r="FB42" s="49" t="n">
        <f aca="false">N(ABS(Calc_1!FB67-Calc_1!FB73-Calc_1!FB72+Calc_1!FB68)&gt;Tolerance)+N(Calc_1!FB73&lt;-Tolerance)</f>
        <v>0</v>
      </c>
      <c r="FC42" s="49" t="n">
        <f aca="false">N(ABS(Calc_1!FC67-Calc_1!FC73-Calc_1!FC72+Calc_1!FC68)&gt;Tolerance)+N(Calc_1!FC73&lt;-Tolerance)</f>
        <v>0</v>
      </c>
      <c r="FD42" s="49" t="n">
        <f aca="false">N(ABS(Calc_1!FD67-Calc_1!FD73-Calc_1!FD72+Calc_1!FD68)&gt;Tolerance)+N(Calc_1!FD73&lt;-Tolerance)</f>
        <v>0</v>
      </c>
      <c r="FE42" s="49" t="n">
        <f aca="false">N(ABS(Calc_1!FE67-Calc_1!FE73-Calc_1!FE72+Calc_1!FE68)&gt;Tolerance)+N(Calc_1!FE73&lt;-Tolerance)</f>
        <v>0</v>
      </c>
      <c r="FF42" s="49" t="n">
        <f aca="false">N(ABS(Calc_1!FF67-Calc_1!FF73-Calc_1!FF72+Calc_1!FF68)&gt;Tolerance)+N(Calc_1!FF73&lt;-Tolerance)</f>
        <v>0</v>
      </c>
      <c r="FG42" s="49" t="n">
        <f aca="false">N(ABS(Calc_1!FG67-Calc_1!FG73-Calc_1!FG72+Calc_1!FG68)&gt;Tolerance)+N(Calc_1!FG73&lt;-Tolerance)</f>
        <v>0</v>
      </c>
      <c r="FH42" s="49" t="n">
        <f aca="false">N(ABS(Calc_1!FH67-Calc_1!FH73-Calc_1!FH72+Calc_1!FH68)&gt;Tolerance)+N(Calc_1!FH73&lt;-Tolerance)</f>
        <v>0</v>
      </c>
    </row>
    <row r="43" customFormat="false" ht="15" hidden="false" customHeight="false" outlineLevel="0" collapsed="false">
      <c r="C43" s="0" t="s">
        <v>880</v>
      </c>
      <c r="D43" s="11" t="s">
        <v>39</v>
      </c>
      <c r="E43" s="66" t="str">
        <f aca="false">IF(F43=0,"OK","CHECK")</f>
        <v>OK</v>
      </c>
      <c r="F43" s="49" t="n">
        <f aca="false">SUM(J43:FH43)</f>
        <v>0</v>
      </c>
      <c r="J43" s="49" t="n">
        <f aca="false">N(ABS(Calc_2!J67-Calc_2!J73-Calc_2!J72+Calc_2!J68)&gt;Tolerance)+N(Calc_2!J73&lt;-Tolerance)</f>
        <v>0</v>
      </c>
      <c r="K43" s="49" t="n">
        <f aca="false">N(ABS(Calc_2!K67-Calc_2!K73-Calc_2!K72+Calc_2!K68)&gt;Tolerance)+N(Calc_2!K73&lt;-Tolerance)</f>
        <v>0</v>
      </c>
      <c r="L43" s="49" t="n">
        <f aca="false">N(ABS(Calc_2!L67-Calc_2!L73-Calc_2!L72+Calc_2!L68)&gt;Tolerance)+N(Calc_2!L73&lt;-Tolerance)</f>
        <v>0</v>
      </c>
      <c r="M43" s="49" t="n">
        <f aca="false">N(ABS(Calc_2!M67-Calc_2!M73-Calc_2!M72+Calc_2!M68)&gt;Tolerance)+N(Calc_2!M73&lt;-Tolerance)</f>
        <v>0</v>
      </c>
      <c r="N43" s="49" t="n">
        <f aca="false">N(ABS(Calc_2!N67-Calc_2!N73-Calc_2!N72+Calc_2!N68)&gt;Tolerance)+N(Calc_2!N73&lt;-Tolerance)</f>
        <v>0</v>
      </c>
      <c r="O43" s="49" t="n">
        <f aca="false">N(ABS(Calc_2!O67-Calc_2!O73-Calc_2!O72+Calc_2!O68)&gt;Tolerance)+N(Calc_2!O73&lt;-Tolerance)</f>
        <v>0</v>
      </c>
      <c r="P43" s="49" t="n">
        <f aca="false">N(ABS(Calc_2!P67-Calc_2!P73-Calc_2!P72+Calc_2!P68)&gt;Tolerance)+N(Calc_2!P73&lt;-Tolerance)</f>
        <v>0</v>
      </c>
      <c r="Q43" s="49" t="n">
        <f aca="false">N(ABS(Calc_2!Q67-Calc_2!Q73-Calc_2!Q72+Calc_2!Q68)&gt;Tolerance)+N(Calc_2!Q73&lt;-Tolerance)</f>
        <v>0</v>
      </c>
      <c r="R43" s="49" t="n">
        <f aca="false">N(ABS(Calc_2!R67-Calc_2!R73-Calc_2!R72+Calc_2!R68)&gt;Tolerance)+N(Calc_2!R73&lt;-Tolerance)</f>
        <v>0</v>
      </c>
      <c r="S43" s="49" t="n">
        <f aca="false">N(ABS(Calc_2!S67-Calc_2!S73-Calc_2!S72+Calc_2!S68)&gt;Tolerance)+N(Calc_2!S73&lt;-Tolerance)</f>
        <v>0</v>
      </c>
      <c r="T43" s="49" t="n">
        <f aca="false">N(ABS(Calc_2!T67-Calc_2!T73-Calc_2!T72+Calc_2!T68)&gt;Tolerance)+N(Calc_2!T73&lt;-Tolerance)</f>
        <v>0</v>
      </c>
      <c r="U43" s="49" t="n">
        <f aca="false">N(ABS(Calc_2!U67-Calc_2!U73-Calc_2!U72+Calc_2!U68)&gt;Tolerance)+N(Calc_2!U73&lt;-Tolerance)</f>
        <v>0</v>
      </c>
      <c r="V43" s="49" t="n">
        <f aca="false">N(ABS(Calc_2!V67-Calc_2!V73-Calc_2!V72+Calc_2!V68)&gt;Tolerance)+N(Calc_2!V73&lt;-Tolerance)</f>
        <v>0</v>
      </c>
      <c r="W43" s="49" t="n">
        <f aca="false">N(ABS(Calc_2!W67-Calc_2!W73-Calc_2!W72+Calc_2!W68)&gt;Tolerance)+N(Calc_2!W73&lt;-Tolerance)</f>
        <v>0</v>
      </c>
      <c r="X43" s="49" t="n">
        <f aca="false">N(ABS(Calc_2!X67-Calc_2!X73-Calc_2!X72+Calc_2!X68)&gt;Tolerance)+N(Calc_2!X73&lt;-Tolerance)</f>
        <v>0</v>
      </c>
      <c r="Y43" s="49" t="n">
        <f aca="false">N(ABS(Calc_2!Y67-Calc_2!Y73-Calc_2!Y72+Calc_2!Y68)&gt;Tolerance)+N(Calc_2!Y73&lt;-Tolerance)</f>
        <v>0</v>
      </c>
      <c r="Z43" s="49" t="n">
        <f aca="false">N(ABS(Calc_2!Z67-Calc_2!Z73-Calc_2!Z72+Calc_2!Z68)&gt;Tolerance)+N(Calc_2!Z73&lt;-Tolerance)</f>
        <v>0</v>
      </c>
      <c r="AA43" s="49" t="n">
        <f aca="false">N(ABS(Calc_2!AA67-Calc_2!AA73-Calc_2!AA72+Calc_2!AA68)&gt;Tolerance)+N(Calc_2!AA73&lt;-Tolerance)</f>
        <v>0</v>
      </c>
      <c r="AB43" s="49" t="n">
        <f aca="false">N(ABS(Calc_2!AB67-Calc_2!AB73-Calc_2!AB72+Calc_2!AB68)&gt;Tolerance)+N(Calc_2!AB73&lt;-Tolerance)</f>
        <v>0</v>
      </c>
      <c r="AC43" s="49" t="n">
        <f aca="false">N(ABS(Calc_2!AC67-Calc_2!AC73-Calc_2!AC72+Calc_2!AC68)&gt;Tolerance)+N(Calc_2!AC73&lt;-Tolerance)</f>
        <v>0</v>
      </c>
      <c r="AD43" s="49" t="n">
        <f aca="false">N(ABS(Calc_2!AD67-Calc_2!AD73-Calc_2!AD72+Calc_2!AD68)&gt;Tolerance)+N(Calc_2!AD73&lt;-Tolerance)</f>
        <v>0</v>
      </c>
      <c r="AE43" s="49" t="n">
        <f aca="false">N(ABS(Calc_2!AE67-Calc_2!AE73-Calc_2!AE72+Calc_2!AE68)&gt;Tolerance)+N(Calc_2!AE73&lt;-Tolerance)</f>
        <v>0</v>
      </c>
      <c r="AF43" s="49" t="n">
        <f aca="false">N(ABS(Calc_2!AF67-Calc_2!AF73-Calc_2!AF72+Calc_2!AF68)&gt;Tolerance)+N(Calc_2!AF73&lt;-Tolerance)</f>
        <v>0</v>
      </c>
      <c r="AG43" s="49" t="n">
        <f aca="false">N(ABS(Calc_2!AG67-Calc_2!AG73-Calc_2!AG72+Calc_2!AG68)&gt;Tolerance)+N(Calc_2!AG73&lt;-Tolerance)</f>
        <v>0</v>
      </c>
      <c r="AH43" s="49" t="n">
        <f aca="false">N(ABS(Calc_2!AH67-Calc_2!AH73-Calc_2!AH72+Calc_2!AH68)&gt;Tolerance)+N(Calc_2!AH73&lt;-Tolerance)</f>
        <v>0</v>
      </c>
      <c r="AI43" s="49" t="n">
        <f aca="false">N(ABS(Calc_2!AI67-Calc_2!AI73-Calc_2!AI72+Calc_2!AI68)&gt;Tolerance)+N(Calc_2!AI73&lt;-Tolerance)</f>
        <v>0</v>
      </c>
      <c r="AJ43" s="49" t="n">
        <f aca="false">N(ABS(Calc_2!AJ67-Calc_2!AJ73-Calc_2!AJ72+Calc_2!AJ68)&gt;Tolerance)+N(Calc_2!AJ73&lt;-Tolerance)</f>
        <v>0</v>
      </c>
      <c r="AK43" s="49" t="n">
        <f aca="false">N(ABS(Calc_2!AK67-Calc_2!AK73-Calc_2!AK72+Calc_2!AK68)&gt;Tolerance)+N(Calc_2!AK73&lt;-Tolerance)</f>
        <v>0</v>
      </c>
      <c r="AL43" s="49" t="n">
        <f aca="false">N(ABS(Calc_2!AL67-Calc_2!AL73-Calc_2!AL72+Calc_2!AL68)&gt;Tolerance)+N(Calc_2!AL73&lt;-Tolerance)</f>
        <v>0</v>
      </c>
      <c r="AM43" s="49" t="n">
        <f aca="false">N(ABS(Calc_2!AM67-Calc_2!AM73-Calc_2!AM72+Calc_2!AM68)&gt;Tolerance)+N(Calc_2!AM73&lt;-Tolerance)</f>
        <v>0</v>
      </c>
      <c r="AN43" s="49" t="n">
        <f aca="false">N(ABS(Calc_2!AN67-Calc_2!AN73-Calc_2!AN72+Calc_2!AN68)&gt;Tolerance)+N(Calc_2!AN73&lt;-Tolerance)</f>
        <v>0</v>
      </c>
      <c r="AO43" s="49" t="n">
        <f aca="false">N(ABS(Calc_2!AO67-Calc_2!AO73-Calc_2!AO72+Calc_2!AO68)&gt;Tolerance)+N(Calc_2!AO73&lt;-Tolerance)</f>
        <v>0</v>
      </c>
      <c r="AP43" s="49" t="n">
        <f aca="false">N(ABS(Calc_2!AP67-Calc_2!AP73-Calc_2!AP72+Calc_2!AP68)&gt;Tolerance)+N(Calc_2!AP73&lt;-Tolerance)</f>
        <v>0</v>
      </c>
      <c r="AQ43" s="49" t="n">
        <f aca="false">N(ABS(Calc_2!AQ67-Calc_2!AQ73-Calc_2!AQ72+Calc_2!AQ68)&gt;Tolerance)+N(Calc_2!AQ73&lt;-Tolerance)</f>
        <v>0</v>
      </c>
      <c r="AR43" s="49" t="n">
        <f aca="false">N(ABS(Calc_2!AR67-Calc_2!AR73-Calc_2!AR72+Calc_2!AR68)&gt;Tolerance)+N(Calc_2!AR73&lt;-Tolerance)</f>
        <v>0</v>
      </c>
      <c r="AS43" s="49" t="n">
        <f aca="false">N(ABS(Calc_2!AS67-Calc_2!AS73-Calc_2!AS72+Calc_2!AS68)&gt;Tolerance)+N(Calc_2!AS73&lt;-Tolerance)</f>
        <v>0</v>
      </c>
      <c r="AT43" s="49" t="n">
        <f aca="false">N(ABS(Calc_2!AT67-Calc_2!AT73-Calc_2!AT72+Calc_2!AT68)&gt;Tolerance)+N(Calc_2!AT73&lt;-Tolerance)</f>
        <v>0</v>
      </c>
      <c r="AU43" s="49" t="n">
        <f aca="false">N(ABS(Calc_2!AU67-Calc_2!AU73-Calc_2!AU72+Calc_2!AU68)&gt;Tolerance)+N(Calc_2!AU73&lt;-Tolerance)</f>
        <v>0</v>
      </c>
      <c r="AV43" s="49" t="n">
        <f aca="false">N(ABS(Calc_2!AV67-Calc_2!AV73-Calc_2!AV72+Calc_2!AV68)&gt;Tolerance)+N(Calc_2!AV73&lt;-Tolerance)</f>
        <v>0</v>
      </c>
      <c r="AW43" s="49" t="n">
        <f aca="false">N(ABS(Calc_2!AW67-Calc_2!AW73-Calc_2!AW72+Calc_2!AW68)&gt;Tolerance)+N(Calc_2!AW73&lt;-Tolerance)</f>
        <v>0</v>
      </c>
      <c r="AX43" s="49" t="n">
        <f aca="false">N(ABS(Calc_2!AX67-Calc_2!AX73-Calc_2!AX72+Calc_2!AX68)&gt;Tolerance)+N(Calc_2!AX73&lt;-Tolerance)</f>
        <v>0</v>
      </c>
      <c r="AY43" s="49" t="n">
        <f aca="false">N(ABS(Calc_2!AY67-Calc_2!AY73-Calc_2!AY72+Calc_2!AY68)&gt;Tolerance)+N(Calc_2!AY73&lt;-Tolerance)</f>
        <v>0</v>
      </c>
      <c r="AZ43" s="49" t="n">
        <f aca="false">N(ABS(Calc_2!AZ67-Calc_2!AZ73-Calc_2!AZ72+Calc_2!AZ68)&gt;Tolerance)+N(Calc_2!AZ73&lt;-Tolerance)</f>
        <v>0</v>
      </c>
      <c r="BA43" s="49" t="n">
        <f aca="false">N(ABS(Calc_2!BA67-Calc_2!BA73-Calc_2!BA72+Calc_2!BA68)&gt;Tolerance)+N(Calc_2!BA73&lt;-Tolerance)</f>
        <v>0</v>
      </c>
      <c r="BB43" s="49" t="n">
        <f aca="false">N(ABS(Calc_2!BB67-Calc_2!BB73-Calc_2!BB72+Calc_2!BB68)&gt;Tolerance)+N(Calc_2!BB73&lt;-Tolerance)</f>
        <v>0</v>
      </c>
      <c r="BC43" s="49" t="n">
        <f aca="false">N(ABS(Calc_2!BC67-Calc_2!BC73-Calc_2!BC72+Calc_2!BC68)&gt;Tolerance)+N(Calc_2!BC73&lt;-Tolerance)</f>
        <v>0</v>
      </c>
      <c r="BD43" s="49" t="n">
        <f aca="false">N(ABS(Calc_2!BD67-Calc_2!BD73-Calc_2!BD72+Calc_2!BD68)&gt;Tolerance)+N(Calc_2!BD73&lt;-Tolerance)</f>
        <v>0</v>
      </c>
      <c r="BE43" s="49" t="n">
        <f aca="false">N(ABS(Calc_2!BE67-Calc_2!BE73-Calc_2!BE72+Calc_2!BE68)&gt;Tolerance)+N(Calc_2!BE73&lt;-Tolerance)</f>
        <v>0</v>
      </c>
      <c r="BF43" s="49" t="n">
        <f aca="false">N(ABS(Calc_2!BF67-Calc_2!BF73-Calc_2!BF72+Calc_2!BF68)&gt;Tolerance)+N(Calc_2!BF73&lt;-Tolerance)</f>
        <v>0</v>
      </c>
      <c r="BG43" s="49" t="n">
        <f aca="false">N(ABS(Calc_2!BG67-Calc_2!BG73-Calc_2!BG72+Calc_2!BG68)&gt;Tolerance)+N(Calc_2!BG73&lt;-Tolerance)</f>
        <v>0</v>
      </c>
      <c r="BH43" s="49" t="n">
        <f aca="false">N(ABS(Calc_2!BH67-Calc_2!BH73-Calc_2!BH72+Calc_2!BH68)&gt;Tolerance)+N(Calc_2!BH73&lt;-Tolerance)</f>
        <v>0</v>
      </c>
      <c r="BI43" s="49" t="n">
        <f aca="false">N(ABS(Calc_2!BI67-Calc_2!BI73-Calc_2!BI72+Calc_2!BI68)&gt;Tolerance)+N(Calc_2!BI73&lt;-Tolerance)</f>
        <v>0</v>
      </c>
      <c r="BJ43" s="49" t="n">
        <f aca="false">N(ABS(Calc_2!BJ67-Calc_2!BJ73-Calc_2!BJ72+Calc_2!BJ68)&gt;Tolerance)+N(Calc_2!BJ73&lt;-Tolerance)</f>
        <v>0</v>
      </c>
      <c r="BK43" s="49" t="n">
        <f aca="false">N(ABS(Calc_2!BK67-Calc_2!BK73-Calc_2!BK72+Calc_2!BK68)&gt;Tolerance)+N(Calc_2!BK73&lt;-Tolerance)</f>
        <v>0</v>
      </c>
      <c r="BL43" s="49" t="n">
        <f aca="false">N(ABS(Calc_2!BL67-Calc_2!BL73-Calc_2!BL72+Calc_2!BL68)&gt;Tolerance)+N(Calc_2!BL73&lt;-Tolerance)</f>
        <v>0</v>
      </c>
      <c r="BM43" s="49" t="n">
        <f aca="false">N(ABS(Calc_2!BM67-Calc_2!BM73-Calc_2!BM72+Calc_2!BM68)&gt;Tolerance)+N(Calc_2!BM73&lt;-Tolerance)</f>
        <v>0</v>
      </c>
      <c r="BN43" s="49" t="n">
        <f aca="false">N(ABS(Calc_2!BN67-Calc_2!BN73-Calc_2!BN72+Calc_2!BN68)&gt;Tolerance)+N(Calc_2!BN73&lt;-Tolerance)</f>
        <v>0</v>
      </c>
      <c r="BO43" s="49" t="n">
        <f aca="false">N(ABS(Calc_2!BO67-Calc_2!BO73-Calc_2!BO72+Calc_2!BO68)&gt;Tolerance)+N(Calc_2!BO73&lt;-Tolerance)</f>
        <v>0</v>
      </c>
      <c r="BP43" s="49" t="n">
        <f aca="false">N(ABS(Calc_2!BP67-Calc_2!BP73-Calc_2!BP72+Calc_2!BP68)&gt;Tolerance)+N(Calc_2!BP73&lt;-Tolerance)</f>
        <v>0</v>
      </c>
      <c r="BQ43" s="49" t="n">
        <f aca="false">N(ABS(Calc_2!BQ67-Calc_2!BQ73-Calc_2!BQ72+Calc_2!BQ68)&gt;Tolerance)+N(Calc_2!BQ73&lt;-Tolerance)</f>
        <v>0</v>
      </c>
      <c r="BR43" s="49" t="n">
        <f aca="false">N(ABS(Calc_2!BR67-Calc_2!BR73-Calc_2!BR72+Calc_2!BR68)&gt;Tolerance)+N(Calc_2!BR73&lt;-Tolerance)</f>
        <v>0</v>
      </c>
      <c r="BS43" s="49" t="n">
        <f aca="false">N(ABS(Calc_2!BS67-Calc_2!BS73-Calc_2!BS72+Calc_2!BS68)&gt;Tolerance)+N(Calc_2!BS73&lt;-Tolerance)</f>
        <v>0</v>
      </c>
      <c r="BT43" s="49" t="n">
        <f aca="false">N(ABS(Calc_2!BT67-Calc_2!BT73-Calc_2!BT72+Calc_2!BT68)&gt;Tolerance)+N(Calc_2!BT73&lt;-Tolerance)</f>
        <v>0</v>
      </c>
      <c r="BU43" s="49" t="n">
        <f aca="false">N(ABS(Calc_2!BU67-Calc_2!BU73-Calc_2!BU72+Calc_2!BU68)&gt;Tolerance)+N(Calc_2!BU73&lt;-Tolerance)</f>
        <v>0</v>
      </c>
      <c r="BV43" s="49" t="n">
        <f aca="false">N(ABS(Calc_2!BV67-Calc_2!BV73-Calc_2!BV72+Calc_2!BV68)&gt;Tolerance)+N(Calc_2!BV73&lt;-Tolerance)</f>
        <v>0</v>
      </c>
      <c r="BW43" s="49" t="n">
        <f aca="false">N(ABS(Calc_2!BW67-Calc_2!BW73-Calc_2!BW72+Calc_2!BW68)&gt;Tolerance)+N(Calc_2!BW73&lt;-Tolerance)</f>
        <v>0</v>
      </c>
      <c r="BX43" s="49" t="n">
        <f aca="false">N(ABS(Calc_2!BX67-Calc_2!BX73-Calc_2!BX72+Calc_2!BX68)&gt;Tolerance)+N(Calc_2!BX73&lt;-Tolerance)</f>
        <v>0</v>
      </c>
      <c r="BY43" s="49" t="n">
        <f aca="false">N(ABS(Calc_2!BY67-Calc_2!BY73-Calc_2!BY72+Calc_2!BY68)&gt;Tolerance)+N(Calc_2!BY73&lt;-Tolerance)</f>
        <v>0</v>
      </c>
      <c r="BZ43" s="49" t="n">
        <f aca="false">N(ABS(Calc_2!BZ67-Calc_2!BZ73-Calc_2!BZ72+Calc_2!BZ68)&gt;Tolerance)+N(Calc_2!BZ73&lt;-Tolerance)</f>
        <v>0</v>
      </c>
      <c r="CA43" s="49" t="n">
        <f aca="false">N(ABS(Calc_2!CA67-Calc_2!CA73-Calc_2!CA72+Calc_2!CA68)&gt;Tolerance)+N(Calc_2!CA73&lt;-Tolerance)</f>
        <v>0</v>
      </c>
      <c r="CB43" s="49" t="n">
        <f aca="false">N(ABS(Calc_2!CB67-Calc_2!CB73-Calc_2!CB72+Calc_2!CB68)&gt;Tolerance)+N(Calc_2!CB73&lt;-Tolerance)</f>
        <v>0</v>
      </c>
      <c r="CC43" s="49" t="n">
        <f aca="false">N(ABS(Calc_2!CC67-Calc_2!CC73-Calc_2!CC72+Calc_2!CC68)&gt;Tolerance)+N(Calc_2!CC73&lt;-Tolerance)</f>
        <v>0</v>
      </c>
      <c r="CD43" s="49" t="n">
        <f aca="false">N(ABS(Calc_2!CD67-Calc_2!CD73-Calc_2!CD72+Calc_2!CD68)&gt;Tolerance)+N(Calc_2!CD73&lt;-Tolerance)</f>
        <v>0</v>
      </c>
      <c r="CE43" s="49" t="n">
        <f aca="false">N(ABS(Calc_2!CE67-Calc_2!CE73-Calc_2!CE72+Calc_2!CE68)&gt;Tolerance)+N(Calc_2!CE73&lt;-Tolerance)</f>
        <v>0</v>
      </c>
      <c r="CF43" s="49" t="n">
        <f aca="false">N(ABS(Calc_2!CF67-Calc_2!CF73-Calc_2!CF72+Calc_2!CF68)&gt;Tolerance)+N(Calc_2!CF73&lt;-Tolerance)</f>
        <v>0</v>
      </c>
      <c r="CG43" s="49" t="n">
        <f aca="false">N(ABS(Calc_2!CG67-Calc_2!CG73-Calc_2!CG72+Calc_2!CG68)&gt;Tolerance)+N(Calc_2!CG73&lt;-Tolerance)</f>
        <v>0</v>
      </c>
      <c r="CH43" s="49" t="n">
        <f aca="false">N(ABS(Calc_2!CH67-Calc_2!CH73-Calc_2!CH72+Calc_2!CH68)&gt;Tolerance)+N(Calc_2!CH73&lt;-Tolerance)</f>
        <v>0</v>
      </c>
      <c r="CI43" s="49" t="n">
        <f aca="false">N(ABS(Calc_2!CI67-Calc_2!CI73-Calc_2!CI72+Calc_2!CI68)&gt;Tolerance)+N(Calc_2!CI73&lt;-Tolerance)</f>
        <v>0</v>
      </c>
      <c r="CJ43" s="49" t="n">
        <f aca="false">N(ABS(Calc_2!CJ67-Calc_2!CJ73-Calc_2!CJ72+Calc_2!CJ68)&gt;Tolerance)+N(Calc_2!CJ73&lt;-Tolerance)</f>
        <v>0</v>
      </c>
      <c r="CK43" s="49" t="n">
        <f aca="false">N(ABS(Calc_2!CK67-Calc_2!CK73-Calc_2!CK72+Calc_2!CK68)&gt;Tolerance)+N(Calc_2!CK73&lt;-Tolerance)</f>
        <v>0</v>
      </c>
      <c r="CL43" s="49" t="n">
        <f aca="false">N(ABS(Calc_2!CL67-Calc_2!CL73-Calc_2!CL72+Calc_2!CL68)&gt;Tolerance)+N(Calc_2!CL73&lt;-Tolerance)</f>
        <v>0</v>
      </c>
      <c r="CM43" s="49" t="n">
        <f aca="false">N(ABS(Calc_2!CM67-Calc_2!CM73-Calc_2!CM72+Calc_2!CM68)&gt;Tolerance)+N(Calc_2!CM73&lt;-Tolerance)</f>
        <v>0</v>
      </c>
      <c r="CN43" s="49" t="n">
        <f aca="false">N(ABS(Calc_2!CN67-Calc_2!CN73-Calc_2!CN72+Calc_2!CN68)&gt;Tolerance)+N(Calc_2!CN73&lt;-Tolerance)</f>
        <v>0</v>
      </c>
      <c r="CO43" s="49" t="n">
        <f aca="false">N(ABS(Calc_2!CO67-Calc_2!CO73-Calc_2!CO72+Calc_2!CO68)&gt;Tolerance)+N(Calc_2!CO73&lt;-Tolerance)</f>
        <v>0</v>
      </c>
      <c r="CP43" s="49" t="n">
        <f aca="false">N(ABS(Calc_2!CP67-Calc_2!CP73-Calc_2!CP72+Calc_2!CP68)&gt;Tolerance)+N(Calc_2!CP73&lt;-Tolerance)</f>
        <v>0</v>
      </c>
      <c r="CQ43" s="49" t="n">
        <f aca="false">N(ABS(Calc_2!CQ67-Calc_2!CQ73-Calc_2!CQ72+Calc_2!CQ68)&gt;Tolerance)+N(Calc_2!CQ73&lt;-Tolerance)</f>
        <v>0</v>
      </c>
      <c r="CR43" s="49" t="n">
        <f aca="false">N(ABS(Calc_2!CR67-Calc_2!CR73-Calc_2!CR72+Calc_2!CR68)&gt;Tolerance)+N(Calc_2!CR73&lt;-Tolerance)</f>
        <v>0</v>
      </c>
      <c r="CS43" s="49" t="n">
        <f aca="false">N(ABS(Calc_2!CS67-Calc_2!CS73-Calc_2!CS72+Calc_2!CS68)&gt;Tolerance)+N(Calc_2!CS73&lt;-Tolerance)</f>
        <v>0</v>
      </c>
      <c r="CT43" s="49" t="n">
        <f aca="false">N(ABS(Calc_2!CT67-Calc_2!CT73-Calc_2!CT72+Calc_2!CT68)&gt;Tolerance)+N(Calc_2!CT73&lt;-Tolerance)</f>
        <v>0</v>
      </c>
      <c r="CU43" s="49" t="n">
        <f aca="false">N(ABS(Calc_2!CU67-Calc_2!CU73-Calc_2!CU72+Calc_2!CU68)&gt;Tolerance)+N(Calc_2!CU73&lt;-Tolerance)</f>
        <v>0</v>
      </c>
      <c r="CV43" s="49" t="n">
        <f aca="false">N(ABS(Calc_2!CV67-Calc_2!CV73-Calc_2!CV72+Calc_2!CV68)&gt;Tolerance)+N(Calc_2!CV73&lt;-Tolerance)</f>
        <v>0</v>
      </c>
      <c r="CW43" s="49" t="n">
        <f aca="false">N(ABS(Calc_2!CW67-Calc_2!CW73-Calc_2!CW72+Calc_2!CW68)&gt;Tolerance)+N(Calc_2!CW73&lt;-Tolerance)</f>
        <v>0</v>
      </c>
      <c r="CX43" s="49" t="n">
        <f aca="false">N(ABS(Calc_2!CX67-Calc_2!CX73-Calc_2!CX72+Calc_2!CX68)&gt;Tolerance)+N(Calc_2!CX73&lt;-Tolerance)</f>
        <v>0</v>
      </c>
      <c r="CY43" s="49" t="n">
        <f aca="false">N(ABS(Calc_2!CY67-Calc_2!CY73-Calc_2!CY72+Calc_2!CY68)&gt;Tolerance)+N(Calc_2!CY73&lt;-Tolerance)</f>
        <v>0</v>
      </c>
      <c r="CZ43" s="49" t="n">
        <f aca="false">N(ABS(Calc_2!CZ67-Calc_2!CZ73-Calc_2!CZ72+Calc_2!CZ68)&gt;Tolerance)+N(Calc_2!CZ73&lt;-Tolerance)</f>
        <v>0</v>
      </c>
      <c r="DA43" s="49" t="n">
        <f aca="false">N(ABS(Calc_2!DA67-Calc_2!DA73-Calc_2!DA72+Calc_2!DA68)&gt;Tolerance)+N(Calc_2!DA73&lt;-Tolerance)</f>
        <v>0</v>
      </c>
      <c r="DB43" s="49" t="n">
        <f aca="false">N(ABS(Calc_2!DB67-Calc_2!DB73-Calc_2!DB72+Calc_2!DB68)&gt;Tolerance)+N(Calc_2!DB73&lt;-Tolerance)</f>
        <v>0</v>
      </c>
      <c r="DC43" s="49" t="n">
        <f aca="false">N(ABS(Calc_2!DC67-Calc_2!DC73-Calc_2!DC72+Calc_2!DC68)&gt;Tolerance)+N(Calc_2!DC73&lt;-Tolerance)</f>
        <v>0</v>
      </c>
      <c r="DD43" s="49" t="n">
        <f aca="false">N(ABS(Calc_2!DD67-Calc_2!DD73-Calc_2!DD72+Calc_2!DD68)&gt;Tolerance)+N(Calc_2!DD73&lt;-Tolerance)</f>
        <v>0</v>
      </c>
      <c r="DE43" s="49" t="n">
        <f aca="false">N(ABS(Calc_2!DE67-Calc_2!DE73-Calc_2!DE72+Calc_2!DE68)&gt;Tolerance)+N(Calc_2!DE73&lt;-Tolerance)</f>
        <v>0</v>
      </c>
      <c r="DF43" s="49" t="n">
        <f aca="false">N(ABS(Calc_2!DF67-Calc_2!DF73-Calc_2!DF72+Calc_2!DF68)&gt;Tolerance)+N(Calc_2!DF73&lt;-Tolerance)</f>
        <v>0</v>
      </c>
      <c r="DG43" s="49" t="n">
        <f aca="false">N(ABS(Calc_2!DG67-Calc_2!DG73-Calc_2!DG72+Calc_2!DG68)&gt;Tolerance)+N(Calc_2!DG73&lt;-Tolerance)</f>
        <v>0</v>
      </c>
      <c r="DH43" s="49" t="n">
        <f aca="false">N(ABS(Calc_2!DH67-Calc_2!DH73-Calc_2!DH72+Calc_2!DH68)&gt;Tolerance)+N(Calc_2!DH73&lt;-Tolerance)</f>
        <v>0</v>
      </c>
      <c r="DI43" s="49" t="n">
        <f aca="false">N(ABS(Calc_2!DI67-Calc_2!DI73-Calc_2!DI72+Calc_2!DI68)&gt;Tolerance)+N(Calc_2!DI73&lt;-Tolerance)</f>
        <v>0</v>
      </c>
      <c r="DJ43" s="49" t="n">
        <f aca="false">N(ABS(Calc_2!DJ67-Calc_2!DJ73-Calc_2!DJ72+Calc_2!DJ68)&gt;Tolerance)+N(Calc_2!DJ73&lt;-Tolerance)</f>
        <v>0</v>
      </c>
      <c r="DK43" s="49" t="n">
        <f aca="false">N(ABS(Calc_2!DK67-Calc_2!DK73-Calc_2!DK72+Calc_2!DK68)&gt;Tolerance)+N(Calc_2!DK73&lt;-Tolerance)</f>
        <v>0</v>
      </c>
      <c r="DL43" s="49" t="n">
        <f aca="false">N(ABS(Calc_2!DL67-Calc_2!DL73-Calc_2!DL72+Calc_2!DL68)&gt;Tolerance)+N(Calc_2!DL73&lt;-Tolerance)</f>
        <v>0</v>
      </c>
      <c r="DM43" s="49" t="n">
        <f aca="false">N(ABS(Calc_2!DM67-Calc_2!DM73-Calc_2!DM72+Calc_2!DM68)&gt;Tolerance)+N(Calc_2!DM73&lt;-Tolerance)</f>
        <v>0</v>
      </c>
      <c r="DN43" s="49" t="n">
        <f aca="false">N(ABS(Calc_2!DN67-Calc_2!DN73-Calc_2!DN72+Calc_2!DN68)&gt;Tolerance)+N(Calc_2!DN73&lt;-Tolerance)</f>
        <v>0</v>
      </c>
      <c r="DO43" s="49" t="n">
        <f aca="false">N(ABS(Calc_2!DO67-Calc_2!DO73-Calc_2!DO72+Calc_2!DO68)&gt;Tolerance)+N(Calc_2!DO73&lt;-Tolerance)</f>
        <v>0</v>
      </c>
      <c r="DP43" s="49" t="n">
        <f aca="false">N(ABS(Calc_2!DP67-Calc_2!DP73-Calc_2!DP72+Calc_2!DP68)&gt;Tolerance)+N(Calc_2!DP73&lt;-Tolerance)</f>
        <v>0</v>
      </c>
      <c r="DQ43" s="49" t="n">
        <f aca="false">N(ABS(Calc_2!DQ67-Calc_2!DQ73-Calc_2!DQ72+Calc_2!DQ68)&gt;Tolerance)+N(Calc_2!DQ73&lt;-Tolerance)</f>
        <v>0</v>
      </c>
      <c r="DR43" s="49" t="n">
        <f aca="false">N(ABS(Calc_2!DR67-Calc_2!DR73-Calc_2!DR72+Calc_2!DR68)&gt;Tolerance)+N(Calc_2!DR73&lt;-Tolerance)</f>
        <v>0</v>
      </c>
      <c r="DS43" s="49" t="n">
        <f aca="false">N(ABS(Calc_2!DS67-Calc_2!DS73-Calc_2!DS72+Calc_2!DS68)&gt;Tolerance)+N(Calc_2!DS73&lt;-Tolerance)</f>
        <v>0</v>
      </c>
      <c r="DT43" s="49" t="n">
        <f aca="false">N(ABS(Calc_2!DT67-Calc_2!DT73-Calc_2!DT72+Calc_2!DT68)&gt;Tolerance)+N(Calc_2!DT73&lt;-Tolerance)</f>
        <v>0</v>
      </c>
      <c r="DU43" s="49" t="n">
        <f aca="false">N(ABS(Calc_2!DU67-Calc_2!DU73-Calc_2!DU72+Calc_2!DU68)&gt;Tolerance)+N(Calc_2!DU73&lt;-Tolerance)</f>
        <v>0</v>
      </c>
      <c r="DV43" s="49" t="n">
        <f aca="false">N(ABS(Calc_2!DV67-Calc_2!DV73-Calc_2!DV72+Calc_2!DV68)&gt;Tolerance)+N(Calc_2!DV73&lt;-Tolerance)</f>
        <v>0</v>
      </c>
      <c r="DW43" s="49" t="n">
        <f aca="false">N(ABS(Calc_2!DW67-Calc_2!DW73-Calc_2!DW72+Calc_2!DW68)&gt;Tolerance)+N(Calc_2!DW73&lt;-Tolerance)</f>
        <v>0</v>
      </c>
      <c r="DX43" s="49" t="n">
        <f aca="false">N(ABS(Calc_2!DX67-Calc_2!DX73-Calc_2!DX72+Calc_2!DX68)&gt;Tolerance)+N(Calc_2!DX73&lt;-Tolerance)</f>
        <v>0</v>
      </c>
      <c r="DY43" s="49" t="n">
        <f aca="false">N(ABS(Calc_2!DY67-Calc_2!DY73-Calc_2!DY72+Calc_2!DY68)&gt;Tolerance)+N(Calc_2!DY73&lt;-Tolerance)</f>
        <v>0</v>
      </c>
      <c r="DZ43" s="49" t="n">
        <f aca="false">N(ABS(Calc_2!DZ67-Calc_2!DZ73-Calc_2!DZ72+Calc_2!DZ68)&gt;Tolerance)+N(Calc_2!DZ73&lt;-Tolerance)</f>
        <v>0</v>
      </c>
      <c r="EA43" s="49" t="n">
        <f aca="false">N(ABS(Calc_2!EA67-Calc_2!EA73-Calc_2!EA72+Calc_2!EA68)&gt;Tolerance)+N(Calc_2!EA73&lt;-Tolerance)</f>
        <v>0</v>
      </c>
      <c r="EB43" s="49" t="n">
        <f aca="false">N(ABS(Calc_2!EB67-Calc_2!EB73-Calc_2!EB72+Calc_2!EB68)&gt;Tolerance)+N(Calc_2!EB73&lt;-Tolerance)</f>
        <v>0</v>
      </c>
      <c r="EC43" s="49" t="n">
        <f aca="false">N(ABS(Calc_2!EC67-Calc_2!EC73-Calc_2!EC72+Calc_2!EC68)&gt;Tolerance)+N(Calc_2!EC73&lt;-Tolerance)</f>
        <v>0</v>
      </c>
      <c r="ED43" s="49" t="n">
        <f aca="false">N(ABS(Calc_2!ED67-Calc_2!ED73-Calc_2!ED72+Calc_2!ED68)&gt;Tolerance)+N(Calc_2!ED73&lt;-Tolerance)</f>
        <v>0</v>
      </c>
      <c r="EE43" s="49" t="n">
        <f aca="false">N(ABS(Calc_2!EE67-Calc_2!EE73-Calc_2!EE72+Calc_2!EE68)&gt;Tolerance)+N(Calc_2!EE73&lt;-Tolerance)</f>
        <v>0</v>
      </c>
      <c r="EF43" s="49" t="n">
        <f aca="false">N(ABS(Calc_2!EF67-Calc_2!EF73-Calc_2!EF72+Calc_2!EF68)&gt;Tolerance)+N(Calc_2!EF73&lt;-Tolerance)</f>
        <v>0</v>
      </c>
      <c r="EG43" s="49" t="n">
        <f aca="false">N(ABS(Calc_2!EG67-Calc_2!EG73-Calc_2!EG72+Calc_2!EG68)&gt;Tolerance)+N(Calc_2!EG73&lt;-Tolerance)</f>
        <v>0</v>
      </c>
      <c r="EH43" s="49" t="n">
        <f aca="false">N(ABS(Calc_2!EH67-Calc_2!EH73-Calc_2!EH72+Calc_2!EH68)&gt;Tolerance)+N(Calc_2!EH73&lt;-Tolerance)</f>
        <v>0</v>
      </c>
      <c r="EI43" s="49" t="n">
        <f aca="false">N(ABS(Calc_2!EI67-Calc_2!EI73-Calc_2!EI72+Calc_2!EI68)&gt;Tolerance)+N(Calc_2!EI73&lt;-Tolerance)</f>
        <v>0</v>
      </c>
      <c r="EJ43" s="49" t="n">
        <f aca="false">N(ABS(Calc_2!EJ67-Calc_2!EJ73-Calc_2!EJ72+Calc_2!EJ68)&gt;Tolerance)+N(Calc_2!EJ73&lt;-Tolerance)</f>
        <v>0</v>
      </c>
      <c r="EK43" s="49" t="n">
        <f aca="false">N(ABS(Calc_2!EK67-Calc_2!EK73-Calc_2!EK72+Calc_2!EK68)&gt;Tolerance)+N(Calc_2!EK73&lt;-Tolerance)</f>
        <v>0</v>
      </c>
      <c r="EL43" s="49" t="n">
        <f aca="false">N(ABS(Calc_2!EL67-Calc_2!EL73-Calc_2!EL72+Calc_2!EL68)&gt;Tolerance)+N(Calc_2!EL73&lt;-Tolerance)</f>
        <v>0</v>
      </c>
      <c r="EM43" s="49" t="n">
        <f aca="false">N(ABS(Calc_2!EM67-Calc_2!EM73-Calc_2!EM72+Calc_2!EM68)&gt;Tolerance)+N(Calc_2!EM73&lt;-Tolerance)</f>
        <v>0</v>
      </c>
      <c r="EN43" s="49" t="n">
        <f aca="false">N(ABS(Calc_2!EN67-Calc_2!EN73-Calc_2!EN72+Calc_2!EN68)&gt;Tolerance)+N(Calc_2!EN73&lt;-Tolerance)</f>
        <v>0</v>
      </c>
      <c r="EO43" s="49" t="n">
        <f aca="false">N(ABS(Calc_2!EO67-Calc_2!EO73-Calc_2!EO72+Calc_2!EO68)&gt;Tolerance)+N(Calc_2!EO73&lt;-Tolerance)</f>
        <v>0</v>
      </c>
      <c r="EP43" s="49" t="n">
        <f aca="false">N(ABS(Calc_2!EP67-Calc_2!EP73-Calc_2!EP72+Calc_2!EP68)&gt;Tolerance)+N(Calc_2!EP73&lt;-Tolerance)</f>
        <v>0</v>
      </c>
      <c r="EQ43" s="49" t="n">
        <f aca="false">N(ABS(Calc_2!EQ67-Calc_2!EQ73-Calc_2!EQ72+Calc_2!EQ68)&gt;Tolerance)+N(Calc_2!EQ73&lt;-Tolerance)</f>
        <v>0</v>
      </c>
      <c r="ER43" s="49" t="n">
        <f aca="false">N(ABS(Calc_2!ER67-Calc_2!ER73-Calc_2!ER72+Calc_2!ER68)&gt;Tolerance)+N(Calc_2!ER73&lt;-Tolerance)</f>
        <v>0</v>
      </c>
      <c r="ES43" s="49" t="n">
        <f aca="false">N(ABS(Calc_2!ES67-Calc_2!ES73-Calc_2!ES72+Calc_2!ES68)&gt;Tolerance)+N(Calc_2!ES73&lt;-Tolerance)</f>
        <v>0</v>
      </c>
      <c r="ET43" s="49" t="n">
        <f aca="false">N(ABS(Calc_2!ET67-Calc_2!ET73-Calc_2!ET72+Calc_2!ET68)&gt;Tolerance)+N(Calc_2!ET73&lt;-Tolerance)</f>
        <v>0</v>
      </c>
      <c r="EU43" s="49" t="n">
        <f aca="false">N(ABS(Calc_2!EU67-Calc_2!EU73-Calc_2!EU72+Calc_2!EU68)&gt;Tolerance)+N(Calc_2!EU73&lt;-Tolerance)</f>
        <v>0</v>
      </c>
      <c r="EV43" s="49" t="n">
        <f aca="false">N(ABS(Calc_2!EV67-Calc_2!EV73-Calc_2!EV72+Calc_2!EV68)&gt;Tolerance)+N(Calc_2!EV73&lt;-Tolerance)</f>
        <v>0</v>
      </c>
      <c r="EW43" s="49" t="n">
        <f aca="false">N(ABS(Calc_2!EW67-Calc_2!EW73-Calc_2!EW72+Calc_2!EW68)&gt;Tolerance)+N(Calc_2!EW73&lt;-Tolerance)</f>
        <v>0</v>
      </c>
      <c r="EX43" s="49" t="n">
        <f aca="false">N(ABS(Calc_2!EX67-Calc_2!EX73-Calc_2!EX72+Calc_2!EX68)&gt;Tolerance)+N(Calc_2!EX73&lt;-Tolerance)</f>
        <v>0</v>
      </c>
      <c r="EY43" s="49" t="n">
        <f aca="false">N(ABS(Calc_2!EY67-Calc_2!EY73-Calc_2!EY72+Calc_2!EY68)&gt;Tolerance)+N(Calc_2!EY73&lt;-Tolerance)</f>
        <v>0</v>
      </c>
      <c r="EZ43" s="49" t="n">
        <f aca="false">N(ABS(Calc_2!EZ67-Calc_2!EZ73-Calc_2!EZ72+Calc_2!EZ68)&gt;Tolerance)+N(Calc_2!EZ73&lt;-Tolerance)</f>
        <v>0</v>
      </c>
      <c r="FA43" s="49" t="n">
        <f aca="false">N(ABS(Calc_2!FA67-Calc_2!FA73-Calc_2!FA72+Calc_2!FA68)&gt;Tolerance)+N(Calc_2!FA73&lt;-Tolerance)</f>
        <v>0</v>
      </c>
      <c r="FB43" s="49" t="n">
        <f aca="false">N(ABS(Calc_2!FB67-Calc_2!FB73-Calc_2!FB72+Calc_2!FB68)&gt;Tolerance)+N(Calc_2!FB73&lt;-Tolerance)</f>
        <v>0</v>
      </c>
      <c r="FC43" s="49" t="n">
        <f aca="false">N(ABS(Calc_2!FC67-Calc_2!FC73-Calc_2!FC72+Calc_2!FC68)&gt;Tolerance)+N(Calc_2!FC73&lt;-Tolerance)</f>
        <v>0</v>
      </c>
      <c r="FD43" s="49" t="n">
        <f aca="false">N(ABS(Calc_2!FD67-Calc_2!FD73-Calc_2!FD72+Calc_2!FD68)&gt;Tolerance)+N(Calc_2!FD73&lt;-Tolerance)</f>
        <v>0</v>
      </c>
      <c r="FE43" s="49" t="n">
        <f aca="false">N(ABS(Calc_2!FE67-Calc_2!FE73-Calc_2!FE72+Calc_2!FE68)&gt;Tolerance)+N(Calc_2!FE73&lt;-Tolerance)</f>
        <v>0</v>
      </c>
      <c r="FF43" s="49" t="n">
        <f aca="false">N(ABS(Calc_2!FF67-Calc_2!FF73-Calc_2!FF72+Calc_2!FF68)&gt;Tolerance)+N(Calc_2!FF73&lt;-Tolerance)</f>
        <v>0</v>
      </c>
      <c r="FG43" s="49" t="n">
        <f aca="false">N(ABS(Calc_2!FG67-Calc_2!FG73-Calc_2!FG72+Calc_2!FG68)&gt;Tolerance)+N(Calc_2!FG73&lt;-Tolerance)</f>
        <v>0</v>
      </c>
      <c r="FH43" s="49" t="n">
        <f aca="false">N(ABS(Calc_2!FH67-Calc_2!FH73-Calc_2!FH72+Calc_2!FH68)&gt;Tolerance)+N(Calc_2!FH73&lt;-Tolerance)</f>
        <v>0</v>
      </c>
    </row>
    <row r="44" customFormat="false" ht="15" hidden="false" customHeight="false" outlineLevel="0" collapsed="false">
      <c r="C44" s="0" t="s">
        <v>881</v>
      </c>
      <c r="D44" s="11" t="s">
        <v>39</v>
      </c>
      <c r="E44" s="66" t="str">
        <f aca="false">IF(F44=0,"OK","CHECK")</f>
        <v>OK</v>
      </c>
      <c r="F44" s="49" t="n">
        <f aca="false">SUM(J44:FH44)</f>
        <v>0</v>
      </c>
      <c r="J44" s="49" t="n">
        <f aca="false">N(ABS(Calc_3!J67-Calc_3!J73-Calc_3!J72+Calc_3!J68)&gt;Tolerance)+N(Calc_3!J73&lt;-Tolerance)</f>
        <v>0</v>
      </c>
      <c r="K44" s="49" t="n">
        <f aca="false">N(ABS(Calc_3!K67-Calc_3!K73-Calc_3!K72+Calc_3!K68)&gt;Tolerance)+N(Calc_3!K73&lt;-Tolerance)</f>
        <v>0</v>
      </c>
      <c r="L44" s="49" t="n">
        <f aca="false">N(ABS(Calc_3!L67-Calc_3!L73-Calc_3!L72+Calc_3!L68)&gt;Tolerance)+N(Calc_3!L73&lt;-Tolerance)</f>
        <v>0</v>
      </c>
      <c r="M44" s="49" t="n">
        <f aca="false">N(ABS(Calc_3!M67-Calc_3!M73-Calc_3!M72+Calc_3!M68)&gt;Tolerance)+N(Calc_3!M73&lt;-Tolerance)</f>
        <v>0</v>
      </c>
      <c r="N44" s="49" t="n">
        <f aca="false">N(ABS(Calc_3!N67-Calc_3!N73-Calc_3!N72+Calc_3!N68)&gt;Tolerance)+N(Calc_3!N73&lt;-Tolerance)</f>
        <v>0</v>
      </c>
      <c r="O44" s="49" t="n">
        <f aca="false">N(ABS(Calc_3!O67-Calc_3!O73-Calc_3!O72+Calc_3!O68)&gt;Tolerance)+N(Calc_3!O73&lt;-Tolerance)</f>
        <v>0</v>
      </c>
      <c r="P44" s="49" t="n">
        <f aca="false">N(ABS(Calc_3!P67-Calc_3!P73-Calc_3!P72+Calc_3!P68)&gt;Tolerance)+N(Calc_3!P73&lt;-Tolerance)</f>
        <v>0</v>
      </c>
      <c r="Q44" s="49" t="n">
        <f aca="false">N(ABS(Calc_3!Q67-Calc_3!Q73-Calc_3!Q72+Calc_3!Q68)&gt;Tolerance)+N(Calc_3!Q73&lt;-Tolerance)</f>
        <v>0</v>
      </c>
      <c r="R44" s="49" t="n">
        <f aca="false">N(ABS(Calc_3!R67-Calc_3!R73-Calc_3!R72+Calc_3!R68)&gt;Tolerance)+N(Calc_3!R73&lt;-Tolerance)</f>
        <v>0</v>
      </c>
      <c r="S44" s="49" t="n">
        <f aca="false">N(ABS(Calc_3!S67-Calc_3!S73-Calc_3!S72+Calc_3!S68)&gt;Tolerance)+N(Calc_3!S73&lt;-Tolerance)</f>
        <v>0</v>
      </c>
      <c r="T44" s="49" t="n">
        <f aca="false">N(ABS(Calc_3!T67-Calc_3!T73-Calc_3!T72+Calc_3!T68)&gt;Tolerance)+N(Calc_3!T73&lt;-Tolerance)</f>
        <v>0</v>
      </c>
      <c r="U44" s="49" t="n">
        <f aca="false">N(ABS(Calc_3!U67-Calc_3!U73-Calc_3!U72+Calc_3!U68)&gt;Tolerance)+N(Calc_3!U73&lt;-Tolerance)</f>
        <v>0</v>
      </c>
      <c r="V44" s="49" t="n">
        <f aca="false">N(ABS(Calc_3!V67-Calc_3!V73-Calc_3!V72+Calc_3!V68)&gt;Tolerance)+N(Calc_3!V73&lt;-Tolerance)</f>
        <v>0</v>
      </c>
      <c r="W44" s="49" t="n">
        <f aca="false">N(ABS(Calc_3!W67-Calc_3!W73-Calc_3!W72+Calc_3!W68)&gt;Tolerance)+N(Calc_3!W73&lt;-Tolerance)</f>
        <v>0</v>
      </c>
      <c r="X44" s="49" t="n">
        <f aca="false">N(ABS(Calc_3!X67-Calc_3!X73-Calc_3!X72+Calc_3!X68)&gt;Tolerance)+N(Calc_3!X73&lt;-Tolerance)</f>
        <v>0</v>
      </c>
      <c r="Y44" s="49" t="n">
        <f aca="false">N(ABS(Calc_3!Y67-Calc_3!Y73-Calc_3!Y72+Calc_3!Y68)&gt;Tolerance)+N(Calc_3!Y73&lt;-Tolerance)</f>
        <v>0</v>
      </c>
      <c r="Z44" s="49" t="n">
        <f aca="false">N(ABS(Calc_3!Z67-Calc_3!Z73-Calc_3!Z72+Calc_3!Z68)&gt;Tolerance)+N(Calc_3!Z73&lt;-Tolerance)</f>
        <v>0</v>
      </c>
      <c r="AA44" s="49" t="n">
        <f aca="false">N(ABS(Calc_3!AA67-Calc_3!AA73-Calc_3!AA72+Calc_3!AA68)&gt;Tolerance)+N(Calc_3!AA73&lt;-Tolerance)</f>
        <v>0</v>
      </c>
      <c r="AB44" s="49" t="n">
        <f aca="false">N(ABS(Calc_3!AB67-Calc_3!AB73-Calc_3!AB72+Calc_3!AB68)&gt;Tolerance)+N(Calc_3!AB73&lt;-Tolerance)</f>
        <v>0</v>
      </c>
      <c r="AC44" s="49" t="n">
        <f aca="false">N(ABS(Calc_3!AC67-Calc_3!AC73-Calc_3!AC72+Calc_3!AC68)&gt;Tolerance)+N(Calc_3!AC73&lt;-Tolerance)</f>
        <v>0</v>
      </c>
      <c r="AD44" s="49" t="n">
        <f aca="false">N(ABS(Calc_3!AD67-Calc_3!AD73-Calc_3!AD72+Calc_3!AD68)&gt;Tolerance)+N(Calc_3!AD73&lt;-Tolerance)</f>
        <v>0</v>
      </c>
      <c r="AE44" s="49" t="n">
        <f aca="false">N(ABS(Calc_3!AE67-Calc_3!AE73-Calc_3!AE72+Calc_3!AE68)&gt;Tolerance)+N(Calc_3!AE73&lt;-Tolerance)</f>
        <v>0</v>
      </c>
      <c r="AF44" s="49" t="n">
        <f aca="false">N(ABS(Calc_3!AF67-Calc_3!AF73-Calc_3!AF72+Calc_3!AF68)&gt;Tolerance)+N(Calc_3!AF73&lt;-Tolerance)</f>
        <v>0</v>
      </c>
      <c r="AG44" s="49" t="n">
        <f aca="false">N(ABS(Calc_3!AG67-Calc_3!AG73-Calc_3!AG72+Calc_3!AG68)&gt;Tolerance)+N(Calc_3!AG73&lt;-Tolerance)</f>
        <v>0</v>
      </c>
      <c r="AH44" s="49" t="n">
        <f aca="false">N(ABS(Calc_3!AH67-Calc_3!AH73-Calc_3!AH72+Calc_3!AH68)&gt;Tolerance)+N(Calc_3!AH73&lt;-Tolerance)</f>
        <v>0</v>
      </c>
      <c r="AI44" s="49" t="n">
        <f aca="false">N(ABS(Calc_3!AI67-Calc_3!AI73-Calc_3!AI72+Calc_3!AI68)&gt;Tolerance)+N(Calc_3!AI73&lt;-Tolerance)</f>
        <v>0</v>
      </c>
      <c r="AJ44" s="49" t="n">
        <f aca="false">N(ABS(Calc_3!AJ67-Calc_3!AJ73-Calc_3!AJ72+Calc_3!AJ68)&gt;Tolerance)+N(Calc_3!AJ73&lt;-Tolerance)</f>
        <v>0</v>
      </c>
      <c r="AK44" s="49" t="n">
        <f aca="false">N(ABS(Calc_3!AK67-Calc_3!AK73-Calc_3!AK72+Calc_3!AK68)&gt;Tolerance)+N(Calc_3!AK73&lt;-Tolerance)</f>
        <v>0</v>
      </c>
      <c r="AL44" s="49" t="n">
        <f aca="false">N(ABS(Calc_3!AL67-Calc_3!AL73-Calc_3!AL72+Calc_3!AL68)&gt;Tolerance)+N(Calc_3!AL73&lt;-Tolerance)</f>
        <v>0</v>
      </c>
      <c r="AM44" s="49" t="n">
        <f aca="false">N(ABS(Calc_3!AM67-Calc_3!AM73-Calc_3!AM72+Calc_3!AM68)&gt;Tolerance)+N(Calc_3!AM73&lt;-Tolerance)</f>
        <v>0</v>
      </c>
      <c r="AN44" s="49" t="n">
        <f aca="false">N(ABS(Calc_3!AN67-Calc_3!AN73-Calc_3!AN72+Calc_3!AN68)&gt;Tolerance)+N(Calc_3!AN73&lt;-Tolerance)</f>
        <v>0</v>
      </c>
      <c r="AO44" s="49" t="n">
        <f aca="false">N(ABS(Calc_3!AO67-Calc_3!AO73-Calc_3!AO72+Calc_3!AO68)&gt;Tolerance)+N(Calc_3!AO73&lt;-Tolerance)</f>
        <v>0</v>
      </c>
      <c r="AP44" s="49" t="n">
        <f aca="false">N(ABS(Calc_3!AP67-Calc_3!AP73-Calc_3!AP72+Calc_3!AP68)&gt;Tolerance)+N(Calc_3!AP73&lt;-Tolerance)</f>
        <v>0</v>
      </c>
      <c r="AQ44" s="49" t="n">
        <f aca="false">N(ABS(Calc_3!AQ67-Calc_3!AQ73-Calc_3!AQ72+Calc_3!AQ68)&gt;Tolerance)+N(Calc_3!AQ73&lt;-Tolerance)</f>
        <v>0</v>
      </c>
      <c r="AR44" s="49" t="n">
        <f aca="false">N(ABS(Calc_3!AR67-Calc_3!AR73-Calc_3!AR72+Calc_3!AR68)&gt;Tolerance)+N(Calc_3!AR73&lt;-Tolerance)</f>
        <v>0</v>
      </c>
      <c r="AS44" s="49" t="n">
        <f aca="false">N(ABS(Calc_3!AS67-Calc_3!AS73-Calc_3!AS72+Calc_3!AS68)&gt;Tolerance)+N(Calc_3!AS73&lt;-Tolerance)</f>
        <v>0</v>
      </c>
      <c r="AT44" s="49" t="n">
        <f aca="false">N(ABS(Calc_3!AT67-Calc_3!AT73-Calc_3!AT72+Calc_3!AT68)&gt;Tolerance)+N(Calc_3!AT73&lt;-Tolerance)</f>
        <v>0</v>
      </c>
      <c r="AU44" s="49" t="n">
        <f aca="false">N(ABS(Calc_3!AU67-Calc_3!AU73-Calc_3!AU72+Calc_3!AU68)&gt;Tolerance)+N(Calc_3!AU73&lt;-Tolerance)</f>
        <v>0</v>
      </c>
      <c r="AV44" s="49" t="n">
        <f aca="false">N(ABS(Calc_3!AV67-Calc_3!AV73-Calc_3!AV72+Calc_3!AV68)&gt;Tolerance)+N(Calc_3!AV73&lt;-Tolerance)</f>
        <v>0</v>
      </c>
      <c r="AW44" s="49" t="n">
        <f aca="false">N(ABS(Calc_3!AW67-Calc_3!AW73-Calc_3!AW72+Calc_3!AW68)&gt;Tolerance)+N(Calc_3!AW73&lt;-Tolerance)</f>
        <v>0</v>
      </c>
      <c r="AX44" s="49" t="n">
        <f aca="false">N(ABS(Calc_3!AX67-Calc_3!AX73-Calc_3!AX72+Calc_3!AX68)&gt;Tolerance)+N(Calc_3!AX73&lt;-Tolerance)</f>
        <v>0</v>
      </c>
      <c r="AY44" s="49" t="n">
        <f aca="false">N(ABS(Calc_3!AY67-Calc_3!AY73-Calc_3!AY72+Calc_3!AY68)&gt;Tolerance)+N(Calc_3!AY73&lt;-Tolerance)</f>
        <v>0</v>
      </c>
      <c r="AZ44" s="49" t="n">
        <f aca="false">N(ABS(Calc_3!AZ67-Calc_3!AZ73-Calc_3!AZ72+Calc_3!AZ68)&gt;Tolerance)+N(Calc_3!AZ73&lt;-Tolerance)</f>
        <v>0</v>
      </c>
      <c r="BA44" s="49" t="n">
        <f aca="false">N(ABS(Calc_3!BA67-Calc_3!BA73-Calc_3!BA72+Calc_3!BA68)&gt;Tolerance)+N(Calc_3!BA73&lt;-Tolerance)</f>
        <v>0</v>
      </c>
      <c r="BB44" s="49" t="n">
        <f aca="false">N(ABS(Calc_3!BB67-Calc_3!BB73-Calc_3!BB72+Calc_3!BB68)&gt;Tolerance)+N(Calc_3!BB73&lt;-Tolerance)</f>
        <v>0</v>
      </c>
      <c r="BC44" s="49" t="n">
        <f aca="false">N(ABS(Calc_3!BC67-Calc_3!BC73-Calc_3!BC72+Calc_3!BC68)&gt;Tolerance)+N(Calc_3!BC73&lt;-Tolerance)</f>
        <v>0</v>
      </c>
      <c r="BD44" s="49" t="n">
        <f aca="false">N(ABS(Calc_3!BD67-Calc_3!BD73-Calc_3!BD72+Calc_3!BD68)&gt;Tolerance)+N(Calc_3!BD73&lt;-Tolerance)</f>
        <v>0</v>
      </c>
      <c r="BE44" s="49" t="n">
        <f aca="false">N(ABS(Calc_3!BE67-Calc_3!BE73-Calc_3!BE72+Calc_3!BE68)&gt;Tolerance)+N(Calc_3!BE73&lt;-Tolerance)</f>
        <v>0</v>
      </c>
      <c r="BF44" s="49" t="n">
        <f aca="false">N(ABS(Calc_3!BF67-Calc_3!BF73-Calc_3!BF72+Calc_3!BF68)&gt;Tolerance)+N(Calc_3!BF73&lt;-Tolerance)</f>
        <v>0</v>
      </c>
      <c r="BG44" s="49" t="n">
        <f aca="false">N(ABS(Calc_3!BG67-Calc_3!BG73-Calc_3!BG72+Calc_3!BG68)&gt;Tolerance)+N(Calc_3!BG73&lt;-Tolerance)</f>
        <v>0</v>
      </c>
      <c r="BH44" s="49" t="n">
        <f aca="false">N(ABS(Calc_3!BH67-Calc_3!BH73-Calc_3!BH72+Calc_3!BH68)&gt;Tolerance)+N(Calc_3!BH73&lt;-Tolerance)</f>
        <v>0</v>
      </c>
      <c r="BI44" s="49" t="n">
        <f aca="false">N(ABS(Calc_3!BI67-Calc_3!BI73-Calc_3!BI72+Calc_3!BI68)&gt;Tolerance)+N(Calc_3!BI73&lt;-Tolerance)</f>
        <v>0</v>
      </c>
      <c r="BJ44" s="49" t="n">
        <f aca="false">N(ABS(Calc_3!BJ67-Calc_3!BJ73-Calc_3!BJ72+Calc_3!BJ68)&gt;Tolerance)+N(Calc_3!BJ73&lt;-Tolerance)</f>
        <v>0</v>
      </c>
      <c r="BK44" s="49" t="n">
        <f aca="false">N(ABS(Calc_3!BK67-Calc_3!BK73-Calc_3!BK72+Calc_3!BK68)&gt;Tolerance)+N(Calc_3!BK73&lt;-Tolerance)</f>
        <v>0</v>
      </c>
      <c r="BL44" s="49" t="n">
        <f aca="false">N(ABS(Calc_3!BL67-Calc_3!BL73-Calc_3!BL72+Calc_3!BL68)&gt;Tolerance)+N(Calc_3!BL73&lt;-Tolerance)</f>
        <v>0</v>
      </c>
      <c r="BM44" s="49" t="n">
        <f aca="false">N(ABS(Calc_3!BM67-Calc_3!BM73-Calc_3!BM72+Calc_3!BM68)&gt;Tolerance)+N(Calc_3!BM73&lt;-Tolerance)</f>
        <v>0</v>
      </c>
      <c r="BN44" s="49" t="n">
        <f aca="false">N(ABS(Calc_3!BN67-Calc_3!BN73-Calc_3!BN72+Calc_3!BN68)&gt;Tolerance)+N(Calc_3!BN73&lt;-Tolerance)</f>
        <v>0</v>
      </c>
      <c r="BO44" s="49" t="n">
        <f aca="false">N(ABS(Calc_3!BO67-Calc_3!BO73-Calc_3!BO72+Calc_3!BO68)&gt;Tolerance)+N(Calc_3!BO73&lt;-Tolerance)</f>
        <v>0</v>
      </c>
      <c r="BP44" s="49" t="n">
        <f aca="false">N(ABS(Calc_3!BP67-Calc_3!BP73-Calc_3!BP72+Calc_3!BP68)&gt;Tolerance)+N(Calc_3!BP73&lt;-Tolerance)</f>
        <v>0</v>
      </c>
      <c r="BQ44" s="49" t="n">
        <f aca="false">N(ABS(Calc_3!BQ67-Calc_3!BQ73-Calc_3!BQ72+Calc_3!BQ68)&gt;Tolerance)+N(Calc_3!BQ73&lt;-Tolerance)</f>
        <v>0</v>
      </c>
      <c r="BR44" s="49" t="n">
        <f aca="false">N(ABS(Calc_3!BR67-Calc_3!BR73-Calc_3!BR72+Calc_3!BR68)&gt;Tolerance)+N(Calc_3!BR73&lt;-Tolerance)</f>
        <v>0</v>
      </c>
      <c r="BS44" s="49" t="n">
        <f aca="false">N(ABS(Calc_3!BS67-Calc_3!BS73-Calc_3!BS72+Calc_3!BS68)&gt;Tolerance)+N(Calc_3!BS73&lt;-Tolerance)</f>
        <v>0</v>
      </c>
      <c r="BT44" s="49" t="n">
        <f aca="false">N(ABS(Calc_3!BT67-Calc_3!BT73-Calc_3!BT72+Calc_3!BT68)&gt;Tolerance)+N(Calc_3!BT73&lt;-Tolerance)</f>
        <v>0</v>
      </c>
      <c r="BU44" s="49" t="n">
        <f aca="false">N(ABS(Calc_3!BU67-Calc_3!BU73-Calc_3!BU72+Calc_3!BU68)&gt;Tolerance)+N(Calc_3!BU73&lt;-Tolerance)</f>
        <v>0</v>
      </c>
      <c r="BV44" s="49" t="n">
        <f aca="false">N(ABS(Calc_3!BV67-Calc_3!BV73-Calc_3!BV72+Calc_3!BV68)&gt;Tolerance)+N(Calc_3!BV73&lt;-Tolerance)</f>
        <v>0</v>
      </c>
      <c r="BW44" s="49" t="n">
        <f aca="false">N(ABS(Calc_3!BW67-Calc_3!BW73-Calc_3!BW72+Calc_3!BW68)&gt;Tolerance)+N(Calc_3!BW73&lt;-Tolerance)</f>
        <v>0</v>
      </c>
      <c r="BX44" s="49" t="n">
        <f aca="false">N(ABS(Calc_3!BX67-Calc_3!BX73-Calc_3!BX72+Calc_3!BX68)&gt;Tolerance)+N(Calc_3!BX73&lt;-Tolerance)</f>
        <v>0</v>
      </c>
      <c r="BY44" s="49" t="n">
        <f aca="false">N(ABS(Calc_3!BY67-Calc_3!BY73-Calc_3!BY72+Calc_3!BY68)&gt;Tolerance)+N(Calc_3!BY73&lt;-Tolerance)</f>
        <v>0</v>
      </c>
      <c r="BZ44" s="49" t="n">
        <f aca="false">N(ABS(Calc_3!BZ67-Calc_3!BZ73-Calc_3!BZ72+Calc_3!BZ68)&gt;Tolerance)+N(Calc_3!BZ73&lt;-Tolerance)</f>
        <v>0</v>
      </c>
      <c r="CA44" s="49" t="n">
        <f aca="false">N(ABS(Calc_3!CA67-Calc_3!CA73-Calc_3!CA72+Calc_3!CA68)&gt;Tolerance)+N(Calc_3!CA73&lt;-Tolerance)</f>
        <v>0</v>
      </c>
      <c r="CB44" s="49" t="n">
        <f aca="false">N(ABS(Calc_3!CB67-Calc_3!CB73-Calc_3!CB72+Calc_3!CB68)&gt;Tolerance)+N(Calc_3!CB73&lt;-Tolerance)</f>
        <v>0</v>
      </c>
      <c r="CC44" s="49" t="n">
        <f aca="false">N(ABS(Calc_3!CC67-Calc_3!CC73-Calc_3!CC72+Calc_3!CC68)&gt;Tolerance)+N(Calc_3!CC73&lt;-Tolerance)</f>
        <v>0</v>
      </c>
      <c r="CD44" s="49" t="n">
        <f aca="false">N(ABS(Calc_3!CD67-Calc_3!CD73-Calc_3!CD72+Calc_3!CD68)&gt;Tolerance)+N(Calc_3!CD73&lt;-Tolerance)</f>
        <v>0</v>
      </c>
      <c r="CE44" s="49" t="n">
        <f aca="false">N(ABS(Calc_3!CE67-Calc_3!CE73-Calc_3!CE72+Calc_3!CE68)&gt;Tolerance)+N(Calc_3!CE73&lt;-Tolerance)</f>
        <v>0</v>
      </c>
      <c r="CF44" s="49" t="n">
        <f aca="false">N(ABS(Calc_3!CF67-Calc_3!CF73-Calc_3!CF72+Calc_3!CF68)&gt;Tolerance)+N(Calc_3!CF73&lt;-Tolerance)</f>
        <v>0</v>
      </c>
      <c r="CG44" s="49" t="n">
        <f aca="false">N(ABS(Calc_3!CG67-Calc_3!CG73-Calc_3!CG72+Calc_3!CG68)&gt;Tolerance)+N(Calc_3!CG73&lt;-Tolerance)</f>
        <v>0</v>
      </c>
      <c r="CH44" s="49" t="n">
        <f aca="false">N(ABS(Calc_3!CH67-Calc_3!CH73-Calc_3!CH72+Calc_3!CH68)&gt;Tolerance)+N(Calc_3!CH73&lt;-Tolerance)</f>
        <v>0</v>
      </c>
      <c r="CI44" s="49" t="n">
        <f aca="false">N(ABS(Calc_3!CI67-Calc_3!CI73-Calc_3!CI72+Calc_3!CI68)&gt;Tolerance)+N(Calc_3!CI73&lt;-Tolerance)</f>
        <v>0</v>
      </c>
      <c r="CJ44" s="49" t="n">
        <f aca="false">N(ABS(Calc_3!CJ67-Calc_3!CJ73-Calc_3!CJ72+Calc_3!CJ68)&gt;Tolerance)+N(Calc_3!CJ73&lt;-Tolerance)</f>
        <v>0</v>
      </c>
      <c r="CK44" s="49" t="n">
        <f aca="false">N(ABS(Calc_3!CK67-Calc_3!CK73-Calc_3!CK72+Calc_3!CK68)&gt;Tolerance)+N(Calc_3!CK73&lt;-Tolerance)</f>
        <v>0</v>
      </c>
      <c r="CL44" s="49" t="n">
        <f aca="false">N(ABS(Calc_3!CL67-Calc_3!CL73-Calc_3!CL72+Calc_3!CL68)&gt;Tolerance)+N(Calc_3!CL73&lt;-Tolerance)</f>
        <v>0</v>
      </c>
      <c r="CM44" s="49" t="n">
        <f aca="false">N(ABS(Calc_3!CM67-Calc_3!CM73-Calc_3!CM72+Calc_3!CM68)&gt;Tolerance)+N(Calc_3!CM73&lt;-Tolerance)</f>
        <v>0</v>
      </c>
      <c r="CN44" s="49" t="n">
        <f aca="false">N(ABS(Calc_3!CN67-Calc_3!CN73-Calc_3!CN72+Calc_3!CN68)&gt;Tolerance)+N(Calc_3!CN73&lt;-Tolerance)</f>
        <v>0</v>
      </c>
      <c r="CO44" s="49" t="n">
        <f aca="false">N(ABS(Calc_3!CO67-Calc_3!CO73-Calc_3!CO72+Calc_3!CO68)&gt;Tolerance)+N(Calc_3!CO73&lt;-Tolerance)</f>
        <v>0</v>
      </c>
      <c r="CP44" s="49" t="n">
        <f aca="false">N(ABS(Calc_3!CP67-Calc_3!CP73-Calc_3!CP72+Calc_3!CP68)&gt;Tolerance)+N(Calc_3!CP73&lt;-Tolerance)</f>
        <v>0</v>
      </c>
      <c r="CQ44" s="49" t="n">
        <f aca="false">N(ABS(Calc_3!CQ67-Calc_3!CQ73-Calc_3!CQ72+Calc_3!CQ68)&gt;Tolerance)+N(Calc_3!CQ73&lt;-Tolerance)</f>
        <v>0</v>
      </c>
      <c r="CR44" s="49" t="n">
        <f aca="false">N(ABS(Calc_3!CR67-Calc_3!CR73-Calc_3!CR72+Calc_3!CR68)&gt;Tolerance)+N(Calc_3!CR73&lt;-Tolerance)</f>
        <v>0</v>
      </c>
      <c r="CS44" s="49" t="n">
        <f aca="false">N(ABS(Calc_3!CS67-Calc_3!CS73-Calc_3!CS72+Calc_3!CS68)&gt;Tolerance)+N(Calc_3!CS73&lt;-Tolerance)</f>
        <v>0</v>
      </c>
      <c r="CT44" s="49" t="n">
        <f aca="false">N(ABS(Calc_3!CT67-Calc_3!CT73-Calc_3!CT72+Calc_3!CT68)&gt;Tolerance)+N(Calc_3!CT73&lt;-Tolerance)</f>
        <v>0</v>
      </c>
      <c r="CU44" s="49" t="n">
        <f aca="false">N(ABS(Calc_3!CU67-Calc_3!CU73-Calc_3!CU72+Calc_3!CU68)&gt;Tolerance)+N(Calc_3!CU73&lt;-Tolerance)</f>
        <v>0</v>
      </c>
      <c r="CV44" s="49" t="n">
        <f aca="false">N(ABS(Calc_3!CV67-Calc_3!CV73-Calc_3!CV72+Calc_3!CV68)&gt;Tolerance)+N(Calc_3!CV73&lt;-Tolerance)</f>
        <v>0</v>
      </c>
      <c r="CW44" s="49" t="n">
        <f aca="false">N(ABS(Calc_3!CW67-Calc_3!CW73-Calc_3!CW72+Calc_3!CW68)&gt;Tolerance)+N(Calc_3!CW73&lt;-Tolerance)</f>
        <v>0</v>
      </c>
      <c r="CX44" s="49" t="n">
        <f aca="false">N(ABS(Calc_3!CX67-Calc_3!CX73-Calc_3!CX72+Calc_3!CX68)&gt;Tolerance)+N(Calc_3!CX73&lt;-Tolerance)</f>
        <v>0</v>
      </c>
      <c r="CY44" s="49" t="n">
        <f aca="false">N(ABS(Calc_3!CY67-Calc_3!CY73-Calc_3!CY72+Calc_3!CY68)&gt;Tolerance)+N(Calc_3!CY73&lt;-Tolerance)</f>
        <v>0</v>
      </c>
      <c r="CZ44" s="49" t="n">
        <f aca="false">N(ABS(Calc_3!CZ67-Calc_3!CZ73-Calc_3!CZ72+Calc_3!CZ68)&gt;Tolerance)+N(Calc_3!CZ73&lt;-Tolerance)</f>
        <v>0</v>
      </c>
      <c r="DA44" s="49" t="n">
        <f aca="false">N(ABS(Calc_3!DA67-Calc_3!DA73-Calc_3!DA72+Calc_3!DA68)&gt;Tolerance)+N(Calc_3!DA73&lt;-Tolerance)</f>
        <v>0</v>
      </c>
      <c r="DB44" s="49" t="n">
        <f aca="false">N(ABS(Calc_3!DB67-Calc_3!DB73-Calc_3!DB72+Calc_3!DB68)&gt;Tolerance)+N(Calc_3!DB73&lt;-Tolerance)</f>
        <v>0</v>
      </c>
      <c r="DC44" s="49" t="n">
        <f aca="false">N(ABS(Calc_3!DC67-Calc_3!DC73-Calc_3!DC72+Calc_3!DC68)&gt;Tolerance)+N(Calc_3!DC73&lt;-Tolerance)</f>
        <v>0</v>
      </c>
      <c r="DD44" s="49" t="n">
        <f aca="false">N(ABS(Calc_3!DD67-Calc_3!DD73-Calc_3!DD72+Calc_3!DD68)&gt;Tolerance)+N(Calc_3!DD73&lt;-Tolerance)</f>
        <v>0</v>
      </c>
      <c r="DE44" s="49" t="n">
        <f aca="false">N(ABS(Calc_3!DE67-Calc_3!DE73-Calc_3!DE72+Calc_3!DE68)&gt;Tolerance)+N(Calc_3!DE73&lt;-Tolerance)</f>
        <v>0</v>
      </c>
      <c r="DF44" s="49" t="n">
        <f aca="false">N(ABS(Calc_3!DF67-Calc_3!DF73-Calc_3!DF72+Calc_3!DF68)&gt;Tolerance)+N(Calc_3!DF73&lt;-Tolerance)</f>
        <v>0</v>
      </c>
      <c r="DG44" s="49" t="n">
        <f aca="false">N(ABS(Calc_3!DG67-Calc_3!DG73-Calc_3!DG72+Calc_3!DG68)&gt;Tolerance)+N(Calc_3!DG73&lt;-Tolerance)</f>
        <v>0</v>
      </c>
      <c r="DH44" s="49" t="n">
        <f aca="false">N(ABS(Calc_3!DH67-Calc_3!DH73-Calc_3!DH72+Calc_3!DH68)&gt;Tolerance)+N(Calc_3!DH73&lt;-Tolerance)</f>
        <v>0</v>
      </c>
      <c r="DI44" s="49" t="n">
        <f aca="false">N(ABS(Calc_3!DI67-Calc_3!DI73-Calc_3!DI72+Calc_3!DI68)&gt;Tolerance)+N(Calc_3!DI73&lt;-Tolerance)</f>
        <v>0</v>
      </c>
      <c r="DJ44" s="49" t="n">
        <f aca="false">N(ABS(Calc_3!DJ67-Calc_3!DJ73-Calc_3!DJ72+Calc_3!DJ68)&gt;Tolerance)+N(Calc_3!DJ73&lt;-Tolerance)</f>
        <v>0</v>
      </c>
      <c r="DK44" s="49" t="n">
        <f aca="false">N(ABS(Calc_3!DK67-Calc_3!DK73-Calc_3!DK72+Calc_3!DK68)&gt;Tolerance)+N(Calc_3!DK73&lt;-Tolerance)</f>
        <v>0</v>
      </c>
      <c r="DL44" s="49" t="n">
        <f aca="false">N(ABS(Calc_3!DL67-Calc_3!DL73-Calc_3!DL72+Calc_3!DL68)&gt;Tolerance)+N(Calc_3!DL73&lt;-Tolerance)</f>
        <v>0</v>
      </c>
      <c r="DM44" s="49" t="n">
        <f aca="false">N(ABS(Calc_3!DM67-Calc_3!DM73-Calc_3!DM72+Calc_3!DM68)&gt;Tolerance)+N(Calc_3!DM73&lt;-Tolerance)</f>
        <v>0</v>
      </c>
      <c r="DN44" s="49" t="n">
        <f aca="false">N(ABS(Calc_3!DN67-Calc_3!DN73-Calc_3!DN72+Calc_3!DN68)&gt;Tolerance)+N(Calc_3!DN73&lt;-Tolerance)</f>
        <v>0</v>
      </c>
      <c r="DO44" s="49" t="n">
        <f aca="false">N(ABS(Calc_3!DO67-Calc_3!DO73-Calc_3!DO72+Calc_3!DO68)&gt;Tolerance)+N(Calc_3!DO73&lt;-Tolerance)</f>
        <v>0</v>
      </c>
      <c r="DP44" s="49" t="n">
        <f aca="false">N(ABS(Calc_3!DP67-Calc_3!DP73-Calc_3!DP72+Calc_3!DP68)&gt;Tolerance)+N(Calc_3!DP73&lt;-Tolerance)</f>
        <v>0</v>
      </c>
      <c r="DQ44" s="49" t="n">
        <f aca="false">N(ABS(Calc_3!DQ67-Calc_3!DQ73-Calc_3!DQ72+Calc_3!DQ68)&gt;Tolerance)+N(Calc_3!DQ73&lt;-Tolerance)</f>
        <v>0</v>
      </c>
      <c r="DR44" s="49" t="n">
        <f aca="false">N(ABS(Calc_3!DR67-Calc_3!DR73-Calc_3!DR72+Calc_3!DR68)&gt;Tolerance)+N(Calc_3!DR73&lt;-Tolerance)</f>
        <v>0</v>
      </c>
      <c r="DS44" s="49" t="n">
        <f aca="false">N(ABS(Calc_3!DS67-Calc_3!DS73-Calc_3!DS72+Calc_3!DS68)&gt;Tolerance)+N(Calc_3!DS73&lt;-Tolerance)</f>
        <v>0</v>
      </c>
      <c r="DT44" s="49" t="n">
        <f aca="false">N(ABS(Calc_3!DT67-Calc_3!DT73-Calc_3!DT72+Calc_3!DT68)&gt;Tolerance)+N(Calc_3!DT73&lt;-Tolerance)</f>
        <v>0</v>
      </c>
      <c r="DU44" s="49" t="n">
        <f aca="false">N(ABS(Calc_3!DU67-Calc_3!DU73-Calc_3!DU72+Calc_3!DU68)&gt;Tolerance)+N(Calc_3!DU73&lt;-Tolerance)</f>
        <v>0</v>
      </c>
      <c r="DV44" s="49" t="n">
        <f aca="false">N(ABS(Calc_3!DV67-Calc_3!DV73-Calc_3!DV72+Calc_3!DV68)&gt;Tolerance)+N(Calc_3!DV73&lt;-Tolerance)</f>
        <v>0</v>
      </c>
      <c r="DW44" s="49" t="n">
        <f aca="false">N(ABS(Calc_3!DW67-Calc_3!DW73-Calc_3!DW72+Calc_3!DW68)&gt;Tolerance)+N(Calc_3!DW73&lt;-Tolerance)</f>
        <v>0</v>
      </c>
      <c r="DX44" s="49" t="n">
        <f aca="false">N(ABS(Calc_3!DX67-Calc_3!DX73-Calc_3!DX72+Calc_3!DX68)&gt;Tolerance)+N(Calc_3!DX73&lt;-Tolerance)</f>
        <v>0</v>
      </c>
      <c r="DY44" s="49" t="n">
        <f aca="false">N(ABS(Calc_3!DY67-Calc_3!DY73-Calc_3!DY72+Calc_3!DY68)&gt;Tolerance)+N(Calc_3!DY73&lt;-Tolerance)</f>
        <v>0</v>
      </c>
      <c r="DZ44" s="49" t="n">
        <f aca="false">N(ABS(Calc_3!DZ67-Calc_3!DZ73-Calc_3!DZ72+Calc_3!DZ68)&gt;Tolerance)+N(Calc_3!DZ73&lt;-Tolerance)</f>
        <v>0</v>
      </c>
      <c r="EA44" s="49" t="n">
        <f aca="false">N(ABS(Calc_3!EA67-Calc_3!EA73-Calc_3!EA72+Calc_3!EA68)&gt;Tolerance)+N(Calc_3!EA73&lt;-Tolerance)</f>
        <v>0</v>
      </c>
      <c r="EB44" s="49" t="n">
        <f aca="false">N(ABS(Calc_3!EB67-Calc_3!EB73-Calc_3!EB72+Calc_3!EB68)&gt;Tolerance)+N(Calc_3!EB73&lt;-Tolerance)</f>
        <v>0</v>
      </c>
      <c r="EC44" s="49" t="n">
        <f aca="false">N(ABS(Calc_3!EC67-Calc_3!EC73-Calc_3!EC72+Calc_3!EC68)&gt;Tolerance)+N(Calc_3!EC73&lt;-Tolerance)</f>
        <v>0</v>
      </c>
      <c r="ED44" s="49" t="n">
        <f aca="false">N(ABS(Calc_3!ED67-Calc_3!ED73-Calc_3!ED72+Calc_3!ED68)&gt;Tolerance)+N(Calc_3!ED73&lt;-Tolerance)</f>
        <v>0</v>
      </c>
      <c r="EE44" s="49" t="n">
        <f aca="false">N(ABS(Calc_3!EE67-Calc_3!EE73-Calc_3!EE72+Calc_3!EE68)&gt;Tolerance)+N(Calc_3!EE73&lt;-Tolerance)</f>
        <v>0</v>
      </c>
      <c r="EF44" s="49" t="n">
        <f aca="false">N(ABS(Calc_3!EF67-Calc_3!EF73-Calc_3!EF72+Calc_3!EF68)&gt;Tolerance)+N(Calc_3!EF73&lt;-Tolerance)</f>
        <v>0</v>
      </c>
      <c r="EG44" s="49" t="n">
        <f aca="false">N(ABS(Calc_3!EG67-Calc_3!EG73-Calc_3!EG72+Calc_3!EG68)&gt;Tolerance)+N(Calc_3!EG73&lt;-Tolerance)</f>
        <v>0</v>
      </c>
      <c r="EH44" s="49" t="n">
        <f aca="false">N(ABS(Calc_3!EH67-Calc_3!EH73-Calc_3!EH72+Calc_3!EH68)&gt;Tolerance)+N(Calc_3!EH73&lt;-Tolerance)</f>
        <v>0</v>
      </c>
      <c r="EI44" s="49" t="n">
        <f aca="false">N(ABS(Calc_3!EI67-Calc_3!EI73-Calc_3!EI72+Calc_3!EI68)&gt;Tolerance)+N(Calc_3!EI73&lt;-Tolerance)</f>
        <v>0</v>
      </c>
      <c r="EJ44" s="49" t="n">
        <f aca="false">N(ABS(Calc_3!EJ67-Calc_3!EJ73-Calc_3!EJ72+Calc_3!EJ68)&gt;Tolerance)+N(Calc_3!EJ73&lt;-Tolerance)</f>
        <v>0</v>
      </c>
      <c r="EK44" s="49" t="n">
        <f aca="false">N(ABS(Calc_3!EK67-Calc_3!EK73-Calc_3!EK72+Calc_3!EK68)&gt;Tolerance)+N(Calc_3!EK73&lt;-Tolerance)</f>
        <v>0</v>
      </c>
      <c r="EL44" s="49" t="n">
        <f aca="false">N(ABS(Calc_3!EL67-Calc_3!EL73-Calc_3!EL72+Calc_3!EL68)&gt;Tolerance)+N(Calc_3!EL73&lt;-Tolerance)</f>
        <v>0</v>
      </c>
      <c r="EM44" s="49" t="n">
        <f aca="false">N(ABS(Calc_3!EM67-Calc_3!EM73-Calc_3!EM72+Calc_3!EM68)&gt;Tolerance)+N(Calc_3!EM73&lt;-Tolerance)</f>
        <v>0</v>
      </c>
      <c r="EN44" s="49" t="n">
        <f aca="false">N(ABS(Calc_3!EN67-Calc_3!EN73-Calc_3!EN72+Calc_3!EN68)&gt;Tolerance)+N(Calc_3!EN73&lt;-Tolerance)</f>
        <v>0</v>
      </c>
      <c r="EO44" s="49" t="n">
        <f aca="false">N(ABS(Calc_3!EO67-Calc_3!EO73-Calc_3!EO72+Calc_3!EO68)&gt;Tolerance)+N(Calc_3!EO73&lt;-Tolerance)</f>
        <v>0</v>
      </c>
      <c r="EP44" s="49" t="n">
        <f aca="false">N(ABS(Calc_3!EP67-Calc_3!EP73-Calc_3!EP72+Calc_3!EP68)&gt;Tolerance)+N(Calc_3!EP73&lt;-Tolerance)</f>
        <v>0</v>
      </c>
      <c r="EQ44" s="49" t="n">
        <f aca="false">N(ABS(Calc_3!EQ67-Calc_3!EQ73-Calc_3!EQ72+Calc_3!EQ68)&gt;Tolerance)+N(Calc_3!EQ73&lt;-Tolerance)</f>
        <v>0</v>
      </c>
      <c r="ER44" s="49" t="n">
        <f aca="false">N(ABS(Calc_3!ER67-Calc_3!ER73-Calc_3!ER72+Calc_3!ER68)&gt;Tolerance)+N(Calc_3!ER73&lt;-Tolerance)</f>
        <v>0</v>
      </c>
      <c r="ES44" s="49" t="n">
        <f aca="false">N(ABS(Calc_3!ES67-Calc_3!ES73-Calc_3!ES72+Calc_3!ES68)&gt;Tolerance)+N(Calc_3!ES73&lt;-Tolerance)</f>
        <v>0</v>
      </c>
      <c r="ET44" s="49" t="n">
        <f aca="false">N(ABS(Calc_3!ET67-Calc_3!ET73-Calc_3!ET72+Calc_3!ET68)&gt;Tolerance)+N(Calc_3!ET73&lt;-Tolerance)</f>
        <v>0</v>
      </c>
      <c r="EU44" s="49" t="n">
        <f aca="false">N(ABS(Calc_3!EU67-Calc_3!EU73-Calc_3!EU72+Calc_3!EU68)&gt;Tolerance)+N(Calc_3!EU73&lt;-Tolerance)</f>
        <v>0</v>
      </c>
      <c r="EV44" s="49" t="n">
        <f aca="false">N(ABS(Calc_3!EV67-Calc_3!EV73-Calc_3!EV72+Calc_3!EV68)&gt;Tolerance)+N(Calc_3!EV73&lt;-Tolerance)</f>
        <v>0</v>
      </c>
      <c r="EW44" s="49" t="n">
        <f aca="false">N(ABS(Calc_3!EW67-Calc_3!EW73-Calc_3!EW72+Calc_3!EW68)&gt;Tolerance)+N(Calc_3!EW73&lt;-Tolerance)</f>
        <v>0</v>
      </c>
      <c r="EX44" s="49" t="n">
        <f aca="false">N(ABS(Calc_3!EX67-Calc_3!EX73-Calc_3!EX72+Calc_3!EX68)&gt;Tolerance)+N(Calc_3!EX73&lt;-Tolerance)</f>
        <v>0</v>
      </c>
      <c r="EY44" s="49" t="n">
        <f aca="false">N(ABS(Calc_3!EY67-Calc_3!EY73-Calc_3!EY72+Calc_3!EY68)&gt;Tolerance)+N(Calc_3!EY73&lt;-Tolerance)</f>
        <v>0</v>
      </c>
      <c r="EZ44" s="49" t="n">
        <f aca="false">N(ABS(Calc_3!EZ67-Calc_3!EZ73-Calc_3!EZ72+Calc_3!EZ68)&gt;Tolerance)+N(Calc_3!EZ73&lt;-Tolerance)</f>
        <v>0</v>
      </c>
      <c r="FA44" s="49" t="n">
        <f aca="false">N(ABS(Calc_3!FA67-Calc_3!FA73-Calc_3!FA72+Calc_3!FA68)&gt;Tolerance)+N(Calc_3!FA73&lt;-Tolerance)</f>
        <v>0</v>
      </c>
      <c r="FB44" s="49" t="n">
        <f aca="false">N(ABS(Calc_3!FB67-Calc_3!FB73-Calc_3!FB72+Calc_3!FB68)&gt;Tolerance)+N(Calc_3!FB73&lt;-Tolerance)</f>
        <v>0</v>
      </c>
      <c r="FC44" s="49" t="n">
        <f aca="false">N(ABS(Calc_3!FC67-Calc_3!FC73-Calc_3!FC72+Calc_3!FC68)&gt;Tolerance)+N(Calc_3!FC73&lt;-Tolerance)</f>
        <v>0</v>
      </c>
      <c r="FD44" s="49" t="n">
        <f aca="false">N(ABS(Calc_3!FD67-Calc_3!FD73-Calc_3!FD72+Calc_3!FD68)&gt;Tolerance)+N(Calc_3!FD73&lt;-Tolerance)</f>
        <v>0</v>
      </c>
      <c r="FE44" s="49" t="n">
        <f aca="false">N(ABS(Calc_3!FE67-Calc_3!FE73-Calc_3!FE72+Calc_3!FE68)&gt;Tolerance)+N(Calc_3!FE73&lt;-Tolerance)</f>
        <v>0</v>
      </c>
      <c r="FF44" s="49" t="n">
        <f aca="false">N(ABS(Calc_3!FF67-Calc_3!FF73-Calc_3!FF72+Calc_3!FF68)&gt;Tolerance)+N(Calc_3!FF73&lt;-Tolerance)</f>
        <v>0</v>
      </c>
      <c r="FG44" s="49" t="n">
        <f aca="false">N(ABS(Calc_3!FG67-Calc_3!FG73-Calc_3!FG72+Calc_3!FG68)&gt;Tolerance)+N(Calc_3!FG73&lt;-Tolerance)</f>
        <v>0</v>
      </c>
      <c r="FH44" s="49" t="n">
        <f aca="false">N(ABS(Calc_3!FH67-Calc_3!FH73-Calc_3!FH72+Calc_3!FH68)&gt;Tolerance)+N(Calc_3!FH73&lt;-Tolerance)</f>
        <v>0</v>
      </c>
    </row>
    <row r="45" customFormat="false" ht="15" hidden="false" customHeight="false" outlineLevel="0" collapsed="false">
      <c r="C45" s="0" t="s">
        <v>882</v>
      </c>
      <c r="D45" s="11" t="s">
        <v>39</v>
      </c>
      <c r="E45" s="66" t="str">
        <f aca="false">IF(F45=0,"OK","CHECK")</f>
        <v>OK</v>
      </c>
      <c r="F45" s="49" t="n">
        <f aca="false">SUM(J45:FH45)</f>
        <v>0</v>
      </c>
      <c r="J45" s="49" t="n">
        <f aca="false">N(Calc_1!J74&gt;(Calc_1!J72+Calc_1!J75)*In_BESS_RTE+Tolerance)</f>
        <v>0</v>
      </c>
      <c r="K45" s="49" t="n">
        <f aca="false">N(Calc_1!K74&gt;(Calc_1!K72+Calc_1!K75)*In_BESS_RTE+Tolerance)</f>
        <v>0</v>
      </c>
      <c r="L45" s="49" t="n">
        <f aca="false">N(Calc_1!L74&gt;(Calc_1!L72+Calc_1!L75)*In_BESS_RTE+Tolerance)</f>
        <v>0</v>
      </c>
      <c r="M45" s="49" t="n">
        <f aca="false">N(Calc_1!M74&gt;(Calc_1!M72+Calc_1!M75)*In_BESS_RTE+Tolerance)</f>
        <v>0</v>
      </c>
      <c r="N45" s="49" t="n">
        <f aca="false">N(Calc_1!N74&gt;(Calc_1!N72+Calc_1!N75)*In_BESS_RTE+Tolerance)</f>
        <v>0</v>
      </c>
      <c r="O45" s="49" t="n">
        <f aca="false">N(Calc_1!O74&gt;(Calc_1!O72+Calc_1!O75)*In_BESS_RTE+Tolerance)</f>
        <v>0</v>
      </c>
      <c r="P45" s="49" t="n">
        <f aca="false">N(Calc_1!P74&gt;(Calc_1!P72+Calc_1!P75)*In_BESS_RTE+Tolerance)</f>
        <v>0</v>
      </c>
      <c r="Q45" s="49" t="n">
        <f aca="false">N(Calc_1!Q74&gt;(Calc_1!Q72+Calc_1!Q75)*In_BESS_RTE+Tolerance)</f>
        <v>0</v>
      </c>
      <c r="R45" s="49" t="n">
        <f aca="false">N(Calc_1!R74&gt;(Calc_1!R72+Calc_1!R75)*In_BESS_RTE+Tolerance)</f>
        <v>0</v>
      </c>
      <c r="S45" s="49" t="n">
        <f aca="false">N(Calc_1!S74&gt;(Calc_1!S72+Calc_1!S75)*In_BESS_RTE+Tolerance)</f>
        <v>0</v>
      </c>
      <c r="T45" s="49" t="n">
        <f aca="false">N(Calc_1!T74&gt;(Calc_1!T72+Calc_1!T75)*In_BESS_RTE+Tolerance)</f>
        <v>0</v>
      </c>
      <c r="U45" s="49" t="n">
        <f aca="false">N(Calc_1!U74&gt;(Calc_1!U72+Calc_1!U75)*In_BESS_RTE+Tolerance)</f>
        <v>0</v>
      </c>
      <c r="V45" s="49" t="n">
        <f aca="false">N(Calc_1!V74&gt;(Calc_1!V72+Calc_1!V75)*In_BESS_RTE+Tolerance)</f>
        <v>0</v>
      </c>
      <c r="W45" s="49" t="n">
        <f aca="false">N(Calc_1!W74&gt;(Calc_1!W72+Calc_1!W75)*In_BESS_RTE+Tolerance)</f>
        <v>0</v>
      </c>
      <c r="X45" s="49" t="n">
        <f aca="false">N(Calc_1!X74&gt;(Calc_1!X72+Calc_1!X75)*In_BESS_RTE+Tolerance)</f>
        <v>0</v>
      </c>
      <c r="Y45" s="49" t="n">
        <f aca="false">N(Calc_1!Y74&gt;(Calc_1!Y72+Calc_1!Y75)*In_BESS_RTE+Tolerance)</f>
        <v>0</v>
      </c>
      <c r="Z45" s="49" t="n">
        <f aca="false">N(Calc_1!Z74&gt;(Calc_1!Z72+Calc_1!Z75)*In_BESS_RTE+Tolerance)</f>
        <v>0</v>
      </c>
      <c r="AA45" s="49" t="n">
        <f aca="false">N(Calc_1!AA74&gt;(Calc_1!AA72+Calc_1!AA75)*In_BESS_RTE+Tolerance)</f>
        <v>0</v>
      </c>
      <c r="AB45" s="49" t="n">
        <f aca="false">N(Calc_1!AB74&gt;(Calc_1!AB72+Calc_1!AB75)*In_BESS_RTE+Tolerance)</f>
        <v>0</v>
      </c>
      <c r="AC45" s="49" t="n">
        <f aca="false">N(Calc_1!AC74&gt;(Calc_1!AC72+Calc_1!AC75)*In_BESS_RTE+Tolerance)</f>
        <v>0</v>
      </c>
      <c r="AD45" s="49" t="n">
        <f aca="false">N(Calc_1!AD74&gt;(Calc_1!AD72+Calc_1!AD75)*In_BESS_RTE+Tolerance)</f>
        <v>0</v>
      </c>
      <c r="AE45" s="49" t="n">
        <f aca="false">N(Calc_1!AE74&gt;(Calc_1!AE72+Calc_1!AE75)*In_BESS_RTE+Tolerance)</f>
        <v>0</v>
      </c>
      <c r="AF45" s="49" t="n">
        <f aca="false">N(Calc_1!AF74&gt;(Calc_1!AF72+Calc_1!AF75)*In_BESS_RTE+Tolerance)</f>
        <v>0</v>
      </c>
      <c r="AG45" s="49" t="n">
        <f aca="false">N(Calc_1!AG74&gt;(Calc_1!AG72+Calc_1!AG75)*In_BESS_RTE+Tolerance)</f>
        <v>0</v>
      </c>
      <c r="AH45" s="49" t="n">
        <f aca="false">N(Calc_1!AH74&gt;(Calc_1!AH72+Calc_1!AH75)*In_BESS_RTE+Tolerance)</f>
        <v>0</v>
      </c>
      <c r="AI45" s="49" t="n">
        <f aca="false">N(Calc_1!AI74&gt;(Calc_1!AI72+Calc_1!AI75)*In_BESS_RTE+Tolerance)</f>
        <v>0</v>
      </c>
      <c r="AJ45" s="49" t="n">
        <f aca="false">N(Calc_1!AJ74&gt;(Calc_1!AJ72+Calc_1!AJ75)*In_BESS_RTE+Tolerance)</f>
        <v>0</v>
      </c>
      <c r="AK45" s="49" t="n">
        <f aca="false">N(Calc_1!AK74&gt;(Calc_1!AK72+Calc_1!AK75)*In_BESS_RTE+Tolerance)</f>
        <v>0</v>
      </c>
      <c r="AL45" s="49" t="n">
        <f aca="false">N(Calc_1!AL74&gt;(Calc_1!AL72+Calc_1!AL75)*In_BESS_RTE+Tolerance)</f>
        <v>0</v>
      </c>
      <c r="AM45" s="49" t="n">
        <f aca="false">N(Calc_1!AM74&gt;(Calc_1!AM72+Calc_1!AM75)*In_BESS_RTE+Tolerance)</f>
        <v>0</v>
      </c>
      <c r="AN45" s="49" t="n">
        <f aca="false">N(Calc_1!AN74&gt;(Calc_1!AN72+Calc_1!AN75)*In_BESS_RTE+Tolerance)</f>
        <v>0</v>
      </c>
      <c r="AO45" s="49" t="n">
        <f aca="false">N(Calc_1!AO74&gt;(Calc_1!AO72+Calc_1!AO75)*In_BESS_RTE+Tolerance)</f>
        <v>0</v>
      </c>
      <c r="AP45" s="49" t="n">
        <f aca="false">N(Calc_1!AP74&gt;(Calc_1!AP72+Calc_1!AP75)*In_BESS_RTE+Tolerance)</f>
        <v>0</v>
      </c>
      <c r="AQ45" s="49" t="n">
        <f aca="false">N(Calc_1!AQ74&gt;(Calc_1!AQ72+Calc_1!AQ75)*In_BESS_RTE+Tolerance)</f>
        <v>0</v>
      </c>
      <c r="AR45" s="49" t="n">
        <f aca="false">N(Calc_1!AR74&gt;(Calc_1!AR72+Calc_1!AR75)*In_BESS_RTE+Tolerance)</f>
        <v>0</v>
      </c>
      <c r="AS45" s="49" t="n">
        <f aca="false">N(Calc_1!AS74&gt;(Calc_1!AS72+Calc_1!AS75)*In_BESS_RTE+Tolerance)</f>
        <v>0</v>
      </c>
      <c r="AT45" s="49" t="n">
        <f aca="false">N(Calc_1!AT74&gt;(Calc_1!AT72+Calc_1!AT75)*In_BESS_RTE+Tolerance)</f>
        <v>0</v>
      </c>
      <c r="AU45" s="49" t="n">
        <f aca="false">N(Calc_1!AU74&gt;(Calc_1!AU72+Calc_1!AU75)*In_BESS_RTE+Tolerance)</f>
        <v>0</v>
      </c>
      <c r="AV45" s="49" t="n">
        <f aca="false">N(Calc_1!AV74&gt;(Calc_1!AV72+Calc_1!AV75)*In_BESS_RTE+Tolerance)</f>
        <v>0</v>
      </c>
      <c r="AW45" s="49" t="n">
        <f aca="false">N(Calc_1!AW74&gt;(Calc_1!AW72+Calc_1!AW75)*In_BESS_RTE+Tolerance)</f>
        <v>0</v>
      </c>
      <c r="AX45" s="49" t="n">
        <f aca="false">N(Calc_1!AX74&gt;(Calc_1!AX72+Calc_1!AX75)*In_BESS_RTE+Tolerance)</f>
        <v>0</v>
      </c>
      <c r="AY45" s="49" t="n">
        <f aca="false">N(Calc_1!AY74&gt;(Calc_1!AY72+Calc_1!AY75)*In_BESS_RTE+Tolerance)</f>
        <v>0</v>
      </c>
      <c r="AZ45" s="49" t="n">
        <f aca="false">N(Calc_1!AZ74&gt;(Calc_1!AZ72+Calc_1!AZ75)*In_BESS_RTE+Tolerance)</f>
        <v>0</v>
      </c>
      <c r="BA45" s="49" t="n">
        <f aca="false">N(Calc_1!BA74&gt;(Calc_1!BA72+Calc_1!BA75)*In_BESS_RTE+Tolerance)</f>
        <v>0</v>
      </c>
      <c r="BB45" s="49" t="n">
        <f aca="false">N(Calc_1!BB74&gt;(Calc_1!BB72+Calc_1!BB75)*In_BESS_RTE+Tolerance)</f>
        <v>0</v>
      </c>
      <c r="BC45" s="49" t="n">
        <f aca="false">N(Calc_1!BC74&gt;(Calc_1!BC72+Calc_1!BC75)*In_BESS_RTE+Tolerance)</f>
        <v>0</v>
      </c>
      <c r="BD45" s="49" t="n">
        <f aca="false">N(Calc_1!BD74&gt;(Calc_1!BD72+Calc_1!BD75)*In_BESS_RTE+Tolerance)</f>
        <v>0</v>
      </c>
      <c r="BE45" s="49" t="n">
        <f aca="false">N(Calc_1!BE74&gt;(Calc_1!BE72+Calc_1!BE75)*In_BESS_RTE+Tolerance)</f>
        <v>0</v>
      </c>
      <c r="BF45" s="49" t="n">
        <f aca="false">N(Calc_1!BF74&gt;(Calc_1!BF72+Calc_1!BF75)*In_BESS_RTE+Tolerance)</f>
        <v>0</v>
      </c>
      <c r="BG45" s="49" t="n">
        <f aca="false">N(Calc_1!BG74&gt;(Calc_1!BG72+Calc_1!BG75)*In_BESS_RTE+Tolerance)</f>
        <v>0</v>
      </c>
      <c r="BH45" s="49" t="n">
        <f aca="false">N(Calc_1!BH74&gt;(Calc_1!BH72+Calc_1!BH75)*In_BESS_RTE+Tolerance)</f>
        <v>0</v>
      </c>
      <c r="BI45" s="49" t="n">
        <f aca="false">N(Calc_1!BI74&gt;(Calc_1!BI72+Calc_1!BI75)*In_BESS_RTE+Tolerance)</f>
        <v>0</v>
      </c>
      <c r="BJ45" s="49" t="n">
        <f aca="false">N(Calc_1!BJ74&gt;(Calc_1!BJ72+Calc_1!BJ75)*In_BESS_RTE+Tolerance)</f>
        <v>0</v>
      </c>
      <c r="BK45" s="49" t="n">
        <f aca="false">N(Calc_1!BK74&gt;(Calc_1!BK72+Calc_1!BK75)*In_BESS_RTE+Tolerance)</f>
        <v>0</v>
      </c>
      <c r="BL45" s="49" t="n">
        <f aca="false">N(Calc_1!BL74&gt;(Calc_1!BL72+Calc_1!BL75)*In_BESS_RTE+Tolerance)</f>
        <v>0</v>
      </c>
      <c r="BM45" s="49" t="n">
        <f aca="false">N(Calc_1!BM74&gt;(Calc_1!BM72+Calc_1!BM75)*In_BESS_RTE+Tolerance)</f>
        <v>0</v>
      </c>
      <c r="BN45" s="49" t="n">
        <f aca="false">N(Calc_1!BN74&gt;(Calc_1!BN72+Calc_1!BN75)*In_BESS_RTE+Tolerance)</f>
        <v>0</v>
      </c>
      <c r="BO45" s="49" t="n">
        <f aca="false">N(Calc_1!BO74&gt;(Calc_1!BO72+Calc_1!BO75)*In_BESS_RTE+Tolerance)</f>
        <v>0</v>
      </c>
      <c r="BP45" s="49" t="n">
        <f aca="false">N(Calc_1!BP74&gt;(Calc_1!BP72+Calc_1!BP75)*In_BESS_RTE+Tolerance)</f>
        <v>0</v>
      </c>
      <c r="BQ45" s="49" t="n">
        <f aca="false">N(Calc_1!BQ74&gt;(Calc_1!BQ72+Calc_1!BQ75)*In_BESS_RTE+Tolerance)</f>
        <v>0</v>
      </c>
      <c r="BR45" s="49" t="n">
        <f aca="false">N(Calc_1!BR74&gt;(Calc_1!BR72+Calc_1!BR75)*In_BESS_RTE+Tolerance)</f>
        <v>0</v>
      </c>
      <c r="BS45" s="49" t="n">
        <f aca="false">N(Calc_1!BS74&gt;(Calc_1!BS72+Calc_1!BS75)*In_BESS_RTE+Tolerance)</f>
        <v>0</v>
      </c>
      <c r="BT45" s="49" t="n">
        <f aca="false">N(Calc_1!BT74&gt;(Calc_1!BT72+Calc_1!BT75)*In_BESS_RTE+Tolerance)</f>
        <v>0</v>
      </c>
      <c r="BU45" s="49" t="n">
        <f aca="false">N(Calc_1!BU74&gt;(Calc_1!BU72+Calc_1!BU75)*In_BESS_RTE+Tolerance)</f>
        <v>0</v>
      </c>
      <c r="BV45" s="49" t="n">
        <f aca="false">N(Calc_1!BV74&gt;(Calc_1!BV72+Calc_1!BV75)*In_BESS_RTE+Tolerance)</f>
        <v>0</v>
      </c>
      <c r="BW45" s="49" t="n">
        <f aca="false">N(Calc_1!BW74&gt;(Calc_1!BW72+Calc_1!BW75)*In_BESS_RTE+Tolerance)</f>
        <v>0</v>
      </c>
      <c r="BX45" s="49" t="n">
        <f aca="false">N(Calc_1!BX74&gt;(Calc_1!BX72+Calc_1!BX75)*In_BESS_RTE+Tolerance)</f>
        <v>0</v>
      </c>
      <c r="BY45" s="49" t="n">
        <f aca="false">N(Calc_1!BY74&gt;(Calc_1!BY72+Calc_1!BY75)*In_BESS_RTE+Tolerance)</f>
        <v>0</v>
      </c>
      <c r="BZ45" s="49" t="n">
        <f aca="false">N(Calc_1!BZ74&gt;(Calc_1!BZ72+Calc_1!BZ75)*In_BESS_RTE+Tolerance)</f>
        <v>0</v>
      </c>
      <c r="CA45" s="49" t="n">
        <f aca="false">N(Calc_1!CA74&gt;(Calc_1!CA72+Calc_1!CA75)*In_BESS_RTE+Tolerance)</f>
        <v>0</v>
      </c>
      <c r="CB45" s="49" t="n">
        <f aca="false">N(Calc_1!CB74&gt;(Calc_1!CB72+Calc_1!CB75)*In_BESS_RTE+Tolerance)</f>
        <v>0</v>
      </c>
      <c r="CC45" s="49" t="n">
        <f aca="false">N(Calc_1!CC74&gt;(Calc_1!CC72+Calc_1!CC75)*In_BESS_RTE+Tolerance)</f>
        <v>0</v>
      </c>
      <c r="CD45" s="49" t="n">
        <f aca="false">N(Calc_1!CD74&gt;(Calc_1!CD72+Calc_1!CD75)*In_BESS_RTE+Tolerance)</f>
        <v>0</v>
      </c>
      <c r="CE45" s="49" t="n">
        <f aca="false">N(Calc_1!CE74&gt;(Calc_1!CE72+Calc_1!CE75)*In_BESS_RTE+Tolerance)</f>
        <v>0</v>
      </c>
      <c r="CF45" s="49" t="n">
        <f aca="false">N(Calc_1!CF74&gt;(Calc_1!CF72+Calc_1!CF75)*In_BESS_RTE+Tolerance)</f>
        <v>0</v>
      </c>
      <c r="CG45" s="49" t="n">
        <f aca="false">N(Calc_1!CG74&gt;(Calc_1!CG72+Calc_1!CG75)*In_BESS_RTE+Tolerance)</f>
        <v>0</v>
      </c>
      <c r="CH45" s="49" t="n">
        <f aca="false">N(Calc_1!CH74&gt;(Calc_1!CH72+Calc_1!CH75)*In_BESS_RTE+Tolerance)</f>
        <v>0</v>
      </c>
      <c r="CI45" s="49" t="n">
        <f aca="false">N(Calc_1!CI74&gt;(Calc_1!CI72+Calc_1!CI75)*In_BESS_RTE+Tolerance)</f>
        <v>0</v>
      </c>
      <c r="CJ45" s="49" t="n">
        <f aca="false">N(Calc_1!CJ74&gt;(Calc_1!CJ72+Calc_1!CJ75)*In_BESS_RTE+Tolerance)</f>
        <v>0</v>
      </c>
      <c r="CK45" s="49" t="n">
        <f aca="false">N(Calc_1!CK74&gt;(Calc_1!CK72+Calc_1!CK75)*In_BESS_RTE+Tolerance)</f>
        <v>0</v>
      </c>
      <c r="CL45" s="49" t="n">
        <f aca="false">N(Calc_1!CL74&gt;(Calc_1!CL72+Calc_1!CL75)*In_BESS_RTE+Tolerance)</f>
        <v>0</v>
      </c>
      <c r="CM45" s="49" t="n">
        <f aca="false">N(Calc_1!CM74&gt;(Calc_1!CM72+Calc_1!CM75)*In_BESS_RTE+Tolerance)</f>
        <v>0</v>
      </c>
      <c r="CN45" s="49" t="n">
        <f aca="false">N(Calc_1!CN74&gt;(Calc_1!CN72+Calc_1!CN75)*In_BESS_RTE+Tolerance)</f>
        <v>0</v>
      </c>
      <c r="CO45" s="49" t="n">
        <f aca="false">N(Calc_1!CO74&gt;(Calc_1!CO72+Calc_1!CO75)*In_BESS_RTE+Tolerance)</f>
        <v>0</v>
      </c>
      <c r="CP45" s="49" t="n">
        <f aca="false">N(Calc_1!CP74&gt;(Calc_1!CP72+Calc_1!CP75)*In_BESS_RTE+Tolerance)</f>
        <v>0</v>
      </c>
      <c r="CQ45" s="49" t="n">
        <f aca="false">N(Calc_1!CQ74&gt;(Calc_1!CQ72+Calc_1!CQ75)*In_BESS_RTE+Tolerance)</f>
        <v>0</v>
      </c>
      <c r="CR45" s="49" t="n">
        <f aca="false">N(Calc_1!CR74&gt;(Calc_1!CR72+Calc_1!CR75)*In_BESS_RTE+Tolerance)</f>
        <v>0</v>
      </c>
      <c r="CS45" s="49" t="n">
        <f aca="false">N(Calc_1!CS74&gt;(Calc_1!CS72+Calc_1!CS75)*In_BESS_RTE+Tolerance)</f>
        <v>0</v>
      </c>
      <c r="CT45" s="49" t="n">
        <f aca="false">N(Calc_1!CT74&gt;(Calc_1!CT72+Calc_1!CT75)*In_BESS_RTE+Tolerance)</f>
        <v>0</v>
      </c>
      <c r="CU45" s="49" t="n">
        <f aca="false">N(Calc_1!CU74&gt;(Calc_1!CU72+Calc_1!CU75)*In_BESS_RTE+Tolerance)</f>
        <v>0</v>
      </c>
      <c r="CV45" s="49" t="n">
        <f aca="false">N(Calc_1!CV74&gt;(Calc_1!CV72+Calc_1!CV75)*In_BESS_RTE+Tolerance)</f>
        <v>0</v>
      </c>
      <c r="CW45" s="49" t="n">
        <f aca="false">N(Calc_1!CW74&gt;(Calc_1!CW72+Calc_1!CW75)*In_BESS_RTE+Tolerance)</f>
        <v>0</v>
      </c>
      <c r="CX45" s="49" t="n">
        <f aca="false">N(Calc_1!CX74&gt;(Calc_1!CX72+Calc_1!CX75)*In_BESS_RTE+Tolerance)</f>
        <v>0</v>
      </c>
      <c r="CY45" s="49" t="n">
        <f aca="false">N(Calc_1!CY74&gt;(Calc_1!CY72+Calc_1!CY75)*In_BESS_RTE+Tolerance)</f>
        <v>0</v>
      </c>
      <c r="CZ45" s="49" t="n">
        <f aca="false">N(Calc_1!CZ74&gt;(Calc_1!CZ72+Calc_1!CZ75)*In_BESS_RTE+Tolerance)</f>
        <v>0</v>
      </c>
      <c r="DA45" s="49" t="n">
        <f aca="false">N(Calc_1!DA74&gt;(Calc_1!DA72+Calc_1!DA75)*In_BESS_RTE+Tolerance)</f>
        <v>0</v>
      </c>
      <c r="DB45" s="49" t="n">
        <f aca="false">N(Calc_1!DB74&gt;(Calc_1!DB72+Calc_1!DB75)*In_BESS_RTE+Tolerance)</f>
        <v>0</v>
      </c>
      <c r="DC45" s="49" t="n">
        <f aca="false">N(Calc_1!DC74&gt;(Calc_1!DC72+Calc_1!DC75)*In_BESS_RTE+Tolerance)</f>
        <v>0</v>
      </c>
      <c r="DD45" s="49" t="n">
        <f aca="false">N(Calc_1!DD74&gt;(Calc_1!DD72+Calc_1!DD75)*In_BESS_RTE+Tolerance)</f>
        <v>0</v>
      </c>
      <c r="DE45" s="49" t="n">
        <f aca="false">N(Calc_1!DE74&gt;(Calc_1!DE72+Calc_1!DE75)*In_BESS_RTE+Tolerance)</f>
        <v>0</v>
      </c>
      <c r="DF45" s="49" t="n">
        <f aca="false">N(Calc_1!DF74&gt;(Calc_1!DF72+Calc_1!DF75)*In_BESS_RTE+Tolerance)</f>
        <v>0</v>
      </c>
      <c r="DG45" s="49" t="n">
        <f aca="false">N(Calc_1!DG74&gt;(Calc_1!DG72+Calc_1!DG75)*In_BESS_RTE+Tolerance)</f>
        <v>0</v>
      </c>
      <c r="DH45" s="49" t="n">
        <f aca="false">N(Calc_1!DH74&gt;(Calc_1!DH72+Calc_1!DH75)*In_BESS_RTE+Tolerance)</f>
        <v>0</v>
      </c>
      <c r="DI45" s="49" t="n">
        <f aca="false">N(Calc_1!DI74&gt;(Calc_1!DI72+Calc_1!DI75)*In_BESS_RTE+Tolerance)</f>
        <v>0</v>
      </c>
      <c r="DJ45" s="49" t="n">
        <f aca="false">N(Calc_1!DJ74&gt;(Calc_1!DJ72+Calc_1!DJ75)*In_BESS_RTE+Tolerance)</f>
        <v>0</v>
      </c>
      <c r="DK45" s="49" t="n">
        <f aca="false">N(Calc_1!DK74&gt;(Calc_1!DK72+Calc_1!DK75)*In_BESS_RTE+Tolerance)</f>
        <v>0</v>
      </c>
      <c r="DL45" s="49" t="n">
        <f aca="false">N(Calc_1!DL74&gt;(Calc_1!DL72+Calc_1!DL75)*In_BESS_RTE+Tolerance)</f>
        <v>0</v>
      </c>
      <c r="DM45" s="49" t="n">
        <f aca="false">N(Calc_1!DM74&gt;(Calc_1!DM72+Calc_1!DM75)*In_BESS_RTE+Tolerance)</f>
        <v>0</v>
      </c>
      <c r="DN45" s="49" t="n">
        <f aca="false">N(Calc_1!DN74&gt;(Calc_1!DN72+Calc_1!DN75)*In_BESS_RTE+Tolerance)</f>
        <v>0</v>
      </c>
      <c r="DO45" s="49" t="n">
        <f aca="false">N(Calc_1!DO74&gt;(Calc_1!DO72+Calc_1!DO75)*In_BESS_RTE+Tolerance)</f>
        <v>0</v>
      </c>
      <c r="DP45" s="49" t="n">
        <f aca="false">N(Calc_1!DP74&gt;(Calc_1!DP72+Calc_1!DP75)*In_BESS_RTE+Tolerance)</f>
        <v>0</v>
      </c>
      <c r="DQ45" s="49" t="n">
        <f aca="false">N(Calc_1!DQ74&gt;(Calc_1!DQ72+Calc_1!DQ75)*In_BESS_RTE+Tolerance)</f>
        <v>0</v>
      </c>
      <c r="DR45" s="49" t="n">
        <f aca="false">N(Calc_1!DR74&gt;(Calc_1!DR72+Calc_1!DR75)*In_BESS_RTE+Tolerance)</f>
        <v>0</v>
      </c>
      <c r="DS45" s="49" t="n">
        <f aca="false">N(Calc_1!DS74&gt;(Calc_1!DS72+Calc_1!DS75)*In_BESS_RTE+Tolerance)</f>
        <v>0</v>
      </c>
      <c r="DT45" s="49" t="n">
        <f aca="false">N(Calc_1!DT74&gt;(Calc_1!DT72+Calc_1!DT75)*In_BESS_RTE+Tolerance)</f>
        <v>0</v>
      </c>
      <c r="DU45" s="49" t="n">
        <f aca="false">N(Calc_1!DU74&gt;(Calc_1!DU72+Calc_1!DU75)*In_BESS_RTE+Tolerance)</f>
        <v>0</v>
      </c>
      <c r="DV45" s="49" t="n">
        <f aca="false">N(Calc_1!DV74&gt;(Calc_1!DV72+Calc_1!DV75)*In_BESS_RTE+Tolerance)</f>
        <v>0</v>
      </c>
      <c r="DW45" s="49" t="n">
        <f aca="false">N(Calc_1!DW74&gt;(Calc_1!DW72+Calc_1!DW75)*In_BESS_RTE+Tolerance)</f>
        <v>0</v>
      </c>
      <c r="DX45" s="49" t="n">
        <f aca="false">N(Calc_1!DX74&gt;(Calc_1!DX72+Calc_1!DX75)*In_BESS_RTE+Tolerance)</f>
        <v>0</v>
      </c>
      <c r="DY45" s="49" t="n">
        <f aca="false">N(Calc_1!DY74&gt;(Calc_1!DY72+Calc_1!DY75)*In_BESS_RTE+Tolerance)</f>
        <v>0</v>
      </c>
      <c r="DZ45" s="49" t="n">
        <f aca="false">N(Calc_1!DZ74&gt;(Calc_1!DZ72+Calc_1!DZ75)*In_BESS_RTE+Tolerance)</f>
        <v>0</v>
      </c>
      <c r="EA45" s="49" t="n">
        <f aca="false">N(Calc_1!EA74&gt;(Calc_1!EA72+Calc_1!EA75)*In_BESS_RTE+Tolerance)</f>
        <v>0</v>
      </c>
      <c r="EB45" s="49" t="n">
        <f aca="false">N(Calc_1!EB74&gt;(Calc_1!EB72+Calc_1!EB75)*In_BESS_RTE+Tolerance)</f>
        <v>0</v>
      </c>
      <c r="EC45" s="49" t="n">
        <f aca="false">N(Calc_1!EC74&gt;(Calc_1!EC72+Calc_1!EC75)*In_BESS_RTE+Tolerance)</f>
        <v>0</v>
      </c>
      <c r="ED45" s="49" t="n">
        <f aca="false">N(Calc_1!ED74&gt;(Calc_1!ED72+Calc_1!ED75)*In_BESS_RTE+Tolerance)</f>
        <v>0</v>
      </c>
      <c r="EE45" s="49" t="n">
        <f aca="false">N(Calc_1!EE74&gt;(Calc_1!EE72+Calc_1!EE75)*In_BESS_RTE+Tolerance)</f>
        <v>0</v>
      </c>
      <c r="EF45" s="49" t="n">
        <f aca="false">N(Calc_1!EF74&gt;(Calc_1!EF72+Calc_1!EF75)*In_BESS_RTE+Tolerance)</f>
        <v>0</v>
      </c>
      <c r="EG45" s="49" t="n">
        <f aca="false">N(Calc_1!EG74&gt;(Calc_1!EG72+Calc_1!EG75)*In_BESS_RTE+Tolerance)</f>
        <v>0</v>
      </c>
      <c r="EH45" s="49" t="n">
        <f aca="false">N(Calc_1!EH74&gt;(Calc_1!EH72+Calc_1!EH75)*In_BESS_RTE+Tolerance)</f>
        <v>0</v>
      </c>
      <c r="EI45" s="49" t="n">
        <f aca="false">N(Calc_1!EI74&gt;(Calc_1!EI72+Calc_1!EI75)*In_BESS_RTE+Tolerance)</f>
        <v>0</v>
      </c>
      <c r="EJ45" s="49" t="n">
        <f aca="false">N(Calc_1!EJ74&gt;(Calc_1!EJ72+Calc_1!EJ75)*In_BESS_RTE+Tolerance)</f>
        <v>0</v>
      </c>
      <c r="EK45" s="49" t="n">
        <f aca="false">N(Calc_1!EK74&gt;(Calc_1!EK72+Calc_1!EK75)*In_BESS_RTE+Tolerance)</f>
        <v>0</v>
      </c>
      <c r="EL45" s="49" t="n">
        <f aca="false">N(Calc_1!EL74&gt;(Calc_1!EL72+Calc_1!EL75)*In_BESS_RTE+Tolerance)</f>
        <v>0</v>
      </c>
      <c r="EM45" s="49" t="n">
        <f aca="false">N(Calc_1!EM74&gt;(Calc_1!EM72+Calc_1!EM75)*In_BESS_RTE+Tolerance)</f>
        <v>0</v>
      </c>
      <c r="EN45" s="49" t="n">
        <f aca="false">N(Calc_1!EN74&gt;(Calc_1!EN72+Calc_1!EN75)*In_BESS_RTE+Tolerance)</f>
        <v>0</v>
      </c>
      <c r="EO45" s="49" t="n">
        <f aca="false">N(Calc_1!EO74&gt;(Calc_1!EO72+Calc_1!EO75)*In_BESS_RTE+Tolerance)</f>
        <v>0</v>
      </c>
      <c r="EP45" s="49" t="n">
        <f aca="false">N(Calc_1!EP74&gt;(Calc_1!EP72+Calc_1!EP75)*In_BESS_RTE+Tolerance)</f>
        <v>0</v>
      </c>
      <c r="EQ45" s="49" t="n">
        <f aca="false">N(Calc_1!EQ74&gt;(Calc_1!EQ72+Calc_1!EQ75)*In_BESS_RTE+Tolerance)</f>
        <v>0</v>
      </c>
      <c r="ER45" s="49" t="n">
        <f aca="false">N(Calc_1!ER74&gt;(Calc_1!ER72+Calc_1!ER75)*In_BESS_RTE+Tolerance)</f>
        <v>0</v>
      </c>
      <c r="ES45" s="49" t="n">
        <f aca="false">N(Calc_1!ES74&gt;(Calc_1!ES72+Calc_1!ES75)*In_BESS_RTE+Tolerance)</f>
        <v>0</v>
      </c>
      <c r="ET45" s="49" t="n">
        <f aca="false">N(Calc_1!ET74&gt;(Calc_1!ET72+Calc_1!ET75)*In_BESS_RTE+Tolerance)</f>
        <v>0</v>
      </c>
      <c r="EU45" s="49" t="n">
        <f aca="false">N(Calc_1!EU74&gt;(Calc_1!EU72+Calc_1!EU75)*In_BESS_RTE+Tolerance)</f>
        <v>0</v>
      </c>
      <c r="EV45" s="49" t="n">
        <f aca="false">N(Calc_1!EV74&gt;(Calc_1!EV72+Calc_1!EV75)*In_BESS_RTE+Tolerance)</f>
        <v>0</v>
      </c>
      <c r="EW45" s="49" t="n">
        <f aca="false">N(Calc_1!EW74&gt;(Calc_1!EW72+Calc_1!EW75)*In_BESS_RTE+Tolerance)</f>
        <v>0</v>
      </c>
      <c r="EX45" s="49" t="n">
        <f aca="false">N(Calc_1!EX74&gt;(Calc_1!EX72+Calc_1!EX75)*In_BESS_RTE+Tolerance)</f>
        <v>0</v>
      </c>
      <c r="EY45" s="49" t="n">
        <f aca="false">N(Calc_1!EY74&gt;(Calc_1!EY72+Calc_1!EY75)*In_BESS_RTE+Tolerance)</f>
        <v>0</v>
      </c>
      <c r="EZ45" s="49" t="n">
        <f aca="false">N(Calc_1!EZ74&gt;(Calc_1!EZ72+Calc_1!EZ75)*In_BESS_RTE+Tolerance)</f>
        <v>0</v>
      </c>
      <c r="FA45" s="49" t="n">
        <f aca="false">N(Calc_1!FA74&gt;(Calc_1!FA72+Calc_1!FA75)*In_BESS_RTE+Tolerance)</f>
        <v>0</v>
      </c>
      <c r="FB45" s="49" t="n">
        <f aca="false">N(Calc_1!FB74&gt;(Calc_1!FB72+Calc_1!FB75)*In_BESS_RTE+Tolerance)</f>
        <v>0</v>
      </c>
      <c r="FC45" s="49" t="n">
        <f aca="false">N(Calc_1!FC74&gt;(Calc_1!FC72+Calc_1!FC75)*In_BESS_RTE+Tolerance)</f>
        <v>0</v>
      </c>
      <c r="FD45" s="49" t="n">
        <f aca="false">N(Calc_1!FD74&gt;(Calc_1!FD72+Calc_1!FD75)*In_BESS_RTE+Tolerance)</f>
        <v>0</v>
      </c>
      <c r="FE45" s="49" t="n">
        <f aca="false">N(Calc_1!FE74&gt;(Calc_1!FE72+Calc_1!FE75)*In_BESS_RTE+Tolerance)</f>
        <v>0</v>
      </c>
      <c r="FF45" s="49" t="n">
        <f aca="false">N(Calc_1!FF74&gt;(Calc_1!FF72+Calc_1!FF75)*In_BESS_RTE+Tolerance)</f>
        <v>0</v>
      </c>
      <c r="FG45" s="49" t="n">
        <f aca="false">N(Calc_1!FG74&gt;(Calc_1!FG72+Calc_1!FG75)*In_BESS_RTE+Tolerance)</f>
        <v>0</v>
      </c>
      <c r="FH45" s="49" t="n">
        <f aca="false">N(Calc_1!FH74&gt;(Calc_1!FH72+Calc_1!FH75)*In_BESS_RTE+Tolerance)</f>
        <v>0</v>
      </c>
    </row>
    <row r="46" customFormat="false" ht="15" hidden="false" customHeight="false" outlineLevel="0" collapsed="false">
      <c r="C46" s="0" t="s">
        <v>883</v>
      </c>
      <c r="D46" s="11" t="s">
        <v>39</v>
      </c>
      <c r="E46" s="66" t="str">
        <f aca="false">IF(F46=0,"OK","CHECK")</f>
        <v>OK</v>
      </c>
      <c r="F46" s="49" t="n">
        <f aca="false">SUM(J46:FH46)</f>
        <v>0</v>
      </c>
      <c r="J46" s="49" t="n">
        <f aca="false">N(Calc_2!J74&gt;(Calc_2!J72+Calc_2!J75)*In_BESS_RTE+Tolerance)</f>
        <v>0</v>
      </c>
      <c r="K46" s="49" t="n">
        <f aca="false">N(Calc_2!K74&gt;(Calc_2!K72+Calc_2!K75)*In_BESS_RTE+Tolerance)</f>
        <v>0</v>
      </c>
      <c r="L46" s="49" t="n">
        <f aca="false">N(Calc_2!L74&gt;(Calc_2!L72+Calc_2!L75)*In_BESS_RTE+Tolerance)</f>
        <v>0</v>
      </c>
      <c r="M46" s="49" t="n">
        <f aca="false">N(Calc_2!M74&gt;(Calc_2!M72+Calc_2!M75)*In_BESS_RTE+Tolerance)</f>
        <v>0</v>
      </c>
      <c r="N46" s="49" t="n">
        <f aca="false">N(Calc_2!N74&gt;(Calc_2!N72+Calc_2!N75)*In_BESS_RTE+Tolerance)</f>
        <v>0</v>
      </c>
      <c r="O46" s="49" t="n">
        <f aca="false">N(Calc_2!O74&gt;(Calc_2!O72+Calc_2!O75)*In_BESS_RTE+Tolerance)</f>
        <v>0</v>
      </c>
      <c r="P46" s="49" t="n">
        <f aca="false">N(Calc_2!P74&gt;(Calc_2!P72+Calc_2!P75)*In_BESS_RTE+Tolerance)</f>
        <v>0</v>
      </c>
      <c r="Q46" s="49" t="n">
        <f aca="false">N(Calc_2!Q74&gt;(Calc_2!Q72+Calc_2!Q75)*In_BESS_RTE+Tolerance)</f>
        <v>0</v>
      </c>
      <c r="R46" s="49" t="n">
        <f aca="false">N(Calc_2!R74&gt;(Calc_2!R72+Calc_2!R75)*In_BESS_RTE+Tolerance)</f>
        <v>0</v>
      </c>
      <c r="S46" s="49" t="n">
        <f aca="false">N(Calc_2!S74&gt;(Calc_2!S72+Calc_2!S75)*In_BESS_RTE+Tolerance)</f>
        <v>0</v>
      </c>
      <c r="T46" s="49" t="n">
        <f aca="false">N(Calc_2!T74&gt;(Calc_2!T72+Calc_2!T75)*In_BESS_RTE+Tolerance)</f>
        <v>0</v>
      </c>
      <c r="U46" s="49" t="n">
        <f aca="false">N(Calc_2!U74&gt;(Calc_2!U72+Calc_2!U75)*In_BESS_RTE+Tolerance)</f>
        <v>0</v>
      </c>
      <c r="V46" s="49" t="n">
        <f aca="false">N(Calc_2!V74&gt;(Calc_2!V72+Calc_2!V75)*In_BESS_RTE+Tolerance)</f>
        <v>0</v>
      </c>
      <c r="W46" s="49" t="n">
        <f aca="false">N(Calc_2!W74&gt;(Calc_2!W72+Calc_2!W75)*In_BESS_RTE+Tolerance)</f>
        <v>0</v>
      </c>
      <c r="X46" s="49" t="n">
        <f aca="false">N(Calc_2!X74&gt;(Calc_2!X72+Calc_2!X75)*In_BESS_RTE+Tolerance)</f>
        <v>0</v>
      </c>
      <c r="Y46" s="49" t="n">
        <f aca="false">N(Calc_2!Y74&gt;(Calc_2!Y72+Calc_2!Y75)*In_BESS_RTE+Tolerance)</f>
        <v>0</v>
      </c>
      <c r="Z46" s="49" t="n">
        <f aca="false">N(Calc_2!Z74&gt;(Calc_2!Z72+Calc_2!Z75)*In_BESS_RTE+Tolerance)</f>
        <v>0</v>
      </c>
      <c r="AA46" s="49" t="n">
        <f aca="false">N(Calc_2!AA74&gt;(Calc_2!AA72+Calc_2!AA75)*In_BESS_RTE+Tolerance)</f>
        <v>0</v>
      </c>
      <c r="AB46" s="49" t="n">
        <f aca="false">N(Calc_2!AB74&gt;(Calc_2!AB72+Calc_2!AB75)*In_BESS_RTE+Tolerance)</f>
        <v>0</v>
      </c>
      <c r="AC46" s="49" t="n">
        <f aca="false">N(Calc_2!AC74&gt;(Calc_2!AC72+Calc_2!AC75)*In_BESS_RTE+Tolerance)</f>
        <v>0</v>
      </c>
      <c r="AD46" s="49" t="n">
        <f aca="false">N(Calc_2!AD74&gt;(Calc_2!AD72+Calc_2!AD75)*In_BESS_RTE+Tolerance)</f>
        <v>0</v>
      </c>
      <c r="AE46" s="49" t="n">
        <f aca="false">N(Calc_2!AE74&gt;(Calc_2!AE72+Calc_2!AE75)*In_BESS_RTE+Tolerance)</f>
        <v>0</v>
      </c>
      <c r="AF46" s="49" t="n">
        <f aca="false">N(Calc_2!AF74&gt;(Calc_2!AF72+Calc_2!AF75)*In_BESS_RTE+Tolerance)</f>
        <v>0</v>
      </c>
      <c r="AG46" s="49" t="n">
        <f aca="false">N(Calc_2!AG74&gt;(Calc_2!AG72+Calc_2!AG75)*In_BESS_RTE+Tolerance)</f>
        <v>0</v>
      </c>
      <c r="AH46" s="49" t="n">
        <f aca="false">N(Calc_2!AH74&gt;(Calc_2!AH72+Calc_2!AH75)*In_BESS_RTE+Tolerance)</f>
        <v>0</v>
      </c>
      <c r="AI46" s="49" t="n">
        <f aca="false">N(Calc_2!AI74&gt;(Calc_2!AI72+Calc_2!AI75)*In_BESS_RTE+Tolerance)</f>
        <v>0</v>
      </c>
      <c r="AJ46" s="49" t="n">
        <f aca="false">N(Calc_2!AJ74&gt;(Calc_2!AJ72+Calc_2!AJ75)*In_BESS_RTE+Tolerance)</f>
        <v>0</v>
      </c>
      <c r="AK46" s="49" t="n">
        <f aca="false">N(Calc_2!AK74&gt;(Calc_2!AK72+Calc_2!AK75)*In_BESS_RTE+Tolerance)</f>
        <v>0</v>
      </c>
      <c r="AL46" s="49" t="n">
        <f aca="false">N(Calc_2!AL74&gt;(Calc_2!AL72+Calc_2!AL75)*In_BESS_RTE+Tolerance)</f>
        <v>0</v>
      </c>
      <c r="AM46" s="49" t="n">
        <f aca="false">N(Calc_2!AM74&gt;(Calc_2!AM72+Calc_2!AM75)*In_BESS_RTE+Tolerance)</f>
        <v>0</v>
      </c>
      <c r="AN46" s="49" t="n">
        <f aca="false">N(Calc_2!AN74&gt;(Calc_2!AN72+Calc_2!AN75)*In_BESS_RTE+Tolerance)</f>
        <v>0</v>
      </c>
      <c r="AO46" s="49" t="n">
        <f aca="false">N(Calc_2!AO74&gt;(Calc_2!AO72+Calc_2!AO75)*In_BESS_RTE+Tolerance)</f>
        <v>0</v>
      </c>
      <c r="AP46" s="49" t="n">
        <f aca="false">N(Calc_2!AP74&gt;(Calc_2!AP72+Calc_2!AP75)*In_BESS_RTE+Tolerance)</f>
        <v>0</v>
      </c>
      <c r="AQ46" s="49" t="n">
        <f aca="false">N(Calc_2!AQ74&gt;(Calc_2!AQ72+Calc_2!AQ75)*In_BESS_RTE+Tolerance)</f>
        <v>0</v>
      </c>
      <c r="AR46" s="49" t="n">
        <f aca="false">N(Calc_2!AR74&gt;(Calc_2!AR72+Calc_2!AR75)*In_BESS_RTE+Tolerance)</f>
        <v>0</v>
      </c>
      <c r="AS46" s="49" t="n">
        <f aca="false">N(Calc_2!AS74&gt;(Calc_2!AS72+Calc_2!AS75)*In_BESS_RTE+Tolerance)</f>
        <v>0</v>
      </c>
      <c r="AT46" s="49" t="n">
        <f aca="false">N(Calc_2!AT74&gt;(Calc_2!AT72+Calc_2!AT75)*In_BESS_RTE+Tolerance)</f>
        <v>0</v>
      </c>
      <c r="AU46" s="49" t="n">
        <f aca="false">N(Calc_2!AU74&gt;(Calc_2!AU72+Calc_2!AU75)*In_BESS_RTE+Tolerance)</f>
        <v>0</v>
      </c>
      <c r="AV46" s="49" t="n">
        <f aca="false">N(Calc_2!AV74&gt;(Calc_2!AV72+Calc_2!AV75)*In_BESS_RTE+Tolerance)</f>
        <v>0</v>
      </c>
      <c r="AW46" s="49" t="n">
        <f aca="false">N(Calc_2!AW74&gt;(Calc_2!AW72+Calc_2!AW75)*In_BESS_RTE+Tolerance)</f>
        <v>0</v>
      </c>
      <c r="AX46" s="49" t="n">
        <f aca="false">N(Calc_2!AX74&gt;(Calc_2!AX72+Calc_2!AX75)*In_BESS_RTE+Tolerance)</f>
        <v>0</v>
      </c>
      <c r="AY46" s="49" t="n">
        <f aca="false">N(Calc_2!AY74&gt;(Calc_2!AY72+Calc_2!AY75)*In_BESS_RTE+Tolerance)</f>
        <v>0</v>
      </c>
      <c r="AZ46" s="49" t="n">
        <f aca="false">N(Calc_2!AZ74&gt;(Calc_2!AZ72+Calc_2!AZ75)*In_BESS_RTE+Tolerance)</f>
        <v>0</v>
      </c>
      <c r="BA46" s="49" t="n">
        <f aca="false">N(Calc_2!BA74&gt;(Calc_2!BA72+Calc_2!BA75)*In_BESS_RTE+Tolerance)</f>
        <v>0</v>
      </c>
      <c r="BB46" s="49" t="n">
        <f aca="false">N(Calc_2!BB74&gt;(Calc_2!BB72+Calc_2!BB75)*In_BESS_RTE+Tolerance)</f>
        <v>0</v>
      </c>
      <c r="BC46" s="49" t="n">
        <f aca="false">N(Calc_2!BC74&gt;(Calc_2!BC72+Calc_2!BC75)*In_BESS_RTE+Tolerance)</f>
        <v>0</v>
      </c>
      <c r="BD46" s="49" t="n">
        <f aca="false">N(Calc_2!BD74&gt;(Calc_2!BD72+Calc_2!BD75)*In_BESS_RTE+Tolerance)</f>
        <v>0</v>
      </c>
      <c r="BE46" s="49" t="n">
        <f aca="false">N(Calc_2!BE74&gt;(Calc_2!BE72+Calc_2!BE75)*In_BESS_RTE+Tolerance)</f>
        <v>0</v>
      </c>
      <c r="BF46" s="49" t="n">
        <f aca="false">N(Calc_2!BF74&gt;(Calc_2!BF72+Calc_2!BF75)*In_BESS_RTE+Tolerance)</f>
        <v>0</v>
      </c>
      <c r="BG46" s="49" t="n">
        <f aca="false">N(Calc_2!BG74&gt;(Calc_2!BG72+Calc_2!BG75)*In_BESS_RTE+Tolerance)</f>
        <v>0</v>
      </c>
      <c r="BH46" s="49" t="n">
        <f aca="false">N(Calc_2!BH74&gt;(Calc_2!BH72+Calc_2!BH75)*In_BESS_RTE+Tolerance)</f>
        <v>0</v>
      </c>
      <c r="BI46" s="49" t="n">
        <f aca="false">N(Calc_2!BI74&gt;(Calc_2!BI72+Calc_2!BI75)*In_BESS_RTE+Tolerance)</f>
        <v>0</v>
      </c>
      <c r="BJ46" s="49" t="n">
        <f aca="false">N(Calc_2!BJ74&gt;(Calc_2!BJ72+Calc_2!BJ75)*In_BESS_RTE+Tolerance)</f>
        <v>0</v>
      </c>
      <c r="BK46" s="49" t="n">
        <f aca="false">N(Calc_2!BK74&gt;(Calc_2!BK72+Calc_2!BK75)*In_BESS_RTE+Tolerance)</f>
        <v>0</v>
      </c>
      <c r="BL46" s="49" t="n">
        <f aca="false">N(Calc_2!BL74&gt;(Calc_2!BL72+Calc_2!BL75)*In_BESS_RTE+Tolerance)</f>
        <v>0</v>
      </c>
      <c r="BM46" s="49" t="n">
        <f aca="false">N(Calc_2!BM74&gt;(Calc_2!BM72+Calc_2!BM75)*In_BESS_RTE+Tolerance)</f>
        <v>0</v>
      </c>
      <c r="BN46" s="49" t="n">
        <f aca="false">N(Calc_2!BN74&gt;(Calc_2!BN72+Calc_2!BN75)*In_BESS_RTE+Tolerance)</f>
        <v>0</v>
      </c>
      <c r="BO46" s="49" t="n">
        <f aca="false">N(Calc_2!BO74&gt;(Calc_2!BO72+Calc_2!BO75)*In_BESS_RTE+Tolerance)</f>
        <v>0</v>
      </c>
      <c r="BP46" s="49" t="n">
        <f aca="false">N(Calc_2!BP74&gt;(Calc_2!BP72+Calc_2!BP75)*In_BESS_RTE+Tolerance)</f>
        <v>0</v>
      </c>
      <c r="BQ46" s="49" t="n">
        <f aca="false">N(Calc_2!BQ74&gt;(Calc_2!BQ72+Calc_2!BQ75)*In_BESS_RTE+Tolerance)</f>
        <v>0</v>
      </c>
      <c r="BR46" s="49" t="n">
        <f aca="false">N(Calc_2!BR74&gt;(Calc_2!BR72+Calc_2!BR75)*In_BESS_RTE+Tolerance)</f>
        <v>0</v>
      </c>
      <c r="BS46" s="49" t="n">
        <f aca="false">N(Calc_2!BS74&gt;(Calc_2!BS72+Calc_2!BS75)*In_BESS_RTE+Tolerance)</f>
        <v>0</v>
      </c>
      <c r="BT46" s="49" t="n">
        <f aca="false">N(Calc_2!BT74&gt;(Calc_2!BT72+Calc_2!BT75)*In_BESS_RTE+Tolerance)</f>
        <v>0</v>
      </c>
      <c r="BU46" s="49" t="n">
        <f aca="false">N(Calc_2!BU74&gt;(Calc_2!BU72+Calc_2!BU75)*In_BESS_RTE+Tolerance)</f>
        <v>0</v>
      </c>
      <c r="BV46" s="49" t="n">
        <f aca="false">N(Calc_2!BV74&gt;(Calc_2!BV72+Calc_2!BV75)*In_BESS_RTE+Tolerance)</f>
        <v>0</v>
      </c>
      <c r="BW46" s="49" t="n">
        <f aca="false">N(Calc_2!BW74&gt;(Calc_2!BW72+Calc_2!BW75)*In_BESS_RTE+Tolerance)</f>
        <v>0</v>
      </c>
      <c r="BX46" s="49" t="n">
        <f aca="false">N(Calc_2!BX74&gt;(Calc_2!BX72+Calc_2!BX75)*In_BESS_RTE+Tolerance)</f>
        <v>0</v>
      </c>
      <c r="BY46" s="49" t="n">
        <f aca="false">N(Calc_2!BY74&gt;(Calc_2!BY72+Calc_2!BY75)*In_BESS_RTE+Tolerance)</f>
        <v>0</v>
      </c>
      <c r="BZ46" s="49" t="n">
        <f aca="false">N(Calc_2!BZ74&gt;(Calc_2!BZ72+Calc_2!BZ75)*In_BESS_RTE+Tolerance)</f>
        <v>0</v>
      </c>
      <c r="CA46" s="49" t="n">
        <f aca="false">N(Calc_2!CA74&gt;(Calc_2!CA72+Calc_2!CA75)*In_BESS_RTE+Tolerance)</f>
        <v>0</v>
      </c>
      <c r="CB46" s="49" t="n">
        <f aca="false">N(Calc_2!CB74&gt;(Calc_2!CB72+Calc_2!CB75)*In_BESS_RTE+Tolerance)</f>
        <v>0</v>
      </c>
      <c r="CC46" s="49" t="n">
        <f aca="false">N(Calc_2!CC74&gt;(Calc_2!CC72+Calc_2!CC75)*In_BESS_RTE+Tolerance)</f>
        <v>0</v>
      </c>
      <c r="CD46" s="49" t="n">
        <f aca="false">N(Calc_2!CD74&gt;(Calc_2!CD72+Calc_2!CD75)*In_BESS_RTE+Tolerance)</f>
        <v>0</v>
      </c>
      <c r="CE46" s="49" t="n">
        <f aca="false">N(Calc_2!CE74&gt;(Calc_2!CE72+Calc_2!CE75)*In_BESS_RTE+Tolerance)</f>
        <v>0</v>
      </c>
      <c r="CF46" s="49" t="n">
        <f aca="false">N(Calc_2!CF74&gt;(Calc_2!CF72+Calc_2!CF75)*In_BESS_RTE+Tolerance)</f>
        <v>0</v>
      </c>
      <c r="CG46" s="49" t="n">
        <f aca="false">N(Calc_2!CG74&gt;(Calc_2!CG72+Calc_2!CG75)*In_BESS_RTE+Tolerance)</f>
        <v>0</v>
      </c>
      <c r="CH46" s="49" t="n">
        <f aca="false">N(Calc_2!CH74&gt;(Calc_2!CH72+Calc_2!CH75)*In_BESS_RTE+Tolerance)</f>
        <v>0</v>
      </c>
      <c r="CI46" s="49" t="n">
        <f aca="false">N(Calc_2!CI74&gt;(Calc_2!CI72+Calc_2!CI75)*In_BESS_RTE+Tolerance)</f>
        <v>0</v>
      </c>
      <c r="CJ46" s="49" t="n">
        <f aca="false">N(Calc_2!CJ74&gt;(Calc_2!CJ72+Calc_2!CJ75)*In_BESS_RTE+Tolerance)</f>
        <v>0</v>
      </c>
      <c r="CK46" s="49" t="n">
        <f aca="false">N(Calc_2!CK74&gt;(Calc_2!CK72+Calc_2!CK75)*In_BESS_RTE+Tolerance)</f>
        <v>0</v>
      </c>
      <c r="CL46" s="49" t="n">
        <f aca="false">N(Calc_2!CL74&gt;(Calc_2!CL72+Calc_2!CL75)*In_BESS_RTE+Tolerance)</f>
        <v>0</v>
      </c>
      <c r="CM46" s="49" t="n">
        <f aca="false">N(Calc_2!CM74&gt;(Calc_2!CM72+Calc_2!CM75)*In_BESS_RTE+Tolerance)</f>
        <v>0</v>
      </c>
      <c r="CN46" s="49" t="n">
        <f aca="false">N(Calc_2!CN74&gt;(Calc_2!CN72+Calc_2!CN75)*In_BESS_RTE+Tolerance)</f>
        <v>0</v>
      </c>
      <c r="CO46" s="49" t="n">
        <f aca="false">N(Calc_2!CO74&gt;(Calc_2!CO72+Calc_2!CO75)*In_BESS_RTE+Tolerance)</f>
        <v>0</v>
      </c>
      <c r="CP46" s="49" t="n">
        <f aca="false">N(Calc_2!CP74&gt;(Calc_2!CP72+Calc_2!CP75)*In_BESS_RTE+Tolerance)</f>
        <v>0</v>
      </c>
      <c r="CQ46" s="49" t="n">
        <f aca="false">N(Calc_2!CQ74&gt;(Calc_2!CQ72+Calc_2!CQ75)*In_BESS_RTE+Tolerance)</f>
        <v>0</v>
      </c>
      <c r="CR46" s="49" t="n">
        <f aca="false">N(Calc_2!CR74&gt;(Calc_2!CR72+Calc_2!CR75)*In_BESS_RTE+Tolerance)</f>
        <v>0</v>
      </c>
      <c r="CS46" s="49" t="n">
        <f aca="false">N(Calc_2!CS74&gt;(Calc_2!CS72+Calc_2!CS75)*In_BESS_RTE+Tolerance)</f>
        <v>0</v>
      </c>
      <c r="CT46" s="49" t="n">
        <f aca="false">N(Calc_2!CT74&gt;(Calc_2!CT72+Calc_2!CT75)*In_BESS_RTE+Tolerance)</f>
        <v>0</v>
      </c>
      <c r="CU46" s="49" t="n">
        <f aca="false">N(Calc_2!CU74&gt;(Calc_2!CU72+Calc_2!CU75)*In_BESS_RTE+Tolerance)</f>
        <v>0</v>
      </c>
      <c r="CV46" s="49" t="n">
        <f aca="false">N(Calc_2!CV74&gt;(Calc_2!CV72+Calc_2!CV75)*In_BESS_RTE+Tolerance)</f>
        <v>0</v>
      </c>
      <c r="CW46" s="49" t="n">
        <f aca="false">N(Calc_2!CW74&gt;(Calc_2!CW72+Calc_2!CW75)*In_BESS_RTE+Tolerance)</f>
        <v>0</v>
      </c>
      <c r="CX46" s="49" t="n">
        <f aca="false">N(Calc_2!CX74&gt;(Calc_2!CX72+Calc_2!CX75)*In_BESS_RTE+Tolerance)</f>
        <v>0</v>
      </c>
      <c r="CY46" s="49" t="n">
        <f aca="false">N(Calc_2!CY74&gt;(Calc_2!CY72+Calc_2!CY75)*In_BESS_RTE+Tolerance)</f>
        <v>0</v>
      </c>
      <c r="CZ46" s="49" t="n">
        <f aca="false">N(Calc_2!CZ74&gt;(Calc_2!CZ72+Calc_2!CZ75)*In_BESS_RTE+Tolerance)</f>
        <v>0</v>
      </c>
      <c r="DA46" s="49" t="n">
        <f aca="false">N(Calc_2!DA74&gt;(Calc_2!DA72+Calc_2!DA75)*In_BESS_RTE+Tolerance)</f>
        <v>0</v>
      </c>
      <c r="DB46" s="49" t="n">
        <f aca="false">N(Calc_2!DB74&gt;(Calc_2!DB72+Calc_2!DB75)*In_BESS_RTE+Tolerance)</f>
        <v>0</v>
      </c>
      <c r="DC46" s="49" t="n">
        <f aca="false">N(Calc_2!DC74&gt;(Calc_2!DC72+Calc_2!DC75)*In_BESS_RTE+Tolerance)</f>
        <v>0</v>
      </c>
      <c r="DD46" s="49" t="n">
        <f aca="false">N(Calc_2!DD74&gt;(Calc_2!DD72+Calc_2!DD75)*In_BESS_RTE+Tolerance)</f>
        <v>0</v>
      </c>
      <c r="DE46" s="49" t="n">
        <f aca="false">N(Calc_2!DE74&gt;(Calc_2!DE72+Calc_2!DE75)*In_BESS_RTE+Tolerance)</f>
        <v>0</v>
      </c>
      <c r="DF46" s="49" t="n">
        <f aca="false">N(Calc_2!DF74&gt;(Calc_2!DF72+Calc_2!DF75)*In_BESS_RTE+Tolerance)</f>
        <v>0</v>
      </c>
      <c r="DG46" s="49" t="n">
        <f aca="false">N(Calc_2!DG74&gt;(Calc_2!DG72+Calc_2!DG75)*In_BESS_RTE+Tolerance)</f>
        <v>0</v>
      </c>
      <c r="DH46" s="49" t="n">
        <f aca="false">N(Calc_2!DH74&gt;(Calc_2!DH72+Calc_2!DH75)*In_BESS_RTE+Tolerance)</f>
        <v>0</v>
      </c>
      <c r="DI46" s="49" t="n">
        <f aca="false">N(Calc_2!DI74&gt;(Calc_2!DI72+Calc_2!DI75)*In_BESS_RTE+Tolerance)</f>
        <v>0</v>
      </c>
      <c r="DJ46" s="49" t="n">
        <f aca="false">N(Calc_2!DJ74&gt;(Calc_2!DJ72+Calc_2!DJ75)*In_BESS_RTE+Tolerance)</f>
        <v>0</v>
      </c>
      <c r="DK46" s="49" t="n">
        <f aca="false">N(Calc_2!DK74&gt;(Calc_2!DK72+Calc_2!DK75)*In_BESS_RTE+Tolerance)</f>
        <v>0</v>
      </c>
      <c r="DL46" s="49" t="n">
        <f aca="false">N(Calc_2!DL74&gt;(Calc_2!DL72+Calc_2!DL75)*In_BESS_RTE+Tolerance)</f>
        <v>0</v>
      </c>
      <c r="DM46" s="49" t="n">
        <f aca="false">N(Calc_2!DM74&gt;(Calc_2!DM72+Calc_2!DM75)*In_BESS_RTE+Tolerance)</f>
        <v>0</v>
      </c>
      <c r="DN46" s="49" t="n">
        <f aca="false">N(Calc_2!DN74&gt;(Calc_2!DN72+Calc_2!DN75)*In_BESS_RTE+Tolerance)</f>
        <v>0</v>
      </c>
      <c r="DO46" s="49" t="n">
        <f aca="false">N(Calc_2!DO74&gt;(Calc_2!DO72+Calc_2!DO75)*In_BESS_RTE+Tolerance)</f>
        <v>0</v>
      </c>
      <c r="DP46" s="49" t="n">
        <f aca="false">N(Calc_2!DP74&gt;(Calc_2!DP72+Calc_2!DP75)*In_BESS_RTE+Tolerance)</f>
        <v>0</v>
      </c>
      <c r="DQ46" s="49" t="n">
        <f aca="false">N(Calc_2!DQ74&gt;(Calc_2!DQ72+Calc_2!DQ75)*In_BESS_RTE+Tolerance)</f>
        <v>0</v>
      </c>
      <c r="DR46" s="49" t="n">
        <f aca="false">N(Calc_2!DR74&gt;(Calc_2!DR72+Calc_2!DR75)*In_BESS_RTE+Tolerance)</f>
        <v>0</v>
      </c>
      <c r="DS46" s="49" t="n">
        <f aca="false">N(Calc_2!DS74&gt;(Calc_2!DS72+Calc_2!DS75)*In_BESS_RTE+Tolerance)</f>
        <v>0</v>
      </c>
      <c r="DT46" s="49" t="n">
        <f aca="false">N(Calc_2!DT74&gt;(Calc_2!DT72+Calc_2!DT75)*In_BESS_RTE+Tolerance)</f>
        <v>0</v>
      </c>
      <c r="DU46" s="49" t="n">
        <f aca="false">N(Calc_2!DU74&gt;(Calc_2!DU72+Calc_2!DU75)*In_BESS_RTE+Tolerance)</f>
        <v>0</v>
      </c>
      <c r="DV46" s="49" t="n">
        <f aca="false">N(Calc_2!DV74&gt;(Calc_2!DV72+Calc_2!DV75)*In_BESS_RTE+Tolerance)</f>
        <v>0</v>
      </c>
      <c r="DW46" s="49" t="n">
        <f aca="false">N(Calc_2!DW74&gt;(Calc_2!DW72+Calc_2!DW75)*In_BESS_RTE+Tolerance)</f>
        <v>0</v>
      </c>
      <c r="DX46" s="49" t="n">
        <f aca="false">N(Calc_2!DX74&gt;(Calc_2!DX72+Calc_2!DX75)*In_BESS_RTE+Tolerance)</f>
        <v>0</v>
      </c>
      <c r="DY46" s="49" t="n">
        <f aca="false">N(Calc_2!DY74&gt;(Calc_2!DY72+Calc_2!DY75)*In_BESS_RTE+Tolerance)</f>
        <v>0</v>
      </c>
      <c r="DZ46" s="49" t="n">
        <f aca="false">N(Calc_2!DZ74&gt;(Calc_2!DZ72+Calc_2!DZ75)*In_BESS_RTE+Tolerance)</f>
        <v>0</v>
      </c>
      <c r="EA46" s="49" t="n">
        <f aca="false">N(Calc_2!EA74&gt;(Calc_2!EA72+Calc_2!EA75)*In_BESS_RTE+Tolerance)</f>
        <v>0</v>
      </c>
      <c r="EB46" s="49" t="n">
        <f aca="false">N(Calc_2!EB74&gt;(Calc_2!EB72+Calc_2!EB75)*In_BESS_RTE+Tolerance)</f>
        <v>0</v>
      </c>
      <c r="EC46" s="49" t="n">
        <f aca="false">N(Calc_2!EC74&gt;(Calc_2!EC72+Calc_2!EC75)*In_BESS_RTE+Tolerance)</f>
        <v>0</v>
      </c>
      <c r="ED46" s="49" t="n">
        <f aca="false">N(Calc_2!ED74&gt;(Calc_2!ED72+Calc_2!ED75)*In_BESS_RTE+Tolerance)</f>
        <v>0</v>
      </c>
      <c r="EE46" s="49" t="n">
        <f aca="false">N(Calc_2!EE74&gt;(Calc_2!EE72+Calc_2!EE75)*In_BESS_RTE+Tolerance)</f>
        <v>0</v>
      </c>
      <c r="EF46" s="49" t="n">
        <f aca="false">N(Calc_2!EF74&gt;(Calc_2!EF72+Calc_2!EF75)*In_BESS_RTE+Tolerance)</f>
        <v>0</v>
      </c>
      <c r="EG46" s="49" t="n">
        <f aca="false">N(Calc_2!EG74&gt;(Calc_2!EG72+Calc_2!EG75)*In_BESS_RTE+Tolerance)</f>
        <v>0</v>
      </c>
      <c r="EH46" s="49" t="n">
        <f aca="false">N(Calc_2!EH74&gt;(Calc_2!EH72+Calc_2!EH75)*In_BESS_RTE+Tolerance)</f>
        <v>0</v>
      </c>
      <c r="EI46" s="49" t="n">
        <f aca="false">N(Calc_2!EI74&gt;(Calc_2!EI72+Calc_2!EI75)*In_BESS_RTE+Tolerance)</f>
        <v>0</v>
      </c>
      <c r="EJ46" s="49" t="n">
        <f aca="false">N(Calc_2!EJ74&gt;(Calc_2!EJ72+Calc_2!EJ75)*In_BESS_RTE+Tolerance)</f>
        <v>0</v>
      </c>
      <c r="EK46" s="49" t="n">
        <f aca="false">N(Calc_2!EK74&gt;(Calc_2!EK72+Calc_2!EK75)*In_BESS_RTE+Tolerance)</f>
        <v>0</v>
      </c>
      <c r="EL46" s="49" t="n">
        <f aca="false">N(Calc_2!EL74&gt;(Calc_2!EL72+Calc_2!EL75)*In_BESS_RTE+Tolerance)</f>
        <v>0</v>
      </c>
      <c r="EM46" s="49" t="n">
        <f aca="false">N(Calc_2!EM74&gt;(Calc_2!EM72+Calc_2!EM75)*In_BESS_RTE+Tolerance)</f>
        <v>0</v>
      </c>
      <c r="EN46" s="49" t="n">
        <f aca="false">N(Calc_2!EN74&gt;(Calc_2!EN72+Calc_2!EN75)*In_BESS_RTE+Tolerance)</f>
        <v>0</v>
      </c>
      <c r="EO46" s="49" t="n">
        <f aca="false">N(Calc_2!EO74&gt;(Calc_2!EO72+Calc_2!EO75)*In_BESS_RTE+Tolerance)</f>
        <v>0</v>
      </c>
      <c r="EP46" s="49" t="n">
        <f aca="false">N(Calc_2!EP74&gt;(Calc_2!EP72+Calc_2!EP75)*In_BESS_RTE+Tolerance)</f>
        <v>0</v>
      </c>
      <c r="EQ46" s="49" t="n">
        <f aca="false">N(Calc_2!EQ74&gt;(Calc_2!EQ72+Calc_2!EQ75)*In_BESS_RTE+Tolerance)</f>
        <v>0</v>
      </c>
      <c r="ER46" s="49" t="n">
        <f aca="false">N(Calc_2!ER74&gt;(Calc_2!ER72+Calc_2!ER75)*In_BESS_RTE+Tolerance)</f>
        <v>0</v>
      </c>
      <c r="ES46" s="49" t="n">
        <f aca="false">N(Calc_2!ES74&gt;(Calc_2!ES72+Calc_2!ES75)*In_BESS_RTE+Tolerance)</f>
        <v>0</v>
      </c>
      <c r="ET46" s="49" t="n">
        <f aca="false">N(Calc_2!ET74&gt;(Calc_2!ET72+Calc_2!ET75)*In_BESS_RTE+Tolerance)</f>
        <v>0</v>
      </c>
      <c r="EU46" s="49" t="n">
        <f aca="false">N(Calc_2!EU74&gt;(Calc_2!EU72+Calc_2!EU75)*In_BESS_RTE+Tolerance)</f>
        <v>0</v>
      </c>
      <c r="EV46" s="49" t="n">
        <f aca="false">N(Calc_2!EV74&gt;(Calc_2!EV72+Calc_2!EV75)*In_BESS_RTE+Tolerance)</f>
        <v>0</v>
      </c>
      <c r="EW46" s="49" t="n">
        <f aca="false">N(Calc_2!EW74&gt;(Calc_2!EW72+Calc_2!EW75)*In_BESS_RTE+Tolerance)</f>
        <v>0</v>
      </c>
      <c r="EX46" s="49" t="n">
        <f aca="false">N(Calc_2!EX74&gt;(Calc_2!EX72+Calc_2!EX75)*In_BESS_RTE+Tolerance)</f>
        <v>0</v>
      </c>
      <c r="EY46" s="49" t="n">
        <f aca="false">N(Calc_2!EY74&gt;(Calc_2!EY72+Calc_2!EY75)*In_BESS_RTE+Tolerance)</f>
        <v>0</v>
      </c>
      <c r="EZ46" s="49" t="n">
        <f aca="false">N(Calc_2!EZ74&gt;(Calc_2!EZ72+Calc_2!EZ75)*In_BESS_RTE+Tolerance)</f>
        <v>0</v>
      </c>
      <c r="FA46" s="49" t="n">
        <f aca="false">N(Calc_2!FA74&gt;(Calc_2!FA72+Calc_2!FA75)*In_BESS_RTE+Tolerance)</f>
        <v>0</v>
      </c>
      <c r="FB46" s="49" t="n">
        <f aca="false">N(Calc_2!FB74&gt;(Calc_2!FB72+Calc_2!FB75)*In_BESS_RTE+Tolerance)</f>
        <v>0</v>
      </c>
      <c r="FC46" s="49" t="n">
        <f aca="false">N(Calc_2!FC74&gt;(Calc_2!FC72+Calc_2!FC75)*In_BESS_RTE+Tolerance)</f>
        <v>0</v>
      </c>
      <c r="FD46" s="49" t="n">
        <f aca="false">N(Calc_2!FD74&gt;(Calc_2!FD72+Calc_2!FD75)*In_BESS_RTE+Tolerance)</f>
        <v>0</v>
      </c>
      <c r="FE46" s="49" t="n">
        <f aca="false">N(Calc_2!FE74&gt;(Calc_2!FE72+Calc_2!FE75)*In_BESS_RTE+Tolerance)</f>
        <v>0</v>
      </c>
      <c r="FF46" s="49" t="n">
        <f aca="false">N(Calc_2!FF74&gt;(Calc_2!FF72+Calc_2!FF75)*In_BESS_RTE+Tolerance)</f>
        <v>0</v>
      </c>
      <c r="FG46" s="49" t="n">
        <f aca="false">N(Calc_2!FG74&gt;(Calc_2!FG72+Calc_2!FG75)*In_BESS_RTE+Tolerance)</f>
        <v>0</v>
      </c>
      <c r="FH46" s="49" t="n">
        <f aca="false">N(Calc_2!FH74&gt;(Calc_2!FH72+Calc_2!FH75)*In_BESS_RTE+Tolerance)</f>
        <v>0</v>
      </c>
    </row>
    <row r="47" customFormat="false" ht="15" hidden="false" customHeight="false" outlineLevel="0" collapsed="false">
      <c r="C47" s="0" t="s">
        <v>884</v>
      </c>
      <c r="D47" s="11" t="s">
        <v>39</v>
      </c>
      <c r="E47" s="66" t="str">
        <f aca="false">IF(F47=0,"OK","CHECK")</f>
        <v>OK</v>
      </c>
      <c r="F47" s="49" t="n">
        <f aca="false">SUM(J47:FH47)</f>
        <v>0</v>
      </c>
      <c r="J47" s="49" t="n">
        <f aca="false">N(Calc_3!J74&gt;(Calc_3!J72+Calc_3!J75)*In_BESS_RTE+Tolerance)</f>
        <v>0</v>
      </c>
      <c r="K47" s="49" t="n">
        <f aca="false">N(Calc_3!K74&gt;(Calc_3!K72+Calc_3!K75)*In_BESS_RTE+Tolerance)</f>
        <v>0</v>
      </c>
      <c r="L47" s="49" t="n">
        <f aca="false">N(Calc_3!L74&gt;(Calc_3!L72+Calc_3!L75)*In_BESS_RTE+Tolerance)</f>
        <v>0</v>
      </c>
      <c r="M47" s="49" t="n">
        <f aca="false">N(Calc_3!M74&gt;(Calc_3!M72+Calc_3!M75)*In_BESS_RTE+Tolerance)</f>
        <v>0</v>
      </c>
      <c r="N47" s="49" t="n">
        <f aca="false">N(Calc_3!N74&gt;(Calc_3!N72+Calc_3!N75)*In_BESS_RTE+Tolerance)</f>
        <v>0</v>
      </c>
      <c r="O47" s="49" t="n">
        <f aca="false">N(Calc_3!O74&gt;(Calc_3!O72+Calc_3!O75)*In_BESS_RTE+Tolerance)</f>
        <v>0</v>
      </c>
      <c r="P47" s="49" t="n">
        <f aca="false">N(Calc_3!P74&gt;(Calc_3!P72+Calc_3!P75)*In_BESS_RTE+Tolerance)</f>
        <v>0</v>
      </c>
      <c r="Q47" s="49" t="n">
        <f aca="false">N(Calc_3!Q74&gt;(Calc_3!Q72+Calc_3!Q75)*In_BESS_RTE+Tolerance)</f>
        <v>0</v>
      </c>
      <c r="R47" s="49" t="n">
        <f aca="false">N(Calc_3!R74&gt;(Calc_3!R72+Calc_3!R75)*In_BESS_RTE+Tolerance)</f>
        <v>0</v>
      </c>
      <c r="S47" s="49" t="n">
        <f aca="false">N(Calc_3!S74&gt;(Calc_3!S72+Calc_3!S75)*In_BESS_RTE+Tolerance)</f>
        <v>0</v>
      </c>
      <c r="T47" s="49" t="n">
        <f aca="false">N(Calc_3!T74&gt;(Calc_3!T72+Calc_3!T75)*In_BESS_RTE+Tolerance)</f>
        <v>0</v>
      </c>
      <c r="U47" s="49" t="n">
        <f aca="false">N(Calc_3!U74&gt;(Calc_3!U72+Calc_3!U75)*In_BESS_RTE+Tolerance)</f>
        <v>0</v>
      </c>
      <c r="V47" s="49" t="n">
        <f aca="false">N(Calc_3!V74&gt;(Calc_3!V72+Calc_3!V75)*In_BESS_RTE+Tolerance)</f>
        <v>0</v>
      </c>
      <c r="W47" s="49" t="n">
        <f aca="false">N(Calc_3!W74&gt;(Calc_3!W72+Calc_3!W75)*In_BESS_RTE+Tolerance)</f>
        <v>0</v>
      </c>
      <c r="X47" s="49" t="n">
        <f aca="false">N(Calc_3!X74&gt;(Calc_3!X72+Calc_3!X75)*In_BESS_RTE+Tolerance)</f>
        <v>0</v>
      </c>
      <c r="Y47" s="49" t="n">
        <f aca="false">N(Calc_3!Y74&gt;(Calc_3!Y72+Calc_3!Y75)*In_BESS_RTE+Tolerance)</f>
        <v>0</v>
      </c>
      <c r="Z47" s="49" t="n">
        <f aca="false">N(Calc_3!Z74&gt;(Calc_3!Z72+Calc_3!Z75)*In_BESS_RTE+Tolerance)</f>
        <v>0</v>
      </c>
      <c r="AA47" s="49" t="n">
        <f aca="false">N(Calc_3!AA74&gt;(Calc_3!AA72+Calc_3!AA75)*In_BESS_RTE+Tolerance)</f>
        <v>0</v>
      </c>
      <c r="AB47" s="49" t="n">
        <f aca="false">N(Calc_3!AB74&gt;(Calc_3!AB72+Calc_3!AB75)*In_BESS_RTE+Tolerance)</f>
        <v>0</v>
      </c>
      <c r="AC47" s="49" t="n">
        <f aca="false">N(Calc_3!AC74&gt;(Calc_3!AC72+Calc_3!AC75)*In_BESS_RTE+Tolerance)</f>
        <v>0</v>
      </c>
      <c r="AD47" s="49" t="n">
        <f aca="false">N(Calc_3!AD74&gt;(Calc_3!AD72+Calc_3!AD75)*In_BESS_RTE+Tolerance)</f>
        <v>0</v>
      </c>
      <c r="AE47" s="49" t="n">
        <f aca="false">N(Calc_3!AE74&gt;(Calc_3!AE72+Calc_3!AE75)*In_BESS_RTE+Tolerance)</f>
        <v>0</v>
      </c>
      <c r="AF47" s="49" t="n">
        <f aca="false">N(Calc_3!AF74&gt;(Calc_3!AF72+Calc_3!AF75)*In_BESS_RTE+Tolerance)</f>
        <v>0</v>
      </c>
      <c r="AG47" s="49" t="n">
        <f aca="false">N(Calc_3!AG74&gt;(Calc_3!AG72+Calc_3!AG75)*In_BESS_RTE+Tolerance)</f>
        <v>0</v>
      </c>
      <c r="AH47" s="49" t="n">
        <f aca="false">N(Calc_3!AH74&gt;(Calc_3!AH72+Calc_3!AH75)*In_BESS_RTE+Tolerance)</f>
        <v>0</v>
      </c>
      <c r="AI47" s="49" t="n">
        <f aca="false">N(Calc_3!AI74&gt;(Calc_3!AI72+Calc_3!AI75)*In_BESS_RTE+Tolerance)</f>
        <v>0</v>
      </c>
      <c r="AJ47" s="49" t="n">
        <f aca="false">N(Calc_3!AJ74&gt;(Calc_3!AJ72+Calc_3!AJ75)*In_BESS_RTE+Tolerance)</f>
        <v>0</v>
      </c>
      <c r="AK47" s="49" t="n">
        <f aca="false">N(Calc_3!AK74&gt;(Calc_3!AK72+Calc_3!AK75)*In_BESS_RTE+Tolerance)</f>
        <v>0</v>
      </c>
      <c r="AL47" s="49" t="n">
        <f aca="false">N(Calc_3!AL74&gt;(Calc_3!AL72+Calc_3!AL75)*In_BESS_RTE+Tolerance)</f>
        <v>0</v>
      </c>
      <c r="AM47" s="49" t="n">
        <f aca="false">N(Calc_3!AM74&gt;(Calc_3!AM72+Calc_3!AM75)*In_BESS_RTE+Tolerance)</f>
        <v>0</v>
      </c>
      <c r="AN47" s="49" t="n">
        <f aca="false">N(Calc_3!AN74&gt;(Calc_3!AN72+Calc_3!AN75)*In_BESS_RTE+Tolerance)</f>
        <v>0</v>
      </c>
      <c r="AO47" s="49" t="n">
        <f aca="false">N(Calc_3!AO74&gt;(Calc_3!AO72+Calc_3!AO75)*In_BESS_RTE+Tolerance)</f>
        <v>0</v>
      </c>
      <c r="AP47" s="49" t="n">
        <f aca="false">N(Calc_3!AP74&gt;(Calc_3!AP72+Calc_3!AP75)*In_BESS_RTE+Tolerance)</f>
        <v>0</v>
      </c>
      <c r="AQ47" s="49" t="n">
        <f aca="false">N(Calc_3!AQ74&gt;(Calc_3!AQ72+Calc_3!AQ75)*In_BESS_RTE+Tolerance)</f>
        <v>0</v>
      </c>
      <c r="AR47" s="49" t="n">
        <f aca="false">N(Calc_3!AR74&gt;(Calc_3!AR72+Calc_3!AR75)*In_BESS_RTE+Tolerance)</f>
        <v>0</v>
      </c>
      <c r="AS47" s="49" t="n">
        <f aca="false">N(Calc_3!AS74&gt;(Calc_3!AS72+Calc_3!AS75)*In_BESS_RTE+Tolerance)</f>
        <v>0</v>
      </c>
      <c r="AT47" s="49" t="n">
        <f aca="false">N(Calc_3!AT74&gt;(Calc_3!AT72+Calc_3!AT75)*In_BESS_RTE+Tolerance)</f>
        <v>0</v>
      </c>
      <c r="AU47" s="49" t="n">
        <f aca="false">N(Calc_3!AU74&gt;(Calc_3!AU72+Calc_3!AU75)*In_BESS_RTE+Tolerance)</f>
        <v>0</v>
      </c>
      <c r="AV47" s="49" t="n">
        <f aca="false">N(Calc_3!AV74&gt;(Calc_3!AV72+Calc_3!AV75)*In_BESS_RTE+Tolerance)</f>
        <v>0</v>
      </c>
      <c r="AW47" s="49" t="n">
        <f aca="false">N(Calc_3!AW74&gt;(Calc_3!AW72+Calc_3!AW75)*In_BESS_RTE+Tolerance)</f>
        <v>0</v>
      </c>
      <c r="AX47" s="49" t="n">
        <f aca="false">N(Calc_3!AX74&gt;(Calc_3!AX72+Calc_3!AX75)*In_BESS_RTE+Tolerance)</f>
        <v>0</v>
      </c>
      <c r="AY47" s="49" t="n">
        <f aca="false">N(Calc_3!AY74&gt;(Calc_3!AY72+Calc_3!AY75)*In_BESS_RTE+Tolerance)</f>
        <v>0</v>
      </c>
      <c r="AZ47" s="49" t="n">
        <f aca="false">N(Calc_3!AZ74&gt;(Calc_3!AZ72+Calc_3!AZ75)*In_BESS_RTE+Tolerance)</f>
        <v>0</v>
      </c>
      <c r="BA47" s="49" t="n">
        <f aca="false">N(Calc_3!BA74&gt;(Calc_3!BA72+Calc_3!BA75)*In_BESS_RTE+Tolerance)</f>
        <v>0</v>
      </c>
      <c r="BB47" s="49" t="n">
        <f aca="false">N(Calc_3!BB74&gt;(Calc_3!BB72+Calc_3!BB75)*In_BESS_RTE+Tolerance)</f>
        <v>0</v>
      </c>
      <c r="BC47" s="49" t="n">
        <f aca="false">N(Calc_3!BC74&gt;(Calc_3!BC72+Calc_3!BC75)*In_BESS_RTE+Tolerance)</f>
        <v>0</v>
      </c>
      <c r="BD47" s="49" t="n">
        <f aca="false">N(Calc_3!BD74&gt;(Calc_3!BD72+Calc_3!BD75)*In_BESS_RTE+Tolerance)</f>
        <v>0</v>
      </c>
      <c r="BE47" s="49" t="n">
        <f aca="false">N(Calc_3!BE74&gt;(Calc_3!BE72+Calc_3!BE75)*In_BESS_RTE+Tolerance)</f>
        <v>0</v>
      </c>
      <c r="BF47" s="49" t="n">
        <f aca="false">N(Calc_3!BF74&gt;(Calc_3!BF72+Calc_3!BF75)*In_BESS_RTE+Tolerance)</f>
        <v>0</v>
      </c>
      <c r="BG47" s="49" t="n">
        <f aca="false">N(Calc_3!BG74&gt;(Calc_3!BG72+Calc_3!BG75)*In_BESS_RTE+Tolerance)</f>
        <v>0</v>
      </c>
      <c r="BH47" s="49" t="n">
        <f aca="false">N(Calc_3!BH74&gt;(Calc_3!BH72+Calc_3!BH75)*In_BESS_RTE+Tolerance)</f>
        <v>0</v>
      </c>
      <c r="BI47" s="49" t="n">
        <f aca="false">N(Calc_3!BI74&gt;(Calc_3!BI72+Calc_3!BI75)*In_BESS_RTE+Tolerance)</f>
        <v>0</v>
      </c>
      <c r="BJ47" s="49" t="n">
        <f aca="false">N(Calc_3!BJ74&gt;(Calc_3!BJ72+Calc_3!BJ75)*In_BESS_RTE+Tolerance)</f>
        <v>0</v>
      </c>
      <c r="BK47" s="49" t="n">
        <f aca="false">N(Calc_3!BK74&gt;(Calc_3!BK72+Calc_3!BK75)*In_BESS_RTE+Tolerance)</f>
        <v>0</v>
      </c>
      <c r="BL47" s="49" t="n">
        <f aca="false">N(Calc_3!BL74&gt;(Calc_3!BL72+Calc_3!BL75)*In_BESS_RTE+Tolerance)</f>
        <v>0</v>
      </c>
      <c r="BM47" s="49" t="n">
        <f aca="false">N(Calc_3!BM74&gt;(Calc_3!BM72+Calc_3!BM75)*In_BESS_RTE+Tolerance)</f>
        <v>0</v>
      </c>
      <c r="BN47" s="49" t="n">
        <f aca="false">N(Calc_3!BN74&gt;(Calc_3!BN72+Calc_3!BN75)*In_BESS_RTE+Tolerance)</f>
        <v>0</v>
      </c>
      <c r="BO47" s="49" t="n">
        <f aca="false">N(Calc_3!BO74&gt;(Calc_3!BO72+Calc_3!BO75)*In_BESS_RTE+Tolerance)</f>
        <v>0</v>
      </c>
      <c r="BP47" s="49" t="n">
        <f aca="false">N(Calc_3!BP74&gt;(Calc_3!BP72+Calc_3!BP75)*In_BESS_RTE+Tolerance)</f>
        <v>0</v>
      </c>
      <c r="BQ47" s="49" t="n">
        <f aca="false">N(Calc_3!BQ74&gt;(Calc_3!BQ72+Calc_3!BQ75)*In_BESS_RTE+Tolerance)</f>
        <v>0</v>
      </c>
      <c r="BR47" s="49" t="n">
        <f aca="false">N(Calc_3!BR74&gt;(Calc_3!BR72+Calc_3!BR75)*In_BESS_RTE+Tolerance)</f>
        <v>0</v>
      </c>
      <c r="BS47" s="49" t="n">
        <f aca="false">N(Calc_3!BS74&gt;(Calc_3!BS72+Calc_3!BS75)*In_BESS_RTE+Tolerance)</f>
        <v>0</v>
      </c>
      <c r="BT47" s="49" t="n">
        <f aca="false">N(Calc_3!BT74&gt;(Calc_3!BT72+Calc_3!BT75)*In_BESS_RTE+Tolerance)</f>
        <v>0</v>
      </c>
      <c r="BU47" s="49" t="n">
        <f aca="false">N(Calc_3!BU74&gt;(Calc_3!BU72+Calc_3!BU75)*In_BESS_RTE+Tolerance)</f>
        <v>0</v>
      </c>
      <c r="BV47" s="49" t="n">
        <f aca="false">N(Calc_3!BV74&gt;(Calc_3!BV72+Calc_3!BV75)*In_BESS_RTE+Tolerance)</f>
        <v>0</v>
      </c>
      <c r="BW47" s="49" t="n">
        <f aca="false">N(Calc_3!BW74&gt;(Calc_3!BW72+Calc_3!BW75)*In_BESS_RTE+Tolerance)</f>
        <v>0</v>
      </c>
      <c r="BX47" s="49" t="n">
        <f aca="false">N(Calc_3!BX74&gt;(Calc_3!BX72+Calc_3!BX75)*In_BESS_RTE+Tolerance)</f>
        <v>0</v>
      </c>
      <c r="BY47" s="49" t="n">
        <f aca="false">N(Calc_3!BY74&gt;(Calc_3!BY72+Calc_3!BY75)*In_BESS_RTE+Tolerance)</f>
        <v>0</v>
      </c>
      <c r="BZ47" s="49" t="n">
        <f aca="false">N(Calc_3!BZ74&gt;(Calc_3!BZ72+Calc_3!BZ75)*In_BESS_RTE+Tolerance)</f>
        <v>0</v>
      </c>
      <c r="CA47" s="49" t="n">
        <f aca="false">N(Calc_3!CA74&gt;(Calc_3!CA72+Calc_3!CA75)*In_BESS_RTE+Tolerance)</f>
        <v>0</v>
      </c>
      <c r="CB47" s="49" t="n">
        <f aca="false">N(Calc_3!CB74&gt;(Calc_3!CB72+Calc_3!CB75)*In_BESS_RTE+Tolerance)</f>
        <v>0</v>
      </c>
      <c r="CC47" s="49" t="n">
        <f aca="false">N(Calc_3!CC74&gt;(Calc_3!CC72+Calc_3!CC75)*In_BESS_RTE+Tolerance)</f>
        <v>0</v>
      </c>
      <c r="CD47" s="49" t="n">
        <f aca="false">N(Calc_3!CD74&gt;(Calc_3!CD72+Calc_3!CD75)*In_BESS_RTE+Tolerance)</f>
        <v>0</v>
      </c>
      <c r="CE47" s="49" t="n">
        <f aca="false">N(Calc_3!CE74&gt;(Calc_3!CE72+Calc_3!CE75)*In_BESS_RTE+Tolerance)</f>
        <v>0</v>
      </c>
      <c r="CF47" s="49" t="n">
        <f aca="false">N(Calc_3!CF74&gt;(Calc_3!CF72+Calc_3!CF75)*In_BESS_RTE+Tolerance)</f>
        <v>0</v>
      </c>
      <c r="CG47" s="49" t="n">
        <f aca="false">N(Calc_3!CG74&gt;(Calc_3!CG72+Calc_3!CG75)*In_BESS_RTE+Tolerance)</f>
        <v>0</v>
      </c>
      <c r="CH47" s="49" t="n">
        <f aca="false">N(Calc_3!CH74&gt;(Calc_3!CH72+Calc_3!CH75)*In_BESS_RTE+Tolerance)</f>
        <v>0</v>
      </c>
      <c r="CI47" s="49" t="n">
        <f aca="false">N(Calc_3!CI74&gt;(Calc_3!CI72+Calc_3!CI75)*In_BESS_RTE+Tolerance)</f>
        <v>0</v>
      </c>
      <c r="CJ47" s="49" t="n">
        <f aca="false">N(Calc_3!CJ74&gt;(Calc_3!CJ72+Calc_3!CJ75)*In_BESS_RTE+Tolerance)</f>
        <v>0</v>
      </c>
      <c r="CK47" s="49" t="n">
        <f aca="false">N(Calc_3!CK74&gt;(Calc_3!CK72+Calc_3!CK75)*In_BESS_RTE+Tolerance)</f>
        <v>0</v>
      </c>
      <c r="CL47" s="49" t="n">
        <f aca="false">N(Calc_3!CL74&gt;(Calc_3!CL72+Calc_3!CL75)*In_BESS_RTE+Tolerance)</f>
        <v>0</v>
      </c>
      <c r="CM47" s="49" t="n">
        <f aca="false">N(Calc_3!CM74&gt;(Calc_3!CM72+Calc_3!CM75)*In_BESS_RTE+Tolerance)</f>
        <v>0</v>
      </c>
      <c r="CN47" s="49" t="n">
        <f aca="false">N(Calc_3!CN74&gt;(Calc_3!CN72+Calc_3!CN75)*In_BESS_RTE+Tolerance)</f>
        <v>0</v>
      </c>
      <c r="CO47" s="49" t="n">
        <f aca="false">N(Calc_3!CO74&gt;(Calc_3!CO72+Calc_3!CO75)*In_BESS_RTE+Tolerance)</f>
        <v>0</v>
      </c>
      <c r="CP47" s="49" t="n">
        <f aca="false">N(Calc_3!CP74&gt;(Calc_3!CP72+Calc_3!CP75)*In_BESS_RTE+Tolerance)</f>
        <v>0</v>
      </c>
      <c r="CQ47" s="49" t="n">
        <f aca="false">N(Calc_3!CQ74&gt;(Calc_3!CQ72+Calc_3!CQ75)*In_BESS_RTE+Tolerance)</f>
        <v>0</v>
      </c>
      <c r="CR47" s="49" t="n">
        <f aca="false">N(Calc_3!CR74&gt;(Calc_3!CR72+Calc_3!CR75)*In_BESS_RTE+Tolerance)</f>
        <v>0</v>
      </c>
      <c r="CS47" s="49" t="n">
        <f aca="false">N(Calc_3!CS74&gt;(Calc_3!CS72+Calc_3!CS75)*In_BESS_RTE+Tolerance)</f>
        <v>0</v>
      </c>
      <c r="CT47" s="49" t="n">
        <f aca="false">N(Calc_3!CT74&gt;(Calc_3!CT72+Calc_3!CT75)*In_BESS_RTE+Tolerance)</f>
        <v>0</v>
      </c>
      <c r="CU47" s="49" t="n">
        <f aca="false">N(Calc_3!CU74&gt;(Calc_3!CU72+Calc_3!CU75)*In_BESS_RTE+Tolerance)</f>
        <v>0</v>
      </c>
      <c r="CV47" s="49" t="n">
        <f aca="false">N(Calc_3!CV74&gt;(Calc_3!CV72+Calc_3!CV75)*In_BESS_RTE+Tolerance)</f>
        <v>0</v>
      </c>
      <c r="CW47" s="49" t="n">
        <f aca="false">N(Calc_3!CW74&gt;(Calc_3!CW72+Calc_3!CW75)*In_BESS_RTE+Tolerance)</f>
        <v>0</v>
      </c>
      <c r="CX47" s="49" t="n">
        <f aca="false">N(Calc_3!CX74&gt;(Calc_3!CX72+Calc_3!CX75)*In_BESS_RTE+Tolerance)</f>
        <v>0</v>
      </c>
      <c r="CY47" s="49" t="n">
        <f aca="false">N(Calc_3!CY74&gt;(Calc_3!CY72+Calc_3!CY75)*In_BESS_RTE+Tolerance)</f>
        <v>0</v>
      </c>
      <c r="CZ47" s="49" t="n">
        <f aca="false">N(Calc_3!CZ74&gt;(Calc_3!CZ72+Calc_3!CZ75)*In_BESS_RTE+Tolerance)</f>
        <v>0</v>
      </c>
      <c r="DA47" s="49" t="n">
        <f aca="false">N(Calc_3!DA74&gt;(Calc_3!DA72+Calc_3!DA75)*In_BESS_RTE+Tolerance)</f>
        <v>0</v>
      </c>
      <c r="DB47" s="49" t="n">
        <f aca="false">N(Calc_3!DB74&gt;(Calc_3!DB72+Calc_3!DB75)*In_BESS_RTE+Tolerance)</f>
        <v>0</v>
      </c>
      <c r="DC47" s="49" t="n">
        <f aca="false">N(Calc_3!DC74&gt;(Calc_3!DC72+Calc_3!DC75)*In_BESS_RTE+Tolerance)</f>
        <v>0</v>
      </c>
      <c r="DD47" s="49" t="n">
        <f aca="false">N(Calc_3!DD74&gt;(Calc_3!DD72+Calc_3!DD75)*In_BESS_RTE+Tolerance)</f>
        <v>0</v>
      </c>
      <c r="DE47" s="49" t="n">
        <f aca="false">N(Calc_3!DE74&gt;(Calc_3!DE72+Calc_3!DE75)*In_BESS_RTE+Tolerance)</f>
        <v>0</v>
      </c>
      <c r="DF47" s="49" t="n">
        <f aca="false">N(Calc_3!DF74&gt;(Calc_3!DF72+Calc_3!DF75)*In_BESS_RTE+Tolerance)</f>
        <v>0</v>
      </c>
      <c r="DG47" s="49" t="n">
        <f aca="false">N(Calc_3!DG74&gt;(Calc_3!DG72+Calc_3!DG75)*In_BESS_RTE+Tolerance)</f>
        <v>0</v>
      </c>
      <c r="DH47" s="49" t="n">
        <f aca="false">N(Calc_3!DH74&gt;(Calc_3!DH72+Calc_3!DH75)*In_BESS_RTE+Tolerance)</f>
        <v>0</v>
      </c>
      <c r="DI47" s="49" t="n">
        <f aca="false">N(Calc_3!DI74&gt;(Calc_3!DI72+Calc_3!DI75)*In_BESS_RTE+Tolerance)</f>
        <v>0</v>
      </c>
      <c r="DJ47" s="49" t="n">
        <f aca="false">N(Calc_3!DJ74&gt;(Calc_3!DJ72+Calc_3!DJ75)*In_BESS_RTE+Tolerance)</f>
        <v>0</v>
      </c>
      <c r="DK47" s="49" t="n">
        <f aca="false">N(Calc_3!DK74&gt;(Calc_3!DK72+Calc_3!DK75)*In_BESS_RTE+Tolerance)</f>
        <v>0</v>
      </c>
      <c r="DL47" s="49" t="n">
        <f aca="false">N(Calc_3!DL74&gt;(Calc_3!DL72+Calc_3!DL75)*In_BESS_RTE+Tolerance)</f>
        <v>0</v>
      </c>
      <c r="DM47" s="49" t="n">
        <f aca="false">N(Calc_3!DM74&gt;(Calc_3!DM72+Calc_3!DM75)*In_BESS_RTE+Tolerance)</f>
        <v>0</v>
      </c>
      <c r="DN47" s="49" t="n">
        <f aca="false">N(Calc_3!DN74&gt;(Calc_3!DN72+Calc_3!DN75)*In_BESS_RTE+Tolerance)</f>
        <v>0</v>
      </c>
      <c r="DO47" s="49" t="n">
        <f aca="false">N(Calc_3!DO74&gt;(Calc_3!DO72+Calc_3!DO75)*In_BESS_RTE+Tolerance)</f>
        <v>0</v>
      </c>
      <c r="DP47" s="49" t="n">
        <f aca="false">N(Calc_3!DP74&gt;(Calc_3!DP72+Calc_3!DP75)*In_BESS_RTE+Tolerance)</f>
        <v>0</v>
      </c>
      <c r="DQ47" s="49" t="n">
        <f aca="false">N(Calc_3!DQ74&gt;(Calc_3!DQ72+Calc_3!DQ75)*In_BESS_RTE+Tolerance)</f>
        <v>0</v>
      </c>
      <c r="DR47" s="49" t="n">
        <f aca="false">N(Calc_3!DR74&gt;(Calc_3!DR72+Calc_3!DR75)*In_BESS_RTE+Tolerance)</f>
        <v>0</v>
      </c>
      <c r="DS47" s="49" t="n">
        <f aca="false">N(Calc_3!DS74&gt;(Calc_3!DS72+Calc_3!DS75)*In_BESS_RTE+Tolerance)</f>
        <v>0</v>
      </c>
      <c r="DT47" s="49" t="n">
        <f aca="false">N(Calc_3!DT74&gt;(Calc_3!DT72+Calc_3!DT75)*In_BESS_RTE+Tolerance)</f>
        <v>0</v>
      </c>
      <c r="DU47" s="49" t="n">
        <f aca="false">N(Calc_3!DU74&gt;(Calc_3!DU72+Calc_3!DU75)*In_BESS_RTE+Tolerance)</f>
        <v>0</v>
      </c>
      <c r="DV47" s="49" t="n">
        <f aca="false">N(Calc_3!DV74&gt;(Calc_3!DV72+Calc_3!DV75)*In_BESS_RTE+Tolerance)</f>
        <v>0</v>
      </c>
      <c r="DW47" s="49" t="n">
        <f aca="false">N(Calc_3!DW74&gt;(Calc_3!DW72+Calc_3!DW75)*In_BESS_RTE+Tolerance)</f>
        <v>0</v>
      </c>
      <c r="DX47" s="49" t="n">
        <f aca="false">N(Calc_3!DX74&gt;(Calc_3!DX72+Calc_3!DX75)*In_BESS_RTE+Tolerance)</f>
        <v>0</v>
      </c>
      <c r="DY47" s="49" t="n">
        <f aca="false">N(Calc_3!DY74&gt;(Calc_3!DY72+Calc_3!DY75)*In_BESS_RTE+Tolerance)</f>
        <v>0</v>
      </c>
      <c r="DZ47" s="49" t="n">
        <f aca="false">N(Calc_3!DZ74&gt;(Calc_3!DZ72+Calc_3!DZ75)*In_BESS_RTE+Tolerance)</f>
        <v>0</v>
      </c>
      <c r="EA47" s="49" t="n">
        <f aca="false">N(Calc_3!EA74&gt;(Calc_3!EA72+Calc_3!EA75)*In_BESS_RTE+Tolerance)</f>
        <v>0</v>
      </c>
      <c r="EB47" s="49" t="n">
        <f aca="false">N(Calc_3!EB74&gt;(Calc_3!EB72+Calc_3!EB75)*In_BESS_RTE+Tolerance)</f>
        <v>0</v>
      </c>
      <c r="EC47" s="49" t="n">
        <f aca="false">N(Calc_3!EC74&gt;(Calc_3!EC72+Calc_3!EC75)*In_BESS_RTE+Tolerance)</f>
        <v>0</v>
      </c>
      <c r="ED47" s="49" t="n">
        <f aca="false">N(Calc_3!ED74&gt;(Calc_3!ED72+Calc_3!ED75)*In_BESS_RTE+Tolerance)</f>
        <v>0</v>
      </c>
      <c r="EE47" s="49" t="n">
        <f aca="false">N(Calc_3!EE74&gt;(Calc_3!EE72+Calc_3!EE75)*In_BESS_RTE+Tolerance)</f>
        <v>0</v>
      </c>
      <c r="EF47" s="49" t="n">
        <f aca="false">N(Calc_3!EF74&gt;(Calc_3!EF72+Calc_3!EF75)*In_BESS_RTE+Tolerance)</f>
        <v>0</v>
      </c>
      <c r="EG47" s="49" t="n">
        <f aca="false">N(Calc_3!EG74&gt;(Calc_3!EG72+Calc_3!EG75)*In_BESS_RTE+Tolerance)</f>
        <v>0</v>
      </c>
      <c r="EH47" s="49" t="n">
        <f aca="false">N(Calc_3!EH74&gt;(Calc_3!EH72+Calc_3!EH75)*In_BESS_RTE+Tolerance)</f>
        <v>0</v>
      </c>
      <c r="EI47" s="49" t="n">
        <f aca="false">N(Calc_3!EI74&gt;(Calc_3!EI72+Calc_3!EI75)*In_BESS_RTE+Tolerance)</f>
        <v>0</v>
      </c>
      <c r="EJ47" s="49" t="n">
        <f aca="false">N(Calc_3!EJ74&gt;(Calc_3!EJ72+Calc_3!EJ75)*In_BESS_RTE+Tolerance)</f>
        <v>0</v>
      </c>
      <c r="EK47" s="49" t="n">
        <f aca="false">N(Calc_3!EK74&gt;(Calc_3!EK72+Calc_3!EK75)*In_BESS_RTE+Tolerance)</f>
        <v>0</v>
      </c>
      <c r="EL47" s="49" t="n">
        <f aca="false">N(Calc_3!EL74&gt;(Calc_3!EL72+Calc_3!EL75)*In_BESS_RTE+Tolerance)</f>
        <v>0</v>
      </c>
      <c r="EM47" s="49" t="n">
        <f aca="false">N(Calc_3!EM74&gt;(Calc_3!EM72+Calc_3!EM75)*In_BESS_RTE+Tolerance)</f>
        <v>0</v>
      </c>
      <c r="EN47" s="49" t="n">
        <f aca="false">N(Calc_3!EN74&gt;(Calc_3!EN72+Calc_3!EN75)*In_BESS_RTE+Tolerance)</f>
        <v>0</v>
      </c>
      <c r="EO47" s="49" t="n">
        <f aca="false">N(Calc_3!EO74&gt;(Calc_3!EO72+Calc_3!EO75)*In_BESS_RTE+Tolerance)</f>
        <v>0</v>
      </c>
      <c r="EP47" s="49" t="n">
        <f aca="false">N(Calc_3!EP74&gt;(Calc_3!EP72+Calc_3!EP75)*In_BESS_RTE+Tolerance)</f>
        <v>0</v>
      </c>
      <c r="EQ47" s="49" t="n">
        <f aca="false">N(Calc_3!EQ74&gt;(Calc_3!EQ72+Calc_3!EQ75)*In_BESS_RTE+Tolerance)</f>
        <v>0</v>
      </c>
      <c r="ER47" s="49" t="n">
        <f aca="false">N(Calc_3!ER74&gt;(Calc_3!ER72+Calc_3!ER75)*In_BESS_RTE+Tolerance)</f>
        <v>0</v>
      </c>
      <c r="ES47" s="49" t="n">
        <f aca="false">N(Calc_3!ES74&gt;(Calc_3!ES72+Calc_3!ES75)*In_BESS_RTE+Tolerance)</f>
        <v>0</v>
      </c>
      <c r="ET47" s="49" t="n">
        <f aca="false">N(Calc_3!ET74&gt;(Calc_3!ET72+Calc_3!ET75)*In_BESS_RTE+Tolerance)</f>
        <v>0</v>
      </c>
      <c r="EU47" s="49" t="n">
        <f aca="false">N(Calc_3!EU74&gt;(Calc_3!EU72+Calc_3!EU75)*In_BESS_RTE+Tolerance)</f>
        <v>0</v>
      </c>
      <c r="EV47" s="49" t="n">
        <f aca="false">N(Calc_3!EV74&gt;(Calc_3!EV72+Calc_3!EV75)*In_BESS_RTE+Tolerance)</f>
        <v>0</v>
      </c>
      <c r="EW47" s="49" t="n">
        <f aca="false">N(Calc_3!EW74&gt;(Calc_3!EW72+Calc_3!EW75)*In_BESS_RTE+Tolerance)</f>
        <v>0</v>
      </c>
      <c r="EX47" s="49" t="n">
        <f aca="false">N(Calc_3!EX74&gt;(Calc_3!EX72+Calc_3!EX75)*In_BESS_RTE+Tolerance)</f>
        <v>0</v>
      </c>
      <c r="EY47" s="49" t="n">
        <f aca="false">N(Calc_3!EY74&gt;(Calc_3!EY72+Calc_3!EY75)*In_BESS_RTE+Tolerance)</f>
        <v>0</v>
      </c>
      <c r="EZ47" s="49" t="n">
        <f aca="false">N(Calc_3!EZ74&gt;(Calc_3!EZ72+Calc_3!EZ75)*In_BESS_RTE+Tolerance)</f>
        <v>0</v>
      </c>
      <c r="FA47" s="49" t="n">
        <f aca="false">N(Calc_3!FA74&gt;(Calc_3!FA72+Calc_3!FA75)*In_BESS_RTE+Tolerance)</f>
        <v>0</v>
      </c>
      <c r="FB47" s="49" t="n">
        <f aca="false">N(Calc_3!FB74&gt;(Calc_3!FB72+Calc_3!FB75)*In_BESS_RTE+Tolerance)</f>
        <v>0</v>
      </c>
      <c r="FC47" s="49" t="n">
        <f aca="false">N(Calc_3!FC74&gt;(Calc_3!FC72+Calc_3!FC75)*In_BESS_RTE+Tolerance)</f>
        <v>0</v>
      </c>
      <c r="FD47" s="49" t="n">
        <f aca="false">N(Calc_3!FD74&gt;(Calc_3!FD72+Calc_3!FD75)*In_BESS_RTE+Tolerance)</f>
        <v>0</v>
      </c>
      <c r="FE47" s="49" t="n">
        <f aca="false">N(Calc_3!FE74&gt;(Calc_3!FE72+Calc_3!FE75)*In_BESS_RTE+Tolerance)</f>
        <v>0</v>
      </c>
      <c r="FF47" s="49" t="n">
        <f aca="false">N(Calc_3!FF74&gt;(Calc_3!FF72+Calc_3!FF75)*In_BESS_RTE+Tolerance)</f>
        <v>0</v>
      </c>
      <c r="FG47" s="49" t="n">
        <f aca="false">N(Calc_3!FG74&gt;(Calc_3!FG72+Calc_3!FG75)*In_BESS_RTE+Tolerance)</f>
        <v>0</v>
      </c>
      <c r="FH47" s="49" t="n">
        <f aca="false">N(Calc_3!FH74&gt;(Calc_3!FH72+Calc_3!FH75)*In_BESS_RTE+Tolerance)</f>
        <v>0</v>
      </c>
    </row>
    <row r="48" customFormat="false" ht="15" hidden="false" customHeight="false" outlineLevel="0" collapsed="false">
      <c r="C48" s="0" t="s">
        <v>885</v>
      </c>
      <c r="D48" s="11" t="s">
        <v>39</v>
      </c>
      <c r="E48" s="66" t="str">
        <f aca="false">IF(F48=0,"OK","CHECK")</f>
        <v>OK</v>
      </c>
      <c r="F48" s="49" t="n">
        <f aca="false">SUM(J48:FH48)</f>
        <v>0</v>
      </c>
      <c r="J48" s="49" t="n">
        <f aca="false">N(Calc_1!J76&gt;Calc_1!J77+Tolerance)</f>
        <v>0</v>
      </c>
      <c r="K48" s="49" t="n">
        <f aca="false">N(Calc_1!K76&gt;Calc_1!K77+Tolerance)</f>
        <v>0</v>
      </c>
      <c r="L48" s="49" t="n">
        <f aca="false">N(Calc_1!L76&gt;Calc_1!L77+Tolerance)</f>
        <v>0</v>
      </c>
      <c r="M48" s="49" t="n">
        <f aca="false">N(Calc_1!M76&gt;Calc_1!M77+Tolerance)</f>
        <v>0</v>
      </c>
      <c r="N48" s="49" t="n">
        <f aca="false">N(Calc_1!N76&gt;Calc_1!N77+Tolerance)</f>
        <v>0</v>
      </c>
      <c r="O48" s="49" t="n">
        <f aca="false">N(Calc_1!O76&gt;Calc_1!O77+Tolerance)</f>
        <v>0</v>
      </c>
      <c r="P48" s="49" t="n">
        <f aca="false">N(Calc_1!P76&gt;Calc_1!P77+Tolerance)</f>
        <v>0</v>
      </c>
      <c r="Q48" s="49" t="n">
        <f aca="false">N(Calc_1!Q76&gt;Calc_1!Q77+Tolerance)</f>
        <v>0</v>
      </c>
      <c r="R48" s="49" t="n">
        <f aca="false">N(Calc_1!R76&gt;Calc_1!R77+Tolerance)</f>
        <v>0</v>
      </c>
      <c r="S48" s="49" t="n">
        <f aca="false">N(Calc_1!S76&gt;Calc_1!S77+Tolerance)</f>
        <v>0</v>
      </c>
      <c r="T48" s="49" t="n">
        <f aca="false">N(Calc_1!T76&gt;Calc_1!T77+Tolerance)</f>
        <v>0</v>
      </c>
      <c r="U48" s="49" t="n">
        <f aca="false">N(Calc_1!U76&gt;Calc_1!U77+Tolerance)</f>
        <v>0</v>
      </c>
      <c r="V48" s="49" t="n">
        <f aca="false">N(Calc_1!V76&gt;Calc_1!V77+Tolerance)</f>
        <v>0</v>
      </c>
      <c r="W48" s="49" t="n">
        <f aca="false">N(Calc_1!W76&gt;Calc_1!W77+Tolerance)</f>
        <v>0</v>
      </c>
      <c r="X48" s="49" t="n">
        <f aca="false">N(Calc_1!X76&gt;Calc_1!X77+Tolerance)</f>
        <v>0</v>
      </c>
      <c r="Y48" s="49" t="n">
        <f aca="false">N(Calc_1!Y76&gt;Calc_1!Y77+Tolerance)</f>
        <v>0</v>
      </c>
      <c r="Z48" s="49" t="n">
        <f aca="false">N(Calc_1!Z76&gt;Calc_1!Z77+Tolerance)</f>
        <v>0</v>
      </c>
      <c r="AA48" s="49" t="n">
        <f aca="false">N(Calc_1!AA76&gt;Calc_1!AA77+Tolerance)</f>
        <v>0</v>
      </c>
      <c r="AB48" s="49" t="n">
        <f aca="false">N(Calc_1!AB76&gt;Calc_1!AB77+Tolerance)</f>
        <v>0</v>
      </c>
      <c r="AC48" s="49" t="n">
        <f aca="false">N(Calc_1!AC76&gt;Calc_1!AC77+Tolerance)</f>
        <v>0</v>
      </c>
      <c r="AD48" s="49" t="n">
        <f aca="false">N(Calc_1!AD76&gt;Calc_1!AD77+Tolerance)</f>
        <v>0</v>
      </c>
      <c r="AE48" s="49" t="n">
        <f aca="false">N(Calc_1!AE76&gt;Calc_1!AE77+Tolerance)</f>
        <v>0</v>
      </c>
      <c r="AF48" s="49" t="n">
        <f aca="false">N(Calc_1!AF76&gt;Calc_1!AF77+Tolerance)</f>
        <v>0</v>
      </c>
      <c r="AG48" s="49" t="n">
        <f aca="false">N(Calc_1!AG76&gt;Calc_1!AG77+Tolerance)</f>
        <v>0</v>
      </c>
      <c r="AH48" s="49" t="n">
        <f aca="false">N(Calc_1!AH76&gt;Calc_1!AH77+Tolerance)</f>
        <v>0</v>
      </c>
      <c r="AI48" s="49" t="n">
        <f aca="false">N(Calc_1!AI76&gt;Calc_1!AI77+Tolerance)</f>
        <v>0</v>
      </c>
      <c r="AJ48" s="49" t="n">
        <f aca="false">N(Calc_1!AJ76&gt;Calc_1!AJ77+Tolerance)</f>
        <v>0</v>
      </c>
      <c r="AK48" s="49" t="n">
        <f aca="false">N(Calc_1!AK76&gt;Calc_1!AK77+Tolerance)</f>
        <v>0</v>
      </c>
      <c r="AL48" s="49" t="n">
        <f aca="false">N(Calc_1!AL76&gt;Calc_1!AL77+Tolerance)</f>
        <v>0</v>
      </c>
      <c r="AM48" s="49" t="n">
        <f aca="false">N(Calc_1!AM76&gt;Calc_1!AM77+Tolerance)</f>
        <v>0</v>
      </c>
      <c r="AN48" s="49" t="n">
        <f aca="false">N(Calc_1!AN76&gt;Calc_1!AN77+Tolerance)</f>
        <v>0</v>
      </c>
      <c r="AO48" s="49" t="n">
        <f aca="false">N(Calc_1!AO76&gt;Calc_1!AO77+Tolerance)</f>
        <v>0</v>
      </c>
      <c r="AP48" s="49" t="n">
        <f aca="false">N(Calc_1!AP76&gt;Calc_1!AP77+Tolerance)</f>
        <v>0</v>
      </c>
      <c r="AQ48" s="49" t="n">
        <f aca="false">N(Calc_1!AQ76&gt;Calc_1!AQ77+Tolerance)</f>
        <v>0</v>
      </c>
      <c r="AR48" s="49" t="n">
        <f aca="false">N(Calc_1!AR76&gt;Calc_1!AR77+Tolerance)</f>
        <v>0</v>
      </c>
      <c r="AS48" s="49" t="n">
        <f aca="false">N(Calc_1!AS76&gt;Calc_1!AS77+Tolerance)</f>
        <v>0</v>
      </c>
      <c r="AT48" s="49" t="n">
        <f aca="false">N(Calc_1!AT76&gt;Calc_1!AT77+Tolerance)</f>
        <v>0</v>
      </c>
      <c r="AU48" s="49" t="n">
        <f aca="false">N(Calc_1!AU76&gt;Calc_1!AU77+Tolerance)</f>
        <v>0</v>
      </c>
      <c r="AV48" s="49" t="n">
        <f aca="false">N(Calc_1!AV76&gt;Calc_1!AV77+Tolerance)</f>
        <v>0</v>
      </c>
      <c r="AW48" s="49" t="n">
        <f aca="false">N(Calc_1!AW76&gt;Calc_1!AW77+Tolerance)</f>
        <v>0</v>
      </c>
      <c r="AX48" s="49" t="n">
        <f aca="false">N(Calc_1!AX76&gt;Calc_1!AX77+Tolerance)</f>
        <v>0</v>
      </c>
      <c r="AY48" s="49" t="n">
        <f aca="false">N(Calc_1!AY76&gt;Calc_1!AY77+Tolerance)</f>
        <v>0</v>
      </c>
      <c r="AZ48" s="49" t="n">
        <f aca="false">N(Calc_1!AZ76&gt;Calc_1!AZ77+Tolerance)</f>
        <v>0</v>
      </c>
      <c r="BA48" s="49" t="n">
        <f aca="false">N(Calc_1!BA76&gt;Calc_1!BA77+Tolerance)</f>
        <v>0</v>
      </c>
      <c r="BB48" s="49" t="n">
        <f aca="false">N(Calc_1!BB76&gt;Calc_1!BB77+Tolerance)</f>
        <v>0</v>
      </c>
      <c r="BC48" s="49" t="n">
        <f aca="false">N(Calc_1!BC76&gt;Calc_1!BC77+Tolerance)</f>
        <v>0</v>
      </c>
      <c r="BD48" s="49" t="n">
        <f aca="false">N(Calc_1!BD76&gt;Calc_1!BD77+Tolerance)</f>
        <v>0</v>
      </c>
      <c r="BE48" s="49" t="n">
        <f aca="false">N(Calc_1!BE76&gt;Calc_1!BE77+Tolerance)</f>
        <v>0</v>
      </c>
      <c r="BF48" s="49" t="n">
        <f aca="false">N(Calc_1!BF76&gt;Calc_1!BF77+Tolerance)</f>
        <v>0</v>
      </c>
      <c r="BG48" s="49" t="n">
        <f aca="false">N(Calc_1!BG76&gt;Calc_1!BG77+Tolerance)</f>
        <v>0</v>
      </c>
      <c r="BH48" s="49" t="n">
        <f aca="false">N(Calc_1!BH76&gt;Calc_1!BH77+Tolerance)</f>
        <v>0</v>
      </c>
      <c r="BI48" s="49" t="n">
        <f aca="false">N(Calc_1!BI76&gt;Calc_1!BI77+Tolerance)</f>
        <v>0</v>
      </c>
      <c r="BJ48" s="49" t="n">
        <f aca="false">N(Calc_1!BJ76&gt;Calc_1!BJ77+Tolerance)</f>
        <v>0</v>
      </c>
      <c r="BK48" s="49" t="n">
        <f aca="false">N(Calc_1!BK76&gt;Calc_1!BK77+Tolerance)</f>
        <v>0</v>
      </c>
      <c r="BL48" s="49" t="n">
        <f aca="false">N(Calc_1!BL76&gt;Calc_1!BL77+Tolerance)</f>
        <v>0</v>
      </c>
      <c r="BM48" s="49" t="n">
        <f aca="false">N(Calc_1!BM76&gt;Calc_1!BM77+Tolerance)</f>
        <v>0</v>
      </c>
      <c r="BN48" s="49" t="n">
        <f aca="false">N(Calc_1!BN76&gt;Calc_1!BN77+Tolerance)</f>
        <v>0</v>
      </c>
      <c r="BO48" s="49" t="n">
        <f aca="false">N(Calc_1!BO76&gt;Calc_1!BO77+Tolerance)</f>
        <v>0</v>
      </c>
      <c r="BP48" s="49" t="n">
        <f aca="false">N(Calc_1!BP76&gt;Calc_1!BP77+Tolerance)</f>
        <v>0</v>
      </c>
      <c r="BQ48" s="49" t="n">
        <f aca="false">N(Calc_1!BQ76&gt;Calc_1!BQ77+Tolerance)</f>
        <v>0</v>
      </c>
      <c r="BR48" s="49" t="n">
        <f aca="false">N(Calc_1!BR76&gt;Calc_1!BR77+Tolerance)</f>
        <v>0</v>
      </c>
      <c r="BS48" s="49" t="n">
        <f aca="false">N(Calc_1!BS76&gt;Calc_1!BS77+Tolerance)</f>
        <v>0</v>
      </c>
      <c r="BT48" s="49" t="n">
        <f aca="false">N(Calc_1!BT76&gt;Calc_1!BT77+Tolerance)</f>
        <v>0</v>
      </c>
      <c r="BU48" s="49" t="n">
        <f aca="false">N(Calc_1!BU76&gt;Calc_1!BU77+Tolerance)</f>
        <v>0</v>
      </c>
      <c r="BV48" s="49" t="n">
        <f aca="false">N(Calc_1!BV76&gt;Calc_1!BV77+Tolerance)</f>
        <v>0</v>
      </c>
      <c r="BW48" s="49" t="n">
        <f aca="false">N(Calc_1!BW76&gt;Calc_1!BW77+Tolerance)</f>
        <v>0</v>
      </c>
      <c r="BX48" s="49" t="n">
        <f aca="false">N(Calc_1!BX76&gt;Calc_1!BX77+Tolerance)</f>
        <v>0</v>
      </c>
      <c r="BY48" s="49" t="n">
        <f aca="false">N(Calc_1!BY76&gt;Calc_1!BY77+Tolerance)</f>
        <v>0</v>
      </c>
      <c r="BZ48" s="49" t="n">
        <f aca="false">N(Calc_1!BZ76&gt;Calc_1!BZ77+Tolerance)</f>
        <v>0</v>
      </c>
      <c r="CA48" s="49" t="n">
        <f aca="false">N(Calc_1!CA76&gt;Calc_1!CA77+Tolerance)</f>
        <v>0</v>
      </c>
      <c r="CB48" s="49" t="n">
        <f aca="false">N(Calc_1!CB76&gt;Calc_1!CB77+Tolerance)</f>
        <v>0</v>
      </c>
      <c r="CC48" s="49" t="n">
        <f aca="false">N(Calc_1!CC76&gt;Calc_1!CC77+Tolerance)</f>
        <v>0</v>
      </c>
      <c r="CD48" s="49" t="n">
        <f aca="false">N(Calc_1!CD76&gt;Calc_1!CD77+Tolerance)</f>
        <v>0</v>
      </c>
      <c r="CE48" s="49" t="n">
        <f aca="false">N(Calc_1!CE76&gt;Calc_1!CE77+Tolerance)</f>
        <v>0</v>
      </c>
      <c r="CF48" s="49" t="n">
        <f aca="false">N(Calc_1!CF76&gt;Calc_1!CF77+Tolerance)</f>
        <v>0</v>
      </c>
      <c r="CG48" s="49" t="n">
        <f aca="false">N(Calc_1!CG76&gt;Calc_1!CG77+Tolerance)</f>
        <v>0</v>
      </c>
      <c r="CH48" s="49" t="n">
        <f aca="false">N(Calc_1!CH76&gt;Calc_1!CH77+Tolerance)</f>
        <v>0</v>
      </c>
      <c r="CI48" s="49" t="n">
        <f aca="false">N(Calc_1!CI76&gt;Calc_1!CI77+Tolerance)</f>
        <v>0</v>
      </c>
      <c r="CJ48" s="49" t="n">
        <f aca="false">N(Calc_1!CJ76&gt;Calc_1!CJ77+Tolerance)</f>
        <v>0</v>
      </c>
      <c r="CK48" s="49" t="n">
        <f aca="false">N(Calc_1!CK76&gt;Calc_1!CK77+Tolerance)</f>
        <v>0</v>
      </c>
      <c r="CL48" s="49" t="n">
        <f aca="false">N(Calc_1!CL76&gt;Calc_1!CL77+Tolerance)</f>
        <v>0</v>
      </c>
      <c r="CM48" s="49" t="n">
        <f aca="false">N(Calc_1!CM76&gt;Calc_1!CM77+Tolerance)</f>
        <v>0</v>
      </c>
      <c r="CN48" s="49" t="n">
        <f aca="false">N(Calc_1!CN76&gt;Calc_1!CN77+Tolerance)</f>
        <v>0</v>
      </c>
      <c r="CO48" s="49" t="n">
        <f aca="false">N(Calc_1!CO76&gt;Calc_1!CO77+Tolerance)</f>
        <v>0</v>
      </c>
      <c r="CP48" s="49" t="n">
        <f aca="false">N(Calc_1!CP76&gt;Calc_1!CP77+Tolerance)</f>
        <v>0</v>
      </c>
      <c r="CQ48" s="49" t="n">
        <f aca="false">N(Calc_1!CQ76&gt;Calc_1!CQ77+Tolerance)</f>
        <v>0</v>
      </c>
      <c r="CR48" s="49" t="n">
        <f aca="false">N(Calc_1!CR76&gt;Calc_1!CR77+Tolerance)</f>
        <v>0</v>
      </c>
      <c r="CS48" s="49" t="n">
        <f aca="false">N(Calc_1!CS76&gt;Calc_1!CS77+Tolerance)</f>
        <v>0</v>
      </c>
      <c r="CT48" s="49" t="n">
        <f aca="false">N(Calc_1!CT76&gt;Calc_1!CT77+Tolerance)</f>
        <v>0</v>
      </c>
      <c r="CU48" s="49" t="n">
        <f aca="false">N(Calc_1!CU76&gt;Calc_1!CU77+Tolerance)</f>
        <v>0</v>
      </c>
      <c r="CV48" s="49" t="n">
        <f aca="false">N(Calc_1!CV76&gt;Calc_1!CV77+Tolerance)</f>
        <v>0</v>
      </c>
      <c r="CW48" s="49" t="n">
        <f aca="false">N(Calc_1!CW76&gt;Calc_1!CW77+Tolerance)</f>
        <v>0</v>
      </c>
      <c r="CX48" s="49" t="n">
        <f aca="false">N(Calc_1!CX76&gt;Calc_1!CX77+Tolerance)</f>
        <v>0</v>
      </c>
      <c r="CY48" s="49" t="n">
        <f aca="false">N(Calc_1!CY76&gt;Calc_1!CY77+Tolerance)</f>
        <v>0</v>
      </c>
      <c r="CZ48" s="49" t="n">
        <f aca="false">N(Calc_1!CZ76&gt;Calc_1!CZ77+Tolerance)</f>
        <v>0</v>
      </c>
      <c r="DA48" s="49" t="n">
        <f aca="false">N(Calc_1!DA76&gt;Calc_1!DA77+Tolerance)</f>
        <v>0</v>
      </c>
      <c r="DB48" s="49" t="n">
        <f aca="false">N(Calc_1!DB76&gt;Calc_1!DB77+Tolerance)</f>
        <v>0</v>
      </c>
      <c r="DC48" s="49" t="n">
        <f aca="false">N(Calc_1!DC76&gt;Calc_1!DC77+Tolerance)</f>
        <v>0</v>
      </c>
      <c r="DD48" s="49" t="n">
        <f aca="false">N(Calc_1!DD76&gt;Calc_1!DD77+Tolerance)</f>
        <v>0</v>
      </c>
      <c r="DE48" s="49" t="n">
        <f aca="false">N(Calc_1!DE76&gt;Calc_1!DE77+Tolerance)</f>
        <v>0</v>
      </c>
      <c r="DF48" s="49" t="n">
        <f aca="false">N(Calc_1!DF76&gt;Calc_1!DF77+Tolerance)</f>
        <v>0</v>
      </c>
      <c r="DG48" s="49" t="n">
        <f aca="false">N(Calc_1!DG76&gt;Calc_1!DG77+Tolerance)</f>
        <v>0</v>
      </c>
      <c r="DH48" s="49" t="n">
        <f aca="false">N(Calc_1!DH76&gt;Calc_1!DH77+Tolerance)</f>
        <v>0</v>
      </c>
      <c r="DI48" s="49" t="n">
        <f aca="false">N(Calc_1!DI76&gt;Calc_1!DI77+Tolerance)</f>
        <v>0</v>
      </c>
      <c r="DJ48" s="49" t="n">
        <f aca="false">N(Calc_1!DJ76&gt;Calc_1!DJ77+Tolerance)</f>
        <v>0</v>
      </c>
      <c r="DK48" s="49" t="n">
        <f aca="false">N(Calc_1!DK76&gt;Calc_1!DK77+Tolerance)</f>
        <v>0</v>
      </c>
      <c r="DL48" s="49" t="n">
        <f aca="false">N(Calc_1!DL76&gt;Calc_1!DL77+Tolerance)</f>
        <v>0</v>
      </c>
      <c r="DM48" s="49" t="n">
        <f aca="false">N(Calc_1!DM76&gt;Calc_1!DM77+Tolerance)</f>
        <v>0</v>
      </c>
      <c r="DN48" s="49" t="n">
        <f aca="false">N(Calc_1!DN76&gt;Calc_1!DN77+Tolerance)</f>
        <v>0</v>
      </c>
      <c r="DO48" s="49" t="n">
        <f aca="false">N(Calc_1!DO76&gt;Calc_1!DO77+Tolerance)</f>
        <v>0</v>
      </c>
      <c r="DP48" s="49" t="n">
        <f aca="false">N(Calc_1!DP76&gt;Calc_1!DP77+Tolerance)</f>
        <v>0</v>
      </c>
      <c r="DQ48" s="49" t="n">
        <f aca="false">N(Calc_1!DQ76&gt;Calc_1!DQ77+Tolerance)</f>
        <v>0</v>
      </c>
      <c r="DR48" s="49" t="n">
        <f aca="false">N(Calc_1!DR76&gt;Calc_1!DR77+Tolerance)</f>
        <v>0</v>
      </c>
      <c r="DS48" s="49" t="n">
        <f aca="false">N(Calc_1!DS76&gt;Calc_1!DS77+Tolerance)</f>
        <v>0</v>
      </c>
      <c r="DT48" s="49" t="n">
        <f aca="false">N(Calc_1!DT76&gt;Calc_1!DT77+Tolerance)</f>
        <v>0</v>
      </c>
      <c r="DU48" s="49" t="n">
        <f aca="false">N(Calc_1!DU76&gt;Calc_1!DU77+Tolerance)</f>
        <v>0</v>
      </c>
      <c r="DV48" s="49" t="n">
        <f aca="false">N(Calc_1!DV76&gt;Calc_1!DV77+Tolerance)</f>
        <v>0</v>
      </c>
      <c r="DW48" s="49" t="n">
        <f aca="false">N(Calc_1!DW76&gt;Calc_1!DW77+Tolerance)</f>
        <v>0</v>
      </c>
      <c r="DX48" s="49" t="n">
        <f aca="false">N(Calc_1!DX76&gt;Calc_1!DX77+Tolerance)</f>
        <v>0</v>
      </c>
      <c r="DY48" s="49" t="n">
        <f aca="false">N(Calc_1!DY76&gt;Calc_1!DY77+Tolerance)</f>
        <v>0</v>
      </c>
      <c r="DZ48" s="49" t="n">
        <f aca="false">N(Calc_1!DZ76&gt;Calc_1!DZ77+Tolerance)</f>
        <v>0</v>
      </c>
      <c r="EA48" s="49" t="n">
        <f aca="false">N(Calc_1!EA76&gt;Calc_1!EA77+Tolerance)</f>
        <v>0</v>
      </c>
      <c r="EB48" s="49" t="n">
        <f aca="false">N(Calc_1!EB76&gt;Calc_1!EB77+Tolerance)</f>
        <v>0</v>
      </c>
      <c r="EC48" s="49" t="n">
        <f aca="false">N(Calc_1!EC76&gt;Calc_1!EC77+Tolerance)</f>
        <v>0</v>
      </c>
      <c r="ED48" s="49" t="n">
        <f aca="false">N(Calc_1!ED76&gt;Calc_1!ED77+Tolerance)</f>
        <v>0</v>
      </c>
      <c r="EE48" s="49" t="n">
        <f aca="false">N(Calc_1!EE76&gt;Calc_1!EE77+Tolerance)</f>
        <v>0</v>
      </c>
      <c r="EF48" s="49" t="n">
        <f aca="false">N(Calc_1!EF76&gt;Calc_1!EF77+Tolerance)</f>
        <v>0</v>
      </c>
      <c r="EG48" s="49" t="n">
        <f aca="false">N(Calc_1!EG76&gt;Calc_1!EG77+Tolerance)</f>
        <v>0</v>
      </c>
      <c r="EH48" s="49" t="n">
        <f aca="false">N(Calc_1!EH76&gt;Calc_1!EH77+Tolerance)</f>
        <v>0</v>
      </c>
      <c r="EI48" s="49" t="n">
        <f aca="false">N(Calc_1!EI76&gt;Calc_1!EI77+Tolerance)</f>
        <v>0</v>
      </c>
      <c r="EJ48" s="49" t="n">
        <f aca="false">N(Calc_1!EJ76&gt;Calc_1!EJ77+Tolerance)</f>
        <v>0</v>
      </c>
      <c r="EK48" s="49" t="n">
        <f aca="false">N(Calc_1!EK76&gt;Calc_1!EK77+Tolerance)</f>
        <v>0</v>
      </c>
      <c r="EL48" s="49" t="n">
        <f aca="false">N(Calc_1!EL76&gt;Calc_1!EL77+Tolerance)</f>
        <v>0</v>
      </c>
      <c r="EM48" s="49" t="n">
        <f aca="false">N(Calc_1!EM76&gt;Calc_1!EM77+Tolerance)</f>
        <v>0</v>
      </c>
      <c r="EN48" s="49" t="n">
        <f aca="false">N(Calc_1!EN76&gt;Calc_1!EN77+Tolerance)</f>
        <v>0</v>
      </c>
      <c r="EO48" s="49" t="n">
        <f aca="false">N(Calc_1!EO76&gt;Calc_1!EO77+Tolerance)</f>
        <v>0</v>
      </c>
      <c r="EP48" s="49" t="n">
        <f aca="false">N(Calc_1!EP76&gt;Calc_1!EP77+Tolerance)</f>
        <v>0</v>
      </c>
      <c r="EQ48" s="49" t="n">
        <f aca="false">N(Calc_1!EQ76&gt;Calc_1!EQ77+Tolerance)</f>
        <v>0</v>
      </c>
      <c r="ER48" s="49" t="n">
        <f aca="false">N(Calc_1!ER76&gt;Calc_1!ER77+Tolerance)</f>
        <v>0</v>
      </c>
      <c r="ES48" s="49" t="n">
        <f aca="false">N(Calc_1!ES76&gt;Calc_1!ES77+Tolerance)</f>
        <v>0</v>
      </c>
      <c r="ET48" s="49" t="n">
        <f aca="false">N(Calc_1!ET76&gt;Calc_1!ET77+Tolerance)</f>
        <v>0</v>
      </c>
      <c r="EU48" s="49" t="n">
        <f aca="false">N(Calc_1!EU76&gt;Calc_1!EU77+Tolerance)</f>
        <v>0</v>
      </c>
      <c r="EV48" s="49" t="n">
        <f aca="false">N(Calc_1!EV76&gt;Calc_1!EV77+Tolerance)</f>
        <v>0</v>
      </c>
      <c r="EW48" s="49" t="n">
        <f aca="false">N(Calc_1!EW76&gt;Calc_1!EW77+Tolerance)</f>
        <v>0</v>
      </c>
      <c r="EX48" s="49" t="n">
        <f aca="false">N(Calc_1!EX76&gt;Calc_1!EX77+Tolerance)</f>
        <v>0</v>
      </c>
      <c r="EY48" s="49" t="n">
        <f aca="false">N(Calc_1!EY76&gt;Calc_1!EY77+Tolerance)</f>
        <v>0</v>
      </c>
      <c r="EZ48" s="49" t="n">
        <f aca="false">N(Calc_1!EZ76&gt;Calc_1!EZ77+Tolerance)</f>
        <v>0</v>
      </c>
      <c r="FA48" s="49" t="n">
        <f aca="false">N(Calc_1!FA76&gt;Calc_1!FA77+Tolerance)</f>
        <v>0</v>
      </c>
      <c r="FB48" s="49" t="n">
        <f aca="false">N(Calc_1!FB76&gt;Calc_1!FB77+Tolerance)</f>
        <v>0</v>
      </c>
      <c r="FC48" s="49" t="n">
        <f aca="false">N(Calc_1!FC76&gt;Calc_1!FC77+Tolerance)</f>
        <v>0</v>
      </c>
      <c r="FD48" s="49" t="n">
        <f aca="false">N(Calc_1!FD76&gt;Calc_1!FD77+Tolerance)</f>
        <v>0</v>
      </c>
      <c r="FE48" s="49" t="n">
        <f aca="false">N(Calc_1!FE76&gt;Calc_1!FE77+Tolerance)</f>
        <v>0</v>
      </c>
      <c r="FF48" s="49" t="n">
        <f aca="false">N(Calc_1!FF76&gt;Calc_1!FF77+Tolerance)</f>
        <v>0</v>
      </c>
      <c r="FG48" s="49" t="n">
        <f aca="false">N(Calc_1!FG76&gt;Calc_1!FG77+Tolerance)</f>
        <v>0</v>
      </c>
      <c r="FH48" s="49" t="n">
        <f aca="false">N(Calc_1!FH76&gt;Calc_1!FH77+Tolerance)</f>
        <v>0</v>
      </c>
    </row>
    <row r="49" customFormat="false" ht="15" hidden="false" customHeight="false" outlineLevel="0" collapsed="false">
      <c r="C49" s="0" t="s">
        <v>886</v>
      </c>
      <c r="D49" s="11" t="s">
        <v>39</v>
      </c>
      <c r="E49" s="66" t="str">
        <f aca="false">IF(F49=0,"OK","CHECK")</f>
        <v>OK</v>
      </c>
      <c r="F49" s="49" t="n">
        <f aca="false">SUM(J49:FH49)</f>
        <v>0</v>
      </c>
      <c r="J49" s="49" t="n">
        <f aca="false">N(Calc_2!J76&gt;Calc_2!J77+Tolerance)</f>
        <v>0</v>
      </c>
      <c r="K49" s="49" t="n">
        <f aca="false">N(Calc_2!K76&gt;Calc_2!K77+Tolerance)</f>
        <v>0</v>
      </c>
      <c r="L49" s="49" t="n">
        <f aca="false">N(Calc_2!L76&gt;Calc_2!L77+Tolerance)</f>
        <v>0</v>
      </c>
      <c r="M49" s="49" t="n">
        <f aca="false">N(Calc_2!M76&gt;Calc_2!M77+Tolerance)</f>
        <v>0</v>
      </c>
      <c r="N49" s="49" t="n">
        <f aca="false">N(Calc_2!N76&gt;Calc_2!N77+Tolerance)</f>
        <v>0</v>
      </c>
      <c r="O49" s="49" t="n">
        <f aca="false">N(Calc_2!O76&gt;Calc_2!O77+Tolerance)</f>
        <v>0</v>
      </c>
      <c r="P49" s="49" t="n">
        <f aca="false">N(Calc_2!P76&gt;Calc_2!P77+Tolerance)</f>
        <v>0</v>
      </c>
      <c r="Q49" s="49" t="n">
        <f aca="false">N(Calc_2!Q76&gt;Calc_2!Q77+Tolerance)</f>
        <v>0</v>
      </c>
      <c r="R49" s="49" t="n">
        <f aca="false">N(Calc_2!R76&gt;Calc_2!R77+Tolerance)</f>
        <v>0</v>
      </c>
      <c r="S49" s="49" t="n">
        <f aca="false">N(Calc_2!S76&gt;Calc_2!S77+Tolerance)</f>
        <v>0</v>
      </c>
      <c r="T49" s="49" t="n">
        <f aca="false">N(Calc_2!T76&gt;Calc_2!T77+Tolerance)</f>
        <v>0</v>
      </c>
      <c r="U49" s="49" t="n">
        <f aca="false">N(Calc_2!U76&gt;Calc_2!U77+Tolerance)</f>
        <v>0</v>
      </c>
      <c r="V49" s="49" t="n">
        <f aca="false">N(Calc_2!V76&gt;Calc_2!V77+Tolerance)</f>
        <v>0</v>
      </c>
      <c r="W49" s="49" t="n">
        <f aca="false">N(Calc_2!W76&gt;Calc_2!W77+Tolerance)</f>
        <v>0</v>
      </c>
      <c r="X49" s="49" t="n">
        <f aca="false">N(Calc_2!X76&gt;Calc_2!X77+Tolerance)</f>
        <v>0</v>
      </c>
      <c r="Y49" s="49" t="n">
        <f aca="false">N(Calc_2!Y76&gt;Calc_2!Y77+Tolerance)</f>
        <v>0</v>
      </c>
      <c r="Z49" s="49" t="n">
        <f aca="false">N(Calc_2!Z76&gt;Calc_2!Z77+Tolerance)</f>
        <v>0</v>
      </c>
      <c r="AA49" s="49" t="n">
        <f aca="false">N(Calc_2!AA76&gt;Calc_2!AA77+Tolerance)</f>
        <v>0</v>
      </c>
      <c r="AB49" s="49" t="n">
        <f aca="false">N(Calc_2!AB76&gt;Calc_2!AB77+Tolerance)</f>
        <v>0</v>
      </c>
      <c r="AC49" s="49" t="n">
        <f aca="false">N(Calc_2!AC76&gt;Calc_2!AC77+Tolerance)</f>
        <v>0</v>
      </c>
      <c r="AD49" s="49" t="n">
        <f aca="false">N(Calc_2!AD76&gt;Calc_2!AD77+Tolerance)</f>
        <v>0</v>
      </c>
      <c r="AE49" s="49" t="n">
        <f aca="false">N(Calc_2!AE76&gt;Calc_2!AE77+Tolerance)</f>
        <v>0</v>
      </c>
      <c r="AF49" s="49" t="n">
        <f aca="false">N(Calc_2!AF76&gt;Calc_2!AF77+Tolerance)</f>
        <v>0</v>
      </c>
      <c r="AG49" s="49" t="n">
        <f aca="false">N(Calc_2!AG76&gt;Calc_2!AG77+Tolerance)</f>
        <v>0</v>
      </c>
      <c r="AH49" s="49" t="n">
        <f aca="false">N(Calc_2!AH76&gt;Calc_2!AH77+Tolerance)</f>
        <v>0</v>
      </c>
      <c r="AI49" s="49" t="n">
        <f aca="false">N(Calc_2!AI76&gt;Calc_2!AI77+Tolerance)</f>
        <v>0</v>
      </c>
      <c r="AJ49" s="49" t="n">
        <f aca="false">N(Calc_2!AJ76&gt;Calc_2!AJ77+Tolerance)</f>
        <v>0</v>
      </c>
      <c r="AK49" s="49" t="n">
        <f aca="false">N(Calc_2!AK76&gt;Calc_2!AK77+Tolerance)</f>
        <v>0</v>
      </c>
      <c r="AL49" s="49" t="n">
        <f aca="false">N(Calc_2!AL76&gt;Calc_2!AL77+Tolerance)</f>
        <v>0</v>
      </c>
      <c r="AM49" s="49" t="n">
        <f aca="false">N(Calc_2!AM76&gt;Calc_2!AM77+Tolerance)</f>
        <v>0</v>
      </c>
      <c r="AN49" s="49" t="n">
        <f aca="false">N(Calc_2!AN76&gt;Calc_2!AN77+Tolerance)</f>
        <v>0</v>
      </c>
      <c r="AO49" s="49" t="n">
        <f aca="false">N(Calc_2!AO76&gt;Calc_2!AO77+Tolerance)</f>
        <v>0</v>
      </c>
      <c r="AP49" s="49" t="n">
        <f aca="false">N(Calc_2!AP76&gt;Calc_2!AP77+Tolerance)</f>
        <v>0</v>
      </c>
      <c r="AQ49" s="49" t="n">
        <f aca="false">N(Calc_2!AQ76&gt;Calc_2!AQ77+Tolerance)</f>
        <v>0</v>
      </c>
      <c r="AR49" s="49" t="n">
        <f aca="false">N(Calc_2!AR76&gt;Calc_2!AR77+Tolerance)</f>
        <v>0</v>
      </c>
      <c r="AS49" s="49" t="n">
        <f aca="false">N(Calc_2!AS76&gt;Calc_2!AS77+Tolerance)</f>
        <v>0</v>
      </c>
      <c r="AT49" s="49" t="n">
        <f aca="false">N(Calc_2!AT76&gt;Calc_2!AT77+Tolerance)</f>
        <v>0</v>
      </c>
      <c r="AU49" s="49" t="n">
        <f aca="false">N(Calc_2!AU76&gt;Calc_2!AU77+Tolerance)</f>
        <v>0</v>
      </c>
      <c r="AV49" s="49" t="n">
        <f aca="false">N(Calc_2!AV76&gt;Calc_2!AV77+Tolerance)</f>
        <v>0</v>
      </c>
      <c r="AW49" s="49" t="n">
        <f aca="false">N(Calc_2!AW76&gt;Calc_2!AW77+Tolerance)</f>
        <v>0</v>
      </c>
      <c r="AX49" s="49" t="n">
        <f aca="false">N(Calc_2!AX76&gt;Calc_2!AX77+Tolerance)</f>
        <v>0</v>
      </c>
      <c r="AY49" s="49" t="n">
        <f aca="false">N(Calc_2!AY76&gt;Calc_2!AY77+Tolerance)</f>
        <v>0</v>
      </c>
      <c r="AZ49" s="49" t="n">
        <f aca="false">N(Calc_2!AZ76&gt;Calc_2!AZ77+Tolerance)</f>
        <v>0</v>
      </c>
      <c r="BA49" s="49" t="n">
        <f aca="false">N(Calc_2!BA76&gt;Calc_2!BA77+Tolerance)</f>
        <v>0</v>
      </c>
      <c r="BB49" s="49" t="n">
        <f aca="false">N(Calc_2!BB76&gt;Calc_2!BB77+Tolerance)</f>
        <v>0</v>
      </c>
      <c r="BC49" s="49" t="n">
        <f aca="false">N(Calc_2!BC76&gt;Calc_2!BC77+Tolerance)</f>
        <v>0</v>
      </c>
      <c r="BD49" s="49" t="n">
        <f aca="false">N(Calc_2!BD76&gt;Calc_2!BD77+Tolerance)</f>
        <v>0</v>
      </c>
      <c r="BE49" s="49" t="n">
        <f aca="false">N(Calc_2!BE76&gt;Calc_2!BE77+Tolerance)</f>
        <v>0</v>
      </c>
      <c r="BF49" s="49" t="n">
        <f aca="false">N(Calc_2!BF76&gt;Calc_2!BF77+Tolerance)</f>
        <v>0</v>
      </c>
      <c r="BG49" s="49" t="n">
        <f aca="false">N(Calc_2!BG76&gt;Calc_2!BG77+Tolerance)</f>
        <v>0</v>
      </c>
      <c r="BH49" s="49" t="n">
        <f aca="false">N(Calc_2!BH76&gt;Calc_2!BH77+Tolerance)</f>
        <v>0</v>
      </c>
      <c r="BI49" s="49" t="n">
        <f aca="false">N(Calc_2!BI76&gt;Calc_2!BI77+Tolerance)</f>
        <v>0</v>
      </c>
      <c r="BJ49" s="49" t="n">
        <f aca="false">N(Calc_2!BJ76&gt;Calc_2!BJ77+Tolerance)</f>
        <v>0</v>
      </c>
      <c r="BK49" s="49" t="n">
        <f aca="false">N(Calc_2!BK76&gt;Calc_2!BK77+Tolerance)</f>
        <v>0</v>
      </c>
      <c r="BL49" s="49" t="n">
        <f aca="false">N(Calc_2!BL76&gt;Calc_2!BL77+Tolerance)</f>
        <v>0</v>
      </c>
      <c r="BM49" s="49" t="n">
        <f aca="false">N(Calc_2!BM76&gt;Calc_2!BM77+Tolerance)</f>
        <v>0</v>
      </c>
      <c r="BN49" s="49" t="n">
        <f aca="false">N(Calc_2!BN76&gt;Calc_2!BN77+Tolerance)</f>
        <v>0</v>
      </c>
      <c r="BO49" s="49" t="n">
        <f aca="false">N(Calc_2!BO76&gt;Calc_2!BO77+Tolerance)</f>
        <v>0</v>
      </c>
      <c r="BP49" s="49" t="n">
        <f aca="false">N(Calc_2!BP76&gt;Calc_2!BP77+Tolerance)</f>
        <v>0</v>
      </c>
      <c r="BQ49" s="49" t="n">
        <f aca="false">N(Calc_2!BQ76&gt;Calc_2!BQ77+Tolerance)</f>
        <v>0</v>
      </c>
      <c r="BR49" s="49" t="n">
        <f aca="false">N(Calc_2!BR76&gt;Calc_2!BR77+Tolerance)</f>
        <v>0</v>
      </c>
      <c r="BS49" s="49" t="n">
        <f aca="false">N(Calc_2!BS76&gt;Calc_2!BS77+Tolerance)</f>
        <v>0</v>
      </c>
      <c r="BT49" s="49" t="n">
        <f aca="false">N(Calc_2!BT76&gt;Calc_2!BT77+Tolerance)</f>
        <v>0</v>
      </c>
      <c r="BU49" s="49" t="n">
        <f aca="false">N(Calc_2!BU76&gt;Calc_2!BU77+Tolerance)</f>
        <v>0</v>
      </c>
      <c r="BV49" s="49" t="n">
        <f aca="false">N(Calc_2!BV76&gt;Calc_2!BV77+Tolerance)</f>
        <v>0</v>
      </c>
      <c r="BW49" s="49" t="n">
        <f aca="false">N(Calc_2!BW76&gt;Calc_2!BW77+Tolerance)</f>
        <v>0</v>
      </c>
      <c r="BX49" s="49" t="n">
        <f aca="false">N(Calc_2!BX76&gt;Calc_2!BX77+Tolerance)</f>
        <v>0</v>
      </c>
      <c r="BY49" s="49" t="n">
        <f aca="false">N(Calc_2!BY76&gt;Calc_2!BY77+Tolerance)</f>
        <v>0</v>
      </c>
      <c r="BZ49" s="49" t="n">
        <f aca="false">N(Calc_2!BZ76&gt;Calc_2!BZ77+Tolerance)</f>
        <v>0</v>
      </c>
      <c r="CA49" s="49" t="n">
        <f aca="false">N(Calc_2!CA76&gt;Calc_2!CA77+Tolerance)</f>
        <v>0</v>
      </c>
      <c r="CB49" s="49" t="n">
        <f aca="false">N(Calc_2!CB76&gt;Calc_2!CB77+Tolerance)</f>
        <v>0</v>
      </c>
      <c r="CC49" s="49" t="n">
        <f aca="false">N(Calc_2!CC76&gt;Calc_2!CC77+Tolerance)</f>
        <v>0</v>
      </c>
      <c r="CD49" s="49" t="n">
        <f aca="false">N(Calc_2!CD76&gt;Calc_2!CD77+Tolerance)</f>
        <v>0</v>
      </c>
      <c r="CE49" s="49" t="n">
        <f aca="false">N(Calc_2!CE76&gt;Calc_2!CE77+Tolerance)</f>
        <v>0</v>
      </c>
      <c r="CF49" s="49" t="n">
        <f aca="false">N(Calc_2!CF76&gt;Calc_2!CF77+Tolerance)</f>
        <v>0</v>
      </c>
      <c r="CG49" s="49" t="n">
        <f aca="false">N(Calc_2!CG76&gt;Calc_2!CG77+Tolerance)</f>
        <v>0</v>
      </c>
      <c r="CH49" s="49" t="n">
        <f aca="false">N(Calc_2!CH76&gt;Calc_2!CH77+Tolerance)</f>
        <v>0</v>
      </c>
      <c r="CI49" s="49" t="n">
        <f aca="false">N(Calc_2!CI76&gt;Calc_2!CI77+Tolerance)</f>
        <v>0</v>
      </c>
      <c r="CJ49" s="49" t="n">
        <f aca="false">N(Calc_2!CJ76&gt;Calc_2!CJ77+Tolerance)</f>
        <v>0</v>
      </c>
      <c r="CK49" s="49" t="n">
        <f aca="false">N(Calc_2!CK76&gt;Calc_2!CK77+Tolerance)</f>
        <v>0</v>
      </c>
      <c r="CL49" s="49" t="n">
        <f aca="false">N(Calc_2!CL76&gt;Calc_2!CL77+Tolerance)</f>
        <v>0</v>
      </c>
      <c r="CM49" s="49" t="n">
        <f aca="false">N(Calc_2!CM76&gt;Calc_2!CM77+Tolerance)</f>
        <v>0</v>
      </c>
      <c r="CN49" s="49" t="n">
        <f aca="false">N(Calc_2!CN76&gt;Calc_2!CN77+Tolerance)</f>
        <v>0</v>
      </c>
      <c r="CO49" s="49" t="n">
        <f aca="false">N(Calc_2!CO76&gt;Calc_2!CO77+Tolerance)</f>
        <v>0</v>
      </c>
      <c r="CP49" s="49" t="n">
        <f aca="false">N(Calc_2!CP76&gt;Calc_2!CP77+Tolerance)</f>
        <v>0</v>
      </c>
      <c r="CQ49" s="49" t="n">
        <f aca="false">N(Calc_2!CQ76&gt;Calc_2!CQ77+Tolerance)</f>
        <v>0</v>
      </c>
      <c r="CR49" s="49" t="n">
        <f aca="false">N(Calc_2!CR76&gt;Calc_2!CR77+Tolerance)</f>
        <v>0</v>
      </c>
      <c r="CS49" s="49" t="n">
        <f aca="false">N(Calc_2!CS76&gt;Calc_2!CS77+Tolerance)</f>
        <v>0</v>
      </c>
      <c r="CT49" s="49" t="n">
        <f aca="false">N(Calc_2!CT76&gt;Calc_2!CT77+Tolerance)</f>
        <v>0</v>
      </c>
      <c r="CU49" s="49" t="n">
        <f aca="false">N(Calc_2!CU76&gt;Calc_2!CU77+Tolerance)</f>
        <v>0</v>
      </c>
      <c r="CV49" s="49" t="n">
        <f aca="false">N(Calc_2!CV76&gt;Calc_2!CV77+Tolerance)</f>
        <v>0</v>
      </c>
      <c r="CW49" s="49" t="n">
        <f aca="false">N(Calc_2!CW76&gt;Calc_2!CW77+Tolerance)</f>
        <v>0</v>
      </c>
      <c r="CX49" s="49" t="n">
        <f aca="false">N(Calc_2!CX76&gt;Calc_2!CX77+Tolerance)</f>
        <v>0</v>
      </c>
      <c r="CY49" s="49" t="n">
        <f aca="false">N(Calc_2!CY76&gt;Calc_2!CY77+Tolerance)</f>
        <v>0</v>
      </c>
      <c r="CZ49" s="49" t="n">
        <f aca="false">N(Calc_2!CZ76&gt;Calc_2!CZ77+Tolerance)</f>
        <v>0</v>
      </c>
      <c r="DA49" s="49" t="n">
        <f aca="false">N(Calc_2!DA76&gt;Calc_2!DA77+Tolerance)</f>
        <v>0</v>
      </c>
      <c r="DB49" s="49" t="n">
        <f aca="false">N(Calc_2!DB76&gt;Calc_2!DB77+Tolerance)</f>
        <v>0</v>
      </c>
      <c r="DC49" s="49" t="n">
        <f aca="false">N(Calc_2!DC76&gt;Calc_2!DC77+Tolerance)</f>
        <v>0</v>
      </c>
      <c r="DD49" s="49" t="n">
        <f aca="false">N(Calc_2!DD76&gt;Calc_2!DD77+Tolerance)</f>
        <v>0</v>
      </c>
      <c r="DE49" s="49" t="n">
        <f aca="false">N(Calc_2!DE76&gt;Calc_2!DE77+Tolerance)</f>
        <v>0</v>
      </c>
      <c r="DF49" s="49" t="n">
        <f aca="false">N(Calc_2!DF76&gt;Calc_2!DF77+Tolerance)</f>
        <v>0</v>
      </c>
      <c r="DG49" s="49" t="n">
        <f aca="false">N(Calc_2!DG76&gt;Calc_2!DG77+Tolerance)</f>
        <v>0</v>
      </c>
      <c r="DH49" s="49" t="n">
        <f aca="false">N(Calc_2!DH76&gt;Calc_2!DH77+Tolerance)</f>
        <v>0</v>
      </c>
      <c r="DI49" s="49" t="n">
        <f aca="false">N(Calc_2!DI76&gt;Calc_2!DI77+Tolerance)</f>
        <v>0</v>
      </c>
      <c r="DJ49" s="49" t="n">
        <f aca="false">N(Calc_2!DJ76&gt;Calc_2!DJ77+Tolerance)</f>
        <v>0</v>
      </c>
      <c r="DK49" s="49" t="n">
        <f aca="false">N(Calc_2!DK76&gt;Calc_2!DK77+Tolerance)</f>
        <v>0</v>
      </c>
      <c r="DL49" s="49" t="n">
        <f aca="false">N(Calc_2!DL76&gt;Calc_2!DL77+Tolerance)</f>
        <v>0</v>
      </c>
      <c r="DM49" s="49" t="n">
        <f aca="false">N(Calc_2!DM76&gt;Calc_2!DM77+Tolerance)</f>
        <v>0</v>
      </c>
      <c r="DN49" s="49" t="n">
        <f aca="false">N(Calc_2!DN76&gt;Calc_2!DN77+Tolerance)</f>
        <v>0</v>
      </c>
      <c r="DO49" s="49" t="n">
        <f aca="false">N(Calc_2!DO76&gt;Calc_2!DO77+Tolerance)</f>
        <v>0</v>
      </c>
      <c r="DP49" s="49" t="n">
        <f aca="false">N(Calc_2!DP76&gt;Calc_2!DP77+Tolerance)</f>
        <v>0</v>
      </c>
      <c r="DQ49" s="49" t="n">
        <f aca="false">N(Calc_2!DQ76&gt;Calc_2!DQ77+Tolerance)</f>
        <v>0</v>
      </c>
      <c r="DR49" s="49" t="n">
        <f aca="false">N(Calc_2!DR76&gt;Calc_2!DR77+Tolerance)</f>
        <v>0</v>
      </c>
      <c r="DS49" s="49" t="n">
        <f aca="false">N(Calc_2!DS76&gt;Calc_2!DS77+Tolerance)</f>
        <v>0</v>
      </c>
      <c r="DT49" s="49" t="n">
        <f aca="false">N(Calc_2!DT76&gt;Calc_2!DT77+Tolerance)</f>
        <v>0</v>
      </c>
      <c r="DU49" s="49" t="n">
        <f aca="false">N(Calc_2!DU76&gt;Calc_2!DU77+Tolerance)</f>
        <v>0</v>
      </c>
      <c r="DV49" s="49" t="n">
        <f aca="false">N(Calc_2!DV76&gt;Calc_2!DV77+Tolerance)</f>
        <v>0</v>
      </c>
      <c r="DW49" s="49" t="n">
        <f aca="false">N(Calc_2!DW76&gt;Calc_2!DW77+Tolerance)</f>
        <v>0</v>
      </c>
      <c r="DX49" s="49" t="n">
        <f aca="false">N(Calc_2!DX76&gt;Calc_2!DX77+Tolerance)</f>
        <v>0</v>
      </c>
      <c r="DY49" s="49" t="n">
        <f aca="false">N(Calc_2!DY76&gt;Calc_2!DY77+Tolerance)</f>
        <v>0</v>
      </c>
      <c r="DZ49" s="49" t="n">
        <f aca="false">N(Calc_2!DZ76&gt;Calc_2!DZ77+Tolerance)</f>
        <v>0</v>
      </c>
      <c r="EA49" s="49" t="n">
        <f aca="false">N(Calc_2!EA76&gt;Calc_2!EA77+Tolerance)</f>
        <v>0</v>
      </c>
      <c r="EB49" s="49" t="n">
        <f aca="false">N(Calc_2!EB76&gt;Calc_2!EB77+Tolerance)</f>
        <v>0</v>
      </c>
      <c r="EC49" s="49" t="n">
        <f aca="false">N(Calc_2!EC76&gt;Calc_2!EC77+Tolerance)</f>
        <v>0</v>
      </c>
      <c r="ED49" s="49" t="n">
        <f aca="false">N(Calc_2!ED76&gt;Calc_2!ED77+Tolerance)</f>
        <v>0</v>
      </c>
      <c r="EE49" s="49" t="n">
        <f aca="false">N(Calc_2!EE76&gt;Calc_2!EE77+Tolerance)</f>
        <v>0</v>
      </c>
      <c r="EF49" s="49" t="n">
        <f aca="false">N(Calc_2!EF76&gt;Calc_2!EF77+Tolerance)</f>
        <v>0</v>
      </c>
      <c r="EG49" s="49" t="n">
        <f aca="false">N(Calc_2!EG76&gt;Calc_2!EG77+Tolerance)</f>
        <v>0</v>
      </c>
      <c r="EH49" s="49" t="n">
        <f aca="false">N(Calc_2!EH76&gt;Calc_2!EH77+Tolerance)</f>
        <v>0</v>
      </c>
      <c r="EI49" s="49" t="n">
        <f aca="false">N(Calc_2!EI76&gt;Calc_2!EI77+Tolerance)</f>
        <v>0</v>
      </c>
      <c r="EJ49" s="49" t="n">
        <f aca="false">N(Calc_2!EJ76&gt;Calc_2!EJ77+Tolerance)</f>
        <v>0</v>
      </c>
      <c r="EK49" s="49" t="n">
        <f aca="false">N(Calc_2!EK76&gt;Calc_2!EK77+Tolerance)</f>
        <v>0</v>
      </c>
      <c r="EL49" s="49" t="n">
        <f aca="false">N(Calc_2!EL76&gt;Calc_2!EL77+Tolerance)</f>
        <v>0</v>
      </c>
      <c r="EM49" s="49" t="n">
        <f aca="false">N(Calc_2!EM76&gt;Calc_2!EM77+Tolerance)</f>
        <v>0</v>
      </c>
      <c r="EN49" s="49" t="n">
        <f aca="false">N(Calc_2!EN76&gt;Calc_2!EN77+Tolerance)</f>
        <v>0</v>
      </c>
      <c r="EO49" s="49" t="n">
        <f aca="false">N(Calc_2!EO76&gt;Calc_2!EO77+Tolerance)</f>
        <v>0</v>
      </c>
      <c r="EP49" s="49" t="n">
        <f aca="false">N(Calc_2!EP76&gt;Calc_2!EP77+Tolerance)</f>
        <v>0</v>
      </c>
      <c r="EQ49" s="49" t="n">
        <f aca="false">N(Calc_2!EQ76&gt;Calc_2!EQ77+Tolerance)</f>
        <v>0</v>
      </c>
      <c r="ER49" s="49" t="n">
        <f aca="false">N(Calc_2!ER76&gt;Calc_2!ER77+Tolerance)</f>
        <v>0</v>
      </c>
      <c r="ES49" s="49" t="n">
        <f aca="false">N(Calc_2!ES76&gt;Calc_2!ES77+Tolerance)</f>
        <v>0</v>
      </c>
      <c r="ET49" s="49" t="n">
        <f aca="false">N(Calc_2!ET76&gt;Calc_2!ET77+Tolerance)</f>
        <v>0</v>
      </c>
      <c r="EU49" s="49" t="n">
        <f aca="false">N(Calc_2!EU76&gt;Calc_2!EU77+Tolerance)</f>
        <v>0</v>
      </c>
      <c r="EV49" s="49" t="n">
        <f aca="false">N(Calc_2!EV76&gt;Calc_2!EV77+Tolerance)</f>
        <v>0</v>
      </c>
      <c r="EW49" s="49" t="n">
        <f aca="false">N(Calc_2!EW76&gt;Calc_2!EW77+Tolerance)</f>
        <v>0</v>
      </c>
      <c r="EX49" s="49" t="n">
        <f aca="false">N(Calc_2!EX76&gt;Calc_2!EX77+Tolerance)</f>
        <v>0</v>
      </c>
      <c r="EY49" s="49" t="n">
        <f aca="false">N(Calc_2!EY76&gt;Calc_2!EY77+Tolerance)</f>
        <v>0</v>
      </c>
      <c r="EZ49" s="49" t="n">
        <f aca="false">N(Calc_2!EZ76&gt;Calc_2!EZ77+Tolerance)</f>
        <v>0</v>
      </c>
      <c r="FA49" s="49" t="n">
        <f aca="false">N(Calc_2!FA76&gt;Calc_2!FA77+Tolerance)</f>
        <v>0</v>
      </c>
      <c r="FB49" s="49" t="n">
        <f aca="false">N(Calc_2!FB76&gt;Calc_2!FB77+Tolerance)</f>
        <v>0</v>
      </c>
      <c r="FC49" s="49" t="n">
        <f aca="false">N(Calc_2!FC76&gt;Calc_2!FC77+Tolerance)</f>
        <v>0</v>
      </c>
      <c r="FD49" s="49" t="n">
        <f aca="false">N(Calc_2!FD76&gt;Calc_2!FD77+Tolerance)</f>
        <v>0</v>
      </c>
      <c r="FE49" s="49" t="n">
        <f aca="false">N(Calc_2!FE76&gt;Calc_2!FE77+Tolerance)</f>
        <v>0</v>
      </c>
      <c r="FF49" s="49" t="n">
        <f aca="false">N(Calc_2!FF76&gt;Calc_2!FF77+Tolerance)</f>
        <v>0</v>
      </c>
      <c r="FG49" s="49" t="n">
        <f aca="false">N(Calc_2!FG76&gt;Calc_2!FG77+Tolerance)</f>
        <v>0</v>
      </c>
      <c r="FH49" s="49" t="n">
        <f aca="false">N(Calc_2!FH76&gt;Calc_2!FH77+Tolerance)</f>
        <v>0</v>
      </c>
    </row>
    <row r="50" customFormat="false" ht="15" hidden="false" customHeight="false" outlineLevel="0" collapsed="false">
      <c r="C50" s="0" t="s">
        <v>887</v>
      </c>
      <c r="D50" s="11" t="s">
        <v>39</v>
      </c>
      <c r="E50" s="66" t="str">
        <f aca="false">IF(F50=0,"OK","CHECK")</f>
        <v>OK</v>
      </c>
      <c r="F50" s="49" t="n">
        <f aca="false">SUM(J50:FH50)</f>
        <v>0</v>
      </c>
      <c r="J50" s="49" t="n">
        <f aca="false">N(Calc_3!J76&gt;Calc_3!J77+Tolerance)</f>
        <v>0</v>
      </c>
      <c r="K50" s="49" t="n">
        <f aca="false">N(Calc_3!K76&gt;Calc_3!K77+Tolerance)</f>
        <v>0</v>
      </c>
      <c r="L50" s="49" t="n">
        <f aca="false">N(Calc_3!L76&gt;Calc_3!L77+Tolerance)</f>
        <v>0</v>
      </c>
      <c r="M50" s="49" t="n">
        <f aca="false">N(Calc_3!M76&gt;Calc_3!M77+Tolerance)</f>
        <v>0</v>
      </c>
      <c r="N50" s="49" t="n">
        <f aca="false">N(Calc_3!N76&gt;Calc_3!N77+Tolerance)</f>
        <v>0</v>
      </c>
      <c r="O50" s="49" t="n">
        <f aca="false">N(Calc_3!O76&gt;Calc_3!O77+Tolerance)</f>
        <v>0</v>
      </c>
      <c r="P50" s="49" t="n">
        <f aca="false">N(Calc_3!P76&gt;Calc_3!P77+Tolerance)</f>
        <v>0</v>
      </c>
      <c r="Q50" s="49" t="n">
        <f aca="false">N(Calc_3!Q76&gt;Calc_3!Q77+Tolerance)</f>
        <v>0</v>
      </c>
      <c r="R50" s="49" t="n">
        <f aca="false">N(Calc_3!R76&gt;Calc_3!R77+Tolerance)</f>
        <v>0</v>
      </c>
      <c r="S50" s="49" t="n">
        <f aca="false">N(Calc_3!S76&gt;Calc_3!S77+Tolerance)</f>
        <v>0</v>
      </c>
      <c r="T50" s="49" t="n">
        <f aca="false">N(Calc_3!T76&gt;Calc_3!T77+Tolerance)</f>
        <v>0</v>
      </c>
      <c r="U50" s="49" t="n">
        <f aca="false">N(Calc_3!U76&gt;Calc_3!U77+Tolerance)</f>
        <v>0</v>
      </c>
      <c r="V50" s="49" t="n">
        <f aca="false">N(Calc_3!V76&gt;Calc_3!V77+Tolerance)</f>
        <v>0</v>
      </c>
      <c r="W50" s="49" t="n">
        <f aca="false">N(Calc_3!W76&gt;Calc_3!W77+Tolerance)</f>
        <v>0</v>
      </c>
      <c r="X50" s="49" t="n">
        <f aca="false">N(Calc_3!X76&gt;Calc_3!X77+Tolerance)</f>
        <v>0</v>
      </c>
      <c r="Y50" s="49" t="n">
        <f aca="false">N(Calc_3!Y76&gt;Calc_3!Y77+Tolerance)</f>
        <v>0</v>
      </c>
      <c r="Z50" s="49" t="n">
        <f aca="false">N(Calc_3!Z76&gt;Calc_3!Z77+Tolerance)</f>
        <v>0</v>
      </c>
      <c r="AA50" s="49" t="n">
        <f aca="false">N(Calc_3!AA76&gt;Calc_3!AA77+Tolerance)</f>
        <v>0</v>
      </c>
      <c r="AB50" s="49" t="n">
        <f aca="false">N(Calc_3!AB76&gt;Calc_3!AB77+Tolerance)</f>
        <v>0</v>
      </c>
      <c r="AC50" s="49" t="n">
        <f aca="false">N(Calc_3!AC76&gt;Calc_3!AC77+Tolerance)</f>
        <v>0</v>
      </c>
      <c r="AD50" s="49" t="n">
        <f aca="false">N(Calc_3!AD76&gt;Calc_3!AD77+Tolerance)</f>
        <v>0</v>
      </c>
      <c r="AE50" s="49" t="n">
        <f aca="false">N(Calc_3!AE76&gt;Calc_3!AE77+Tolerance)</f>
        <v>0</v>
      </c>
      <c r="AF50" s="49" t="n">
        <f aca="false">N(Calc_3!AF76&gt;Calc_3!AF77+Tolerance)</f>
        <v>0</v>
      </c>
      <c r="AG50" s="49" t="n">
        <f aca="false">N(Calc_3!AG76&gt;Calc_3!AG77+Tolerance)</f>
        <v>0</v>
      </c>
      <c r="AH50" s="49" t="n">
        <f aca="false">N(Calc_3!AH76&gt;Calc_3!AH77+Tolerance)</f>
        <v>0</v>
      </c>
      <c r="AI50" s="49" t="n">
        <f aca="false">N(Calc_3!AI76&gt;Calc_3!AI77+Tolerance)</f>
        <v>0</v>
      </c>
      <c r="AJ50" s="49" t="n">
        <f aca="false">N(Calc_3!AJ76&gt;Calc_3!AJ77+Tolerance)</f>
        <v>0</v>
      </c>
      <c r="AK50" s="49" t="n">
        <f aca="false">N(Calc_3!AK76&gt;Calc_3!AK77+Tolerance)</f>
        <v>0</v>
      </c>
      <c r="AL50" s="49" t="n">
        <f aca="false">N(Calc_3!AL76&gt;Calc_3!AL77+Tolerance)</f>
        <v>0</v>
      </c>
      <c r="AM50" s="49" t="n">
        <f aca="false">N(Calc_3!AM76&gt;Calc_3!AM77+Tolerance)</f>
        <v>0</v>
      </c>
      <c r="AN50" s="49" t="n">
        <f aca="false">N(Calc_3!AN76&gt;Calc_3!AN77+Tolerance)</f>
        <v>0</v>
      </c>
      <c r="AO50" s="49" t="n">
        <f aca="false">N(Calc_3!AO76&gt;Calc_3!AO77+Tolerance)</f>
        <v>0</v>
      </c>
      <c r="AP50" s="49" t="n">
        <f aca="false">N(Calc_3!AP76&gt;Calc_3!AP77+Tolerance)</f>
        <v>0</v>
      </c>
      <c r="AQ50" s="49" t="n">
        <f aca="false">N(Calc_3!AQ76&gt;Calc_3!AQ77+Tolerance)</f>
        <v>0</v>
      </c>
      <c r="AR50" s="49" t="n">
        <f aca="false">N(Calc_3!AR76&gt;Calc_3!AR77+Tolerance)</f>
        <v>0</v>
      </c>
      <c r="AS50" s="49" t="n">
        <f aca="false">N(Calc_3!AS76&gt;Calc_3!AS77+Tolerance)</f>
        <v>0</v>
      </c>
      <c r="AT50" s="49" t="n">
        <f aca="false">N(Calc_3!AT76&gt;Calc_3!AT77+Tolerance)</f>
        <v>0</v>
      </c>
      <c r="AU50" s="49" t="n">
        <f aca="false">N(Calc_3!AU76&gt;Calc_3!AU77+Tolerance)</f>
        <v>0</v>
      </c>
      <c r="AV50" s="49" t="n">
        <f aca="false">N(Calc_3!AV76&gt;Calc_3!AV77+Tolerance)</f>
        <v>0</v>
      </c>
      <c r="AW50" s="49" t="n">
        <f aca="false">N(Calc_3!AW76&gt;Calc_3!AW77+Tolerance)</f>
        <v>0</v>
      </c>
      <c r="AX50" s="49" t="n">
        <f aca="false">N(Calc_3!AX76&gt;Calc_3!AX77+Tolerance)</f>
        <v>0</v>
      </c>
      <c r="AY50" s="49" t="n">
        <f aca="false">N(Calc_3!AY76&gt;Calc_3!AY77+Tolerance)</f>
        <v>0</v>
      </c>
      <c r="AZ50" s="49" t="n">
        <f aca="false">N(Calc_3!AZ76&gt;Calc_3!AZ77+Tolerance)</f>
        <v>0</v>
      </c>
      <c r="BA50" s="49" t="n">
        <f aca="false">N(Calc_3!BA76&gt;Calc_3!BA77+Tolerance)</f>
        <v>0</v>
      </c>
      <c r="BB50" s="49" t="n">
        <f aca="false">N(Calc_3!BB76&gt;Calc_3!BB77+Tolerance)</f>
        <v>0</v>
      </c>
      <c r="BC50" s="49" t="n">
        <f aca="false">N(Calc_3!BC76&gt;Calc_3!BC77+Tolerance)</f>
        <v>0</v>
      </c>
      <c r="BD50" s="49" t="n">
        <f aca="false">N(Calc_3!BD76&gt;Calc_3!BD77+Tolerance)</f>
        <v>0</v>
      </c>
      <c r="BE50" s="49" t="n">
        <f aca="false">N(Calc_3!BE76&gt;Calc_3!BE77+Tolerance)</f>
        <v>0</v>
      </c>
      <c r="BF50" s="49" t="n">
        <f aca="false">N(Calc_3!BF76&gt;Calc_3!BF77+Tolerance)</f>
        <v>0</v>
      </c>
      <c r="BG50" s="49" t="n">
        <f aca="false">N(Calc_3!BG76&gt;Calc_3!BG77+Tolerance)</f>
        <v>0</v>
      </c>
      <c r="BH50" s="49" t="n">
        <f aca="false">N(Calc_3!BH76&gt;Calc_3!BH77+Tolerance)</f>
        <v>0</v>
      </c>
      <c r="BI50" s="49" t="n">
        <f aca="false">N(Calc_3!BI76&gt;Calc_3!BI77+Tolerance)</f>
        <v>0</v>
      </c>
      <c r="BJ50" s="49" t="n">
        <f aca="false">N(Calc_3!BJ76&gt;Calc_3!BJ77+Tolerance)</f>
        <v>0</v>
      </c>
      <c r="BK50" s="49" t="n">
        <f aca="false">N(Calc_3!BK76&gt;Calc_3!BK77+Tolerance)</f>
        <v>0</v>
      </c>
      <c r="BL50" s="49" t="n">
        <f aca="false">N(Calc_3!BL76&gt;Calc_3!BL77+Tolerance)</f>
        <v>0</v>
      </c>
      <c r="BM50" s="49" t="n">
        <f aca="false">N(Calc_3!BM76&gt;Calc_3!BM77+Tolerance)</f>
        <v>0</v>
      </c>
      <c r="BN50" s="49" t="n">
        <f aca="false">N(Calc_3!BN76&gt;Calc_3!BN77+Tolerance)</f>
        <v>0</v>
      </c>
      <c r="BO50" s="49" t="n">
        <f aca="false">N(Calc_3!BO76&gt;Calc_3!BO77+Tolerance)</f>
        <v>0</v>
      </c>
      <c r="BP50" s="49" t="n">
        <f aca="false">N(Calc_3!BP76&gt;Calc_3!BP77+Tolerance)</f>
        <v>0</v>
      </c>
      <c r="BQ50" s="49" t="n">
        <f aca="false">N(Calc_3!BQ76&gt;Calc_3!BQ77+Tolerance)</f>
        <v>0</v>
      </c>
      <c r="BR50" s="49" t="n">
        <f aca="false">N(Calc_3!BR76&gt;Calc_3!BR77+Tolerance)</f>
        <v>0</v>
      </c>
      <c r="BS50" s="49" t="n">
        <f aca="false">N(Calc_3!BS76&gt;Calc_3!BS77+Tolerance)</f>
        <v>0</v>
      </c>
      <c r="BT50" s="49" t="n">
        <f aca="false">N(Calc_3!BT76&gt;Calc_3!BT77+Tolerance)</f>
        <v>0</v>
      </c>
      <c r="BU50" s="49" t="n">
        <f aca="false">N(Calc_3!BU76&gt;Calc_3!BU77+Tolerance)</f>
        <v>0</v>
      </c>
      <c r="BV50" s="49" t="n">
        <f aca="false">N(Calc_3!BV76&gt;Calc_3!BV77+Tolerance)</f>
        <v>0</v>
      </c>
      <c r="BW50" s="49" t="n">
        <f aca="false">N(Calc_3!BW76&gt;Calc_3!BW77+Tolerance)</f>
        <v>0</v>
      </c>
      <c r="BX50" s="49" t="n">
        <f aca="false">N(Calc_3!BX76&gt;Calc_3!BX77+Tolerance)</f>
        <v>0</v>
      </c>
      <c r="BY50" s="49" t="n">
        <f aca="false">N(Calc_3!BY76&gt;Calc_3!BY77+Tolerance)</f>
        <v>0</v>
      </c>
      <c r="BZ50" s="49" t="n">
        <f aca="false">N(Calc_3!BZ76&gt;Calc_3!BZ77+Tolerance)</f>
        <v>0</v>
      </c>
      <c r="CA50" s="49" t="n">
        <f aca="false">N(Calc_3!CA76&gt;Calc_3!CA77+Tolerance)</f>
        <v>0</v>
      </c>
      <c r="CB50" s="49" t="n">
        <f aca="false">N(Calc_3!CB76&gt;Calc_3!CB77+Tolerance)</f>
        <v>0</v>
      </c>
      <c r="CC50" s="49" t="n">
        <f aca="false">N(Calc_3!CC76&gt;Calc_3!CC77+Tolerance)</f>
        <v>0</v>
      </c>
      <c r="CD50" s="49" t="n">
        <f aca="false">N(Calc_3!CD76&gt;Calc_3!CD77+Tolerance)</f>
        <v>0</v>
      </c>
      <c r="CE50" s="49" t="n">
        <f aca="false">N(Calc_3!CE76&gt;Calc_3!CE77+Tolerance)</f>
        <v>0</v>
      </c>
      <c r="CF50" s="49" t="n">
        <f aca="false">N(Calc_3!CF76&gt;Calc_3!CF77+Tolerance)</f>
        <v>0</v>
      </c>
      <c r="CG50" s="49" t="n">
        <f aca="false">N(Calc_3!CG76&gt;Calc_3!CG77+Tolerance)</f>
        <v>0</v>
      </c>
      <c r="CH50" s="49" t="n">
        <f aca="false">N(Calc_3!CH76&gt;Calc_3!CH77+Tolerance)</f>
        <v>0</v>
      </c>
      <c r="CI50" s="49" t="n">
        <f aca="false">N(Calc_3!CI76&gt;Calc_3!CI77+Tolerance)</f>
        <v>0</v>
      </c>
      <c r="CJ50" s="49" t="n">
        <f aca="false">N(Calc_3!CJ76&gt;Calc_3!CJ77+Tolerance)</f>
        <v>0</v>
      </c>
      <c r="CK50" s="49" t="n">
        <f aca="false">N(Calc_3!CK76&gt;Calc_3!CK77+Tolerance)</f>
        <v>0</v>
      </c>
      <c r="CL50" s="49" t="n">
        <f aca="false">N(Calc_3!CL76&gt;Calc_3!CL77+Tolerance)</f>
        <v>0</v>
      </c>
      <c r="CM50" s="49" t="n">
        <f aca="false">N(Calc_3!CM76&gt;Calc_3!CM77+Tolerance)</f>
        <v>0</v>
      </c>
      <c r="CN50" s="49" t="n">
        <f aca="false">N(Calc_3!CN76&gt;Calc_3!CN77+Tolerance)</f>
        <v>0</v>
      </c>
      <c r="CO50" s="49" t="n">
        <f aca="false">N(Calc_3!CO76&gt;Calc_3!CO77+Tolerance)</f>
        <v>0</v>
      </c>
      <c r="CP50" s="49" t="n">
        <f aca="false">N(Calc_3!CP76&gt;Calc_3!CP77+Tolerance)</f>
        <v>0</v>
      </c>
      <c r="CQ50" s="49" t="n">
        <f aca="false">N(Calc_3!CQ76&gt;Calc_3!CQ77+Tolerance)</f>
        <v>0</v>
      </c>
      <c r="CR50" s="49" t="n">
        <f aca="false">N(Calc_3!CR76&gt;Calc_3!CR77+Tolerance)</f>
        <v>0</v>
      </c>
      <c r="CS50" s="49" t="n">
        <f aca="false">N(Calc_3!CS76&gt;Calc_3!CS77+Tolerance)</f>
        <v>0</v>
      </c>
      <c r="CT50" s="49" t="n">
        <f aca="false">N(Calc_3!CT76&gt;Calc_3!CT77+Tolerance)</f>
        <v>0</v>
      </c>
      <c r="CU50" s="49" t="n">
        <f aca="false">N(Calc_3!CU76&gt;Calc_3!CU77+Tolerance)</f>
        <v>0</v>
      </c>
      <c r="CV50" s="49" t="n">
        <f aca="false">N(Calc_3!CV76&gt;Calc_3!CV77+Tolerance)</f>
        <v>0</v>
      </c>
      <c r="CW50" s="49" t="n">
        <f aca="false">N(Calc_3!CW76&gt;Calc_3!CW77+Tolerance)</f>
        <v>0</v>
      </c>
      <c r="CX50" s="49" t="n">
        <f aca="false">N(Calc_3!CX76&gt;Calc_3!CX77+Tolerance)</f>
        <v>0</v>
      </c>
      <c r="CY50" s="49" t="n">
        <f aca="false">N(Calc_3!CY76&gt;Calc_3!CY77+Tolerance)</f>
        <v>0</v>
      </c>
      <c r="CZ50" s="49" t="n">
        <f aca="false">N(Calc_3!CZ76&gt;Calc_3!CZ77+Tolerance)</f>
        <v>0</v>
      </c>
      <c r="DA50" s="49" t="n">
        <f aca="false">N(Calc_3!DA76&gt;Calc_3!DA77+Tolerance)</f>
        <v>0</v>
      </c>
      <c r="DB50" s="49" t="n">
        <f aca="false">N(Calc_3!DB76&gt;Calc_3!DB77+Tolerance)</f>
        <v>0</v>
      </c>
      <c r="DC50" s="49" t="n">
        <f aca="false">N(Calc_3!DC76&gt;Calc_3!DC77+Tolerance)</f>
        <v>0</v>
      </c>
      <c r="DD50" s="49" t="n">
        <f aca="false">N(Calc_3!DD76&gt;Calc_3!DD77+Tolerance)</f>
        <v>0</v>
      </c>
      <c r="DE50" s="49" t="n">
        <f aca="false">N(Calc_3!DE76&gt;Calc_3!DE77+Tolerance)</f>
        <v>0</v>
      </c>
      <c r="DF50" s="49" t="n">
        <f aca="false">N(Calc_3!DF76&gt;Calc_3!DF77+Tolerance)</f>
        <v>0</v>
      </c>
      <c r="DG50" s="49" t="n">
        <f aca="false">N(Calc_3!DG76&gt;Calc_3!DG77+Tolerance)</f>
        <v>0</v>
      </c>
      <c r="DH50" s="49" t="n">
        <f aca="false">N(Calc_3!DH76&gt;Calc_3!DH77+Tolerance)</f>
        <v>0</v>
      </c>
      <c r="DI50" s="49" t="n">
        <f aca="false">N(Calc_3!DI76&gt;Calc_3!DI77+Tolerance)</f>
        <v>0</v>
      </c>
      <c r="DJ50" s="49" t="n">
        <f aca="false">N(Calc_3!DJ76&gt;Calc_3!DJ77+Tolerance)</f>
        <v>0</v>
      </c>
      <c r="DK50" s="49" t="n">
        <f aca="false">N(Calc_3!DK76&gt;Calc_3!DK77+Tolerance)</f>
        <v>0</v>
      </c>
      <c r="DL50" s="49" t="n">
        <f aca="false">N(Calc_3!DL76&gt;Calc_3!DL77+Tolerance)</f>
        <v>0</v>
      </c>
      <c r="DM50" s="49" t="n">
        <f aca="false">N(Calc_3!DM76&gt;Calc_3!DM77+Tolerance)</f>
        <v>0</v>
      </c>
      <c r="DN50" s="49" t="n">
        <f aca="false">N(Calc_3!DN76&gt;Calc_3!DN77+Tolerance)</f>
        <v>0</v>
      </c>
      <c r="DO50" s="49" t="n">
        <f aca="false">N(Calc_3!DO76&gt;Calc_3!DO77+Tolerance)</f>
        <v>0</v>
      </c>
      <c r="DP50" s="49" t="n">
        <f aca="false">N(Calc_3!DP76&gt;Calc_3!DP77+Tolerance)</f>
        <v>0</v>
      </c>
      <c r="DQ50" s="49" t="n">
        <f aca="false">N(Calc_3!DQ76&gt;Calc_3!DQ77+Tolerance)</f>
        <v>0</v>
      </c>
      <c r="DR50" s="49" t="n">
        <f aca="false">N(Calc_3!DR76&gt;Calc_3!DR77+Tolerance)</f>
        <v>0</v>
      </c>
      <c r="DS50" s="49" t="n">
        <f aca="false">N(Calc_3!DS76&gt;Calc_3!DS77+Tolerance)</f>
        <v>0</v>
      </c>
      <c r="DT50" s="49" t="n">
        <f aca="false">N(Calc_3!DT76&gt;Calc_3!DT77+Tolerance)</f>
        <v>0</v>
      </c>
      <c r="DU50" s="49" t="n">
        <f aca="false">N(Calc_3!DU76&gt;Calc_3!DU77+Tolerance)</f>
        <v>0</v>
      </c>
      <c r="DV50" s="49" t="n">
        <f aca="false">N(Calc_3!DV76&gt;Calc_3!DV77+Tolerance)</f>
        <v>0</v>
      </c>
      <c r="DW50" s="49" t="n">
        <f aca="false">N(Calc_3!DW76&gt;Calc_3!DW77+Tolerance)</f>
        <v>0</v>
      </c>
      <c r="DX50" s="49" t="n">
        <f aca="false">N(Calc_3!DX76&gt;Calc_3!DX77+Tolerance)</f>
        <v>0</v>
      </c>
      <c r="DY50" s="49" t="n">
        <f aca="false">N(Calc_3!DY76&gt;Calc_3!DY77+Tolerance)</f>
        <v>0</v>
      </c>
      <c r="DZ50" s="49" t="n">
        <f aca="false">N(Calc_3!DZ76&gt;Calc_3!DZ77+Tolerance)</f>
        <v>0</v>
      </c>
      <c r="EA50" s="49" t="n">
        <f aca="false">N(Calc_3!EA76&gt;Calc_3!EA77+Tolerance)</f>
        <v>0</v>
      </c>
      <c r="EB50" s="49" t="n">
        <f aca="false">N(Calc_3!EB76&gt;Calc_3!EB77+Tolerance)</f>
        <v>0</v>
      </c>
      <c r="EC50" s="49" t="n">
        <f aca="false">N(Calc_3!EC76&gt;Calc_3!EC77+Tolerance)</f>
        <v>0</v>
      </c>
      <c r="ED50" s="49" t="n">
        <f aca="false">N(Calc_3!ED76&gt;Calc_3!ED77+Tolerance)</f>
        <v>0</v>
      </c>
      <c r="EE50" s="49" t="n">
        <f aca="false">N(Calc_3!EE76&gt;Calc_3!EE77+Tolerance)</f>
        <v>0</v>
      </c>
      <c r="EF50" s="49" t="n">
        <f aca="false">N(Calc_3!EF76&gt;Calc_3!EF77+Tolerance)</f>
        <v>0</v>
      </c>
      <c r="EG50" s="49" t="n">
        <f aca="false">N(Calc_3!EG76&gt;Calc_3!EG77+Tolerance)</f>
        <v>0</v>
      </c>
      <c r="EH50" s="49" t="n">
        <f aca="false">N(Calc_3!EH76&gt;Calc_3!EH77+Tolerance)</f>
        <v>0</v>
      </c>
      <c r="EI50" s="49" t="n">
        <f aca="false">N(Calc_3!EI76&gt;Calc_3!EI77+Tolerance)</f>
        <v>0</v>
      </c>
      <c r="EJ50" s="49" t="n">
        <f aca="false">N(Calc_3!EJ76&gt;Calc_3!EJ77+Tolerance)</f>
        <v>0</v>
      </c>
      <c r="EK50" s="49" t="n">
        <f aca="false">N(Calc_3!EK76&gt;Calc_3!EK77+Tolerance)</f>
        <v>0</v>
      </c>
      <c r="EL50" s="49" t="n">
        <f aca="false">N(Calc_3!EL76&gt;Calc_3!EL77+Tolerance)</f>
        <v>0</v>
      </c>
      <c r="EM50" s="49" t="n">
        <f aca="false">N(Calc_3!EM76&gt;Calc_3!EM77+Tolerance)</f>
        <v>0</v>
      </c>
      <c r="EN50" s="49" t="n">
        <f aca="false">N(Calc_3!EN76&gt;Calc_3!EN77+Tolerance)</f>
        <v>0</v>
      </c>
      <c r="EO50" s="49" t="n">
        <f aca="false">N(Calc_3!EO76&gt;Calc_3!EO77+Tolerance)</f>
        <v>0</v>
      </c>
      <c r="EP50" s="49" t="n">
        <f aca="false">N(Calc_3!EP76&gt;Calc_3!EP77+Tolerance)</f>
        <v>0</v>
      </c>
      <c r="EQ50" s="49" t="n">
        <f aca="false">N(Calc_3!EQ76&gt;Calc_3!EQ77+Tolerance)</f>
        <v>0</v>
      </c>
      <c r="ER50" s="49" t="n">
        <f aca="false">N(Calc_3!ER76&gt;Calc_3!ER77+Tolerance)</f>
        <v>0</v>
      </c>
      <c r="ES50" s="49" t="n">
        <f aca="false">N(Calc_3!ES76&gt;Calc_3!ES77+Tolerance)</f>
        <v>0</v>
      </c>
      <c r="ET50" s="49" t="n">
        <f aca="false">N(Calc_3!ET76&gt;Calc_3!ET77+Tolerance)</f>
        <v>0</v>
      </c>
      <c r="EU50" s="49" t="n">
        <f aca="false">N(Calc_3!EU76&gt;Calc_3!EU77+Tolerance)</f>
        <v>0</v>
      </c>
      <c r="EV50" s="49" t="n">
        <f aca="false">N(Calc_3!EV76&gt;Calc_3!EV77+Tolerance)</f>
        <v>0</v>
      </c>
      <c r="EW50" s="49" t="n">
        <f aca="false">N(Calc_3!EW76&gt;Calc_3!EW77+Tolerance)</f>
        <v>0</v>
      </c>
      <c r="EX50" s="49" t="n">
        <f aca="false">N(Calc_3!EX76&gt;Calc_3!EX77+Tolerance)</f>
        <v>0</v>
      </c>
      <c r="EY50" s="49" t="n">
        <f aca="false">N(Calc_3!EY76&gt;Calc_3!EY77+Tolerance)</f>
        <v>0</v>
      </c>
      <c r="EZ50" s="49" t="n">
        <f aca="false">N(Calc_3!EZ76&gt;Calc_3!EZ77+Tolerance)</f>
        <v>0</v>
      </c>
      <c r="FA50" s="49" t="n">
        <f aca="false">N(Calc_3!FA76&gt;Calc_3!FA77+Tolerance)</f>
        <v>0</v>
      </c>
      <c r="FB50" s="49" t="n">
        <f aca="false">N(Calc_3!FB76&gt;Calc_3!FB77+Tolerance)</f>
        <v>0</v>
      </c>
      <c r="FC50" s="49" t="n">
        <f aca="false">N(Calc_3!FC76&gt;Calc_3!FC77+Tolerance)</f>
        <v>0</v>
      </c>
      <c r="FD50" s="49" t="n">
        <f aca="false">N(Calc_3!FD76&gt;Calc_3!FD77+Tolerance)</f>
        <v>0</v>
      </c>
      <c r="FE50" s="49" t="n">
        <f aca="false">N(Calc_3!FE76&gt;Calc_3!FE77+Tolerance)</f>
        <v>0</v>
      </c>
      <c r="FF50" s="49" t="n">
        <f aca="false">N(Calc_3!FF76&gt;Calc_3!FF77+Tolerance)</f>
        <v>0</v>
      </c>
      <c r="FG50" s="49" t="n">
        <f aca="false">N(Calc_3!FG76&gt;Calc_3!FG77+Tolerance)</f>
        <v>0</v>
      </c>
      <c r="FH50" s="49" t="n">
        <f aca="false">N(Calc_3!FH76&gt;Calc_3!FH77+Tolerance)</f>
        <v>0</v>
      </c>
    </row>
    <row r="51" customFormat="false" ht="15" hidden="false" customHeight="false" outlineLevel="0" collapsed="false">
      <c r="C51" s="0" t="s">
        <v>888</v>
      </c>
      <c r="D51" s="11" t="s">
        <v>39</v>
      </c>
      <c r="E51" s="66" t="str">
        <f aca="false">IF(F51=0,"OK","CHECK")</f>
        <v>OK</v>
      </c>
      <c r="F51" s="49" t="n">
        <f aca="false">N(ABS(Calc_1!$E223)&gt;Tolerance)+N(Calc_1!$F223&gt;0)</f>
        <v>0</v>
      </c>
    </row>
    <row r="52" customFormat="false" ht="15" hidden="false" customHeight="false" outlineLevel="0" collapsed="false">
      <c r="C52" s="0" t="s">
        <v>889</v>
      </c>
      <c r="D52" s="11" t="s">
        <v>39</v>
      </c>
      <c r="E52" s="66" t="str">
        <f aca="false">IF(F52=0,"OK","CHECK")</f>
        <v>OK</v>
      </c>
      <c r="F52" s="49" t="n">
        <f aca="false">N(ABS(Calc_2!$E223)&gt;Tolerance)+N(Calc_2!$F223&gt;0)</f>
        <v>0</v>
      </c>
    </row>
    <row r="53" customFormat="false" ht="15" hidden="false" customHeight="false" outlineLevel="0" collapsed="false">
      <c r="C53" s="0" t="s">
        <v>890</v>
      </c>
      <c r="D53" s="11" t="s">
        <v>39</v>
      </c>
      <c r="E53" s="66" t="str">
        <f aca="false">IF(F53=0,"OK","CHECK")</f>
        <v>OK</v>
      </c>
      <c r="F53" s="49" t="n">
        <f aca="false">N(ABS(Calc_3!$E223)&gt;Tolerance)+N(Calc_3!$F223&gt;0)</f>
        <v>0</v>
      </c>
    </row>
    <row r="54" customFormat="false" ht="15" hidden="false" customHeight="false" outlineLevel="0" collapsed="false">
      <c r="C54" s="0" t="s">
        <v>891</v>
      </c>
      <c r="D54" s="11" t="s">
        <v>39</v>
      </c>
      <c r="E54" s="66" t="str">
        <f aca="false">IF(F54=0,"OK","CHECK")</f>
        <v>OK</v>
      </c>
      <c r="F54" s="49" t="n">
        <f aca="false">N(ABS(Calc_1!$F224+Calc_1!$F225+Calc_1!$F216-Calc_1!$F174)&gt;Tolerance)</f>
        <v>0</v>
      </c>
    </row>
    <row r="55" customFormat="false" ht="15" hidden="false" customHeight="false" outlineLevel="0" collapsed="false">
      <c r="C55" s="0" t="s">
        <v>892</v>
      </c>
      <c r="D55" s="11" t="s">
        <v>39</v>
      </c>
      <c r="E55" s="66" t="str">
        <f aca="false">IF(F55=0,"OK","CHECK")</f>
        <v>OK</v>
      </c>
      <c r="F55" s="49" t="n">
        <f aca="false">N(ABS(Calc_2!$F224+Calc_2!$F225+Calc_2!$F216-Calc_2!$F174)&gt;Tolerance)</f>
        <v>0</v>
      </c>
    </row>
    <row r="56" customFormat="false" ht="15" hidden="false" customHeight="false" outlineLevel="0" collapsed="false">
      <c r="C56" s="0" t="s">
        <v>893</v>
      </c>
      <c r="D56" s="11" t="s">
        <v>39</v>
      </c>
      <c r="E56" s="66" t="str">
        <f aca="false">IF(F56=0,"OK","CHECK")</f>
        <v>OK</v>
      </c>
      <c r="F56" s="49" t="n">
        <f aca="false">N(ABS(Calc_3!$F224+Calc_3!$F225+Calc_3!$F216-Calc_3!$F174)&gt;Tolerance)</f>
        <v>0</v>
      </c>
    </row>
    <row r="57" customFormat="false" ht="15" hidden="false" customHeight="false" outlineLevel="0" collapsed="false">
      <c r="C57" s="0" t="s">
        <v>894</v>
      </c>
      <c r="D57" s="11" t="s">
        <v>39</v>
      </c>
      <c r="E57" s="66" t="str">
        <f aca="false">IF(F57=0,"OK","CHECK")</f>
        <v>OK</v>
      </c>
      <c r="F57" s="49" t="n">
        <f aca="false">N(ABS(Calc_1!$E248)&gt;Tolerance)+N(Calc_1!$F248&gt;0)</f>
        <v>0</v>
      </c>
    </row>
    <row r="58" customFormat="false" ht="15" hidden="false" customHeight="false" outlineLevel="0" collapsed="false">
      <c r="C58" s="0" t="s">
        <v>895</v>
      </c>
      <c r="D58" s="11" t="s">
        <v>39</v>
      </c>
      <c r="E58" s="66" t="str">
        <f aca="false">IF(F58=0,"OK","CHECK")</f>
        <v>OK</v>
      </c>
      <c r="F58" s="49" t="n">
        <f aca="false">N(ABS(Calc_2!$E248)&gt;Tolerance)+N(Calc_2!$F248&gt;0)</f>
        <v>0</v>
      </c>
    </row>
    <row r="59" customFormat="false" ht="15" hidden="false" customHeight="false" outlineLevel="0" collapsed="false">
      <c r="C59" s="0" t="s">
        <v>896</v>
      </c>
      <c r="D59" s="11" t="s">
        <v>39</v>
      </c>
      <c r="E59" s="66" t="str">
        <f aca="false">IF(F59=0,"OK","CHECK")</f>
        <v>OK</v>
      </c>
      <c r="F59" s="49" t="n">
        <f aca="false">N(ABS(Calc_3!$E248)&gt;Tolerance)+N(Calc_3!$F248&gt;0)</f>
        <v>0</v>
      </c>
    </row>
    <row r="60" customFormat="false" ht="15" hidden="false" customHeight="false" outlineLevel="0" collapsed="false">
      <c r="C60" s="0" t="s">
        <v>897</v>
      </c>
      <c r="D60" s="11" t="s">
        <v>39</v>
      </c>
      <c r="E60" s="66" t="str">
        <f aca="false">IF(F60=0,"OK","CHECK")</f>
        <v>OK</v>
      </c>
      <c r="F60" s="49" t="n">
        <f aca="false">N(ABS(Calc_1!$F249+Calc_1!$F250+Calc_1!$F243-Calc_1!$F242)&gt;Tolerance)</f>
        <v>0</v>
      </c>
    </row>
    <row r="61" customFormat="false" ht="15" hidden="false" customHeight="false" outlineLevel="0" collapsed="false">
      <c r="C61" s="0" t="s">
        <v>898</v>
      </c>
      <c r="D61" s="11" t="s">
        <v>39</v>
      </c>
      <c r="E61" s="66" t="str">
        <f aca="false">IF(F61=0,"OK","CHECK")</f>
        <v>OK</v>
      </c>
      <c r="F61" s="49" t="n">
        <f aca="false">N(ABS(Calc_2!$F249+Calc_2!$F250+Calc_2!$F243-Calc_2!$F242)&gt;Tolerance)</f>
        <v>0</v>
      </c>
    </row>
    <row r="62" customFormat="false" ht="15" hidden="false" customHeight="false" outlineLevel="0" collapsed="false">
      <c r="C62" s="0" t="s">
        <v>899</v>
      </c>
      <c r="D62" s="11" t="s">
        <v>39</v>
      </c>
      <c r="E62" s="66" t="str">
        <f aca="false">IF(F62=0,"OK","CHECK")</f>
        <v>OK</v>
      </c>
      <c r="F62" s="49" t="n">
        <f aca="false">N(ABS(Calc_3!$F249+Calc_3!$F250+Calc_3!$F243-Calc_3!$F242)&gt;Tolerance)</f>
        <v>0</v>
      </c>
    </row>
    <row r="63" customFormat="false" ht="15" hidden="false" customHeight="false" outlineLevel="0" collapsed="false">
      <c r="C63" s="0" t="s">
        <v>900</v>
      </c>
      <c r="D63" s="11" t="s">
        <v>39</v>
      </c>
      <c r="E63" s="66" t="str">
        <f aca="false">IF(F63=0,"OK","CHECK")</f>
        <v>OK</v>
      </c>
      <c r="F63" s="49" t="n">
        <f aca="false">N(ISERROR(Calc_1!$E232))+N(ISERROR(Calc_1!$E253))+N(ISERROR(Calc_1!$E268))</f>
        <v>0</v>
      </c>
    </row>
    <row r="64" customFormat="false" ht="15" hidden="false" customHeight="false" outlineLevel="0" collapsed="false">
      <c r="C64" s="0" t="s">
        <v>901</v>
      </c>
      <c r="D64" s="11" t="s">
        <v>39</v>
      </c>
      <c r="E64" s="66" t="str">
        <f aca="false">IF(F64=0,"OK","CHECK")</f>
        <v>OK</v>
      </c>
      <c r="F64" s="49" t="n">
        <f aca="false">N(ISERROR(Calc_2!$E232))+N(ISERROR(Calc_2!$E253))+N(ISERROR(Calc_2!$E268))</f>
        <v>0</v>
      </c>
    </row>
    <row r="65" customFormat="false" ht="15" hidden="false" customHeight="false" outlineLevel="0" collapsed="false">
      <c r="C65" s="0" t="s">
        <v>902</v>
      </c>
      <c r="D65" s="11" t="s">
        <v>39</v>
      </c>
      <c r="E65" s="66" t="str">
        <f aca="false">IF(F65=0,"OK","CHECK")</f>
        <v>OK</v>
      </c>
      <c r="F65" s="49" t="n">
        <f aca="false">N(ISERROR(Calc_3!$E232))+N(ISERROR(Calc_3!$E253))+N(ISERROR(Calc_3!$E268))</f>
        <v>0</v>
      </c>
    </row>
    <row r="66" customFormat="false" ht="15" hidden="false" customHeight="false" outlineLevel="0" collapsed="false">
      <c r="C66" s="0" t="s">
        <v>903</v>
      </c>
      <c r="D66" s="11" t="s">
        <v>39</v>
      </c>
      <c r="E66" s="66" t="str">
        <f aca="false">IF(F66=0,"OK","CHECK")</f>
        <v>OK</v>
      </c>
      <c r="F66" s="49" t="n">
        <f aca="false">N(ISERROR(Calc_1!$E156))+N(ISERROR(Calc_1!$E176))+N(ISERROR(Calc_1!$E189))</f>
        <v>0</v>
      </c>
    </row>
    <row r="67" customFormat="false" ht="15" hidden="false" customHeight="false" outlineLevel="0" collapsed="false">
      <c r="C67" s="0" t="s">
        <v>904</v>
      </c>
      <c r="D67" s="11" t="s">
        <v>39</v>
      </c>
      <c r="E67" s="66" t="str">
        <f aca="false">IF(F67=0,"OK","CHECK")</f>
        <v>OK</v>
      </c>
      <c r="F67" s="49" t="n">
        <f aca="false">N(ISERROR(Calc_2!$E156))+N(ISERROR(Calc_2!$E176))+N(ISERROR(Calc_2!$E189))</f>
        <v>0</v>
      </c>
    </row>
    <row r="68" customFormat="false" ht="15" hidden="false" customHeight="false" outlineLevel="0" collapsed="false">
      <c r="C68" s="0" t="s">
        <v>905</v>
      </c>
      <c r="D68" s="11" t="s">
        <v>39</v>
      </c>
      <c r="E68" s="66" t="str">
        <f aca="false">IF(F68=0,"OK","CHECK")</f>
        <v>OK</v>
      </c>
      <c r="F68" s="49" t="n">
        <f aca="false">N(ISERROR(Calc_3!$E156))+N(ISERROR(Calc_3!$E176))+N(ISERROR(Calc_3!$E189))</f>
        <v>0</v>
      </c>
    </row>
    <row r="69" customFormat="false" ht="15" hidden="false" customHeight="false" outlineLevel="0" collapsed="false">
      <c r="C69" s="0" t="s">
        <v>906</v>
      </c>
      <c r="D69" s="11" t="s">
        <v>39</v>
      </c>
      <c r="E69" s="66" t="str">
        <f aca="false">IF(F69=0,"OK","CHECK")</f>
        <v>OK</v>
      </c>
      <c r="F69" s="49" t="n">
        <f aca="false">(Scenario_Selected=Recon_Set)*N(ABS(Calc_1!$I231-Recon_rtb_profit)&gt;Recon_Tol_rtb_profit)</f>
        <v>0</v>
      </c>
    </row>
    <row r="70" customFormat="false" ht="15" hidden="false" customHeight="false" outlineLevel="0" collapsed="false">
      <c r="C70" s="0" t="s">
        <v>907</v>
      </c>
      <c r="D70" s="11" t="s">
        <v>39</v>
      </c>
      <c r="E70" s="66" t="str">
        <f aca="false">IF(F70=0,"OK","CHECK")</f>
        <v>OK</v>
      </c>
      <c r="F70" s="49" t="n">
        <f aca="false">(Scenario_Selected=Recon_Set)*N(ABS(Calc_1!$E232-Recon_rtb_irr)&gt;Recon_Tol_rtb_irr)</f>
        <v>0</v>
      </c>
    </row>
    <row r="71" customFormat="false" ht="15" hidden="false" customHeight="false" outlineLevel="0" collapsed="false">
      <c r="C71" s="0" t="s">
        <v>908</v>
      </c>
      <c r="D71" s="11" t="s">
        <v>39</v>
      </c>
      <c r="E71" s="66" t="str">
        <f aca="false">IF(F71=0,"OK","CHECK")</f>
        <v>OK</v>
      </c>
      <c r="F71" s="49" t="n">
        <f aca="false">(Scenario_Selected=Recon_Set)*N(ABS(Calc_1!$E268-Recon_htm_irr)&gt;Recon_Tol_htm_irr)</f>
        <v>0</v>
      </c>
    </row>
    <row r="72" customFormat="false" ht="15" hidden="false" customHeight="false" outlineLevel="0" collapsed="false">
      <c r="C72" s="0" t="s">
        <v>909</v>
      </c>
      <c r="D72" s="11" t="s">
        <v>39</v>
      </c>
      <c r="E72" s="66" t="str">
        <f aca="false">IF(F72=0,"OK","CHECK")</f>
        <v>OK</v>
      </c>
      <c r="F72" s="49" t="n">
        <f aca="false">(Scenario_Selected=Recon_Set)*N(ABS(Calc_1!$E156-Recon_proj_irr)&gt;Recon_Tol_proj_irr)</f>
        <v>0</v>
      </c>
    </row>
    <row r="73" customFormat="false" ht="15" hidden="false" customHeight="false" outlineLevel="0" collapsed="false">
      <c r="C73" s="0" t="s">
        <v>910</v>
      </c>
      <c r="D73" s="11" t="s">
        <v>39</v>
      </c>
      <c r="E73" s="66" t="str">
        <f aca="false">IF(F73=0,"OK","CHECK")</f>
        <v>OK</v>
      </c>
      <c r="F73" s="49" t="n">
        <f aca="false">(Scenario_Selected=Recon_Set)*N(ABS(Calc_1!$E176-Recon_buyer_irr)&gt;Recon_Tol_buyer_irr)</f>
        <v>0</v>
      </c>
    </row>
    <row r="74" customFormat="false" ht="15" hidden="false" customHeight="false" outlineLevel="0" collapsed="false">
      <c r="C74" s="0" t="s">
        <v>911</v>
      </c>
      <c r="D74" s="11" t="s">
        <v>39</v>
      </c>
      <c r="E74" s="66" t="str">
        <f aca="false">IF(F74=0,"OK","CHECK")</f>
        <v>OK</v>
      </c>
      <c r="F74" s="49" t="n">
        <f aca="false">(Scenario_Selected=Recon_Set)*N(ABS(Calc_1!$I83-Recon_life_revenue)&gt;Recon_Tol_life_revenue)</f>
        <v>0</v>
      </c>
    </row>
    <row r="75" customFormat="false" ht="15" hidden="false" customHeight="false" outlineLevel="0" collapsed="false">
      <c r="C75" s="0" t="s">
        <v>912</v>
      </c>
      <c r="D75" s="11" t="s">
        <v>39</v>
      </c>
      <c r="E75" s="66" t="str">
        <f aca="false">IF(F75=0,"OK","CHECK")</f>
        <v>OK</v>
      </c>
      <c r="F75" s="49" t="n">
        <f aca="false">(Scenario_Selected=Recon_Set)*N(ABS(Calc_1!$I91-Recon_life_ebitda)&gt;Recon_Tol_life_ebitda)</f>
        <v>0</v>
      </c>
    </row>
    <row r="76" customFormat="false" ht="15" hidden="false" customHeight="false" outlineLevel="0" collapsed="false">
      <c r="C76" s="0" t="s">
        <v>913</v>
      </c>
      <c r="D76" s="11" t="s">
        <v>39</v>
      </c>
      <c r="E76" s="66" t="str">
        <f aca="false">IF(F76=0,"OK","CHECK")</f>
        <v>OK</v>
      </c>
      <c r="F76" s="49" t="n">
        <f aca="false">--(SUMPRODUCT(ABS(Stored_Results-Live_Results)*(Scenario_Names=Scenario_Name))&gt;Tolerance)</f>
        <v>0</v>
      </c>
    </row>
    <row r="78" customFormat="false" ht="15" hidden="false" customHeight="false" outlineLevel="0" collapsed="false">
      <c r="C78" s="0" t="s">
        <v>914</v>
      </c>
      <c r="F78" s="67" t="n">
        <f aca="false">SUMPRODUCT(ABS(F12:F75))</f>
        <v>0</v>
      </c>
    </row>
    <row r="80" customFormat="false" ht="15" hidden="false" customHeight="false" outlineLevel="0" collapsed="false">
      <c r="C80" s="23" t="s">
        <v>6</v>
      </c>
      <c r="E80" s="68" t="str">
        <f aca="false">IF(F80=0,"OK","CHECK")</f>
        <v>OK</v>
      </c>
      <c r="F80" s="67" t="n">
        <f aca="false">SUMPRODUCT(ABS(F12:F76))</f>
        <v>0</v>
      </c>
    </row>
    <row r="82" customFormat="false" ht="15" hidden="false" customHeight="false" outlineLevel="0" collapsed="false">
      <c r="C82" s="36" t="s">
        <v>189</v>
      </c>
    </row>
  </sheetData>
  <conditionalFormatting sqref="E12:E80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2026-10-22T10:41:57Z</dcterms:created>
  <dc:creator>openpyxl</dc:creator>
  <dc:description/>
  <dc:language>en-US</dc:language>
  <cp:lastModifiedBy/>
  <dcterms:modified xsi:type="dcterms:W3CDTF">2026-10-22T10:52:45Z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